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drawings/drawing13.xml" ContentType="application/vnd.openxmlformats-officedocument.drawingml.chartshapes+xml"/>
  <Override PartName="/xl/charts/chart13.xml" ContentType="application/vnd.openxmlformats-officedocument.drawingml.chart+xml"/>
  <Override PartName="/xl/drawings/drawing14.xml" ContentType="application/vnd.openxmlformats-officedocument.drawingml.chartshapes+xml"/>
  <Override PartName="/xl/charts/chart14.xml" ContentType="application/vnd.openxmlformats-officedocument.drawingml.chart+xml"/>
  <Override PartName="/xl/drawings/drawing15.xml" ContentType="application/vnd.openxmlformats-officedocument.drawingml.chartshapes+xml"/>
  <Override PartName="/xl/charts/chart15.xml" ContentType="application/vnd.openxmlformats-officedocument.drawingml.chart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drawings/drawing21.xml" ContentType="application/vnd.openxmlformats-officedocument.drawingml.chartshapes+xml"/>
  <Override PartName="/xl/charts/chart20.xml" ContentType="application/vnd.openxmlformats-officedocument.drawingml.chart+xml"/>
  <Override PartName="/xl/drawings/drawing22.xml" ContentType="application/vnd.openxmlformats-officedocument.drawingml.chartshapes+xml"/>
  <Override PartName="/xl/charts/chart21.xml" ContentType="application/vnd.openxmlformats-officedocument.drawingml.chart+xml"/>
  <Override PartName="/xl/drawings/drawing23.xml" ContentType="application/vnd.openxmlformats-officedocument.drawingml.chartshapes+xml"/>
  <Override PartName="/xl/charts/chart22.xml" ContentType="application/vnd.openxmlformats-officedocument.drawingml.chart+xml"/>
  <Override PartName="/xl/drawings/drawing24.xml" ContentType="application/vnd.openxmlformats-officedocument.drawingml.chartshapes+xml"/>
  <Override PartName="/xl/charts/chart23.xml" ContentType="application/vnd.openxmlformats-officedocument.drawingml.chart+xml"/>
  <Override PartName="/xl/drawings/drawing25.xml" ContentType="application/vnd.openxmlformats-officedocument.drawingml.chartshapes+xml"/>
  <Override PartName="/xl/charts/chart24.xml" ContentType="application/vnd.openxmlformats-officedocument.drawingml.chart+xml"/>
  <Override PartName="/xl/drawings/drawing26.xml" ContentType="application/vnd.openxmlformats-officedocument.drawingml.chartshapes+xml"/>
  <Override PartName="/xl/charts/chart25.xml" ContentType="application/vnd.openxmlformats-officedocument.drawingml.chart+xml"/>
  <Override PartName="/xl/drawings/drawing27.xml" ContentType="application/vnd.openxmlformats-officedocument.drawingml.chartshapes+xml"/>
  <Override PartName="/xl/charts/chart26.xml" ContentType="application/vnd.openxmlformats-officedocument.drawingml.chart+xml"/>
  <Override PartName="/xl/drawings/drawing28.xml" ContentType="application/vnd.openxmlformats-officedocument.drawingml.chartshapes+xml"/>
  <Override PartName="/xl/charts/chart27.xml" ContentType="application/vnd.openxmlformats-officedocument.drawingml.chart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drawings/drawing39.xml" ContentType="application/vnd.openxmlformats-officedocument.drawingml.chartshapes+xml"/>
  <Override PartName="/xl/charts/chart38.xml" ContentType="application/vnd.openxmlformats-officedocument.drawingml.chart+xml"/>
  <Override PartName="/xl/drawings/drawing40.xml" ContentType="application/vnd.openxmlformats-officedocument.drawingml.chartshapes+xml"/>
  <Override PartName="/xl/charts/chart39.xml" ContentType="application/vnd.openxmlformats-officedocument.drawingml.chart+xml"/>
  <Override PartName="/xl/drawings/drawing41.xml" ContentType="application/vnd.openxmlformats-officedocument.drawingml.chartshapes+xml"/>
  <Override PartName="/xl/charts/chart40.xml" ContentType="application/vnd.openxmlformats-officedocument.drawingml.chart+xml"/>
  <Override PartName="/xl/drawings/drawing42.xml" ContentType="application/vnd.openxmlformats-officedocument.drawingml.chartshapes+xml"/>
  <Override PartName="/xl/charts/chart41.xml" ContentType="application/vnd.openxmlformats-officedocument.drawingml.chart+xml"/>
  <Override PartName="/xl/drawings/drawing43.xml" ContentType="application/vnd.openxmlformats-officedocument.drawingml.chartshapes+xml"/>
  <Override PartName="/xl/charts/chart42.xml" ContentType="application/vnd.openxmlformats-officedocument.drawingml.chart+xml"/>
  <Override PartName="/xl/drawings/drawing44.xml" ContentType="application/vnd.openxmlformats-officedocument.drawingml.chartshapes+xml"/>
  <Override PartName="/xl/charts/chart43.xml" ContentType="application/vnd.openxmlformats-officedocument.drawingml.chart+xml"/>
  <Override PartName="/xl/drawings/drawing45.xml" ContentType="application/vnd.openxmlformats-officedocument.drawingml.chartshapes+xml"/>
  <Override PartName="/xl/charts/chart44.xml" ContentType="application/vnd.openxmlformats-officedocument.drawingml.chart+xml"/>
  <Override PartName="/xl/drawings/drawing46.xml" ContentType="application/vnd.openxmlformats-officedocument.drawingml.chartshapes+xml"/>
  <Override PartName="/xl/charts/chart45.xml" ContentType="application/vnd.openxmlformats-officedocument.drawingml.chart+xml"/>
  <Override PartName="/xl/drawings/drawing47.xml" ContentType="application/vnd.openxmlformats-officedocument.drawingml.chartshapes+xml"/>
  <Override PartName="/xl/charts/chart46.xml" ContentType="application/vnd.openxmlformats-officedocument.drawingml.chart+xml"/>
  <Override PartName="/xl/drawings/drawing48.xml" ContentType="application/vnd.openxmlformats-officedocument.drawingml.chartshapes+xml"/>
  <Override PartName="/xl/charts/chart47.xml" ContentType="application/vnd.openxmlformats-officedocument.drawingml.chart+xml"/>
  <Override PartName="/xl/drawings/drawing49.xml" ContentType="application/vnd.openxmlformats-officedocument.drawingml.chartshapes+xml"/>
  <Override PartName="/xl/charts/chart48.xml" ContentType="application/vnd.openxmlformats-officedocument.drawingml.chart+xml"/>
  <Override PartName="/xl/drawings/drawing50.xml" ContentType="application/vnd.openxmlformats-officedocument.drawingml.chartshapes+xml"/>
  <Override PartName="/xl/charts/chart49.xml" ContentType="application/vnd.openxmlformats-officedocument.drawingml.chart+xml"/>
  <Override PartName="/xl/drawings/drawing51.xml" ContentType="application/vnd.openxmlformats-officedocument.drawingml.chartshapes+xml"/>
  <Override PartName="/xl/charts/chart50.xml" ContentType="application/vnd.openxmlformats-officedocument.drawingml.chart+xml"/>
  <Override PartName="/xl/drawings/drawing52.xml" ContentType="application/vnd.openxmlformats-officedocument.drawingml.chartshapes+xml"/>
  <Override PartName="/xl/charts/chart51.xml" ContentType="application/vnd.openxmlformats-officedocument.drawingml.chart+xml"/>
  <Override PartName="/xl/drawings/drawing53.xml" ContentType="application/vnd.openxmlformats-officedocument.drawingml.chartshapes+xml"/>
  <Override PartName="/xl/charts/chart52.xml" ContentType="application/vnd.openxmlformats-officedocument.drawingml.chart+xml"/>
  <Override PartName="/xl/drawings/drawing54.xml" ContentType="application/vnd.openxmlformats-officedocument.drawingml.chartshapes+xml"/>
  <Override PartName="/xl/charts/chart53.xml" ContentType="application/vnd.openxmlformats-officedocument.drawingml.chart+xml"/>
  <Override PartName="/xl/drawings/drawing55.xml" ContentType="application/vnd.openxmlformats-officedocument.drawingml.chartshapes+xml"/>
  <Override PartName="/xl/charts/chart54.xml" ContentType="application/vnd.openxmlformats-officedocument.drawingml.chart+xml"/>
  <Override PartName="/xl/drawings/drawing56.xml" ContentType="application/vnd.openxmlformats-officedocument.drawingml.chartshapes+xml"/>
  <Override PartName="/xl/charts/chart55.xml" ContentType="application/vnd.openxmlformats-officedocument.drawingml.chart+xml"/>
  <Override PartName="/xl/drawings/drawing57.xml" ContentType="application/vnd.openxmlformats-officedocument.drawingml.chartshapes+xml"/>
  <Override PartName="/xl/charts/chart56.xml" ContentType="application/vnd.openxmlformats-officedocument.drawingml.chart+xml"/>
  <Override PartName="/xl/drawings/drawing58.xml" ContentType="application/vnd.openxmlformats-officedocument.drawingml.chartshapes+xml"/>
  <Override PartName="/xl/charts/chart57.xml" ContentType="application/vnd.openxmlformats-officedocument.drawingml.chart+xml"/>
  <Override PartName="/xl/drawings/drawing59.xml" ContentType="application/vnd.openxmlformats-officedocument.drawingml.chartshapes+xml"/>
  <Override PartName="/xl/charts/chart58.xml" ContentType="application/vnd.openxmlformats-officedocument.drawingml.chart+xml"/>
  <Override PartName="/xl/drawings/drawing60.xml" ContentType="application/vnd.openxmlformats-officedocument.drawingml.chartshapes+xml"/>
  <Override PartName="/xl/charts/chart59.xml" ContentType="application/vnd.openxmlformats-officedocument.drawingml.chart+xml"/>
  <Override PartName="/xl/drawings/drawing61.xml" ContentType="application/vnd.openxmlformats-officedocument.drawingml.chartshapes+xml"/>
  <Override PartName="/xl/charts/chart60.xml" ContentType="application/vnd.openxmlformats-officedocument.drawingml.chart+xml"/>
  <Override PartName="/xl/drawings/drawing62.xml" ContentType="application/vnd.openxmlformats-officedocument.drawingml.chartshapes+xml"/>
  <Override PartName="/xl/charts/chart61.xml" ContentType="application/vnd.openxmlformats-officedocument.drawingml.chart+xml"/>
  <Override PartName="/xl/drawings/drawing63.xml" ContentType="application/vnd.openxmlformats-officedocument.drawingml.chartshapes+xml"/>
  <Override PartName="/xl/charts/chart62.xml" ContentType="application/vnd.openxmlformats-officedocument.drawingml.chart+xml"/>
  <Override PartName="/xl/drawings/drawing64.xml" ContentType="application/vnd.openxmlformats-officedocument.drawingml.chartshapes+xml"/>
  <Override PartName="/xl/charts/chart63.xml" ContentType="application/vnd.openxmlformats-officedocument.drawingml.chart+xml"/>
  <Override PartName="/xl/drawings/drawing65.xml" ContentType="application/vnd.openxmlformats-officedocument.drawingml.chartshapes+xml"/>
  <Override PartName="/xl/charts/chart64.xml" ContentType="application/vnd.openxmlformats-officedocument.drawingml.chart+xml"/>
  <Override PartName="/xl/drawings/drawing66.xml" ContentType="application/vnd.openxmlformats-officedocument.drawingml.chartshapes+xml"/>
  <Override PartName="/xl/drawings/drawing67.xml" ContentType="application/vnd.openxmlformats-officedocument.drawing+xml"/>
  <Override PartName="/xl/charts/chart6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estre\EstreMonitoramento\docs\"/>
    </mc:Choice>
  </mc:AlternateContent>
  <bookViews>
    <workbookView xWindow="0" yWindow="0" windowWidth="20490" windowHeight="7755" firstSheet="2" activeTab="16"/>
  </bookViews>
  <sheets>
    <sheet name="LEITURAS INICIAIS" sheetId="1" state="hidden" r:id="rId1"/>
    <sheet name="Plan5" sheetId="25" state="hidden" r:id="rId2"/>
    <sheet name="Leituras semanais - MS" sheetId="2" r:id="rId3"/>
    <sheet name="METODOLOGIAS APLICAVEIS" sheetId="3" state="hidden" r:id="rId4"/>
    <sheet name="GRÁFICOS" sheetId="4" state="hidden" r:id="rId5"/>
    <sheet name="LOCALIZAÇÃO DOS MS" sheetId="5" state="hidden" r:id="rId6"/>
    <sheet name="Gráficos anuais" sheetId="14" state="hidden" r:id="rId7"/>
    <sheet name="GRAFICOS" sheetId="11" state="hidden" r:id="rId8"/>
    <sheet name="Critérios de Alerta" sheetId="7" state="hidden" r:id="rId9"/>
    <sheet name="Plan2" sheetId="9" state="hidden" r:id="rId10"/>
    <sheet name="Plan3" sheetId="10" state="hidden" r:id="rId11"/>
    <sheet name="Inclinômetro" sheetId="12" state="hidden" r:id="rId12"/>
    <sheet name="Modelo Tabela " sheetId="19" state="hidden" r:id="rId13"/>
    <sheet name="Inclinômetros" sheetId="13" r:id="rId14"/>
    <sheet name="Linha de corte" sheetId="21" r:id="rId15"/>
    <sheet name="Tabela de campo - PZ" sheetId="23" state="hidden" r:id="rId16"/>
    <sheet name="Piezômetros" sheetId="24" r:id="rId17"/>
    <sheet name="Plan4" sheetId="20" state="hidden" r:id="rId18"/>
    <sheet name="Plan1" sheetId="16" state="hidden" r:id="rId19"/>
  </sheets>
  <externalReferences>
    <externalReference r:id="rId20"/>
  </externalReferences>
  <definedNames>
    <definedName name="_xlnm._FilterDatabase" localSheetId="13" hidden="1">Inclinômetros!$B$1:$B$379</definedName>
    <definedName name="_xlnm._FilterDatabase" localSheetId="2" hidden="1">'Leituras semanais - MS'!$A$5:$D$3440</definedName>
    <definedName name="_xlnm._FilterDatabase" localSheetId="12" hidden="1">'Modelo Tabela '!$C$1:$C$175</definedName>
    <definedName name="_xlnm._FilterDatabase" localSheetId="16" hidden="1">Piezômetros!$B$4:$C$278</definedName>
    <definedName name="_xlnm.Print_Area" localSheetId="17">Plan4!$B$2:$G$44</definedName>
    <definedName name="_xlnm.Print_Area" localSheetId="15">'Tabela de campo - PZ'!$B$2:$I$36</definedName>
    <definedName name="PZ1A">Piezômetros!$E$191</definedName>
  </definedNames>
  <calcPr calcId="171027"/>
</workbook>
</file>

<file path=xl/calcChain.xml><?xml version="1.0" encoding="utf-8"?>
<calcChain xmlns="http://schemas.openxmlformats.org/spreadsheetml/2006/main">
  <c r="Y188" i="24" l="1"/>
  <c r="Y189" i="24"/>
  <c r="Y190" i="24"/>
  <c r="Y191" i="24"/>
  <c r="Y192" i="24"/>
  <c r="Y193" i="24"/>
  <c r="Y194" i="24"/>
  <c r="Y195" i="24"/>
  <c r="Y196" i="24"/>
  <c r="Y197" i="24"/>
  <c r="Y198" i="24"/>
  <c r="Y199" i="24"/>
  <c r="Y200" i="24"/>
  <c r="Y201" i="24"/>
  <c r="Y202" i="24"/>
  <c r="Y203" i="24"/>
  <c r="Y204" i="24"/>
  <c r="Y205" i="24"/>
  <c r="Y206" i="24"/>
  <c r="Y207" i="24"/>
  <c r="Y208" i="24"/>
  <c r="Y209" i="24"/>
  <c r="Y210" i="24"/>
  <c r="AA28" i="24"/>
  <c r="AA30" i="24"/>
  <c r="AA32" i="24"/>
  <c r="AA33" i="24"/>
  <c r="AA34" i="24"/>
  <c r="AA27" i="24"/>
  <c r="S278" i="24" l="1"/>
  <c r="R208" i="24"/>
  <c r="S208" i="24"/>
  <c r="R209" i="24"/>
  <c r="S209" i="24"/>
  <c r="R210" i="24"/>
  <c r="S210" i="24"/>
  <c r="T210" i="24" l="1"/>
  <c r="U210" i="24" s="1"/>
  <c r="T208" i="24"/>
  <c r="U208" i="24" s="1"/>
  <c r="T209" i="24"/>
  <c r="U209" i="24" s="1"/>
  <c r="H364" i="2"/>
  <c r="I364" i="2"/>
  <c r="J364" i="2"/>
  <c r="K364" i="2"/>
  <c r="H365" i="2"/>
  <c r="I365" i="2"/>
  <c r="J365" i="2"/>
  <c r="K365" i="2"/>
  <c r="H366" i="2"/>
  <c r="L366" i="2" s="1"/>
  <c r="I366" i="2"/>
  <c r="J366" i="2"/>
  <c r="M366" i="2" s="1"/>
  <c r="K366" i="2"/>
  <c r="W364" i="2"/>
  <c r="W365" i="2"/>
  <c r="W366" i="2"/>
  <c r="W367" i="2"/>
  <c r="W368" i="2"/>
  <c r="W369" i="2"/>
  <c r="W363" i="2"/>
  <c r="V364" i="2"/>
  <c r="V365" i="2"/>
  <c r="V366" i="2"/>
  <c r="V367" i="2"/>
  <c r="V368" i="2"/>
  <c r="V369" i="2"/>
  <c r="V370" i="2"/>
  <c r="V371" i="2"/>
  <c r="V372" i="2"/>
  <c r="V363" i="2"/>
  <c r="AA364" i="2" l="1"/>
  <c r="AB364" i="2" s="1"/>
  <c r="N366" i="2"/>
  <c r="P366" i="2"/>
  <c r="AA366" i="2"/>
  <c r="AB366" i="2" s="1"/>
  <c r="AA365" i="2"/>
  <c r="AB365" i="2" s="1"/>
  <c r="O366" i="2"/>
  <c r="Q366" i="2"/>
  <c r="H1359" i="2"/>
  <c r="I1359" i="2"/>
  <c r="J1359" i="2"/>
  <c r="K1359" i="2"/>
  <c r="H1360" i="2"/>
  <c r="I1360" i="2"/>
  <c r="J1360" i="2"/>
  <c r="K1360" i="2"/>
  <c r="H1361" i="2"/>
  <c r="I1361" i="2"/>
  <c r="J1361" i="2"/>
  <c r="M1361" i="2" s="1"/>
  <c r="K1361" i="2"/>
  <c r="L1361" i="2"/>
  <c r="N1361" i="2" s="1"/>
  <c r="H1362" i="2"/>
  <c r="I1362" i="2"/>
  <c r="J1362" i="2"/>
  <c r="M1362" i="2" s="1"/>
  <c r="O1362" i="2" s="1"/>
  <c r="K1362" i="2"/>
  <c r="L1362" i="2"/>
  <c r="N1362" i="2" s="1"/>
  <c r="H1363" i="2"/>
  <c r="I1363" i="2"/>
  <c r="J1363" i="2"/>
  <c r="M1363" i="2" s="1"/>
  <c r="K1363" i="2"/>
  <c r="L1363" i="2"/>
  <c r="H1364" i="2"/>
  <c r="I1364" i="2"/>
  <c r="J1364" i="2"/>
  <c r="K1364" i="2"/>
  <c r="L1364" i="2"/>
  <c r="N1364" i="2" s="1"/>
  <c r="M1364" i="2"/>
  <c r="Q1364" i="2" s="1"/>
  <c r="H1365" i="2"/>
  <c r="I1365" i="2"/>
  <c r="J1365" i="2"/>
  <c r="M1365" i="2" s="1"/>
  <c r="K1365" i="2"/>
  <c r="L1365" i="2"/>
  <c r="N1365" i="2" s="1"/>
  <c r="H1366" i="2"/>
  <c r="I1366" i="2"/>
  <c r="J1366" i="2"/>
  <c r="K1366" i="2"/>
  <c r="L1366" i="2"/>
  <c r="N1366" i="2" s="1"/>
  <c r="M1366" i="2"/>
  <c r="O1366" i="2" s="1"/>
  <c r="H1367" i="2"/>
  <c r="I1367" i="2"/>
  <c r="J1367" i="2"/>
  <c r="M1367" i="2" s="1"/>
  <c r="K1367" i="2"/>
  <c r="L1367" i="2"/>
  <c r="P1367" i="2" s="1"/>
  <c r="H1368" i="2"/>
  <c r="I1368" i="2"/>
  <c r="J1368" i="2"/>
  <c r="M1368" i="2" s="1"/>
  <c r="K1368" i="2"/>
  <c r="L1368" i="2"/>
  <c r="N1368" i="2" s="1"/>
  <c r="H1369" i="2"/>
  <c r="I1369" i="2"/>
  <c r="J1369" i="2"/>
  <c r="M1369" i="2" s="1"/>
  <c r="K1369" i="2"/>
  <c r="L1369" i="2"/>
  <c r="N1369" i="2"/>
  <c r="P1369" i="2"/>
  <c r="H1370" i="2"/>
  <c r="I1370" i="2"/>
  <c r="J1370" i="2"/>
  <c r="M1370" i="2" s="1"/>
  <c r="K1370" i="2"/>
  <c r="L1370" i="2"/>
  <c r="N1370" i="2" s="1"/>
  <c r="H1371" i="2"/>
  <c r="I1371" i="2"/>
  <c r="J1371" i="2"/>
  <c r="M1371" i="2" s="1"/>
  <c r="K1371" i="2"/>
  <c r="L1371" i="2"/>
  <c r="N1371" i="2" s="1"/>
  <c r="H1372" i="2"/>
  <c r="I1372" i="2"/>
  <c r="J1372" i="2"/>
  <c r="M1372" i="2" s="1"/>
  <c r="K1372" i="2"/>
  <c r="L1372" i="2"/>
  <c r="N1372" i="2" s="1"/>
  <c r="H1373" i="2"/>
  <c r="I1373" i="2"/>
  <c r="J1373" i="2"/>
  <c r="M1373" i="2" s="1"/>
  <c r="K1373" i="2"/>
  <c r="L1373" i="2"/>
  <c r="P1373" i="2" s="1"/>
  <c r="H1374" i="2"/>
  <c r="L1374" i="2" s="1"/>
  <c r="I1374" i="2"/>
  <c r="J1374" i="2"/>
  <c r="M1374" i="2" s="1"/>
  <c r="K1374" i="2"/>
  <c r="H1375" i="2"/>
  <c r="I1375" i="2"/>
  <c r="J1375" i="2"/>
  <c r="M1375" i="2" s="1"/>
  <c r="K1375" i="2"/>
  <c r="L1375" i="2"/>
  <c r="N1375" i="2" s="1"/>
  <c r="H1376" i="2"/>
  <c r="L1376" i="2" s="1"/>
  <c r="I1376" i="2"/>
  <c r="J1376" i="2"/>
  <c r="M1376" i="2" s="1"/>
  <c r="K1376" i="2"/>
  <c r="H1377" i="2"/>
  <c r="L1377" i="2" s="1"/>
  <c r="I1377" i="2"/>
  <c r="J1377" i="2"/>
  <c r="M1377" i="2" s="1"/>
  <c r="K1377" i="2"/>
  <c r="H1378" i="2"/>
  <c r="L1378" i="2" s="1"/>
  <c r="I1378" i="2"/>
  <c r="J1378" i="2"/>
  <c r="M1378" i="2" s="1"/>
  <c r="K1378" i="2"/>
  <c r="H1379" i="2"/>
  <c r="I1379" i="2"/>
  <c r="J1379" i="2"/>
  <c r="M1379" i="2" s="1"/>
  <c r="K1379" i="2"/>
  <c r="L1379" i="2"/>
  <c r="H1380" i="2"/>
  <c r="L1380" i="2" s="1"/>
  <c r="I1380" i="2"/>
  <c r="J1380" i="2"/>
  <c r="M1380" i="2" s="1"/>
  <c r="Q1380" i="2" s="1"/>
  <c r="K1380" i="2"/>
  <c r="H1381" i="2"/>
  <c r="L1381" i="2" s="1"/>
  <c r="I1381" i="2"/>
  <c r="J1381" i="2"/>
  <c r="M1381" i="2" s="1"/>
  <c r="K1381" i="2"/>
  <c r="H1382" i="2"/>
  <c r="L1382" i="2" s="1"/>
  <c r="I1382" i="2"/>
  <c r="J1382" i="2"/>
  <c r="M1382" i="2" s="1"/>
  <c r="O1382" i="2" s="1"/>
  <c r="K1382" i="2"/>
  <c r="H1383" i="2"/>
  <c r="I1383" i="2"/>
  <c r="J1383" i="2"/>
  <c r="M1383" i="2" s="1"/>
  <c r="K1383" i="2"/>
  <c r="L1383" i="2"/>
  <c r="P1383" i="2" s="1"/>
  <c r="H1253" i="2"/>
  <c r="I1253" i="2"/>
  <c r="J1253" i="2"/>
  <c r="K1253" i="2"/>
  <c r="H1254" i="2"/>
  <c r="I1254" i="2"/>
  <c r="J1254" i="2"/>
  <c r="K1254" i="2"/>
  <c r="H1255" i="2"/>
  <c r="L1255" i="2" s="1"/>
  <c r="I1255" i="2"/>
  <c r="J1255" i="2"/>
  <c r="M1255" i="2" s="1"/>
  <c r="K1255" i="2"/>
  <c r="H1256" i="2"/>
  <c r="L1256" i="2" s="1"/>
  <c r="I1256" i="2"/>
  <c r="J1256" i="2"/>
  <c r="M1256" i="2" s="1"/>
  <c r="K1256" i="2"/>
  <c r="H1257" i="2"/>
  <c r="I1257" i="2"/>
  <c r="J1257" i="2"/>
  <c r="M1257" i="2" s="1"/>
  <c r="K1257" i="2"/>
  <c r="L1257" i="2"/>
  <c r="H1258" i="2"/>
  <c r="I1258" i="2"/>
  <c r="J1258" i="2"/>
  <c r="M1258" i="2" s="1"/>
  <c r="K1258" i="2"/>
  <c r="L1258" i="2"/>
  <c r="N1258" i="2" s="1"/>
  <c r="H1259" i="2"/>
  <c r="I1259" i="2"/>
  <c r="J1259" i="2"/>
  <c r="M1259" i="2" s="1"/>
  <c r="K1259" i="2"/>
  <c r="L1259" i="2"/>
  <c r="H1260" i="2"/>
  <c r="L1260" i="2" s="1"/>
  <c r="I1260" i="2"/>
  <c r="J1260" i="2"/>
  <c r="M1260" i="2" s="1"/>
  <c r="K1260" i="2"/>
  <c r="H1261" i="2"/>
  <c r="I1261" i="2"/>
  <c r="J1261" i="2"/>
  <c r="M1261" i="2" s="1"/>
  <c r="K1261" i="2"/>
  <c r="L1261" i="2"/>
  <c r="P1261" i="2" s="1"/>
  <c r="H1262" i="2"/>
  <c r="L1262" i="2" s="1"/>
  <c r="I1262" i="2"/>
  <c r="J1262" i="2"/>
  <c r="M1262" i="2" s="1"/>
  <c r="K1262" i="2"/>
  <c r="H1263" i="2"/>
  <c r="I1263" i="2"/>
  <c r="J1263" i="2"/>
  <c r="M1263" i="2" s="1"/>
  <c r="K1263" i="2"/>
  <c r="L1263" i="2"/>
  <c r="P1263" i="2" s="1"/>
  <c r="N1263" i="2"/>
  <c r="H1264" i="2"/>
  <c r="L1264" i="2" s="1"/>
  <c r="I1264" i="2"/>
  <c r="J1264" i="2"/>
  <c r="M1264" i="2" s="1"/>
  <c r="K1264" i="2"/>
  <c r="H1265" i="2"/>
  <c r="I1265" i="2"/>
  <c r="J1265" i="2"/>
  <c r="M1265" i="2" s="1"/>
  <c r="K1265" i="2"/>
  <c r="L1265" i="2"/>
  <c r="H1266" i="2"/>
  <c r="L1266" i="2" s="1"/>
  <c r="I1266" i="2"/>
  <c r="J1266" i="2"/>
  <c r="M1266" i="2" s="1"/>
  <c r="K1266" i="2"/>
  <c r="H1267" i="2"/>
  <c r="L1267" i="2" s="1"/>
  <c r="I1267" i="2"/>
  <c r="J1267" i="2"/>
  <c r="M1267" i="2" s="1"/>
  <c r="K1267" i="2"/>
  <c r="H1268" i="2"/>
  <c r="L1268" i="2" s="1"/>
  <c r="I1268" i="2"/>
  <c r="J1268" i="2"/>
  <c r="M1268" i="2" s="1"/>
  <c r="K1268" i="2"/>
  <c r="H1269" i="2"/>
  <c r="L1269" i="2" s="1"/>
  <c r="I1269" i="2"/>
  <c r="J1269" i="2"/>
  <c r="M1269" i="2" s="1"/>
  <c r="K1269" i="2"/>
  <c r="H1270" i="2"/>
  <c r="L1270" i="2" s="1"/>
  <c r="I1270" i="2"/>
  <c r="J1270" i="2"/>
  <c r="M1270" i="2" s="1"/>
  <c r="K1270" i="2"/>
  <c r="H1271" i="2"/>
  <c r="L1271" i="2" s="1"/>
  <c r="I1271" i="2"/>
  <c r="J1271" i="2"/>
  <c r="M1271" i="2" s="1"/>
  <c r="K1271" i="2"/>
  <c r="H1272" i="2"/>
  <c r="L1272" i="2" s="1"/>
  <c r="I1272" i="2"/>
  <c r="J1272" i="2"/>
  <c r="M1272" i="2" s="1"/>
  <c r="K1272" i="2"/>
  <c r="H1273" i="2"/>
  <c r="L1273" i="2" s="1"/>
  <c r="I1273" i="2"/>
  <c r="J1273" i="2"/>
  <c r="M1273" i="2" s="1"/>
  <c r="K1273" i="2"/>
  <c r="H1274" i="2"/>
  <c r="L1274" i="2" s="1"/>
  <c r="I1274" i="2"/>
  <c r="J1274" i="2"/>
  <c r="M1274" i="2" s="1"/>
  <c r="K1274" i="2"/>
  <c r="H1275" i="2"/>
  <c r="L1275" i="2" s="1"/>
  <c r="I1275" i="2"/>
  <c r="J1275" i="2"/>
  <c r="M1275" i="2" s="1"/>
  <c r="K1275" i="2"/>
  <c r="H1276" i="2"/>
  <c r="L1276" i="2" s="1"/>
  <c r="I1276" i="2"/>
  <c r="J1276" i="2"/>
  <c r="M1276" i="2" s="1"/>
  <c r="K1276" i="2"/>
  <c r="H1277" i="2"/>
  <c r="L1277" i="2" s="1"/>
  <c r="I1277" i="2"/>
  <c r="J1277" i="2"/>
  <c r="M1277" i="2" s="1"/>
  <c r="K1277" i="2"/>
  <c r="H620" i="2"/>
  <c r="I620" i="2"/>
  <c r="J620" i="2"/>
  <c r="K620" i="2"/>
  <c r="H621" i="2"/>
  <c r="I621" i="2"/>
  <c r="J621" i="2"/>
  <c r="K621" i="2"/>
  <c r="H622" i="2"/>
  <c r="L622" i="2" s="1"/>
  <c r="I622" i="2"/>
  <c r="J622" i="2"/>
  <c r="M622" i="2" s="1"/>
  <c r="K622" i="2"/>
  <c r="H623" i="2"/>
  <c r="I623" i="2"/>
  <c r="J623" i="2"/>
  <c r="M623" i="2" s="1"/>
  <c r="O623" i="2" s="1"/>
  <c r="K623" i="2"/>
  <c r="L623" i="2"/>
  <c r="N623" i="2" s="1"/>
  <c r="H624" i="2"/>
  <c r="I624" i="2"/>
  <c r="J624" i="2"/>
  <c r="M624" i="2" s="1"/>
  <c r="K624" i="2"/>
  <c r="L624" i="2"/>
  <c r="N624" i="2" s="1"/>
  <c r="H625" i="2"/>
  <c r="I625" i="2"/>
  <c r="J625" i="2"/>
  <c r="M625" i="2" s="1"/>
  <c r="K625" i="2"/>
  <c r="L625" i="2"/>
  <c r="N625" i="2" s="1"/>
  <c r="H626" i="2"/>
  <c r="L626" i="2" s="1"/>
  <c r="I626" i="2"/>
  <c r="J626" i="2"/>
  <c r="M626" i="2" s="1"/>
  <c r="K626" i="2"/>
  <c r="H627" i="2"/>
  <c r="L627" i="2" s="1"/>
  <c r="I627" i="2"/>
  <c r="J627" i="2"/>
  <c r="M627" i="2" s="1"/>
  <c r="K627" i="2"/>
  <c r="H628" i="2"/>
  <c r="L628" i="2" s="1"/>
  <c r="I628" i="2"/>
  <c r="J628" i="2"/>
  <c r="M628" i="2" s="1"/>
  <c r="K628" i="2"/>
  <c r="H629" i="2"/>
  <c r="I629" i="2"/>
  <c r="J629" i="2"/>
  <c r="M629" i="2" s="1"/>
  <c r="O629" i="2" s="1"/>
  <c r="K629" i="2"/>
  <c r="L629" i="2"/>
  <c r="N629" i="2" s="1"/>
  <c r="H630" i="2"/>
  <c r="L630" i="2" s="1"/>
  <c r="N630" i="2" s="1"/>
  <c r="I630" i="2"/>
  <c r="J630" i="2"/>
  <c r="M630" i="2" s="1"/>
  <c r="K630" i="2"/>
  <c r="H631" i="2"/>
  <c r="I631" i="2"/>
  <c r="J631" i="2"/>
  <c r="M631" i="2" s="1"/>
  <c r="K631" i="2"/>
  <c r="L631" i="2"/>
  <c r="N631" i="2" s="1"/>
  <c r="H632" i="2"/>
  <c r="I632" i="2"/>
  <c r="J632" i="2"/>
  <c r="M632" i="2" s="1"/>
  <c r="K632" i="2"/>
  <c r="L632" i="2"/>
  <c r="P632" i="2" s="1"/>
  <c r="H633" i="2"/>
  <c r="I633" i="2"/>
  <c r="J633" i="2"/>
  <c r="M633" i="2" s="1"/>
  <c r="K633" i="2"/>
  <c r="L633" i="2"/>
  <c r="H634" i="2"/>
  <c r="L634" i="2" s="1"/>
  <c r="I634" i="2"/>
  <c r="J634" i="2"/>
  <c r="M634" i="2" s="1"/>
  <c r="K634" i="2"/>
  <c r="H635" i="2"/>
  <c r="L635" i="2" s="1"/>
  <c r="N635" i="2" s="1"/>
  <c r="I635" i="2"/>
  <c r="J635" i="2"/>
  <c r="M635" i="2" s="1"/>
  <c r="K635" i="2"/>
  <c r="H636" i="2"/>
  <c r="I636" i="2"/>
  <c r="J636" i="2"/>
  <c r="M636" i="2" s="1"/>
  <c r="K636" i="2"/>
  <c r="L636" i="2"/>
  <c r="P636" i="2" s="1"/>
  <c r="H637" i="2"/>
  <c r="L637" i="2" s="1"/>
  <c r="I637" i="2"/>
  <c r="J637" i="2"/>
  <c r="M637" i="2" s="1"/>
  <c r="O637" i="2" s="1"/>
  <c r="K637" i="2"/>
  <c r="H638" i="2"/>
  <c r="L638" i="2" s="1"/>
  <c r="I638" i="2"/>
  <c r="J638" i="2"/>
  <c r="M638" i="2" s="1"/>
  <c r="K638" i="2"/>
  <c r="H639" i="2"/>
  <c r="I639" i="2"/>
  <c r="J639" i="2"/>
  <c r="M639" i="2" s="1"/>
  <c r="Q639" i="2" s="1"/>
  <c r="K639" i="2"/>
  <c r="L639" i="2"/>
  <c r="H640" i="2"/>
  <c r="I640" i="2"/>
  <c r="J640" i="2"/>
  <c r="M640" i="2" s="1"/>
  <c r="K640" i="2"/>
  <c r="L640" i="2"/>
  <c r="P640" i="2" s="1"/>
  <c r="N640" i="2"/>
  <c r="H641" i="2"/>
  <c r="I641" i="2"/>
  <c r="J641" i="2"/>
  <c r="M641" i="2" s="1"/>
  <c r="K641" i="2"/>
  <c r="L641" i="2"/>
  <c r="N641" i="2" s="1"/>
  <c r="P641" i="2"/>
  <c r="H642" i="2"/>
  <c r="I642" i="2"/>
  <c r="J642" i="2"/>
  <c r="M642" i="2" s="1"/>
  <c r="K642" i="2"/>
  <c r="L642" i="2"/>
  <c r="N642" i="2" s="1"/>
  <c r="H643" i="2"/>
  <c r="I643" i="2"/>
  <c r="J643" i="2"/>
  <c r="M643" i="2" s="1"/>
  <c r="K643" i="2"/>
  <c r="L643" i="2"/>
  <c r="N643" i="2" s="1"/>
  <c r="H644" i="2"/>
  <c r="I644" i="2"/>
  <c r="J644" i="2"/>
  <c r="M644" i="2" s="1"/>
  <c r="K644" i="2"/>
  <c r="L644" i="2"/>
  <c r="P644" i="2" s="1"/>
  <c r="H645" i="2"/>
  <c r="L645" i="2" s="1"/>
  <c r="N645" i="2" s="1"/>
  <c r="I645" i="2"/>
  <c r="J645" i="2"/>
  <c r="M645" i="2" s="1"/>
  <c r="K645" i="2"/>
  <c r="H537" i="2"/>
  <c r="I537" i="2"/>
  <c r="J537" i="2"/>
  <c r="K537" i="2"/>
  <c r="H538" i="2"/>
  <c r="I538" i="2"/>
  <c r="J538" i="2"/>
  <c r="K538" i="2"/>
  <c r="H539" i="2"/>
  <c r="I539" i="2"/>
  <c r="J539" i="2"/>
  <c r="M539" i="2" s="1"/>
  <c r="K539" i="2"/>
  <c r="L539" i="2"/>
  <c r="P539" i="2" s="1"/>
  <c r="H540" i="2"/>
  <c r="I540" i="2"/>
  <c r="J540" i="2"/>
  <c r="K540" i="2"/>
  <c r="L540" i="2"/>
  <c r="N540" i="2" s="1"/>
  <c r="M540" i="2"/>
  <c r="Q540" i="2" s="1"/>
  <c r="H541" i="2"/>
  <c r="I541" i="2"/>
  <c r="J541" i="2"/>
  <c r="M541" i="2" s="1"/>
  <c r="K541" i="2"/>
  <c r="L541" i="2"/>
  <c r="N541" i="2" s="1"/>
  <c r="H542" i="2"/>
  <c r="I542" i="2"/>
  <c r="J542" i="2"/>
  <c r="M542" i="2" s="1"/>
  <c r="Q542" i="2" s="1"/>
  <c r="K542" i="2"/>
  <c r="L542" i="2"/>
  <c r="P542" i="2" s="1"/>
  <c r="H543" i="2"/>
  <c r="I543" i="2"/>
  <c r="J543" i="2"/>
  <c r="M543" i="2" s="1"/>
  <c r="K543" i="2"/>
  <c r="L543" i="2"/>
  <c r="P543" i="2" s="1"/>
  <c r="H544" i="2"/>
  <c r="I544" i="2"/>
  <c r="J544" i="2"/>
  <c r="M544" i="2" s="1"/>
  <c r="K544" i="2"/>
  <c r="L544" i="2"/>
  <c r="P544" i="2" s="1"/>
  <c r="H545" i="2"/>
  <c r="L545" i="2" s="1"/>
  <c r="I545" i="2"/>
  <c r="J545" i="2"/>
  <c r="M545" i="2" s="1"/>
  <c r="K545" i="2"/>
  <c r="H546" i="2"/>
  <c r="L546" i="2" s="1"/>
  <c r="I546" i="2"/>
  <c r="J546" i="2"/>
  <c r="M546" i="2" s="1"/>
  <c r="Q546" i="2" s="1"/>
  <c r="K546" i="2"/>
  <c r="H547" i="2"/>
  <c r="L547" i="2" s="1"/>
  <c r="I547" i="2"/>
  <c r="J547" i="2"/>
  <c r="M547" i="2" s="1"/>
  <c r="K547" i="2"/>
  <c r="H548" i="2"/>
  <c r="I548" i="2"/>
  <c r="J548" i="2"/>
  <c r="M548" i="2" s="1"/>
  <c r="K548" i="2"/>
  <c r="L548" i="2"/>
  <c r="H549" i="2"/>
  <c r="L549" i="2" s="1"/>
  <c r="I549" i="2"/>
  <c r="J549" i="2"/>
  <c r="M549" i="2" s="1"/>
  <c r="K549" i="2"/>
  <c r="H550" i="2"/>
  <c r="L550" i="2" s="1"/>
  <c r="I550" i="2"/>
  <c r="J550" i="2"/>
  <c r="M550" i="2" s="1"/>
  <c r="Q550" i="2" s="1"/>
  <c r="K550" i="2"/>
  <c r="H551" i="2"/>
  <c r="L551" i="2" s="1"/>
  <c r="P551" i="2" s="1"/>
  <c r="I551" i="2"/>
  <c r="J551" i="2"/>
  <c r="M551" i="2" s="1"/>
  <c r="K551" i="2"/>
  <c r="H552" i="2"/>
  <c r="I552" i="2"/>
  <c r="J552" i="2"/>
  <c r="M552" i="2" s="1"/>
  <c r="K552" i="2"/>
  <c r="L552" i="2"/>
  <c r="P552" i="2" s="1"/>
  <c r="H553" i="2"/>
  <c r="L553" i="2" s="1"/>
  <c r="I553" i="2"/>
  <c r="J553" i="2"/>
  <c r="M553" i="2" s="1"/>
  <c r="K553" i="2"/>
  <c r="H554" i="2"/>
  <c r="L554" i="2" s="1"/>
  <c r="I554" i="2"/>
  <c r="J554" i="2"/>
  <c r="M554" i="2" s="1"/>
  <c r="Q554" i="2" s="1"/>
  <c r="K554" i="2"/>
  <c r="H555" i="2"/>
  <c r="I555" i="2"/>
  <c r="J555" i="2"/>
  <c r="M555" i="2" s="1"/>
  <c r="K555" i="2"/>
  <c r="L555" i="2"/>
  <c r="P555" i="2" s="1"/>
  <c r="H556" i="2"/>
  <c r="I556" i="2"/>
  <c r="J556" i="2"/>
  <c r="M556" i="2" s="1"/>
  <c r="K556" i="2"/>
  <c r="L556" i="2"/>
  <c r="N556" i="2" s="1"/>
  <c r="H557" i="2"/>
  <c r="L557" i="2" s="1"/>
  <c r="I557" i="2"/>
  <c r="J557" i="2"/>
  <c r="M557" i="2" s="1"/>
  <c r="K557" i="2"/>
  <c r="H558" i="2"/>
  <c r="I558" i="2"/>
  <c r="J558" i="2"/>
  <c r="M558" i="2" s="1"/>
  <c r="Q558" i="2" s="1"/>
  <c r="K558" i="2"/>
  <c r="L558" i="2"/>
  <c r="P540" i="2"/>
  <c r="P541" i="2"/>
  <c r="N544" i="2"/>
  <c r="N548" i="2"/>
  <c r="P548" i="2"/>
  <c r="O550" i="2"/>
  <c r="O554" i="2"/>
  <c r="P556" i="2"/>
  <c r="H170" i="2"/>
  <c r="L170" i="2" s="1"/>
  <c r="N170" i="2" s="1"/>
  <c r="I170" i="2"/>
  <c r="J170" i="2"/>
  <c r="M170" i="2" s="1"/>
  <c r="K170" i="2"/>
  <c r="H171" i="2"/>
  <c r="I171" i="2"/>
  <c r="J171" i="2"/>
  <c r="K171" i="2"/>
  <c r="L171" i="2"/>
  <c r="N171" i="2" s="1"/>
  <c r="M171" i="2"/>
  <c r="O171" i="2" s="1"/>
  <c r="H172" i="2"/>
  <c r="L172" i="2" s="1"/>
  <c r="I172" i="2"/>
  <c r="J172" i="2"/>
  <c r="M172" i="2" s="1"/>
  <c r="K172" i="2"/>
  <c r="H173" i="2"/>
  <c r="I173" i="2"/>
  <c r="J173" i="2"/>
  <c r="M173" i="2" s="1"/>
  <c r="O173" i="2" s="1"/>
  <c r="K173" i="2"/>
  <c r="L173" i="2"/>
  <c r="N173" i="2" s="1"/>
  <c r="H174" i="2"/>
  <c r="L174" i="2" s="1"/>
  <c r="N174" i="2" s="1"/>
  <c r="I174" i="2"/>
  <c r="J174" i="2"/>
  <c r="M174" i="2" s="1"/>
  <c r="K174" i="2"/>
  <c r="H175" i="2"/>
  <c r="L175" i="2" s="1"/>
  <c r="I175" i="2"/>
  <c r="J175" i="2"/>
  <c r="M175" i="2" s="1"/>
  <c r="O175" i="2" s="1"/>
  <c r="K175" i="2"/>
  <c r="H176" i="2"/>
  <c r="I176" i="2"/>
  <c r="J176" i="2"/>
  <c r="M176" i="2" s="1"/>
  <c r="K176" i="2"/>
  <c r="L176" i="2"/>
  <c r="N176" i="2" s="1"/>
  <c r="H177" i="2"/>
  <c r="L177" i="2" s="1"/>
  <c r="I177" i="2"/>
  <c r="J177" i="2"/>
  <c r="M177" i="2" s="1"/>
  <c r="O177" i="2" s="1"/>
  <c r="K177" i="2"/>
  <c r="H178" i="2"/>
  <c r="I178" i="2"/>
  <c r="J178" i="2"/>
  <c r="M178" i="2" s="1"/>
  <c r="K178" i="2"/>
  <c r="L178" i="2"/>
  <c r="N178" i="2" s="1"/>
  <c r="H179" i="2"/>
  <c r="L179" i="2" s="1"/>
  <c r="N179" i="2" s="1"/>
  <c r="I179" i="2"/>
  <c r="J179" i="2"/>
  <c r="M179" i="2" s="1"/>
  <c r="K179" i="2"/>
  <c r="H180" i="2"/>
  <c r="I180" i="2"/>
  <c r="J180" i="2"/>
  <c r="M180" i="2" s="1"/>
  <c r="K180" i="2"/>
  <c r="L180" i="2"/>
  <c r="N180" i="2" s="1"/>
  <c r="H181" i="2"/>
  <c r="I181" i="2"/>
  <c r="J181" i="2"/>
  <c r="M181" i="2" s="1"/>
  <c r="Q181" i="2" s="1"/>
  <c r="K181" i="2"/>
  <c r="L181" i="2"/>
  <c r="N181" i="2" s="1"/>
  <c r="H182" i="2"/>
  <c r="L182" i="2" s="1"/>
  <c r="N182" i="2" s="1"/>
  <c r="I182" i="2"/>
  <c r="J182" i="2"/>
  <c r="M182" i="2" s="1"/>
  <c r="K182" i="2"/>
  <c r="H183" i="2"/>
  <c r="I183" i="2"/>
  <c r="J183" i="2"/>
  <c r="M183" i="2" s="1"/>
  <c r="O183" i="2" s="1"/>
  <c r="K183" i="2"/>
  <c r="L183" i="2"/>
  <c r="N183" i="2" s="1"/>
  <c r="P183" i="2"/>
  <c r="H184" i="2"/>
  <c r="L184" i="2" s="1"/>
  <c r="I184" i="2"/>
  <c r="J184" i="2"/>
  <c r="M184" i="2" s="1"/>
  <c r="K184" i="2"/>
  <c r="H185" i="2"/>
  <c r="L185" i="2" s="1"/>
  <c r="I185" i="2"/>
  <c r="J185" i="2"/>
  <c r="M185" i="2" s="1"/>
  <c r="K185" i="2"/>
  <c r="H186" i="2"/>
  <c r="L186" i="2" s="1"/>
  <c r="I186" i="2"/>
  <c r="J186" i="2"/>
  <c r="M186" i="2" s="1"/>
  <c r="K186" i="2"/>
  <c r="H187" i="2"/>
  <c r="I187" i="2"/>
  <c r="J187" i="2"/>
  <c r="M187" i="2" s="1"/>
  <c r="K187" i="2"/>
  <c r="L187" i="2"/>
  <c r="N187" i="2" s="1"/>
  <c r="H188" i="2"/>
  <c r="I188" i="2"/>
  <c r="J188" i="2"/>
  <c r="M188" i="2" s="1"/>
  <c r="K188" i="2"/>
  <c r="L188" i="2"/>
  <c r="N188" i="2" s="1"/>
  <c r="H189" i="2"/>
  <c r="L189" i="2" s="1"/>
  <c r="I189" i="2"/>
  <c r="J189" i="2"/>
  <c r="M189" i="2" s="1"/>
  <c r="K189" i="2"/>
  <c r="H190" i="2"/>
  <c r="I190" i="2"/>
  <c r="J190" i="2"/>
  <c r="M190" i="2" s="1"/>
  <c r="K190" i="2"/>
  <c r="L190" i="2"/>
  <c r="N190" i="2" s="1"/>
  <c r="H191" i="2"/>
  <c r="L191" i="2" s="1"/>
  <c r="I191" i="2"/>
  <c r="J191" i="2"/>
  <c r="M191" i="2" s="1"/>
  <c r="O191" i="2" s="1"/>
  <c r="K191" i="2"/>
  <c r="H192" i="2"/>
  <c r="I192" i="2"/>
  <c r="J192" i="2"/>
  <c r="M192" i="2" s="1"/>
  <c r="K192" i="2"/>
  <c r="L192" i="2"/>
  <c r="N192" i="2" s="1"/>
  <c r="P192" i="2"/>
  <c r="H193" i="2"/>
  <c r="L193" i="2" s="1"/>
  <c r="I193" i="2"/>
  <c r="J193" i="2"/>
  <c r="M193" i="2" s="1"/>
  <c r="K193" i="2"/>
  <c r="H194" i="2"/>
  <c r="I194" i="2"/>
  <c r="J194" i="2"/>
  <c r="M194" i="2" s="1"/>
  <c r="K194" i="2"/>
  <c r="L194" i="2"/>
  <c r="N194" i="2" s="1"/>
  <c r="H195" i="2"/>
  <c r="L195" i="2" s="1"/>
  <c r="I195" i="2"/>
  <c r="J195" i="2"/>
  <c r="M195" i="2" s="1"/>
  <c r="K195" i="2"/>
  <c r="H196" i="2"/>
  <c r="L196" i="2" s="1"/>
  <c r="N196" i="2" s="1"/>
  <c r="I196" i="2"/>
  <c r="J196" i="2"/>
  <c r="M196" i="2" s="1"/>
  <c r="K196" i="2"/>
  <c r="H197" i="2"/>
  <c r="L197" i="2" s="1"/>
  <c r="I197" i="2"/>
  <c r="J197" i="2"/>
  <c r="M197" i="2" s="1"/>
  <c r="O197" i="2" s="1"/>
  <c r="K197" i="2"/>
  <c r="H198" i="2"/>
  <c r="L198" i="2" s="1"/>
  <c r="N198" i="2" s="1"/>
  <c r="I198" i="2"/>
  <c r="J198" i="2"/>
  <c r="M198" i="2" s="1"/>
  <c r="K198" i="2"/>
  <c r="H199" i="2"/>
  <c r="I199" i="2"/>
  <c r="J199" i="2"/>
  <c r="M199" i="2" s="1"/>
  <c r="K199" i="2"/>
  <c r="L199" i="2"/>
  <c r="N199" i="2" s="1"/>
  <c r="H200" i="2"/>
  <c r="I200" i="2"/>
  <c r="J200" i="2"/>
  <c r="M200" i="2" s="1"/>
  <c r="K200" i="2"/>
  <c r="L200" i="2"/>
  <c r="N200" i="2" s="1"/>
  <c r="F381" i="13"/>
  <c r="H381" i="13" s="1"/>
  <c r="G381" i="13"/>
  <c r="I381" i="13" s="1"/>
  <c r="F318" i="13"/>
  <c r="H318" i="13" s="1"/>
  <c r="G318" i="13"/>
  <c r="I318" i="13" s="1"/>
  <c r="F255" i="13"/>
  <c r="H255" i="13" s="1"/>
  <c r="G255" i="13"/>
  <c r="I255" i="13" s="1"/>
  <c r="F192" i="13"/>
  <c r="H192" i="13" s="1"/>
  <c r="G192" i="13"/>
  <c r="K192" i="13" s="1"/>
  <c r="L192" i="13" s="1"/>
  <c r="F66" i="13"/>
  <c r="H66" i="13" s="1"/>
  <c r="G66" i="13"/>
  <c r="K66" i="13" s="1"/>
  <c r="L66" i="13" s="1"/>
  <c r="F64" i="13"/>
  <c r="G64" i="13"/>
  <c r="F65" i="13"/>
  <c r="G65" i="13"/>
  <c r="G129" i="13"/>
  <c r="K129" i="13" s="1"/>
  <c r="L129" i="13" s="1"/>
  <c r="F129" i="13"/>
  <c r="H129" i="13" s="1"/>
  <c r="K318" i="13" l="1"/>
  <c r="L318" i="13" s="1"/>
  <c r="K381" i="13"/>
  <c r="L381" i="13" s="1"/>
  <c r="P199" i="2"/>
  <c r="P181" i="2"/>
  <c r="N1383" i="2"/>
  <c r="P1365" i="2"/>
  <c r="P180" i="2"/>
  <c r="O189" i="2"/>
  <c r="Q189" i="2"/>
  <c r="N185" i="2"/>
  <c r="P185" i="2"/>
  <c r="O193" i="2"/>
  <c r="Q193" i="2"/>
  <c r="N191" i="2"/>
  <c r="P191" i="2"/>
  <c r="N637" i="2"/>
  <c r="P637" i="2"/>
  <c r="P626" i="2"/>
  <c r="N626" i="2"/>
  <c r="P187" i="2"/>
  <c r="N636" i="2"/>
  <c r="P629" i="2"/>
  <c r="P625" i="2"/>
  <c r="N552" i="2"/>
  <c r="P1361" i="2"/>
  <c r="N193" i="2"/>
  <c r="P193" i="2"/>
  <c r="N557" i="2"/>
  <c r="P557" i="2"/>
  <c r="P545" i="2"/>
  <c r="N545" i="2"/>
  <c r="P1255" i="2"/>
  <c r="N1255" i="2"/>
  <c r="N197" i="2"/>
  <c r="P197" i="2"/>
  <c r="O187" i="2"/>
  <c r="Q187" i="2"/>
  <c r="O625" i="2"/>
  <c r="Q625" i="2"/>
  <c r="O1376" i="2"/>
  <c r="Q1376" i="2"/>
  <c r="O1372" i="2"/>
  <c r="Q1372" i="2"/>
  <c r="N553" i="2"/>
  <c r="P553" i="2"/>
  <c r="O631" i="2"/>
  <c r="Q631" i="2"/>
  <c r="O195" i="2"/>
  <c r="Q195" i="2"/>
  <c r="N186" i="2"/>
  <c r="P186" i="2"/>
  <c r="N177" i="2"/>
  <c r="P177" i="2"/>
  <c r="N549" i="2"/>
  <c r="P549" i="2"/>
  <c r="O643" i="2"/>
  <c r="Q643" i="2"/>
  <c r="P638" i="2"/>
  <c r="N638" i="2"/>
  <c r="N1377" i="2"/>
  <c r="P1377" i="2"/>
  <c r="P1370" i="2"/>
  <c r="Q1366" i="2"/>
  <c r="P171" i="2"/>
  <c r="P179" i="2"/>
  <c r="P173" i="2"/>
  <c r="N555" i="2"/>
  <c r="N542" i="2"/>
  <c r="N539" i="2"/>
  <c r="N644" i="2"/>
  <c r="P635" i="2"/>
  <c r="N632" i="2"/>
  <c r="N1261" i="2"/>
  <c r="N1373" i="2"/>
  <c r="P1364" i="2"/>
  <c r="N543" i="2"/>
  <c r="P200" i="2"/>
  <c r="Q175" i="2"/>
  <c r="P642" i="2"/>
  <c r="P630" i="2"/>
  <c r="P624" i="2"/>
  <c r="Q1382" i="2"/>
  <c r="P1375" i="2"/>
  <c r="P1371" i="2"/>
  <c r="N1367" i="2"/>
  <c r="P195" i="2"/>
  <c r="N195" i="2"/>
  <c r="P189" i="2"/>
  <c r="N189" i="2"/>
  <c r="O185" i="2"/>
  <c r="Q185" i="2"/>
  <c r="P547" i="2"/>
  <c r="N547" i="2"/>
  <c r="O199" i="2"/>
  <c r="Q199" i="2"/>
  <c r="O179" i="2"/>
  <c r="Q179" i="2"/>
  <c r="N622" i="2"/>
  <c r="P622" i="2"/>
  <c r="N184" i="2"/>
  <c r="P184" i="2"/>
  <c r="N628" i="2"/>
  <c r="P628" i="2"/>
  <c r="P175" i="2"/>
  <c r="N175" i="2"/>
  <c r="N172" i="2"/>
  <c r="P172" i="2"/>
  <c r="P550" i="2"/>
  <c r="N550" i="2"/>
  <c r="N634" i="2"/>
  <c r="P634" i="2"/>
  <c r="I66" i="13"/>
  <c r="I192" i="13"/>
  <c r="J192" i="13" s="1"/>
  <c r="K255" i="13"/>
  <c r="L255" i="13" s="1"/>
  <c r="J318" i="13"/>
  <c r="P196" i="2"/>
  <c r="P190" i="2"/>
  <c r="P182" i="2"/>
  <c r="P176" i="2"/>
  <c r="P170" i="2"/>
  <c r="N551" i="2"/>
  <c r="P558" i="2"/>
  <c r="N558" i="2"/>
  <c r="Q548" i="2"/>
  <c r="O548" i="2"/>
  <c r="O645" i="2"/>
  <c r="Q645" i="2"/>
  <c r="O635" i="2"/>
  <c r="Q635" i="2"/>
  <c r="P1265" i="2"/>
  <c r="N1265" i="2"/>
  <c r="N1379" i="2"/>
  <c r="P1379" i="2"/>
  <c r="O1374" i="2"/>
  <c r="Q1374" i="2"/>
  <c r="N1363" i="2"/>
  <c r="P1363" i="2"/>
  <c r="Q556" i="2"/>
  <c r="O556" i="2"/>
  <c r="J381" i="13"/>
  <c r="P198" i="2"/>
  <c r="P178" i="2"/>
  <c r="O558" i="2"/>
  <c r="N554" i="2"/>
  <c r="P554" i="2"/>
  <c r="Q544" i="2"/>
  <c r="O544" i="2"/>
  <c r="O641" i="2"/>
  <c r="Q641" i="2"/>
  <c r="O633" i="2"/>
  <c r="Q633" i="2"/>
  <c r="O627" i="2"/>
  <c r="Q627" i="2"/>
  <c r="N1259" i="2"/>
  <c r="P1259" i="2"/>
  <c r="O1378" i="2"/>
  <c r="Q1378" i="2"/>
  <c r="J255" i="13"/>
  <c r="Q197" i="2"/>
  <c r="P194" i="2"/>
  <c r="P188" i="2"/>
  <c r="Q183" i="2"/>
  <c r="Q177" i="2"/>
  <c r="P174" i="2"/>
  <c r="Q171" i="2"/>
  <c r="O546" i="2"/>
  <c r="Q552" i="2"/>
  <c r="O552" i="2"/>
  <c r="N546" i="2"/>
  <c r="P546" i="2"/>
  <c r="N639" i="2"/>
  <c r="P639" i="2"/>
  <c r="N633" i="2"/>
  <c r="P633" i="2"/>
  <c r="N627" i="2"/>
  <c r="P627" i="2"/>
  <c r="N1257" i="2"/>
  <c r="P1257" i="2"/>
  <c r="N1381" i="2"/>
  <c r="P1381" i="2"/>
  <c r="O1370" i="2"/>
  <c r="Q1370" i="2"/>
  <c r="O1368" i="2"/>
  <c r="Q1368" i="2"/>
  <c r="P643" i="2"/>
  <c r="P631" i="2"/>
  <c r="P1372" i="2"/>
  <c r="P1366" i="2"/>
  <c r="P1362" i="2"/>
  <c r="P623" i="2"/>
  <c r="O1381" i="2"/>
  <c r="Q1381" i="2"/>
  <c r="Q1379" i="2"/>
  <c r="O1379" i="2"/>
  <c r="N1378" i="2"/>
  <c r="P1378" i="2"/>
  <c r="O1363" i="2"/>
  <c r="Q1363" i="2"/>
  <c r="O1377" i="2"/>
  <c r="Q1377" i="2"/>
  <c r="N1376" i="2"/>
  <c r="P1376" i="2"/>
  <c r="O1369" i="2"/>
  <c r="Q1369" i="2"/>
  <c r="Q1375" i="2"/>
  <c r="O1375" i="2"/>
  <c r="N1374" i="2"/>
  <c r="P1374" i="2"/>
  <c r="Q1371" i="2"/>
  <c r="O1371" i="2"/>
  <c r="O1365" i="2"/>
  <c r="Q1365" i="2"/>
  <c r="O1361" i="2"/>
  <c r="Q1361" i="2"/>
  <c r="Q1383" i="2"/>
  <c r="O1383" i="2"/>
  <c r="N1382" i="2"/>
  <c r="P1382" i="2"/>
  <c r="N1380" i="2"/>
  <c r="P1380" i="2"/>
  <c r="Q1373" i="2"/>
  <c r="O1373" i="2"/>
  <c r="Q1367" i="2"/>
  <c r="O1367" i="2"/>
  <c r="Q1362" i="2"/>
  <c r="P1368" i="2"/>
  <c r="O1380" i="2"/>
  <c r="O1364" i="2"/>
  <c r="N1277" i="2"/>
  <c r="P1277" i="2"/>
  <c r="P1275" i="2"/>
  <c r="N1275" i="2"/>
  <c r="P1273" i="2"/>
  <c r="N1273" i="2"/>
  <c r="N1271" i="2"/>
  <c r="P1271" i="2"/>
  <c r="P1269" i="2"/>
  <c r="N1269" i="2"/>
  <c r="N1268" i="2"/>
  <c r="P1268" i="2"/>
  <c r="N1266" i="2"/>
  <c r="P1266" i="2"/>
  <c r="O1264" i="2"/>
  <c r="Q1264" i="2"/>
  <c r="O1259" i="2"/>
  <c r="Q1259" i="2"/>
  <c r="O1256" i="2"/>
  <c r="Q1256" i="2"/>
  <c r="N1262" i="2"/>
  <c r="P1262" i="2"/>
  <c r="Q1261" i="2"/>
  <c r="O1261" i="2"/>
  <c r="Q1260" i="2"/>
  <c r="O1260" i="2"/>
  <c r="O1258" i="2"/>
  <c r="Q1258" i="2"/>
  <c r="Q1277" i="2"/>
  <c r="O1277" i="2"/>
  <c r="O1275" i="2"/>
  <c r="Q1275" i="2"/>
  <c r="Q1274" i="2"/>
  <c r="O1274" i="2"/>
  <c r="Q1273" i="2"/>
  <c r="O1273" i="2"/>
  <c r="O1272" i="2"/>
  <c r="Q1272" i="2"/>
  <c r="O1271" i="2"/>
  <c r="Q1271" i="2"/>
  <c r="Q1270" i="2"/>
  <c r="O1270" i="2"/>
  <c r="O1269" i="2"/>
  <c r="Q1269" i="2"/>
  <c r="Q1268" i="2"/>
  <c r="O1268" i="2"/>
  <c r="Q1267" i="2"/>
  <c r="O1267" i="2"/>
  <c r="Q1266" i="2"/>
  <c r="O1266" i="2"/>
  <c r="N1264" i="2"/>
  <c r="P1264" i="2"/>
  <c r="N1256" i="2"/>
  <c r="P1256" i="2"/>
  <c r="O1263" i="2"/>
  <c r="Q1263" i="2"/>
  <c r="O1262" i="2"/>
  <c r="Q1262" i="2"/>
  <c r="N1260" i="2"/>
  <c r="P1260" i="2"/>
  <c r="O1255" i="2"/>
  <c r="Q1255" i="2"/>
  <c r="N1276" i="2"/>
  <c r="P1276" i="2"/>
  <c r="P1274" i="2"/>
  <c r="N1274" i="2"/>
  <c r="N1272" i="2"/>
  <c r="P1272" i="2"/>
  <c r="P1270" i="2"/>
  <c r="N1270" i="2"/>
  <c r="P1267" i="2"/>
  <c r="N1267" i="2"/>
  <c r="Q1265" i="2"/>
  <c r="O1265" i="2"/>
  <c r="Q1257" i="2"/>
  <c r="O1257" i="2"/>
  <c r="O1276" i="2"/>
  <c r="Q1276" i="2"/>
  <c r="P1258" i="2"/>
  <c r="O642" i="2"/>
  <c r="Q642" i="2"/>
  <c r="O624" i="2"/>
  <c r="Q624" i="2"/>
  <c r="Q644" i="2"/>
  <c r="O644" i="2"/>
  <c r="O638" i="2"/>
  <c r="Q638" i="2"/>
  <c r="O632" i="2"/>
  <c r="Q632" i="2"/>
  <c r="Q626" i="2"/>
  <c r="O626" i="2"/>
  <c r="O634" i="2"/>
  <c r="Q634" i="2"/>
  <c r="O628" i="2"/>
  <c r="Q628" i="2"/>
  <c r="Q622" i="2"/>
  <c r="O622" i="2"/>
  <c r="Q640" i="2"/>
  <c r="O640" i="2"/>
  <c r="O636" i="2"/>
  <c r="Q636" i="2"/>
  <c r="O630" i="2"/>
  <c r="Q630" i="2"/>
  <c r="Q637" i="2"/>
  <c r="Q629" i="2"/>
  <c r="Q623" i="2"/>
  <c r="P645" i="2"/>
  <c r="O639" i="2"/>
  <c r="O555" i="2"/>
  <c r="Q555" i="2"/>
  <c r="O547" i="2"/>
  <c r="Q547" i="2"/>
  <c r="O551" i="2"/>
  <c r="Q551" i="2"/>
  <c r="Q543" i="2"/>
  <c r="O543" i="2"/>
  <c r="O553" i="2"/>
  <c r="Q553" i="2"/>
  <c r="Q545" i="2"/>
  <c r="O545" i="2"/>
  <c r="Q557" i="2"/>
  <c r="O557" i="2"/>
  <c r="Q549" i="2"/>
  <c r="O549" i="2"/>
  <c r="O542" i="2"/>
  <c r="O540" i="2"/>
  <c r="O541" i="2"/>
  <c r="Q541" i="2"/>
  <c r="O539" i="2"/>
  <c r="Q539" i="2"/>
  <c r="O188" i="2"/>
  <c r="Q188" i="2"/>
  <c r="Q174" i="2"/>
  <c r="O174" i="2"/>
  <c r="O196" i="2"/>
  <c r="Q196" i="2"/>
  <c r="Q182" i="2"/>
  <c r="O182" i="2"/>
  <c r="Q176" i="2"/>
  <c r="O176" i="2"/>
  <c r="Q170" i="2"/>
  <c r="O170" i="2"/>
  <c r="O198" i="2"/>
  <c r="Q198" i="2"/>
  <c r="O184" i="2"/>
  <c r="Q184" i="2"/>
  <c r="O178" i="2"/>
  <c r="Q178" i="2"/>
  <c r="O172" i="2"/>
  <c r="Q172" i="2"/>
  <c r="O194" i="2"/>
  <c r="Q194" i="2"/>
  <c r="O190" i="2"/>
  <c r="Q190" i="2"/>
  <c r="O200" i="2"/>
  <c r="Q200" i="2"/>
  <c r="Q192" i="2"/>
  <c r="O192" i="2"/>
  <c r="O186" i="2"/>
  <c r="Q186" i="2"/>
  <c r="Q180" i="2"/>
  <c r="O180" i="2"/>
  <c r="Q191" i="2"/>
  <c r="Q173" i="2"/>
  <c r="O181" i="2"/>
  <c r="J66" i="13"/>
  <c r="I129" i="13"/>
  <c r="J129" i="13" s="1"/>
  <c r="H3402" i="2"/>
  <c r="I3402" i="2"/>
  <c r="J3402" i="2"/>
  <c r="K3402" i="2"/>
  <c r="V3402" i="2"/>
  <c r="X3402" i="2" s="1"/>
  <c r="W3402" i="2"/>
  <c r="Y3402" i="2" s="1"/>
  <c r="H3403" i="2"/>
  <c r="I3403" i="2"/>
  <c r="J3403" i="2"/>
  <c r="K3403" i="2"/>
  <c r="V3403" i="2"/>
  <c r="X3403" i="2" s="1"/>
  <c r="W3403" i="2"/>
  <c r="Y3403" i="2" s="1"/>
  <c r="H3404" i="2"/>
  <c r="L3404" i="2" s="1"/>
  <c r="N3404" i="2" s="1"/>
  <c r="I3404" i="2"/>
  <c r="J3404" i="2"/>
  <c r="M3404" i="2" s="1"/>
  <c r="O3404" i="2" s="1"/>
  <c r="K3404" i="2"/>
  <c r="V3404" i="2"/>
  <c r="X3404" i="2" s="1"/>
  <c r="W3404" i="2"/>
  <c r="Y3404" i="2" s="1"/>
  <c r="H3405" i="2"/>
  <c r="I3405" i="2"/>
  <c r="J3405" i="2"/>
  <c r="M3405" i="2" s="1"/>
  <c r="O3405" i="2" s="1"/>
  <c r="K3405" i="2"/>
  <c r="L3405" i="2"/>
  <c r="N3405" i="2" s="1"/>
  <c r="V3405" i="2"/>
  <c r="X3405" i="2" s="1"/>
  <c r="W3405" i="2"/>
  <c r="H3406" i="2"/>
  <c r="L3406" i="2" s="1"/>
  <c r="I3406" i="2"/>
  <c r="J3406" i="2"/>
  <c r="M3406" i="2" s="1"/>
  <c r="Q3406" i="2" s="1"/>
  <c r="K3406" i="2"/>
  <c r="V3406" i="2"/>
  <c r="X3406" i="2" s="1"/>
  <c r="W3406" i="2"/>
  <c r="Y3406" i="2" s="1"/>
  <c r="H3407" i="2"/>
  <c r="L3407" i="2" s="1"/>
  <c r="N3407" i="2" s="1"/>
  <c r="I3407" i="2"/>
  <c r="J3407" i="2"/>
  <c r="M3407" i="2" s="1"/>
  <c r="K3407" i="2"/>
  <c r="V3407" i="2"/>
  <c r="X3407" i="2" s="1"/>
  <c r="W3407" i="2"/>
  <c r="Y3407" i="2" s="1"/>
  <c r="H3408" i="2"/>
  <c r="L3408" i="2" s="1"/>
  <c r="I3408" i="2"/>
  <c r="J3408" i="2"/>
  <c r="M3408" i="2" s="1"/>
  <c r="O3408" i="2" s="1"/>
  <c r="K3408" i="2"/>
  <c r="V3408" i="2"/>
  <c r="X3408" i="2" s="1"/>
  <c r="W3408" i="2"/>
  <c r="Y3408" i="2" s="1"/>
  <c r="H3409" i="2"/>
  <c r="L3409" i="2" s="1"/>
  <c r="I3409" i="2"/>
  <c r="J3409" i="2"/>
  <c r="M3409" i="2" s="1"/>
  <c r="O3409" i="2" s="1"/>
  <c r="K3409" i="2"/>
  <c r="V3409" i="2"/>
  <c r="X3409" i="2" s="1"/>
  <c r="W3409" i="2"/>
  <c r="Y3409" i="2" s="1"/>
  <c r="H3410" i="2"/>
  <c r="L3410" i="2" s="1"/>
  <c r="I3410" i="2"/>
  <c r="J3410" i="2"/>
  <c r="M3410" i="2" s="1"/>
  <c r="Q3410" i="2" s="1"/>
  <c r="K3410" i="2"/>
  <c r="V3410" i="2"/>
  <c r="X3410" i="2" s="1"/>
  <c r="W3410" i="2"/>
  <c r="Y3410" i="2" s="1"/>
  <c r="H3411" i="2"/>
  <c r="L3411" i="2" s="1"/>
  <c r="I3411" i="2"/>
  <c r="J3411" i="2"/>
  <c r="M3411" i="2" s="1"/>
  <c r="K3411" i="2"/>
  <c r="V3411" i="2"/>
  <c r="X3411" i="2" s="1"/>
  <c r="W3411" i="2"/>
  <c r="Y3411" i="2" s="1"/>
  <c r="H3412" i="2"/>
  <c r="I3412" i="2"/>
  <c r="J3412" i="2"/>
  <c r="M3412" i="2" s="1"/>
  <c r="O3412" i="2" s="1"/>
  <c r="K3412" i="2"/>
  <c r="L3412" i="2"/>
  <c r="V3412" i="2"/>
  <c r="X3412" i="2" s="1"/>
  <c r="W3412" i="2"/>
  <c r="Y3412" i="2" s="1"/>
  <c r="H3413" i="2"/>
  <c r="L3413" i="2" s="1"/>
  <c r="I3413" i="2"/>
  <c r="J3413" i="2"/>
  <c r="M3413" i="2" s="1"/>
  <c r="K3413" i="2"/>
  <c r="V3413" i="2"/>
  <c r="X3413" i="2" s="1"/>
  <c r="W3413" i="2"/>
  <c r="Y3413" i="2" s="1"/>
  <c r="H3414" i="2"/>
  <c r="L3414" i="2" s="1"/>
  <c r="I3414" i="2"/>
  <c r="J3414" i="2"/>
  <c r="M3414" i="2" s="1"/>
  <c r="Q3414" i="2" s="1"/>
  <c r="K3414" i="2"/>
  <c r="V3414" i="2"/>
  <c r="X3414" i="2" s="1"/>
  <c r="W3414" i="2"/>
  <c r="H3415" i="2"/>
  <c r="I3415" i="2"/>
  <c r="J3415" i="2"/>
  <c r="M3415" i="2" s="1"/>
  <c r="K3415" i="2"/>
  <c r="L3415" i="2"/>
  <c r="N3415" i="2" s="1"/>
  <c r="V3415" i="2"/>
  <c r="X3415" i="2" s="1"/>
  <c r="W3415" i="2"/>
  <c r="Y3415" i="2" s="1"/>
  <c r="H3416" i="2"/>
  <c r="L3416" i="2" s="1"/>
  <c r="I3416" i="2"/>
  <c r="J3416" i="2"/>
  <c r="M3416" i="2" s="1"/>
  <c r="O3416" i="2" s="1"/>
  <c r="K3416" i="2"/>
  <c r="V3416" i="2"/>
  <c r="X3416" i="2" s="1"/>
  <c r="W3416" i="2"/>
  <c r="Y3416" i="2" s="1"/>
  <c r="H3417" i="2"/>
  <c r="L3417" i="2" s="1"/>
  <c r="I3417" i="2"/>
  <c r="J3417" i="2"/>
  <c r="M3417" i="2" s="1"/>
  <c r="Q3417" i="2" s="1"/>
  <c r="K3417" i="2"/>
  <c r="V3417" i="2"/>
  <c r="X3417" i="2" s="1"/>
  <c r="W3417" i="2"/>
  <c r="H3418" i="2"/>
  <c r="L3418" i="2" s="1"/>
  <c r="I3418" i="2"/>
  <c r="J3418" i="2"/>
  <c r="M3418" i="2" s="1"/>
  <c r="Q3418" i="2" s="1"/>
  <c r="K3418" i="2"/>
  <c r="V3418" i="2"/>
  <c r="X3418" i="2" s="1"/>
  <c r="W3418" i="2"/>
  <c r="H3419" i="2"/>
  <c r="L3419" i="2" s="1"/>
  <c r="P3419" i="2" s="1"/>
  <c r="I3419" i="2"/>
  <c r="J3419" i="2"/>
  <c r="M3419" i="2" s="1"/>
  <c r="K3419" i="2"/>
  <c r="V3419" i="2"/>
  <c r="X3419" i="2" s="1"/>
  <c r="W3419" i="2"/>
  <c r="Y3419" i="2" s="1"/>
  <c r="H3420" i="2"/>
  <c r="L3420" i="2" s="1"/>
  <c r="N3420" i="2" s="1"/>
  <c r="I3420" i="2"/>
  <c r="J3420" i="2"/>
  <c r="M3420" i="2" s="1"/>
  <c r="O3420" i="2" s="1"/>
  <c r="K3420" i="2"/>
  <c r="V3420" i="2"/>
  <c r="X3420" i="2" s="1"/>
  <c r="W3420" i="2"/>
  <c r="Y3420" i="2" s="1"/>
  <c r="H3421" i="2"/>
  <c r="L3421" i="2" s="1"/>
  <c r="I3421" i="2"/>
  <c r="J3421" i="2"/>
  <c r="M3421" i="2" s="1"/>
  <c r="K3421" i="2"/>
  <c r="V3421" i="2"/>
  <c r="X3421" i="2" s="1"/>
  <c r="W3421" i="2"/>
  <c r="H3422" i="2"/>
  <c r="L3422" i="2" s="1"/>
  <c r="I3422" i="2"/>
  <c r="J3422" i="2"/>
  <c r="M3422" i="2" s="1"/>
  <c r="K3422" i="2"/>
  <c r="V3422" i="2"/>
  <c r="X3422" i="2" s="1"/>
  <c r="W3422" i="2"/>
  <c r="H3423" i="2"/>
  <c r="L3423" i="2" s="1"/>
  <c r="I3423" i="2"/>
  <c r="J3423" i="2"/>
  <c r="M3423" i="2" s="1"/>
  <c r="K3423" i="2"/>
  <c r="V3423" i="2"/>
  <c r="X3423" i="2" s="1"/>
  <c r="W3423" i="2"/>
  <c r="Y3423" i="2" s="1"/>
  <c r="H3424" i="2"/>
  <c r="L3424" i="2" s="1"/>
  <c r="N3424" i="2" s="1"/>
  <c r="I3424" i="2"/>
  <c r="J3424" i="2"/>
  <c r="M3424" i="2" s="1"/>
  <c r="O3424" i="2" s="1"/>
  <c r="K3424" i="2"/>
  <c r="V3424" i="2"/>
  <c r="X3424" i="2" s="1"/>
  <c r="W3424" i="2"/>
  <c r="Y3424" i="2" s="1"/>
  <c r="H3425" i="2"/>
  <c r="L3425" i="2" s="1"/>
  <c r="I3425" i="2"/>
  <c r="J3425" i="2"/>
  <c r="M3425" i="2" s="1"/>
  <c r="K3425" i="2"/>
  <c r="V3425" i="2"/>
  <c r="X3425" i="2" s="1"/>
  <c r="W3425" i="2"/>
  <c r="H3426" i="2"/>
  <c r="L3426" i="2" s="1"/>
  <c r="I3426" i="2"/>
  <c r="J3426" i="2"/>
  <c r="M3426" i="2" s="1"/>
  <c r="Q3426" i="2" s="1"/>
  <c r="K3426" i="2"/>
  <c r="V3426" i="2"/>
  <c r="X3426" i="2" s="1"/>
  <c r="W3426" i="2"/>
  <c r="Y3426" i="2" s="1"/>
  <c r="H3427" i="2"/>
  <c r="I3427" i="2"/>
  <c r="J3427" i="2"/>
  <c r="M3427" i="2" s="1"/>
  <c r="K3427" i="2"/>
  <c r="L3427" i="2"/>
  <c r="N3427" i="2" s="1"/>
  <c r="V3427" i="2"/>
  <c r="X3427" i="2" s="1"/>
  <c r="W3427" i="2"/>
  <c r="Y3427" i="2" s="1"/>
  <c r="H3428" i="2"/>
  <c r="L3428" i="2" s="1"/>
  <c r="I3428" i="2"/>
  <c r="J3428" i="2"/>
  <c r="M3428" i="2" s="1"/>
  <c r="K3428" i="2"/>
  <c r="V3428" i="2"/>
  <c r="X3428" i="2" s="1"/>
  <c r="W3428" i="2"/>
  <c r="Y3428" i="2" s="1"/>
  <c r="H3429" i="2"/>
  <c r="L3429" i="2" s="1"/>
  <c r="I3429" i="2"/>
  <c r="J3429" i="2"/>
  <c r="M3429" i="2" s="1"/>
  <c r="O3429" i="2" s="1"/>
  <c r="K3429" i="2"/>
  <c r="V3429" i="2"/>
  <c r="X3429" i="2" s="1"/>
  <c r="W3429" i="2"/>
  <c r="H3430" i="2"/>
  <c r="I3430" i="2"/>
  <c r="J3430" i="2"/>
  <c r="M3430" i="2" s="1"/>
  <c r="Q3430" i="2" s="1"/>
  <c r="K3430" i="2"/>
  <c r="L3430" i="2"/>
  <c r="N3430" i="2" s="1"/>
  <c r="V3430" i="2"/>
  <c r="X3430" i="2" s="1"/>
  <c r="W3430" i="2"/>
  <c r="Y3430" i="2" s="1"/>
  <c r="H3431" i="2"/>
  <c r="L3431" i="2" s="1"/>
  <c r="I3431" i="2"/>
  <c r="J3431" i="2"/>
  <c r="M3431" i="2" s="1"/>
  <c r="K3431" i="2"/>
  <c r="V3431" i="2"/>
  <c r="X3431" i="2" s="1"/>
  <c r="W3431" i="2"/>
  <c r="H3432" i="2"/>
  <c r="L3432" i="2" s="1"/>
  <c r="I3432" i="2"/>
  <c r="J3432" i="2"/>
  <c r="M3432" i="2" s="1"/>
  <c r="O3432" i="2" s="1"/>
  <c r="K3432" i="2"/>
  <c r="V3432" i="2"/>
  <c r="X3432" i="2" s="1"/>
  <c r="W3432" i="2"/>
  <c r="Y3432" i="2" s="1"/>
  <c r="H3433" i="2"/>
  <c r="L3433" i="2" s="1"/>
  <c r="I3433" i="2"/>
  <c r="J3433" i="2"/>
  <c r="M3433" i="2" s="1"/>
  <c r="K3433" i="2"/>
  <c r="V3433" i="2"/>
  <c r="X3433" i="2" s="1"/>
  <c r="W3433" i="2"/>
  <c r="Y3433" i="2" s="1"/>
  <c r="H3434" i="2"/>
  <c r="L3434" i="2" s="1"/>
  <c r="I3434" i="2"/>
  <c r="J3434" i="2"/>
  <c r="M3434" i="2" s="1"/>
  <c r="Q3434" i="2" s="1"/>
  <c r="K3434" i="2"/>
  <c r="V3434" i="2"/>
  <c r="X3434" i="2" s="1"/>
  <c r="W3434" i="2"/>
  <c r="H3435" i="2"/>
  <c r="I3435" i="2"/>
  <c r="J3435" i="2"/>
  <c r="M3435" i="2" s="1"/>
  <c r="Q3435" i="2" s="1"/>
  <c r="K3435" i="2"/>
  <c r="L3435" i="2"/>
  <c r="V3435" i="2"/>
  <c r="X3435" i="2" s="1"/>
  <c r="W3435" i="2"/>
  <c r="Y3435" i="2" s="1"/>
  <c r="H3436" i="2"/>
  <c r="L3436" i="2" s="1"/>
  <c r="I3436" i="2"/>
  <c r="J3436" i="2"/>
  <c r="M3436" i="2" s="1"/>
  <c r="K3436" i="2"/>
  <c r="V3436" i="2"/>
  <c r="X3436" i="2" s="1"/>
  <c r="W3436" i="2"/>
  <c r="Y3436" i="2" s="1"/>
  <c r="H3437" i="2"/>
  <c r="L3437" i="2" s="1"/>
  <c r="I3437" i="2"/>
  <c r="J3437" i="2"/>
  <c r="M3437" i="2" s="1"/>
  <c r="K3437" i="2"/>
  <c r="V3437" i="2"/>
  <c r="X3437" i="2" s="1"/>
  <c r="W3437" i="2"/>
  <c r="Y3437" i="2" s="1"/>
  <c r="H3438" i="2"/>
  <c r="L3438" i="2" s="1"/>
  <c r="I3438" i="2"/>
  <c r="J3438" i="2"/>
  <c r="M3438" i="2" s="1"/>
  <c r="K3438" i="2"/>
  <c r="V3438" i="2"/>
  <c r="X3438" i="2" s="1"/>
  <c r="W3438" i="2"/>
  <c r="H3439" i="2"/>
  <c r="L3439" i="2" s="1"/>
  <c r="I3439" i="2"/>
  <c r="J3439" i="2"/>
  <c r="M3439" i="2" s="1"/>
  <c r="K3439" i="2"/>
  <c r="V3439" i="2"/>
  <c r="X3439" i="2" s="1"/>
  <c r="W3439" i="2"/>
  <c r="Y3439" i="2" s="1"/>
  <c r="H3440" i="2"/>
  <c r="L3440" i="2" s="1"/>
  <c r="I3440" i="2"/>
  <c r="J3440" i="2"/>
  <c r="M3440" i="2" s="1"/>
  <c r="K3440" i="2"/>
  <c r="V3440" i="2"/>
  <c r="X3440" i="2" s="1"/>
  <c r="W3440" i="2"/>
  <c r="Y3440" i="2" s="1"/>
  <c r="W3401" i="2"/>
  <c r="V3401" i="2"/>
  <c r="H3296" i="2"/>
  <c r="I3296" i="2"/>
  <c r="J3296" i="2"/>
  <c r="K3296" i="2"/>
  <c r="V3296" i="2"/>
  <c r="X3296" i="2" s="1"/>
  <c r="W3296" i="2"/>
  <c r="H3297" i="2"/>
  <c r="I3297" i="2"/>
  <c r="J3297" i="2"/>
  <c r="K3297" i="2"/>
  <c r="V3297" i="2"/>
  <c r="X3297" i="2" s="1"/>
  <c r="W3297" i="2"/>
  <c r="Y3297" i="2" s="1"/>
  <c r="H3298" i="2"/>
  <c r="L3298" i="2" s="1"/>
  <c r="I3298" i="2"/>
  <c r="J3298" i="2"/>
  <c r="M3298" i="2" s="1"/>
  <c r="Q3298" i="2" s="1"/>
  <c r="K3298" i="2"/>
  <c r="V3298" i="2"/>
  <c r="X3298" i="2" s="1"/>
  <c r="W3298" i="2"/>
  <c r="Y3298" i="2" s="1"/>
  <c r="H3299" i="2"/>
  <c r="L3299" i="2" s="1"/>
  <c r="I3299" i="2"/>
  <c r="J3299" i="2"/>
  <c r="M3299" i="2" s="1"/>
  <c r="K3299" i="2"/>
  <c r="V3299" i="2"/>
  <c r="X3299" i="2" s="1"/>
  <c r="W3299" i="2"/>
  <c r="Y3299" i="2" s="1"/>
  <c r="H3300" i="2"/>
  <c r="L3300" i="2" s="1"/>
  <c r="N3300" i="2" s="1"/>
  <c r="I3300" i="2"/>
  <c r="J3300" i="2"/>
  <c r="M3300" i="2" s="1"/>
  <c r="K3300" i="2"/>
  <c r="V3300" i="2"/>
  <c r="X3300" i="2" s="1"/>
  <c r="W3300" i="2"/>
  <c r="Y3300" i="2" s="1"/>
  <c r="H3301" i="2"/>
  <c r="I3301" i="2"/>
  <c r="J3301" i="2"/>
  <c r="M3301" i="2" s="1"/>
  <c r="K3301" i="2"/>
  <c r="L3301" i="2"/>
  <c r="P3301" i="2" s="1"/>
  <c r="V3301" i="2"/>
  <c r="X3301" i="2" s="1"/>
  <c r="W3301" i="2"/>
  <c r="Y3301" i="2" s="1"/>
  <c r="H3302" i="2"/>
  <c r="L3302" i="2" s="1"/>
  <c r="I3302" i="2"/>
  <c r="J3302" i="2"/>
  <c r="M3302" i="2" s="1"/>
  <c r="O3302" i="2" s="1"/>
  <c r="K3302" i="2"/>
  <c r="V3302" i="2"/>
  <c r="X3302" i="2" s="1"/>
  <c r="W3302" i="2"/>
  <c r="Y3302" i="2" s="1"/>
  <c r="H3303" i="2"/>
  <c r="L3303" i="2" s="1"/>
  <c r="N3303" i="2" s="1"/>
  <c r="I3303" i="2"/>
  <c r="J3303" i="2"/>
  <c r="M3303" i="2" s="1"/>
  <c r="Q3303" i="2" s="1"/>
  <c r="K3303" i="2"/>
  <c r="V3303" i="2"/>
  <c r="X3303" i="2" s="1"/>
  <c r="W3303" i="2"/>
  <c r="Y3303" i="2" s="1"/>
  <c r="H3304" i="2"/>
  <c r="L3304" i="2" s="1"/>
  <c r="I3304" i="2"/>
  <c r="J3304" i="2"/>
  <c r="M3304" i="2" s="1"/>
  <c r="Q3304" i="2" s="1"/>
  <c r="K3304" i="2"/>
  <c r="V3304" i="2"/>
  <c r="X3304" i="2" s="1"/>
  <c r="W3304" i="2"/>
  <c r="Y3304" i="2" s="1"/>
  <c r="H3305" i="2"/>
  <c r="L3305" i="2" s="1"/>
  <c r="P3305" i="2" s="1"/>
  <c r="I3305" i="2"/>
  <c r="J3305" i="2"/>
  <c r="M3305" i="2" s="1"/>
  <c r="K3305" i="2"/>
  <c r="V3305" i="2"/>
  <c r="X3305" i="2" s="1"/>
  <c r="W3305" i="2"/>
  <c r="Y3305" i="2" s="1"/>
  <c r="H3306" i="2"/>
  <c r="L3306" i="2" s="1"/>
  <c r="I3306" i="2"/>
  <c r="J3306" i="2"/>
  <c r="M3306" i="2" s="1"/>
  <c r="K3306" i="2"/>
  <c r="V3306" i="2"/>
  <c r="X3306" i="2" s="1"/>
  <c r="W3306" i="2"/>
  <c r="Y3306" i="2" s="1"/>
  <c r="H3307" i="2"/>
  <c r="L3307" i="2" s="1"/>
  <c r="I3307" i="2"/>
  <c r="J3307" i="2"/>
  <c r="M3307" i="2" s="1"/>
  <c r="K3307" i="2"/>
  <c r="V3307" i="2"/>
  <c r="X3307" i="2" s="1"/>
  <c r="W3307" i="2"/>
  <c r="Y3307" i="2" s="1"/>
  <c r="H3308" i="2"/>
  <c r="I3308" i="2"/>
  <c r="J3308" i="2"/>
  <c r="M3308" i="2" s="1"/>
  <c r="Q3308" i="2" s="1"/>
  <c r="K3308" i="2"/>
  <c r="L3308" i="2"/>
  <c r="V3308" i="2"/>
  <c r="X3308" i="2" s="1"/>
  <c r="W3308" i="2"/>
  <c r="Y3308" i="2" s="1"/>
  <c r="H3309" i="2"/>
  <c r="I3309" i="2"/>
  <c r="J3309" i="2"/>
  <c r="M3309" i="2" s="1"/>
  <c r="K3309" i="2"/>
  <c r="L3309" i="2"/>
  <c r="V3309" i="2"/>
  <c r="X3309" i="2" s="1"/>
  <c r="W3309" i="2"/>
  <c r="Y3309" i="2" s="1"/>
  <c r="H3310" i="2"/>
  <c r="L3310" i="2" s="1"/>
  <c r="I3310" i="2"/>
  <c r="J3310" i="2"/>
  <c r="M3310" i="2" s="1"/>
  <c r="K3310" i="2"/>
  <c r="V3310" i="2"/>
  <c r="X3310" i="2" s="1"/>
  <c r="W3310" i="2"/>
  <c r="Y3310" i="2" s="1"/>
  <c r="H3311" i="2"/>
  <c r="L3311" i="2" s="1"/>
  <c r="I3311" i="2"/>
  <c r="J3311" i="2"/>
  <c r="M3311" i="2" s="1"/>
  <c r="K3311" i="2"/>
  <c r="V3311" i="2"/>
  <c r="X3311" i="2" s="1"/>
  <c r="W3311" i="2"/>
  <c r="Y3311" i="2" s="1"/>
  <c r="H3312" i="2"/>
  <c r="I3312" i="2"/>
  <c r="J3312" i="2"/>
  <c r="M3312" i="2" s="1"/>
  <c r="Q3312" i="2" s="1"/>
  <c r="K3312" i="2"/>
  <c r="L3312" i="2"/>
  <c r="P3312" i="2" s="1"/>
  <c r="V3312" i="2"/>
  <c r="X3312" i="2" s="1"/>
  <c r="W3312" i="2"/>
  <c r="H3313" i="2"/>
  <c r="L3313" i="2" s="1"/>
  <c r="I3313" i="2"/>
  <c r="J3313" i="2"/>
  <c r="M3313" i="2" s="1"/>
  <c r="K3313" i="2"/>
  <c r="V3313" i="2"/>
  <c r="X3313" i="2" s="1"/>
  <c r="W3313" i="2"/>
  <c r="Y3313" i="2" s="1"/>
  <c r="H3314" i="2"/>
  <c r="L3314" i="2" s="1"/>
  <c r="I3314" i="2"/>
  <c r="J3314" i="2"/>
  <c r="M3314" i="2" s="1"/>
  <c r="O3314" i="2" s="1"/>
  <c r="K3314" i="2"/>
  <c r="V3314" i="2"/>
  <c r="X3314" i="2" s="1"/>
  <c r="W3314" i="2"/>
  <c r="Y3314" i="2" s="1"/>
  <c r="H3315" i="2"/>
  <c r="L3315" i="2" s="1"/>
  <c r="I3315" i="2"/>
  <c r="J3315" i="2"/>
  <c r="M3315" i="2" s="1"/>
  <c r="Q3315" i="2" s="1"/>
  <c r="K3315" i="2"/>
  <c r="V3315" i="2"/>
  <c r="X3315" i="2" s="1"/>
  <c r="W3315" i="2"/>
  <c r="Y3315" i="2" s="1"/>
  <c r="H3316" i="2"/>
  <c r="I3316" i="2"/>
  <c r="J3316" i="2"/>
  <c r="M3316" i="2" s="1"/>
  <c r="K3316" i="2"/>
  <c r="L3316" i="2"/>
  <c r="N3316" i="2" s="1"/>
  <c r="V3316" i="2"/>
  <c r="X3316" i="2" s="1"/>
  <c r="W3316" i="2"/>
  <c r="Y3316" i="2" s="1"/>
  <c r="H3317" i="2"/>
  <c r="I3317" i="2"/>
  <c r="J3317" i="2"/>
  <c r="M3317" i="2" s="1"/>
  <c r="K3317" i="2"/>
  <c r="L3317" i="2"/>
  <c r="V3317" i="2"/>
  <c r="X3317" i="2" s="1"/>
  <c r="W3317" i="2"/>
  <c r="Y3317" i="2" s="1"/>
  <c r="H3318" i="2"/>
  <c r="L3318" i="2" s="1"/>
  <c r="I3318" i="2"/>
  <c r="J3318" i="2"/>
  <c r="M3318" i="2" s="1"/>
  <c r="O3318" i="2" s="1"/>
  <c r="K3318" i="2"/>
  <c r="V3318" i="2"/>
  <c r="X3318" i="2" s="1"/>
  <c r="W3318" i="2"/>
  <c r="Y3318" i="2" s="1"/>
  <c r="H3319" i="2"/>
  <c r="L3319" i="2" s="1"/>
  <c r="N3319" i="2" s="1"/>
  <c r="I3319" i="2"/>
  <c r="J3319" i="2"/>
  <c r="M3319" i="2" s="1"/>
  <c r="K3319" i="2"/>
  <c r="V3319" i="2"/>
  <c r="X3319" i="2" s="1"/>
  <c r="W3319" i="2"/>
  <c r="Y3319" i="2" s="1"/>
  <c r="W3295" i="2"/>
  <c r="V3295" i="2"/>
  <c r="H3194" i="2"/>
  <c r="I3194" i="2"/>
  <c r="J3194" i="2"/>
  <c r="K3194" i="2"/>
  <c r="V3194" i="2"/>
  <c r="X3194" i="2" s="1"/>
  <c r="W3194" i="2"/>
  <c r="Y3194" i="2" s="1"/>
  <c r="H3195" i="2"/>
  <c r="I3195" i="2"/>
  <c r="J3195" i="2"/>
  <c r="K3195" i="2"/>
  <c r="V3195" i="2"/>
  <c r="X3195" i="2" s="1"/>
  <c r="W3195" i="2"/>
  <c r="Y3195" i="2" s="1"/>
  <c r="H3196" i="2"/>
  <c r="L3196" i="2" s="1"/>
  <c r="I3196" i="2"/>
  <c r="J3196" i="2"/>
  <c r="M3196" i="2" s="1"/>
  <c r="K3196" i="2"/>
  <c r="V3196" i="2"/>
  <c r="X3196" i="2" s="1"/>
  <c r="W3196" i="2"/>
  <c r="Y3196" i="2" s="1"/>
  <c r="H3197" i="2"/>
  <c r="L3197" i="2" s="1"/>
  <c r="I3197" i="2"/>
  <c r="J3197" i="2"/>
  <c r="M3197" i="2" s="1"/>
  <c r="K3197" i="2"/>
  <c r="V3197" i="2"/>
  <c r="X3197" i="2" s="1"/>
  <c r="W3197" i="2"/>
  <c r="H3198" i="2"/>
  <c r="I3198" i="2"/>
  <c r="J3198" i="2"/>
  <c r="M3198" i="2" s="1"/>
  <c r="K3198" i="2"/>
  <c r="L3198" i="2"/>
  <c r="V3198" i="2"/>
  <c r="X3198" i="2" s="1"/>
  <c r="W3198" i="2"/>
  <c r="Y3198" i="2" s="1"/>
  <c r="H3199" i="2"/>
  <c r="L3199" i="2" s="1"/>
  <c r="I3199" i="2"/>
  <c r="J3199" i="2"/>
  <c r="M3199" i="2" s="1"/>
  <c r="O3199" i="2" s="1"/>
  <c r="K3199" i="2"/>
  <c r="V3199" i="2"/>
  <c r="X3199" i="2" s="1"/>
  <c r="W3199" i="2"/>
  <c r="Y3199" i="2" s="1"/>
  <c r="H3200" i="2"/>
  <c r="L3200" i="2" s="1"/>
  <c r="I3200" i="2"/>
  <c r="J3200" i="2"/>
  <c r="M3200" i="2" s="1"/>
  <c r="K3200" i="2"/>
  <c r="V3200" i="2"/>
  <c r="X3200" i="2" s="1"/>
  <c r="W3200" i="2"/>
  <c r="H3201" i="2"/>
  <c r="L3201" i="2" s="1"/>
  <c r="I3201" i="2"/>
  <c r="J3201" i="2"/>
  <c r="M3201" i="2" s="1"/>
  <c r="K3201" i="2"/>
  <c r="V3201" i="2"/>
  <c r="X3201" i="2" s="1"/>
  <c r="W3201" i="2"/>
  <c r="H3202" i="2"/>
  <c r="L3202" i="2" s="1"/>
  <c r="I3202" i="2"/>
  <c r="J3202" i="2"/>
  <c r="M3202" i="2" s="1"/>
  <c r="K3202" i="2"/>
  <c r="V3202" i="2"/>
  <c r="X3202" i="2" s="1"/>
  <c r="W3202" i="2"/>
  <c r="Y3202" i="2" s="1"/>
  <c r="H3203" i="2"/>
  <c r="L3203" i="2" s="1"/>
  <c r="I3203" i="2"/>
  <c r="J3203" i="2"/>
  <c r="M3203" i="2" s="1"/>
  <c r="O3203" i="2" s="1"/>
  <c r="K3203" i="2"/>
  <c r="V3203" i="2"/>
  <c r="X3203" i="2" s="1"/>
  <c r="W3203" i="2"/>
  <c r="Y3203" i="2" s="1"/>
  <c r="H3204" i="2"/>
  <c r="L3204" i="2" s="1"/>
  <c r="I3204" i="2"/>
  <c r="J3204" i="2"/>
  <c r="M3204" i="2" s="1"/>
  <c r="K3204" i="2"/>
  <c r="V3204" i="2"/>
  <c r="X3204" i="2" s="1"/>
  <c r="W3204" i="2"/>
  <c r="AA3204" i="2" s="1"/>
  <c r="AB3204" i="2" s="1"/>
  <c r="H3205" i="2"/>
  <c r="L3205" i="2" s="1"/>
  <c r="I3205" i="2"/>
  <c r="J3205" i="2"/>
  <c r="M3205" i="2" s="1"/>
  <c r="K3205" i="2"/>
  <c r="V3205" i="2"/>
  <c r="X3205" i="2" s="1"/>
  <c r="W3205" i="2"/>
  <c r="Y3205" i="2" s="1"/>
  <c r="H3206" i="2"/>
  <c r="L3206" i="2" s="1"/>
  <c r="N3206" i="2" s="1"/>
  <c r="I3206" i="2"/>
  <c r="J3206" i="2"/>
  <c r="M3206" i="2" s="1"/>
  <c r="K3206" i="2"/>
  <c r="V3206" i="2"/>
  <c r="X3206" i="2" s="1"/>
  <c r="W3206" i="2"/>
  <c r="Y3206" i="2" s="1"/>
  <c r="H3207" i="2"/>
  <c r="L3207" i="2" s="1"/>
  <c r="I3207" i="2"/>
  <c r="J3207" i="2"/>
  <c r="M3207" i="2" s="1"/>
  <c r="K3207" i="2"/>
  <c r="V3207" i="2"/>
  <c r="X3207" i="2" s="1"/>
  <c r="W3207" i="2"/>
  <c r="Y3207" i="2" s="1"/>
  <c r="H3208" i="2"/>
  <c r="L3208" i="2" s="1"/>
  <c r="I3208" i="2"/>
  <c r="J3208" i="2"/>
  <c r="M3208" i="2" s="1"/>
  <c r="K3208" i="2"/>
  <c r="V3208" i="2"/>
  <c r="X3208" i="2" s="1"/>
  <c r="W3208" i="2"/>
  <c r="AA3208" i="2" s="1"/>
  <c r="AB3208" i="2" s="1"/>
  <c r="H3209" i="2"/>
  <c r="L3209" i="2" s="1"/>
  <c r="I3209" i="2"/>
  <c r="J3209" i="2"/>
  <c r="M3209" i="2" s="1"/>
  <c r="K3209" i="2"/>
  <c r="V3209" i="2"/>
  <c r="X3209" i="2" s="1"/>
  <c r="W3209" i="2"/>
  <c r="Y3209" i="2" s="1"/>
  <c r="H3210" i="2"/>
  <c r="L3210" i="2" s="1"/>
  <c r="I3210" i="2"/>
  <c r="J3210" i="2"/>
  <c r="M3210" i="2" s="1"/>
  <c r="K3210" i="2"/>
  <c r="V3210" i="2"/>
  <c r="X3210" i="2" s="1"/>
  <c r="W3210" i="2"/>
  <c r="Y3210" i="2" s="1"/>
  <c r="H3211" i="2"/>
  <c r="L3211" i="2" s="1"/>
  <c r="I3211" i="2"/>
  <c r="J3211" i="2"/>
  <c r="M3211" i="2" s="1"/>
  <c r="K3211" i="2"/>
  <c r="V3211" i="2"/>
  <c r="X3211" i="2" s="1"/>
  <c r="W3211" i="2"/>
  <c r="Y3211" i="2" s="1"/>
  <c r="H3212" i="2"/>
  <c r="L3212" i="2" s="1"/>
  <c r="I3212" i="2"/>
  <c r="J3212" i="2"/>
  <c r="M3212" i="2" s="1"/>
  <c r="K3212" i="2"/>
  <c r="V3212" i="2"/>
  <c r="X3212" i="2" s="1"/>
  <c r="W3212" i="2"/>
  <c r="Y3212" i="2" s="1"/>
  <c r="H3213" i="2"/>
  <c r="I3213" i="2"/>
  <c r="J3213" i="2"/>
  <c r="M3213" i="2" s="1"/>
  <c r="K3213" i="2"/>
  <c r="L3213" i="2"/>
  <c r="V3213" i="2"/>
  <c r="X3213" i="2" s="1"/>
  <c r="W3213" i="2"/>
  <c r="Y3213" i="2" s="1"/>
  <c r="W3193" i="2"/>
  <c r="V3193" i="2"/>
  <c r="V3088" i="2"/>
  <c r="X3088" i="2" s="1"/>
  <c r="H3089" i="2"/>
  <c r="I3089" i="2"/>
  <c r="J3089" i="2"/>
  <c r="K3089" i="2"/>
  <c r="V3089" i="2"/>
  <c r="X3089" i="2" s="1"/>
  <c r="W3089" i="2"/>
  <c r="H3090" i="2"/>
  <c r="I3090" i="2"/>
  <c r="J3090" i="2"/>
  <c r="K3090" i="2"/>
  <c r="V3090" i="2"/>
  <c r="X3090" i="2" s="1"/>
  <c r="W3090" i="2"/>
  <c r="Y3090" i="2" s="1"/>
  <c r="H3091" i="2"/>
  <c r="L3091" i="2" s="1"/>
  <c r="I3091" i="2"/>
  <c r="J3091" i="2"/>
  <c r="M3091" i="2" s="1"/>
  <c r="K3091" i="2"/>
  <c r="V3091" i="2"/>
  <c r="X3091" i="2" s="1"/>
  <c r="W3091" i="2"/>
  <c r="Y3091" i="2" s="1"/>
  <c r="H3092" i="2"/>
  <c r="L3092" i="2" s="1"/>
  <c r="I3092" i="2"/>
  <c r="J3092" i="2"/>
  <c r="M3092" i="2" s="1"/>
  <c r="K3092" i="2"/>
  <c r="V3092" i="2"/>
  <c r="X3092" i="2" s="1"/>
  <c r="W3092" i="2"/>
  <c r="Y3092" i="2" s="1"/>
  <c r="H3093" i="2"/>
  <c r="L3093" i="2" s="1"/>
  <c r="I3093" i="2"/>
  <c r="J3093" i="2"/>
  <c r="M3093" i="2" s="1"/>
  <c r="K3093" i="2"/>
  <c r="V3093" i="2"/>
  <c r="X3093" i="2" s="1"/>
  <c r="W3093" i="2"/>
  <c r="H3094" i="2"/>
  <c r="L3094" i="2" s="1"/>
  <c r="N3094" i="2" s="1"/>
  <c r="I3094" i="2"/>
  <c r="J3094" i="2"/>
  <c r="M3094" i="2" s="1"/>
  <c r="K3094" i="2"/>
  <c r="V3094" i="2"/>
  <c r="X3094" i="2" s="1"/>
  <c r="W3094" i="2"/>
  <c r="Y3094" i="2" s="1"/>
  <c r="H3095" i="2"/>
  <c r="L3095" i="2" s="1"/>
  <c r="I3095" i="2"/>
  <c r="J3095" i="2"/>
  <c r="M3095" i="2" s="1"/>
  <c r="K3095" i="2"/>
  <c r="V3095" i="2"/>
  <c r="X3095" i="2" s="1"/>
  <c r="W3095" i="2"/>
  <c r="Y3095" i="2" s="1"/>
  <c r="H3096" i="2"/>
  <c r="L3096" i="2" s="1"/>
  <c r="I3096" i="2"/>
  <c r="J3096" i="2"/>
  <c r="M3096" i="2" s="1"/>
  <c r="K3096" i="2"/>
  <c r="V3096" i="2"/>
  <c r="X3096" i="2" s="1"/>
  <c r="W3096" i="2"/>
  <c r="Y3096" i="2" s="1"/>
  <c r="H3097" i="2"/>
  <c r="I3097" i="2"/>
  <c r="J3097" i="2"/>
  <c r="M3097" i="2" s="1"/>
  <c r="K3097" i="2"/>
  <c r="L3097" i="2"/>
  <c r="N3097" i="2" s="1"/>
  <c r="V3097" i="2"/>
  <c r="X3097" i="2" s="1"/>
  <c r="W3097" i="2"/>
  <c r="Y3097" i="2" s="1"/>
  <c r="H3098" i="2"/>
  <c r="L3098" i="2" s="1"/>
  <c r="P3098" i="2" s="1"/>
  <c r="I3098" i="2"/>
  <c r="J3098" i="2"/>
  <c r="M3098" i="2" s="1"/>
  <c r="K3098" i="2"/>
  <c r="V3098" i="2"/>
  <c r="X3098" i="2" s="1"/>
  <c r="W3098" i="2"/>
  <c r="Y3098" i="2" s="1"/>
  <c r="H3099" i="2"/>
  <c r="L3099" i="2" s="1"/>
  <c r="I3099" i="2"/>
  <c r="J3099" i="2"/>
  <c r="M3099" i="2" s="1"/>
  <c r="K3099" i="2"/>
  <c r="V3099" i="2"/>
  <c r="X3099" i="2" s="1"/>
  <c r="W3099" i="2"/>
  <c r="Y3099" i="2" s="1"/>
  <c r="H3100" i="2"/>
  <c r="L3100" i="2" s="1"/>
  <c r="I3100" i="2"/>
  <c r="J3100" i="2"/>
  <c r="M3100" i="2" s="1"/>
  <c r="Q3100" i="2" s="1"/>
  <c r="K3100" i="2"/>
  <c r="V3100" i="2"/>
  <c r="X3100" i="2" s="1"/>
  <c r="W3100" i="2"/>
  <c r="H3101" i="2"/>
  <c r="L3101" i="2" s="1"/>
  <c r="P3101" i="2" s="1"/>
  <c r="I3101" i="2"/>
  <c r="J3101" i="2"/>
  <c r="M3101" i="2" s="1"/>
  <c r="K3101" i="2"/>
  <c r="V3101" i="2"/>
  <c r="X3101" i="2" s="1"/>
  <c r="W3101" i="2"/>
  <c r="H3102" i="2"/>
  <c r="L3102" i="2" s="1"/>
  <c r="I3102" i="2"/>
  <c r="J3102" i="2"/>
  <c r="M3102" i="2" s="1"/>
  <c r="K3102" i="2"/>
  <c r="V3102" i="2"/>
  <c r="X3102" i="2" s="1"/>
  <c r="W3102" i="2"/>
  <c r="Y3102" i="2" s="1"/>
  <c r="H3103" i="2"/>
  <c r="L3103" i="2" s="1"/>
  <c r="I3103" i="2"/>
  <c r="J3103" i="2"/>
  <c r="M3103" i="2" s="1"/>
  <c r="K3103" i="2"/>
  <c r="V3103" i="2"/>
  <c r="X3103" i="2" s="1"/>
  <c r="W3103" i="2"/>
  <c r="Y3103" i="2" s="1"/>
  <c r="H3104" i="2"/>
  <c r="L3104" i="2" s="1"/>
  <c r="I3104" i="2"/>
  <c r="J3104" i="2"/>
  <c r="M3104" i="2" s="1"/>
  <c r="K3104" i="2"/>
  <c r="V3104" i="2"/>
  <c r="X3104" i="2" s="1"/>
  <c r="W3104" i="2"/>
  <c r="Y3104" i="2" s="1"/>
  <c r="H3105" i="2"/>
  <c r="L3105" i="2" s="1"/>
  <c r="N3105" i="2" s="1"/>
  <c r="I3105" i="2"/>
  <c r="J3105" i="2"/>
  <c r="M3105" i="2" s="1"/>
  <c r="K3105" i="2"/>
  <c r="V3105" i="2"/>
  <c r="X3105" i="2" s="1"/>
  <c r="W3105" i="2"/>
  <c r="Y3105" i="2" s="1"/>
  <c r="H3106" i="2"/>
  <c r="L3106" i="2" s="1"/>
  <c r="P3106" i="2" s="1"/>
  <c r="I3106" i="2"/>
  <c r="J3106" i="2"/>
  <c r="M3106" i="2" s="1"/>
  <c r="K3106" i="2"/>
  <c r="V3106" i="2"/>
  <c r="X3106" i="2" s="1"/>
  <c r="W3106" i="2"/>
  <c r="Y3106" i="2" s="1"/>
  <c r="H3107" i="2"/>
  <c r="L3107" i="2" s="1"/>
  <c r="I3107" i="2"/>
  <c r="J3107" i="2"/>
  <c r="M3107" i="2" s="1"/>
  <c r="Q3107" i="2" s="1"/>
  <c r="K3107" i="2"/>
  <c r="V3107" i="2"/>
  <c r="X3107" i="2" s="1"/>
  <c r="W3107" i="2"/>
  <c r="Y3107" i="2" s="1"/>
  <c r="H3108" i="2"/>
  <c r="L3108" i="2" s="1"/>
  <c r="I3108" i="2"/>
  <c r="J3108" i="2"/>
  <c r="M3108" i="2" s="1"/>
  <c r="K3108" i="2"/>
  <c r="V3108" i="2"/>
  <c r="X3108" i="2" s="1"/>
  <c r="W3108" i="2"/>
  <c r="Y3108" i="2" s="1"/>
  <c r="H3109" i="2"/>
  <c r="L3109" i="2" s="1"/>
  <c r="I3109" i="2"/>
  <c r="J3109" i="2"/>
  <c r="M3109" i="2" s="1"/>
  <c r="Q3109" i="2" s="1"/>
  <c r="K3109" i="2"/>
  <c r="V3109" i="2"/>
  <c r="X3109" i="2" s="1"/>
  <c r="W3109" i="2"/>
  <c r="Y3109" i="2" s="1"/>
  <c r="H3110" i="2"/>
  <c r="L3110" i="2" s="1"/>
  <c r="I3110" i="2"/>
  <c r="J3110" i="2"/>
  <c r="M3110" i="2" s="1"/>
  <c r="K3110" i="2"/>
  <c r="V3110" i="2"/>
  <c r="X3110" i="2" s="1"/>
  <c r="W3110" i="2"/>
  <c r="Y3110" i="2" s="1"/>
  <c r="H3111" i="2"/>
  <c r="L3111" i="2" s="1"/>
  <c r="I3111" i="2"/>
  <c r="J3111" i="2"/>
  <c r="M3111" i="2" s="1"/>
  <c r="O3111" i="2" s="1"/>
  <c r="K3111" i="2"/>
  <c r="V3111" i="2"/>
  <c r="X3111" i="2" s="1"/>
  <c r="W3111" i="2"/>
  <c r="Y3111" i="2" s="1"/>
  <c r="W3088" i="2"/>
  <c r="V2983" i="2"/>
  <c r="X2983" i="2" s="1"/>
  <c r="W2983" i="2"/>
  <c r="V2984" i="2"/>
  <c r="X2984" i="2" s="1"/>
  <c r="W2984" i="2"/>
  <c r="Y2984" i="2" s="1"/>
  <c r="V2985" i="2"/>
  <c r="X2985" i="2" s="1"/>
  <c r="W2985" i="2"/>
  <c r="V2986" i="2"/>
  <c r="X2986" i="2" s="1"/>
  <c r="W2986" i="2"/>
  <c r="Y2986" i="2" s="1"/>
  <c r="V2987" i="2"/>
  <c r="X2987" i="2" s="1"/>
  <c r="W2987" i="2"/>
  <c r="Y2987" i="2" s="1"/>
  <c r="V2988" i="2"/>
  <c r="X2988" i="2" s="1"/>
  <c r="W2988" i="2"/>
  <c r="Y2988" i="2" s="1"/>
  <c r="V2989" i="2"/>
  <c r="X2989" i="2" s="1"/>
  <c r="W2989" i="2"/>
  <c r="V2990" i="2"/>
  <c r="X2990" i="2" s="1"/>
  <c r="W2990" i="2"/>
  <c r="Y2990" i="2" s="1"/>
  <c r="V2991" i="2"/>
  <c r="X2991" i="2" s="1"/>
  <c r="W2991" i="2"/>
  <c r="Y2991" i="2" s="1"/>
  <c r="V2992" i="2"/>
  <c r="X2992" i="2" s="1"/>
  <c r="W2992" i="2"/>
  <c r="Y2992" i="2" s="1"/>
  <c r="V2993" i="2"/>
  <c r="X2993" i="2" s="1"/>
  <c r="W2993" i="2"/>
  <c r="V2994" i="2"/>
  <c r="X2994" i="2" s="1"/>
  <c r="W2994" i="2"/>
  <c r="Y2994" i="2" s="1"/>
  <c r="V2995" i="2"/>
  <c r="X2995" i="2" s="1"/>
  <c r="W2995" i="2"/>
  <c r="V2996" i="2"/>
  <c r="X2996" i="2" s="1"/>
  <c r="W2996" i="2"/>
  <c r="Y2996" i="2" s="1"/>
  <c r="V2997" i="2"/>
  <c r="X2997" i="2" s="1"/>
  <c r="W2997" i="2"/>
  <c r="Y2997" i="2" s="1"/>
  <c r="V2998" i="2"/>
  <c r="X2998" i="2" s="1"/>
  <c r="W2998" i="2"/>
  <c r="Y2998" i="2" s="1"/>
  <c r="V2999" i="2"/>
  <c r="X2999" i="2" s="1"/>
  <c r="W2999" i="2"/>
  <c r="Y2999" i="2" s="1"/>
  <c r="V3000" i="2"/>
  <c r="X3000" i="2" s="1"/>
  <c r="W3000" i="2"/>
  <c r="Y3000" i="2" s="1"/>
  <c r="V3001" i="2"/>
  <c r="X3001" i="2" s="1"/>
  <c r="W3001" i="2"/>
  <c r="Y3001" i="2" s="1"/>
  <c r="V3002" i="2"/>
  <c r="X3002" i="2" s="1"/>
  <c r="W3002" i="2"/>
  <c r="Y3002" i="2" s="1"/>
  <c r="V3003" i="2"/>
  <c r="X3003" i="2" s="1"/>
  <c r="W3003" i="2"/>
  <c r="Y3003" i="2" s="1"/>
  <c r="V3004" i="2"/>
  <c r="X3004" i="2" s="1"/>
  <c r="W3004" i="2"/>
  <c r="Y3004" i="2" s="1"/>
  <c r="V3005" i="2"/>
  <c r="X3005" i="2" s="1"/>
  <c r="W3005" i="2"/>
  <c r="Y3005" i="2" s="1"/>
  <c r="V3006" i="2"/>
  <c r="X3006" i="2" s="1"/>
  <c r="W3006" i="2"/>
  <c r="Y3006" i="2" s="1"/>
  <c r="W2982" i="2"/>
  <c r="V2982" i="2"/>
  <c r="H2874" i="2"/>
  <c r="I2874" i="2"/>
  <c r="J2874" i="2"/>
  <c r="K2874" i="2"/>
  <c r="V2874" i="2"/>
  <c r="X2874" i="2" s="1"/>
  <c r="W2874" i="2"/>
  <c r="Y2874" i="2" s="1"/>
  <c r="H2875" i="2"/>
  <c r="I2875" i="2"/>
  <c r="J2875" i="2"/>
  <c r="K2875" i="2"/>
  <c r="V2875" i="2"/>
  <c r="X2875" i="2" s="1"/>
  <c r="W2875" i="2"/>
  <c r="Y2875" i="2" s="1"/>
  <c r="H2876" i="2"/>
  <c r="L2876" i="2" s="1"/>
  <c r="I2876" i="2"/>
  <c r="J2876" i="2"/>
  <c r="M2876" i="2" s="1"/>
  <c r="K2876" i="2"/>
  <c r="V2876" i="2"/>
  <c r="X2876" i="2" s="1"/>
  <c r="W2876" i="2"/>
  <c r="H2877" i="2"/>
  <c r="L2877" i="2" s="1"/>
  <c r="P2877" i="2" s="1"/>
  <c r="I2877" i="2"/>
  <c r="J2877" i="2"/>
  <c r="M2877" i="2" s="1"/>
  <c r="K2877" i="2"/>
  <c r="V2877" i="2"/>
  <c r="X2877" i="2" s="1"/>
  <c r="W2877" i="2"/>
  <c r="Y2877" i="2" s="1"/>
  <c r="H2878" i="2"/>
  <c r="L2878" i="2" s="1"/>
  <c r="I2878" i="2"/>
  <c r="J2878" i="2"/>
  <c r="M2878" i="2" s="1"/>
  <c r="K2878" i="2"/>
  <c r="V2878" i="2"/>
  <c r="X2878" i="2" s="1"/>
  <c r="W2878" i="2"/>
  <c r="Y2878" i="2" s="1"/>
  <c r="H2879" i="2"/>
  <c r="L2879" i="2" s="1"/>
  <c r="I2879" i="2"/>
  <c r="J2879" i="2"/>
  <c r="M2879" i="2" s="1"/>
  <c r="O2879" i="2" s="1"/>
  <c r="K2879" i="2"/>
  <c r="V2879" i="2"/>
  <c r="X2879" i="2" s="1"/>
  <c r="W2879" i="2"/>
  <c r="Y2879" i="2" s="1"/>
  <c r="H2880" i="2"/>
  <c r="L2880" i="2" s="1"/>
  <c r="I2880" i="2"/>
  <c r="J2880" i="2"/>
  <c r="M2880" i="2" s="1"/>
  <c r="K2880" i="2"/>
  <c r="V2880" i="2"/>
  <c r="X2880" i="2" s="1"/>
  <c r="W2880" i="2"/>
  <c r="AA2880" i="2" s="1"/>
  <c r="AB2880" i="2" s="1"/>
  <c r="H2881" i="2"/>
  <c r="L2881" i="2" s="1"/>
  <c r="I2881" i="2"/>
  <c r="J2881" i="2"/>
  <c r="M2881" i="2" s="1"/>
  <c r="Q2881" i="2" s="1"/>
  <c r="K2881" i="2"/>
  <c r="V2881" i="2"/>
  <c r="X2881" i="2" s="1"/>
  <c r="W2881" i="2"/>
  <c r="H2882" i="2"/>
  <c r="L2882" i="2" s="1"/>
  <c r="P2882" i="2" s="1"/>
  <c r="I2882" i="2"/>
  <c r="J2882" i="2"/>
  <c r="M2882" i="2" s="1"/>
  <c r="K2882" i="2"/>
  <c r="V2882" i="2"/>
  <c r="X2882" i="2" s="1"/>
  <c r="W2882" i="2"/>
  <c r="Y2882" i="2" s="1"/>
  <c r="H2883" i="2"/>
  <c r="L2883" i="2" s="1"/>
  <c r="I2883" i="2"/>
  <c r="J2883" i="2"/>
  <c r="M2883" i="2" s="1"/>
  <c r="O2883" i="2" s="1"/>
  <c r="K2883" i="2"/>
  <c r="V2883" i="2"/>
  <c r="X2883" i="2" s="1"/>
  <c r="W2883" i="2"/>
  <c r="Y2883" i="2" s="1"/>
  <c r="H2884" i="2"/>
  <c r="L2884" i="2" s="1"/>
  <c r="I2884" i="2"/>
  <c r="J2884" i="2"/>
  <c r="M2884" i="2" s="1"/>
  <c r="K2884" i="2"/>
  <c r="V2884" i="2"/>
  <c r="X2884" i="2" s="1"/>
  <c r="W2884" i="2"/>
  <c r="AA2884" i="2" s="1"/>
  <c r="AB2884" i="2" s="1"/>
  <c r="H2885" i="2"/>
  <c r="L2885" i="2" s="1"/>
  <c r="P2885" i="2" s="1"/>
  <c r="I2885" i="2"/>
  <c r="J2885" i="2"/>
  <c r="M2885" i="2" s="1"/>
  <c r="Q2885" i="2" s="1"/>
  <c r="K2885" i="2"/>
  <c r="V2885" i="2"/>
  <c r="X2885" i="2" s="1"/>
  <c r="W2885" i="2"/>
  <c r="H2886" i="2"/>
  <c r="I2886" i="2"/>
  <c r="J2886" i="2"/>
  <c r="M2886" i="2" s="1"/>
  <c r="K2886" i="2"/>
  <c r="L2886" i="2"/>
  <c r="V2886" i="2"/>
  <c r="X2886" i="2" s="1"/>
  <c r="W2886" i="2"/>
  <c r="Y2886" i="2" s="1"/>
  <c r="H2887" i="2"/>
  <c r="L2887" i="2" s="1"/>
  <c r="I2887" i="2"/>
  <c r="J2887" i="2"/>
  <c r="M2887" i="2" s="1"/>
  <c r="O2887" i="2" s="1"/>
  <c r="K2887" i="2"/>
  <c r="V2887" i="2"/>
  <c r="X2887" i="2" s="1"/>
  <c r="W2887" i="2"/>
  <c r="Y2887" i="2" s="1"/>
  <c r="H2888" i="2"/>
  <c r="L2888" i="2" s="1"/>
  <c r="I2888" i="2"/>
  <c r="J2888" i="2"/>
  <c r="M2888" i="2" s="1"/>
  <c r="K2888" i="2"/>
  <c r="V2888" i="2"/>
  <c r="X2888" i="2" s="1"/>
  <c r="W2888" i="2"/>
  <c r="H2889" i="2"/>
  <c r="L2889" i="2" s="1"/>
  <c r="I2889" i="2"/>
  <c r="J2889" i="2"/>
  <c r="M2889" i="2" s="1"/>
  <c r="K2889" i="2"/>
  <c r="V2889" i="2"/>
  <c r="X2889" i="2" s="1"/>
  <c r="W2889" i="2"/>
  <c r="Y2889" i="2" s="1"/>
  <c r="H2890" i="2"/>
  <c r="L2890" i="2" s="1"/>
  <c r="I2890" i="2"/>
  <c r="J2890" i="2"/>
  <c r="M2890" i="2" s="1"/>
  <c r="K2890" i="2"/>
  <c r="V2890" i="2"/>
  <c r="X2890" i="2" s="1"/>
  <c r="W2890" i="2"/>
  <c r="Y2890" i="2" s="1"/>
  <c r="H2891" i="2"/>
  <c r="L2891" i="2" s="1"/>
  <c r="I2891" i="2"/>
  <c r="J2891" i="2"/>
  <c r="M2891" i="2" s="1"/>
  <c r="O2891" i="2" s="1"/>
  <c r="K2891" i="2"/>
  <c r="V2891" i="2"/>
  <c r="X2891" i="2" s="1"/>
  <c r="W2891" i="2"/>
  <c r="Y2891" i="2" s="1"/>
  <c r="H2892" i="2"/>
  <c r="L2892" i="2" s="1"/>
  <c r="I2892" i="2"/>
  <c r="J2892" i="2"/>
  <c r="M2892" i="2" s="1"/>
  <c r="K2892" i="2"/>
  <c r="V2892" i="2"/>
  <c r="X2892" i="2" s="1"/>
  <c r="W2892" i="2"/>
  <c r="H2893" i="2"/>
  <c r="L2893" i="2" s="1"/>
  <c r="I2893" i="2"/>
  <c r="J2893" i="2"/>
  <c r="M2893" i="2" s="1"/>
  <c r="Q2893" i="2" s="1"/>
  <c r="K2893" i="2"/>
  <c r="V2893" i="2"/>
  <c r="X2893" i="2" s="1"/>
  <c r="W2893" i="2"/>
  <c r="Y2893" i="2" s="1"/>
  <c r="H2894" i="2"/>
  <c r="L2894" i="2" s="1"/>
  <c r="I2894" i="2"/>
  <c r="J2894" i="2"/>
  <c r="M2894" i="2" s="1"/>
  <c r="K2894" i="2"/>
  <c r="V2894" i="2"/>
  <c r="X2894" i="2" s="1"/>
  <c r="W2894" i="2"/>
  <c r="Y2894" i="2" s="1"/>
  <c r="H2895" i="2"/>
  <c r="L2895" i="2" s="1"/>
  <c r="I2895" i="2"/>
  <c r="J2895" i="2"/>
  <c r="M2895" i="2" s="1"/>
  <c r="O2895" i="2" s="1"/>
  <c r="K2895" i="2"/>
  <c r="V2895" i="2"/>
  <c r="X2895" i="2" s="1"/>
  <c r="W2895" i="2"/>
  <c r="Y2895" i="2" s="1"/>
  <c r="H2896" i="2"/>
  <c r="L2896" i="2" s="1"/>
  <c r="I2896" i="2"/>
  <c r="J2896" i="2"/>
  <c r="M2896" i="2" s="1"/>
  <c r="K2896" i="2"/>
  <c r="V2896" i="2"/>
  <c r="X2896" i="2" s="1"/>
  <c r="W2896" i="2"/>
  <c r="H2897" i="2"/>
  <c r="L2897" i="2" s="1"/>
  <c r="I2897" i="2"/>
  <c r="J2897" i="2"/>
  <c r="M2897" i="2" s="1"/>
  <c r="Q2897" i="2" s="1"/>
  <c r="K2897" i="2"/>
  <c r="V2897" i="2"/>
  <c r="X2897" i="2" s="1"/>
  <c r="W2897" i="2"/>
  <c r="Y2897" i="2" s="1"/>
  <c r="H2898" i="2"/>
  <c r="L2898" i="2" s="1"/>
  <c r="N2898" i="2" s="1"/>
  <c r="I2898" i="2"/>
  <c r="J2898" i="2"/>
  <c r="M2898" i="2" s="1"/>
  <c r="K2898" i="2"/>
  <c r="V2898" i="2"/>
  <c r="X2898" i="2" s="1"/>
  <c r="W2898" i="2"/>
  <c r="Y2898" i="2" s="1"/>
  <c r="H2899" i="2"/>
  <c r="L2899" i="2" s="1"/>
  <c r="N2899" i="2" s="1"/>
  <c r="I2899" i="2"/>
  <c r="J2899" i="2"/>
  <c r="M2899" i="2" s="1"/>
  <c r="O2899" i="2" s="1"/>
  <c r="K2899" i="2"/>
  <c r="V2899" i="2"/>
  <c r="X2899" i="2" s="1"/>
  <c r="W2899" i="2"/>
  <c r="Y2899" i="2" s="1"/>
  <c r="H2900" i="2"/>
  <c r="L2900" i="2" s="1"/>
  <c r="N2900" i="2" s="1"/>
  <c r="I2900" i="2"/>
  <c r="J2900" i="2"/>
  <c r="M2900" i="2" s="1"/>
  <c r="K2900" i="2"/>
  <c r="V2900" i="2"/>
  <c r="X2900" i="2" s="1"/>
  <c r="W2900" i="2"/>
  <c r="Y2900" i="2" s="1"/>
  <c r="W2873" i="2"/>
  <c r="V2873" i="2"/>
  <c r="V2767" i="2"/>
  <c r="X2767" i="2" s="1"/>
  <c r="W2767" i="2"/>
  <c r="Y2767" i="2" s="1"/>
  <c r="V2768" i="2"/>
  <c r="X2768" i="2" s="1"/>
  <c r="W2768" i="2"/>
  <c r="Y2768" i="2" s="1"/>
  <c r="V2769" i="2"/>
  <c r="X2769" i="2" s="1"/>
  <c r="W2769" i="2"/>
  <c r="V2770" i="2"/>
  <c r="X2770" i="2" s="1"/>
  <c r="W2770" i="2"/>
  <c r="Y2770" i="2" s="1"/>
  <c r="V2771" i="2"/>
  <c r="X2771" i="2" s="1"/>
  <c r="W2771" i="2"/>
  <c r="Y2771" i="2" s="1"/>
  <c r="V2772" i="2"/>
  <c r="X2772" i="2" s="1"/>
  <c r="W2772" i="2"/>
  <c r="Y2772" i="2" s="1"/>
  <c r="V2773" i="2"/>
  <c r="X2773" i="2" s="1"/>
  <c r="W2773" i="2"/>
  <c r="Y2773" i="2" s="1"/>
  <c r="V2774" i="2"/>
  <c r="X2774" i="2" s="1"/>
  <c r="W2774" i="2"/>
  <c r="Y2774" i="2" s="1"/>
  <c r="V2775" i="2"/>
  <c r="X2775" i="2" s="1"/>
  <c r="W2775" i="2"/>
  <c r="Y2775" i="2" s="1"/>
  <c r="V2776" i="2"/>
  <c r="X2776" i="2" s="1"/>
  <c r="W2776" i="2"/>
  <c r="Y2776" i="2" s="1"/>
  <c r="V2777" i="2"/>
  <c r="X2777" i="2" s="1"/>
  <c r="W2777" i="2"/>
  <c r="Y2777" i="2" s="1"/>
  <c r="V2778" i="2"/>
  <c r="X2778" i="2" s="1"/>
  <c r="W2778" i="2"/>
  <c r="Y2778" i="2" s="1"/>
  <c r="V2779" i="2"/>
  <c r="X2779" i="2" s="1"/>
  <c r="W2779" i="2"/>
  <c r="V2780" i="2"/>
  <c r="X2780" i="2" s="1"/>
  <c r="W2780" i="2"/>
  <c r="V2781" i="2"/>
  <c r="X2781" i="2" s="1"/>
  <c r="W2781" i="2"/>
  <c r="Y2781" i="2" s="1"/>
  <c r="V2782" i="2"/>
  <c r="X2782" i="2" s="1"/>
  <c r="W2782" i="2"/>
  <c r="Y2782" i="2" s="1"/>
  <c r="V2783" i="2"/>
  <c r="X2783" i="2" s="1"/>
  <c r="W2783" i="2"/>
  <c r="V2784" i="2"/>
  <c r="X2784" i="2" s="1"/>
  <c r="W2784" i="2"/>
  <c r="Y2784" i="2" s="1"/>
  <c r="V2785" i="2"/>
  <c r="X2785" i="2" s="1"/>
  <c r="W2785" i="2"/>
  <c r="Y2785" i="2" s="1"/>
  <c r="V2786" i="2"/>
  <c r="X2786" i="2" s="1"/>
  <c r="W2786" i="2"/>
  <c r="Y2786" i="2" s="1"/>
  <c r="V2787" i="2"/>
  <c r="X2787" i="2" s="1"/>
  <c r="W2787" i="2"/>
  <c r="Y2787" i="2" s="1"/>
  <c r="V2788" i="2"/>
  <c r="X2788" i="2" s="1"/>
  <c r="W2788" i="2"/>
  <c r="V2789" i="2"/>
  <c r="X2789" i="2" s="1"/>
  <c r="W2789" i="2"/>
  <c r="Y2789" i="2" s="1"/>
  <c r="V2790" i="2"/>
  <c r="X2790" i="2" s="1"/>
  <c r="W2790" i="2"/>
  <c r="V2791" i="2"/>
  <c r="X2791" i="2" s="1"/>
  <c r="W2791" i="2"/>
  <c r="Y2791" i="2" s="1"/>
  <c r="V2792" i="2"/>
  <c r="X2792" i="2" s="1"/>
  <c r="W2792" i="2"/>
  <c r="W2766" i="2"/>
  <c r="V2766" i="2"/>
  <c r="V2659" i="2"/>
  <c r="W2659" i="2"/>
  <c r="V2660" i="2"/>
  <c r="W2660" i="2"/>
  <c r="V2661" i="2"/>
  <c r="W2661" i="2"/>
  <c r="V2662" i="2"/>
  <c r="W2662" i="2"/>
  <c r="V2663" i="2"/>
  <c r="W2663" i="2"/>
  <c r="V2664" i="2"/>
  <c r="W2664" i="2"/>
  <c r="V2665" i="2"/>
  <c r="W2665" i="2"/>
  <c r="V2666" i="2"/>
  <c r="W2666" i="2"/>
  <c r="V2667" i="2"/>
  <c r="W2667" i="2"/>
  <c r="V2668" i="2"/>
  <c r="W2668" i="2"/>
  <c r="V2669" i="2"/>
  <c r="W2669" i="2"/>
  <c r="V2670" i="2"/>
  <c r="W2670" i="2"/>
  <c r="V2671" i="2"/>
  <c r="W2671" i="2"/>
  <c r="V2672" i="2"/>
  <c r="W2672" i="2"/>
  <c r="V2673" i="2"/>
  <c r="W2673" i="2"/>
  <c r="V2674" i="2"/>
  <c r="W2674" i="2"/>
  <c r="V2675" i="2"/>
  <c r="W2675" i="2"/>
  <c r="V2676" i="2"/>
  <c r="W2676" i="2"/>
  <c r="V2677" i="2"/>
  <c r="W2677" i="2"/>
  <c r="V2678" i="2"/>
  <c r="W2678" i="2"/>
  <c r="V2679" i="2"/>
  <c r="W2679" i="2"/>
  <c r="V2680" i="2"/>
  <c r="W2680" i="2"/>
  <c r="V2681" i="2"/>
  <c r="W2681" i="2"/>
  <c r="V2682" i="2"/>
  <c r="W2682" i="2"/>
  <c r="V2683" i="2"/>
  <c r="W2683" i="2"/>
  <c r="V2684" i="2"/>
  <c r="W2684" i="2"/>
  <c r="W2658" i="2"/>
  <c r="V2658" i="2"/>
  <c r="V2471" i="2"/>
  <c r="W2471" i="2"/>
  <c r="V2472" i="2"/>
  <c r="W2472" i="2"/>
  <c r="V2473" i="2"/>
  <c r="W2473" i="2"/>
  <c r="V2474" i="2"/>
  <c r="W2474" i="2"/>
  <c r="V2475" i="2"/>
  <c r="W2475" i="2"/>
  <c r="V2476" i="2"/>
  <c r="W2476" i="2"/>
  <c r="V2477" i="2"/>
  <c r="W2477" i="2"/>
  <c r="V2478" i="2"/>
  <c r="W2478" i="2"/>
  <c r="V2479" i="2"/>
  <c r="W2479" i="2"/>
  <c r="V2480" i="2"/>
  <c r="W2480" i="2"/>
  <c r="V2481" i="2"/>
  <c r="W2481" i="2"/>
  <c r="V2482" i="2"/>
  <c r="W2482" i="2"/>
  <c r="V2483" i="2"/>
  <c r="W2483" i="2"/>
  <c r="V2484" i="2"/>
  <c r="W2484" i="2"/>
  <c r="V2485" i="2"/>
  <c r="W2485" i="2"/>
  <c r="V2486" i="2"/>
  <c r="W2486" i="2"/>
  <c r="V2487" i="2"/>
  <c r="W2487" i="2"/>
  <c r="V2488" i="2"/>
  <c r="W2488" i="2"/>
  <c r="V2489" i="2"/>
  <c r="W2489" i="2"/>
  <c r="V2490" i="2"/>
  <c r="W2490" i="2"/>
  <c r="V2491" i="2"/>
  <c r="W2491" i="2"/>
  <c r="V2492" i="2"/>
  <c r="W2492" i="2"/>
  <c r="V2493" i="2"/>
  <c r="W2493" i="2"/>
  <c r="V2494" i="2"/>
  <c r="W2494" i="2"/>
  <c r="W2470" i="2"/>
  <c r="V2470" i="2"/>
  <c r="H2283" i="2"/>
  <c r="I2283" i="2"/>
  <c r="J2283" i="2"/>
  <c r="K2283" i="2"/>
  <c r="H2284" i="2"/>
  <c r="I2284" i="2"/>
  <c r="J2284" i="2"/>
  <c r="K2284" i="2"/>
  <c r="H2285" i="2"/>
  <c r="L2285" i="2" s="1"/>
  <c r="P2285" i="2" s="1"/>
  <c r="I2285" i="2"/>
  <c r="J2285" i="2"/>
  <c r="M2285" i="2" s="1"/>
  <c r="K2285" i="2"/>
  <c r="H2286" i="2"/>
  <c r="L2286" i="2" s="1"/>
  <c r="I2286" i="2"/>
  <c r="J2286" i="2"/>
  <c r="M2286" i="2" s="1"/>
  <c r="K2286" i="2"/>
  <c r="H2287" i="2"/>
  <c r="L2287" i="2" s="1"/>
  <c r="I2287" i="2"/>
  <c r="J2287" i="2"/>
  <c r="M2287" i="2" s="1"/>
  <c r="K2287" i="2"/>
  <c r="H2288" i="2"/>
  <c r="L2288" i="2" s="1"/>
  <c r="I2288" i="2"/>
  <c r="J2288" i="2"/>
  <c r="M2288" i="2" s="1"/>
  <c r="O2288" i="2" s="1"/>
  <c r="K2288" i="2"/>
  <c r="H2289" i="2"/>
  <c r="L2289" i="2" s="1"/>
  <c r="I2289" i="2"/>
  <c r="J2289" i="2"/>
  <c r="M2289" i="2" s="1"/>
  <c r="K2289" i="2"/>
  <c r="H2290" i="2"/>
  <c r="L2290" i="2" s="1"/>
  <c r="I2290" i="2"/>
  <c r="J2290" i="2"/>
  <c r="M2290" i="2" s="1"/>
  <c r="K2290" i="2"/>
  <c r="H2291" i="2"/>
  <c r="L2291" i="2" s="1"/>
  <c r="P2291" i="2" s="1"/>
  <c r="I2291" i="2"/>
  <c r="J2291" i="2"/>
  <c r="M2291" i="2" s="1"/>
  <c r="K2291" i="2"/>
  <c r="H2292" i="2"/>
  <c r="L2292" i="2" s="1"/>
  <c r="I2292" i="2"/>
  <c r="J2292" i="2"/>
  <c r="M2292" i="2" s="1"/>
  <c r="O2292" i="2" s="1"/>
  <c r="K2292" i="2"/>
  <c r="H2293" i="2"/>
  <c r="L2293" i="2" s="1"/>
  <c r="I2293" i="2"/>
  <c r="J2293" i="2"/>
  <c r="M2293" i="2" s="1"/>
  <c r="K2293" i="2"/>
  <c r="H2294" i="2"/>
  <c r="L2294" i="2" s="1"/>
  <c r="I2294" i="2"/>
  <c r="J2294" i="2"/>
  <c r="M2294" i="2" s="1"/>
  <c r="O2294" i="2" s="1"/>
  <c r="K2294" i="2"/>
  <c r="H2295" i="2"/>
  <c r="L2295" i="2" s="1"/>
  <c r="P2295" i="2" s="1"/>
  <c r="I2295" i="2"/>
  <c r="J2295" i="2"/>
  <c r="M2295" i="2" s="1"/>
  <c r="K2295" i="2"/>
  <c r="H2296" i="2"/>
  <c r="L2296" i="2" s="1"/>
  <c r="I2296" i="2"/>
  <c r="J2296" i="2"/>
  <c r="M2296" i="2" s="1"/>
  <c r="O2296" i="2" s="1"/>
  <c r="K2296" i="2"/>
  <c r="H2297" i="2"/>
  <c r="L2297" i="2" s="1"/>
  <c r="I2297" i="2"/>
  <c r="J2297" i="2"/>
  <c r="M2297" i="2" s="1"/>
  <c r="K2297" i="2"/>
  <c r="H2298" i="2"/>
  <c r="L2298" i="2" s="1"/>
  <c r="I2298" i="2"/>
  <c r="J2298" i="2"/>
  <c r="M2298" i="2" s="1"/>
  <c r="O2298" i="2" s="1"/>
  <c r="K2298" i="2"/>
  <c r="H2299" i="2"/>
  <c r="L2299" i="2" s="1"/>
  <c r="I2299" i="2"/>
  <c r="J2299" i="2"/>
  <c r="M2299" i="2" s="1"/>
  <c r="K2299" i="2"/>
  <c r="H2300" i="2"/>
  <c r="L2300" i="2" s="1"/>
  <c r="I2300" i="2"/>
  <c r="J2300" i="2"/>
  <c r="M2300" i="2" s="1"/>
  <c r="O2300" i="2" s="1"/>
  <c r="K2300" i="2"/>
  <c r="H2301" i="2"/>
  <c r="I2301" i="2"/>
  <c r="J2301" i="2"/>
  <c r="M2301" i="2" s="1"/>
  <c r="K2301" i="2"/>
  <c r="L2301" i="2"/>
  <c r="P2301" i="2" s="1"/>
  <c r="H2302" i="2"/>
  <c r="L2302" i="2" s="1"/>
  <c r="I2302" i="2"/>
  <c r="J2302" i="2"/>
  <c r="M2302" i="2" s="1"/>
  <c r="K2302" i="2"/>
  <c r="H2303" i="2"/>
  <c r="I2303" i="2"/>
  <c r="J2303" i="2"/>
  <c r="M2303" i="2" s="1"/>
  <c r="K2303" i="2"/>
  <c r="L2303" i="2"/>
  <c r="N2303" i="2" s="1"/>
  <c r="H2304" i="2"/>
  <c r="L2304" i="2" s="1"/>
  <c r="I2304" i="2"/>
  <c r="J2304" i="2"/>
  <c r="M2304" i="2" s="1"/>
  <c r="O2304" i="2" s="1"/>
  <c r="K2304" i="2"/>
  <c r="H2305" i="2"/>
  <c r="I2305" i="2"/>
  <c r="J2305" i="2"/>
  <c r="M2305" i="2" s="1"/>
  <c r="K2305" i="2"/>
  <c r="L2305" i="2"/>
  <c r="H2306" i="2"/>
  <c r="L2306" i="2" s="1"/>
  <c r="I2306" i="2"/>
  <c r="J2306" i="2"/>
  <c r="M2306" i="2" s="1"/>
  <c r="K2306" i="2"/>
  <c r="V2283" i="2"/>
  <c r="X2283" i="2" s="1"/>
  <c r="W2283" i="2"/>
  <c r="V2284" i="2"/>
  <c r="X2284" i="2" s="1"/>
  <c r="W2284" i="2"/>
  <c r="Y2284" i="2" s="1"/>
  <c r="V2285" i="2"/>
  <c r="X2285" i="2" s="1"/>
  <c r="W2285" i="2"/>
  <c r="Y2285" i="2" s="1"/>
  <c r="V2286" i="2"/>
  <c r="X2286" i="2" s="1"/>
  <c r="W2286" i="2"/>
  <c r="Y2286" i="2" s="1"/>
  <c r="V2287" i="2"/>
  <c r="X2287" i="2" s="1"/>
  <c r="W2287" i="2"/>
  <c r="V2288" i="2"/>
  <c r="X2288" i="2" s="1"/>
  <c r="W2288" i="2"/>
  <c r="Y2288" i="2" s="1"/>
  <c r="V2289" i="2"/>
  <c r="X2289" i="2" s="1"/>
  <c r="W2289" i="2"/>
  <c r="V2290" i="2"/>
  <c r="X2290" i="2" s="1"/>
  <c r="W2290" i="2"/>
  <c r="Y2290" i="2" s="1"/>
  <c r="V2291" i="2"/>
  <c r="X2291" i="2" s="1"/>
  <c r="W2291" i="2"/>
  <c r="Y2291" i="2" s="1"/>
  <c r="V2292" i="2"/>
  <c r="X2292" i="2" s="1"/>
  <c r="W2292" i="2"/>
  <c r="Y2292" i="2" s="1"/>
  <c r="V2293" i="2"/>
  <c r="X2293" i="2" s="1"/>
  <c r="W2293" i="2"/>
  <c r="Y2293" i="2" s="1"/>
  <c r="V2294" i="2"/>
  <c r="X2294" i="2" s="1"/>
  <c r="W2294" i="2"/>
  <c r="Y2294" i="2" s="1"/>
  <c r="V2295" i="2"/>
  <c r="X2295" i="2" s="1"/>
  <c r="W2295" i="2"/>
  <c r="V2296" i="2"/>
  <c r="X2296" i="2" s="1"/>
  <c r="W2296" i="2"/>
  <c r="Y2296" i="2" s="1"/>
  <c r="V2297" i="2"/>
  <c r="X2297" i="2" s="1"/>
  <c r="W2297" i="2"/>
  <c r="V2298" i="2"/>
  <c r="X2298" i="2" s="1"/>
  <c r="W2298" i="2"/>
  <c r="Y2298" i="2" s="1"/>
  <c r="V2299" i="2"/>
  <c r="X2299" i="2" s="1"/>
  <c r="W2299" i="2"/>
  <c r="V2300" i="2"/>
  <c r="X2300" i="2" s="1"/>
  <c r="W2300" i="2"/>
  <c r="Y2300" i="2" s="1"/>
  <c r="V2301" i="2"/>
  <c r="X2301" i="2" s="1"/>
  <c r="W2301" i="2"/>
  <c r="V2302" i="2"/>
  <c r="X2302" i="2" s="1"/>
  <c r="W2302" i="2"/>
  <c r="Y2302" i="2" s="1"/>
  <c r="V2303" i="2"/>
  <c r="X2303" i="2" s="1"/>
  <c r="W2303" i="2"/>
  <c r="V2304" i="2"/>
  <c r="X2304" i="2" s="1"/>
  <c r="W2304" i="2"/>
  <c r="Y2304" i="2" s="1"/>
  <c r="V2305" i="2"/>
  <c r="X2305" i="2" s="1"/>
  <c r="W2305" i="2"/>
  <c r="V2306" i="2"/>
  <c r="X2306" i="2" s="1"/>
  <c r="W2306" i="2"/>
  <c r="Y2306" i="2" s="1"/>
  <c r="V2282" i="2"/>
  <c r="W2282" i="2"/>
  <c r="V2177" i="2"/>
  <c r="W2177" i="2"/>
  <c r="V2178" i="2"/>
  <c r="W2178" i="2"/>
  <c r="V2179" i="2"/>
  <c r="W2179" i="2"/>
  <c r="V2180" i="2"/>
  <c r="W2180" i="2"/>
  <c r="V2181" i="2"/>
  <c r="W2181" i="2"/>
  <c r="V2182" i="2"/>
  <c r="W2182" i="2"/>
  <c r="V2183" i="2"/>
  <c r="W2183" i="2"/>
  <c r="V2184" i="2"/>
  <c r="W2184" i="2"/>
  <c r="V2185" i="2"/>
  <c r="W2185" i="2"/>
  <c r="V2186" i="2"/>
  <c r="W2186" i="2"/>
  <c r="V2187" i="2"/>
  <c r="W2187" i="2"/>
  <c r="V2188" i="2"/>
  <c r="W2188" i="2"/>
  <c r="V2189" i="2"/>
  <c r="W2189" i="2"/>
  <c r="V2190" i="2"/>
  <c r="W2190" i="2"/>
  <c r="V2191" i="2"/>
  <c r="W2191" i="2"/>
  <c r="W2176" i="2"/>
  <c r="V2176" i="2"/>
  <c r="H2066" i="2"/>
  <c r="I2066" i="2"/>
  <c r="J2066" i="2"/>
  <c r="K2066" i="2"/>
  <c r="V2066" i="2"/>
  <c r="X2066" i="2" s="1"/>
  <c r="W2066" i="2"/>
  <c r="Y2066" i="2" s="1"/>
  <c r="H2067" i="2"/>
  <c r="I2067" i="2"/>
  <c r="J2067" i="2"/>
  <c r="K2067" i="2"/>
  <c r="V2067" i="2"/>
  <c r="X2067" i="2" s="1"/>
  <c r="W2067" i="2"/>
  <c r="Y2067" i="2" s="1"/>
  <c r="H2068" i="2"/>
  <c r="L2068" i="2" s="1"/>
  <c r="I2068" i="2"/>
  <c r="J2068" i="2"/>
  <c r="M2068" i="2" s="1"/>
  <c r="K2068" i="2"/>
  <c r="V2068" i="2"/>
  <c r="X2068" i="2" s="1"/>
  <c r="W2068" i="2"/>
  <c r="Y2068" i="2" s="1"/>
  <c r="H2069" i="2"/>
  <c r="L2069" i="2" s="1"/>
  <c r="I2069" i="2"/>
  <c r="J2069" i="2"/>
  <c r="M2069" i="2" s="1"/>
  <c r="K2069" i="2"/>
  <c r="V2069" i="2"/>
  <c r="X2069" i="2" s="1"/>
  <c r="W2069" i="2"/>
  <c r="H2070" i="2"/>
  <c r="L2070" i="2" s="1"/>
  <c r="P2070" i="2" s="1"/>
  <c r="I2070" i="2"/>
  <c r="J2070" i="2"/>
  <c r="M2070" i="2" s="1"/>
  <c r="K2070" i="2"/>
  <c r="V2070" i="2"/>
  <c r="X2070" i="2" s="1"/>
  <c r="W2070" i="2"/>
  <c r="Y2070" i="2" s="1"/>
  <c r="H2071" i="2"/>
  <c r="L2071" i="2" s="1"/>
  <c r="I2071" i="2"/>
  <c r="J2071" i="2"/>
  <c r="M2071" i="2" s="1"/>
  <c r="K2071" i="2"/>
  <c r="V2071" i="2"/>
  <c r="X2071" i="2" s="1"/>
  <c r="W2071" i="2"/>
  <c r="Y2071" i="2" s="1"/>
  <c r="H2072" i="2"/>
  <c r="L2072" i="2" s="1"/>
  <c r="N2072" i="2" s="1"/>
  <c r="I2072" i="2"/>
  <c r="J2072" i="2"/>
  <c r="M2072" i="2" s="1"/>
  <c r="K2072" i="2"/>
  <c r="V2072" i="2"/>
  <c r="X2072" i="2" s="1"/>
  <c r="W2072" i="2"/>
  <c r="Y2072" i="2" s="1"/>
  <c r="H2073" i="2"/>
  <c r="L2073" i="2" s="1"/>
  <c r="I2073" i="2"/>
  <c r="J2073" i="2"/>
  <c r="M2073" i="2" s="1"/>
  <c r="Q2073" i="2" s="1"/>
  <c r="K2073" i="2"/>
  <c r="V2073" i="2"/>
  <c r="X2073" i="2" s="1"/>
  <c r="W2073" i="2"/>
  <c r="Y2073" i="2" s="1"/>
  <c r="H2074" i="2"/>
  <c r="L2074" i="2" s="1"/>
  <c r="I2074" i="2"/>
  <c r="J2074" i="2"/>
  <c r="M2074" i="2" s="1"/>
  <c r="K2074" i="2"/>
  <c r="V2074" i="2"/>
  <c r="X2074" i="2" s="1"/>
  <c r="W2074" i="2"/>
  <c r="Y2074" i="2" s="1"/>
  <c r="H2075" i="2"/>
  <c r="L2075" i="2" s="1"/>
  <c r="I2075" i="2"/>
  <c r="J2075" i="2"/>
  <c r="M2075" i="2" s="1"/>
  <c r="O2075" i="2" s="1"/>
  <c r="K2075" i="2"/>
  <c r="V2075" i="2"/>
  <c r="X2075" i="2" s="1"/>
  <c r="W2075" i="2"/>
  <c r="Y2075" i="2" s="1"/>
  <c r="H2076" i="2"/>
  <c r="L2076" i="2" s="1"/>
  <c r="N2076" i="2" s="1"/>
  <c r="I2076" i="2"/>
  <c r="J2076" i="2"/>
  <c r="M2076" i="2" s="1"/>
  <c r="K2076" i="2"/>
  <c r="V2076" i="2"/>
  <c r="X2076" i="2" s="1"/>
  <c r="W2076" i="2"/>
  <c r="H2077" i="2"/>
  <c r="L2077" i="2" s="1"/>
  <c r="I2077" i="2"/>
  <c r="J2077" i="2"/>
  <c r="M2077" i="2" s="1"/>
  <c r="Q2077" i="2" s="1"/>
  <c r="K2077" i="2"/>
  <c r="V2077" i="2"/>
  <c r="X2077" i="2" s="1"/>
  <c r="W2077" i="2"/>
  <c r="H2078" i="2"/>
  <c r="L2078" i="2" s="1"/>
  <c r="I2078" i="2"/>
  <c r="J2078" i="2"/>
  <c r="M2078" i="2" s="1"/>
  <c r="K2078" i="2"/>
  <c r="V2078" i="2"/>
  <c r="X2078" i="2" s="1"/>
  <c r="W2078" i="2"/>
  <c r="Y2078" i="2" s="1"/>
  <c r="H2079" i="2"/>
  <c r="L2079" i="2" s="1"/>
  <c r="I2079" i="2"/>
  <c r="J2079" i="2"/>
  <c r="M2079" i="2" s="1"/>
  <c r="K2079" i="2"/>
  <c r="V2079" i="2"/>
  <c r="X2079" i="2" s="1"/>
  <c r="W2079" i="2"/>
  <c r="Y2079" i="2" s="1"/>
  <c r="H2080" i="2"/>
  <c r="L2080" i="2" s="1"/>
  <c r="I2080" i="2"/>
  <c r="J2080" i="2"/>
  <c r="M2080" i="2" s="1"/>
  <c r="Q2080" i="2" s="1"/>
  <c r="K2080" i="2"/>
  <c r="V2080" i="2"/>
  <c r="X2080" i="2" s="1"/>
  <c r="W2080" i="2"/>
  <c r="H2081" i="2"/>
  <c r="L2081" i="2" s="1"/>
  <c r="P2081" i="2" s="1"/>
  <c r="I2081" i="2"/>
  <c r="J2081" i="2"/>
  <c r="M2081" i="2" s="1"/>
  <c r="Q2081" i="2" s="1"/>
  <c r="K2081" i="2"/>
  <c r="V2081" i="2"/>
  <c r="X2081" i="2" s="1"/>
  <c r="W2081" i="2"/>
  <c r="H2082" i="2"/>
  <c r="L2082" i="2" s="1"/>
  <c r="I2082" i="2"/>
  <c r="J2082" i="2"/>
  <c r="M2082" i="2" s="1"/>
  <c r="K2082" i="2"/>
  <c r="V2082" i="2"/>
  <c r="X2082" i="2" s="1"/>
  <c r="W2082" i="2"/>
  <c r="Y2082" i="2" s="1"/>
  <c r="H2083" i="2"/>
  <c r="L2083" i="2" s="1"/>
  <c r="I2083" i="2"/>
  <c r="J2083" i="2"/>
  <c r="M2083" i="2" s="1"/>
  <c r="O2083" i="2" s="1"/>
  <c r="K2083" i="2"/>
  <c r="V2083" i="2"/>
  <c r="X2083" i="2" s="1"/>
  <c r="W2083" i="2"/>
  <c r="Y2083" i="2" s="1"/>
  <c r="H2084" i="2"/>
  <c r="L2084" i="2" s="1"/>
  <c r="N2084" i="2" s="1"/>
  <c r="I2084" i="2"/>
  <c r="J2084" i="2"/>
  <c r="M2084" i="2" s="1"/>
  <c r="K2084" i="2"/>
  <c r="V2084" i="2"/>
  <c r="X2084" i="2" s="1"/>
  <c r="W2084" i="2"/>
  <c r="Y2084" i="2" s="1"/>
  <c r="H2085" i="2"/>
  <c r="L2085" i="2" s="1"/>
  <c r="N2085" i="2" s="1"/>
  <c r="I2085" i="2"/>
  <c r="J2085" i="2"/>
  <c r="M2085" i="2" s="1"/>
  <c r="Q2085" i="2" s="1"/>
  <c r="K2085" i="2"/>
  <c r="V2085" i="2"/>
  <c r="X2085" i="2" s="1"/>
  <c r="W2085" i="2"/>
  <c r="Y2085" i="2" s="1"/>
  <c r="H2086" i="2"/>
  <c r="I2086" i="2"/>
  <c r="J2086" i="2"/>
  <c r="M2086" i="2" s="1"/>
  <c r="O2086" i="2" s="1"/>
  <c r="K2086" i="2"/>
  <c r="L2086" i="2"/>
  <c r="V2086" i="2"/>
  <c r="X2086" i="2" s="1"/>
  <c r="W2086" i="2"/>
  <c r="Y2086" i="2" s="1"/>
  <c r="H2087" i="2"/>
  <c r="L2087" i="2" s="1"/>
  <c r="I2087" i="2"/>
  <c r="J2087" i="2"/>
  <c r="M2087" i="2" s="1"/>
  <c r="K2087" i="2"/>
  <c r="V2087" i="2"/>
  <c r="X2087" i="2" s="1"/>
  <c r="W2087" i="2"/>
  <c r="Y2087" i="2" s="1"/>
  <c r="H2088" i="2"/>
  <c r="L2088" i="2" s="1"/>
  <c r="I2088" i="2"/>
  <c r="J2088" i="2"/>
  <c r="M2088" i="2" s="1"/>
  <c r="Q2088" i="2" s="1"/>
  <c r="K2088" i="2"/>
  <c r="V2088" i="2"/>
  <c r="X2088" i="2" s="1"/>
  <c r="W2088" i="2"/>
  <c r="Y2088" i="2" s="1"/>
  <c r="H2089" i="2"/>
  <c r="I2089" i="2"/>
  <c r="J2089" i="2"/>
  <c r="M2089" i="2" s="1"/>
  <c r="Q2089" i="2" s="1"/>
  <c r="K2089" i="2"/>
  <c r="L2089" i="2"/>
  <c r="V2089" i="2"/>
  <c r="X2089" i="2" s="1"/>
  <c r="W2089" i="2"/>
  <c r="H2090" i="2"/>
  <c r="L2090" i="2" s="1"/>
  <c r="N2090" i="2" s="1"/>
  <c r="I2090" i="2"/>
  <c r="J2090" i="2"/>
  <c r="M2090" i="2" s="1"/>
  <c r="K2090" i="2"/>
  <c r="V2090" i="2"/>
  <c r="X2090" i="2" s="1"/>
  <c r="W2090" i="2"/>
  <c r="Y2090" i="2" s="1"/>
  <c r="H2091" i="2"/>
  <c r="L2091" i="2" s="1"/>
  <c r="N2091" i="2" s="1"/>
  <c r="I2091" i="2"/>
  <c r="J2091" i="2"/>
  <c r="M2091" i="2" s="1"/>
  <c r="O2091" i="2" s="1"/>
  <c r="K2091" i="2"/>
  <c r="V2091" i="2"/>
  <c r="X2091" i="2" s="1"/>
  <c r="W2091" i="2"/>
  <c r="Y2091" i="2" s="1"/>
  <c r="H2092" i="2"/>
  <c r="L2092" i="2" s="1"/>
  <c r="N2092" i="2" s="1"/>
  <c r="I2092" i="2"/>
  <c r="J2092" i="2"/>
  <c r="M2092" i="2" s="1"/>
  <c r="Q2092" i="2" s="1"/>
  <c r="K2092" i="2"/>
  <c r="V2092" i="2"/>
  <c r="X2092" i="2" s="1"/>
  <c r="W2092" i="2"/>
  <c r="Y2092" i="2" s="1"/>
  <c r="H2093" i="2"/>
  <c r="L2093" i="2" s="1"/>
  <c r="I2093" i="2"/>
  <c r="J2093" i="2"/>
  <c r="M2093" i="2" s="1"/>
  <c r="Q2093" i="2" s="1"/>
  <c r="K2093" i="2"/>
  <c r="V2093" i="2"/>
  <c r="X2093" i="2" s="1"/>
  <c r="W2093" i="2"/>
  <c r="Y2093" i="2" s="1"/>
  <c r="H2094" i="2"/>
  <c r="L2094" i="2" s="1"/>
  <c r="N2094" i="2" s="1"/>
  <c r="I2094" i="2"/>
  <c r="J2094" i="2"/>
  <c r="M2094" i="2" s="1"/>
  <c r="O2094" i="2" s="1"/>
  <c r="K2094" i="2"/>
  <c r="V2094" i="2"/>
  <c r="X2094" i="2" s="1"/>
  <c r="W2094" i="2"/>
  <c r="Y2094" i="2" s="1"/>
  <c r="H2095" i="2"/>
  <c r="L2095" i="2" s="1"/>
  <c r="I2095" i="2"/>
  <c r="J2095" i="2"/>
  <c r="M2095" i="2" s="1"/>
  <c r="O2095" i="2" s="1"/>
  <c r="K2095" i="2"/>
  <c r="V2095" i="2"/>
  <c r="X2095" i="2" s="1"/>
  <c r="W2095" i="2"/>
  <c r="Y2095" i="2" s="1"/>
  <c r="W2065" i="2"/>
  <c r="V2065" i="2"/>
  <c r="V1957" i="2"/>
  <c r="X1957" i="2" s="1"/>
  <c r="W1957" i="2"/>
  <c r="Y1957" i="2" s="1"/>
  <c r="V1958" i="2"/>
  <c r="X1958" i="2" s="1"/>
  <c r="W1958" i="2"/>
  <c r="Y1958" i="2" s="1"/>
  <c r="V1959" i="2"/>
  <c r="X1959" i="2" s="1"/>
  <c r="W1959" i="2"/>
  <c r="V1960" i="2"/>
  <c r="X1960" i="2" s="1"/>
  <c r="W1960" i="2"/>
  <c r="V1961" i="2"/>
  <c r="X1961" i="2" s="1"/>
  <c r="W1961" i="2"/>
  <c r="Y1961" i="2" s="1"/>
  <c r="V1962" i="2"/>
  <c r="X1962" i="2" s="1"/>
  <c r="W1962" i="2"/>
  <c r="V1963" i="2"/>
  <c r="X1963" i="2" s="1"/>
  <c r="W1963" i="2"/>
  <c r="Y1963" i="2" s="1"/>
  <c r="V1964" i="2"/>
  <c r="X1964" i="2" s="1"/>
  <c r="W1964" i="2"/>
  <c r="Y1964" i="2" s="1"/>
  <c r="V1965" i="2"/>
  <c r="X1965" i="2" s="1"/>
  <c r="W1965" i="2"/>
  <c r="Y1965" i="2" s="1"/>
  <c r="V1966" i="2"/>
  <c r="X1966" i="2" s="1"/>
  <c r="W1966" i="2"/>
  <c r="Y1966" i="2" s="1"/>
  <c r="V1967" i="2"/>
  <c r="X1967" i="2" s="1"/>
  <c r="W1967" i="2"/>
  <c r="V1968" i="2"/>
  <c r="X1968" i="2" s="1"/>
  <c r="W1968" i="2"/>
  <c r="Y1968" i="2" s="1"/>
  <c r="V1969" i="2"/>
  <c r="X1969" i="2" s="1"/>
  <c r="W1969" i="2"/>
  <c r="V1970" i="2"/>
  <c r="X1970" i="2" s="1"/>
  <c r="W1970" i="2"/>
  <c r="Y1970" i="2" s="1"/>
  <c r="V1971" i="2"/>
  <c r="X1971" i="2" s="1"/>
  <c r="W1971" i="2"/>
  <c r="V1972" i="2"/>
  <c r="X1972" i="2" s="1"/>
  <c r="W1972" i="2"/>
  <c r="Y1972" i="2" s="1"/>
  <c r="V1973" i="2"/>
  <c r="X1973" i="2" s="1"/>
  <c r="W1973" i="2"/>
  <c r="Y1973" i="2" s="1"/>
  <c r="V1974" i="2"/>
  <c r="X1974" i="2" s="1"/>
  <c r="W1974" i="2"/>
  <c r="V1975" i="2"/>
  <c r="X1975" i="2" s="1"/>
  <c r="W1975" i="2"/>
  <c r="V1976" i="2"/>
  <c r="X1976" i="2" s="1"/>
  <c r="W1976" i="2"/>
  <c r="Y1976" i="2" s="1"/>
  <c r="V1977" i="2"/>
  <c r="X1977" i="2" s="1"/>
  <c r="W1977" i="2"/>
  <c r="Y1977" i="2" s="1"/>
  <c r="V1978" i="2"/>
  <c r="X1978" i="2" s="1"/>
  <c r="W1978" i="2"/>
  <c r="Y1978" i="2" s="1"/>
  <c r="V1979" i="2"/>
  <c r="X1979" i="2" s="1"/>
  <c r="W1979" i="2"/>
  <c r="Y1979" i="2" s="1"/>
  <c r="V1980" i="2"/>
  <c r="X1980" i="2" s="1"/>
  <c r="W1980" i="2"/>
  <c r="Y1980" i="2" s="1"/>
  <c r="V1981" i="2"/>
  <c r="X1981" i="2" s="1"/>
  <c r="W1981" i="2"/>
  <c r="Y1981" i="2" s="1"/>
  <c r="V1982" i="2"/>
  <c r="X1982" i="2" s="1"/>
  <c r="W1982" i="2"/>
  <c r="Y1982" i="2" s="1"/>
  <c r="V1983" i="2"/>
  <c r="X1983" i="2" s="1"/>
  <c r="W1983" i="2"/>
  <c r="V1984" i="2"/>
  <c r="X1984" i="2" s="1"/>
  <c r="W1984" i="2"/>
  <c r="W1956" i="2"/>
  <c r="V1956" i="2"/>
  <c r="V1848" i="2"/>
  <c r="W1848" i="2"/>
  <c r="V1849" i="2"/>
  <c r="W1849" i="2"/>
  <c r="V1850" i="2"/>
  <c r="W1850" i="2"/>
  <c r="V1851" i="2"/>
  <c r="W1851" i="2"/>
  <c r="V1852" i="2"/>
  <c r="W1852" i="2"/>
  <c r="V1853" i="2"/>
  <c r="W1853" i="2"/>
  <c r="V1854" i="2"/>
  <c r="W1854" i="2"/>
  <c r="V1855" i="2"/>
  <c r="W1855" i="2"/>
  <c r="V1856" i="2"/>
  <c r="W1856" i="2"/>
  <c r="V1857" i="2"/>
  <c r="W1857" i="2"/>
  <c r="V1858" i="2"/>
  <c r="W1858" i="2"/>
  <c r="V1859" i="2"/>
  <c r="W1859" i="2"/>
  <c r="V1860" i="2"/>
  <c r="W1860" i="2"/>
  <c r="V1861" i="2"/>
  <c r="W1861" i="2"/>
  <c r="V1862" i="2"/>
  <c r="W1862" i="2"/>
  <c r="V1863" i="2"/>
  <c r="W1863" i="2"/>
  <c r="V1864" i="2"/>
  <c r="W1864" i="2"/>
  <c r="V1865" i="2"/>
  <c r="W1865" i="2"/>
  <c r="V1866" i="2"/>
  <c r="W1866" i="2"/>
  <c r="V1867" i="2"/>
  <c r="W1867" i="2"/>
  <c r="V1868" i="2"/>
  <c r="W1868" i="2"/>
  <c r="V1869" i="2"/>
  <c r="W1869" i="2"/>
  <c r="V1870" i="2"/>
  <c r="W1870" i="2"/>
  <c r="V1871" i="2"/>
  <c r="W1871" i="2"/>
  <c r="V1872" i="2"/>
  <c r="W1872" i="2"/>
  <c r="V1873" i="2"/>
  <c r="W1873" i="2"/>
  <c r="V1874" i="2"/>
  <c r="W1874" i="2"/>
  <c r="V1875" i="2"/>
  <c r="W1875" i="2"/>
  <c r="W1847" i="2"/>
  <c r="V1847" i="2"/>
  <c r="V1656" i="2"/>
  <c r="W1656" i="2"/>
  <c r="V1657" i="2"/>
  <c r="W1657" i="2"/>
  <c r="V1658" i="2"/>
  <c r="W1658" i="2"/>
  <c r="V1659" i="2"/>
  <c r="W1659" i="2"/>
  <c r="V1660" i="2"/>
  <c r="W1660" i="2"/>
  <c r="V1661" i="2"/>
  <c r="W1661" i="2"/>
  <c r="V1662" i="2"/>
  <c r="W1662" i="2"/>
  <c r="V1663" i="2"/>
  <c r="W1663" i="2"/>
  <c r="V1664" i="2"/>
  <c r="W1664" i="2"/>
  <c r="V1665" i="2"/>
  <c r="W1665" i="2"/>
  <c r="V1666" i="2"/>
  <c r="W1666" i="2"/>
  <c r="V1667" i="2"/>
  <c r="W1667" i="2"/>
  <c r="V1668" i="2"/>
  <c r="W1668" i="2"/>
  <c r="V1669" i="2"/>
  <c r="W1669" i="2"/>
  <c r="V1670" i="2"/>
  <c r="W1670" i="2"/>
  <c r="V1671" i="2"/>
  <c r="W1671" i="2"/>
  <c r="V1672" i="2"/>
  <c r="W1672" i="2"/>
  <c r="V1673" i="2"/>
  <c r="W1673" i="2"/>
  <c r="V1674" i="2"/>
  <c r="W1674" i="2"/>
  <c r="V1675" i="2"/>
  <c r="W1675" i="2"/>
  <c r="V1676" i="2"/>
  <c r="W1676" i="2"/>
  <c r="V1677" i="2"/>
  <c r="W1677" i="2"/>
  <c r="V1678" i="2"/>
  <c r="W1678" i="2"/>
  <c r="V1679" i="2"/>
  <c r="W1679" i="2"/>
  <c r="V1680" i="2"/>
  <c r="W1680" i="2"/>
  <c r="V1681" i="2"/>
  <c r="W1681" i="2"/>
  <c r="V1682" i="2"/>
  <c r="W1682" i="2"/>
  <c r="V1683" i="2"/>
  <c r="W1683" i="2"/>
  <c r="V1684" i="2"/>
  <c r="W1684" i="2"/>
  <c r="W1655" i="2"/>
  <c r="V1655" i="2"/>
  <c r="I1656" i="2"/>
  <c r="J1656" i="2"/>
  <c r="K1656" i="2"/>
  <c r="I1657" i="2"/>
  <c r="J1657" i="2"/>
  <c r="K1657" i="2"/>
  <c r="I1658" i="2"/>
  <c r="J1658" i="2"/>
  <c r="M1658" i="2" s="1"/>
  <c r="K1658" i="2"/>
  <c r="I1659" i="2"/>
  <c r="J1659" i="2"/>
  <c r="M1659" i="2" s="1"/>
  <c r="K1659" i="2"/>
  <c r="I1660" i="2"/>
  <c r="J1660" i="2"/>
  <c r="M1660" i="2" s="1"/>
  <c r="K1660" i="2"/>
  <c r="I1661" i="2"/>
  <c r="AA1661" i="2" s="1"/>
  <c r="AB1661" i="2" s="1"/>
  <c r="J1661" i="2"/>
  <c r="M1661" i="2" s="1"/>
  <c r="K1661" i="2"/>
  <c r="I1662" i="2"/>
  <c r="J1662" i="2"/>
  <c r="M1662" i="2" s="1"/>
  <c r="Q1662" i="2" s="1"/>
  <c r="K1662" i="2"/>
  <c r="I1663" i="2"/>
  <c r="J1663" i="2"/>
  <c r="M1663" i="2" s="1"/>
  <c r="K1663" i="2"/>
  <c r="I1664" i="2"/>
  <c r="J1664" i="2"/>
  <c r="M1664" i="2" s="1"/>
  <c r="K1664" i="2"/>
  <c r="I1665" i="2"/>
  <c r="J1665" i="2"/>
  <c r="M1665" i="2" s="1"/>
  <c r="K1665" i="2"/>
  <c r="I1666" i="2"/>
  <c r="J1666" i="2"/>
  <c r="M1666" i="2" s="1"/>
  <c r="Q1666" i="2" s="1"/>
  <c r="K1666" i="2"/>
  <c r="I1667" i="2"/>
  <c r="J1667" i="2"/>
  <c r="M1667" i="2" s="1"/>
  <c r="K1667" i="2"/>
  <c r="I1668" i="2"/>
  <c r="J1668" i="2"/>
  <c r="M1668" i="2" s="1"/>
  <c r="K1668" i="2"/>
  <c r="I1669" i="2"/>
  <c r="AA1669" i="2" s="1"/>
  <c r="AB1669" i="2" s="1"/>
  <c r="J1669" i="2"/>
  <c r="M1669" i="2" s="1"/>
  <c r="K1669" i="2"/>
  <c r="I1670" i="2"/>
  <c r="J1670" i="2"/>
  <c r="M1670" i="2" s="1"/>
  <c r="K1670" i="2"/>
  <c r="I1671" i="2"/>
  <c r="J1671" i="2"/>
  <c r="M1671" i="2" s="1"/>
  <c r="K1671" i="2"/>
  <c r="I1672" i="2"/>
  <c r="J1672" i="2"/>
  <c r="M1672" i="2" s="1"/>
  <c r="K1672" i="2"/>
  <c r="I1673" i="2"/>
  <c r="J1673" i="2"/>
  <c r="M1673" i="2" s="1"/>
  <c r="K1673" i="2"/>
  <c r="I1674" i="2"/>
  <c r="J1674" i="2"/>
  <c r="M1674" i="2" s="1"/>
  <c r="Q1674" i="2" s="1"/>
  <c r="K1674" i="2"/>
  <c r="I1675" i="2"/>
  <c r="J1675" i="2"/>
  <c r="M1675" i="2" s="1"/>
  <c r="K1675" i="2"/>
  <c r="I1676" i="2"/>
  <c r="J1676" i="2"/>
  <c r="M1676" i="2" s="1"/>
  <c r="K1676" i="2"/>
  <c r="I1677" i="2"/>
  <c r="J1677" i="2"/>
  <c r="M1677" i="2" s="1"/>
  <c r="K1677" i="2"/>
  <c r="I1678" i="2"/>
  <c r="J1678" i="2"/>
  <c r="M1678" i="2" s="1"/>
  <c r="Q1678" i="2" s="1"/>
  <c r="K1678" i="2"/>
  <c r="I1679" i="2"/>
  <c r="J1679" i="2"/>
  <c r="M1679" i="2" s="1"/>
  <c r="K1679" i="2"/>
  <c r="I1680" i="2"/>
  <c r="J1680" i="2"/>
  <c r="M1680" i="2" s="1"/>
  <c r="K1680" i="2"/>
  <c r="I1681" i="2"/>
  <c r="J1681" i="2"/>
  <c r="M1681" i="2" s="1"/>
  <c r="K1681" i="2"/>
  <c r="I1682" i="2"/>
  <c r="J1682" i="2"/>
  <c r="M1682" i="2" s="1"/>
  <c r="K1682" i="2"/>
  <c r="I1683" i="2"/>
  <c r="J1683" i="2"/>
  <c r="M1683" i="2" s="1"/>
  <c r="K1683" i="2"/>
  <c r="I1684" i="2"/>
  <c r="J1684" i="2"/>
  <c r="M1684" i="2" s="1"/>
  <c r="K1684" i="2"/>
  <c r="O1666" i="2"/>
  <c r="V1465" i="2"/>
  <c r="W1465" i="2"/>
  <c r="V1466" i="2"/>
  <c r="W1466" i="2"/>
  <c r="V1467" i="2"/>
  <c r="W1467" i="2"/>
  <c r="V1468" i="2"/>
  <c r="W1468" i="2"/>
  <c r="V1469" i="2"/>
  <c r="W1469" i="2"/>
  <c r="V1470" i="2"/>
  <c r="W1470" i="2"/>
  <c r="V1471" i="2"/>
  <c r="W1471" i="2"/>
  <c r="V1472" i="2"/>
  <c r="W1472" i="2"/>
  <c r="V1473" i="2"/>
  <c r="W1473" i="2"/>
  <c r="V1474" i="2"/>
  <c r="W1474" i="2"/>
  <c r="V1475" i="2"/>
  <c r="W1475" i="2"/>
  <c r="V1476" i="2"/>
  <c r="W1476" i="2"/>
  <c r="V1477" i="2"/>
  <c r="W1477" i="2"/>
  <c r="V1478" i="2"/>
  <c r="W1478" i="2"/>
  <c r="V1479" i="2"/>
  <c r="W1479" i="2"/>
  <c r="V1480" i="2"/>
  <c r="W1480" i="2"/>
  <c r="V1481" i="2"/>
  <c r="W1481" i="2"/>
  <c r="V1482" i="2"/>
  <c r="W1482" i="2"/>
  <c r="V1483" i="2"/>
  <c r="W1483" i="2"/>
  <c r="V1484" i="2"/>
  <c r="W1484" i="2"/>
  <c r="V1485" i="2"/>
  <c r="W1485" i="2"/>
  <c r="V1486" i="2"/>
  <c r="W1486" i="2"/>
  <c r="V1487" i="2"/>
  <c r="W1487" i="2"/>
  <c r="V1488" i="2"/>
  <c r="W1488" i="2"/>
  <c r="V1489" i="2"/>
  <c r="W1489" i="2"/>
  <c r="V1490" i="2"/>
  <c r="W1490" i="2"/>
  <c r="V1491" i="2"/>
  <c r="W1491" i="2"/>
  <c r="V1492" i="2"/>
  <c r="W1492" i="2"/>
  <c r="W1464" i="2"/>
  <c r="V1464" i="2"/>
  <c r="V1359" i="2"/>
  <c r="W1359" i="2"/>
  <c r="V1360" i="2"/>
  <c r="W1360" i="2"/>
  <c r="V1361" i="2"/>
  <c r="W1361" i="2"/>
  <c r="V1362" i="2"/>
  <c r="W1362" i="2"/>
  <c r="V1363" i="2"/>
  <c r="W1363" i="2"/>
  <c r="V1364" i="2"/>
  <c r="W1364" i="2"/>
  <c r="V1365" i="2"/>
  <c r="W1365" i="2"/>
  <c r="V1366" i="2"/>
  <c r="W1366" i="2"/>
  <c r="V1367" i="2"/>
  <c r="W1367" i="2"/>
  <c r="V1368" i="2"/>
  <c r="W1368" i="2"/>
  <c r="V1369" i="2"/>
  <c r="W1369" i="2"/>
  <c r="V1370" i="2"/>
  <c r="W1370" i="2"/>
  <c r="V1371" i="2"/>
  <c r="W1371" i="2"/>
  <c r="V1372" i="2"/>
  <c r="W1372" i="2"/>
  <c r="V1373" i="2"/>
  <c r="W1373" i="2"/>
  <c r="V1374" i="2"/>
  <c r="W1374" i="2"/>
  <c r="V1375" i="2"/>
  <c r="W1375" i="2"/>
  <c r="V1376" i="2"/>
  <c r="W1376" i="2"/>
  <c r="V1377" i="2"/>
  <c r="W1377" i="2"/>
  <c r="V1378" i="2"/>
  <c r="W1378" i="2"/>
  <c r="V1379" i="2"/>
  <c r="W1379" i="2"/>
  <c r="V1380" i="2"/>
  <c r="W1380" i="2"/>
  <c r="V1381" i="2"/>
  <c r="W1381" i="2"/>
  <c r="V1382" i="2"/>
  <c r="W1382" i="2"/>
  <c r="V1383" i="2"/>
  <c r="W1383" i="2"/>
  <c r="W1358" i="2"/>
  <c r="V1358" i="2"/>
  <c r="V1253" i="2"/>
  <c r="W1253" i="2"/>
  <c r="V1254" i="2"/>
  <c r="W1254" i="2"/>
  <c r="V1255" i="2"/>
  <c r="W1255" i="2"/>
  <c r="V1256" i="2"/>
  <c r="W1256" i="2"/>
  <c r="V1257" i="2"/>
  <c r="W1257" i="2"/>
  <c r="V1258" i="2"/>
  <c r="W1258" i="2"/>
  <c r="V1259" i="2"/>
  <c r="W1259" i="2"/>
  <c r="V1260" i="2"/>
  <c r="W1260" i="2"/>
  <c r="V1261" i="2"/>
  <c r="W1261" i="2"/>
  <c r="V1262" i="2"/>
  <c r="W1262" i="2"/>
  <c r="V1263" i="2"/>
  <c r="W1263" i="2"/>
  <c r="V1264" i="2"/>
  <c r="W1264" i="2"/>
  <c r="V1265" i="2"/>
  <c r="W1265" i="2"/>
  <c r="V1266" i="2"/>
  <c r="W1266" i="2"/>
  <c r="V1267" i="2"/>
  <c r="W1267" i="2"/>
  <c r="V1268" i="2"/>
  <c r="W1268" i="2"/>
  <c r="V1269" i="2"/>
  <c r="W1269" i="2"/>
  <c r="V1270" i="2"/>
  <c r="W1270" i="2"/>
  <c r="V1271" i="2"/>
  <c r="W1271" i="2"/>
  <c r="V1272" i="2"/>
  <c r="W1272" i="2"/>
  <c r="V1273" i="2"/>
  <c r="W1273" i="2"/>
  <c r="V1274" i="2"/>
  <c r="W1274" i="2"/>
  <c r="V1275" i="2"/>
  <c r="W1275" i="2"/>
  <c r="V1276" i="2"/>
  <c r="W1276" i="2"/>
  <c r="V1277" i="2"/>
  <c r="W1277" i="2"/>
  <c r="W1252" i="2"/>
  <c r="V1252" i="2"/>
  <c r="V1147" i="2"/>
  <c r="W1147" i="2"/>
  <c r="V1148" i="2"/>
  <c r="W1148" i="2"/>
  <c r="V1149" i="2"/>
  <c r="W1149" i="2"/>
  <c r="V1150" i="2"/>
  <c r="W1150" i="2"/>
  <c r="V1151" i="2"/>
  <c r="W1151" i="2"/>
  <c r="V1152" i="2"/>
  <c r="W1152" i="2"/>
  <c r="V1153" i="2"/>
  <c r="W1153" i="2"/>
  <c r="V1154" i="2"/>
  <c r="W1154" i="2"/>
  <c r="V1155" i="2"/>
  <c r="W1155" i="2"/>
  <c r="V1156" i="2"/>
  <c r="W1156" i="2"/>
  <c r="V1157" i="2"/>
  <c r="W1157" i="2"/>
  <c r="V1158" i="2"/>
  <c r="W1158" i="2"/>
  <c r="V1159" i="2"/>
  <c r="W1159" i="2"/>
  <c r="V1160" i="2"/>
  <c r="W1160" i="2"/>
  <c r="V1161" i="2"/>
  <c r="W1161" i="2"/>
  <c r="V1162" i="2"/>
  <c r="W1162" i="2"/>
  <c r="V1163" i="2"/>
  <c r="W1163" i="2"/>
  <c r="V1164" i="2"/>
  <c r="W1164" i="2"/>
  <c r="V1165" i="2"/>
  <c r="W1165" i="2"/>
  <c r="V1166" i="2"/>
  <c r="W1166" i="2"/>
  <c r="V1167" i="2"/>
  <c r="W1167" i="2"/>
  <c r="V1168" i="2"/>
  <c r="W1168" i="2"/>
  <c r="V1169" i="2"/>
  <c r="W1169" i="2"/>
  <c r="V1170" i="2"/>
  <c r="W1170" i="2"/>
  <c r="V1171" i="2"/>
  <c r="W1171" i="2"/>
  <c r="W1146" i="2"/>
  <c r="V1146" i="2"/>
  <c r="V1040" i="2"/>
  <c r="W1040" i="2"/>
  <c r="V1041" i="2"/>
  <c r="W1041" i="2"/>
  <c r="V1042" i="2"/>
  <c r="W1042" i="2"/>
  <c r="V1043" i="2"/>
  <c r="W1043" i="2"/>
  <c r="V1044" i="2"/>
  <c r="W1044" i="2"/>
  <c r="V1045" i="2"/>
  <c r="W1045" i="2"/>
  <c r="V1046" i="2"/>
  <c r="W1046" i="2"/>
  <c r="V1047" i="2"/>
  <c r="W1047" i="2"/>
  <c r="V1048" i="2"/>
  <c r="W1048" i="2"/>
  <c r="V1049" i="2"/>
  <c r="W1049" i="2"/>
  <c r="V1050" i="2"/>
  <c r="W1050" i="2"/>
  <c r="V1051" i="2"/>
  <c r="W1051" i="2"/>
  <c r="V1052" i="2"/>
  <c r="W1052" i="2"/>
  <c r="V1053" i="2"/>
  <c r="W1053" i="2"/>
  <c r="V1054" i="2"/>
  <c r="W1054" i="2"/>
  <c r="V1055" i="2"/>
  <c r="W1055" i="2"/>
  <c r="V1056" i="2"/>
  <c r="W1056" i="2"/>
  <c r="V1057" i="2"/>
  <c r="W1057" i="2"/>
  <c r="V1058" i="2"/>
  <c r="W1058" i="2"/>
  <c r="V1059" i="2"/>
  <c r="W1059" i="2"/>
  <c r="V1060" i="2"/>
  <c r="W1060" i="2"/>
  <c r="V1061" i="2"/>
  <c r="W1061" i="2"/>
  <c r="V1062" i="2"/>
  <c r="W1062" i="2"/>
  <c r="V1063" i="2"/>
  <c r="W1063" i="2"/>
  <c r="V1064" i="2"/>
  <c r="W1064" i="2"/>
  <c r="V1065" i="2"/>
  <c r="W1065" i="2"/>
  <c r="W1039" i="2"/>
  <c r="V1039" i="2"/>
  <c r="V810" i="2"/>
  <c r="W810" i="2"/>
  <c r="V811" i="2"/>
  <c r="W811" i="2"/>
  <c r="V812" i="2"/>
  <c r="W812" i="2"/>
  <c r="V813" i="2"/>
  <c r="W813" i="2"/>
  <c r="V814" i="2"/>
  <c r="W814" i="2"/>
  <c r="V815" i="2"/>
  <c r="W815" i="2"/>
  <c r="V816" i="2"/>
  <c r="W816" i="2"/>
  <c r="V817" i="2"/>
  <c r="W817" i="2"/>
  <c r="V818" i="2"/>
  <c r="W818" i="2"/>
  <c r="V819" i="2"/>
  <c r="W819" i="2"/>
  <c r="V820" i="2"/>
  <c r="W820" i="2"/>
  <c r="V821" i="2"/>
  <c r="W821" i="2"/>
  <c r="V822" i="2"/>
  <c r="W822" i="2"/>
  <c r="V823" i="2"/>
  <c r="W823" i="2"/>
  <c r="V824" i="2"/>
  <c r="W824" i="2"/>
  <c r="V825" i="2"/>
  <c r="W825" i="2"/>
  <c r="V826" i="2"/>
  <c r="W826" i="2"/>
  <c r="V827" i="2"/>
  <c r="W827" i="2"/>
  <c r="V828" i="2"/>
  <c r="W828" i="2"/>
  <c r="V829" i="2"/>
  <c r="W829" i="2"/>
  <c r="V830" i="2"/>
  <c r="W830" i="2"/>
  <c r="V831" i="2"/>
  <c r="W831" i="2"/>
  <c r="V832" i="2"/>
  <c r="W832" i="2"/>
  <c r="V833" i="2"/>
  <c r="W833" i="2"/>
  <c r="V834" i="2"/>
  <c r="W834" i="2"/>
  <c r="V835" i="2"/>
  <c r="W835" i="2"/>
  <c r="V836" i="2"/>
  <c r="W836" i="2"/>
  <c r="V837" i="2"/>
  <c r="W837" i="2"/>
  <c r="V838" i="2"/>
  <c r="W838" i="2"/>
  <c r="V839" i="2"/>
  <c r="W839" i="2"/>
  <c r="V840" i="2"/>
  <c r="W840" i="2"/>
  <c r="V841" i="2"/>
  <c r="W841" i="2"/>
  <c r="V842" i="2"/>
  <c r="W842" i="2"/>
  <c r="V843" i="2"/>
  <c r="W843" i="2"/>
  <c r="V844" i="2"/>
  <c r="W844" i="2"/>
  <c r="V845" i="2"/>
  <c r="W845" i="2"/>
  <c r="V846" i="2"/>
  <c r="W846" i="2"/>
  <c r="V847" i="2"/>
  <c r="W847" i="2"/>
  <c r="V848" i="2"/>
  <c r="W848" i="2"/>
  <c r="V849" i="2"/>
  <c r="W849" i="2"/>
  <c r="V850" i="2"/>
  <c r="W850" i="2"/>
  <c r="V851" i="2"/>
  <c r="W851" i="2"/>
  <c r="V852" i="2"/>
  <c r="W852" i="2"/>
  <c r="V853" i="2"/>
  <c r="W853" i="2"/>
  <c r="V854" i="2"/>
  <c r="W854" i="2"/>
  <c r="V855" i="2"/>
  <c r="W855" i="2"/>
  <c r="V856" i="2"/>
  <c r="W856" i="2"/>
  <c r="V857" i="2"/>
  <c r="W857" i="2"/>
  <c r="V858" i="2"/>
  <c r="W858" i="2"/>
  <c r="V859" i="2"/>
  <c r="W859" i="2"/>
  <c r="V860" i="2"/>
  <c r="W860" i="2"/>
  <c r="V861" i="2"/>
  <c r="W861" i="2"/>
  <c r="V862" i="2"/>
  <c r="W862" i="2"/>
  <c r="V863" i="2"/>
  <c r="W863" i="2"/>
  <c r="V864" i="2"/>
  <c r="W864" i="2"/>
  <c r="V865" i="2"/>
  <c r="W865" i="2"/>
  <c r="V866" i="2"/>
  <c r="W866" i="2"/>
  <c r="V867" i="2"/>
  <c r="W867" i="2"/>
  <c r="V868" i="2"/>
  <c r="W868" i="2"/>
  <c r="V869" i="2"/>
  <c r="W869" i="2"/>
  <c r="V870" i="2"/>
  <c r="W870" i="2"/>
  <c r="V871" i="2"/>
  <c r="W871" i="2"/>
  <c r="V872" i="2"/>
  <c r="W872" i="2"/>
  <c r="V873" i="2"/>
  <c r="W873" i="2"/>
  <c r="V874" i="2"/>
  <c r="W874" i="2"/>
  <c r="V875" i="2"/>
  <c r="W875" i="2"/>
  <c r="V876" i="2"/>
  <c r="W876" i="2"/>
  <c r="H810" i="2"/>
  <c r="I810" i="2"/>
  <c r="J810" i="2"/>
  <c r="K810" i="2"/>
  <c r="H811" i="2"/>
  <c r="I811" i="2"/>
  <c r="J811" i="2"/>
  <c r="K811" i="2"/>
  <c r="H812" i="2"/>
  <c r="L812" i="2" s="1"/>
  <c r="I812" i="2"/>
  <c r="J812" i="2"/>
  <c r="M812" i="2" s="1"/>
  <c r="Q812" i="2" s="1"/>
  <c r="K812" i="2"/>
  <c r="H813" i="2"/>
  <c r="L813" i="2" s="1"/>
  <c r="I813" i="2"/>
  <c r="AA813" i="2" s="1"/>
  <c r="J813" i="2"/>
  <c r="M813" i="2" s="1"/>
  <c r="K813" i="2"/>
  <c r="H814" i="2"/>
  <c r="L814" i="2" s="1"/>
  <c r="P814" i="2" s="1"/>
  <c r="I814" i="2"/>
  <c r="J814" i="2"/>
  <c r="M814" i="2" s="1"/>
  <c r="Q814" i="2" s="1"/>
  <c r="K814" i="2"/>
  <c r="H815" i="2"/>
  <c r="L815" i="2" s="1"/>
  <c r="I815" i="2"/>
  <c r="J815" i="2"/>
  <c r="M815" i="2" s="1"/>
  <c r="K815" i="2"/>
  <c r="H816" i="2"/>
  <c r="L816" i="2" s="1"/>
  <c r="I816" i="2"/>
  <c r="J816" i="2"/>
  <c r="M816" i="2" s="1"/>
  <c r="Q816" i="2" s="1"/>
  <c r="K816" i="2"/>
  <c r="H817" i="2"/>
  <c r="L817" i="2" s="1"/>
  <c r="I817" i="2"/>
  <c r="J817" i="2"/>
  <c r="M817" i="2" s="1"/>
  <c r="K817" i="2"/>
  <c r="H818" i="2"/>
  <c r="L818" i="2" s="1"/>
  <c r="I818" i="2"/>
  <c r="J818" i="2"/>
  <c r="M818" i="2" s="1"/>
  <c r="Q818" i="2" s="1"/>
  <c r="K818" i="2"/>
  <c r="H819" i="2"/>
  <c r="L819" i="2" s="1"/>
  <c r="N819" i="2" s="1"/>
  <c r="I819" i="2"/>
  <c r="J819" i="2"/>
  <c r="M819" i="2" s="1"/>
  <c r="K819" i="2"/>
  <c r="H820" i="2"/>
  <c r="L820" i="2" s="1"/>
  <c r="N820" i="2" s="1"/>
  <c r="I820" i="2"/>
  <c r="J820" i="2"/>
  <c r="M820" i="2" s="1"/>
  <c r="Q820" i="2" s="1"/>
  <c r="K820" i="2"/>
  <c r="H821" i="2"/>
  <c r="L821" i="2" s="1"/>
  <c r="I821" i="2"/>
  <c r="J821" i="2"/>
  <c r="M821" i="2" s="1"/>
  <c r="K821" i="2"/>
  <c r="H822" i="2"/>
  <c r="L822" i="2" s="1"/>
  <c r="P822" i="2" s="1"/>
  <c r="I822" i="2"/>
  <c r="J822" i="2"/>
  <c r="M822" i="2" s="1"/>
  <c r="Q822" i="2" s="1"/>
  <c r="K822" i="2"/>
  <c r="H823" i="2"/>
  <c r="I823" i="2"/>
  <c r="J823" i="2"/>
  <c r="M823" i="2" s="1"/>
  <c r="O823" i="2" s="1"/>
  <c r="K823" i="2"/>
  <c r="L823" i="2"/>
  <c r="N823" i="2" s="1"/>
  <c r="H824" i="2"/>
  <c r="L824" i="2" s="1"/>
  <c r="I824" i="2"/>
  <c r="J824" i="2"/>
  <c r="M824" i="2" s="1"/>
  <c r="Q824" i="2" s="1"/>
  <c r="K824" i="2"/>
  <c r="H825" i="2"/>
  <c r="L825" i="2" s="1"/>
  <c r="I825" i="2"/>
  <c r="J825" i="2"/>
  <c r="M825" i="2" s="1"/>
  <c r="K825" i="2"/>
  <c r="H826" i="2"/>
  <c r="L826" i="2" s="1"/>
  <c r="I826" i="2"/>
  <c r="J826" i="2"/>
  <c r="M826" i="2" s="1"/>
  <c r="Q826" i="2" s="1"/>
  <c r="K826" i="2"/>
  <c r="H827" i="2"/>
  <c r="I827" i="2"/>
  <c r="J827" i="2"/>
  <c r="M827" i="2" s="1"/>
  <c r="K827" i="2"/>
  <c r="L827" i="2"/>
  <c r="N827" i="2" s="1"/>
  <c r="H828" i="2"/>
  <c r="L828" i="2" s="1"/>
  <c r="I828" i="2"/>
  <c r="J828" i="2"/>
  <c r="M828" i="2" s="1"/>
  <c r="Q828" i="2" s="1"/>
  <c r="K828" i="2"/>
  <c r="H829" i="2"/>
  <c r="L829" i="2" s="1"/>
  <c r="I829" i="2"/>
  <c r="J829" i="2"/>
  <c r="M829" i="2" s="1"/>
  <c r="K829" i="2"/>
  <c r="H830" i="2"/>
  <c r="L830" i="2" s="1"/>
  <c r="P830" i="2" s="1"/>
  <c r="I830" i="2"/>
  <c r="J830" i="2"/>
  <c r="M830" i="2" s="1"/>
  <c r="Q830" i="2" s="1"/>
  <c r="K830" i="2"/>
  <c r="H831" i="2"/>
  <c r="L831" i="2" s="1"/>
  <c r="N831" i="2" s="1"/>
  <c r="I831" i="2"/>
  <c r="J831" i="2"/>
  <c r="M831" i="2" s="1"/>
  <c r="O831" i="2" s="1"/>
  <c r="K831" i="2"/>
  <c r="H832" i="2"/>
  <c r="L832" i="2" s="1"/>
  <c r="I832" i="2"/>
  <c r="J832" i="2"/>
  <c r="M832" i="2" s="1"/>
  <c r="Q832" i="2" s="1"/>
  <c r="K832" i="2"/>
  <c r="H833" i="2"/>
  <c r="L833" i="2" s="1"/>
  <c r="I833" i="2"/>
  <c r="J833" i="2"/>
  <c r="M833" i="2" s="1"/>
  <c r="K833" i="2"/>
  <c r="H834" i="2"/>
  <c r="L834" i="2" s="1"/>
  <c r="I834" i="2"/>
  <c r="J834" i="2"/>
  <c r="M834" i="2" s="1"/>
  <c r="Q834" i="2" s="1"/>
  <c r="K834" i="2"/>
  <c r="H835" i="2"/>
  <c r="L835" i="2" s="1"/>
  <c r="P835" i="2" s="1"/>
  <c r="I835" i="2"/>
  <c r="J835" i="2"/>
  <c r="M835" i="2" s="1"/>
  <c r="K835" i="2"/>
  <c r="H836" i="2"/>
  <c r="L836" i="2" s="1"/>
  <c r="N836" i="2" s="1"/>
  <c r="I836" i="2"/>
  <c r="J836" i="2"/>
  <c r="M836" i="2" s="1"/>
  <c r="Q836" i="2" s="1"/>
  <c r="K836" i="2"/>
  <c r="H837" i="2"/>
  <c r="L837" i="2" s="1"/>
  <c r="I837" i="2"/>
  <c r="J837" i="2"/>
  <c r="M837" i="2" s="1"/>
  <c r="K837" i="2"/>
  <c r="H838" i="2"/>
  <c r="L838" i="2" s="1"/>
  <c r="I838" i="2"/>
  <c r="J838" i="2"/>
  <c r="M838" i="2" s="1"/>
  <c r="Q838" i="2" s="1"/>
  <c r="K838" i="2"/>
  <c r="H839" i="2"/>
  <c r="L839" i="2" s="1"/>
  <c r="N839" i="2" s="1"/>
  <c r="I839" i="2"/>
  <c r="J839" i="2"/>
  <c r="M839" i="2" s="1"/>
  <c r="O839" i="2" s="1"/>
  <c r="K839" i="2"/>
  <c r="H840" i="2"/>
  <c r="L840" i="2" s="1"/>
  <c r="I840" i="2"/>
  <c r="J840" i="2"/>
  <c r="M840" i="2" s="1"/>
  <c r="K840" i="2"/>
  <c r="H841" i="2"/>
  <c r="L841" i="2" s="1"/>
  <c r="I841" i="2"/>
  <c r="J841" i="2"/>
  <c r="M841" i="2" s="1"/>
  <c r="K841" i="2"/>
  <c r="H842" i="2"/>
  <c r="L842" i="2" s="1"/>
  <c r="N842" i="2" s="1"/>
  <c r="I842" i="2"/>
  <c r="J842" i="2"/>
  <c r="M842" i="2" s="1"/>
  <c r="K842" i="2"/>
  <c r="H843" i="2"/>
  <c r="L843" i="2" s="1"/>
  <c r="I843" i="2"/>
  <c r="J843" i="2"/>
  <c r="M843" i="2" s="1"/>
  <c r="K843" i="2"/>
  <c r="H844" i="2"/>
  <c r="L844" i="2" s="1"/>
  <c r="P844" i="2" s="1"/>
  <c r="I844" i="2"/>
  <c r="J844" i="2"/>
  <c r="M844" i="2" s="1"/>
  <c r="Q844" i="2" s="1"/>
  <c r="K844" i="2"/>
  <c r="H845" i="2"/>
  <c r="L845" i="2" s="1"/>
  <c r="N845" i="2" s="1"/>
  <c r="I845" i="2"/>
  <c r="J845" i="2"/>
  <c r="M845" i="2" s="1"/>
  <c r="K845" i="2"/>
  <c r="H846" i="2"/>
  <c r="L846" i="2" s="1"/>
  <c r="I846" i="2"/>
  <c r="J846" i="2"/>
  <c r="M846" i="2" s="1"/>
  <c r="K846" i="2"/>
  <c r="H847" i="2"/>
  <c r="L847" i="2" s="1"/>
  <c r="I847" i="2"/>
  <c r="J847" i="2"/>
  <c r="M847" i="2" s="1"/>
  <c r="O847" i="2" s="1"/>
  <c r="K847" i="2"/>
  <c r="H848" i="2"/>
  <c r="L848" i="2" s="1"/>
  <c r="I848" i="2"/>
  <c r="J848" i="2"/>
  <c r="M848" i="2" s="1"/>
  <c r="Q848" i="2" s="1"/>
  <c r="K848" i="2"/>
  <c r="H849" i="2"/>
  <c r="L849" i="2" s="1"/>
  <c r="I849" i="2"/>
  <c r="J849" i="2"/>
  <c r="M849" i="2" s="1"/>
  <c r="K849" i="2"/>
  <c r="H850" i="2"/>
  <c r="L850" i="2" s="1"/>
  <c r="I850" i="2"/>
  <c r="J850" i="2"/>
  <c r="M850" i="2" s="1"/>
  <c r="Q850" i="2" s="1"/>
  <c r="K850" i="2"/>
  <c r="H851" i="2"/>
  <c r="L851" i="2" s="1"/>
  <c r="I851" i="2"/>
  <c r="J851" i="2"/>
  <c r="M851" i="2" s="1"/>
  <c r="K851" i="2"/>
  <c r="H852" i="2"/>
  <c r="L852" i="2" s="1"/>
  <c r="P852" i="2" s="1"/>
  <c r="I852" i="2"/>
  <c r="J852" i="2"/>
  <c r="M852" i="2" s="1"/>
  <c r="Q852" i="2" s="1"/>
  <c r="K852" i="2"/>
  <c r="H853" i="2"/>
  <c r="I853" i="2"/>
  <c r="J853" i="2"/>
  <c r="M853" i="2" s="1"/>
  <c r="K853" i="2"/>
  <c r="L853" i="2"/>
  <c r="N853" i="2" s="1"/>
  <c r="H854" i="2"/>
  <c r="L854" i="2" s="1"/>
  <c r="I854" i="2"/>
  <c r="J854" i="2"/>
  <c r="M854" i="2" s="1"/>
  <c r="K854" i="2"/>
  <c r="H855" i="2"/>
  <c r="L855" i="2" s="1"/>
  <c r="I855" i="2"/>
  <c r="J855" i="2"/>
  <c r="M855" i="2" s="1"/>
  <c r="O855" i="2" s="1"/>
  <c r="K855" i="2"/>
  <c r="H856" i="2"/>
  <c r="L856" i="2" s="1"/>
  <c r="I856" i="2"/>
  <c r="J856" i="2"/>
  <c r="M856" i="2" s="1"/>
  <c r="Q856" i="2" s="1"/>
  <c r="K856" i="2"/>
  <c r="H857" i="2"/>
  <c r="L857" i="2" s="1"/>
  <c r="I857" i="2"/>
  <c r="J857" i="2"/>
  <c r="M857" i="2" s="1"/>
  <c r="K857" i="2"/>
  <c r="H858" i="2"/>
  <c r="L858" i="2" s="1"/>
  <c r="I858" i="2"/>
  <c r="J858" i="2"/>
  <c r="M858" i="2" s="1"/>
  <c r="Q858" i="2" s="1"/>
  <c r="K858" i="2"/>
  <c r="H859" i="2"/>
  <c r="L859" i="2" s="1"/>
  <c r="I859" i="2"/>
  <c r="J859" i="2"/>
  <c r="M859" i="2" s="1"/>
  <c r="K859" i="2"/>
  <c r="H860" i="2"/>
  <c r="L860" i="2" s="1"/>
  <c r="P860" i="2" s="1"/>
  <c r="I860" i="2"/>
  <c r="J860" i="2"/>
  <c r="M860" i="2" s="1"/>
  <c r="Q860" i="2" s="1"/>
  <c r="K860" i="2"/>
  <c r="H861" i="2"/>
  <c r="L861" i="2" s="1"/>
  <c r="N861" i="2" s="1"/>
  <c r="I861" i="2"/>
  <c r="J861" i="2"/>
  <c r="M861" i="2" s="1"/>
  <c r="K861" i="2"/>
  <c r="H862" i="2"/>
  <c r="L862" i="2" s="1"/>
  <c r="I862" i="2"/>
  <c r="J862" i="2"/>
  <c r="M862" i="2" s="1"/>
  <c r="Q862" i="2" s="1"/>
  <c r="K862" i="2"/>
  <c r="H863" i="2"/>
  <c r="L863" i="2" s="1"/>
  <c r="I863" i="2"/>
  <c r="J863" i="2"/>
  <c r="M863" i="2" s="1"/>
  <c r="O863" i="2" s="1"/>
  <c r="K863" i="2"/>
  <c r="H864" i="2"/>
  <c r="L864" i="2" s="1"/>
  <c r="I864" i="2"/>
  <c r="J864" i="2"/>
  <c r="M864" i="2" s="1"/>
  <c r="K864" i="2"/>
  <c r="H865" i="2"/>
  <c r="L865" i="2" s="1"/>
  <c r="I865" i="2"/>
  <c r="J865" i="2"/>
  <c r="M865" i="2" s="1"/>
  <c r="K865" i="2"/>
  <c r="H866" i="2"/>
  <c r="L866" i="2" s="1"/>
  <c r="I866" i="2"/>
  <c r="J866" i="2"/>
  <c r="M866" i="2" s="1"/>
  <c r="Q866" i="2" s="1"/>
  <c r="K866" i="2"/>
  <c r="H867" i="2"/>
  <c r="L867" i="2" s="1"/>
  <c r="P867" i="2" s="1"/>
  <c r="I867" i="2"/>
  <c r="J867" i="2"/>
  <c r="M867" i="2" s="1"/>
  <c r="K867" i="2"/>
  <c r="H868" i="2"/>
  <c r="L868" i="2" s="1"/>
  <c r="I868" i="2"/>
  <c r="J868" i="2"/>
  <c r="M868" i="2" s="1"/>
  <c r="K868" i="2"/>
  <c r="H869" i="2"/>
  <c r="L869" i="2" s="1"/>
  <c r="I869" i="2"/>
  <c r="J869" i="2"/>
  <c r="M869" i="2" s="1"/>
  <c r="K869" i="2"/>
  <c r="H870" i="2"/>
  <c r="L870" i="2" s="1"/>
  <c r="I870" i="2"/>
  <c r="J870" i="2"/>
  <c r="M870" i="2" s="1"/>
  <c r="K870" i="2"/>
  <c r="H871" i="2"/>
  <c r="L871" i="2" s="1"/>
  <c r="P871" i="2" s="1"/>
  <c r="I871" i="2"/>
  <c r="J871" i="2"/>
  <c r="M871" i="2" s="1"/>
  <c r="K871" i="2"/>
  <c r="H872" i="2"/>
  <c r="L872" i="2" s="1"/>
  <c r="I872" i="2"/>
  <c r="J872" i="2"/>
  <c r="M872" i="2" s="1"/>
  <c r="K872" i="2"/>
  <c r="H873" i="2"/>
  <c r="L873" i="2" s="1"/>
  <c r="I873" i="2"/>
  <c r="J873" i="2"/>
  <c r="M873" i="2" s="1"/>
  <c r="K873" i="2"/>
  <c r="H874" i="2"/>
  <c r="L874" i="2" s="1"/>
  <c r="I874" i="2"/>
  <c r="J874" i="2"/>
  <c r="M874" i="2" s="1"/>
  <c r="K874" i="2"/>
  <c r="H875" i="2"/>
  <c r="L875" i="2" s="1"/>
  <c r="P875" i="2" s="1"/>
  <c r="I875" i="2"/>
  <c r="J875" i="2"/>
  <c r="M875" i="2" s="1"/>
  <c r="K875" i="2"/>
  <c r="H876" i="2"/>
  <c r="L876" i="2" s="1"/>
  <c r="I876" i="2"/>
  <c r="J876" i="2"/>
  <c r="M876" i="2" s="1"/>
  <c r="K876" i="2"/>
  <c r="W809" i="2"/>
  <c r="V809" i="2"/>
  <c r="V620" i="2"/>
  <c r="W620" i="2"/>
  <c r="V621" i="2"/>
  <c r="W621" i="2"/>
  <c r="V622" i="2"/>
  <c r="W622" i="2"/>
  <c r="V623" i="2"/>
  <c r="W623" i="2"/>
  <c r="V624" i="2"/>
  <c r="W624" i="2"/>
  <c r="V625" i="2"/>
  <c r="W625" i="2"/>
  <c r="V626" i="2"/>
  <c r="W626" i="2"/>
  <c r="V627" i="2"/>
  <c r="W627" i="2"/>
  <c r="V628" i="2"/>
  <c r="W628" i="2"/>
  <c r="V629" i="2"/>
  <c r="W629" i="2"/>
  <c r="V630" i="2"/>
  <c r="W630" i="2"/>
  <c r="V631" i="2"/>
  <c r="W631" i="2"/>
  <c r="V632" i="2"/>
  <c r="W632" i="2"/>
  <c r="V633" i="2"/>
  <c r="W633" i="2"/>
  <c r="V634" i="2"/>
  <c r="W634" i="2"/>
  <c r="V635" i="2"/>
  <c r="W635" i="2"/>
  <c r="V636" i="2"/>
  <c r="W636" i="2"/>
  <c r="V637" i="2"/>
  <c r="W637" i="2"/>
  <c r="V638" i="2"/>
  <c r="W638" i="2"/>
  <c r="V639" i="2"/>
  <c r="W639" i="2"/>
  <c r="V640" i="2"/>
  <c r="W640" i="2"/>
  <c r="V641" i="2"/>
  <c r="W641" i="2"/>
  <c r="V642" i="2"/>
  <c r="W642" i="2"/>
  <c r="V643" i="2"/>
  <c r="W643" i="2"/>
  <c r="V644" i="2"/>
  <c r="W644" i="2"/>
  <c r="V645" i="2"/>
  <c r="W645" i="2"/>
  <c r="W619" i="2"/>
  <c r="V619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36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W449" i="2"/>
  <c r="V449" i="2"/>
  <c r="X364" i="2"/>
  <c r="Y364" i="2"/>
  <c r="X365" i="2"/>
  <c r="Y365" i="2"/>
  <c r="X366" i="2"/>
  <c r="Y366" i="2"/>
  <c r="X367" i="2"/>
  <c r="Y367" i="2"/>
  <c r="X368" i="2"/>
  <c r="Y368" i="2"/>
  <c r="X369" i="2"/>
  <c r="Y369" i="2"/>
  <c r="X370" i="2"/>
  <c r="W370" i="2"/>
  <c r="X371" i="2"/>
  <c r="W371" i="2"/>
  <c r="X372" i="2"/>
  <c r="W372" i="2"/>
  <c r="V373" i="2"/>
  <c r="X373" i="2" s="1"/>
  <c r="W373" i="2"/>
  <c r="V374" i="2"/>
  <c r="X374" i="2" s="1"/>
  <c r="W374" i="2"/>
  <c r="V375" i="2"/>
  <c r="X375" i="2" s="1"/>
  <c r="W375" i="2"/>
  <c r="V376" i="2"/>
  <c r="X376" i="2" s="1"/>
  <c r="W376" i="2"/>
  <c r="V377" i="2"/>
  <c r="X377" i="2" s="1"/>
  <c r="W377" i="2"/>
  <c r="V378" i="2"/>
  <c r="X378" i="2" s="1"/>
  <c r="W378" i="2"/>
  <c r="V379" i="2"/>
  <c r="X379" i="2" s="1"/>
  <c r="W379" i="2"/>
  <c r="V380" i="2"/>
  <c r="X380" i="2" s="1"/>
  <c r="W380" i="2"/>
  <c r="V381" i="2"/>
  <c r="X381" i="2" s="1"/>
  <c r="W381" i="2"/>
  <c r="V382" i="2"/>
  <c r="X382" i="2" s="1"/>
  <c r="W382" i="2"/>
  <c r="V383" i="2"/>
  <c r="X383" i="2" s="1"/>
  <c r="W383" i="2"/>
  <c r="V384" i="2"/>
  <c r="X384" i="2" s="1"/>
  <c r="W384" i="2"/>
  <c r="V385" i="2"/>
  <c r="X385" i="2" s="1"/>
  <c r="W385" i="2"/>
  <c r="V386" i="2"/>
  <c r="X386" i="2" s="1"/>
  <c r="W386" i="2"/>
  <c r="V387" i="2"/>
  <c r="X387" i="2" s="1"/>
  <c r="W387" i="2"/>
  <c r="V388" i="2"/>
  <c r="X388" i="2" s="1"/>
  <c r="W388" i="2"/>
  <c r="V389" i="2"/>
  <c r="X389" i="2" s="1"/>
  <c r="W389" i="2"/>
  <c r="V195" i="2"/>
  <c r="X195" i="2" s="1"/>
  <c r="W195" i="2"/>
  <c r="Y195" i="2" s="1"/>
  <c r="V196" i="2"/>
  <c r="X196" i="2" s="1"/>
  <c r="W196" i="2"/>
  <c r="Y196" i="2" s="1"/>
  <c r="V197" i="2"/>
  <c r="X197" i="2" s="1"/>
  <c r="W197" i="2"/>
  <c r="Y197" i="2" s="1"/>
  <c r="V198" i="2"/>
  <c r="X198" i="2" s="1"/>
  <c r="W198" i="2"/>
  <c r="V199" i="2"/>
  <c r="X199" i="2" s="1"/>
  <c r="W199" i="2"/>
  <c r="Y199" i="2" s="1"/>
  <c r="V200" i="2"/>
  <c r="X200" i="2" s="1"/>
  <c r="W200" i="2"/>
  <c r="Y200" i="2" s="1"/>
  <c r="B447" i="2"/>
  <c r="C447" i="2" s="1"/>
  <c r="B448" i="2"/>
  <c r="C448" i="2" s="1"/>
  <c r="D448" i="2"/>
  <c r="AA3404" i="2" l="1"/>
  <c r="AB3404" i="2" s="1"/>
  <c r="Y388" i="2"/>
  <c r="Y386" i="2"/>
  <c r="Z386" i="2" s="1"/>
  <c r="Y384" i="2"/>
  <c r="Z384" i="2" s="1"/>
  <c r="Y382" i="2"/>
  <c r="Y380" i="2"/>
  <c r="Y378" i="2"/>
  <c r="Y376" i="2"/>
  <c r="Z376" i="2" s="1"/>
  <c r="Y374" i="2"/>
  <c r="Z374" i="2" s="1"/>
  <c r="Y370" i="2"/>
  <c r="Y389" i="2"/>
  <c r="Y387" i="2"/>
  <c r="Z387" i="2" s="1"/>
  <c r="Y385" i="2"/>
  <c r="Y383" i="2"/>
  <c r="Y381" i="2"/>
  <c r="Z381" i="2" s="1"/>
  <c r="Y379" i="2"/>
  <c r="Z379" i="2" s="1"/>
  <c r="Y375" i="2"/>
  <c r="Z375" i="2" s="1"/>
  <c r="Y373" i="2"/>
  <c r="Y371" i="2"/>
  <c r="P3404" i="2"/>
  <c r="AA3402" i="2"/>
  <c r="AB3402" i="2" s="1"/>
  <c r="AA872" i="2"/>
  <c r="AA825" i="2"/>
  <c r="AA868" i="2"/>
  <c r="AA833" i="2"/>
  <c r="Z2074" i="2"/>
  <c r="O2077" i="2"/>
  <c r="O2893" i="2"/>
  <c r="AA848" i="2"/>
  <c r="AA846" i="2"/>
  <c r="AA3092" i="2"/>
  <c r="AB3092" i="2" s="1"/>
  <c r="O838" i="2"/>
  <c r="O856" i="2"/>
  <c r="O816" i="2"/>
  <c r="AA874" i="2"/>
  <c r="N2291" i="2"/>
  <c r="AA2293" i="2"/>
  <c r="AB2293" i="2" s="1"/>
  <c r="P3105" i="2"/>
  <c r="P3206" i="2"/>
  <c r="Z3003" i="2"/>
  <c r="Z2991" i="2"/>
  <c r="Z2986" i="2"/>
  <c r="O3308" i="2"/>
  <c r="AA856" i="2"/>
  <c r="AA844" i="2"/>
  <c r="AA840" i="2"/>
  <c r="AA836" i="2"/>
  <c r="AA2899" i="2"/>
  <c r="AB2899" i="2" s="1"/>
  <c r="Z3416" i="2"/>
  <c r="P873" i="2"/>
  <c r="N873" i="2"/>
  <c r="N3109" i="2"/>
  <c r="P3109" i="2"/>
  <c r="Z1980" i="2"/>
  <c r="AA3098" i="2"/>
  <c r="AB3098" i="2" s="1"/>
  <c r="AA864" i="2"/>
  <c r="P853" i="2"/>
  <c r="AA826" i="2"/>
  <c r="AA824" i="2"/>
  <c r="Z2083" i="2"/>
  <c r="N2295" i="2"/>
  <c r="AA2285" i="2"/>
  <c r="AB2285" i="2" s="1"/>
  <c r="O2897" i="2"/>
  <c r="AA2895" i="2"/>
  <c r="AB2895" i="2" s="1"/>
  <c r="AA3096" i="2"/>
  <c r="AB3096" i="2" s="1"/>
  <c r="P3316" i="2"/>
  <c r="Z3313" i="2"/>
  <c r="AA3301" i="2"/>
  <c r="AB3301" i="2" s="1"/>
  <c r="AA818" i="2"/>
  <c r="AA1675" i="2"/>
  <c r="AB1675" i="2" s="1"/>
  <c r="AA3299" i="2"/>
  <c r="AB3299" i="2" s="1"/>
  <c r="P3430" i="2"/>
  <c r="N2297" i="2"/>
  <c r="P2297" i="2"/>
  <c r="N2889" i="2"/>
  <c r="P2889" i="2"/>
  <c r="P816" i="2"/>
  <c r="N816" i="2"/>
  <c r="P869" i="2"/>
  <c r="N869" i="2"/>
  <c r="P2073" i="2"/>
  <c r="N2073" i="2"/>
  <c r="P2897" i="2"/>
  <c r="N2897" i="2"/>
  <c r="N3437" i="2"/>
  <c r="P3437" i="2"/>
  <c r="P3411" i="2"/>
  <c r="N3411" i="2"/>
  <c r="N866" i="2"/>
  <c r="P866" i="2"/>
  <c r="N822" i="2"/>
  <c r="AA2078" i="2"/>
  <c r="AB2078" i="2" s="1"/>
  <c r="AA3089" i="2"/>
  <c r="AB3089" i="2" s="1"/>
  <c r="O2092" i="2"/>
  <c r="AA3210" i="2"/>
  <c r="AB3210" i="2" s="1"/>
  <c r="Z3205" i="2"/>
  <c r="AA876" i="2"/>
  <c r="N867" i="2"/>
  <c r="P861" i="2"/>
  <c r="AA860" i="2"/>
  <c r="AA852" i="2"/>
  <c r="P820" i="2"/>
  <c r="AA814" i="2"/>
  <c r="AA2095" i="2"/>
  <c r="AB2095" i="2" s="1"/>
  <c r="P2094" i="2"/>
  <c r="O2093" i="2"/>
  <c r="AA2295" i="2"/>
  <c r="AB2295" i="2" s="1"/>
  <c r="AA3108" i="2"/>
  <c r="AB3108" i="2" s="1"/>
  <c r="O3304" i="2"/>
  <c r="O3414" i="2"/>
  <c r="AA3409" i="2"/>
  <c r="AB3409" i="2" s="1"/>
  <c r="N875" i="2"/>
  <c r="AA1677" i="2"/>
  <c r="AB1677" i="2" s="1"/>
  <c r="Z2094" i="2"/>
  <c r="Z2774" i="2"/>
  <c r="Z2767" i="2"/>
  <c r="Z3404" i="2"/>
  <c r="AA858" i="2"/>
  <c r="AA850" i="2"/>
  <c r="AA838" i="2"/>
  <c r="AA834" i="2"/>
  <c r="AA832" i="2"/>
  <c r="AA822" i="2"/>
  <c r="AA816" i="2"/>
  <c r="AA812" i="2"/>
  <c r="AA861" i="2"/>
  <c r="AA857" i="2"/>
  <c r="AA853" i="2"/>
  <c r="P2303" i="2"/>
  <c r="Q2298" i="2"/>
  <c r="P3094" i="2"/>
  <c r="Q3409" i="2"/>
  <c r="Z2291" i="2"/>
  <c r="Z2290" i="2"/>
  <c r="Z2288" i="2"/>
  <c r="Z371" i="2"/>
  <c r="Z2875" i="2"/>
  <c r="Z3000" i="2"/>
  <c r="Z3213" i="2"/>
  <c r="Z3307" i="2"/>
  <c r="Z3299" i="2"/>
  <c r="Z2890" i="2"/>
  <c r="Z3108" i="2"/>
  <c r="Z3196" i="2"/>
  <c r="Z3194" i="2"/>
  <c r="Z3402" i="2"/>
  <c r="N850" i="2"/>
  <c r="P850" i="2"/>
  <c r="N2287" i="2"/>
  <c r="P2287" i="2"/>
  <c r="P3202" i="2"/>
  <c r="N3202" i="2"/>
  <c r="N2088" i="2"/>
  <c r="P2088" i="2"/>
  <c r="N2083" i="2"/>
  <c r="P2083" i="2"/>
  <c r="P3439" i="2"/>
  <c r="N3439" i="2"/>
  <c r="N860" i="2"/>
  <c r="N844" i="2"/>
  <c r="Y3197" i="2"/>
  <c r="Z3197" i="2" s="1"/>
  <c r="AA3197" i="2"/>
  <c r="AB3197" i="2" s="1"/>
  <c r="Q3316" i="2"/>
  <c r="O3316" i="2"/>
  <c r="O3428" i="2"/>
  <c r="Q3428" i="2"/>
  <c r="Y3405" i="2"/>
  <c r="Z3405" i="2" s="1"/>
  <c r="AA3405" i="2"/>
  <c r="AB3405" i="2" s="1"/>
  <c r="AA862" i="2"/>
  <c r="Q2877" i="2"/>
  <c r="O2877" i="2"/>
  <c r="Q3433" i="2"/>
  <c r="O3433" i="2"/>
  <c r="Z367" i="2"/>
  <c r="N858" i="2"/>
  <c r="P858" i="2"/>
  <c r="O848" i="2"/>
  <c r="N835" i="2"/>
  <c r="AA871" i="2"/>
  <c r="AA869" i="2"/>
  <c r="AA859" i="2"/>
  <c r="AA849" i="2"/>
  <c r="AA845" i="2"/>
  <c r="AA843" i="2"/>
  <c r="AA837" i="2"/>
  <c r="AA1683" i="2"/>
  <c r="AB1683" i="2" s="1"/>
  <c r="P2091" i="2"/>
  <c r="P3093" i="2"/>
  <c r="N3093" i="2"/>
  <c r="AA3429" i="2"/>
  <c r="AB3429" i="2" s="1"/>
  <c r="Y3429" i="2"/>
  <c r="Z3429" i="2" s="1"/>
  <c r="P2082" i="2"/>
  <c r="N2082" i="2"/>
  <c r="O2073" i="2"/>
  <c r="Q2889" i="2"/>
  <c r="O2889" i="2"/>
  <c r="O834" i="2"/>
  <c r="Z1973" i="2"/>
  <c r="Y3093" i="2"/>
  <c r="Z3093" i="2" s="1"/>
  <c r="AA3093" i="2"/>
  <c r="AB3093" i="2" s="1"/>
  <c r="P3308" i="2"/>
  <c r="N3308" i="2"/>
  <c r="N828" i="2"/>
  <c r="P828" i="2"/>
  <c r="Q1658" i="2"/>
  <c r="O1658" i="2"/>
  <c r="Z2086" i="2"/>
  <c r="O2085" i="2"/>
  <c r="Y2297" i="2"/>
  <c r="Z2297" i="2" s="1"/>
  <c r="AA2297" i="2"/>
  <c r="AB2297" i="2" s="1"/>
  <c r="P2893" i="2"/>
  <c r="N2893" i="2"/>
  <c r="P3210" i="2"/>
  <c r="N3210" i="2"/>
  <c r="P3197" i="2"/>
  <c r="N3197" i="2"/>
  <c r="N3313" i="2"/>
  <c r="P3313" i="2"/>
  <c r="AA2298" i="2"/>
  <c r="AB2298" i="2" s="1"/>
  <c r="Z2895" i="2"/>
  <c r="Z2987" i="2"/>
  <c r="AA3202" i="2"/>
  <c r="AB3202" i="2" s="1"/>
  <c r="AA3314" i="2"/>
  <c r="AB3314" i="2" s="1"/>
  <c r="Z3423" i="2"/>
  <c r="Z3419" i="2"/>
  <c r="AA1667" i="2"/>
  <c r="AB1667" i="2" s="1"/>
  <c r="AA1659" i="2"/>
  <c r="AB1659" i="2" s="1"/>
  <c r="Z1981" i="2"/>
  <c r="Z1963" i="2"/>
  <c r="Z2070" i="2"/>
  <c r="AA2288" i="2"/>
  <c r="AB2288" i="2" s="1"/>
  <c r="Z2296" i="2"/>
  <c r="Q2294" i="2"/>
  <c r="Z2292" i="2"/>
  <c r="AA2287" i="2"/>
  <c r="AB2287" i="2" s="1"/>
  <c r="Z2787" i="2"/>
  <c r="Z2785" i="2"/>
  <c r="AA2887" i="2"/>
  <c r="AB2887" i="2" s="1"/>
  <c r="Z3099" i="2"/>
  <c r="Z3095" i="2"/>
  <c r="AA3095" i="2"/>
  <c r="AB3095" i="2" s="1"/>
  <c r="AA3203" i="2"/>
  <c r="AB3203" i="2" s="1"/>
  <c r="Z3198" i="2"/>
  <c r="AA3196" i="2"/>
  <c r="AB3196" i="2" s="1"/>
  <c r="Z3318" i="2"/>
  <c r="AA3316" i="2"/>
  <c r="AB3316" i="2" s="1"/>
  <c r="Z3305" i="2"/>
  <c r="AA3298" i="2"/>
  <c r="AB3298" i="2" s="1"/>
  <c r="Z3428" i="2"/>
  <c r="AA3428" i="2"/>
  <c r="AB3428" i="2" s="1"/>
  <c r="P3427" i="2"/>
  <c r="Z3426" i="2"/>
  <c r="P3424" i="2"/>
  <c r="AA3424" i="2"/>
  <c r="AB3424" i="2" s="1"/>
  <c r="P3420" i="2"/>
  <c r="P3415" i="2"/>
  <c r="Z3406" i="2"/>
  <c r="AA870" i="2"/>
  <c r="AA866" i="2"/>
  <c r="AA854" i="2"/>
  <c r="AA842" i="2"/>
  <c r="AA830" i="2"/>
  <c r="AA828" i="2"/>
  <c r="AA820" i="2"/>
  <c r="AA810" i="2"/>
  <c r="AA1682" i="2"/>
  <c r="AB1682" i="2" s="1"/>
  <c r="AA1678" i="2"/>
  <c r="AB1678" i="2" s="1"/>
  <c r="AA1672" i="2"/>
  <c r="AB1672" i="2" s="1"/>
  <c r="AA1666" i="2"/>
  <c r="AB1666" i="2" s="1"/>
  <c r="AA1664" i="2"/>
  <c r="AB1664" i="2" s="1"/>
  <c r="AA1662" i="2"/>
  <c r="AB1662" i="2" s="1"/>
  <c r="AA1658" i="2"/>
  <c r="AB1658" i="2" s="1"/>
  <c r="AA1656" i="2"/>
  <c r="AB1656" i="2" s="1"/>
  <c r="O2089" i="2"/>
  <c r="AA2088" i="2"/>
  <c r="AB2088" i="2" s="1"/>
  <c r="AA2083" i="2"/>
  <c r="AB2083" i="2" s="1"/>
  <c r="AA2082" i="2"/>
  <c r="AB2082" i="2" s="1"/>
  <c r="O2081" i="2"/>
  <c r="AA2291" i="2"/>
  <c r="AB2291" i="2" s="1"/>
  <c r="AA2879" i="2"/>
  <c r="AB2879" i="2" s="1"/>
  <c r="Z2999" i="2"/>
  <c r="Z3096" i="2"/>
  <c r="Z3212" i="2"/>
  <c r="AA3207" i="2"/>
  <c r="AB3207" i="2" s="1"/>
  <c r="AA3308" i="2"/>
  <c r="AB3308" i="2" s="1"/>
  <c r="Z3430" i="2"/>
  <c r="O3426" i="2"/>
  <c r="AA3415" i="2"/>
  <c r="AB3415" i="2" s="1"/>
  <c r="P3407" i="2"/>
  <c r="O865" i="2"/>
  <c r="Q865" i="2"/>
  <c r="Q872" i="2"/>
  <c r="O872" i="2"/>
  <c r="O841" i="2"/>
  <c r="Q841" i="2"/>
  <c r="O870" i="2"/>
  <c r="Q870" i="2"/>
  <c r="Y2089" i="2"/>
  <c r="Z2089" i="2" s="1"/>
  <c r="AA2089" i="2"/>
  <c r="AB2089" i="2" s="1"/>
  <c r="N2068" i="2"/>
  <c r="P2068" i="2"/>
  <c r="O3431" i="2"/>
  <c r="Q3431" i="2"/>
  <c r="Z369" i="2"/>
  <c r="O830" i="2"/>
  <c r="O826" i="2"/>
  <c r="O822" i="2"/>
  <c r="O818" i="2"/>
  <c r="O812" i="2"/>
  <c r="AA873" i="2"/>
  <c r="AA851" i="2"/>
  <c r="Z200" i="2"/>
  <c r="Z383" i="2"/>
  <c r="Z380" i="2"/>
  <c r="P845" i="2"/>
  <c r="O832" i="2"/>
  <c r="P827" i="2"/>
  <c r="P819" i="2"/>
  <c r="O814" i="2"/>
  <c r="Z370" i="2"/>
  <c r="Z364" i="2"/>
  <c r="P842" i="2"/>
  <c r="P836" i="2"/>
  <c r="O824" i="2"/>
  <c r="AA1680" i="2"/>
  <c r="AB1680" i="2" s="1"/>
  <c r="AA1676" i="2"/>
  <c r="AB1676" i="2" s="1"/>
  <c r="AA1674" i="2"/>
  <c r="AB1674" i="2" s="1"/>
  <c r="AA1660" i="2"/>
  <c r="AB1660" i="2" s="1"/>
  <c r="N2089" i="2"/>
  <c r="P2089" i="2"/>
  <c r="N2074" i="2"/>
  <c r="P2074" i="2"/>
  <c r="Z2306" i="2"/>
  <c r="Y2301" i="2"/>
  <c r="Z2301" i="2" s="1"/>
  <c r="AA2301" i="2"/>
  <c r="AB2301" i="2" s="1"/>
  <c r="P2299" i="2"/>
  <c r="N2299" i="2"/>
  <c r="Z2772" i="2"/>
  <c r="Z3091" i="2"/>
  <c r="AA3090" i="2"/>
  <c r="AB3090" i="2" s="1"/>
  <c r="N3309" i="2"/>
  <c r="P3309" i="2"/>
  <c r="N3433" i="2"/>
  <c r="P3433" i="2"/>
  <c r="Y3422" i="2"/>
  <c r="Z3422" i="2" s="1"/>
  <c r="AA3422" i="2"/>
  <c r="AB3422" i="2" s="1"/>
  <c r="Q3422" i="2"/>
  <c r="O3422" i="2"/>
  <c r="AA841" i="2"/>
  <c r="AA839" i="2"/>
  <c r="AA835" i="2"/>
  <c r="AA829" i="2"/>
  <c r="AA821" i="2"/>
  <c r="AA819" i="2"/>
  <c r="AA817" i="2"/>
  <c r="O1678" i="2"/>
  <c r="AA1681" i="2"/>
  <c r="AB1681" i="2" s="1"/>
  <c r="AA1679" i="2"/>
  <c r="AB1679" i="2" s="1"/>
  <c r="AA1673" i="2"/>
  <c r="AB1673" i="2" s="1"/>
  <c r="AA1671" i="2"/>
  <c r="AB1671" i="2" s="1"/>
  <c r="AA1665" i="2"/>
  <c r="AB1665" i="2" s="1"/>
  <c r="AA1663" i="2"/>
  <c r="AB1663" i="2" s="1"/>
  <c r="AA1657" i="2"/>
  <c r="AB1657" i="2" s="1"/>
  <c r="AA2087" i="2"/>
  <c r="AB2087" i="2" s="1"/>
  <c r="P2085" i="2"/>
  <c r="P2076" i="2"/>
  <c r="Z2777" i="2"/>
  <c r="Z2775" i="2"/>
  <c r="Z2768" i="2"/>
  <c r="Z2897" i="2"/>
  <c r="N2886" i="2"/>
  <c r="P2886" i="2"/>
  <c r="Q2883" i="2"/>
  <c r="N2877" i="2"/>
  <c r="N3098" i="2"/>
  <c r="P3097" i="2"/>
  <c r="Z3207" i="2"/>
  <c r="AA3306" i="2"/>
  <c r="AB3306" i="2" s="1"/>
  <c r="N3304" i="2"/>
  <c r="P3304" i="2"/>
  <c r="AA3439" i="2"/>
  <c r="AB3439" i="2" s="1"/>
  <c r="Z3424" i="2"/>
  <c r="Z3420" i="2"/>
  <c r="O3418" i="2"/>
  <c r="P3414" i="2"/>
  <c r="N3414" i="2"/>
  <c r="Z3410" i="2"/>
  <c r="N3406" i="2"/>
  <c r="P3406" i="2"/>
  <c r="Q3405" i="2"/>
  <c r="O1674" i="2"/>
  <c r="N2077" i="2"/>
  <c r="P2077" i="2"/>
  <c r="Y2069" i="2"/>
  <c r="Z2069" i="2" s="1"/>
  <c r="AA2069" i="2"/>
  <c r="AB2069" i="2" s="1"/>
  <c r="Q2069" i="2"/>
  <c r="O2069" i="2"/>
  <c r="Y2892" i="2"/>
  <c r="Z2892" i="2" s="1"/>
  <c r="AA2892" i="2"/>
  <c r="AB2892" i="2" s="1"/>
  <c r="N2882" i="2"/>
  <c r="AA2882" i="2"/>
  <c r="AB2882" i="2" s="1"/>
  <c r="O3211" i="2"/>
  <c r="Q3211" i="2"/>
  <c r="N3315" i="2"/>
  <c r="P3315" i="2"/>
  <c r="Q3314" i="2"/>
  <c r="N3301" i="2"/>
  <c r="P3300" i="2"/>
  <c r="AA3431" i="2"/>
  <c r="AB3431" i="2" s="1"/>
  <c r="N3410" i="2"/>
  <c r="P3410" i="2"/>
  <c r="Z1965" i="2"/>
  <c r="Z1958" i="2"/>
  <c r="N2081" i="2"/>
  <c r="AA2076" i="2"/>
  <c r="AB2076" i="2" s="1"/>
  <c r="Z2067" i="2"/>
  <c r="Z2304" i="2"/>
  <c r="AA2296" i="2"/>
  <c r="AB2296" i="2" s="1"/>
  <c r="Z2791" i="2"/>
  <c r="Z2776" i="2"/>
  <c r="Z2898" i="2"/>
  <c r="AA2891" i="2"/>
  <c r="AB2891" i="2" s="1"/>
  <c r="AA2888" i="2"/>
  <c r="AB2888" i="2" s="1"/>
  <c r="Z2886" i="2"/>
  <c r="Z2878" i="2"/>
  <c r="Z2874" i="2"/>
  <c r="Z2990" i="2"/>
  <c r="Z3111" i="2"/>
  <c r="AA3109" i="2"/>
  <c r="AB3109" i="2" s="1"/>
  <c r="Z3102" i="2"/>
  <c r="N3101" i="2"/>
  <c r="Z3092" i="2"/>
  <c r="AA3091" i="2"/>
  <c r="AB3091" i="2" s="1"/>
  <c r="Z3090" i="2"/>
  <c r="AA3211" i="2"/>
  <c r="AB3211" i="2" s="1"/>
  <c r="Z3210" i="2"/>
  <c r="Z3199" i="2"/>
  <c r="AA3195" i="2"/>
  <c r="AB3195" i="2" s="1"/>
  <c r="Z3440" i="2"/>
  <c r="Z3439" i="2"/>
  <c r="Z3415" i="2"/>
  <c r="AA3413" i="2"/>
  <c r="AB3413" i="2" s="1"/>
  <c r="AA2074" i="2"/>
  <c r="AB2074" i="2" s="1"/>
  <c r="AA2303" i="2"/>
  <c r="AB2303" i="2" s="1"/>
  <c r="Z2784" i="2"/>
  <c r="Z2899" i="2"/>
  <c r="Z2894" i="2"/>
  <c r="Z2887" i="2"/>
  <c r="AA2876" i="2"/>
  <c r="AB2876" i="2" s="1"/>
  <c r="AA2875" i="2"/>
  <c r="AB2875" i="2" s="1"/>
  <c r="Z3004" i="2"/>
  <c r="Z2996" i="2"/>
  <c r="Z2994" i="2"/>
  <c r="AA3103" i="2"/>
  <c r="AB3103" i="2" s="1"/>
  <c r="Z3097" i="2"/>
  <c r="Z3094" i="2"/>
  <c r="Z3206" i="2"/>
  <c r="Z3317" i="2"/>
  <c r="O3315" i="2"/>
  <c r="Z3311" i="2"/>
  <c r="AA3310" i="2"/>
  <c r="AB3310" i="2" s="1"/>
  <c r="AA3297" i="2"/>
  <c r="AB3297" i="2" s="1"/>
  <c r="Z3427" i="2"/>
  <c r="AA3410" i="2"/>
  <c r="AB3410" i="2" s="1"/>
  <c r="AA3406" i="2"/>
  <c r="AB3406" i="2" s="1"/>
  <c r="Z3403" i="2"/>
  <c r="P2093" i="2"/>
  <c r="N2093" i="2"/>
  <c r="O874" i="2"/>
  <c r="Q874" i="2"/>
  <c r="O813" i="2"/>
  <c r="Q813" i="2"/>
  <c r="Y3414" i="2"/>
  <c r="Z3414" i="2" s="1"/>
  <c r="AA3414" i="2"/>
  <c r="AB3414" i="2" s="1"/>
  <c r="Z388" i="2"/>
  <c r="Y377" i="2"/>
  <c r="Z377" i="2" s="1"/>
  <c r="Y372" i="2"/>
  <c r="Z372" i="2" s="1"/>
  <c r="Q864" i="2"/>
  <c r="O864" i="2"/>
  <c r="N851" i="2"/>
  <c r="P851" i="2"/>
  <c r="N815" i="2"/>
  <c r="P815" i="2"/>
  <c r="Y1984" i="2"/>
  <c r="Z1984" i="2" s="1"/>
  <c r="Y2289" i="2"/>
  <c r="Z2289" i="2" s="1"/>
  <c r="AA2289" i="2"/>
  <c r="AB2289" i="2" s="1"/>
  <c r="Z197" i="2"/>
  <c r="Z368" i="2"/>
  <c r="Q854" i="2"/>
  <c r="O854" i="2"/>
  <c r="P812" i="2"/>
  <c r="N812" i="2"/>
  <c r="AA865" i="2"/>
  <c r="Q840" i="2"/>
  <c r="O840" i="2"/>
  <c r="N813" i="2"/>
  <c r="P813" i="2"/>
  <c r="Q2084" i="2"/>
  <c r="O2084" i="2"/>
  <c r="Q876" i="2"/>
  <c r="O876" i="2"/>
  <c r="O868" i="2"/>
  <c r="Q868" i="2"/>
  <c r="N829" i="2"/>
  <c r="P829" i="2"/>
  <c r="P2078" i="2"/>
  <c r="N2078" i="2"/>
  <c r="O857" i="2"/>
  <c r="Q857" i="2"/>
  <c r="N834" i="2"/>
  <c r="P834" i="2"/>
  <c r="O825" i="2"/>
  <c r="Q825" i="2"/>
  <c r="N2086" i="2"/>
  <c r="P2086" i="2"/>
  <c r="Z2084" i="2"/>
  <c r="O3095" i="2"/>
  <c r="Q3095" i="2"/>
  <c r="Q3437" i="2"/>
  <c r="O3437" i="2"/>
  <c r="N3431" i="2"/>
  <c r="P3431" i="2"/>
  <c r="O3413" i="2"/>
  <c r="Q3413" i="2"/>
  <c r="Z199" i="2"/>
  <c r="Z365" i="2"/>
  <c r="N871" i="2"/>
  <c r="N859" i="2"/>
  <c r="P859" i="2"/>
  <c r="N852" i="2"/>
  <c r="Q846" i="2"/>
  <c r="O846" i="2"/>
  <c r="N843" i="2"/>
  <c r="P843" i="2"/>
  <c r="Q842" i="2"/>
  <c r="O842" i="2"/>
  <c r="N837" i="2"/>
  <c r="P837" i="2"/>
  <c r="N830" i="2"/>
  <c r="N821" i="2"/>
  <c r="P821" i="2"/>
  <c r="O817" i="2"/>
  <c r="Q817" i="2"/>
  <c r="N814" i="2"/>
  <c r="Y1969" i="2"/>
  <c r="Z1969" i="2" s="1"/>
  <c r="Y1960" i="2"/>
  <c r="Z1960" i="2" s="1"/>
  <c r="AA2071" i="2"/>
  <c r="AB2071" i="2" s="1"/>
  <c r="N2881" i="2"/>
  <c r="P2881" i="2"/>
  <c r="Q2879" i="2"/>
  <c r="N2878" i="2"/>
  <c r="P2878" i="2"/>
  <c r="N818" i="2"/>
  <c r="P818" i="2"/>
  <c r="Z389" i="2"/>
  <c r="Z385" i="2"/>
  <c r="Z373" i="2"/>
  <c r="O862" i="2"/>
  <c r="O849" i="2"/>
  <c r="Q849" i="2"/>
  <c r="O833" i="2"/>
  <c r="Q833" i="2"/>
  <c r="N826" i="2"/>
  <c r="P826" i="2"/>
  <c r="N817" i="2"/>
  <c r="P817" i="2"/>
  <c r="O815" i="2"/>
  <c r="Q815" i="2"/>
  <c r="AA875" i="2"/>
  <c r="AA867" i="2"/>
  <c r="AA863" i="2"/>
  <c r="AA855" i="2"/>
  <c r="AA847" i="2"/>
  <c r="AA831" i="2"/>
  <c r="AA827" i="2"/>
  <c r="AA823" i="2"/>
  <c r="AA815" i="2"/>
  <c r="AA811" i="2"/>
  <c r="Q1670" i="2"/>
  <c r="O1670" i="2"/>
  <c r="Y1974" i="2"/>
  <c r="Z1974" i="2" s="1"/>
  <c r="Y1967" i="2"/>
  <c r="Z1967" i="2" s="1"/>
  <c r="N2069" i="2"/>
  <c r="P2069" i="2"/>
  <c r="Y2305" i="2"/>
  <c r="Z2305" i="2" s="1"/>
  <c r="AA2305" i="2"/>
  <c r="AB2305" i="2" s="1"/>
  <c r="Z2286" i="2"/>
  <c r="Y2792" i="2"/>
  <c r="Z2792" i="2" s="1"/>
  <c r="Y2790" i="2"/>
  <c r="Z2790" i="2" s="1"/>
  <c r="Y2885" i="2"/>
  <c r="Z2885" i="2" s="1"/>
  <c r="AA2885" i="2"/>
  <c r="AB2885" i="2" s="1"/>
  <c r="AA1684" i="2"/>
  <c r="AB1684" i="2" s="1"/>
  <c r="AA1670" i="2"/>
  <c r="AB1670" i="2" s="1"/>
  <c r="AA1668" i="2"/>
  <c r="AB1668" i="2" s="1"/>
  <c r="Z1970" i="2"/>
  <c r="Y1962" i="2"/>
  <c r="Z1962" i="2" s="1"/>
  <c r="Q2095" i="2"/>
  <c r="Z2093" i="2"/>
  <c r="Z2082" i="2"/>
  <c r="Y2081" i="2"/>
  <c r="Z2081" i="2" s="1"/>
  <c r="AA2081" i="2"/>
  <c r="AB2081" i="2" s="1"/>
  <c r="O2079" i="2"/>
  <c r="Q2079" i="2"/>
  <c r="Z2066" i="2"/>
  <c r="Y2299" i="2"/>
  <c r="Z2299" i="2" s="1"/>
  <c r="AA2299" i="2"/>
  <c r="AB2299" i="2" s="1"/>
  <c r="Z2298" i="2"/>
  <c r="P2305" i="2"/>
  <c r="N2305" i="2"/>
  <c r="N2289" i="2"/>
  <c r="P2289" i="2"/>
  <c r="Y2780" i="2"/>
  <c r="Z2780" i="2" s="1"/>
  <c r="O3103" i="2"/>
  <c r="Q3103" i="2"/>
  <c r="O3096" i="2"/>
  <c r="Q3096" i="2"/>
  <c r="Q1682" i="2"/>
  <c r="O1682" i="2"/>
  <c r="Z1977" i="2"/>
  <c r="Z2090" i="2"/>
  <c r="O2087" i="2"/>
  <c r="Q2087" i="2"/>
  <c r="Y2080" i="2"/>
  <c r="Z2080" i="2" s="1"/>
  <c r="AA2080" i="2"/>
  <c r="AB2080" i="2" s="1"/>
  <c r="O2071" i="2"/>
  <c r="Q2071" i="2"/>
  <c r="AA2067" i="2"/>
  <c r="AB2067" i="2" s="1"/>
  <c r="Z2302" i="2"/>
  <c r="Y2283" i="2"/>
  <c r="Z2283" i="2" s="1"/>
  <c r="AA2283" i="2"/>
  <c r="AB2283" i="2" s="1"/>
  <c r="N2293" i="2"/>
  <c r="P2293" i="2"/>
  <c r="Y2769" i="2"/>
  <c r="Z2769" i="2" s="1"/>
  <c r="O1662" i="2"/>
  <c r="Z1979" i="2"/>
  <c r="Z1978" i="2"/>
  <c r="Z1966" i="2"/>
  <c r="Z1961" i="2"/>
  <c r="Z1957" i="2"/>
  <c r="Z2092" i="2"/>
  <c r="Z2091" i="2"/>
  <c r="AA2091" i="2"/>
  <c r="AB2091" i="2" s="1"/>
  <c r="P2090" i="2"/>
  <c r="N2080" i="2"/>
  <c r="P2080" i="2"/>
  <c r="AA2079" i="2"/>
  <c r="AB2079" i="2" s="1"/>
  <c r="Z2078" i="2"/>
  <c r="Y2077" i="2"/>
  <c r="Z2077" i="2" s="1"/>
  <c r="AA2077" i="2"/>
  <c r="AB2077" i="2" s="1"/>
  <c r="Z2075" i="2"/>
  <c r="N2070" i="2"/>
  <c r="AA2070" i="2"/>
  <c r="AB2070" i="2" s="1"/>
  <c r="Z2068" i="2"/>
  <c r="AA2066" i="2"/>
  <c r="AB2066" i="2" s="1"/>
  <c r="N2301" i="2"/>
  <c r="Z2293" i="2"/>
  <c r="N2285" i="2"/>
  <c r="O2302" i="2"/>
  <c r="Q2302" i="2"/>
  <c r="O2286" i="2"/>
  <c r="Q2286" i="2"/>
  <c r="Y2788" i="2"/>
  <c r="Z2788" i="2" s="1"/>
  <c r="Y2896" i="2"/>
  <c r="Z2896" i="2" s="1"/>
  <c r="AA2896" i="2"/>
  <c r="AB2896" i="2" s="1"/>
  <c r="Q2891" i="2"/>
  <c r="N2890" i="2"/>
  <c r="P2890" i="2"/>
  <c r="Z3107" i="2"/>
  <c r="Y3200" i="2"/>
  <c r="Z3200" i="2" s="1"/>
  <c r="AA3200" i="2"/>
  <c r="AB3200" i="2" s="1"/>
  <c r="O3311" i="2"/>
  <c r="Q3311" i="2"/>
  <c r="O3303" i="2"/>
  <c r="Y3438" i="2"/>
  <c r="Z3438" i="2" s="1"/>
  <c r="AA3438" i="2"/>
  <c r="AB3438" i="2" s="1"/>
  <c r="Z1982" i="2"/>
  <c r="Y1959" i="2"/>
  <c r="Z1959" i="2" s="1"/>
  <c r="AA2086" i="2"/>
  <c r="AB2086" i="2" s="1"/>
  <c r="O2078" i="2"/>
  <c r="Q2078" i="2"/>
  <c r="Z2294" i="2"/>
  <c r="O2306" i="2"/>
  <c r="Q2306" i="2"/>
  <c r="AA2304" i="2"/>
  <c r="AB2304" i="2" s="1"/>
  <c r="O2290" i="2"/>
  <c r="Q2290" i="2"/>
  <c r="N2894" i="2"/>
  <c r="P2894" i="2"/>
  <c r="O3108" i="2"/>
  <c r="Q3108" i="2"/>
  <c r="Y3100" i="2"/>
  <c r="Z3100" i="2" s="1"/>
  <c r="AA3100" i="2"/>
  <c r="AB3100" i="2" s="1"/>
  <c r="O3092" i="2"/>
  <c r="Q3092" i="2"/>
  <c r="O3207" i="2"/>
  <c r="Q3207" i="2"/>
  <c r="Y3201" i="2"/>
  <c r="Z3201" i="2" s="1"/>
  <c r="AA3201" i="2"/>
  <c r="AB3201" i="2" s="1"/>
  <c r="AA2094" i="2"/>
  <c r="AB2094" i="2" s="1"/>
  <c r="AA2090" i="2"/>
  <c r="AB2090" i="2" s="1"/>
  <c r="Z2085" i="2"/>
  <c r="AA2075" i="2"/>
  <c r="AB2075" i="2" s="1"/>
  <c r="Z2300" i="2"/>
  <c r="Z2285" i="2"/>
  <c r="Z2284" i="2"/>
  <c r="Z2789" i="2"/>
  <c r="Z2781" i="2"/>
  <c r="Z2770" i="2"/>
  <c r="P2898" i="2"/>
  <c r="N2896" i="2"/>
  <c r="P2896" i="2"/>
  <c r="N2888" i="2"/>
  <c r="P2888" i="2"/>
  <c r="N2885" i="2"/>
  <c r="Y2881" i="2"/>
  <c r="Z2881" i="2" s="1"/>
  <c r="AA2881" i="2"/>
  <c r="AB2881" i="2" s="1"/>
  <c r="N2876" i="2"/>
  <c r="P2876" i="2"/>
  <c r="Y2995" i="2"/>
  <c r="Z2995" i="2" s="1"/>
  <c r="Z2992" i="2"/>
  <c r="Z2988" i="2"/>
  <c r="Z2984" i="2"/>
  <c r="Z3110" i="2"/>
  <c r="N3106" i="2"/>
  <c r="AA3106" i="2"/>
  <c r="AB3106" i="2" s="1"/>
  <c r="Z3103" i="2"/>
  <c r="N3102" i="2"/>
  <c r="P3102" i="2"/>
  <c r="O3100" i="2"/>
  <c r="N3205" i="2"/>
  <c r="P3205" i="2"/>
  <c r="Y3312" i="2"/>
  <c r="Z3312" i="2" s="1"/>
  <c r="AA3312" i="2"/>
  <c r="AB3312" i="2" s="1"/>
  <c r="O3306" i="2"/>
  <c r="Q3306" i="2"/>
  <c r="O3299" i="2"/>
  <c r="Q3299" i="2"/>
  <c r="Z3298" i="2"/>
  <c r="N3440" i="2"/>
  <c r="P3440" i="2"/>
  <c r="O3421" i="2"/>
  <c r="Q3421" i="2"/>
  <c r="P3418" i="2"/>
  <c r="N3418" i="2"/>
  <c r="O3417" i="2"/>
  <c r="N3416" i="2"/>
  <c r="P3416" i="2"/>
  <c r="Z3407" i="2"/>
  <c r="AA2302" i="2"/>
  <c r="AB2302" i="2" s="1"/>
  <c r="AA2294" i="2"/>
  <c r="AB2294" i="2" s="1"/>
  <c r="AA2290" i="2"/>
  <c r="AB2290" i="2" s="1"/>
  <c r="AA2286" i="2"/>
  <c r="AB2286" i="2" s="1"/>
  <c r="Z2773" i="2"/>
  <c r="Z2771" i="2"/>
  <c r="Q2900" i="2"/>
  <c r="O2900" i="2"/>
  <c r="N2883" i="2"/>
  <c r="P2883" i="2"/>
  <c r="Y2993" i="2"/>
  <c r="Z2993" i="2" s="1"/>
  <c r="Y2989" i="2"/>
  <c r="Z2989" i="2" s="1"/>
  <c r="Y2985" i="2"/>
  <c r="Z2985" i="2" s="1"/>
  <c r="AA3111" i="2"/>
  <c r="AB3111" i="2" s="1"/>
  <c r="N3110" i="2"/>
  <c r="P3110" i="2"/>
  <c r="O3104" i="2"/>
  <c r="Q3104" i="2"/>
  <c r="AA3101" i="2"/>
  <c r="AB3101" i="2" s="1"/>
  <c r="O3099" i="2"/>
  <c r="Q3099" i="2"/>
  <c r="O3091" i="2"/>
  <c r="Q3091" i="2"/>
  <c r="N3213" i="2"/>
  <c r="P3213" i="2"/>
  <c r="AA3318" i="2"/>
  <c r="AB3318" i="2" s="1"/>
  <c r="N3317" i="2"/>
  <c r="P3317" i="2"/>
  <c r="O3310" i="2"/>
  <c r="Q3310" i="2"/>
  <c r="P3436" i="2"/>
  <c r="N3436" i="2"/>
  <c r="N3435" i="2"/>
  <c r="P3435" i="2"/>
  <c r="N3434" i="2"/>
  <c r="P3434" i="2"/>
  <c r="Y3425" i="2"/>
  <c r="Z3425" i="2" s="1"/>
  <c r="AA3425" i="2"/>
  <c r="AB3425" i="2" s="1"/>
  <c r="N3422" i="2"/>
  <c r="P3422" i="2"/>
  <c r="Y3418" i="2"/>
  <c r="Z3418" i="2" s="1"/>
  <c r="AA3418" i="2"/>
  <c r="AB3418" i="2" s="1"/>
  <c r="AA2898" i="2"/>
  <c r="AB2898" i="2" s="1"/>
  <c r="Z2889" i="2"/>
  <c r="AA2886" i="2"/>
  <c r="AB2886" i="2" s="1"/>
  <c r="Z2877" i="2"/>
  <c r="AA2874" i="2"/>
  <c r="AB2874" i="2" s="1"/>
  <c r="Z3005" i="2"/>
  <c r="Z3001" i="2"/>
  <c r="Z2997" i="2"/>
  <c r="AA3107" i="2"/>
  <c r="AB3107" i="2" s="1"/>
  <c r="Z3106" i="2"/>
  <c r="AA3099" i="2"/>
  <c r="AB3099" i="2" s="1"/>
  <c r="Z3098" i="2"/>
  <c r="AA3097" i="2"/>
  <c r="AB3097" i="2" s="1"/>
  <c r="AA3094" i="2"/>
  <c r="AB3094" i="2" s="1"/>
  <c r="Z3211" i="2"/>
  <c r="Z3209" i="2"/>
  <c r="Z3203" i="2"/>
  <c r="N3201" i="2"/>
  <c r="P3201" i="2"/>
  <c r="AA3199" i="2"/>
  <c r="AB3199" i="2" s="1"/>
  <c r="N3198" i="2"/>
  <c r="P3198" i="2"/>
  <c r="Z3195" i="2"/>
  <c r="O3319" i="2"/>
  <c r="Q3319" i="2"/>
  <c r="N3312" i="2"/>
  <c r="Z3309" i="2"/>
  <c r="O3307" i="2"/>
  <c r="Q3307" i="2"/>
  <c r="N3305" i="2"/>
  <c r="AA3305" i="2"/>
  <c r="AB3305" i="2" s="1"/>
  <c r="Y3296" i="2"/>
  <c r="Z3296" i="2" s="1"/>
  <c r="AA3296" i="2"/>
  <c r="AB3296" i="2" s="1"/>
  <c r="Z3435" i="2"/>
  <c r="Y3434" i="2"/>
  <c r="Z3434" i="2" s="1"/>
  <c r="AA3434" i="2"/>
  <c r="AB3434" i="2" s="1"/>
  <c r="Y3431" i="2"/>
  <c r="Z3431" i="2" s="1"/>
  <c r="P3426" i="2"/>
  <c r="N3426" i="2"/>
  <c r="N3419" i="2"/>
  <c r="AA3419" i="2"/>
  <c r="AB3419" i="2" s="1"/>
  <c r="Y3417" i="2"/>
  <c r="Z3417" i="2" s="1"/>
  <c r="AA3417" i="2"/>
  <c r="AB3417" i="2" s="1"/>
  <c r="AA3412" i="2"/>
  <c r="AB3412" i="2" s="1"/>
  <c r="AA3408" i="2"/>
  <c r="AB3408" i="2" s="1"/>
  <c r="AA2894" i="2"/>
  <c r="AB2894" i="2" s="1"/>
  <c r="AA2890" i="2"/>
  <c r="AB2890" i="2" s="1"/>
  <c r="AA2883" i="2"/>
  <c r="AB2883" i="2" s="1"/>
  <c r="Z2882" i="2"/>
  <c r="AA2878" i="2"/>
  <c r="AB2878" i="2" s="1"/>
  <c r="AA3110" i="2"/>
  <c r="AB3110" i="2" s="1"/>
  <c r="AA3102" i="2"/>
  <c r="AB3102" i="2" s="1"/>
  <c r="N3209" i="2"/>
  <c r="P3209" i="2"/>
  <c r="Z3315" i="2"/>
  <c r="Z3302" i="2"/>
  <c r="Q3438" i="2"/>
  <c r="O3438" i="2"/>
  <c r="AA3436" i="2"/>
  <c r="AB3436" i="2" s="1"/>
  <c r="AA3435" i="2"/>
  <c r="AB3435" i="2" s="1"/>
  <c r="O3425" i="2"/>
  <c r="Q3425" i="2"/>
  <c r="N3423" i="2"/>
  <c r="P3423" i="2"/>
  <c r="Y3421" i="2"/>
  <c r="Z3421" i="2" s="1"/>
  <c r="AA3421" i="2"/>
  <c r="AB3421" i="2" s="1"/>
  <c r="Z3412" i="2"/>
  <c r="N3412" i="2"/>
  <c r="P3412" i="2"/>
  <c r="Z3408" i="2"/>
  <c r="N3408" i="2"/>
  <c r="P3408" i="2"/>
  <c r="AA3206" i="2"/>
  <c r="AB3206" i="2" s="1"/>
  <c r="AA3194" i="2"/>
  <c r="AB3194" i="2" s="1"/>
  <c r="AA3313" i="2"/>
  <c r="AB3313" i="2" s="1"/>
  <c r="AA3309" i="2"/>
  <c r="AB3309" i="2" s="1"/>
  <c r="Z3308" i="2"/>
  <c r="AA3302" i="2"/>
  <c r="AB3302" i="2" s="1"/>
  <c r="Z3301" i="2"/>
  <c r="AA3300" i="2"/>
  <c r="AB3300" i="2" s="1"/>
  <c r="Z3436" i="2"/>
  <c r="Z3432" i="2"/>
  <c r="AA3432" i="2"/>
  <c r="AB3432" i="2" s="1"/>
  <c r="AA3420" i="2"/>
  <c r="AB3420" i="2" s="1"/>
  <c r="Z3411" i="2"/>
  <c r="AA3411" i="2"/>
  <c r="AB3411" i="2" s="1"/>
  <c r="AA3407" i="2"/>
  <c r="AB3407" i="2" s="1"/>
  <c r="Z3202" i="2"/>
  <c r="AA3198" i="2"/>
  <c r="AB3198" i="2" s="1"/>
  <c r="AA3317" i="2"/>
  <c r="AB3317" i="2" s="1"/>
  <c r="Z3297" i="2"/>
  <c r="AA3440" i="2"/>
  <c r="AB3440" i="2" s="1"/>
  <c r="AA3423" i="2"/>
  <c r="AB3423" i="2" s="1"/>
  <c r="AA3416" i="2"/>
  <c r="AB3416" i="2" s="1"/>
  <c r="AA3403" i="2"/>
  <c r="AB3403" i="2" s="1"/>
  <c r="O3427" i="2"/>
  <c r="Q3427" i="2"/>
  <c r="N3417" i="2"/>
  <c r="P3417" i="2"/>
  <c r="O3411" i="2"/>
  <c r="Q3411" i="2"/>
  <c r="O3407" i="2"/>
  <c r="Q3407" i="2"/>
  <c r="O3440" i="2"/>
  <c r="Q3440" i="2"/>
  <c r="N3438" i="2"/>
  <c r="P3438" i="2"/>
  <c r="P3428" i="2"/>
  <c r="N3428" i="2"/>
  <c r="O3423" i="2"/>
  <c r="Q3423" i="2"/>
  <c r="N3413" i="2"/>
  <c r="P3413" i="2"/>
  <c r="N3409" i="2"/>
  <c r="P3409" i="2"/>
  <c r="O3439" i="2"/>
  <c r="Q3439" i="2"/>
  <c r="N3429" i="2"/>
  <c r="P3429" i="2"/>
  <c r="N3421" i="2"/>
  <c r="P3421" i="2"/>
  <c r="O3415" i="2"/>
  <c r="Q3415" i="2"/>
  <c r="O3436" i="2"/>
  <c r="Q3436" i="2"/>
  <c r="N3432" i="2"/>
  <c r="P3432" i="2"/>
  <c r="N3425" i="2"/>
  <c r="P3425" i="2"/>
  <c r="O3419" i="2"/>
  <c r="Q3419" i="2"/>
  <c r="O3430" i="2"/>
  <c r="O3434" i="2"/>
  <c r="AA3433" i="2"/>
  <c r="AB3433" i="2" s="1"/>
  <c r="Q3432" i="2"/>
  <c r="Q3429" i="2"/>
  <c r="AA3426" i="2"/>
  <c r="AB3426" i="2" s="1"/>
  <c r="O3406" i="2"/>
  <c r="AA3437" i="2"/>
  <c r="AB3437" i="2" s="1"/>
  <c r="O3435" i="2"/>
  <c r="AA3430" i="2"/>
  <c r="AB3430" i="2" s="1"/>
  <c r="Z3413" i="2"/>
  <c r="Z3409" i="2"/>
  <c r="P3405" i="2"/>
  <c r="Z3437" i="2"/>
  <c r="AA3427" i="2"/>
  <c r="AB3427" i="2" s="1"/>
  <c r="O3410" i="2"/>
  <c r="Z3433" i="2"/>
  <c r="Q3424" i="2"/>
  <c r="Q3420" i="2"/>
  <c r="Q3416" i="2"/>
  <c r="Q3412" i="2"/>
  <c r="Q3408" i="2"/>
  <c r="Q3404" i="2"/>
  <c r="N3311" i="2"/>
  <c r="P3311" i="2"/>
  <c r="N3307" i="2"/>
  <c r="P3307" i="2"/>
  <c r="O3305" i="2"/>
  <c r="Q3305" i="2"/>
  <c r="N3302" i="2"/>
  <c r="P3302" i="2"/>
  <c r="O3317" i="2"/>
  <c r="Q3317" i="2"/>
  <c r="O3312" i="2"/>
  <c r="Z3304" i="2"/>
  <c r="Z3319" i="2"/>
  <c r="P3319" i="2"/>
  <c r="Q3318" i="2"/>
  <c r="O3309" i="2"/>
  <c r="Q3309" i="2"/>
  <c r="Z3306" i="2"/>
  <c r="N3306" i="2"/>
  <c r="P3306" i="2"/>
  <c r="AA3304" i="2"/>
  <c r="AB3304" i="2" s="1"/>
  <c r="Z3303" i="2"/>
  <c r="P3303" i="2"/>
  <c r="Q3302" i="2"/>
  <c r="Q3300" i="2"/>
  <c r="O3300" i="2"/>
  <c r="N3318" i="2"/>
  <c r="P3318" i="2"/>
  <c r="Z3314" i="2"/>
  <c r="N3314" i="2"/>
  <c r="P3314" i="2"/>
  <c r="O3301" i="2"/>
  <c r="Q3301" i="2"/>
  <c r="P3299" i="2"/>
  <c r="N3299" i="2"/>
  <c r="Z3316" i="2"/>
  <c r="O3313" i="2"/>
  <c r="Q3313" i="2"/>
  <c r="Z3310" i="2"/>
  <c r="N3310" i="2"/>
  <c r="P3310" i="2"/>
  <c r="Z3300" i="2"/>
  <c r="N3298" i="2"/>
  <c r="P3298" i="2"/>
  <c r="AA3319" i="2"/>
  <c r="AB3319" i="2" s="1"/>
  <c r="AA3315" i="2"/>
  <c r="AB3315" i="2" s="1"/>
  <c r="AA3311" i="2"/>
  <c r="AB3311" i="2" s="1"/>
  <c r="O3298" i="2"/>
  <c r="AA3307" i="2"/>
  <c r="AB3307" i="2" s="1"/>
  <c r="AA3303" i="2"/>
  <c r="AB3303" i="2" s="1"/>
  <c r="Q3208" i="2"/>
  <c r="O3208" i="2"/>
  <c r="N3207" i="2"/>
  <c r="P3207" i="2"/>
  <c r="O3206" i="2"/>
  <c r="Q3206" i="2"/>
  <c r="Q3209" i="2"/>
  <c r="O3209" i="2"/>
  <c r="Q3205" i="2"/>
  <c r="O3205" i="2"/>
  <c r="Q3201" i="2"/>
  <c r="O3201" i="2"/>
  <c r="O3198" i="2"/>
  <c r="Q3198" i="2"/>
  <c r="N3203" i="2"/>
  <c r="P3203" i="2"/>
  <c r="O3202" i="2"/>
  <c r="Q3202" i="2"/>
  <c r="Q3197" i="2"/>
  <c r="O3197" i="2"/>
  <c r="O3212" i="2"/>
  <c r="Q3212" i="2"/>
  <c r="P3211" i="2"/>
  <c r="N3211" i="2"/>
  <c r="Q3210" i="2"/>
  <c r="O3210" i="2"/>
  <c r="Q3204" i="2"/>
  <c r="O3204" i="2"/>
  <c r="N3200" i="2"/>
  <c r="P3200" i="2"/>
  <c r="O3196" i="2"/>
  <c r="Q3196" i="2"/>
  <c r="Q3213" i="2"/>
  <c r="O3213" i="2"/>
  <c r="N3199" i="2"/>
  <c r="P3199" i="2"/>
  <c r="N3212" i="2"/>
  <c r="P3212" i="2"/>
  <c r="N3208" i="2"/>
  <c r="P3208" i="2"/>
  <c r="N3204" i="2"/>
  <c r="P3204" i="2"/>
  <c r="O3200" i="2"/>
  <c r="Q3200" i="2"/>
  <c r="N3196" i="2"/>
  <c r="P3196" i="2"/>
  <c r="AA3213" i="2"/>
  <c r="AB3213" i="2" s="1"/>
  <c r="AA3209" i="2"/>
  <c r="AB3209" i="2" s="1"/>
  <c r="AA3205" i="2"/>
  <c r="AB3205" i="2" s="1"/>
  <c r="AA3212" i="2"/>
  <c r="AB3212" i="2" s="1"/>
  <c r="Y3208" i="2"/>
  <c r="Z3208" i="2" s="1"/>
  <c r="Y3204" i="2"/>
  <c r="Z3204" i="2" s="1"/>
  <c r="Q3203" i="2"/>
  <c r="Q3199" i="2"/>
  <c r="O3109" i="2"/>
  <c r="Q3105" i="2"/>
  <c r="O3105" i="2"/>
  <c r="P3100" i="2"/>
  <c r="N3100" i="2"/>
  <c r="N3095" i="2"/>
  <c r="P3095" i="2"/>
  <c r="O3094" i="2"/>
  <c r="Q3094" i="2"/>
  <c r="N3092" i="2"/>
  <c r="P3092" i="2"/>
  <c r="Q3111" i="2"/>
  <c r="N3107" i="2"/>
  <c r="P3107" i="2"/>
  <c r="O3106" i="2"/>
  <c r="Q3106" i="2"/>
  <c r="Z3105" i="2"/>
  <c r="Z3104" i="2"/>
  <c r="O3101" i="2"/>
  <c r="Q3101" i="2"/>
  <c r="N3099" i="2"/>
  <c r="P3099" i="2"/>
  <c r="O3098" i="2"/>
  <c r="Q3098" i="2"/>
  <c r="P3096" i="2"/>
  <c r="N3096" i="2"/>
  <c r="Q3093" i="2"/>
  <c r="O3093" i="2"/>
  <c r="N3091" i="2"/>
  <c r="P3091" i="2"/>
  <c r="N3111" i="2"/>
  <c r="P3111" i="2"/>
  <c r="N3104" i="2"/>
  <c r="P3104" i="2"/>
  <c r="O3110" i="2"/>
  <c r="Q3110" i="2"/>
  <c r="O3097" i="2"/>
  <c r="Q3097" i="2"/>
  <c r="Z3109" i="2"/>
  <c r="N3108" i="2"/>
  <c r="P3108" i="2"/>
  <c r="N3103" i="2"/>
  <c r="P3103" i="2"/>
  <c r="O3102" i="2"/>
  <c r="Q3102" i="2"/>
  <c r="AA3105" i="2"/>
  <c r="AB3105" i="2" s="1"/>
  <c r="AA3104" i="2"/>
  <c r="AB3104" i="2" s="1"/>
  <c r="O3107" i="2"/>
  <c r="Y3101" i="2"/>
  <c r="Z3101" i="2" s="1"/>
  <c r="Y3089" i="2"/>
  <c r="Z3089" i="2" s="1"/>
  <c r="Z3006" i="2"/>
  <c r="Z3002" i="2"/>
  <c r="Z2998" i="2"/>
  <c r="Y2983" i="2"/>
  <c r="Z2983" i="2" s="1"/>
  <c r="N2884" i="2"/>
  <c r="P2884" i="2"/>
  <c r="O2898" i="2"/>
  <c r="Q2898" i="2"/>
  <c r="N2892" i="2"/>
  <c r="P2892" i="2"/>
  <c r="N2880" i="2"/>
  <c r="P2880" i="2"/>
  <c r="N2887" i="2"/>
  <c r="P2887" i="2"/>
  <c r="O2885" i="2"/>
  <c r="O2876" i="2"/>
  <c r="Q2876" i="2"/>
  <c r="Z2893" i="2"/>
  <c r="O2886" i="2"/>
  <c r="Q2886" i="2"/>
  <c r="O2882" i="2"/>
  <c r="Q2882" i="2"/>
  <c r="AA2900" i="2"/>
  <c r="AB2900" i="2" s="1"/>
  <c r="P2900" i="2"/>
  <c r="Q2899" i="2"/>
  <c r="Q2895" i="2"/>
  <c r="O2892" i="2"/>
  <c r="Q2892" i="2"/>
  <c r="Z2891" i="2"/>
  <c r="P2891" i="2"/>
  <c r="N2891" i="2"/>
  <c r="AA2889" i="2"/>
  <c r="AB2889" i="2" s="1"/>
  <c r="O2884" i="2"/>
  <c r="Q2884" i="2"/>
  <c r="Z2883" i="2"/>
  <c r="Q2880" i="2"/>
  <c r="O2880" i="2"/>
  <c r="Z2879" i="2"/>
  <c r="P2879" i="2"/>
  <c r="N2879" i="2"/>
  <c r="AA2877" i="2"/>
  <c r="AB2877" i="2" s="1"/>
  <c r="O2894" i="2"/>
  <c r="Q2894" i="2"/>
  <c r="Q2888" i="2"/>
  <c r="O2888" i="2"/>
  <c r="O2881" i="2"/>
  <c r="Z2900" i="2"/>
  <c r="P2899" i="2"/>
  <c r="AA2897" i="2"/>
  <c r="AB2897" i="2" s="1"/>
  <c r="O2896" i="2"/>
  <c r="Q2896" i="2"/>
  <c r="P2895" i="2"/>
  <c r="N2895" i="2"/>
  <c r="AA2893" i="2"/>
  <c r="AB2893" i="2" s="1"/>
  <c r="Q2890" i="2"/>
  <c r="O2890" i="2"/>
  <c r="Q2887" i="2"/>
  <c r="Q2878" i="2"/>
  <c r="O2878" i="2"/>
  <c r="Y2888" i="2"/>
  <c r="Z2888" i="2" s="1"/>
  <c r="Y2884" i="2"/>
  <c r="Z2884" i="2" s="1"/>
  <c r="Y2880" i="2"/>
  <c r="Z2880" i="2" s="1"/>
  <c r="Y2876" i="2"/>
  <c r="Z2876" i="2" s="1"/>
  <c r="Z2786" i="2"/>
  <c r="Z2782" i="2"/>
  <c r="Z2778" i="2"/>
  <c r="Y2783" i="2"/>
  <c r="Z2783" i="2" s="1"/>
  <c r="Y2779" i="2"/>
  <c r="Z2779" i="2" s="1"/>
  <c r="N2306" i="2"/>
  <c r="P2306" i="2"/>
  <c r="N2302" i="2"/>
  <c r="P2302" i="2"/>
  <c r="N2298" i="2"/>
  <c r="P2298" i="2"/>
  <c r="N2294" i="2"/>
  <c r="P2294" i="2"/>
  <c r="N2290" i="2"/>
  <c r="P2290" i="2"/>
  <c r="N2286" i="2"/>
  <c r="P2286" i="2"/>
  <c r="Q2303" i="2"/>
  <c r="O2303" i="2"/>
  <c r="Q2299" i="2"/>
  <c r="O2299" i="2"/>
  <c r="O2295" i="2"/>
  <c r="Q2295" i="2"/>
  <c r="Q2291" i="2"/>
  <c r="O2291" i="2"/>
  <c r="Q2287" i="2"/>
  <c r="O2287" i="2"/>
  <c r="P2304" i="2"/>
  <c r="N2304" i="2"/>
  <c r="P2300" i="2"/>
  <c r="N2300" i="2"/>
  <c r="N2296" i="2"/>
  <c r="P2296" i="2"/>
  <c r="N2292" i="2"/>
  <c r="P2292" i="2"/>
  <c r="P2288" i="2"/>
  <c r="N2288" i="2"/>
  <c r="Q2305" i="2"/>
  <c r="O2305" i="2"/>
  <c r="Q2301" i="2"/>
  <c r="O2301" i="2"/>
  <c r="Q2297" i="2"/>
  <c r="O2297" i="2"/>
  <c r="Q2293" i="2"/>
  <c r="O2293" i="2"/>
  <c r="Q2289" i="2"/>
  <c r="O2289" i="2"/>
  <c r="Q2285" i="2"/>
  <c r="O2285" i="2"/>
  <c r="Q2300" i="2"/>
  <c r="Q2288" i="2"/>
  <c r="AA2306" i="2"/>
  <c r="AB2306" i="2" s="1"/>
  <c r="Q2304" i="2"/>
  <c r="Q2296" i="2"/>
  <c r="Q2292" i="2"/>
  <c r="Y2303" i="2"/>
  <c r="Z2303" i="2" s="1"/>
  <c r="Y2295" i="2"/>
  <c r="Z2295" i="2" s="1"/>
  <c r="Y2287" i="2"/>
  <c r="Z2287" i="2" s="1"/>
  <c r="AA2284" i="2"/>
  <c r="AB2284" i="2" s="1"/>
  <c r="AA2292" i="2"/>
  <c r="AB2292" i="2" s="1"/>
  <c r="AA2300" i="2"/>
  <c r="AB2300" i="2" s="1"/>
  <c r="N2079" i="2"/>
  <c r="P2079" i="2"/>
  <c r="O2090" i="2"/>
  <c r="Q2090" i="2"/>
  <c r="N2087" i="2"/>
  <c r="P2087" i="2"/>
  <c r="O2082" i="2"/>
  <c r="Q2082" i="2"/>
  <c r="N2095" i="2"/>
  <c r="P2095" i="2"/>
  <c r="O2074" i="2"/>
  <c r="Q2074" i="2"/>
  <c r="Q2094" i="2"/>
  <c r="Q2086" i="2"/>
  <c r="Z2073" i="2"/>
  <c r="Q2072" i="2"/>
  <c r="O2072" i="2"/>
  <c r="Z2071" i="2"/>
  <c r="N2071" i="2"/>
  <c r="P2071" i="2"/>
  <c r="Z2095" i="2"/>
  <c r="AA2093" i="2"/>
  <c r="AB2093" i="2" s="1"/>
  <c r="Z2088" i="2"/>
  <c r="O2088" i="2"/>
  <c r="Z2087" i="2"/>
  <c r="AA2085" i="2"/>
  <c r="AB2085" i="2" s="1"/>
  <c r="O2080" i="2"/>
  <c r="Z2079" i="2"/>
  <c r="Q2075" i="2"/>
  <c r="P2072" i="2"/>
  <c r="O2070" i="2"/>
  <c r="Q2070" i="2"/>
  <c r="AA2092" i="2"/>
  <c r="AB2092" i="2" s="1"/>
  <c r="P2092" i="2"/>
  <c r="Q2091" i="2"/>
  <c r="AA2084" i="2"/>
  <c r="AB2084" i="2" s="1"/>
  <c r="P2084" i="2"/>
  <c r="Q2083" i="2"/>
  <c r="Q2076" i="2"/>
  <c r="O2076" i="2"/>
  <c r="N2075" i="2"/>
  <c r="P2075" i="2"/>
  <c r="AA2073" i="2"/>
  <c r="AB2073" i="2" s="1"/>
  <c r="Z2072" i="2"/>
  <c r="O2068" i="2"/>
  <c r="Q2068" i="2"/>
  <c r="AA2072" i="2"/>
  <c r="AB2072" i="2" s="1"/>
  <c r="AA2068" i="2"/>
  <c r="AB2068" i="2" s="1"/>
  <c r="Y2076" i="2"/>
  <c r="Z2076" i="2" s="1"/>
  <c r="Z1972" i="2"/>
  <c r="Z1976" i="2"/>
  <c r="Z1968" i="2"/>
  <c r="Z1964" i="2"/>
  <c r="Y1983" i="2"/>
  <c r="Z1983" i="2" s="1"/>
  <c r="Y1975" i="2"/>
  <c r="Z1975" i="2" s="1"/>
  <c r="Y1971" i="2"/>
  <c r="Z1971" i="2" s="1"/>
  <c r="Q1677" i="2"/>
  <c r="O1677" i="2"/>
  <c r="Q1675" i="2"/>
  <c r="O1675" i="2"/>
  <c r="Q1661" i="2"/>
  <c r="O1661" i="2"/>
  <c r="Q1659" i="2"/>
  <c r="O1659" i="2"/>
  <c r="Q1673" i="2"/>
  <c r="O1673" i="2"/>
  <c r="Q1672" i="2"/>
  <c r="O1672" i="2"/>
  <c r="Q1671" i="2"/>
  <c r="O1671" i="2"/>
  <c r="Q1681" i="2"/>
  <c r="O1681" i="2"/>
  <c r="Q1680" i="2"/>
  <c r="O1680" i="2"/>
  <c r="Q1679" i="2"/>
  <c r="O1679" i="2"/>
  <c r="Q1665" i="2"/>
  <c r="O1665" i="2"/>
  <c r="Q1664" i="2"/>
  <c r="O1664" i="2"/>
  <c r="Q1663" i="2"/>
  <c r="O1663" i="2"/>
  <c r="Q1676" i="2"/>
  <c r="O1676" i="2"/>
  <c r="Q1660" i="2"/>
  <c r="O1660" i="2"/>
  <c r="Q1684" i="2"/>
  <c r="O1684" i="2"/>
  <c r="Q1683" i="2"/>
  <c r="O1683" i="2"/>
  <c r="Q1669" i="2"/>
  <c r="O1669" i="2"/>
  <c r="Q1668" i="2"/>
  <c r="O1668" i="2"/>
  <c r="Q1667" i="2"/>
  <c r="O1667" i="2"/>
  <c r="O875" i="2"/>
  <c r="Q875" i="2"/>
  <c r="O871" i="2"/>
  <c r="Q871" i="2"/>
  <c r="O867" i="2"/>
  <c r="Q867" i="2"/>
  <c r="N863" i="2"/>
  <c r="P863" i="2"/>
  <c r="O859" i="2"/>
  <c r="Q859" i="2"/>
  <c r="N855" i="2"/>
  <c r="P855" i="2"/>
  <c r="O851" i="2"/>
  <c r="Q851" i="2"/>
  <c r="N847" i="2"/>
  <c r="P847" i="2"/>
  <c r="O843" i="2"/>
  <c r="Q843" i="2"/>
  <c r="N840" i="2"/>
  <c r="P840" i="2"/>
  <c r="O837" i="2"/>
  <c r="Q837" i="2"/>
  <c r="O829" i="2"/>
  <c r="Q829" i="2"/>
  <c r="O821" i="2"/>
  <c r="Q821" i="2"/>
  <c r="N874" i="2"/>
  <c r="P874" i="2"/>
  <c r="N870" i="2"/>
  <c r="P870" i="2"/>
  <c r="P862" i="2"/>
  <c r="N862" i="2"/>
  <c r="N854" i="2"/>
  <c r="P854" i="2"/>
  <c r="P846" i="2"/>
  <c r="N846" i="2"/>
  <c r="N833" i="2"/>
  <c r="P833" i="2"/>
  <c r="N825" i="2"/>
  <c r="P825" i="2"/>
  <c r="O873" i="2"/>
  <c r="Q873" i="2"/>
  <c r="O869" i="2"/>
  <c r="Q869" i="2"/>
  <c r="N865" i="2"/>
  <c r="P865" i="2"/>
  <c r="O861" i="2"/>
  <c r="Q861" i="2"/>
  <c r="N857" i="2"/>
  <c r="P857" i="2"/>
  <c r="O853" i="2"/>
  <c r="Q853" i="2"/>
  <c r="P849" i="2"/>
  <c r="N849" i="2"/>
  <c r="O845" i="2"/>
  <c r="Q845" i="2"/>
  <c r="O835" i="2"/>
  <c r="Q835" i="2"/>
  <c r="N832" i="2"/>
  <c r="P832" i="2"/>
  <c r="O827" i="2"/>
  <c r="Q827" i="2"/>
  <c r="N824" i="2"/>
  <c r="P824" i="2"/>
  <c r="O819" i="2"/>
  <c r="Q819" i="2"/>
  <c r="N876" i="2"/>
  <c r="P876" i="2"/>
  <c r="P872" i="2"/>
  <c r="N872" i="2"/>
  <c r="P868" i="2"/>
  <c r="N868" i="2"/>
  <c r="N864" i="2"/>
  <c r="P864" i="2"/>
  <c r="N856" i="2"/>
  <c r="P856" i="2"/>
  <c r="N848" i="2"/>
  <c r="P848" i="2"/>
  <c r="N841" i="2"/>
  <c r="P841" i="2"/>
  <c r="P838" i="2"/>
  <c r="N838" i="2"/>
  <c r="O860" i="2"/>
  <c r="O844" i="2"/>
  <c r="O836" i="2"/>
  <c r="O866" i="2"/>
  <c r="Q863" i="2"/>
  <c r="O858" i="2"/>
  <c r="Q839" i="2"/>
  <c r="Q831" i="2"/>
  <c r="Q823" i="2"/>
  <c r="P839" i="2"/>
  <c r="P831" i="2"/>
  <c r="P823" i="2"/>
  <c r="O852" i="2"/>
  <c r="O828" i="2"/>
  <c r="O820" i="2"/>
  <c r="Q855" i="2"/>
  <c r="O850" i="2"/>
  <c r="Q847" i="2"/>
  <c r="Z378" i="2"/>
  <c r="Z382" i="2"/>
  <c r="Z366" i="2"/>
  <c r="Z195" i="2"/>
  <c r="Y198" i="2"/>
  <c r="Z198" i="2" s="1"/>
  <c r="Z196" i="2"/>
  <c r="V164" i="2"/>
  <c r="X164" i="2" s="1"/>
  <c r="W164" i="2"/>
  <c r="Y164" i="2" s="1"/>
  <c r="V165" i="2"/>
  <c r="X165" i="2" s="1"/>
  <c r="W165" i="2"/>
  <c r="Y165" i="2" s="1"/>
  <c r="AA195" i="2"/>
  <c r="AB195" i="2" s="1"/>
  <c r="AA196" i="2"/>
  <c r="AB196" i="2" s="1"/>
  <c r="AA197" i="2"/>
  <c r="AB197" i="2" s="1"/>
  <c r="AA198" i="2"/>
  <c r="AB198" i="2" s="1"/>
  <c r="AA199" i="2"/>
  <c r="AB199" i="2" s="1"/>
  <c r="AA200" i="2"/>
  <c r="AB200" i="2" s="1"/>
  <c r="J168" i="2"/>
  <c r="Z165" i="2" l="1"/>
  <c r="Z164" i="2"/>
  <c r="K3401" i="2"/>
  <c r="I3401" i="2"/>
  <c r="K3295" i="2"/>
  <c r="I3295" i="2"/>
  <c r="AA3295" i="2" s="1"/>
  <c r="AB3295" i="2" s="1"/>
  <c r="K3193" i="2"/>
  <c r="I3193" i="2"/>
  <c r="K3088" i="2"/>
  <c r="I3088" i="2"/>
  <c r="AA3088" i="2" s="1"/>
  <c r="AB3088" i="2" s="1"/>
  <c r="H2983" i="2"/>
  <c r="I2983" i="2"/>
  <c r="AA2983" i="2" s="1"/>
  <c r="AB2983" i="2" s="1"/>
  <c r="J2983" i="2"/>
  <c r="K2983" i="2"/>
  <c r="H2984" i="2"/>
  <c r="I2984" i="2"/>
  <c r="AA2984" i="2" s="1"/>
  <c r="AB2984" i="2" s="1"/>
  <c r="J2984" i="2"/>
  <c r="K2984" i="2"/>
  <c r="H2985" i="2"/>
  <c r="L2985" i="2" s="1"/>
  <c r="N2985" i="2" s="1"/>
  <c r="I2985" i="2"/>
  <c r="AA2985" i="2" s="1"/>
  <c r="AB2985" i="2" s="1"/>
  <c r="J2985" i="2"/>
  <c r="M2985" i="2" s="1"/>
  <c r="O2985" i="2" s="1"/>
  <c r="K2985" i="2"/>
  <c r="H2986" i="2"/>
  <c r="L2986" i="2" s="1"/>
  <c r="N2986" i="2" s="1"/>
  <c r="I2986" i="2"/>
  <c r="AA2986" i="2" s="1"/>
  <c r="AB2986" i="2" s="1"/>
  <c r="J2986" i="2"/>
  <c r="M2986" i="2" s="1"/>
  <c r="O2986" i="2" s="1"/>
  <c r="K2986" i="2"/>
  <c r="H2987" i="2"/>
  <c r="L2987" i="2" s="1"/>
  <c r="N2987" i="2" s="1"/>
  <c r="I2987" i="2"/>
  <c r="AA2987" i="2" s="1"/>
  <c r="AB2987" i="2" s="1"/>
  <c r="J2987" i="2"/>
  <c r="M2987" i="2" s="1"/>
  <c r="O2987" i="2" s="1"/>
  <c r="K2987" i="2"/>
  <c r="H2988" i="2"/>
  <c r="L2988" i="2" s="1"/>
  <c r="N2988" i="2" s="1"/>
  <c r="I2988" i="2"/>
  <c r="AA2988" i="2" s="1"/>
  <c r="AB2988" i="2" s="1"/>
  <c r="J2988" i="2"/>
  <c r="M2988" i="2" s="1"/>
  <c r="O2988" i="2" s="1"/>
  <c r="K2988" i="2"/>
  <c r="H2989" i="2"/>
  <c r="L2989" i="2" s="1"/>
  <c r="N2989" i="2" s="1"/>
  <c r="I2989" i="2"/>
  <c r="AA2989" i="2" s="1"/>
  <c r="AB2989" i="2" s="1"/>
  <c r="J2989" i="2"/>
  <c r="M2989" i="2" s="1"/>
  <c r="O2989" i="2" s="1"/>
  <c r="K2989" i="2"/>
  <c r="H2990" i="2"/>
  <c r="L2990" i="2" s="1"/>
  <c r="N2990" i="2" s="1"/>
  <c r="I2990" i="2"/>
  <c r="AA2990" i="2" s="1"/>
  <c r="AB2990" i="2" s="1"/>
  <c r="J2990" i="2"/>
  <c r="M2990" i="2" s="1"/>
  <c r="O2990" i="2" s="1"/>
  <c r="K2990" i="2"/>
  <c r="H2991" i="2"/>
  <c r="L2991" i="2" s="1"/>
  <c r="N2991" i="2" s="1"/>
  <c r="I2991" i="2"/>
  <c r="AA2991" i="2" s="1"/>
  <c r="AB2991" i="2" s="1"/>
  <c r="J2991" i="2"/>
  <c r="M2991" i="2" s="1"/>
  <c r="O2991" i="2" s="1"/>
  <c r="K2991" i="2"/>
  <c r="H2992" i="2"/>
  <c r="L2992" i="2" s="1"/>
  <c r="N2992" i="2" s="1"/>
  <c r="I2992" i="2"/>
  <c r="AA2992" i="2" s="1"/>
  <c r="AB2992" i="2" s="1"/>
  <c r="J2992" i="2"/>
  <c r="M2992" i="2" s="1"/>
  <c r="O2992" i="2" s="1"/>
  <c r="K2992" i="2"/>
  <c r="H2993" i="2"/>
  <c r="L2993" i="2" s="1"/>
  <c r="N2993" i="2" s="1"/>
  <c r="I2993" i="2"/>
  <c r="AA2993" i="2" s="1"/>
  <c r="AB2993" i="2" s="1"/>
  <c r="J2993" i="2"/>
  <c r="M2993" i="2" s="1"/>
  <c r="O2993" i="2" s="1"/>
  <c r="K2993" i="2"/>
  <c r="H2994" i="2"/>
  <c r="L2994" i="2" s="1"/>
  <c r="N2994" i="2" s="1"/>
  <c r="I2994" i="2"/>
  <c r="AA2994" i="2" s="1"/>
  <c r="AB2994" i="2" s="1"/>
  <c r="J2994" i="2"/>
  <c r="M2994" i="2" s="1"/>
  <c r="O2994" i="2" s="1"/>
  <c r="K2994" i="2"/>
  <c r="H2995" i="2"/>
  <c r="L2995" i="2" s="1"/>
  <c r="N2995" i="2" s="1"/>
  <c r="I2995" i="2"/>
  <c r="AA2995" i="2" s="1"/>
  <c r="AB2995" i="2" s="1"/>
  <c r="J2995" i="2"/>
  <c r="M2995" i="2" s="1"/>
  <c r="O2995" i="2" s="1"/>
  <c r="K2995" i="2"/>
  <c r="K2982" i="2"/>
  <c r="I2982" i="2"/>
  <c r="AA2982" i="2" s="1"/>
  <c r="AB2982" i="2" s="1"/>
  <c r="K2873" i="2"/>
  <c r="I2873" i="2"/>
  <c r="AA2873" i="2" s="1"/>
  <c r="AB2873" i="2" s="1"/>
  <c r="H2767" i="2"/>
  <c r="I2767" i="2"/>
  <c r="AA2767" i="2" s="1"/>
  <c r="AB2767" i="2" s="1"/>
  <c r="J2767" i="2"/>
  <c r="K2767" i="2"/>
  <c r="H2768" i="2"/>
  <c r="I2768" i="2"/>
  <c r="AA2768" i="2" s="1"/>
  <c r="AB2768" i="2" s="1"/>
  <c r="J2768" i="2"/>
  <c r="K2768" i="2"/>
  <c r="K2766" i="2"/>
  <c r="I2766" i="2"/>
  <c r="AA2766" i="2" s="1"/>
  <c r="AB2766" i="2" s="1"/>
  <c r="H2659" i="2"/>
  <c r="I2659" i="2"/>
  <c r="AA2659" i="2" s="1"/>
  <c r="AB2659" i="2" s="1"/>
  <c r="J2659" i="2"/>
  <c r="K2659" i="2"/>
  <c r="H2660" i="2"/>
  <c r="I2660" i="2"/>
  <c r="AA2660" i="2" s="1"/>
  <c r="AB2660" i="2" s="1"/>
  <c r="J2660" i="2"/>
  <c r="K2660" i="2"/>
  <c r="K2658" i="2"/>
  <c r="I2658" i="2"/>
  <c r="AA2658" i="2" s="1"/>
  <c r="AB2658" i="2" s="1"/>
  <c r="H2471" i="2"/>
  <c r="I2471" i="2"/>
  <c r="AA2471" i="2" s="1"/>
  <c r="AB2471" i="2" s="1"/>
  <c r="J2471" i="2"/>
  <c r="K2471" i="2"/>
  <c r="K2470" i="2"/>
  <c r="I2470" i="2"/>
  <c r="AA2470" i="2" s="1"/>
  <c r="AB2470" i="2" s="1"/>
  <c r="K2282" i="2"/>
  <c r="I2282" i="2"/>
  <c r="AA2282" i="2" s="1"/>
  <c r="AB2282" i="2" s="1"/>
  <c r="H2177" i="2"/>
  <c r="I2177" i="2"/>
  <c r="AA2177" i="2" s="1"/>
  <c r="AB2177" i="2" s="1"/>
  <c r="J2177" i="2"/>
  <c r="K2177" i="2"/>
  <c r="H2178" i="2"/>
  <c r="I2178" i="2"/>
  <c r="AA2178" i="2" s="1"/>
  <c r="AB2178" i="2" s="1"/>
  <c r="J2178" i="2"/>
  <c r="K2178" i="2"/>
  <c r="H2179" i="2"/>
  <c r="L2179" i="2" s="1"/>
  <c r="N2179" i="2" s="1"/>
  <c r="I2179" i="2"/>
  <c r="AA2179" i="2" s="1"/>
  <c r="AB2179" i="2" s="1"/>
  <c r="J2179" i="2"/>
  <c r="M2179" i="2" s="1"/>
  <c r="O2179" i="2" s="1"/>
  <c r="K2179" i="2"/>
  <c r="H2180" i="2"/>
  <c r="I2180" i="2"/>
  <c r="AA2180" i="2" s="1"/>
  <c r="AB2180" i="2" s="1"/>
  <c r="J2180" i="2"/>
  <c r="M2180" i="2" s="1"/>
  <c r="O2180" i="2" s="1"/>
  <c r="K2180" i="2"/>
  <c r="L2180" i="2"/>
  <c r="N2180" i="2" s="1"/>
  <c r="H2181" i="2"/>
  <c r="L2181" i="2" s="1"/>
  <c r="N2181" i="2" s="1"/>
  <c r="I2181" i="2"/>
  <c r="AA2181" i="2" s="1"/>
  <c r="AB2181" i="2" s="1"/>
  <c r="J2181" i="2"/>
  <c r="M2181" i="2" s="1"/>
  <c r="O2181" i="2" s="1"/>
  <c r="K2181" i="2"/>
  <c r="H2182" i="2"/>
  <c r="L2182" i="2" s="1"/>
  <c r="N2182" i="2" s="1"/>
  <c r="I2182" i="2"/>
  <c r="AA2182" i="2" s="1"/>
  <c r="AB2182" i="2" s="1"/>
  <c r="J2182" i="2"/>
  <c r="M2182" i="2" s="1"/>
  <c r="O2182" i="2" s="1"/>
  <c r="K2182" i="2"/>
  <c r="H2183" i="2"/>
  <c r="L2183" i="2" s="1"/>
  <c r="N2183" i="2" s="1"/>
  <c r="I2183" i="2"/>
  <c r="AA2183" i="2" s="1"/>
  <c r="AB2183" i="2" s="1"/>
  <c r="J2183" i="2"/>
  <c r="M2183" i="2" s="1"/>
  <c r="O2183" i="2" s="1"/>
  <c r="K2183" i="2"/>
  <c r="H2184" i="2"/>
  <c r="L2184" i="2" s="1"/>
  <c r="N2184" i="2" s="1"/>
  <c r="I2184" i="2"/>
  <c r="AA2184" i="2" s="1"/>
  <c r="AB2184" i="2" s="1"/>
  <c r="J2184" i="2"/>
  <c r="M2184" i="2" s="1"/>
  <c r="O2184" i="2" s="1"/>
  <c r="K2184" i="2"/>
  <c r="H2185" i="2"/>
  <c r="L2185" i="2" s="1"/>
  <c r="N2185" i="2" s="1"/>
  <c r="I2185" i="2"/>
  <c r="AA2185" i="2" s="1"/>
  <c r="AB2185" i="2" s="1"/>
  <c r="J2185" i="2"/>
  <c r="M2185" i="2" s="1"/>
  <c r="O2185" i="2" s="1"/>
  <c r="K2185" i="2"/>
  <c r="H2186" i="2"/>
  <c r="L2186" i="2" s="1"/>
  <c r="N2186" i="2" s="1"/>
  <c r="I2186" i="2"/>
  <c r="AA2186" i="2" s="1"/>
  <c r="AB2186" i="2" s="1"/>
  <c r="J2186" i="2"/>
  <c r="M2186" i="2" s="1"/>
  <c r="O2186" i="2" s="1"/>
  <c r="K2186" i="2"/>
  <c r="H2187" i="2"/>
  <c r="L2187" i="2" s="1"/>
  <c r="N2187" i="2" s="1"/>
  <c r="I2187" i="2"/>
  <c r="AA2187" i="2" s="1"/>
  <c r="AB2187" i="2" s="1"/>
  <c r="J2187" i="2"/>
  <c r="M2187" i="2" s="1"/>
  <c r="O2187" i="2" s="1"/>
  <c r="K2187" i="2"/>
  <c r="H2188" i="2"/>
  <c r="L2188" i="2" s="1"/>
  <c r="N2188" i="2" s="1"/>
  <c r="I2188" i="2"/>
  <c r="AA2188" i="2" s="1"/>
  <c r="AB2188" i="2" s="1"/>
  <c r="J2188" i="2"/>
  <c r="M2188" i="2" s="1"/>
  <c r="O2188" i="2" s="1"/>
  <c r="K2188" i="2"/>
  <c r="H2189" i="2"/>
  <c r="L2189" i="2" s="1"/>
  <c r="N2189" i="2" s="1"/>
  <c r="I2189" i="2"/>
  <c r="AA2189" i="2" s="1"/>
  <c r="AB2189" i="2" s="1"/>
  <c r="J2189" i="2"/>
  <c r="M2189" i="2" s="1"/>
  <c r="O2189" i="2" s="1"/>
  <c r="K2189" i="2"/>
  <c r="H2190" i="2"/>
  <c r="L2190" i="2" s="1"/>
  <c r="N2190" i="2" s="1"/>
  <c r="I2190" i="2"/>
  <c r="AA2190" i="2" s="1"/>
  <c r="AB2190" i="2" s="1"/>
  <c r="J2190" i="2"/>
  <c r="M2190" i="2" s="1"/>
  <c r="O2190" i="2" s="1"/>
  <c r="K2190" i="2"/>
  <c r="H2191" i="2"/>
  <c r="L2191" i="2" s="1"/>
  <c r="N2191" i="2" s="1"/>
  <c r="I2191" i="2"/>
  <c r="AA2191" i="2" s="1"/>
  <c r="AB2191" i="2" s="1"/>
  <c r="J2191" i="2"/>
  <c r="M2191" i="2" s="1"/>
  <c r="O2191" i="2" s="1"/>
  <c r="K2191" i="2"/>
  <c r="H2192" i="2"/>
  <c r="L2192" i="2" s="1"/>
  <c r="N2192" i="2" s="1"/>
  <c r="I2192" i="2"/>
  <c r="J2192" i="2"/>
  <c r="M2192" i="2" s="1"/>
  <c r="O2192" i="2" s="1"/>
  <c r="K2192" i="2"/>
  <c r="H2193" i="2"/>
  <c r="L2193" i="2" s="1"/>
  <c r="N2193" i="2" s="1"/>
  <c r="I2193" i="2"/>
  <c r="J2193" i="2"/>
  <c r="M2193" i="2" s="1"/>
  <c r="O2193" i="2" s="1"/>
  <c r="K2193" i="2"/>
  <c r="H2194" i="2"/>
  <c r="L2194" i="2" s="1"/>
  <c r="N2194" i="2" s="1"/>
  <c r="I2194" i="2"/>
  <c r="J2194" i="2"/>
  <c r="M2194" i="2" s="1"/>
  <c r="O2194" i="2" s="1"/>
  <c r="K2194" i="2"/>
  <c r="H2195" i="2"/>
  <c r="L2195" i="2" s="1"/>
  <c r="N2195" i="2" s="1"/>
  <c r="I2195" i="2"/>
  <c r="J2195" i="2"/>
  <c r="M2195" i="2" s="1"/>
  <c r="O2195" i="2" s="1"/>
  <c r="K2195" i="2"/>
  <c r="H2196" i="2"/>
  <c r="L2196" i="2" s="1"/>
  <c r="N2196" i="2" s="1"/>
  <c r="I2196" i="2"/>
  <c r="J2196" i="2"/>
  <c r="M2196" i="2" s="1"/>
  <c r="O2196" i="2" s="1"/>
  <c r="K2196" i="2"/>
  <c r="H2197" i="2"/>
  <c r="L2197" i="2" s="1"/>
  <c r="N2197" i="2" s="1"/>
  <c r="I2197" i="2"/>
  <c r="J2197" i="2"/>
  <c r="M2197" i="2" s="1"/>
  <c r="O2197" i="2" s="1"/>
  <c r="K2197" i="2"/>
  <c r="H2198" i="2"/>
  <c r="L2198" i="2" s="1"/>
  <c r="N2198" i="2" s="1"/>
  <c r="I2198" i="2"/>
  <c r="J2198" i="2"/>
  <c r="M2198" i="2" s="1"/>
  <c r="O2198" i="2" s="1"/>
  <c r="K2198" i="2"/>
  <c r="H2199" i="2"/>
  <c r="L2199" i="2" s="1"/>
  <c r="N2199" i="2" s="1"/>
  <c r="I2199" i="2"/>
  <c r="J2199" i="2"/>
  <c r="M2199" i="2" s="1"/>
  <c r="O2199" i="2" s="1"/>
  <c r="K2199" i="2"/>
  <c r="H2200" i="2"/>
  <c r="L2200" i="2" s="1"/>
  <c r="N2200" i="2" s="1"/>
  <c r="I2200" i="2"/>
  <c r="J2200" i="2"/>
  <c r="M2200" i="2" s="1"/>
  <c r="O2200" i="2" s="1"/>
  <c r="K2200" i="2"/>
  <c r="H2201" i="2"/>
  <c r="L2201" i="2" s="1"/>
  <c r="N2201" i="2" s="1"/>
  <c r="I2201" i="2"/>
  <c r="J2201" i="2"/>
  <c r="M2201" i="2" s="1"/>
  <c r="O2201" i="2" s="1"/>
  <c r="K2201" i="2"/>
  <c r="K2176" i="2"/>
  <c r="I2176" i="2"/>
  <c r="AA2176" i="2" s="1"/>
  <c r="AB2176" i="2" s="1"/>
  <c r="K2065" i="2"/>
  <c r="I2065" i="2"/>
  <c r="AA2065" i="2" s="1"/>
  <c r="AB2065" i="2" s="1"/>
  <c r="H1957" i="2"/>
  <c r="I1957" i="2"/>
  <c r="AA1957" i="2" s="1"/>
  <c r="AB1957" i="2" s="1"/>
  <c r="J1957" i="2"/>
  <c r="K1957" i="2"/>
  <c r="H1958" i="2"/>
  <c r="I1958" i="2"/>
  <c r="AA1958" i="2" s="1"/>
  <c r="AB1958" i="2" s="1"/>
  <c r="J1958" i="2"/>
  <c r="K1958" i="2"/>
  <c r="K1956" i="2"/>
  <c r="I1956" i="2"/>
  <c r="AA1956" i="2" s="1"/>
  <c r="AB1956" i="2" s="1"/>
  <c r="H1848" i="2"/>
  <c r="I1848" i="2"/>
  <c r="AA1848" i="2" s="1"/>
  <c r="AB1848" i="2" s="1"/>
  <c r="J1848" i="2"/>
  <c r="K1848" i="2"/>
  <c r="H1849" i="2"/>
  <c r="I1849" i="2"/>
  <c r="AA1849" i="2" s="1"/>
  <c r="AB1849" i="2" s="1"/>
  <c r="J1849" i="2"/>
  <c r="K1849" i="2"/>
  <c r="K1847" i="2"/>
  <c r="I1847" i="2"/>
  <c r="AA1847" i="2" s="1"/>
  <c r="AB1847" i="2" s="1"/>
  <c r="K1655" i="2"/>
  <c r="I1655" i="2"/>
  <c r="AA1655" i="2" s="1"/>
  <c r="AB1655" i="2" s="1"/>
  <c r="H1465" i="2"/>
  <c r="I1465" i="2"/>
  <c r="AA1465" i="2" s="1"/>
  <c r="AB1465" i="2" s="1"/>
  <c r="J1465" i="2"/>
  <c r="K1465" i="2"/>
  <c r="H1466" i="2"/>
  <c r="I1466" i="2"/>
  <c r="AA1466" i="2" s="1"/>
  <c r="AB1466" i="2" s="1"/>
  <c r="J1466" i="2"/>
  <c r="K1466" i="2"/>
  <c r="K1464" i="2"/>
  <c r="I1464" i="2"/>
  <c r="AA1464" i="2" s="1"/>
  <c r="AB1464" i="2" s="1"/>
  <c r="AA1359" i="2"/>
  <c r="AB1359" i="2" s="1"/>
  <c r="K1358" i="2"/>
  <c r="I1358" i="2"/>
  <c r="AA1358" i="2" s="1"/>
  <c r="AB1358" i="2" s="1"/>
  <c r="AA1253" i="2"/>
  <c r="AB1253" i="2" s="1"/>
  <c r="AA1254" i="2"/>
  <c r="AB1254" i="2" s="1"/>
  <c r="AA1255" i="2"/>
  <c r="AB1255" i="2" s="1"/>
  <c r="AA1256" i="2"/>
  <c r="AB1256" i="2" s="1"/>
  <c r="AA1257" i="2"/>
  <c r="AB1257" i="2" s="1"/>
  <c r="AA1258" i="2"/>
  <c r="AB1258" i="2" s="1"/>
  <c r="AA1259" i="2"/>
  <c r="AB1259" i="2" s="1"/>
  <c r="AA1260" i="2"/>
  <c r="AB1260" i="2" s="1"/>
  <c r="AA1261" i="2"/>
  <c r="AB1261" i="2" s="1"/>
  <c r="AA1262" i="2"/>
  <c r="AB1262" i="2" s="1"/>
  <c r="AA1263" i="2"/>
  <c r="AB1263" i="2" s="1"/>
  <c r="AA1264" i="2"/>
  <c r="AB1264" i="2" s="1"/>
  <c r="AA1265" i="2"/>
  <c r="AB1265" i="2" s="1"/>
  <c r="AA1266" i="2"/>
  <c r="AB1266" i="2" s="1"/>
  <c r="AA1267" i="2"/>
  <c r="AB1267" i="2" s="1"/>
  <c r="AA1268" i="2"/>
  <c r="AB1268" i="2" s="1"/>
  <c r="AA1269" i="2"/>
  <c r="AB1269" i="2" s="1"/>
  <c r="AA1270" i="2"/>
  <c r="AB1270" i="2" s="1"/>
  <c r="AA1271" i="2"/>
  <c r="AB1271" i="2" s="1"/>
  <c r="AA1272" i="2"/>
  <c r="AB1272" i="2" s="1"/>
  <c r="AA1273" i="2"/>
  <c r="AB1273" i="2" s="1"/>
  <c r="AA1274" i="2"/>
  <c r="AB1274" i="2" s="1"/>
  <c r="AA1275" i="2"/>
  <c r="AB1275" i="2" s="1"/>
  <c r="AA1276" i="2"/>
  <c r="AB1276" i="2" s="1"/>
  <c r="AA1277" i="2"/>
  <c r="AB1277" i="2" s="1"/>
  <c r="I1252" i="2"/>
  <c r="AA1252" i="2" s="1"/>
  <c r="AB1252" i="2" s="1"/>
  <c r="H1147" i="2"/>
  <c r="I1147" i="2"/>
  <c r="AA1147" i="2" s="1"/>
  <c r="AB1147" i="2" s="1"/>
  <c r="J1147" i="2"/>
  <c r="K1147" i="2"/>
  <c r="H1148" i="2"/>
  <c r="I1148" i="2"/>
  <c r="AA1148" i="2" s="1"/>
  <c r="AB1148" i="2" s="1"/>
  <c r="J1148" i="2"/>
  <c r="K1148" i="2"/>
  <c r="H1149" i="2"/>
  <c r="L1149" i="2" s="1"/>
  <c r="I1149" i="2"/>
  <c r="AA1149" i="2" s="1"/>
  <c r="AB1149" i="2" s="1"/>
  <c r="J1149" i="2"/>
  <c r="M1149" i="2" s="1"/>
  <c r="K1149" i="2"/>
  <c r="H1150" i="2"/>
  <c r="L1150" i="2" s="1"/>
  <c r="I1150" i="2"/>
  <c r="AA1150" i="2" s="1"/>
  <c r="AB1150" i="2" s="1"/>
  <c r="J1150" i="2"/>
  <c r="M1150" i="2" s="1"/>
  <c r="K1150" i="2"/>
  <c r="H1151" i="2"/>
  <c r="L1151" i="2" s="1"/>
  <c r="I1151" i="2"/>
  <c r="AA1151" i="2" s="1"/>
  <c r="AB1151" i="2" s="1"/>
  <c r="J1151" i="2"/>
  <c r="M1151" i="2" s="1"/>
  <c r="K1151" i="2"/>
  <c r="H1152" i="2"/>
  <c r="L1152" i="2" s="1"/>
  <c r="I1152" i="2"/>
  <c r="AA1152" i="2" s="1"/>
  <c r="AB1152" i="2" s="1"/>
  <c r="J1152" i="2"/>
  <c r="M1152" i="2" s="1"/>
  <c r="K1152" i="2"/>
  <c r="H1153" i="2"/>
  <c r="L1153" i="2" s="1"/>
  <c r="I1153" i="2"/>
  <c r="AA1153" i="2" s="1"/>
  <c r="AB1153" i="2" s="1"/>
  <c r="J1153" i="2"/>
  <c r="M1153" i="2" s="1"/>
  <c r="K1153" i="2"/>
  <c r="H1154" i="2"/>
  <c r="L1154" i="2" s="1"/>
  <c r="I1154" i="2"/>
  <c r="AA1154" i="2" s="1"/>
  <c r="AB1154" i="2" s="1"/>
  <c r="J1154" i="2"/>
  <c r="M1154" i="2" s="1"/>
  <c r="K1154" i="2"/>
  <c r="H1155" i="2"/>
  <c r="L1155" i="2" s="1"/>
  <c r="I1155" i="2"/>
  <c r="AA1155" i="2" s="1"/>
  <c r="AB1155" i="2" s="1"/>
  <c r="J1155" i="2"/>
  <c r="M1155" i="2" s="1"/>
  <c r="K1155" i="2"/>
  <c r="H1156" i="2"/>
  <c r="L1156" i="2" s="1"/>
  <c r="I1156" i="2"/>
  <c r="AA1156" i="2" s="1"/>
  <c r="AB1156" i="2" s="1"/>
  <c r="J1156" i="2"/>
  <c r="M1156" i="2" s="1"/>
  <c r="K1156" i="2"/>
  <c r="H1157" i="2"/>
  <c r="L1157" i="2" s="1"/>
  <c r="I1157" i="2"/>
  <c r="AA1157" i="2" s="1"/>
  <c r="AB1157" i="2" s="1"/>
  <c r="J1157" i="2"/>
  <c r="M1157" i="2" s="1"/>
  <c r="K1157" i="2"/>
  <c r="H1158" i="2"/>
  <c r="L1158" i="2" s="1"/>
  <c r="I1158" i="2"/>
  <c r="AA1158" i="2" s="1"/>
  <c r="AB1158" i="2" s="1"/>
  <c r="J1158" i="2"/>
  <c r="M1158" i="2" s="1"/>
  <c r="K1158" i="2"/>
  <c r="H1159" i="2"/>
  <c r="L1159" i="2" s="1"/>
  <c r="I1159" i="2"/>
  <c r="AA1159" i="2" s="1"/>
  <c r="AB1159" i="2" s="1"/>
  <c r="J1159" i="2"/>
  <c r="M1159" i="2" s="1"/>
  <c r="K1159" i="2"/>
  <c r="H1160" i="2"/>
  <c r="L1160" i="2" s="1"/>
  <c r="I1160" i="2"/>
  <c r="AA1160" i="2" s="1"/>
  <c r="AB1160" i="2" s="1"/>
  <c r="J1160" i="2"/>
  <c r="M1160" i="2" s="1"/>
  <c r="K1160" i="2"/>
  <c r="H1161" i="2"/>
  <c r="L1161" i="2" s="1"/>
  <c r="I1161" i="2"/>
  <c r="AA1161" i="2" s="1"/>
  <c r="AB1161" i="2" s="1"/>
  <c r="J1161" i="2"/>
  <c r="M1161" i="2" s="1"/>
  <c r="K1161" i="2"/>
  <c r="H1162" i="2"/>
  <c r="L1162" i="2" s="1"/>
  <c r="I1162" i="2"/>
  <c r="AA1162" i="2" s="1"/>
  <c r="AB1162" i="2" s="1"/>
  <c r="J1162" i="2"/>
  <c r="M1162" i="2" s="1"/>
  <c r="K1162" i="2"/>
  <c r="H1163" i="2"/>
  <c r="L1163" i="2" s="1"/>
  <c r="I1163" i="2"/>
  <c r="AA1163" i="2" s="1"/>
  <c r="AB1163" i="2" s="1"/>
  <c r="J1163" i="2"/>
  <c r="M1163" i="2" s="1"/>
  <c r="K1163" i="2"/>
  <c r="H1164" i="2"/>
  <c r="L1164" i="2" s="1"/>
  <c r="I1164" i="2"/>
  <c r="AA1164" i="2" s="1"/>
  <c r="AB1164" i="2" s="1"/>
  <c r="J1164" i="2"/>
  <c r="M1164" i="2" s="1"/>
  <c r="K1164" i="2"/>
  <c r="H1165" i="2"/>
  <c r="L1165" i="2" s="1"/>
  <c r="I1165" i="2"/>
  <c r="AA1165" i="2" s="1"/>
  <c r="AB1165" i="2" s="1"/>
  <c r="J1165" i="2"/>
  <c r="M1165" i="2" s="1"/>
  <c r="K1165" i="2"/>
  <c r="H1166" i="2"/>
  <c r="L1166" i="2" s="1"/>
  <c r="I1166" i="2"/>
  <c r="AA1166" i="2" s="1"/>
  <c r="AB1166" i="2" s="1"/>
  <c r="J1166" i="2"/>
  <c r="M1166" i="2" s="1"/>
  <c r="K1166" i="2"/>
  <c r="H1167" i="2"/>
  <c r="L1167" i="2" s="1"/>
  <c r="I1167" i="2"/>
  <c r="AA1167" i="2" s="1"/>
  <c r="AB1167" i="2" s="1"/>
  <c r="J1167" i="2"/>
  <c r="M1167" i="2" s="1"/>
  <c r="K1167" i="2"/>
  <c r="H1168" i="2"/>
  <c r="L1168" i="2" s="1"/>
  <c r="I1168" i="2"/>
  <c r="AA1168" i="2" s="1"/>
  <c r="AB1168" i="2" s="1"/>
  <c r="J1168" i="2"/>
  <c r="M1168" i="2" s="1"/>
  <c r="K1168" i="2"/>
  <c r="H1169" i="2"/>
  <c r="L1169" i="2" s="1"/>
  <c r="I1169" i="2"/>
  <c r="AA1169" i="2" s="1"/>
  <c r="AB1169" i="2" s="1"/>
  <c r="J1169" i="2"/>
  <c r="M1169" i="2" s="1"/>
  <c r="K1169" i="2"/>
  <c r="H1170" i="2"/>
  <c r="L1170" i="2" s="1"/>
  <c r="I1170" i="2"/>
  <c r="AA1170" i="2" s="1"/>
  <c r="AB1170" i="2" s="1"/>
  <c r="J1170" i="2"/>
  <c r="M1170" i="2" s="1"/>
  <c r="K1170" i="2"/>
  <c r="H1171" i="2"/>
  <c r="L1171" i="2" s="1"/>
  <c r="I1171" i="2"/>
  <c r="AA1171" i="2" s="1"/>
  <c r="AB1171" i="2" s="1"/>
  <c r="J1171" i="2"/>
  <c r="M1171" i="2" s="1"/>
  <c r="K1171" i="2"/>
  <c r="K1146" i="2"/>
  <c r="I1146" i="2"/>
  <c r="AA1146" i="2" s="1"/>
  <c r="AB1146" i="2" s="1"/>
  <c r="H1040" i="2"/>
  <c r="L1040" i="2" s="1"/>
  <c r="I1040" i="2"/>
  <c r="AA1040" i="2" s="1"/>
  <c r="AB1040" i="2" s="1"/>
  <c r="J1040" i="2"/>
  <c r="M1040" i="2" s="1"/>
  <c r="K1040" i="2"/>
  <c r="H1041" i="2"/>
  <c r="L1041" i="2" s="1"/>
  <c r="N1041" i="2" s="1"/>
  <c r="I1041" i="2"/>
  <c r="AA1041" i="2" s="1"/>
  <c r="AB1041" i="2" s="1"/>
  <c r="J1041" i="2"/>
  <c r="M1041" i="2" s="1"/>
  <c r="O1041" i="2" s="1"/>
  <c r="K1041" i="2"/>
  <c r="K1039" i="2"/>
  <c r="I1039" i="2"/>
  <c r="AA1039" i="2" s="1"/>
  <c r="AB1039" i="2" s="1"/>
  <c r="J1039" i="2"/>
  <c r="M1039" i="2" s="1"/>
  <c r="H1039" i="2"/>
  <c r="L1039" i="2" s="1"/>
  <c r="I809" i="2"/>
  <c r="AA809" i="2" s="1"/>
  <c r="K809" i="2"/>
  <c r="AA620" i="2"/>
  <c r="K619" i="2"/>
  <c r="I619" i="2"/>
  <c r="AA619" i="2" s="1"/>
  <c r="AA537" i="2"/>
  <c r="K536" i="2"/>
  <c r="I536" i="2"/>
  <c r="AA536" i="2" s="1"/>
  <c r="H450" i="2"/>
  <c r="I450" i="2"/>
  <c r="AA450" i="2" s="1"/>
  <c r="AB450" i="2" s="1"/>
  <c r="J450" i="2"/>
  <c r="K450" i="2"/>
  <c r="H451" i="2"/>
  <c r="I451" i="2"/>
  <c r="AA451" i="2" s="1"/>
  <c r="AB451" i="2" s="1"/>
  <c r="J451" i="2"/>
  <c r="K451" i="2"/>
  <c r="K449" i="2"/>
  <c r="I449" i="2"/>
  <c r="AA449" i="2" s="1"/>
  <c r="K363" i="2"/>
  <c r="I363" i="2"/>
  <c r="AA363" i="2" s="1"/>
  <c r="AB363" i="2" s="1"/>
  <c r="H169" i="2"/>
  <c r="L169" i="2" s="1"/>
  <c r="I169" i="2"/>
  <c r="J169" i="2"/>
  <c r="M169" i="2" s="1"/>
  <c r="K169" i="2"/>
  <c r="K168" i="2"/>
  <c r="M168" i="2"/>
  <c r="Q168" i="2" s="1"/>
  <c r="I168" i="2"/>
  <c r="H168" i="2"/>
  <c r="L168" i="2" s="1"/>
  <c r="P168" i="2" s="1"/>
  <c r="N1157" i="2" l="1"/>
  <c r="P1157" i="2"/>
  <c r="O1171" i="2"/>
  <c r="Q1171" i="2"/>
  <c r="O1170" i="2"/>
  <c r="Q1170" i="2"/>
  <c r="O1169" i="2"/>
  <c r="Q1169" i="2"/>
  <c r="O1168" i="2"/>
  <c r="Q1168" i="2"/>
  <c r="O1167" i="2"/>
  <c r="Q1167" i="2"/>
  <c r="O1166" i="2"/>
  <c r="Q1166" i="2"/>
  <c r="O1165" i="2"/>
  <c r="Q1165" i="2"/>
  <c r="N1162" i="2"/>
  <c r="P1162" i="2"/>
  <c r="N1161" i="2"/>
  <c r="P1161" i="2"/>
  <c r="N1160" i="2"/>
  <c r="P1160" i="2"/>
  <c r="N1159" i="2"/>
  <c r="P1159" i="2"/>
  <c r="N1158" i="2"/>
  <c r="P1158" i="2"/>
  <c r="O1150" i="2"/>
  <c r="Q1150" i="2"/>
  <c r="O1149" i="2"/>
  <c r="Q1149" i="2"/>
  <c r="O1163" i="2"/>
  <c r="Q1163" i="2"/>
  <c r="N1156" i="2"/>
  <c r="P1156" i="2"/>
  <c r="N1154" i="2"/>
  <c r="P1154" i="2"/>
  <c r="N1152" i="2"/>
  <c r="P1152" i="2"/>
  <c r="N1171" i="2"/>
  <c r="P1171" i="2"/>
  <c r="N1170" i="2"/>
  <c r="P1170" i="2"/>
  <c r="N1169" i="2"/>
  <c r="P1169" i="2"/>
  <c r="N1168" i="2"/>
  <c r="P1168" i="2"/>
  <c r="N1167" i="2"/>
  <c r="P1167" i="2"/>
  <c r="N1166" i="2"/>
  <c r="P1166" i="2"/>
  <c r="N1165" i="2"/>
  <c r="P1165" i="2"/>
  <c r="O1162" i="2"/>
  <c r="Q1162" i="2"/>
  <c r="O1161" i="2"/>
  <c r="Q1161" i="2"/>
  <c r="O1160" i="2"/>
  <c r="Q1160" i="2"/>
  <c r="O1159" i="2"/>
  <c r="Q1159" i="2"/>
  <c r="O1158" i="2"/>
  <c r="Q1158" i="2"/>
  <c r="N1150" i="2"/>
  <c r="P1150" i="2"/>
  <c r="N1149" i="2"/>
  <c r="P1149" i="2"/>
  <c r="O1039" i="2"/>
  <c r="Q1039" i="2"/>
  <c r="Q1041" i="2"/>
  <c r="O1040" i="2"/>
  <c r="Q1040" i="2"/>
  <c r="O1164" i="2"/>
  <c r="Q1164" i="2"/>
  <c r="N1155" i="2"/>
  <c r="P1155" i="2"/>
  <c r="N1153" i="2"/>
  <c r="P1153" i="2"/>
  <c r="N1151" i="2"/>
  <c r="P1151" i="2"/>
  <c r="N1164" i="2"/>
  <c r="P1164" i="2"/>
  <c r="N1163" i="2"/>
  <c r="P1163" i="2"/>
  <c r="O1157" i="2"/>
  <c r="Q1157" i="2"/>
  <c r="O1156" i="2"/>
  <c r="Q1156" i="2"/>
  <c r="O1155" i="2"/>
  <c r="Q1155" i="2"/>
  <c r="O1154" i="2"/>
  <c r="Q1154" i="2"/>
  <c r="O1153" i="2"/>
  <c r="Q1153" i="2"/>
  <c r="O1152" i="2"/>
  <c r="Q1152" i="2"/>
  <c r="O1151" i="2"/>
  <c r="Q1151" i="2"/>
  <c r="P1041" i="2"/>
  <c r="N1039" i="2"/>
  <c r="P1039" i="2"/>
  <c r="N1040" i="2"/>
  <c r="P1040" i="2"/>
  <c r="O169" i="2"/>
  <c r="Q169" i="2"/>
  <c r="P169" i="2"/>
  <c r="N169" i="2"/>
  <c r="H356" i="2" l="1"/>
  <c r="I356" i="2"/>
  <c r="J356" i="2"/>
  <c r="K356" i="2"/>
  <c r="H357" i="2"/>
  <c r="I357" i="2"/>
  <c r="J357" i="2"/>
  <c r="K357" i="2"/>
  <c r="H358" i="2"/>
  <c r="I358" i="2"/>
  <c r="J358" i="2"/>
  <c r="K358" i="2"/>
  <c r="H359" i="2"/>
  <c r="I359" i="2"/>
  <c r="J359" i="2"/>
  <c r="K359" i="2"/>
  <c r="H360" i="2"/>
  <c r="I360" i="2"/>
  <c r="J360" i="2"/>
  <c r="K360" i="2"/>
  <c r="H363" i="2"/>
  <c r="J363" i="2"/>
  <c r="O168" i="2" l="1"/>
  <c r="N168" i="2"/>
  <c r="K165" i="2"/>
  <c r="J165" i="2"/>
  <c r="M165" i="2" s="1"/>
  <c r="I165" i="2"/>
  <c r="AA165" i="2" s="1"/>
  <c r="AB165" i="2" s="1"/>
  <c r="H165" i="2"/>
  <c r="L165" i="2" s="1"/>
  <c r="K164" i="2"/>
  <c r="J164" i="2"/>
  <c r="M164" i="2" s="1"/>
  <c r="I164" i="2"/>
  <c r="AA164" i="2" s="1"/>
  <c r="AB164" i="2" s="1"/>
  <c r="H164" i="2"/>
  <c r="L164" i="2" s="1"/>
  <c r="N164" i="2" l="1"/>
  <c r="P164" i="2"/>
  <c r="N165" i="2"/>
  <c r="P165" i="2"/>
  <c r="O164" i="2"/>
  <c r="Q164" i="2"/>
  <c r="O165" i="2"/>
  <c r="Q165" i="2"/>
  <c r="G380" i="13"/>
  <c r="K380" i="13" s="1"/>
  <c r="L380" i="13" s="1"/>
  <c r="F380" i="13"/>
  <c r="H380" i="13" s="1"/>
  <c r="G379" i="13"/>
  <c r="K379" i="13" s="1"/>
  <c r="L379" i="13" s="1"/>
  <c r="F379" i="13"/>
  <c r="H379" i="13" s="1"/>
  <c r="G378" i="13"/>
  <c r="K378" i="13" s="1"/>
  <c r="L378" i="13" s="1"/>
  <c r="F378" i="13"/>
  <c r="H378" i="13" s="1"/>
  <c r="G377" i="13"/>
  <c r="I377" i="13" s="1"/>
  <c r="F377" i="13"/>
  <c r="H377" i="13" s="1"/>
  <c r="B380" i="13"/>
  <c r="B379" i="13"/>
  <c r="B378" i="13"/>
  <c r="B377" i="13"/>
  <c r="G317" i="13"/>
  <c r="K317" i="13" s="1"/>
  <c r="L317" i="13" s="1"/>
  <c r="F317" i="13"/>
  <c r="H317" i="13" s="1"/>
  <c r="G316" i="13"/>
  <c r="I316" i="13" s="1"/>
  <c r="F316" i="13"/>
  <c r="H316" i="13" s="1"/>
  <c r="G315" i="13"/>
  <c r="K315" i="13" s="1"/>
  <c r="L315" i="13" s="1"/>
  <c r="F315" i="13"/>
  <c r="H315" i="13" s="1"/>
  <c r="G314" i="13"/>
  <c r="K314" i="13" s="1"/>
  <c r="L314" i="13" s="1"/>
  <c r="F314" i="13"/>
  <c r="H314" i="13" s="1"/>
  <c r="G254" i="13"/>
  <c r="K254" i="13" s="1"/>
  <c r="L254" i="13" s="1"/>
  <c r="F254" i="13"/>
  <c r="H254" i="13" s="1"/>
  <c r="G253" i="13"/>
  <c r="K253" i="13" s="1"/>
  <c r="L253" i="13" s="1"/>
  <c r="F253" i="13"/>
  <c r="H253" i="13" s="1"/>
  <c r="G252" i="13"/>
  <c r="K252" i="13" s="1"/>
  <c r="L252" i="13" s="1"/>
  <c r="F252" i="13"/>
  <c r="H252" i="13" s="1"/>
  <c r="G251" i="13"/>
  <c r="I251" i="13" s="1"/>
  <c r="F251" i="13"/>
  <c r="H251" i="13" s="1"/>
  <c r="G191" i="13"/>
  <c r="I191" i="13" s="1"/>
  <c r="F191" i="13"/>
  <c r="H191" i="13" s="1"/>
  <c r="G190" i="13"/>
  <c r="K190" i="13" s="1"/>
  <c r="L190" i="13" s="1"/>
  <c r="F190" i="13"/>
  <c r="H190" i="13" s="1"/>
  <c r="G189" i="13"/>
  <c r="K189" i="13" s="1"/>
  <c r="L189" i="13" s="1"/>
  <c r="F189" i="13"/>
  <c r="H189" i="13" s="1"/>
  <c r="G188" i="13"/>
  <c r="K188" i="13" s="1"/>
  <c r="L188" i="13" s="1"/>
  <c r="F188" i="13"/>
  <c r="H188" i="13" s="1"/>
  <c r="G128" i="13"/>
  <c r="K128" i="13" s="1"/>
  <c r="L128" i="13" s="1"/>
  <c r="F128" i="13"/>
  <c r="H128" i="13" s="1"/>
  <c r="G127" i="13"/>
  <c r="I127" i="13" s="1"/>
  <c r="F127" i="13"/>
  <c r="H127" i="13" s="1"/>
  <c r="G126" i="13"/>
  <c r="I126" i="13" s="1"/>
  <c r="F126" i="13"/>
  <c r="H126" i="13" s="1"/>
  <c r="G125" i="13"/>
  <c r="K125" i="13" s="1"/>
  <c r="L125" i="13" s="1"/>
  <c r="F125" i="13"/>
  <c r="H125" i="13" s="1"/>
  <c r="B317" i="13"/>
  <c r="B316" i="13"/>
  <c r="B315" i="13"/>
  <c r="B314" i="13"/>
  <c r="B254" i="13"/>
  <c r="B253" i="13"/>
  <c r="B252" i="13"/>
  <c r="B251" i="13"/>
  <c r="B191" i="13"/>
  <c r="B190" i="13"/>
  <c r="B189" i="13"/>
  <c r="B188" i="13"/>
  <c r="B128" i="13"/>
  <c r="B127" i="13"/>
  <c r="B126" i="13"/>
  <c r="B125" i="13"/>
  <c r="B123" i="13"/>
  <c r="K65" i="13"/>
  <c r="L65" i="13" s="1"/>
  <c r="H65" i="13"/>
  <c r="K64" i="13"/>
  <c r="L64" i="13" s="1"/>
  <c r="H64" i="13"/>
  <c r="G63" i="13"/>
  <c r="I63" i="13" s="1"/>
  <c r="F63" i="13"/>
  <c r="H63" i="13" s="1"/>
  <c r="G62" i="13"/>
  <c r="K62" i="13" s="1"/>
  <c r="L62" i="13" s="1"/>
  <c r="F62" i="13"/>
  <c r="H62" i="13" s="1"/>
  <c r="I379" i="13" l="1"/>
  <c r="J379" i="13" s="1"/>
  <c r="I189" i="13"/>
  <c r="J189" i="13"/>
  <c r="I62" i="13"/>
  <c r="J62" i="13" s="1"/>
  <c r="I65" i="13"/>
  <c r="J65" i="13" s="1"/>
  <c r="I190" i="13"/>
  <c r="J190" i="13" s="1"/>
  <c r="J377" i="13"/>
  <c r="I380" i="13"/>
  <c r="J380" i="13" s="1"/>
  <c r="I125" i="13"/>
  <c r="J125" i="13" s="1"/>
  <c r="I315" i="13"/>
  <c r="J315" i="13" s="1"/>
  <c r="I128" i="13"/>
  <c r="J128" i="13" s="1"/>
  <c r="I254" i="13"/>
  <c r="J254" i="13" s="1"/>
  <c r="I314" i="13"/>
  <c r="J314" i="13" s="1"/>
  <c r="J316" i="13"/>
  <c r="J251" i="13"/>
  <c r="I253" i="13"/>
  <c r="J253" i="13" s="1"/>
  <c r="K377" i="13"/>
  <c r="L377" i="13" s="1"/>
  <c r="I378" i="13"/>
  <c r="J378" i="13" s="1"/>
  <c r="K316" i="13"/>
  <c r="L316" i="13" s="1"/>
  <c r="I317" i="13"/>
  <c r="J317" i="13" s="1"/>
  <c r="K251" i="13"/>
  <c r="L251" i="13" s="1"/>
  <c r="I252" i="13"/>
  <c r="J252" i="13" s="1"/>
  <c r="J191" i="13"/>
  <c r="K191" i="13"/>
  <c r="L191" i="13" s="1"/>
  <c r="I188" i="13"/>
  <c r="J188" i="13" s="1"/>
  <c r="J126" i="13"/>
  <c r="J127" i="13"/>
  <c r="K127" i="13"/>
  <c r="L127" i="13" s="1"/>
  <c r="K126" i="13"/>
  <c r="L126" i="13" s="1"/>
  <c r="J63" i="13"/>
  <c r="K63" i="13"/>
  <c r="L63" i="13" s="1"/>
  <c r="I64" i="13"/>
  <c r="J64" i="13" s="1"/>
  <c r="D3400" i="2" l="1"/>
  <c r="D3401" i="2"/>
  <c r="D3402" i="2"/>
  <c r="D3294" i="2"/>
  <c r="D3295" i="2"/>
  <c r="D3296" i="2"/>
  <c r="D3192" i="2"/>
  <c r="D3193" i="2"/>
  <c r="D3194" i="2"/>
  <c r="D3087" i="2"/>
  <c r="D3088" i="2"/>
  <c r="D3089" i="2"/>
  <c r="D2981" i="2"/>
  <c r="D2982" i="2"/>
  <c r="D2983" i="2"/>
  <c r="D2872" i="2"/>
  <c r="D2873" i="2"/>
  <c r="D2874" i="2"/>
  <c r="D2765" i="2"/>
  <c r="D2766" i="2"/>
  <c r="D2767" i="2"/>
  <c r="D2657" i="2"/>
  <c r="D2658" i="2"/>
  <c r="D2659" i="2"/>
  <c r="D2469" i="2"/>
  <c r="D2470" i="2"/>
  <c r="D2471" i="2"/>
  <c r="D2281" i="2"/>
  <c r="D2282" i="2"/>
  <c r="D2283" i="2"/>
  <c r="D2175" i="2"/>
  <c r="D2176" i="2"/>
  <c r="D2177" i="2"/>
  <c r="D2064" i="2"/>
  <c r="D2065" i="2"/>
  <c r="D2066" i="2"/>
  <c r="H1956" i="2"/>
  <c r="J1956" i="2"/>
  <c r="D1955" i="2"/>
  <c r="D1956" i="2"/>
  <c r="D1957" i="2"/>
  <c r="H1847" i="2"/>
  <c r="J1847" i="2"/>
  <c r="D1846" i="2"/>
  <c r="D1847" i="2"/>
  <c r="D1848" i="2"/>
  <c r="D1654" i="2"/>
  <c r="D1655" i="2"/>
  <c r="D1656" i="2"/>
  <c r="D1463" i="2"/>
  <c r="D1464" i="2"/>
  <c r="D1465" i="2"/>
  <c r="D1357" i="2"/>
  <c r="D1358" i="2"/>
  <c r="D1359" i="2"/>
  <c r="H1042" i="2"/>
  <c r="L1042" i="2" s="1"/>
  <c r="I1042" i="2"/>
  <c r="AA1042" i="2" s="1"/>
  <c r="AB1042" i="2" s="1"/>
  <c r="J1042" i="2"/>
  <c r="M1042" i="2" s="1"/>
  <c r="K1042" i="2"/>
  <c r="H1043" i="2"/>
  <c r="L1043" i="2" s="1"/>
  <c r="I1043" i="2"/>
  <c r="AA1043" i="2" s="1"/>
  <c r="AB1043" i="2" s="1"/>
  <c r="J1043" i="2"/>
  <c r="M1043" i="2" s="1"/>
  <c r="K1043" i="2"/>
  <c r="H1044" i="2"/>
  <c r="L1044" i="2" s="1"/>
  <c r="I1044" i="2"/>
  <c r="AA1044" i="2" s="1"/>
  <c r="AB1044" i="2" s="1"/>
  <c r="J1044" i="2"/>
  <c r="M1044" i="2" s="1"/>
  <c r="K1044" i="2"/>
  <c r="D1251" i="2"/>
  <c r="D1252" i="2"/>
  <c r="D1253" i="2"/>
  <c r="D1145" i="2"/>
  <c r="D1146" i="2"/>
  <c r="D1147" i="2"/>
  <c r="H809" i="2"/>
  <c r="J809" i="2"/>
  <c r="D808" i="2"/>
  <c r="D809" i="2"/>
  <c r="D810" i="2"/>
  <c r="L1360" i="2" l="1"/>
  <c r="L1359" i="2"/>
  <c r="M1360" i="2"/>
  <c r="M1359" i="2"/>
  <c r="L1254" i="2"/>
  <c r="L1253" i="2"/>
  <c r="M1254" i="2"/>
  <c r="M1253" i="2"/>
  <c r="P1044" i="2"/>
  <c r="N1044" i="2"/>
  <c r="P1042" i="2"/>
  <c r="N1042" i="2"/>
  <c r="L2067" i="2"/>
  <c r="L2066" i="2"/>
  <c r="M2067" i="2"/>
  <c r="M2066" i="2"/>
  <c r="L3090" i="2"/>
  <c r="L3089" i="2"/>
  <c r="M3089" i="2"/>
  <c r="M3090" i="2"/>
  <c r="L3402" i="2"/>
  <c r="L3403" i="2"/>
  <c r="M3403" i="2"/>
  <c r="M3402" i="2"/>
  <c r="M811" i="2"/>
  <c r="O811" i="2" s="1"/>
  <c r="L811" i="2"/>
  <c r="N811" i="2" s="1"/>
  <c r="L810" i="2"/>
  <c r="M810" i="2"/>
  <c r="Q1044" i="2"/>
  <c r="O1044" i="2"/>
  <c r="Q1043" i="2"/>
  <c r="O1043" i="2"/>
  <c r="Q1042" i="2"/>
  <c r="O1042" i="2"/>
  <c r="L2283" i="2"/>
  <c r="M2283" i="2"/>
  <c r="L2284" i="2"/>
  <c r="M2284" i="2"/>
  <c r="L2874" i="2"/>
  <c r="M2875" i="2"/>
  <c r="L2875" i="2"/>
  <c r="M2874" i="2"/>
  <c r="L3297" i="2"/>
  <c r="L3296" i="2"/>
  <c r="M3296" i="2"/>
  <c r="M3297" i="2"/>
  <c r="P1043" i="2"/>
  <c r="N1043" i="2"/>
  <c r="M1657" i="2"/>
  <c r="M1656" i="2"/>
  <c r="L3194" i="2"/>
  <c r="M3195" i="2"/>
  <c r="L3195" i="2"/>
  <c r="M3194" i="2"/>
  <c r="L1465" i="2"/>
  <c r="N1465" i="2" s="1"/>
  <c r="L1466" i="2"/>
  <c r="N1466" i="2" s="1"/>
  <c r="M1465" i="2"/>
  <c r="O1465" i="2" s="1"/>
  <c r="M1466" i="2"/>
  <c r="O1466" i="2" s="1"/>
  <c r="M2659" i="2"/>
  <c r="O2659" i="2" s="1"/>
  <c r="L2660" i="2"/>
  <c r="N2660" i="2" s="1"/>
  <c r="M2660" i="2"/>
  <c r="O2660" i="2" s="1"/>
  <c r="L2659" i="2"/>
  <c r="N2659" i="2" s="1"/>
  <c r="L1849" i="2"/>
  <c r="L1848" i="2"/>
  <c r="M1849" i="2"/>
  <c r="M1848" i="2"/>
  <c r="L2471" i="2"/>
  <c r="N2471" i="2" s="1"/>
  <c r="M2471" i="2"/>
  <c r="O2471" i="2" s="1"/>
  <c r="M2984" i="2"/>
  <c r="O2984" i="2" s="1"/>
  <c r="L2983" i="2"/>
  <c r="N2983" i="2" s="1"/>
  <c r="L2984" i="2"/>
  <c r="N2984" i="2" s="1"/>
  <c r="M2983" i="2"/>
  <c r="O2983" i="2" s="1"/>
  <c r="L1148" i="2"/>
  <c r="N1148" i="2" s="1"/>
  <c r="L1147" i="2"/>
  <c r="M1147" i="2"/>
  <c r="M1148" i="2"/>
  <c r="O1148" i="2" s="1"/>
  <c r="L1957" i="2"/>
  <c r="N1957" i="2" s="1"/>
  <c r="L1958" i="2"/>
  <c r="N1958" i="2" s="1"/>
  <c r="M1957" i="2"/>
  <c r="O1957" i="2" s="1"/>
  <c r="M1958" i="2"/>
  <c r="O1958" i="2" s="1"/>
  <c r="M2177" i="2"/>
  <c r="O2177" i="2" s="1"/>
  <c r="L2178" i="2"/>
  <c r="N2178" i="2" s="1"/>
  <c r="M2178" i="2"/>
  <c r="O2178" i="2" s="1"/>
  <c r="L2177" i="2"/>
  <c r="N2177" i="2" s="1"/>
  <c r="L2768" i="2"/>
  <c r="L2767" i="2"/>
  <c r="M2767" i="2"/>
  <c r="M2768" i="2"/>
  <c r="L809" i="2"/>
  <c r="N809" i="2" s="1"/>
  <c r="M809" i="2"/>
  <c r="O809" i="2" s="1"/>
  <c r="M1847" i="2"/>
  <c r="O1847" i="2" s="1"/>
  <c r="L1847" i="2"/>
  <c r="N1847" i="2" s="1"/>
  <c r="L1956" i="2"/>
  <c r="N1956" i="2" s="1"/>
  <c r="M1956" i="2"/>
  <c r="O1956" i="2" s="1"/>
  <c r="H619" i="2"/>
  <c r="D619" i="2"/>
  <c r="D618" i="2"/>
  <c r="D620" i="2"/>
  <c r="D535" i="2"/>
  <c r="D536" i="2"/>
  <c r="D537" i="2"/>
  <c r="D449" i="2"/>
  <c r="D450" i="2"/>
  <c r="D362" i="2"/>
  <c r="D363" i="2"/>
  <c r="D364" i="2"/>
  <c r="N1360" i="2" l="1"/>
  <c r="P1360" i="2"/>
  <c r="O1253" i="2"/>
  <c r="Q1253" i="2"/>
  <c r="O1359" i="2"/>
  <c r="Q1359" i="2"/>
  <c r="L537" i="2"/>
  <c r="L538" i="2"/>
  <c r="M537" i="2"/>
  <c r="M538" i="2"/>
  <c r="Q1254" i="2"/>
  <c r="O1254" i="2"/>
  <c r="O1360" i="2"/>
  <c r="Q1360" i="2"/>
  <c r="N1254" i="2"/>
  <c r="P1254" i="2"/>
  <c r="L364" i="2"/>
  <c r="L365" i="2"/>
  <c r="M365" i="2"/>
  <c r="M364" i="2"/>
  <c r="L621" i="2"/>
  <c r="L620" i="2"/>
  <c r="M621" i="2"/>
  <c r="M620" i="2"/>
  <c r="N1253" i="2"/>
  <c r="P1253" i="2"/>
  <c r="P1359" i="2"/>
  <c r="N1359" i="2"/>
  <c r="N2767" i="2"/>
  <c r="P2767" i="2"/>
  <c r="N1147" i="2"/>
  <c r="P1147" i="2"/>
  <c r="N1848" i="2"/>
  <c r="P1848" i="2"/>
  <c r="O3195" i="2"/>
  <c r="Q3195" i="2"/>
  <c r="N3296" i="2"/>
  <c r="P3296" i="2"/>
  <c r="O2875" i="2"/>
  <c r="Q2875" i="2"/>
  <c r="Q2283" i="2"/>
  <c r="O2283" i="2"/>
  <c r="Q810" i="2"/>
  <c r="O810" i="2"/>
  <c r="Q3402" i="2"/>
  <c r="O3402" i="2"/>
  <c r="O3090" i="2"/>
  <c r="Q3090" i="2"/>
  <c r="O2066" i="2"/>
  <c r="Q2066" i="2"/>
  <c r="P2768" i="2"/>
  <c r="N2768" i="2"/>
  <c r="P1148" i="2"/>
  <c r="N1849" i="2"/>
  <c r="P1849" i="2"/>
  <c r="N3194" i="2"/>
  <c r="P3194" i="2"/>
  <c r="N3297" i="2"/>
  <c r="P3297" i="2"/>
  <c r="N2874" i="2"/>
  <c r="P2874" i="2"/>
  <c r="N2283" i="2"/>
  <c r="P2283" i="2"/>
  <c r="P810" i="2"/>
  <c r="N810" i="2"/>
  <c r="O3403" i="2"/>
  <c r="Q3403" i="2"/>
  <c r="O3089" i="2"/>
  <c r="Q3089" i="2"/>
  <c r="O2067" i="2"/>
  <c r="Q2067" i="2"/>
  <c r="O2768" i="2"/>
  <c r="Q2768" i="2"/>
  <c r="Q1148" i="2"/>
  <c r="O1848" i="2"/>
  <c r="Q1848" i="2"/>
  <c r="O3194" i="2"/>
  <c r="Q3194" i="2"/>
  <c r="Q1656" i="2"/>
  <c r="O1656" i="2"/>
  <c r="O3297" i="2"/>
  <c r="Q3297" i="2"/>
  <c r="Q2874" i="2"/>
  <c r="O2874" i="2"/>
  <c r="O2284" i="2"/>
  <c r="Q2284" i="2"/>
  <c r="P811" i="2"/>
  <c r="N3403" i="2"/>
  <c r="P3403" i="2"/>
  <c r="N3089" i="2"/>
  <c r="P3089" i="2"/>
  <c r="P2066" i="2"/>
  <c r="N2066" i="2"/>
  <c r="O2767" i="2"/>
  <c r="Q2767" i="2"/>
  <c r="O1147" i="2"/>
  <c r="Q1147" i="2"/>
  <c r="O1849" i="2"/>
  <c r="Q1849" i="2"/>
  <c r="N3195" i="2"/>
  <c r="P3195" i="2"/>
  <c r="Q1657" i="2"/>
  <c r="O1657" i="2"/>
  <c r="O3296" i="2"/>
  <c r="Q3296" i="2"/>
  <c r="P2875" i="2"/>
  <c r="N2875" i="2"/>
  <c r="P2284" i="2"/>
  <c r="N2284" i="2"/>
  <c r="Q811" i="2"/>
  <c r="N3402" i="2"/>
  <c r="P3402" i="2"/>
  <c r="N3090" i="2"/>
  <c r="P3090" i="2"/>
  <c r="P2067" i="2"/>
  <c r="N2067" i="2"/>
  <c r="L450" i="2"/>
  <c r="M451" i="2"/>
  <c r="O451" i="2" s="1"/>
  <c r="M450" i="2"/>
  <c r="L451" i="2"/>
  <c r="N451" i="2" s="1"/>
  <c r="L363" i="2"/>
  <c r="M363" i="2"/>
  <c r="N136" i="19"/>
  <c r="M136" i="19"/>
  <c r="N127" i="19"/>
  <c r="M127" i="19"/>
  <c r="N123" i="19"/>
  <c r="M123" i="19"/>
  <c r="N119" i="19"/>
  <c r="M119" i="19"/>
  <c r="N115" i="19"/>
  <c r="M115" i="19"/>
  <c r="N111" i="19"/>
  <c r="M111" i="19"/>
  <c r="N101" i="19"/>
  <c r="M101" i="19"/>
  <c r="N97" i="19"/>
  <c r="M97" i="19"/>
  <c r="N93" i="19"/>
  <c r="M93" i="19"/>
  <c r="N89" i="19"/>
  <c r="M89" i="19"/>
  <c r="N85" i="19"/>
  <c r="M85" i="19"/>
  <c r="N75" i="19"/>
  <c r="M75" i="19"/>
  <c r="N71" i="19"/>
  <c r="M71" i="19"/>
  <c r="N67" i="19"/>
  <c r="M67" i="19"/>
  <c r="N63" i="19"/>
  <c r="M63" i="19"/>
  <c r="N59" i="19"/>
  <c r="M59" i="19"/>
  <c r="N49" i="19"/>
  <c r="M49" i="19"/>
  <c r="N45" i="19"/>
  <c r="M45" i="19"/>
  <c r="N41" i="19"/>
  <c r="M41" i="19"/>
  <c r="N37" i="19"/>
  <c r="M37" i="19"/>
  <c r="N33" i="19"/>
  <c r="M33" i="19"/>
  <c r="N24" i="19"/>
  <c r="M24" i="19"/>
  <c r="N20" i="19"/>
  <c r="M20" i="19"/>
  <c r="N16" i="19"/>
  <c r="M16" i="19"/>
  <c r="N12" i="19"/>
  <c r="M12" i="19"/>
  <c r="N8" i="19"/>
  <c r="M8" i="19"/>
  <c r="N621" i="2" l="1"/>
  <c r="P621" i="2"/>
  <c r="Q620" i="2"/>
  <c r="O620" i="2"/>
  <c r="O364" i="2"/>
  <c r="Q364" i="2"/>
  <c r="N538" i="2"/>
  <c r="P538" i="2"/>
  <c r="O621" i="2"/>
  <c r="Q621" i="2"/>
  <c r="P537" i="2"/>
  <c r="N537" i="2"/>
  <c r="N364" i="2"/>
  <c r="P364" i="2"/>
  <c r="O537" i="2"/>
  <c r="Q537" i="2"/>
  <c r="N620" i="2"/>
  <c r="P620" i="2"/>
  <c r="O538" i="2"/>
  <c r="Q538" i="2"/>
  <c r="Q451" i="2"/>
  <c r="P450" i="2"/>
  <c r="N450" i="2"/>
  <c r="P451" i="2"/>
  <c r="O450" i="2"/>
  <c r="Q450" i="2"/>
  <c r="O363" i="2"/>
  <c r="Q363" i="2"/>
  <c r="P363" i="2"/>
  <c r="N363" i="2"/>
  <c r="P136" i="19"/>
  <c r="O136" i="19"/>
  <c r="P127" i="19"/>
  <c r="O127" i="19"/>
  <c r="P123" i="19"/>
  <c r="O123" i="19"/>
  <c r="P119" i="19"/>
  <c r="O119" i="19"/>
  <c r="P115" i="19"/>
  <c r="O115" i="19"/>
  <c r="P111" i="19"/>
  <c r="O111" i="19"/>
  <c r="P101" i="19"/>
  <c r="O101" i="19"/>
  <c r="P97" i="19"/>
  <c r="O97" i="19"/>
  <c r="P93" i="19"/>
  <c r="O93" i="19"/>
  <c r="P89" i="19"/>
  <c r="O89" i="19"/>
  <c r="P85" i="19"/>
  <c r="O85" i="19"/>
  <c r="P75" i="19"/>
  <c r="O75" i="19"/>
  <c r="P71" i="19"/>
  <c r="O71" i="19"/>
  <c r="P67" i="19"/>
  <c r="O67" i="19"/>
  <c r="P63" i="19"/>
  <c r="O63" i="19"/>
  <c r="P59" i="19"/>
  <c r="O59" i="19"/>
  <c r="P49" i="19"/>
  <c r="O49" i="19"/>
  <c r="P45" i="19"/>
  <c r="O45" i="19"/>
  <c r="P41" i="19"/>
  <c r="O41" i="19"/>
  <c r="P37" i="19"/>
  <c r="O37" i="19"/>
  <c r="P33" i="19"/>
  <c r="O33" i="19"/>
  <c r="P24" i="19"/>
  <c r="O24" i="19"/>
  <c r="P20" i="19"/>
  <c r="O20" i="19"/>
  <c r="O12" i="19"/>
  <c r="P12" i="19"/>
  <c r="O16" i="19"/>
  <c r="P16" i="19"/>
  <c r="Q276" i="24"/>
  <c r="Q275" i="24"/>
  <c r="Q274" i="24"/>
  <c r="Q141" i="24"/>
  <c r="Q140" i="24"/>
  <c r="Q139" i="24"/>
  <c r="Q71" i="24"/>
  <c r="Q70" i="24"/>
  <c r="O62" i="24"/>
  <c r="Q62" i="24"/>
  <c r="O63" i="24"/>
  <c r="Q63" i="24"/>
  <c r="O64" i="24"/>
  <c r="Q64" i="24"/>
  <c r="O65" i="24"/>
  <c r="Q65" i="24"/>
  <c r="O66" i="24"/>
  <c r="Q66" i="24"/>
  <c r="O67" i="24"/>
  <c r="Q67" i="24"/>
  <c r="O68" i="24"/>
  <c r="Q68" i="24"/>
  <c r="O69" i="24"/>
  <c r="Q69" i="24"/>
  <c r="O70" i="24"/>
  <c r="O71" i="24"/>
  <c r="O131" i="24"/>
  <c r="Q131" i="24"/>
  <c r="O132" i="24"/>
  <c r="Q132" i="24"/>
  <c r="O133" i="24"/>
  <c r="Q133" i="24"/>
  <c r="O134" i="24"/>
  <c r="Q134" i="24"/>
  <c r="O135" i="24"/>
  <c r="Q135" i="24"/>
  <c r="O136" i="24"/>
  <c r="Q136" i="24"/>
  <c r="O137" i="24"/>
  <c r="Q137" i="24"/>
  <c r="O138" i="24"/>
  <c r="Q138" i="24"/>
  <c r="O139" i="24"/>
  <c r="O140" i="24"/>
  <c r="O141" i="24"/>
  <c r="P81" i="19" l="1"/>
  <c r="O81" i="19"/>
  <c r="O38" i="19"/>
  <c r="P38" i="19"/>
  <c r="O39" i="19"/>
  <c r="P39" i="19"/>
  <c r="O25" i="19"/>
  <c r="P25" i="19"/>
  <c r="O31" i="19"/>
  <c r="P31" i="19"/>
  <c r="O32" i="19"/>
  <c r="P32" i="19"/>
  <c r="O34" i="19"/>
  <c r="P34" i="19"/>
  <c r="O35" i="19"/>
  <c r="P35" i="19"/>
  <c r="O36" i="19"/>
  <c r="P36" i="19"/>
  <c r="O40" i="19"/>
  <c r="P40" i="19"/>
  <c r="O42" i="19"/>
  <c r="P42" i="19"/>
  <c r="O43" i="19"/>
  <c r="P43" i="19"/>
  <c r="O44" i="19"/>
  <c r="P44" i="19"/>
  <c r="O46" i="19"/>
  <c r="P46" i="19"/>
  <c r="O47" i="19"/>
  <c r="P47" i="19"/>
  <c r="O48" i="19"/>
  <c r="P48" i="19"/>
  <c r="O50" i="19"/>
  <c r="P50" i="19"/>
  <c r="O51" i="19"/>
  <c r="P51" i="19"/>
  <c r="O6" i="19"/>
  <c r="P6" i="19"/>
  <c r="O7" i="19"/>
  <c r="P7" i="19"/>
  <c r="O8" i="19"/>
  <c r="P8" i="19"/>
  <c r="O9" i="19"/>
  <c r="P9" i="19"/>
  <c r="O10" i="19"/>
  <c r="P10" i="19"/>
  <c r="O11" i="19"/>
  <c r="P11" i="19"/>
  <c r="O13" i="19"/>
  <c r="P13" i="19"/>
  <c r="O14" i="19"/>
  <c r="P14" i="19"/>
  <c r="O15" i="19"/>
  <c r="P15" i="19"/>
  <c r="O17" i="19"/>
  <c r="P17" i="19"/>
  <c r="O18" i="19"/>
  <c r="P18" i="19"/>
  <c r="O19" i="19"/>
  <c r="P19" i="19"/>
  <c r="O21" i="19"/>
  <c r="P21" i="19"/>
  <c r="O22" i="19"/>
  <c r="P22" i="19"/>
  <c r="O23" i="19"/>
  <c r="P23" i="19"/>
  <c r="O5" i="19"/>
  <c r="P5" i="19"/>
  <c r="B3322" i="2" l="1"/>
  <c r="C3322" i="2" s="1"/>
  <c r="B3114" i="2"/>
  <c r="C3114" i="2" s="1"/>
  <c r="B3009" i="2"/>
  <c r="B2497" i="2"/>
  <c r="C2497" i="2" s="1"/>
  <c r="B2097" i="2"/>
  <c r="B1494" i="2"/>
  <c r="C1494" i="2" s="1"/>
  <c r="C3009" i="2" l="1"/>
  <c r="C2097" i="2"/>
  <c r="M7" i="25" l="1"/>
  <c r="M8" i="25"/>
  <c r="M2" i="25"/>
  <c r="B296" i="25"/>
  <c r="B295" i="25"/>
  <c r="B294" i="25"/>
  <c r="B293" i="25"/>
  <c r="B292" i="25"/>
  <c r="B291" i="25"/>
  <c r="B290" i="25"/>
  <c r="B289" i="25"/>
  <c r="B288" i="25"/>
  <c r="B287" i="25"/>
  <c r="B286" i="25"/>
  <c r="B285" i="25"/>
  <c r="B284" i="25"/>
  <c r="B283" i="25"/>
  <c r="B282" i="25"/>
  <c r="B281" i="25"/>
  <c r="B105" i="25"/>
  <c r="C105" i="25" s="1"/>
  <c r="B104" i="25"/>
  <c r="C104" i="25" s="1"/>
  <c r="B103" i="25"/>
  <c r="C103" i="25" s="1"/>
  <c r="B102" i="25"/>
  <c r="C102" i="25" s="1"/>
  <c r="B101" i="25"/>
  <c r="C101" i="25" s="1"/>
  <c r="B100" i="25"/>
  <c r="C100" i="25" s="1"/>
  <c r="B99" i="25"/>
  <c r="C99" i="25" s="1"/>
  <c r="B98" i="25"/>
  <c r="C98" i="25" s="1"/>
  <c r="B97" i="25"/>
  <c r="C97" i="25" s="1"/>
  <c r="B96" i="25"/>
  <c r="C96" i="25" s="1"/>
  <c r="B95" i="25"/>
  <c r="C95" i="25" s="1"/>
  <c r="B94" i="25"/>
  <c r="C94" i="25" s="1"/>
  <c r="B93" i="25"/>
  <c r="C93" i="25" s="1"/>
  <c r="B92" i="25"/>
  <c r="C92" i="25" s="1"/>
  <c r="B91" i="25"/>
  <c r="C91" i="25" s="1"/>
  <c r="B90" i="25"/>
  <c r="C90" i="25" s="1"/>
  <c r="B89" i="25"/>
  <c r="C89" i="25" s="1"/>
  <c r="B88" i="25"/>
  <c r="C88" i="25" s="1"/>
  <c r="B87" i="25"/>
  <c r="C87" i="25" s="1"/>
  <c r="B86" i="25"/>
  <c r="C86" i="25" s="1"/>
  <c r="B85" i="25"/>
  <c r="C85" i="25" s="1"/>
  <c r="B84" i="25"/>
  <c r="C84" i="25" s="1"/>
  <c r="B83" i="25"/>
  <c r="C83" i="25" s="1"/>
  <c r="B82" i="25"/>
  <c r="C82" i="25" s="1"/>
  <c r="B81" i="25"/>
  <c r="C81" i="25" s="1"/>
  <c r="B80" i="25"/>
  <c r="C80" i="25" s="1"/>
  <c r="B79" i="25"/>
  <c r="C79" i="25" s="1"/>
  <c r="B78" i="25"/>
  <c r="C78" i="25" s="1"/>
  <c r="B77" i="25"/>
  <c r="C77" i="25" s="1"/>
  <c r="B76" i="25"/>
  <c r="C76" i="25" s="1"/>
  <c r="B75" i="25"/>
  <c r="C75" i="25" s="1"/>
  <c r="B74" i="25"/>
  <c r="C74" i="25" s="1"/>
  <c r="B73" i="25"/>
  <c r="C73" i="25" s="1"/>
  <c r="B72" i="25"/>
  <c r="C72" i="25" s="1"/>
  <c r="B71" i="25"/>
  <c r="C71" i="25" s="1"/>
  <c r="B70" i="25"/>
  <c r="C70" i="25" s="1"/>
  <c r="B69" i="25"/>
  <c r="C69" i="25" s="1"/>
  <c r="B68" i="25"/>
  <c r="C68" i="25" s="1"/>
  <c r="B67" i="25"/>
  <c r="C67" i="25" s="1"/>
  <c r="B66" i="25"/>
  <c r="C66" i="25" s="1"/>
  <c r="B65" i="25"/>
  <c r="C65" i="25" s="1"/>
  <c r="B64" i="25"/>
  <c r="C64" i="25" s="1"/>
  <c r="B63" i="25"/>
  <c r="C63" i="25" s="1"/>
  <c r="B62" i="25"/>
  <c r="C62" i="25" s="1"/>
  <c r="B61" i="25"/>
  <c r="C61" i="25" s="1"/>
  <c r="B60" i="25"/>
  <c r="C60" i="25" s="1"/>
  <c r="B59" i="25"/>
  <c r="C59" i="25" s="1"/>
  <c r="B58" i="25"/>
  <c r="C58" i="25" s="1"/>
  <c r="B57" i="25"/>
  <c r="C57" i="25" s="1"/>
  <c r="B56" i="25"/>
  <c r="C56" i="25" s="1"/>
  <c r="B55" i="25"/>
  <c r="C55" i="25" s="1"/>
  <c r="B54" i="25"/>
  <c r="C54" i="25" s="1"/>
  <c r="B53" i="25"/>
  <c r="C53" i="25" s="1"/>
  <c r="B52" i="25"/>
  <c r="C52" i="25" s="1"/>
  <c r="B51" i="25"/>
  <c r="C51" i="25" s="1"/>
  <c r="B50" i="25"/>
  <c r="C50" i="25" s="1"/>
  <c r="B49" i="25"/>
  <c r="C49" i="25" s="1"/>
  <c r="B48" i="25"/>
  <c r="C48" i="25" s="1"/>
  <c r="B47" i="25"/>
  <c r="C47" i="25" s="1"/>
  <c r="B46" i="25"/>
  <c r="C46" i="25" s="1"/>
  <c r="B45" i="25"/>
  <c r="C45" i="25" s="1"/>
  <c r="B44" i="25"/>
  <c r="C44" i="25" s="1"/>
  <c r="B43" i="25"/>
  <c r="C43" i="25" s="1"/>
  <c r="B42" i="25"/>
  <c r="C42" i="25" s="1"/>
  <c r="B41" i="25"/>
  <c r="C41" i="25" s="1"/>
  <c r="B40" i="25"/>
  <c r="C40" i="25" s="1"/>
  <c r="B39" i="25"/>
  <c r="C39" i="25" s="1"/>
  <c r="B38" i="25"/>
  <c r="C38" i="25" s="1"/>
  <c r="B37" i="25"/>
  <c r="C37" i="25" s="1"/>
  <c r="B36" i="25"/>
  <c r="C36" i="25" s="1"/>
  <c r="B35" i="25"/>
  <c r="C35" i="25" s="1"/>
  <c r="B34" i="25"/>
  <c r="C34" i="25" s="1"/>
  <c r="B33" i="25"/>
  <c r="C33" i="25" s="1"/>
  <c r="B32" i="25"/>
  <c r="C32" i="25" s="1"/>
  <c r="B31" i="25"/>
  <c r="C31" i="25" s="1"/>
  <c r="B30" i="25"/>
  <c r="C30" i="25" s="1"/>
  <c r="B29" i="25"/>
  <c r="C29" i="25" s="1"/>
  <c r="B28" i="25"/>
  <c r="C28" i="25" s="1"/>
  <c r="B27" i="25"/>
  <c r="C27" i="25" s="1"/>
  <c r="B26" i="25"/>
  <c r="C26" i="25" s="1"/>
  <c r="B25" i="25"/>
  <c r="C25" i="25" s="1"/>
  <c r="S24" i="25"/>
  <c r="M24" i="25"/>
  <c r="Q24" i="25" s="1"/>
  <c r="B24" i="25"/>
  <c r="C24" i="25" s="1"/>
  <c r="S23" i="25"/>
  <c r="M23" i="25"/>
  <c r="Q23" i="25" s="1"/>
  <c r="B23" i="25"/>
  <c r="C23" i="25" s="1"/>
  <c r="S22" i="25"/>
  <c r="M22" i="25"/>
  <c r="O22" i="25" s="1"/>
  <c r="B22" i="25"/>
  <c r="C22" i="25" s="1"/>
  <c r="S21" i="25"/>
  <c r="M21" i="25"/>
  <c r="P21" i="25" s="1"/>
  <c r="B21" i="25"/>
  <c r="C21" i="25" s="1"/>
  <c r="S20" i="25"/>
  <c r="M20" i="25"/>
  <c r="Q20" i="25" s="1"/>
  <c r="B20" i="25"/>
  <c r="C20" i="25" s="1"/>
  <c r="S19" i="25"/>
  <c r="M19" i="25"/>
  <c r="Q19" i="25" s="1"/>
  <c r="B19" i="25"/>
  <c r="C19" i="25" s="1"/>
  <c r="S18" i="25"/>
  <c r="M18" i="25"/>
  <c r="O18" i="25" s="1"/>
  <c r="B18" i="25"/>
  <c r="C18" i="25" s="1"/>
  <c r="S17" i="25"/>
  <c r="M17" i="25"/>
  <c r="P17" i="25" s="1"/>
  <c r="B17" i="25"/>
  <c r="C17" i="25" s="1"/>
  <c r="S16" i="25"/>
  <c r="M16" i="25"/>
  <c r="Q16" i="25" s="1"/>
  <c r="B16" i="25"/>
  <c r="C16" i="25" s="1"/>
  <c r="S15" i="25"/>
  <c r="M15" i="25"/>
  <c r="Q15" i="25" s="1"/>
  <c r="B15" i="25"/>
  <c r="C15" i="25" s="1"/>
  <c r="S14" i="25"/>
  <c r="M14" i="25"/>
  <c r="O14" i="25" s="1"/>
  <c r="B14" i="25"/>
  <c r="C14" i="25" s="1"/>
  <c r="S13" i="25"/>
  <c r="M13" i="25"/>
  <c r="P13" i="25" s="1"/>
  <c r="B13" i="25"/>
  <c r="C13" i="25" s="1"/>
  <c r="S12" i="25"/>
  <c r="M12" i="25"/>
  <c r="Q12" i="25" s="1"/>
  <c r="B12" i="25"/>
  <c r="C12" i="25" s="1"/>
  <c r="S11" i="25"/>
  <c r="M11" i="25"/>
  <c r="Q11" i="25" s="1"/>
  <c r="B11" i="25"/>
  <c r="C11" i="25" s="1"/>
  <c r="S10" i="25"/>
  <c r="M10" i="25"/>
  <c r="O10" i="25" s="1"/>
  <c r="B10" i="25"/>
  <c r="C10" i="25" s="1"/>
  <c r="S9" i="25"/>
  <c r="M9" i="25"/>
  <c r="P9" i="25" s="1"/>
  <c r="B9" i="25"/>
  <c r="C9" i="25" s="1"/>
  <c r="S8" i="25"/>
  <c r="Q8" i="25"/>
  <c r="B8" i="25"/>
  <c r="C8" i="25" s="1"/>
  <c r="S7" i="25"/>
  <c r="Q7" i="25"/>
  <c r="B7" i="25"/>
  <c r="C7" i="25" s="1"/>
  <c r="S6" i="25"/>
  <c r="M6" i="25"/>
  <c r="O6" i="25" s="1"/>
  <c r="B6" i="25"/>
  <c r="C6" i="25" s="1"/>
  <c r="S5" i="25"/>
  <c r="M5" i="25"/>
  <c r="P5" i="25" s="1"/>
  <c r="B5" i="25"/>
  <c r="C5" i="25" s="1"/>
  <c r="S4" i="25"/>
  <c r="M4" i="25"/>
  <c r="Q4" i="25" s="1"/>
  <c r="B4" i="25"/>
  <c r="C4" i="25" s="1"/>
  <c r="S3" i="25"/>
  <c r="M3" i="25"/>
  <c r="Q3" i="25" s="1"/>
  <c r="B3" i="25"/>
  <c r="C3" i="25" s="1"/>
  <c r="S2" i="25"/>
  <c r="O2" i="25"/>
  <c r="B2" i="25"/>
  <c r="C2" i="25" s="1"/>
  <c r="O12" i="25" l="1"/>
  <c r="P22" i="25"/>
  <c r="N23" i="25"/>
  <c r="O8" i="25"/>
  <c r="P14" i="25"/>
  <c r="N15" i="25"/>
  <c r="O16" i="25"/>
  <c r="O4" i="25"/>
  <c r="P18" i="25"/>
  <c r="N19" i="25"/>
  <c r="O20" i="25"/>
  <c r="O23" i="25"/>
  <c r="P2" i="25"/>
  <c r="N3" i="25"/>
  <c r="P6" i="25"/>
  <c r="N7" i="25"/>
  <c r="P10" i="25"/>
  <c r="N11" i="25"/>
  <c r="O3" i="25"/>
  <c r="O7" i="25"/>
  <c r="O11" i="25"/>
  <c r="O15" i="25"/>
  <c r="O19" i="25"/>
  <c r="P3" i="25"/>
  <c r="R3" i="25" s="1"/>
  <c r="N4" i="25"/>
  <c r="P7" i="25"/>
  <c r="R7" i="25" s="1"/>
  <c r="N8" i="25"/>
  <c r="P11" i="25"/>
  <c r="R11" i="25" s="1"/>
  <c r="N12" i="25"/>
  <c r="P15" i="25"/>
  <c r="R15" i="25" s="1"/>
  <c r="N16" i="25"/>
  <c r="P19" i="25"/>
  <c r="R19" i="25" s="1"/>
  <c r="N20" i="25"/>
  <c r="P23" i="25"/>
  <c r="R23" i="25" s="1"/>
  <c r="N24" i="25"/>
  <c r="O24" i="25"/>
  <c r="D2" i="25"/>
  <c r="Q5" i="25"/>
  <c r="R5" i="25" s="1"/>
  <c r="Q21" i="25"/>
  <c r="R21" i="25" s="1"/>
  <c r="Q6" i="25"/>
  <c r="N9" i="25"/>
  <c r="Q14" i="25"/>
  <c r="Q18" i="25"/>
  <c r="N21" i="25"/>
  <c r="N2" i="25"/>
  <c r="P4" i="25"/>
  <c r="R4" i="25" s="1"/>
  <c r="O5" i="25"/>
  <c r="N6" i="25"/>
  <c r="P8" i="25"/>
  <c r="R8" i="25" s="1"/>
  <c r="O9" i="25"/>
  <c r="N10" i="25"/>
  <c r="P12" i="25"/>
  <c r="R12" i="25" s="1"/>
  <c r="O13" i="25"/>
  <c r="N14" i="25"/>
  <c r="P16" i="25"/>
  <c r="R16" i="25" s="1"/>
  <c r="O17" i="25"/>
  <c r="N18" i="25"/>
  <c r="P20" i="25"/>
  <c r="R20" i="25" s="1"/>
  <c r="O21" i="25"/>
  <c r="N22" i="25"/>
  <c r="P24" i="25"/>
  <c r="R24" i="25" s="1"/>
  <c r="Q9" i="25"/>
  <c r="R9" i="25" s="1"/>
  <c r="Q13" i="25"/>
  <c r="R13" i="25" s="1"/>
  <c r="Q17" i="25"/>
  <c r="R17" i="25" s="1"/>
  <c r="Q2" i="25"/>
  <c r="N5" i="25"/>
  <c r="Q10" i="25"/>
  <c r="N13" i="25"/>
  <c r="N17" i="25"/>
  <c r="Q22" i="25"/>
  <c r="R22" i="25" s="1"/>
  <c r="R10" i="25" l="1"/>
  <c r="R18" i="25"/>
  <c r="R14" i="25"/>
  <c r="R2" i="25"/>
  <c r="R6" i="25"/>
  <c r="B391" i="2" l="1"/>
  <c r="C391" i="2" s="1"/>
  <c r="B477" i="2"/>
  <c r="C477" i="2" s="1"/>
  <c r="B478" i="2"/>
  <c r="B561" i="2"/>
  <c r="B202" i="2"/>
  <c r="C202" i="2" l="1"/>
  <c r="C561" i="2"/>
  <c r="C478" i="2"/>
  <c r="Z278" i="24"/>
  <c r="Q278" i="24"/>
  <c r="O278" i="24"/>
  <c r="W278" i="24" s="1"/>
  <c r="E278" i="24"/>
  <c r="Z210" i="24"/>
  <c r="Z143" i="24"/>
  <c r="Q143" i="24"/>
  <c r="O143" i="24"/>
  <c r="E143" i="24"/>
  <c r="Q73" i="24"/>
  <c r="O73" i="24"/>
  <c r="E73" i="24"/>
  <c r="D1146" i="21"/>
  <c r="D1145" i="21"/>
  <c r="D1144" i="21"/>
  <c r="D1143" i="21"/>
  <c r="D1080" i="21"/>
  <c r="D1148" i="21" s="1"/>
  <c r="D1079" i="21"/>
  <c r="D1147" i="21" s="1"/>
  <c r="D1014" i="21"/>
  <c r="D1016" i="21" s="1"/>
  <c r="D1013" i="21"/>
  <c r="D1015" i="21" s="1"/>
  <c r="D956" i="21"/>
  <c r="D958" i="21" s="1"/>
  <c r="D955" i="21"/>
  <c r="D957" i="21" s="1"/>
  <c r="D890" i="21"/>
  <c r="D826" i="21" s="1"/>
  <c r="D889" i="21"/>
  <c r="D825" i="21" s="1"/>
  <c r="D824" i="21"/>
  <c r="D760" i="21" s="1"/>
  <c r="D1084" i="21" s="1"/>
  <c r="D823" i="21"/>
  <c r="D759" i="21" s="1"/>
  <c r="D1083" i="21" s="1"/>
  <c r="D758" i="21"/>
  <c r="D1082" i="21" s="1"/>
  <c r="D1150" i="21" s="1"/>
  <c r="D757" i="21"/>
  <c r="D1081" i="21" s="1"/>
  <c r="D1149" i="21" s="1"/>
  <c r="D692" i="21"/>
  <c r="D694" i="21" s="1"/>
  <c r="D696" i="21" s="1"/>
  <c r="D762" i="21" s="1"/>
  <c r="D691" i="21"/>
  <c r="D693" i="21" s="1"/>
  <c r="D695" i="21" s="1"/>
  <c r="C683" i="21"/>
  <c r="C1005" i="21" s="1"/>
  <c r="C947" i="21" s="1"/>
  <c r="C881" i="21" s="1"/>
  <c r="C815" i="21" s="1"/>
  <c r="C749" i="21" s="1"/>
  <c r="C1071" i="21" s="1"/>
  <c r="C1135" i="21" s="1"/>
  <c r="D628" i="21"/>
  <c r="D630" i="21" s="1"/>
  <c r="D632" i="21" s="1"/>
  <c r="D634" i="21" s="1"/>
  <c r="D627" i="21"/>
  <c r="D629" i="21" s="1"/>
  <c r="D631" i="21" s="1"/>
  <c r="D633" i="21" s="1"/>
  <c r="D562" i="21"/>
  <c r="D564" i="21" s="1"/>
  <c r="D566" i="21" s="1"/>
  <c r="D568" i="21" s="1"/>
  <c r="D561" i="21"/>
  <c r="D563" i="21" s="1"/>
  <c r="D565" i="21" s="1"/>
  <c r="D567" i="21" s="1"/>
  <c r="C499" i="21"/>
  <c r="C565" i="21" s="1"/>
  <c r="C631" i="21" s="1"/>
  <c r="C695" i="21" s="1"/>
  <c r="C761" i="21" s="1"/>
  <c r="D496" i="21"/>
  <c r="D498" i="21" s="1"/>
  <c r="D500" i="21" s="1"/>
  <c r="D502" i="21" s="1"/>
  <c r="D495" i="21"/>
  <c r="D497" i="21" s="1"/>
  <c r="D499" i="21" s="1"/>
  <c r="D501" i="21" s="1"/>
  <c r="D430" i="21"/>
  <c r="D432" i="21" s="1"/>
  <c r="D434" i="21" s="1"/>
  <c r="D436" i="21" s="1"/>
  <c r="D429" i="21"/>
  <c r="D431" i="21" s="1"/>
  <c r="D433" i="21" s="1"/>
  <c r="D435" i="21" s="1"/>
  <c r="D364" i="21"/>
  <c r="D366" i="21" s="1"/>
  <c r="D368" i="21" s="1"/>
  <c r="D370" i="21" s="1"/>
  <c r="D363" i="21"/>
  <c r="D365" i="21" s="1"/>
  <c r="D367" i="21" s="1"/>
  <c r="D369" i="21" s="1"/>
  <c r="D298" i="21"/>
  <c r="D300" i="21" s="1"/>
  <c r="D302" i="21" s="1"/>
  <c r="D304" i="21" s="1"/>
  <c r="D297" i="21"/>
  <c r="D299" i="21" s="1"/>
  <c r="D301" i="21" s="1"/>
  <c r="D303" i="21" s="1"/>
  <c r="D230" i="21"/>
  <c r="D232" i="21" s="1"/>
  <c r="D234" i="21" s="1"/>
  <c r="D236" i="21" s="1"/>
  <c r="D238" i="21" s="1"/>
  <c r="D229" i="21"/>
  <c r="D231" i="21" s="1"/>
  <c r="D233" i="21" s="1"/>
  <c r="D235" i="21" s="1"/>
  <c r="D237" i="21" s="1"/>
  <c r="C229" i="21"/>
  <c r="C169" i="21"/>
  <c r="C235" i="21" s="1"/>
  <c r="C301" i="21" s="1"/>
  <c r="D166" i="21"/>
  <c r="D168" i="21" s="1"/>
  <c r="D170" i="21" s="1"/>
  <c r="D172" i="21" s="1"/>
  <c r="D165" i="21"/>
  <c r="D167" i="21" s="1"/>
  <c r="D169" i="21" s="1"/>
  <c r="D171" i="21" s="1"/>
  <c r="C157" i="21"/>
  <c r="C223" i="21" s="1"/>
  <c r="C289" i="21" s="1"/>
  <c r="C355" i="21" s="1"/>
  <c r="C421" i="21" s="1"/>
  <c r="C487" i="21" s="1"/>
  <c r="C553" i="21" s="1"/>
  <c r="C105" i="21"/>
  <c r="C171" i="21" s="1"/>
  <c r="C237" i="21" s="1"/>
  <c r="C303" i="21" s="1"/>
  <c r="C369" i="21" s="1"/>
  <c r="C435" i="21" s="1"/>
  <c r="C501" i="21" s="1"/>
  <c r="C567" i="21" s="1"/>
  <c r="C633" i="21" s="1"/>
  <c r="C697" i="21" s="1"/>
  <c r="C763" i="21" s="1"/>
  <c r="C101" i="21"/>
  <c r="C167" i="21" s="1"/>
  <c r="C233" i="21" s="1"/>
  <c r="C299" i="21" s="1"/>
  <c r="C365" i="21" s="1"/>
  <c r="C431" i="21" s="1"/>
  <c r="C497" i="21" s="1"/>
  <c r="C563" i="21" s="1"/>
  <c r="C629" i="21" s="1"/>
  <c r="C693" i="21" s="1"/>
  <c r="C1015" i="21" s="1"/>
  <c r="D100" i="21"/>
  <c r="D102" i="21" s="1"/>
  <c r="D104" i="21" s="1"/>
  <c r="D106" i="21" s="1"/>
  <c r="D99" i="21"/>
  <c r="D101" i="21" s="1"/>
  <c r="D103" i="21" s="1"/>
  <c r="D105" i="21" s="1"/>
  <c r="C99" i="21"/>
  <c r="C165" i="21" s="1"/>
  <c r="C231" i="21" s="1"/>
  <c r="C297" i="21" s="1"/>
  <c r="C363" i="21" s="1"/>
  <c r="C429" i="21" s="1"/>
  <c r="C495" i="21" s="1"/>
  <c r="C561" i="21" s="1"/>
  <c r="C627" i="21" s="1"/>
  <c r="C691" i="21" s="1"/>
  <c r="C1013" i="21" s="1"/>
  <c r="C95" i="21"/>
  <c r="B2" i="21"/>
  <c r="R278" i="24" l="1"/>
  <c r="T278" i="24" s="1"/>
  <c r="U278" i="24" s="1"/>
  <c r="X278" i="24"/>
  <c r="Y278" i="24" s="1"/>
  <c r="D892" i="21"/>
  <c r="C1085" i="21"/>
  <c r="C1149" i="21" s="1"/>
  <c r="C829" i="21"/>
  <c r="C895" i="21" s="1"/>
  <c r="C961" i="21" s="1"/>
  <c r="C1019" i="21" s="1"/>
  <c r="D891" i="21"/>
  <c r="C891" i="21"/>
  <c r="C825" i="21" s="1"/>
  <c r="C759" i="21" s="1"/>
  <c r="C1081" i="21" s="1"/>
  <c r="C1145" i="21" s="1"/>
  <c r="C957" i="21"/>
  <c r="C955" i="21"/>
  <c r="C889" i="21"/>
  <c r="C823" i="21" s="1"/>
  <c r="C757" i="21" s="1"/>
  <c r="C1079" i="21" s="1"/>
  <c r="C1143" i="21" s="1"/>
  <c r="D697" i="21"/>
  <c r="D763" i="21" s="1"/>
  <c r="D829" i="21" s="1"/>
  <c r="D895" i="21" s="1"/>
  <c r="D961" i="21" s="1"/>
  <c r="D1019" i="21" s="1"/>
  <c r="D761" i="21"/>
  <c r="D828" i="21"/>
  <c r="D894" i="21" s="1"/>
  <c r="D960" i="21" s="1"/>
  <c r="D1018" i="21" s="1"/>
  <c r="D1086" i="21"/>
  <c r="D698" i="21"/>
  <c r="D764" i="21" s="1"/>
  <c r="D830" i="21" s="1"/>
  <c r="D896" i="21" s="1"/>
  <c r="D962" i="21" s="1"/>
  <c r="D1020" i="21" s="1"/>
  <c r="C1083" i="21"/>
  <c r="C1147" i="21" s="1"/>
  <c r="C827" i="21"/>
  <c r="C893" i="21" s="1"/>
  <c r="C959" i="21" s="1"/>
  <c r="C1017" i="21" s="1"/>
  <c r="D827" i="21" l="1"/>
  <c r="D893" i="21" s="1"/>
  <c r="D959" i="21" s="1"/>
  <c r="D1017" i="21" s="1"/>
  <c r="D1085" i="21"/>
  <c r="F373" i="13" l="1"/>
  <c r="H373" i="13" s="1"/>
  <c r="G373" i="13"/>
  <c r="I373" i="13" s="1"/>
  <c r="F374" i="13"/>
  <c r="H374" i="13" s="1"/>
  <c r="G374" i="13"/>
  <c r="I374" i="13" s="1"/>
  <c r="F375" i="13"/>
  <c r="H375" i="13" s="1"/>
  <c r="G375" i="13"/>
  <c r="I375" i="13" s="1"/>
  <c r="F376" i="13"/>
  <c r="H376" i="13" s="1"/>
  <c r="G376" i="13"/>
  <c r="I376" i="13" s="1"/>
  <c r="B373" i="13"/>
  <c r="B374" i="13"/>
  <c r="B375" i="13"/>
  <c r="B376" i="13"/>
  <c r="F310" i="13"/>
  <c r="H310" i="13" s="1"/>
  <c r="G310" i="13"/>
  <c r="I310" i="13" s="1"/>
  <c r="F311" i="13"/>
  <c r="H311" i="13" s="1"/>
  <c r="G311" i="13"/>
  <c r="I311" i="13" s="1"/>
  <c r="F312" i="13"/>
  <c r="H312" i="13" s="1"/>
  <c r="G312" i="13"/>
  <c r="I312" i="13" s="1"/>
  <c r="F313" i="13"/>
  <c r="H313" i="13" s="1"/>
  <c r="G313" i="13"/>
  <c r="I313" i="13" s="1"/>
  <c r="B310" i="13"/>
  <c r="B311" i="13"/>
  <c r="B312" i="13"/>
  <c r="B313" i="13"/>
  <c r="F247" i="13"/>
  <c r="H247" i="13" s="1"/>
  <c r="G247" i="13"/>
  <c r="I247" i="13" s="1"/>
  <c r="F248" i="13"/>
  <c r="H248" i="13" s="1"/>
  <c r="G248" i="13"/>
  <c r="I248" i="13" s="1"/>
  <c r="F249" i="13"/>
  <c r="H249" i="13" s="1"/>
  <c r="G249" i="13"/>
  <c r="I249" i="13" s="1"/>
  <c r="F250" i="13"/>
  <c r="H250" i="13" s="1"/>
  <c r="G250" i="13"/>
  <c r="K250" i="13" s="1"/>
  <c r="L250" i="13" s="1"/>
  <c r="B247" i="13"/>
  <c r="B248" i="13"/>
  <c r="B249" i="13"/>
  <c r="B250" i="13"/>
  <c r="F184" i="13"/>
  <c r="H184" i="13" s="1"/>
  <c r="G184" i="13"/>
  <c r="I184" i="13" s="1"/>
  <c r="F185" i="13"/>
  <c r="H185" i="13" s="1"/>
  <c r="G185" i="13"/>
  <c r="I185" i="13" s="1"/>
  <c r="F186" i="13"/>
  <c r="H186" i="13" s="1"/>
  <c r="G186" i="13"/>
  <c r="I186" i="13" s="1"/>
  <c r="F187" i="13"/>
  <c r="H187" i="13" s="1"/>
  <c r="G187" i="13"/>
  <c r="K187" i="13" s="1"/>
  <c r="L187" i="13" s="1"/>
  <c r="B184" i="13"/>
  <c r="B185" i="13"/>
  <c r="B186" i="13"/>
  <c r="B187" i="13"/>
  <c r="F121" i="13"/>
  <c r="H121" i="13" s="1"/>
  <c r="G121" i="13"/>
  <c r="I121" i="13" s="1"/>
  <c r="F122" i="13"/>
  <c r="H122" i="13" s="1"/>
  <c r="G122" i="13"/>
  <c r="I122" i="13" s="1"/>
  <c r="F123" i="13"/>
  <c r="H123" i="13" s="1"/>
  <c r="G123" i="13"/>
  <c r="K123" i="13" s="1"/>
  <c r="L123" i="13" s="1"/>
  <c r="F124" i="13"/>
  <c r="H124" i="13" s="1"/>
  <c r="G124" i="13"/>
  <c r="I124" i="13" s="1"/>
  <c r="B121" i="13"/>
  <c r="B122" i="13"/>
  <c r="B124" i="13"/>
  <c r="F58" i="13"/>
  <c r="H58" i="13" s="1"/>
  <c r="G58" i="13"/>
  <c r="I58" i="13" s="1"/>
  <c r="F59" i="13"/>
  <c r="H59" i="13" s="1"/>
  <c r="G59" i="13"/>
  <c r="I59" i="13" s="1"/>
  <c r="F60" i="13"/>
  <c r="H60" i="13" s="1"/>
  <c r="G60" i="13"/>
  <c r="I60" i="13" s="1"/>
  <c r="F61" i="13"/>
  <c r="H61" i="13" s="1"/>
  <c r="G61" i="13"/>
  <c r="K61" i="13" s="1"/>
  <c r="L61" i="13" s="1"/>
  <c r="D3396" i="2"/>
  <c r="D3397" i="2"/>
  <c r="D3398" i="2"/>
  <c r="D3290" i="2"/>
  <c r="D3291" i="2"/>
  <c r="D3292" i="2"/>
  <c r="D3188" i="2"/>
  <c r="D3189" i="2"/>
  <c r="D3190" i="2"/>
  <c r="D3083" i="2"/>
  <c r="D3084" i="2"/>
  <c r="D3085" i="2"/>
  <c r="D2977" i="2"/>
  <c r="D2978" i="2"/>
  <c r="D2979" i="2"/>
  <c r="D2868" i="2"/>
  <c r="D2869" i="2"/>
  <c r="D2870" i="2"/>
  <c r="D2761" i="2"/>
  <c r="D2762" i="2"/>
  <c r="D2763" i="2"/>
  <c r="D2653" i="2"/>
  <c r="D2654" i="2"/>
  <c r="D2655" i="2"/>
  <c r="D2465" i="2"/>
  <c r="D2466" i="2"/>
  <c r="D2467" i="2"/>
  <c r="D2277" i="2"/>
  <c r="D2278" i="2"/>
  <c r="D2279" i="2"/>
  <c r="D2171" i="2"/>
  <c r="D2172" i="2"/>
  <c r="D2173" i="2"/>
  <c r="D2060" i="2"/>
  <c r="D2061" i="2"/>
  <c r="D2062" i="2"/>
  <c r="D1951" i="2"/>
  <c r="D1952" i="2"/>
  <c r="D1953" i="2"/>
  <c r="D1842" i="2"/>
  <c r="D1843" i="2"/>
  <c r="D1844" i="2"/>
  <c r="D1650" i="2"/>
  <c r="D1651" i="2"/>
  <c r="D1652" i="2"/>
  <c r="D1459" i="2"/>
  <c r="D1460" i="2"/>
  <c r="D1461" i="2"/>
  <c r="D1353" i="2"/>
  <c r="D1354" i="2"/>
  <c r="D1355" i="2"/>
  <c r="D1247" i="2"/>
  <c r="D1248" i="2"/>
  <c r="D1249" i="2"/>
  <c r="D1141" i="2"/>
  <c r="D1142" i="2"/>
  <c r="D1143" i="2"/>
  <c r="D1034" i="2"/>
  <c r="D1035" i="2"/>
  <c r="D1036" i="2"/>
  <c r="D804" i="2"/>
  <c r="D805" i="2"/>
  <c r="D806" i="2"/>
  <c r="D614" i="2"/>
  <c r="D615" i="2"/>
  <c r="D616" i="2"/>
  <c r="D531" i="2"/>
  <c r="D532" i="2"/>
  <c r="D533" i="2"/>
  <c r="D444" i="2"/>
  <c r="D445" i="2"/>
  <c r="D446" i="2"/>
  <c r="D358" i="2"/>
  <c r="D359" i="2"/>
  <c r="D360" i="2"/>
  <c r="J374" i="13" l="1"/>
  <c r="K313" i="13"/>
  <c r="L313" i="13" s="1"/>
  <c r="K373" i="13"/>
  <c r="L373" i="13" s="1"/>
  <c r="L360" i="2"/>
  <c r="N360" i="2" s="1"/>
  <c r="M360" i="2"/>
  <c r="O360" i="2" s="1"/>
  <c r="L359" i="2"/>
  <c r="N359" i="2" s="1"/>
  <c r="M359" i="2"/>
  <c r="O359" i="2" s="1"/>
  <c r="K375" i="13"/>
  <c r="L375" i="13" s="1"/>
  <c r="J375" i="13"/>
  <c r="K376" i="13"/>
  <c r="L376" i="13" s="1"/>
  <c r="I187" i="13"/>
  <c r="J187" i="13" s="1"/>
  <c r="J376" i="13"/>
  <c r="K374" i="13"/>
  <c r="L374" i="13" s="1"/>
  <c r="J373" i="13"/>
  <c r="J248" i="13"/>
  <c r="I250" i="13"/>
  <c r="J250" i="13" s="1"/>
  <c r="J311" i="13"/>
  <c r="K311" i="13"/>
  <c r="L311" i="13" s="1"/>
  <c r="J313" i="13"/>
  <c r="J312" i="13"/>
  <c r="K312" i="13"/>
  <c r="L312" i="13" s="1"/>
  <c r="J310" i="13"/>
  <c r="K310" i="13"/>
  <c r="L310" i="13" s="1"/>
  <c r="K248" i="13"/>
  <c r="L248" i="13" s="1"/>
  <c r="J249" i="13"/>
  <c r="K249" i="13"/>
  <c r="L249" i="13" s="1"/>
  <c r="K247" i="13"/>
  <c r="L247" i="13" s="1"/>
  <c r="J247" i="13"/>
  <c r="J185" i="13"/>
  <c r="K185" i="13"/>
  <c r="L185" i="13" s="1"/>
  <c r="J186" i="13"/>
  <c r="K186" i="13"/>
  <c r="L186" i="13" s="1"/>
  <c r="J184" i="13"/>
  <c r="K184" i="13"/>
  <c r="L184" i="13" s="1"/>
  <c r="J122" i="13"/>
  <c r="K124" i="13"/>
  <c r="L124" i="13" s="1"/>
  <c r="I123" i="13"/>
  <c r="J123" i="13" s="1"/>
  <c r="J124" i="13"/>
  <c r="K122" i="13"/>
  <c r="L122" i="13" s="1"/>
  <c r="K121" i="13"/>
  <c r="L121" i="13" s="1"/>
  <c r="J121" i="13"/>
  <c r="I61" i="13"/>
  <c r="J61" i="13" s="1"/>
  <c r="K58" i="13"/>
  <c r="L58" i="13" s="1"/>
  <c r="J60" i="13"/>
  <c r="J58" i="13"/>
  <c r="J59" i="13"/>
  <c r="K59" i="13"/>
  <c r="L59" i="13" s="1"/>
  <c r="K60" i="13"/>
  <c r="L60" i="13" s="1"/>
  <c r="Q277" i="24"/>
  <c r="O277" i="24"/>
  <c r="K277" i="24"/>
  <c r="E277" i="24"/>
  <c r="Z209" i="24"/>
  <c r="Z140" i="24"/>
  <c r="Z141" i="24"/>
  <c r="Z142" i="24"/>
  <c r="Q142" i="24"/>
  <c r="O142" i="24"/>
  <c r="E142" i="24"/>
  <c r="Q72" i="24"/>
  <c r="O72" i="24"/>
  <c r="E72" i="24"/>
  <c r="L277" i="24" l="1"/>
  <c r="O276" i="24"/>
  <c r="Z276" i="24"/>
  <c r="K276" i="24"/>
  <c r="E276" i="24"/>
  <c r="Z208" i="24"/>
  <c r="E141" i="24"/>
  <c r="E71" i="24"/>
  <c r="L276" i="24" l="1"/>
  <c r="Z275" i="24"/>
  <c r="O275" i="24"/>
  <c r="K275" i="24"/>
  <c r="E275" i="24"/>
  <c r="Z207" i="24"/>
  <c r="E140" i="24"/>
  <c r="E70" i="24"/>
  <c r="L275" i="24" l="1"/>
  <c r="D3391" i="2"/>
  <c r="D3392" i="2"/>
  <c r="D3393" i="2"/>
  <c r="D3394" i="2"/>
  <c r="D3395" i="2"/>
  <c r="D3285" i="2"/>
  <c r="D3286" i="2"/>
  <c r="D3287" i="2"/>
  <c r="D3288" i="2"/>
  <c r="D3289" i="2"/>
  <c r="D3183" i="2"/>
  <c r="D3184" i="2"/>
  <c r="D3185" i="2"/>
  <c r="D3186" i="2"/>
  <c r="D3187" i="2"/>
  <c r="D3078" i="2"/>
  <c r="D3079" i="2"/>
  <c r="D3080" i="2"/>
  <c r="D3081" i="2"/>
  <c r="D3082" i="2"/>
  <c r="D2972" i="2"/>
  <c r="D2973" i="2"/>
  <c r="D2974" i="2"/>
  <c r="D2975" i="2"/>
  <c r="D2976" i="2"/>
  <c r="D2863" i="2"/>
  <c r="D2864" i="2"/>
  <c r="D2865" i="2"/>
  <c r="D2866" i="2"/>
  <c r="D2867" i="2"/>
  <c r="F368" i="13"/>
  <c r="H368" i="13" s="1"/>
  <c r="G368" i="13"/>
  <c r="I368" i="13" s="1"/>
  <c r="F369" i="13"/>
  <c r="H369" i="13" s="1"/>
  <c r="G369" i="13"/>
  <c r="I369" i="13" s="1"/>
  <c r="F370" i="13"/>
  <c r="H370" i="13" s="1"/>
  <c r="G370" i="13"/>
  <c r="I370" i="13" s="1"/>
  <c r="F371" i="13"/>
  <c r="H371" i="13" s="1"/>
  <c r="G371" i="13"/>
  <c r="I371" i="13" s="1"/>
  <c r="F372" i="13"/>
  <c r="H372" i="13" s="1"/>
  <c r="G372" i="13"/>
  <c r="K372" i="13" s="1"/>
  <c r="L372" i="13" s="1"/>
  <c r="B368" i="13"/>
  <c r="B369" i="13"/>
  <c r="B370" i="13"/>
  <c r="B371" i="13"/>
  <c r="B372" i="13"/>
  <c r="F305" i="13"/>
  <c r="H305" i="13" s="1"/>
  <c r="G305" i="13"/>
  <c r="K305" i="13" s="1"/>
  <c r="L305" i="13" s="1"/>
  <c r="F306" i="13"/>
  <c r="H306" i="13" s="1"/>
  <c r="G306" i="13"/>
  <c r="K306" i="13" s="1"/>
  <c r="L306" i="13" s="1"/>
  <c r="F307" i="13"/>
  <c r="H307" i="13" s="1"/>
  <c r="G307" i="13"/>
  <c r="I307" i="13" s="1"/>
  <c r="F308" i="13"/>
  <c r="H308" i="13" s="1"/>
  <c r="G308" i="13"/>
  <c r="I308" i="13" s="1"/>
  <c r="F309" i="13"/>
  <c r="H309" i="13" s="1"/>
  <c r="G309" i="13"/>
  <c r="K309" i="13" s="1"/>
  <c r="L309" i="13" s="1"/>
  <c r="B305" i="13"/>
  <c r="B306" i="13"/>
  <c r="B307" i="13"/>
  <c r="B308" i="13"/>
  <c r="B309" i="13"/>
  <c r="D2756" i="2"/>
  <c r="D2757" i="2"/>
  <c r="D2758" i="2"/>
  <c r="D2759" i="2"/>
  <c r="D2760" i="2"/>
  <c r="D2648" i="2"/>
  <c r="D2649" i="2"/>
  <c r="D2650" i="2"/>
  <c r="D2651" i="2"/>
  <c r="D2652" i="2"/>
  <c r="D2460" i="2"/>
  <c r="D2461" i="2"/>
  <c r="D2462" i="2"/>
  <c r="D2463" i="2"/>
  <c r="D2464" i="2"/>
  <c r="D2272" i="2"/>
  <c r="D2273" i="2"/>
  <c r="D2274" i="2"/>
  <c r="D2275" i="2"/>
  <c r="D2276" i="2"/>
  <c r="D2166" i="2"/>
  <c r="D2167" i="2"/>
  <c r="D2168" i="2"/>
  <c r="D2169" i="2"/>
  <c r="D2170" i="2"/>
  <c r="D2055" i="2"/>
  <c r="D2056" i="2"/>
  <c r="D2057" i="2"/>
  <c r="D2058" i="2"/>
  <c r="D2059" i="2"/>
  <c r="D1946" i="2"/>
  <c r="D1947" i="2"/>
  <c r="D1948" i="2"/>
  <c r="D1949" i="2"/>
  <c r="D1950" i="2"/>
  <c r="D1837" i="2"/>
  <c r="D1838" i="2"/>
  <c r="D1839" i="2"/>
  <c r="D1840" i="2"/>
  <c r="D1841" i="2"/>
  <c r="D1645" i="2"/>
  <c r="D1646" i="2"/>
  <c r="D1647" i="2"/>
  <c r="D1648" i="2"/>
  <c r="D1649" i="2"/>
  <c r="D1454" i="2"/>
  <c r="D1455" i="2"/>
  <c r="D1456" i="2"/>
  <c r="D1457" i="2"/>
  <c r="D1458" i="2"/>
  <c r="D1348" i="2"/>
  <c r="D1349" i="2"/>
  <c r="D1350" i="2"/>
  <c r="D1351" i="2"/>
  <c r="D1352" i="2"/>
  <c r="D1242" i="2"/>
  <c r="D1243" i="2"/>
  <c r="D1244" i="2"/>
  <c r="D1245" i="2"/>
  <c r="D1246" i="2"/>
  <c r="D1136" i="2"/>
  <c r="D1137" i="2"/>
  <c r="D1138" i="2"/>
  <c r="D1139" i="2"/>
  <c r="D1140" i="2"/>
  <c r="D1029" i="2"/>
  <c r="D1030" i="2"/>
  <c r="D1031" i="2"/>
  <c r="D1032" i="2"/>
  <c r="D1033" i="2"/>
  <c r="D799" i="2"/>
  <c r="D800" i="2"/>
  <c r="D801" i="2"/>
  <c r="D802" i="2"/>
  <c r="D803" i="2"/>
  <c r="F242" i="13"/>
  <c r="H242" i="13" s="1"/>
  <c r="G242" i="13"/>
  <c r="I242" i="13" s="1"/>
  <c r="F243" i="13"/>
  <c r="H243" i="13" s="1"/>
  <c r="G243" i="13"/>
  <c r="I243" i="13" s="1"/>
  <c r="F244" i="13"/>
  <c r="H244" i="13" s="1"/>
  <c r="G244" i="13"/>
  <c r="I244" i="13" s="1"/>
  <c r="F245" i="13"/>
  <c r="H245" i="13" s="1"/>
  <c r="G245" i="13"/>
  <c r="I245" i="13" s="1"/>
  <c r="F246" i="13"/>
  <c r="H246" i="13" s="1"/>
  <c r="G246" i="13"/>
  <c r="K246" i="13" s="1"/>
  <c r="L246" i="13" s="1"/>
  <c r="B242" i="13"/>
  <c r="B243" i="13"/>
  <c r="B244" i="13"/>
  <c r="B245" i="13"/>
  <c r="B246" i="13"/>
  <c r="F179" i="13"/>
  <c r="H179" i="13" s="1"/>
  <c r="G179" i="13"/>
  <c r="I179" i="13" s="1"/>
  <c r="F180" i="13"/>
  <c r="H180" i="13" s="1"/>
  <c r="G180" i="13"/>
  <c r="I180" i="13" s="1"/>
  <c r="F181" i="13"/>
  <c r="H181" i="13" s="1"/>
  <c r="G181" i="13"/>
  <c r="I181" i="13" s="1"/>
  <c r="F182" i="13"/>
  <c r="H182" i="13" s="1"/>
  <c r="G182" i="13"/>
  <c r="I182" i="13" s="1"/>
  <c r="F183" i="13"/>
  <c r="H183" i="13" s="1"/>
  <c r="G183" i="13"/>
  <c r="I183" i="13" s="1"/>
  <c r="B179" i="13"/>
  <c r="B180" i="13"/>
  <c r="B181" i="13"/>
  <c r="B182" i="13"/>
  <c r="B183" i="13"/>
  <c r="F116" i="13"/>
  <c r="H116" i="13" s="1"/>
  <c r="G116" i="13"/>
  <c r="K116" i="13" s="1"/>
  <c r="L116" i="13" s="1"/>
  <c r="F117" i="13"/>
  <c r="H117" i="13" s="1"/>
  <c r="G117" i="13"/>
  <c r="K117" i="13" s="1"/>
  <c r="L117" i="13" s="1"/>
  <c r="F118" i="13"/>
  <c r="H118" i="13" s="1"/>
  <c r="G118" i="13"/>
  <c r="I118" i="13" s="1"/>
  <c r="F119" i="13"/>
  <c r="H119" i="13" s="1"/>
  <c r="G119" i="13"/>
  <c r="I119" i="13" s="1"/>
  <c r="F120" i="13"/>
  <c r="H120" i="13" s="1"/>
  <c r="G120" i="13"/>
  <c r="I120" i="13" s="1"/>
  <c r="B116" i="13"/>
  <c r="B117" i="13"/>
  <c r="B118" i="13"/>
  <c r="B119" i="13"/>
  <c r="B120" i="13"/>
  <c r="F53" i="13"/>
  <c r="H53" i="13" s="1"/>
  <c r="G53" i="13"/>
  <c r="I53" i="13" s="1"/>
  <c r="F54" i="13"/>
  <c r="H54" i="13" s="1"/>
  <c r="G54" i="13"/>
  <c r="I54" i="13" s="1"/>
  <c r="F55" i="13"/>
  <c r="H55" i="13" s="1"/>
  <c r="G55" i="13"/>
  <c r="I55" i="13" s="1"/>
  <c r="F56" i="13"/>
  <c r="H56" i="13" s="1"/>
  <c r="G56" i="13"/>
  <c r="K56" i="13" s="1"/>
  <c r="L56" i="13" s="1"/>
  <c r="F57" i="13"/>
  <c r="H57" i="13" s="1"/>
  <c r="G57" i="13"/>
  <c r="I57" i="13" s="1"/>
  <c r="D609" i="2"/>
  <c r="D610" i="2"/>
  <c r="D611" i="2"/>
  <c r="D612" i="2"/>
  <c r="D613" i="2"/>
  <c r="D526" i="2"/>
  <c r="D527" i="2"/>
  <c r="D528" i="2"/>
  <c r="D529" i="2"/>
  <c r="D530" i="2"/>
  <c r="D439" i="2"/>
  <c r="D440" i="2"/>
  <c r="D441" i="2"/>
  <c r="D442" i="2"/>
  <c r="D443" i="2"/>
  <c r="D353" i="2"/>
  <c r="D354" i="2"/>
  <c r="D355" i="2"/>
  <c r="D356" i="2"/>
  <c r="D357" i="2"/>
  <c r="L357" i="2" l="1"/>
  <c r="N357" i="2" s="1"/>
  <c r="M357" i="2"/>
  <c r="O357" i="2" s="1"/>
  <c r="M358" i="2"/>
  <c r="O358" i="2" s="1"/>
  <c r="L358" i="2"/>
  <c r="N358" i="2" s="1"/>
  <c r="L356" i="2"/>
  <c r="N356" i="2" s="1"/>
  <c r="M356" i="2"/>
  <c r="O356" i="2" s="1"/>
  <c r="J308" i="13"/>
  <c r="I305" i="13"/>
  <c r="J305" i="13" s="1"/>
  <c r="I372" i="13"/>
  <c r="J372" i="13" s="1"/>
  <c r="I306" i="13"/>
  <c r="J306" i="13" s="1"/>
  <c r="J371" i="13"/>
  <c r="J368" i="13"/>
  <c r="I309" i="13"/>
  <c r="J309" i="13" s="1"/>
  <c r="K369" i="13"/>
  <c r="L369" i="13" s="1"/>
  <c r="K368" i="13"/>
  <c r="L368" i="13" s="1"/>
  <c r="K371" i="13"/>
  <c r="L371" i="13" s="1"/>
  <c r="J369" i="13"/>
  <c r="J370" i="13"/>
  <c r="K370" i="13"/>
  <c r="L370" i="13" s="1"/>
  <c r="K308" i="13"/>
  <c r="L308" i="13" s="1"/>
  <c r="J307" i="13"/>
  <c r="K307" i="13"/>
  <c r="L307" i="13" s="1"/>
  <c r="J182" i="13"/>
  <c r="K180" i="13"/>
  <c r="L180" i="13" s="1"/>
  <c r="K179" i="13"/>
  <c r="L179" i="13" s="1"/>
  <c r="I117" i="13"/>
  <c r="J117" i="13" s="1"/>
  <c r="K181" i="13"/>
  <c r="L181" i="13" s="1"/>
  <c r="I246" i="13"/>
  <c r="J246" i="13" s="1"/>
  <c r="K245" i="13"/>
  <c r="L245" i="13" s="1"/>
  <c r="J244" i="13"/>
  <c r="K244" i="13"/>
  <c r="L244" i="13" s="1"/>
  <c r="J243" i="13"/>
  <c r="K243" i="13"/>
  <c r="L243" i="13" s="1"/>
  <c r="J242" i="13"/>
  <c r="K242" i="13"/>
  <c r="L242" i="13" s="1"/>
  <c r="J245" i="13"/>
  <c r="J119" i="13"/>
  <c r="K118" i="13"/>
  <c r="L118" i="13" s="1"/>
  <c r="K183" i="13"/>
  <c r="L183" i="13" s="1"/>
  <c r="J183" i="13"/>
  <c r="J55" i="13"/>
  <c r="I116" i="13"/>
  <c r="J116" i="13" s="1"/>
  <c r="J180" i="13"/>
  <c r="J179" i="13"/>
  <c r="K182" i="13"/>
  <c r="L182" i="13" s="1"/>
  <c r="J181" i="13"/>
  <c r="I56" i="13"/>
  <c r="J56" i="13" s="1"/>
  <c r="K55" i="13"/>
  <c r="L55" i="13" s="1"/>
  <c r="K54" i="13"/>
  <c r="L54" i="13" s="1"/>
  <c r="J53" i="13"/>
  <c r="K53" i="13"/>
  <c r="L53" i="13" s="1"/>
  <c r="K120" i="13"/>
  <c r="L120" i="13" s="1"/>
  <c r="J120" i="13"/>
  <c r="K119" i="13"/>
  <c r="L119" i="13" s="1"/>
  <c r="J118" i="13"/>
  <c r="J54" i="13"/>
  <c r="J57" i="13"/>
  <c r="K57" i="13"/>
  <c r="L57" i="13" s="1"/>
  <c r="Z270" i="24"/>
  <c r="Z271" i="24"/>
  <c r="Z272" i="24"/>
  <c r="Z273" i="24"/>
  <c r="Z274" i="24"/>
  <c r="O274" i="24"/>
  <c r="K274" i="24"/>
  <c r="E274" i="24"/>
  <c r="Z206" i="24"/>
  <c r="Z139" i="24"/>
  <c r="E139" i="24"/>
  <c r="E69" i="24"/>
  <c r="L274" i="24" l="1"/>
  <c r="Q273" i="24"/>
  <c r="O273" i="24"/>
  <c r="K273" i="24"/>
  <c r="E273" i="24"/>
  <c r="Z205" i="24"/>
  <c r="E205" i="24"/>
  <c r="Z138" i="24"/>
  <c r="E138" i="24"/>
  <c r="E68" i="24"/>
  <c r="L273" i="24" l="1"/>
  <c r="E267" i="24"/>
  <c r="K267" i="24"/>
  <c r="E268" i="24"/>
  <c r="K268" i="24"/>
  <c r="E269" i="24"/>
  <c r="K269" i="24"/>
  <c r="E270" i="24"/>
  <c r="K270" i="24"/>
  <c r="E271" i="24"/>
  <c r="K271" i="24"/>
  <c r="E272" i="24"/>
  <c r="K272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129" i="24"/>
  <c r="E130" i="24"/>
  <c r="E131" i="24"/>
  <c r="E132" i="24"/>
  <c r="E133" i="24"/>
  <c r="E134" i="24"/>
  <c r="E135" i="24"/>
  <c r="E136" i="24"/>
  <c r="E137" i="24"/>
  <c r="E60" i="24"/>
  <c r="E61" i="24"/>
  <c r="E62" i="24"/>
  <c r="E63" i="24"/>
  <c r="E64" i="24"/>
  <c r="E65" i="24"/>
  <c r="E66" i="24"/>
  <c r="E67" i="24"/>
  <c r="L271" i="24" l="1"/>
  <c r="L269" i="24"/>
  <c r="L270" i="24"/>
  <c r="L268" i="24"/>
  <c r="L267" i="24"/>
  <c r="L272" i="24"/>
  <c r="Q272" i="24"/>
  <c r="O272" i="24"/>
  <c r="Z204" i="24"/>
  <c r="Z137" i="24"/>
  <c r="Z131" i="24"/>
  <c r="Z132" i="24"/>
  <c r="Z133" i="24"/>
  <c r="Z134" i="24"/>
  <c r="Z135" i="24"/>
  <c r="Z136" i="24"/>
  <c r="Q271" i="24" l="1"/>
  <c r="O271" i="24"/>
  <c r="K213" i="24"/>
  <c r="K214" i="24"/>
  <c r="K215" i="24"/>
  <c r="K216" i="24"/>
  <c r="K217" i="24"/>
  <c r="K218" i="24"/>
  <c r="K219" i="24"/>
  <c r="K220" i="24"/>
  <c r="K221" i="24"/>
  <c r="K222" i="24"/>
  <c r="K223" i="24"/>
  <c r="K224" i="24"/>
  <c r="K225" i="24"/>
  <c r="K226" i="24"/>
  <c r="K227" i="24"/>
  <c r="K228" i="24"/>
  <c r="K229" i="24"/>
  <c r="K230" i="24"/>
  <c r="K231" i="24"/>
  <c r="K232" i="24"/>
  <c r="K233" i="24"/>
  <c r="K234" i="24"/>
  <c r="K235" i="24"/>
  <c r="K236" i="24"/>
  <c r="K237" i="24"/>
  <c r="K238" i="24"/>
  <c r="K239" i="24"/>
  <c r="K240" i="24"/>
  <c r="K241" i="24"/>
  <c r="K242" i="24"/>
  <c r="K243" i="24"/>
  <c r="K244" i="24"/>
  <c r="K245" i="24"/>
  <c r="K246" i="24"/>
  <c r="K247" i="24"/>
  <c r="K248" i="24"/>
  <c r="K249" i="24"/>
  <c r="K250" i="24"/>
  <c r="K251" i="24"/>
  <c r="K252" i="24"/>
  <c r="K253" i="24"/>
  <c r="K254" i="24"/>
  <c r="K255" i="24"/>
  <c r="K256" i="24"/>
  <c r="K257" i="24"/>
  <c r="K258" i="24"/>
  <c r="K259" i="24"/>
  <c r="K260" i="24"/>
  <c r="K261" i="24"/>
  <c r="K262" i="24"/>
  <c r="K263" i="24"/>
  <c r="K264" i="24"/>
  <c r="K265" i="24"/>
  <c r="K266" i="24"/>
  <c r="Z203" i="24"/>
  <c r="Q270" i="24" l="1"/>
  <c r="O270" i="24"/>
  <c r="Z202" i="24"/>
  <c r="D3388" i="2" l="1"/>
  <c r="D3389" i="2"/>
  <c r="D3390" i="2"/>
  <c r="D3282" i="2"/>
  <c r="D3283" i="2"/>
  <c r="D3284" i="2"/>
  <c r="D3180" i="2"/>
  <c r="D3181" i="2"/>
  <c r="D3182" i="2"/>
  <c r="D3075" i="2"/>
  <c r="D3076" i="2"/>
  <c r="D3077" i="2"/>
  <c r="D2969" i="2"/>
  <c r="D2970" i="2"/>
  <c r="D2971" i="2"/>
  <c r="D2860" i="2"/>
  <c r="D2861" i="2"/>
  <c r="D2862" i="2"/>
  <c r="D2753" i="2"/>
  <c r="D2754" i="2"/>
  <c r="D2755" i="2"/>
  <c r="F365" i="13"/>
  <c r="H365" i="13" s="1"/>
  <c r="G365" i="13"/>
  <c r="I365" i="13" s="1"/>
  <c r="F366" i="13"/>
  <c r="H366" i="13" s="1"/>
  <c r="G366" i="13"/>
  <c r="I366" i="13" s="1"/>
  <c r="F367" i="13"/>
  <c r="H367" i="13" s="1"/>
  <c r="G367" i="13"/>
  <c r="I367" i="13" s="1"/>
  <c r="B365" i="13"/>
  <c r="B366" i="13"/>
  <c r="B367" i="13"/>
  <c r="F302" i="13"/>
  <c r="H302" i="13" s="1"/>
  <c r="G302" i="13"/>
  <c r="I302" i="13" s="1"/>
  <c r="F303" i="13"/>
  <c r="H303" i="13" s="1"/>
  <c r="G303" i="13"/>
  <c r="K303" i="13" s="1"/>
  <c r="L303" i="13" s="1"/>
  <c r="F304" i="13"/>
  <c r="H304" i="13" s="1"/>
  <c r="G304" i="13"/>
  <c r="K304" i="13" s="1"/>
  <c r="L304" i="13" s="1"/>
  <c r="B302" i="13"/>
  <c r="B303" i="13"/>
  <c r="B304" i="13"/>
  <c r="B239" i="13"/>
  <c r="B240" i="13"/>
  <c r="B241" i="13"/>
  <c r="F239" i="13"/>
  <c r="H239" i="13" s="1"/>
  <c r="G239" i="13"/>
  <c r="I239" i="13" s="1"/>
  <c r="F240" i="13"/>
  <c r="H240" i="13" s="1"/>
  <c r="G240" i="13"/>
  <c r="K240" i="13" s="1"/>
  <c r="L240" i="13" s="1"/>
  <c r="F241" i="13"/>
  <c r="H241" i="13" s="1"/>
  <c r="G241" i="13"/>
  <c r="I241" i="13" s="1"/>
  <c r="D2645" i="2"/>
  <c r="D2646" i="2"/>
  <c r="D2647" i="2"/>
  <c r="D2457" i="2"/>
  <c r="D2458" i="2"/>
  <c r="D2459" i="2"/>
  <c r="D2269" i="2"/>
  <c r="D2270" i="2"/>
  <c r="D2271" i="2"/>
  <c r="D2163" i="2"/>
  <c r="D2164" i="2"/>
  <c r="D2165" i="2"/>
  <c r="D2052" i="2"/>
  <c r="D2053" i="2"/>
  <c r="D2054" i="2"/>
  <c r="D1943" i="2"/>
  <c r="D1944" i="2"/>
  <c r="D1945" i="2"/>
  <c r="D1834" i="2"/>
  <c r="D1835" i="2"/>
  <c r="D1836" i="2"/>
  <c r="D1642" i="2"/>
  <c r="D1643" i="2"/>
  <c r="D1644" i="2"/>
  <c r="D1451" i="2"/>
  <c r="D1452" i="2"/>
  <c r="D1453" i="2"/>
  <c r="D1345" i="2"/>
  <c r="D1346" i="2"/>
  <c r="D1347" i="2"/>
  <c r="D1239" i="2"/>
  <c r="D1240" i="2"/>
  <c r="D1241" i="2"/>
  <c r="D1133" i="2"/>
  <c r="D1134" i="2"/>
  <c r="D1135" i="2"/>
  <c r="D1026" i="2"/>
  <c r="D1027" i="2"/>
  <c r="D1028" i="2"/>
  <c r="D796" i="2"/>
  <c r="D797" i="2"/>
  <c r="D798" i="2"/>
  <c r="F176" i="13"/>
  <c r="H176" i="13" s="1"/>
  <c r="G176" i="13"/>
  <c r="I176" i="13" s="1"/>
  <c r="F177" i="13"/>
  <c r="H177" i="13" s="1"/>
  <c r="G177" i="13"/>
  <c r="K177" i="13" s="1"/>
  <c r="L177" i="13" s="1"/>
  <c r="F178" i="13"/>
  <c r="H178" i="13" s="1"/>
  <c r="G178" i="13"/>
  <c r="K178" i="13" s="1"/>
  <c r="L178" i="13" s="1"/>
  <c r="B176" i="13"/>
  <c r="B177" i="13"/>
  <c r="B178" i="13"/>
  <c r="F113" i="13"/>
  <c r="H113" i="13" s="1"/>
  <c r="G113" i="13"/>
  <c r="K113" i="13" s="1"/>
  <c r="L113" i="13" s="1"/>
  <c r="F114" i="13"/>
  <c r="H114" i="13" s="1"/>
  <c r="G114" i="13"/>
  <c r="K114" i="13" s="1"/>
  <c r="L114" i="13" s="1"/>
  <c r="F115" i="13"/>
  <c r="H115" i="13" s="1"/>
  <c r="G115" i="13"/>
  <c r="I115" i="13" s="1"/>
  <c r="B113" i="13"/>
  <c r="B114" i="13"/>
  <c r="B115" i="13"/>
  <c r="F50" i="13"/>
  <c r="H50" i="13" s="1"/>
  <c r="G50" i="13"/>
  <c r="I50" i="13" s="1"/>
  <c r="F51" i="13"/>
  <c r="H51" i="13" s="1"/>
  <c r="G51" i="13"/>
  <c r="I51" i="13" s="1"/>
  <c r="F52" i="13"/>
  <c r="H52" i="13" s="1"/>
  <c r="G52" i="13"/>
  <c r="I52" i="13" s="1"/>
  <c r="D606" i="2"/>
  <c r="D607" i="2"/>
  <c r="D608" i="2"/>
  <c r="D523" i="2"/>
  <c r="D524" i="2"/>
  <c r="D525" i="2"/>
  <c r="D436" i="2"/>
  <c r="D437" i="2"/>
  <c r="D438" i="2"/>
  <c r="D350" i="2"/>
  <c r="D351" i="2"/>
  <c r="D352" i="2"/>
  <c r="I240" i="13" l="1"/>
  <c r="J240" i="13" s="1"/>
  <c r="J302" i="13"/>
  <c r="I303" i="13"/>
  <c r="J303" i="13" s="1"/>
  <c r="I304" i="13"/>
  <c r="J304" i="13" s="1"/>
  <c r="K366" i="13"/>
  <c r="L366" i="13" s="1"/>
  <c r="I177" i="13"/>
  <c r="J177" i="13" s="1"/>
  <c r="J239" i="13"/>
  <c r="K367" i="13"/>
  <c r="L367" i="13" s="1"/>
  <c r="J366" i="13"/>
  <c r="J365" i="13"/>
  <c r="K365" i="13"/>
  <c r="L365" i="13" s="1"/>
  <c r="J367" i="13"/>
  <c r="K302" i="13"/>
  <c r="L302" i="13" s="1"/>
  <c r="J241" i="13"/>
  <c r="K241" i="13"/>
  <c r="L241" i="13" s="1"/>
  <c r="K239" i="13"/>
  <c r="L239" i="13" s="1"/>
  <c r="I114" i="13"/>
  <c r="J114" i="13" s="1"/>
  <c r="I178" i="13"/>
  <c r="J178" i="13" s="1"/>
  <c r="J176" i="13"/>
  <c r="I113" i="13"/>
  <c r="J113" i="13" s="1"/>
  <c r="K176" i="13"/>
  <c r="L176" i="13" s="1"/>
  <c r="K115" i="13"/>
  <c r="L115" i="13" s="1"/>
  <c r="K50" i="13"/>
  <c r="L50" i="13" s="1"/>
  <c r="J115" i="13"/>
  <c r="J52" i="13"/>
  <c r="K52" i="13"/>
  <c r="L52" i="13" s="1"/>
  <c r="J51" i="13"/>
  <c r="K51" i="13"/>
  <c r="L51" i="13" s="1"/>
  <c r="J50" i="13"/>
  <c r="Z269" i="24"/>
  <c r="Q269" i="24"/>
  <c r="O269" i="24"/>
  <c r="Z268" i="24"/>
  <c r="Q268" i="24"/>
  <c r="O268" i="24"/>
  <c r="Z267" i="24"/>
  <c r="Q267" i="24"/>
  <c r="O267" i="24"/>
  <c r="Z266" i="24"/>
  <c r="Q266" i="24"/>
  <c r="O266" i="24"/>
  <c r="E266" i="24"/>
  <c r="L266" i="24" s="1"/>
  <c r="Z265" i="24"/>
  <c r="Q265" i="24"/>
  <c r="O265" i="24"/>
  <c r="E265" i="24"/>
  <c r="L265" i="24" s="1"/>
  <c r="Z264" i="24"/>
  <c r="Q264" i="24"/>
  <c r="O264" i="24"/>
  <c r="E264" i="24"/>
  <c r="L264" i="24" s="1"/>
  <c r="Z263" i="24"/>
  <c r="Q263" i="24"/>
  <c r="O263" i="24"/>
  <c r="E263" i="24"/>
  <c r="L263" i="24" s="1"/>
  <c r="Z262" i="24"/>
  <c r="O262" i="24"/>
  <c r="E262" i="24"/>
  <c r="L262" i="24" s="1"/>
  <c r="Z261" i="24"/>
  <c r="Q261" i="24"/>
  <c r="O261" i="24"/>
  <c r="E261" i="24"/>
  <c r="L261" i="24" s="1"/>
  <c r="Z260" i="24"/>
  <c r="Q260" i="24"/>
  <c r="O260" i="24"/>
  <c r="E260" i="24"/>
  <c r="L260" i="24" s="1"/>
  <c r="Z259" i="24"/>
  <c r="Q259" i="24"/>
  <c r="O259" i="24"/>
  <c r="E259" i="24"/>
  <c r="L259" i="24" s="1"/>
  <c r="Z258" i="24"/>
  <c r="Q258" i="24"/>
  <c r="O258" i="24"/>
  <c r="E258" i="24"/>
  <c r="L258" i="24" s="1"/>
  <c r="Z257" i="24"/>
  <c r="Q257" i="24"/>
  <c r="O257" i="24"/>
  <c r="E257" i="24"/>
  <c r="L257" i="24" s="1"/>
  <c r="Z256" i="24"/>
  <c r="Q256" i="24"/>
  <c r="O256" i="24"/>
  <c r="E256" i="24"/>
  <c r="L256" i="24" s="1"/>
  <c r="Z255" i="24"/>
  <c r="Q255" i="24"/>
  <c r="O255" i="24"/>
  <c r="E255" i="24"/>
  <c r="L255" i="24" s="1"/>
  <c r="Z254" i="24"/>
  <c r="Q254" i="24"/>
  <c r="O254" i="24"/>
  <c r="E254" i="24"/>
  <c r="L254" i="24" s="1"/>
  <c r="Z253" i="24"/>
  <c r="O253" i="24"/>
  <c r="E253" i="24"/>
  <c r="L253" i="24" s="1"/>
  <c r="Z252" i="24"/>
  <c r="Q252" i="24"/>
  <c r="O252" i="24"/>
  <c r="E252" i="24"/>
  <c r="L252" i="24" s="1"/>
  <c r="Z251" i="24"/>
  <c r="Q251" i="24"/>
  <c r="O251" i="24"/>
  <c r="E251" i="24"/>
  <c r="L251" i="24" s="1"/>
  <c r="Z250" i="24"/>
  <c r="Q250" i="24"/>
  <c r="O250" i="24"/>
  <c r="E250" i="24"/>
  <c r="L250" i="24" s="1"/>
  <c r="Z249" i="24"/>
  <c r="Q249" i="24"/>
  <c r="O249" i="24"/>
  <c r="E249" i="24"/>
  <c r="L249" i="24" s="1"/>
  <c r="Z248" i="24"/>
  <c r="Q248" i="24"/>
  <c r="O248" i="24"/>
  <c r="E248" i="24"/>
  <c r="L248" i="24" s="1"/>
  <c r="Z247" i="24"/>
  <c r="Q247" i="24"/>
  <c r="O247" i="24"/>
  <c r="E247" i="24"/>
  <c r="L247" i="24" s="1"/>
  <c r="Z246" i="24"/>
  <c r="Q246" i="24"/>
  <c r="O246" i="24"/>
  <c r="E246" i="24"/>
  <c r="L246" i="24" s="1"/>
  <c r="Z245" i="24"/>
  <c r="Q245" i="24"/>
  <c r="O245" i="24"/>
  <c r="E245" i="24"/>
  <c r="L245" i="24" s="1"/>
  <c r="Z244" i="24"/>
  <c r="Q244" i="24"/>
  <c r="O244" i="24"/>
  <c r="E244" i="24"/>
  <c r="L244" i="24" s="1"/>
  <c r="Z243" i="24"/>
  <c r="Q243" i="24"/>
  <c r="O243" i="24"/>
  <c r="E243" i="24"/>
  <c r="L243" i="24" s="1"/>
  <c r="Z242" i="24"/>
  <c r="Q242" i="24"/>
  <c r="O242" i="24"/>
  <c r="E242" i="24"/>
  <c r="L242" i="24" s="1"/>
  <c r="C242" i="24"/>
  <c r="Q241" i="24"/>
  <c r="O241" i="24"/>
  <c r="E241" i="24"/>
  <c r="L241" i="24" s="1"/>
  <c r="AA240" i="24"/>
  <c r="Q240" i="24"/>
  <c r="O240" i="24"/>
  <c r="E240" i="24"/>
  <c r="L240" i="24" s="1"/>
  <c r="AA239" i="24"/>
  <c r="Q239" i="24"/>
  <c r="O239" i="24"/>
  <c r="E239" i="24"/>
  <c r="L239" i="24" s="1"/>
  <c r="AA238" i="24"/>
  <c r="Q238" i="24"/>
  <c r="O238" i="24"/>
  <c r="E238" i="24"/>
  <c r="L238" i="24" s="1"/>
  <c r="Z237" i="24"/>
  <c r="AA237" i="24" s="1"/>
  <c r="Q237" i="24"/>
  <c r="O237" i="24"/>
  <c r="E237" i="24"/>
  <c r="L237" i="24" s="1"/>
  <c r="AA236" i="24"/>
  <c r="Q236" i="24"/>
  <c r="O236" i="24"/>
  <c r="E236" i="24"/>
  <c r="L236" i="24" s="1"/>
  <c r="AA235" i="24"/>
  <c r="Q235" i="24"/>
  <c r="O235" i="24"/>
  <c r="E235" i="24"/>
  <c r="L235" i="24" s="1"/>
  <c r="AA234" i="24"/>
  <c r="Q234" i="24"/>
  <c r="O234" i="24"/>
  <c r="E234" i="24"/>
  <c r="L234" i="24" s="1"/>
  <c r="AA233" i="24"/>
  <c r="Q233" i="24"/>
  <c r="O233" i="24"/>
  <c r="E233" i="24"/>
  <c r="L233" i="24" s="1"/>
  <c r="AA232" i="24"/>
  <c r="Q232" i="24"/>
  <c r="O232" i="24"/>
  <c r="E232" i="24"/>
  <c r="L232" i="24" s="1"/>
  <c r="AA231" i="24"/>
  <c r="Q231" i="24"/>
  <c r="N231" i="24"/>
  <c r="O231" i="24" s="1"/>
  <c r="E231" i="24"/>
  <c r="L231" i="24" s="1"/>
  <c r="AA230" i="24"/>
  <c r="Q230" i="24"/>
  <c r="O230" i="24"/>
  <c r="E230" i="24"/>
  <c r="L230" i="24" s="1"/>
  <c r="AA229" i="24"/>
  <c r="Q229" i="24"/>
  <c r="O229" i="24"/>
  <c r="E229" i="24"/>
  <c r="L229" i="24" s="1"/>
  <c r="AA228" i="24"/>
  <c r="Q228" i="24"/>
  <c r="O228" i="24"/>
  <c r="E228" i="24"/>
  <c r="L228" i="24" s="1"/>
  <c r="C228" i="24"/>
  <c r="AA227" i="24"/>
  <c r="Q227" i="24"/>
  <c r="O227" i="24"/>
  <c r="E227" i="24"/>
  <c r="L227" i="24" s="1"/>
  <c r="C227" i="24"/>
  <c r="AA226" i="24"/>
  <c r="Q226" i="24"/>
  <c r="O226" i="24"/>
  <c r="E226" i="24"/>
  <c r="L226" i="24" s="1"/>
  <c r="C226" i="24"/>
  <c r="AA225" i="24"/>
  <c r="Q225" i="24"/>
  <c r="O225" i="24"/>
  <c r="E225" i="24"/>
  <c r="L225" i="24" s="1"/>
  <c r="C225" i="24"/>
  <c r="AA224" i="24"/>
  <c r="Q224" i="24"/>
  <c r="O224" i="24"/>
  <c r="E224" i="24"/>
  <c r="L224" i="24" s="1"/>
  <c r="C224" i="24"/>
  <c r="AA223" i="24"/>
  <c r="Q223" i="24"/>
  <c r="O223" i="24"/>
  <c r="E223" i="24"/>
  <c r="L223" i="24" s="1"/>
  <c r="C223" i="24"/>
  <c r="AA222" i="24"/>
  <c r="Q222" i="24"/>
  <c r="O222" i="24"/>
  <c r="E222" i="24"/>
  <c r="L222" i="24" s="1"/>
  <c r="C222" i="24"/>
  <c r="AA221" i="24"/>
  <c r="Q221" i="24"/>
  <c r="O221" i="24"/>
  <c r="E221" i="24"/>
  <c r="L221" i="24" s="1"/>
  <c r="C221" i="24"/>
  <c r="AA220" i="24"/>
  <c r="Q220" i="24"/>
  <c r="O220" i="24"/>
  <c r="E220" i="24"/>
  <c r="L220" i="24" s="1"/>
  <c r="C220" i="24"/>
  <c r="AA219" i="24"/>
  <c r="Q219" i="24"/>
  <c r="O219" i="24"/>
  <c r="E219" i="24"/>
  <c r="L219" i="24" s="1"/>
  <c r="C219" i="24"/>
  <c r="AA218" i="24"/>
  <c r="Q218" i="24"/>
  <c r="O218" i="24"/>
  <c r="E218" i="24"/>
  <c r="L218" i="24" s="1"/>
  <c r="C218" i="24"/>
  <c r="Z217" i="24"/>
  <c r="AA217" i="24" s="1"/>
  <c r="Q217" i="24"/>
  <c r="O217" i="24"/>
  <c r="E217" i="24"/>
  <c r="L217" i="24" s="1"/>
  <c r="C217" i="24"/>
  <c r="Z216" i="24"/>
  <c r="AA216" i="24" s="1"/>
  <c r="Q216" i="24"/>
  <c r="O216" i="24"/>
  <c r="E216" i="24"/>
  <c r="L216" i="24" s="1"/>
  <c r="C216" i="24"/>
  <c r="Z215" i="24"/>
  <c r="AA215" i="24" s="1"/>
  <c r="Q215" i="24"/>
  <c r="O215" i="24"/>
  <c r="E215" i="24"/>
  <c r="L215" i="24" s="1"/>
  <c r="C215" i="24"/>
  <c r="Z214" i="24"/>
  <c r="AA214" i="24" s="1"/>
  <c r="Q214" i="24"/>
  <c r="O214" i="24"/>
  <c r="E214" i="24"/>
  <c r="L214" i="24" s="1"/>
  <c r="C214" i="24"/>
  <c r="AA213" i="24"/>
  <c r="Q213" i="24"/>
  <c r="O213" i="24"/>
  <c r="E213" i="24"/>
  <c r="L213" i="24" s="1"/>
  <c r="C213" i="24"/>
  <c r="B213" i="24"/>
  <c r="B214" i="24" s="1"/>
  <c r="B215" i="24" s="1"/>
  <c r="B216" i="24" s="1"/>
  <c r="B217" i="24" s="1"/>
  <c r="B218" i="24" s="1"/>
  <c r="B219" i="24" s="1"/>
  <c r="B220" i="24" s="1"/>
  <c r="B221" i="24" s="1"/>
  <c r="B222" i="24" s="1"/>
  <c r="B223" i="24" s="1"/>
  <c r="B224" i="24" s="1"/>
  <c r="B225" i="24" s="1"/>
  <c r="B226" i="24" s="1"/>
  <c r="B227" i="24" s="1"/>
  <c r="B228" i="24" s="1"/>
  <c r="B229" i="24" s="1"/>
  <c r="B230" i="24" s="1"/>
  <c r="B231" i="24" s="1"/>
  <c r="B232" i="24" s="1"/>
  <c r="B233" i="24" s="1"/>
  <c r="B234" i="24" s="1"/>
  <c r="B235" i="24" s="1"/>
  <c r="B236" i="24" s="1"/>
  <c r="B237" i="24" s="1"/>
  <c r="B238" i="24" s="1"/>
  <c r="B239" i="24" s="1"/>
  <c r="B240" i="24" s="1"/>
  <c r="B241" i="24" s="1"/>
  <c r="B242" i="24" s="1"/>
  <c r="B243" i="24" s="1"/>
  <c r="B244" i="24" s="1"/>
  <c r="B245" i="24" s="1"/>
  <c r="B246" i="24" s="1"/>
  <c r="B247" i="24" s="1"/>
  <c r="B248" i="24" s="1"/>
  <c r="B249" i="24" s="1"/>
  <c r="B250" i="24" s="1"/>
  <c r="B251" i="24" s="1"/>
  <c r="B252" i="24" s="1"/>
  <c r="B253" i="24" s="1"/>
  <c r="B254" i="24" s="1"/>
  <c r="B255" i="24" s="1"/>
  <c r="B256" i="24" s="1"/>
  <c r="B257" i="24" s="1"/>
  <c r="B258" i="24" s="1"/>
  <c r="B259" i="24" s="1"/>
  <c r="B260" i="24" s="1"/>
  <c r="B261" i="24" s="1"/>
  <c r="B262" i="24" s="1"/>
  <c r="B263" i="24" s="1"/>
  <c r="Q212" i="24"/>
  <c r="O212" i="24"/>
  <c r="K212" i="24"/>
  <c r="H212" i="24"/>
  <c r="E212" i="24"/>
  <c r="C212" i="24"/>
  <c r="Z201" i="24"/>
  <c r="Z200" i="24"/>
  <c r="Z199" i="24"/>
  <c r="Z198" i="24"/>
  <c r="Z197" i="24"/>
  <c r="Z196" i="24"/>
  <c r="Z195" i="24"/>
  <c r="Z194" i="24"/>
  <c r="Z193" i="24"/>
  <c r="Z192" i="24"/>
  <c r="Z191" i="24"/>
  <c r="Z190" i="24"/>
  <c r="Z189" i="24"/>
  <c r="Z188" i="24"/>
  <c r="Z187" i="24"/>
  <c r="Z186" i="24"/>
  <c r="Z185" i="24"/>
  <c r="Z184" i="24"/>
  <c r="Z183" i="24"/>
  <c r="Z182" i="24"/>
  <c r="Z181" i="24"/>
  <c r="Z180" i="24"/>
  <c r="Z179" i="24"/>
  <c r="Z178" i="24"/>
  <c r="Z176" i="24"/>
  <c r="Q176" i="24"/>
  <c r="O176" i="24"/>
  <c r="AA175" i="24"/>
  <c r="Q175" i="24"/>
  <c r="O175" i="24"/>
  <c r="AA174" i="24"/>
  <c r="Q174" i="24"/>
  <c r="O174" i="24"/>
  <c r="AA173" i="24"/>
  <c r="Q173" i="24"/>
  <c r="O173" i="24"/>
  <c r="AA172" i="24"/>
  <c r="Q172" i="24"/>
  <c r="O172" i="24"/>
  <c r="AA171" i="24"/>
  <c r="Q171" i="24"/>
  <c r="O171" i="24"/>
  <c r="AA170" i="24"/>
  <c r="Q170" i="24"/>
  <c r="O170" i="24"/>
  <c r="AA169" i="24"/>
  <c r="Q169" i="24"/>
  <c r="O169" i="24"/>
  <c r="AA168" i="24"/>
  <c r="Q168" i="24"/>
  <c r="O168" i="24"/>
  <c r="AA167" i="24"/>
  <c r="Q167" i="24"/>
  <c r="O167" i="24"/>
  <c r="AA166" i="24"/>
  <c r="Q166" i="24"/>
  <c r="O166" i="24"/>
  <c r="AA165" i="24"/>
  <c r="Q165" i="24"/>
  <c r="O165" i="24"/>
  <c r="AA164" i="24"/>
  <c r="Q164" i="24"/>
  <c r="O164" i="24"/>
  <c r="D163" i="24"/>
  <c r="AA161" i="24"/>
  <c r="Q161" i="24"/>
  <c r="O161" i="24"/>
  <c r="C161" i="24"/>
  <c r="AA160" i="24"/>
  <c r="Q160" i="24"/>
  <c r="O160" i="24"/>
  <c r="C160" i="24"/>
  <c r="AA159" i="24"/>
  <c r="Q159" i="24"/>
  <c r="O159" i="24"/>
  <c r="C159" i="24"/>
  <c r="Z158" i="24"/>
  <c r="AA158" i="24" s="1"/>
  <c r="Q158" i="24"/>
  <c r="O158" i="24"/>
  <c r="C158" i="24"/>
  <c r="Z157" i="24"/>
  <c r="AA157" i="24" s="1"/>
  <c r="Q157" i="24"/>
  <c r="O157" i="24"/>
  <c r="C157" i="24"/>
  <c r="Z156" i="24"/>
  <c r="AA156" i="24" s="1"/>
  <c r="Q156" i="24"/>
  <c r="O156" i="24"/>
  <c r="C156" i="24"/>
  <c r="Z155" i="24"/>
  <c r="AA155" i="24" s="1"/>
  <c r="Q155" i="24"/>
  <c r="O155" i="24"/>
  <c r="C155" i="24"/>
  <c r="Z154" i="24"/>
  <c r="AA154" i="24" s="1"/>
  <c r="Q154" i="24"/>
  <c r="O154" i="24"/>
  <c r="C154" i="24"/>
  <c r="Z153" i="24"/>
  <c r="AA153" i="24" s="1"/>
  <c r="Q153" i="24"/>
  <c r="O153" i="24"/>
  <c r="C153" i="24"/>
  <c r="Z152" i="24"/>
  <c r="AA152" i="24" s="1"/>
  <c r="Q152" i="24"/>
  <c r="O152" i="24"/>
  <c r="C152" i="24"/>
  <c r="Z151" i="24"/>
  <c r="AA151" i="24" s="1"/>
  <c r="Q151" i="24"/>
  <c r="O151" i="24"/>
  <c r="C151" i="24"/>
  <c r="Z150" i="24"/>
  <c r="AA150" i="24" s="1"/>
  <c r="Q150" i="24"/>
  <c r="O150" i="24"/>
  <c r="C150" i="24"/>
  <c r="Z149" i="24"/>
  <c r="AA149" i="24" s="1"/>
  <c r="Q149" i="24"/>
  <c r="O149" i="24"/>
  <c r="C149" i="24"/>
  <c r="Z148" i="24"/>
  <c r="AA148" i="24" s="1"/>
  <c r="Q148" i="24"/>
  <c r="O148" i="24"/>
  <c r="C148" i="24"/>
  <c r="Z147" i="24"/>
  <c r="AA147" i="24" s="1"/>
  <c r="Q147" i="24"/>
  <c r="O147" i="24"/>
  <c r="C147" i="24"/>
  <c r="Z146" i="24"/>
  <c r="AA146" i="24" s="1"/>
  <c r="Q146" i="24"/>
  <c r="O146" i="24"/>
  <c r="C146" i="24"/>
  <c r="B146" i="24"/>
  <c r="B147" i="24" s="1"/>
  <c r="B148" i="24" s="1"/>
  <c r="B149" i="24" s="1"/>
  <c r="B150" i="24" s="1"/>
  <c r="B151" i="24" s="1"/>
  <c r="B152" i="24" s="1"/>
  <c r="B153" i="24" s="1"/>
  <c r="B154" i="24" s="1"/>
  <c r="B155" i="24" s="1"/>
  <c r="B156" i="24" s="1"/>
  <c r="B157" i="24" s="1"/>
  <c r="B158" i="24" s="1"/>
  <c r="B159" i="24" s="1"/>
  <c r="B160" i="24" s="1"/>
  <c r="B161" i="24" s="1"/>
  <c r="B162" i="24" s="1"/>
  <c r="B163" i="24" s="1"/>
  <c r="B164" i="24" s="1"/>
  <c r="B165" i="24" s="1"/>
  <c r="B166" i="24" s="1"/>
  <c r="B167" i="24" s="1"/>
  <c r="B168" i="24" s="1"/>
  <c r="B169" i="24" s="1"/>
  <c r="B170" i="24" s="1"/>
  <c r="B171" i="24" s="1"/>
  <c r="B172" i="24" s="1"/>
  <c r="B173" i="24" s="1"/>
  <c r="B174" i="24" s="1"/>
  <c r="B175" i="24" s="1"/>
  <c r="B176" i="24" s="1"/>
  <c r="Q145" i="24"/>
  <c r="O145" i="24"/>
  <c r="K145" i="24"/>
  <c r="H145" i="24"/>
  <c r="E145" i="24"/>
  <c r="C145" i="24"/>
  <c r="Z130" i="24"/>
  <c r="Q130" i="24"/>
  <c r="O130" i="24"/>
  <c r="Z129" i="24"/>
  <c r="Q129" i="24"/>
  <c r="O129" i="24"/>
  <c r="Z128" i="24"/>
  <c r="Q128" i="24"/>
  <c r="O128" i="24"/>
  <c r="E128" i="24"/>
  <c r="Z127" i="24"/>
  <c r="Q127" i="24"/>
  <c r="O127" i="24"/>
  <c r="E127" i="24"/>
  <c r="Z126" i="24"/>
  <c r="E126" i="24"/>
  <c r="Z125" i="24"/>
  <c r="Q125" i="24"/>
  <c r="O125" i="24"/>
  <c r="E125" i="24"/>
  <c r="Z124" i="24"/>
  <c r="Q124" i="24"/>
  <c r="O124" i="24"/>
  <c r="E124" i="24"/>
  <c r="Z123" i="24"/>
  <c r="Q123" i="24"/>
  <c r="O123" i="24"/>
  <c r="E123" i="24"/>
  <c r="Z122" i="24"/>
  <c r="Q122" i="24"/>
  <c r="O122" i="24"/>
  <c r="E122" i="24"/>
  <c r="Z121" i="24"/>
  <c r="Q121" i="24"/>
  <c r="O121" i="24"/>
  <c r="E121" i="24"/>
  <c r="Z120" i="24"/>
  <c r="Q120" i="24"/>
  <c r="O120" i="24"/>
  <c r="E120" i="24"/>
  <c r="Z119" i="24"/>
  <c r="Q119" i="24"/>
  <c r="O119" i="24"/>
  <c r="E119" i="24"/>
  <c r="Q118" i="24"/>
  <c r="O118" i="24"/>
  <c r="E118" i="24"/>
  <c r="Q117" i="24"/>
  <c r="O117" i="24"/>
  <c r="E117" i="24"/>
  <c r="Z116" i="24"/>
  <c r="Q116" i="24"/>
  <c r="O116" i="24"/>
  <c r="E116" i="24"/>
  <c r="Q115" i="24"/>
  <c r="O115" i="24"/>
  <c r="E115" i="24"/>
  <c r="Q114" i="24"/>
  <c r="O114" i="24"/>
  <c r="E114" i="24"/>
  <c r="Q113" i="24"/>
  <c r="O113" i="24"/>
  <c r="E113" i="24"/>
  <c r="Q112" i="24"/>
  <c r="O112" i="24"/>
  <c r="E112" i="24"/>
  <c r="Q111" i="24"/>
  <c r="O111" i="24"/>
  <c r="E111" i="24"/>
  <c r="Q110" i="24"/>
  <c r="O110" i="24"/>
  <c r="E110" i="24"/>
  <c r="Q109" i="24"/>
  <c r="O109" i="24"/>
  <c r="E109" i="24"/>
  <c r="Z108" i="24"/>
  <c r="Q108" i="24"/>
  <c r="O108" i="24"/>
  <c r="E108" i="24"/>
  <c r="Z107" i="24"/>
  <c r="Q107" i="24"/>
  <c r="O107" i="24"/>
  <c r="E107" i="24"/>
  <c r="Z106" i="24"/>
  <c r="Q106" i="24"/>
  <c r="O106" i="24"/>
  <c r="E106" i="24"/>
  <c r="Z105" i="24"/>
  <c r="Q105" i="24"/>
  <c r="O105" i="24"/>
  <c r="E105" i="24"/>
  <c r="Z104" i="24"/>
  <c r="Q104" i="24"/>
  <c r="E104" i="24"/>
  <c r="E103" i="24"/>
  <c r="AA102" i="24"/>
  <c r="E102" i="24"/>
  <c r="Z101" i="24"/>
  <c r="AA101" i="24" s="1"/>
  <c r="E101" i="24"/>
  <c r="AA100" i="24"/>
  <c r="E100" i="24"/>
  <c r="Z99" i="24"/>
  <c r="AA99" i="24" s="1"/>
  <c r="E99" i="24"/>
  <c r="AA98" i="24"/>
  <c r="E98" i="24"/>
  <c r="E97" i="24"/>
  <c r="E96" i="24"/>
  <c r="AA95" i="24"/>
  <c r="E95" i="24"/>
  <c r="AA94" i="24"/>
  <c r="E94" i="24"/>
  <c r="E93" i="24"/>
  <c r="E92" i="24"/>
  <c r="E91" i="24"/>
  <c r="C91" i="24"/>
  <c r="AA90" i="24"/>
  <c r="Q90" i="24"/>
  <c r="O90" i="24"/>
  <c r="E90" i="24"/>
  <c r="C90" i="24"/>
  <c r="AA89" i="24"/>
  <c r="Q89" i="24"/>
  <c r="O89" i="24"/>
  <c r="E89" i="24"/>
  <c r="C89" i="24"/>
  <c r="AA88" i="24"/>
  <c r="Q88" i="24"/>
  <c r="O88" i="24"/>
  <c r="E88" i="24"/>
  <c r="C88" i="24"/>
  <c r="Z87" i="24"/>
  <c r="AA87" i="24" s="1"/>
  <c r="Q87" i="24"/>
  <c r="O87" i="24"/>
  <c r="E87" i="24"/>
  <c r="C87" i="24"/>
  <c r="Z86" i="24"/>
  <c r="AA86" i="24" s="1"/>
  <c r="Q86" i="24"/>
  <c r="O86" i="24"/>
  <c r="E86" i="24"/>
  <c r="C86" i="24"/>
  <c r="Z85" i="24"/>
  <c r="AA85" i="24" s="1"/>
  <c r="Q85" i="24"/>
  <c r="O85" i="24"/>
  <c r="E85" i="24"/>
  <c r="C85" i="24"/>
  <c r="Z84" i="24"/>
  <c r="AA84" i="24" s="1"/>
  <c r="Q84" i="24"/>
  <c r="O84" i="24"/>
  <c r="E84" i="24"/>
  <c r="C84" i="24"/>
  <c r="Z83" i="24"/>
  <c r="AA83" i="24" s="1"/>
  <c r="Q83" i="24"/>
  <c r="O83" i="24"/>
  <c r="E83" i="24"/>
  <c r="C83" i="24"/>
  <c r="Z82" i="24"/>
  <c r="AA82" i="24" s="1"/>
  <c r="Q82" i="24"/>
  <c r="O82" i="24"/>
  <c r="E82" i="24"/>
  <c r="C82" i="24"/>
  <c r="Z81" i="24"/>
  <c r="AA81" i="24" s="1"/>
  <c r="Q81" i="24"/>
  <c r="O81" i="24"/>
  <c r="E81" i="24"/>
  <c r="C81" i="24"/>
  <c r="Z80" i="24"/>
  <c r="AA80" i="24" s="1"/>
  <c r="Q80" i="24"/>
  <c r="O80" i="24"/>
  <c r="E80" i="24"/>
  <c r="C80" i="24"/>
  <c r="Z79" i="24"/>
  <c r="AA79" i="24" s="1"/>
  <c r="Q79" i="24"/>
  <c r="O79" i="24"/>
  <c r="E79" i="24"/>
  <c r="C79" i="24"/>
  <c r="Z78" i="24"/>
  <c r="AA78" i="24" s="1"/>
  <c r="Q78" i="24"/>
  <c r="O78" i="24"/>
  <c r="E78" i="24"/>
  <c r="C78" i="24"/>
  <c r="Z77" i="24"/>
  <c r="AA77" i="24" s="1"/>
  <c r="Q77" i="24"/>
  <c r="O77" i="24"/>
  <c r="E77" i="24"/>
  <c r="C77" i="24"/>
  <c r="Z76" i="24"/>
  <c r="AA76" i="24" s="1"/>
  <c r="Q76" i="24"/>
  <c r="O76" i="24"/>
  <c r="E76" i="24"/>
  <c r="C76" i="24"/>
  <c r="B76" i="24"/>
  <c r="B77" i="24" s="1"/>
  <c r="B78" i="24" s="1"/>
  <c r="B79" i="24" s="1"/>
  <c r="B80" i="24" s="1"/>
  <c r="B81" i="24" s="1"/>
  <c r="B82" i="24" s="1"/>
  <c r="B83" i="24" s="1"/>
  <c r="B84" i="24" s="1"/>
  <c r="B85" i="24" s="1"/>
  <c r="B86" i="24" s="1"/>
  <c r="B87" i="24" s="1"/>
  <c r="B88" i="24" s="1"/>
  <c r="B89" i="24" s="1"/>
  <c r="B90" i="24" s="1"/>
  <c r="B91" i="24" s="1"/>
  <c r="B92" i="24" s="1"/>
  <c r="B93" i="24" s="1"/>
  <c r="B94" i="24" s="1"/>
  <c r="B95" i="24" s="1"/>
  <c r="B96" i="24" s="1"/>
  <c r="B97" i="24" s="1"/>
  <c r="B98" i="24" s="1"/>
  <c r="B99" i="24" s="1"/>
  <c r="B100" i="24" s="1"/>
  <c r="B101" i="24" s="1"/>
  <c r="B102" i="24" s="1"/>
  <c r="B103" i="24" s="1"/>
  <c r="B104" i="24" s="1"/>
  <c r="B105" i="24" s="1"/>
  <c r="B106" i="24" s="1"/>
  <c r="B107" i="24" s="1"/>
  <c r="B108" i="24" s="1"/>
  <c r="B109" i="24" s="1"/>
  <c r="B110" i="24" s="1"/>
  <c r="B111" i="24" s="1"/>
  <c r="B112" i="24" s="1"/>
  <c r="B113" i="24" s="1"/>
  <c r="B114" i="24" s="1"/>
  <c r="B115" i="24" s="1"/>
  <c r="B116" i="24" s="1"/>
  <c r="B117" i="24" s="1"/>
  <c r="B118" i="24" s="1"/>
  <c r="B119" i="24" s="1"/>
  <c r="B120" i="24" s="1"/>
  <c r="B121" i="24" s="1"/>
  <c r="B122" i="24" s="1"/>
  <c r="B123" i="24" s="1"/>
  <c r="B124" i="24" s="1"/>
  <c r="B125" i="24" s="1"/>
  <c r="B126" i="24" s="1"/>
  <c r="B127" i="24" s="1"/>
  <c r="B128" i="24" s="1"/>
  <c r="Q75" i="24"/>
  <c r="O75" i="24"/>
  <c r="K75" i="24"/>
  <c r="H75" i="24"/>
  <c r="E75" i="24"/>
  <c r="C75" i="24"/>
  <c r="Q61" i="24"/>
  <c r="O61" i="24"/>
  <c r="Q60" i="24"/>
  <c r="O60" i="24"/>
  <c r="Q59" i="24"/>
  <c r="O59" i="24"/>
  <c r="E59" i="24"/>
  <c r="Q58" i="24"/>
  <c r="O58" i="24"/>
  <c r="E58" i="24"/>
  <c r="Q57" i="24"/>
  <c r="O57" i="24"/>
  <c r="E57" i="24"/>
  <c r="Q56" i="24"/>
  <c r="O56" i="24"/>
  <c r="E56" i="24"/>
  <c r="Q55" i="24"/>
  <c r="O55" i="24"/>
  <c r="E55" i="24"/>
  <c r="Q54" i="24"/>
  <c r="O54" i="24"/>
  <c r="E54" i="24"/>
  <c r="Q53" i="24"/>
  <c r="O53" i="24"/>
  <c r="E53" i="24"/>
  <c r="Q52" i="24"/>
  <c r="O52" i="24"/>
  <c r="E52" i="24"/>
  <c r="Q51" i="24"/>
  <c r="O51" i="24"/>
  <c r="E51" i="24"/>
  <c r="Q50" i="24"/>
  <c r="O50" i="24"/>
  <c r="E50" i="24"/>
  <c r="Q49" i="24"/>
  <c r="O49" i="24"/>
  <c r="E49" i="24"/>
  <c r="Q48" i="24"/>
  <c r="O48" i="24"/>
  <c r="E48" i="24"/>
  <c r="Q47" i="24"/>
  <c r="O47" i="24"/>
  <c r="E47" i="24"/>
  <c r="Q46" i="24"/>
  <c r="O46" i="24"/>
  <c r="E46" i="24"/>
  <c r="Q45" i="24"/>
  <c r="O45" i="24"/>
  <c r="E45" i="24"/>
  <c r="Q44" i="24"/>
  <c r="O44" i="24"/>
  <c r="E44" i="24"/>
  <c r="Q43" i="24"/>
  <c r="O43" i="24"/>
  <c r="E43" i="24"/>
  <c r="Q42" i="24"/>
  <c r="O42" i="24"/>
  <c r="E42" i="24"/>
  <c r="Q41" i="24"/>
  <c r="O41" i="24"/>
  <c r="E41" i="24"/>
  <c r="Q40" i="24"/>
  <c r="O40" i="24"/>
  <c r="E40" i="24"/>
  <c r="Q39" i="24"/>
  <c r="O39" i="24"/>
  <c r="E39" i="24"/>
  <c r="Q38" i="24"/>
  <c r="O38" i="24"/>
  <c r="E38" i="24"/>
  <c r="Q37" i="24"/>
  <c r="O37" i="24"/>
  <c r="E37" i="24"/>
  <c r="Q36" i="24"/>
  <c r="O36" i="24"/>
  <c r="E36" i="24"/>
  <c r="Q35" i="24"/>
  <c r="O35" i="24"/>
  <c r="E35" i="24"/>
  <c r="Q34" i="24"/>
  <c r="O34" i="24"/>
  <c r="E34" i="24"/>
  <c r="Q33" i="24"/>
  <c r="O33" i="24"/>
  <c r="E33" i="24"/>
  <c r="Q32" i="24"/>
  <c r="O32" i="24"/>
  <c r="E32" i="24"/>
  <c r="Z31" i="24"/>
  <c r="AA31" i="24" s="1"/>
  <c r="Q31" i="24"/>
  <c r="O31" i="24"/>
  <c r="E31" i="24"/>
  <c r="Q30" i="24"/>
  <c r="O30" i="24"/>
  <c r="E30" i="24"/>
  <c r="Z29" i="24"/>
  <c r="AA29" i="24" s="1"/>
  <c r="Q29" i="24"/>
  <c r="O29" i="24"/>
  <c r="E29" i="24"/>
  <c r="Q28" i="24"/>
  <c r="O28" i="24"/>
  <c r="E28" i="24"/>
  <c r="O27" i="24"/>
  <c r="E27" i="24"/>
  <c r="Q26" i="24"/>
  <c r="O26" i="24"/>
  <c r="E26" i="24"/>
  <c r="AA25" i="24"/>
  <c r="Q25" i="24"/>
  <c r="O25" i="24"/>
  <c r="E25" i="24"/>
  <c r="AA24" i="24"/>
  <c r="Q24" i="24"/>
  <c r="N24" i="24"/>
  <c r="O24" i="24" s="1"/>
  <c r="E24" i="24"/>
  <c r="AA23" i="24"/>
  <c r="Q23" i="24"/>
  <c r="O23" i="24"/>
  <c r="E23" i="24"/>
  <c r="AA22" i="24"/>
  <c r="Q22" i="24"/>
  <c r="O22" i="24"/>
  <c r="E22" i="24"/>
  <c r="AA21" i="24"/>
  <c r="Q21" i="24"/>
  <c r="O21" i="24"/>
  <c r="E21" i="24"/>
  <c r="Z20" i="24"/>
  <c r="AA20" i="24" s="1"/>
  <c r="Q20" i="24"/>
  <c r="O20" i="24"/>
  <c r="E20" i="24"/>
  <c r="Z19" i="24"/>
  <c r="AA19" i="24" s="1"/>
  <c r="Q19" i="24"/>
  <c r="O19" i="24"/>
  <c r="E19" i="24"/>
  <c r="AA18" i="24"/>
  <c r="Q18" i="24"/>
  <c r="O18" i="24"/>
  <c r="E18" i="24"/>
  <c r="Z17" i="24"/>
  <c r="AA17" i="24" s="1"/>
  <c r="Q17" i="24"/>
  <c r="O17" i="24"/>
  <c r="E17" i="24"/>
  <c r="Z16" i="24"/>
  <c r="AA16" i="24" s="1"/>
  <c r="Q16" i="24"/>
  <c r="O16" i="24"/>
  <c r="E16" i="24"/>
  <c r="Z15" i="24"/>
  <c r="AA15" i="24" s="1"/>
  <c r="Q15" i="24"/>
  <c r="O15" i="24"/>
  <c r="E15" i="24"/>
  <c r="Z14" i="24"/>
  <c r="AA14" i="24" s="1"/>
  <c r="Q14" i="24"/>
  <c r="O14" i="24"/>
  <c r="E14" i="24"/>
  <c r="Z13" i="24"/>
  <c r="AA13" i="24" s="1"/>
  <c r="Q13" i="24"/>
  <c r="O13" i="24"/>
  <c r="E13" i="24"/>
  <c r="Z12" i="24"/>
  <c r="AA12" i="24" s="1"/>
  <c r="Q12" i="24"/>
  <c r="O12" i="24"/>
  <c r="E12" i="24"/>
  <c r="Z11" i="24"/>
  <c r="AA11" i="24" s="1"/>
  <c r="Q11" i="24"/>
  <c r="O11" i="24"/>
  <c r="E11" i="24"/>
  <c r="Z10" i="24"/>
  <c r="AA10" i="24" s="1"/>
  <c r="Q10" i="24"/>
  <c r="O10" i="24"/>
  <c r="E10" i="24"/>
  <c r="Z9" i="24"/>
  <c r="AA9" i="24" s="1"/>
  <c r="Q9" i="24"/>
  <c r="O9" i="24"/>
  <c r="E9" i="24"/>
  <c r="Z8" i="24"/>
  <c r="AA8" i="24" s="1"/>
  <c r="Q8" i="24"/>
  <c r="O8" i="24"/>
  <c r="E8" i="24"/>
  <c r="Z7" i="24"/>
  <c r="AA7" i="24" s="1"/>
  <c r="Q7" i="24"/>
  <c r="O7" i="24"/>
  <c r="E7" i="24"/>
  <c r="Z6" i="24"/>
  <c r="AA6" i="24" s="1"/>
  <c r="Q6" i="24"/>
  <c r="O6" i="24"/>
  <c r="E6" i="24"/>
  <c r="B6" i="24"/>
  <c r="B7" i="24" s="1"/>
  <c r="B8" i="24" s="1"/>
  <c r="B9" i="24" s="1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B23" i="24" s="1"/>
  <c r="B24" i="24" s="1"/>
  <c r="B25" i="24" s="1"/>
  <c r="B26" i="24" s="1"/>
  <c r="B27" i="24" s="1"/>
  <c r="B28" i="24" s="1"/>
  <c r="B29" i="24" s="1"/>
  <c r="B30" i="24" s="1"/>
  <c r="B31" i="24" s="1"/>
  <c r="B32" i="24" s="1"/>
  <c r="B33" i="24" s="1"/>
  <c r="B34" i="24" s="1"/>
  <c r="B35" i="24" s="1"/>
  <c r="B36" i="24" s="1"/>
  <c r="B37" i="24" s="1"/>
  <c r="B38" i="24" s="1"/>
  <c r="B39" i="24" s="1"/>
  <c r="B40" i="24" s="1"/>
  <c r="B41" i="24" s="1"/>
  <c r="B42" i="24" s="1"/>
  <c r="B43" i="24" s="1"/>
  <c r="B44" i="24" s="1"/>
  <c r="B45" i="24" s="1"/>
  <c r="B46" i="24" s="1"/>
  <c r="B47" i="24" s="1"/>
  <c r="B48" i="24" s="1"/>
  <c r="B49" i="24" s="1"/>
  <c r="B50" i="24" s="1"/>
  <c r="B51" i="24" s="1"/>
  <c r="B52" i="24" s="1"/>
  <c r="B53" i="24" s="1"/>
  <c r="B54" i="24" s="1"/>
  <c r="B55" i="24" s="1"/>
  <c r="B56" i="24" s="1"/>
  <c r="B57" i="24" s="1"/>
  <c r="B58" i="24" s="1"/>
  <c r="Q5" i="24"/>
  <c r="O5" i="24"/>
  <c r="K5" i="24"/>
  <c r="H5" i="24"/>
  <c r="E5" i="24"/>
  <c r="V79" i="24" l="1"/>
  <c r="V83" i="24"/>
  <c r="V87" i="24"/>
  <c r="V91" i="24"/>
  <c r="V95" i="24"/>
  <c r="V99" i="24"/>
  <c r="V103" i="24"/>
  <c r="V107" i="24"/>
  <c r="V111" i="24"/>
  <c r="V115" i="24"/>
  <c r="V119" i="24"/>
  <c r="V123" i="24"/>
  <c r="V127" i="24"/>
  <c r="V131" i="24"/>
  <c r="V135" i="24"/>
  <c r="V139" i="24"/>
  <c r="V143" i="24"/>
  <c r="V80" i="24"/>
  <c r="V85" i="24"/>
  <c r="V90" i="24"/>
  <c r="V96" i="24"/>
  <c r="V101" i="24"/>
  <c r="V106" i="24"/>
  <c r="V112" i="24"/>
  <c r="V117" i="24"/>
  <c r="V122" i="24"/>
  <c r="V128" i="24"/>
  <c r="V133" i="24"/>
  <c r="V138" i="24"/>
  <c r="V75" i="24"/>
  <c r="V76" i="24"/>
  <c r="V81" i="24"/>
  <c r="V86" i="24"/>
  <c r="V92" i="24"/>
  <c r="V97" i="24"/>
  <c r="V102" i="24"/>
  <c r="V108" i="24"/>
  <c r="V113" i="24"/>
  <c r="V118" i="24"/>
  <c r="V124" i="24"/>
  <c r="V129" i="24"/>
  <c r="V134" i="24"/>
  <c r="V140" i="24"/>
  <c r="V77" i="24"/>
  <c r="V82" i="24"/>
  <c r="V88" i="24"/>
  <c r="V93" i="24"/>
  <c r="V98" i="24"/>
  <c r="V104" i="24"/>
  <c r="V109" i="24"/>
  <c r="V114" i="24"/>
  <c r="V120" i="24"/>
  <c r="V125" i="24"/>
  <c r="V130" i="24"/>
  <c r="V136" i="24"/>
  <c r="V141" i="24"/>
  <c r="V89" i="24"/>
  <c r="V110" i="24"/>
  <c r="V132" i="24"/>
  <c r="V94" i="24"/>
  <c r="V116" i="24"/>
  <c r="V137" i="24"/>
  <c r="V78" i="24"/>
  <c r="V100" i="24"/>
  <c r="V121" i="24"/>
  <c r="V142" i="24"/>
  <c r="V84" i="24"/>
  <c r="V105" i="24"/>
  <c r="V126" i="24"/>
  <c r="V213" i="24"/>
  <c r="V217" i="24"/>
  <c r="V221" i="24"/>
  <c r="V225" i="24"/>
  <c r="V229" i="24"/>
  <c r="V233" i="24"/>
  <c r="V237" i="24"/>
  <c r="V241" i="24"/>
  <c r="V245" i="24"/>
  <c r="V249" i="24"/>
  <c r="V253" i="24"/>
  <c r="V257" i="24"/>
  <c r="V261" i="24"/>
  <c r="V265" i="24"/>
  <c r="V269" i="24"/>
  <c r="V273" i="24"/>
  <c r="V277" i="24"/>
  <c r="V216" i="24"/>
  <c r="V222" i="24"/>
  <c r="V227" i="24"/>
  <c r="V232" i="24"/>
  <c r="V238" i="24"/>
  <c r="V243" i="24"/>
  <c r="V248" i="24"/>
  <c r="V254" i="24"/>
  <c r="V259" i="24"/>
  <c r="V264" i="24"/>
  <c r="V270" i="24"/>
  <c r="V275" i="24"/>
  <c r="V218" i="24"/>
  <c r="V223" i="24"/>
  <c r="V228" i="24"/>
  <c r="V234" i="24"/>
  <c r="V239" i="24"/>
  <c r="V244" i="24"/>
  <c r="V250" i="24"/>
  <c r="V255" i="24"/>
  <c r="V260" i="24"/>
  <c r="V266" i="24"/>
  <c r="V271" i="24"/>
  <c r="V276" i="24"/>
  <c r="V214" i="24"/>
  <c r="V219" i="24"/>
  <c r="V224" i="24"/>
  <c r="V230" i="24"/>
  <c r="V235" i="24"/>
  <c r="V240" i="24"/>
  <c r="V246" i="24"/>
  <c r="V251" i="24"/>
  <c r="V256" i="24"/>
  <c r="V262" i="24"/>
  <c r="V267" i="24"/>
  <c r="V272" i="24"/>
  <c r="V278" i="24"/>
  <c r="V215" i="24"/>
  <c r="V220" i="24"/>
  <c r="V226" i="24"/>
  <c r="V231" i="24"/>
  <c r="V236" i="24"/>
  <c r="V242" i="24"/>
  <c r="V247" i="24"/>
  <c r="V252" i="24"/>
  <c r="V258" i="24"/>
  <c r="V263" i="24"/>
  <c r="V268" i="24"/>
  <c r="V274" i="24"/>
  <c r="V212" i="24"/>
  <c r="V147" i="24"/>
  <c r="V151" i="24"/>
  <c r="V155" i="24"/>
  <c r="V159" i="24"/>
  <c r="V167" i="24"/>
  <c r="V171" i="24"/>
  <c r="V175" i="24"/>
  <c r="V179" i="24"/>
  <c r="V183" i="24"/>
  <c r="V187" i="24"/>
  <c r="V191" i="24"/>
  <c r="V195" i="24"/>
  <c r="V199" i="24"/>
  <c r="V203" i="24"/>
  <c r="V207" i="24"/>
  <c r="V145" i="24"/>
  <c r="V146" i="24"/>
  <c r="V152" i="24"/>
  <c r="V157" i="24"/>
  <c r="V162" i="24"/>
  <c r="V168" i="24"/>
  <c r="V173" i="24"/>
  <c r="V178" i="24"/>
  <c r="V184" i="24"/>
  <c r="V189" i="24"/>
  <c r="V194" i="24"/>
  <c r="V200" i="24"/>
  <c r="V205" i="24"/>
  <c r="V210" i="24"/>
  <c r="V148" i="24"/>
  <c r="V153" i="24"/>
  <c r="V158" i="24"/>
  <c r="V164" i="24"/>
  <c r="V169" i="24"/>
  <c r="V174" i="24"/>
  <c r="V180" i="24"/>
  <c r="V185" i="24"/>
  <c r="V190" i="24"/>
  <c r="V196" i="24"/>
  <c r="V201" i="24"/>
  <c r="V206" i="24"/>
  <c r="V149" i="24"/>
  <c r="V154" i="24"/>
  <c r="V160" i="24"/>
  <c r="V165" i="24"/>
  <c r="V170" i="24"/>
  <c r="V176" i="24"/>
  <c r="V181" i="24"/>
  <c r="V186" i="24"/>
  <c r="V192" i="24"/>
  <c r="V197" i="24"/>
  <c r="V202" i="24"/>
  <c r="V208" i="24"/>
  <c r="V150" i="24"/>
  <c r="V156" i="24"/>
  <c r="V161" i="24"/>
  <c r="V166" i="24"/>
  <c r="V172" i="24"/>
  <c r="V177" i="24"/>
  <c r="V182" i="24"/>
  <c r="V204" i="24"/>
  <c r="V188" i="24"/>
  <c r="V209" i="24"/>
  <c r="V193" i="24"/>
  <c r="V198" i="24"/>
  <c r="E163" i="24"/>
  <c r="V163" i="24"/>
  <c r="V8" i="24"/>
  <c r="V12" i="24"/>
  <c r="V16" i="24"/>
  <c r="V20" i="24"/>
  <c r="V24" i="24"/>
  <c r="V28" i="24"/>
  <c r="V32" i="24"/>
  <c r="V36" i="24"/>
  <c r="V40" i="24"/>
  <c r="V44" i="24"/>
  <c r="V48" i="24"/>
  <c r="V52" i="24"/>
  <c r="V56" i="24"/>
  <c r="V60" i="24"/>
  <c r="V64" i="24"/>
  <c r="V68" i="24"/>
  <c r="V72" i="24"/>
  <c r="V10" i="24"/>
  <c r="V15" i="24"/>
  <c r="V21" i="24"/>
  <c r="V26" i="24"/>
  <c r="V31" i="24"/>
  <c r="V37" i="24"/>
  <c r="V42" i="24"/>
  <c r="V47" i="24"/>
  <c r="V53" i="24"/>
  <c r="V58" i="24"/>
  <c r="V63" i="24"/>
  <c r="V69" i="24"/>
  <c r="V5" i="24"/>
  <c r="V6" i="24"/>
  <c r="V11" i="24"/>
  <c r="V17" i="24"/>
  <c r="V22" i="24"/>
  <c r="V27" i="24"/>
  <c r="V33" i="24"/>
  <c r="V38" i="24"/>
  <c r="V43" i="24"/>
  <c r="V49" i="24"/>
  <c r="V54" i="24"/>
  <c r="V59" i="24"/>
  <c r="V65" i="24"/>
  <c r="V70" i="24"/>
  <c r="V7" i="24"/>
  <c r="V13" i="24"/>
  <c r="V18" i="24"/>
  <c r="V23" i="24"/>
  <c r="V29" i="24"/>
  <c r="V34" i="24"/>
  <c r="V39" i="24"/>
  <c r="V45" i="24"/>
  <c r="V50" i="24"/>
  <c r="V55" i="24"/>
  <c r="V61" i="24"/>
  <c r="V66" i="24"/>
  <c r="V71" i="24"/>
  <c r="V14" i="24"/>
  <c r="V35" i="24"/>
  <c r="V57" i="24"/>
  <c r="V19" i="24"/>
  <c r="V41" i="24"/>
  <c r="V62" i="24"/>
  <c r="V25" i="24"/>
  <c r="V46" i="24"/>
  <c r="V67" i="24"/>
  <c r="V9" i="24"/>
  <c r="V30" i="24"/>
  <c r="V51" i="24"/>
  <c r="V73" i="24"/>
  <c r="I145" i="24"/>
  <c r="R145" i="24" s="1"/>
  <c r="K76" i="24"/>
  <c r="W145" i="24"/>
  <c r="L5" i="24"/>
  <c r="L212" i="24"/>
  <c r="B181" i="24"/>
  <c r="B186" i="24" s="1"/>
  <c r="B191" i="24" s="1"/>
  <c r="B177" i="24"/>
  <c r="I5" i="24"/>
  <c r="H6" i="24"/>
  <c r="X5" i="24"/>
  <c r="H213" i="24"/>
  <c r="I213" i="24" s="1"/>
  <c r="I212" i="24"/>
  <c r="W212" i="24"/>
  <c r="X212" i="24"/>
  <c r="W5" i="24"/>
  <c r="W75" i="24"/>
  <c r="Y75" i="24" s="1"/>
  <c r="X75" i="24"/>
  <c r="I75" i="24"/>
  <c r="H76" i="24"/>
  <c r="I76" i="24" s="1"/>
  <c r="K6" i="24"/>
  <c r="X145" i="24"/>
  <c r="L75" i="24"/>
  <c r="H146" i="24"/>
  <c r="L145" i="24"/>
  <c r="K146" i="24"/>
  <c r="Y5" i="24" l="1"/>
  <c r="Y145" i="24"/>
  <c r="Y212" i="24"/>
  <c r="S145" i="24"/>
  <c r="T145" i="24" s="1"/>
  <c r="U145" i="24" s="1"/>
  <c r="K77" i="24"/>
  <c r="L76" i="24"/>
  <c r="K147" i="24"/>
  <c r="L146" i="24"/>
  <c r="H7" i="24"/>
  <c r="I6" i="24"/>
  <c r="X6" i="24"/>
  <c r="W6" i="24"/>
  <c r="Y6" i="24" s="1"/>
  <c r="K7" i="24"/>
  <c r="L6" i="24"/>
  <c r="R5" i="24"/>
  <c r="S5" i="24"/>
  <c r="I146" i="24"/>
  <c r="X146" i="24"/>
  <c r="H147" i="24"/>
  <c r="W146" i="24"/>
  <c r="Y146" i="24" s="1"/>
  <c r="X76" i="24"/>
  <c r="H77" i="24"/>
  <c r="I77" i="24" s="1"/>
  <c r="W76" i="24"/>
  <c r="Y76" i="24" s="1"/>
  <c r="X213" i="24"/>
  <c r="W213" i="24"/>
  <c r="H214" i="24"/>
  <c r="I214" i="24" s="1"/>
  <c r="B182" i="24"/>
  <c r="B187" i="24" s="1"/>
  <c r="B192" i="24" s="1"/>
  <c r="B178" i="24"/>
  <c r="R212" i="24"/>
  <c r="S212" i="24"/>
  <c r="S75" i="24"/>
  <c r="R75" i="24"/>
  <c r="Y213" i="24" l="1"/>
  <c r="L77" i="24"/>
  <c r="K78" i="24"/>
  <c r="R213" i="24"/>
  <c r="S213" i="24"/>
  <c r="T212" i="24"/>
  <c r="U212" i="24" s="1"/>
  <c r="R76" i="24"/>
  <c r="S76" i="24"/>
  <c r="H148" i="24"/>
  <c r="W147" i="24"/>
  <c r="X147" i="24"/>
  <c r="I147" i="24"/>
  <c r="X7" i="24"/>
  <c r="H8" i="24"/>
  <c r="W7" i="24"/>
  <c r="Y7" i="24" s="1"/>
  <c r="I7" i="24"/>
  <c r="T75" i="24"/>
  <c r="U75" i="24" s="1"/>
  <c r="R6" i="24"/>
  <c r="S6" i="24"/>
  <c r="X214" i="24"/>
  <c r="W214" i="24"/>
  <c r="H215" i="24"/>
  <c r="I215" i="24" s="1"/>
  <c r="T5" i="24"/>
  <c r="U5" i="24" s="1"/>
  <c r="B183" i="24"/>
  <c r="B188" i="24" s="1"/>
  <c r="B193" i="24" s="1"/>
  <c r="B179" i="24"/>
  <c r="H78" i="24"/>
  <c r="I78" i="24" s="1"/>
  <c r="W77" i="24"/>
  <c r="X77" i="24"/>
  <c r="R146" i="24"/>
  <c r="S146" i="24"/>
  <c r="K8" i="24"/>
  <c r="L7" i="24"/>
  <c r="L147" i="24"/>
  <c r="K148" i="24"/>
  <c r="Y77" i="24" l="1"/>
  <c r="Y147" i="24"/>
  <c r="Y214" i="24"/>
  <c r="K79" i="24"/>
  <c r="L78" i="24"/>
  <c r="T213" i="24"/>
  <c r="U213" i="24" s="1"/>
  <c r="T6" i="24"/>
  <c r="U6" i="24" s="1"/>
  <c r="T76" i="24"/>
  <c r="U76" i="24" s="1"/>
  <c r="S77" i="24"/>
  <c r="R77" i="24"/>
  <c r="B184" i="24"/>
  <c r="B189" i="24" s="1"/>
  <c r="B194" i="24" s="1"/>
  <c r="B180" i="24"/>
  <c r="B185" i="24" s="1"/>
  <c r="B190" i="24" s="1"/>
  <c r="B195" i="24" s="1"/>
  <c r="X215" i="24"/>
  <c r="H216" i="24"/>
  <c r="I216" i="24" s="1"/>
  <c r="W215" i="24"/>
  <c r="Y215" i="24" s="1"/>
  <c r="X148" i="24"/>
  <c r="H149" i="24"/>
  <c r="W148" i="24"/>
  <c r="I148" i="24"/>
  <c r="L148" i="24"/>
  <c r="K149" i="24"/>
  <c r="T146" i="24"/>
  <c r="U146" i="24" s="1"/>
  <c r="R7" i="24"/>
  <c r="S7" i="24"/>
  <c r="K9" i="24"/>
  <c r="L8" i="24"/>
  <c r="X78" i="24"/>
  <c r="H79" i="24"/>
  <c r="I79" i="24" s="1"/>
  <c r="W78" i="24"/>
  <c r="S214" i="24"/>
  <c r="R214" i="24"/>
  <c r="H9" i="24"/>
  <c r="I8" i="24"/>
  <c r="X8" i="24"/>
  <c r="W8" i="24"/>
  <c r="S147" i="24"/>
  <c r="R147" i="24"/>
  <c r="Y8" i="24" l="1"/>
  <c r="Y148" i="24"/>
  <c r="Y78" i="24"/>
  <c r="L79" i="24"/>
  <c r="K80" i="24"/>
  <c r="T214" i="24"/>
  <c r="U214" i="24" s="1"/>
  <c r="T7" i="24"/>
  <c r="U7" i="24" s="1"/>
  <c r="S148" i="24"/>
  <c r="R148" i="24"/>
  <c r="T147" i="24"/>
  <c r="U147" i="24" s="1"/>
  <c r="R8" i="24"/>
  <c r="S8" i="24"/>
  <c r="S78" i="24"/>
  <c r="R78" i="24"/>
  <c r="K150" i="24"/>
  <c r="L149" i="24"/>
  <c r="I149" i="24"/>
  <c r="X149" i="24"/>
  <c r="H150" i="24"/>
  <c r="W149" i="24"/>
  <c r="R215" i="24"/>
  <c r="S215" i="24"/>
  <c r="T77" i="24"/>
  <c r="U77" i="24" s="1"/>
  <c r="X79" i="24"/>
  <c r="W79" i="24"/>
  <c r="H80" i="24"/>
  <c r="I80" i="24" s="1"/>
  <c r="H217" i="24"/>
  <c r="I217" i="24" s="1"/>
  <c r="W216" i="24"/>
  <c r="X216" i="24"/>
  <c r="X9" i="24"/>
  <c r="H10" i="24"/>
  <c r="W9" i="24"/>
  <c r="I9" i="24"/>
  <c r="K10" i="24"/>
  <c r="L9" i="24"/>
  <c r="Y79" i="24" l="1"/>
  <c r="Y9" i="24"/>
  <c r="Y216" i="24"/>
  <c r="Y149" i="24"/>
  <c r="K81" i="24"/>
  <c r="L80" i="24"/>
  <c r="K11" i="24"/>
  <c r="L10" i="24"/>
  <c r="H11" i="24"/>
  <c r="I10" i="24"/>
  <c r="X10" i="24"/>
  <c r="W10" i="24"/>
  <c r="T215" i="24"/>
  <c r="U215" i="24" s="1"/>
  <c r="I150" i="24"/>
  <c r="X150" i="24"/>
  <c r="H151" i="24"/>
  <c r="W150" i="24"/>
  <c r="K151" i="24"/>
  <c r="L150" i="24"/>
  <c r="T8" i="24"/>
  <c r="U8" i="24" s="1"/>
  <c r="T148" i="24"/>
  <c r="U148" i="24" s="1"/>
  <c r="R9" i="24"/>
  <c r="S9" i="24"/>
  <c r="S216" i="24"/>
  <c r="R216" i="24"/>
  <c r="X80" i="24"/>
  <c r="H81" i="24"/>
  <c r="I81" i="24" s="1"/>
  <c r="W80" i="24"/>
  <c r="Y80" i="24" s="1"/>
  <c r="R149" i="24"/>
  <c r="S149" i="24"/>
  <c r="X217" i="24"/>
  <c r="H218" i="24"/>
  <c r="I218" i="24" s="1"/>
  <c r="W217" i="24"/>
  <c r="S79" i="24"/>
  <c r="R79" i="24"/>
  <c r="T78" i="24"/>
  <c r="U78" i="24" s="1"/>
  <c r="Y10" i="24" l="1"/>
  <c r="Y217" i="24"/>
  <c r="Y150" i="24"/>
  <c r="T216" i="24"/>
  <c r="U216" i="24" s="1"/>
  <c r="L81" i="24"/>
  <c r="K82" i="24"/>
  <c r="T9" i="24"/>
  <c r="U9" i="24" s="1"/>
  <c r="T79" i="24"/>
  <c r="U79" i="24" s="1"/>
  <c r="H219" i="24"/>
  <c r="I219" i="24" s="1"/>
  <c r="X218" i="24"/>
  <c r="W218" i="24"/>
  <c r="Y218" i="24" s="1"/>
  <c r="R10" i="24"/>
  <c r="S10" i="24"/>
  <c r="H152" i="24"/>
  <c r="W151" i="24"/>
  <c r="Y151" i="24" s="1"/>
  <c r="X151" i="24"/>
  <c r="I151" i="24"/>
  <c r="X11" i="24"/>
  <c r="W11" i="24"/>
  <c r="Y11" i="24" s="1"/>
  <c r="H12" i="24"/>
  <c r="I11" i="24"/>
  <c r="S217" i="24"/>
  <c r="R217" i="24"/>
  <c r="T149" i="24"/>
  <c r="U149" i="24" s="1"/>
  <c r="H82" i="24"/>
  <c r="I82" i="24" s="1"/>
  <c r="W81" i="24"/>
  <c r="X81" i="24"/>
  <c r="R80" i="24"/>
  <c r="S80" i="24"/>
  <c r="L151" i="24"/>
  <c r="K152" i="24"/>
  <c r="R150" i="24"/>
  <c r="S150" i="24"/>
  <c r="K12" i="24"/>
  <c r="L11" i="24"/>
  <c r="Y81" i="24" l="1"/>
  <c r="L82" i="24"/>
  <c r="K83" i="24"/>
  <c r="T217" i="24"/>
  <c r="U217" i="24" s="1"/>
  <c r="T10" i="24"/>
  <c r="U10" i="24" s="1"/>
  <c r="X82" i="24"/>
  <c r="H83" i="24"/>
  <c r="I83" i="24" s="1"/>
  <c r="W82" i="24"/>
  <c r="Y82" i="24" s="1"/>
  <c r="H13" i="24"/>
  <c r="X12" i="24"/>
  <c r="I12" i="24"/>
  <c r="W12" i="24"/>
  <c r="Y12" i="24" s="1"/>
  <c r="R218" i="24"/>
  <c r="S218" i="24"/>
  <c r="T150" i="24"/>
  <c r="U150" i="24" s="1"/>
  <c r="T80" i="24"/>
  <c r="U80" i="24" s="1"/>
  <c r="S81" i="24"/>
  <c r="R81" i="24"/>
  <c r="L152" i="24"/>
  <c r="K153" i="24"/>
  <c r="X152" i="24"/>
  <c r="H153" i="24"/>
  <c r="W152" i="24"/>
  <c r="I152" i="24"/>
  <c r="K13" i="24"/>
  <c r="L12" i="24"/>
  <c r="S11" i="24"/>
  <c r="R11" i="24"/>
  <c r="S151" i="24"/>
  <c r="R151" i="24"/>
  <c r="W219" i="24"/>
  <c r="X219" i="24"/>
  <c r="H220" i="24"/>
  <c r="I220" i="24" s="1"/>
  <c r="Y219" i="24" l="1"/>
  <c r="Y152" i="24"/>
  <c r="T151" i="24"/>
  <c r="U151" i="24" s="1"/>
  <c r="K84" i="24"/>
  <c r="L83" i="24"/>
  <c r="T218" i="24"/>
  <c r="U218" i="24" s="1"/>
  <c r="I153" i="24"/>
  <c r="X153" i="24"/>
  <c r="H154" i="24"/>
  <c r="W153" i="24"/>
  <c r="K154" i="24"/>
  <c r="L153" i="24"/>
  <c r="X13" i="24"/>
  <c r="W13" i="24"/>
  <c r="Y13" i="24" s="1"/>
  <c r="H14" i="24"/>
  <c r="I13" i="24"/>
  <c r="H221" i="24"/>
  <c r="I221" i="24" s="1"/>
  <c r="X220" i="24"/>
  <c r="W220" i="24"/>
  <c r="K14" i="24"/>
  <c r="L13" i="24"/>
  <c r="S82" i="24"/>
  <c r="R82" i="24"/>
  <c r="S219" i="24"/>
  <c r="R219" i="24"/>
  <c r="S152" i="24"/>
  <c r="R152" i="24"/>
  <c r="R12" i="24"/>
  <c r="S12" i="24"/>
  <c r="T11" i="24"/>
  <c r="U11" i="24" s="1"/>
  <c r="T81" i="24"/>
  <c r="U81" i="24" s="1"/>
  <c r="X83" i="24"/>
  <c r="H84" i="24"/>
  <c r="I84" i="24" s="1"/>
  <c r="W83" i="24"/>
  <c r="Y83" i="24" l="1"/>
  <c r="Y153" i="24"/>
  <c r="Y220" i="24"/>
  <c r="T152" i="24"/>
  <c r="U152" i="24" s="1"/>
  <c r="T82" i="24"/>
  <c r="U82" i="24" s="1"/>
  <c r="K85" i="24"/>
  <c r="L84" i="24"/>
  <c r="R83" i="24"/>
  <c r="S83" i="24"/>
  <c r="K15" i="24"/>
  <c r="L14" i="24"/>
  <c r="H15" i="24"/>
  <c r="X14" i="24"/>
  <c r="I14" i="24"/>
  <c r="W14" i="24"/>
  <c r="Y14" i="24" s="1"/>
  <c r="K155" i="24"/>
  <c r="L154" i="24"/>
  <c r="R153" i="24"/>
  <c r="S153" i="24"/>
  <c r="W221" i="24"/>
  <c r="X221" i="24"/>
  <c r="H222" i="24"/>
  <c r="I222" i="24" s="1"/>
  <c r="W84" i="24"/>
  <c r="H85" i="24"/>
  <c r="I85" i="24" s="1"/>
  <c r="X84" i="24"/>
  <c r="T12" i="24"/>
  <c r="U12" i="24" s="1"/>
  <c r="S220" i="24"/>
  <c r="R220" i="24"/>
  <c r="I154" i="24"/>
  <c r="X154" i="24"/>
  <c r="W154" i="24"/>
  <c r="H155" i="24"/>
  <c r="T219" i="24"/>
  <c r="U219" i="24" s="1"/>
  <c r="R13" i="24"/>
  <c r="S13" i="24"/>
  <c r="Y84" i="24" l="1"/>
  <c r="T220" i="24"/>
  <c r="U220" i="24" s="1"/>
  <c r="Y221" i="24"/>
  <c r="Y154" i="24"/>
  <c r="L85" i="24"/>
  <c r="K86" i="24"/>
  <c r="T153" i="24"/>
  <c r="U153" i="24" s="1"/>
  <c r="T83" i="24"/>
  <c r="U83" i="24" s="1"/>
  <c r="R84" i="24"/>
  <c r="S84" i="24"/>
  <c r="R14" i="24"/>
  <c r="S14" i="24"/>
  <c r="K16" i="24"/>
  <c r="L15" i="24"/>
  <c r="R154" i="24"/>
  <c r="S154" i="24"/>
  <c r="X222" i="24"/>
  <c r="W222" i="24"/>
  <c r="H223" i="24"/>
  <c r="I223" i="24" s="1"/>
  <c r="H156" i="24"/>
  <c r="W155" i="24"/>
  <c r="X155" i="24"/>
  <c r="I155" i="24"/>
  <c r="H86" i="24"/>
  <c r="I86" i="24" s="1"/>
  <c r="W85" i="24"/>
  <c r="X85" i="24"/>
  <c r="L155" i="24"/>
  <c r="K156" i="24"/>
  <c r="X15" i="24"/>
  <c r="H16" i="24"/>
  <c r="W15" i="24"/>
  <c r="I15" i="24"/>
  <c r="T13" i="24"/>
  <c r="U13" i="24" s="1"/>
  <c r="S221" i="24"/>
  <c r="R221" i="24"/>
  <c r="Y15" i="24" l="1"/>
  <c r="Y222" i="24"/>
  <c r="Y85" i="24"/>
  <c r="Y155" i="24"/>
  <c r="T221" i="24"/>
  <c r="U221" i="24" s="1"/>
  <c r="L86" i="24"/>
  <c r="K87" i="24"/>
  <c r="T84" i="24"/>
  <c r="U84" i="24" s="1"/>
  <c r="S85" i="24"/>
  <c r="R85" i="24"/>
  <c r="S222" i="24"/>
  <c r="R222" i="24"/>
  <c r="K17" i="24"/>
  <c r="L16" i="24"/>
  <c r="S15" i="24"/>
  <c r="R15" i="24"/>
  <c r="L156" i="24"/>
  <c r="K157" i="24"/>
  <c r="W223" i="24"/>
  <c r="H224" i="24"/>
  <c r="I224" i="24" s="1"/>
  <c r="X223" i="24"/>
  <c r="X86" i="24"/>
  <c r="H87" i="24"/>
  <c r="I87" i="24" s="1"/>
  <c r="W86" i="24"/>
  <c r="X156" i="24"/>
  <c r="H157" i="24"/>
  <c r="W156" i="24"/>
  <c r="I156" i="24"/>
  <c r="T154" i="24"/>
  <c r="U154" i="24" s="1"/>
  <c r="T14" i="24"/>
  <c r="U14" i="24" s="1"/>
  <c r="H17" i="24"/>
  <c r="X16" i="24"/>
  <c r="I16" i="24"/>
  <c r="W16" i="24"/>
  <c r="S155" i="24"/>
  <c r="R155" i="24"/>
  <c r="Y16" i="24" l="1"/>
  <c r="Y86" i="24"/>
  <c r="Y156" i="24"/>
  <c r="Y223" i="24"/>
  <c r="T155" i="24"/>
  <c r="U155" i="24" s="1"/>
  <c r="L87" i="24"/>
  <c r="K88" i="24"/>
  <c r="R16" i="24"/>
  <c r="S16" i="24"/>
  <c r="I157" i="24"/>
  <c r="X157" i="24"/>
  <c r="H158" i="24"/>
  <c r="W157" i="24"/>
  <c r="X87" i="24"/>
  <c r="W87" i="24"/>
  <c r="H88" i="24"/>
  <c r="I88" i="24" s="1"/>
  <c r="S223" i="24"/>
  <c r="R223" i="24"/>
  <c r="K158" i="24"/>
  <c r="L157" i="24"/>
  <c r="X17" i="24"/>
  <c r="W17" i="24"/>
  <c r="H18" i="24"/>
  <c r="I17" i="24"/>
  <c r="W224" i="24"/>
  <c r="H225" i="24"/>
  <c r="I225" i="24" s="1"/>
  <c r="X224" i="24"/>
  <c r="K18" i="24"/>
  <c r="L17" i="24"/>
  <c r="S156" i="24"/>
  <c r="R156" i="24"/>
  <c r="S86" i="24"/>
  <c r="R86" i="24"/>
  <c r="T15" i="24"/>
  <c r="U15" i="24" s="1"/>
  <c r="T222" i="24"/>
  <c r="U222" i="24" s="1"/>
  <c r="T85" i="24"/>
  <c r="U85" i="24" s="1"/>
  <c r="Y224" i="24" l="1"/>
  <c r="Y157" i="24"/>
  <c r="Y87" i="24"/>
  <c r="Y17" i="24"/>
  <c r="T223" i="24"/>
  <c r="U223" i="24" s="1"/>
  <c r="K89" i="24"/>
  <c r="L88" i="24"/>
  <c r="T156" i="24"/>
  <c r="U156" i="24" s="1"/>
  <c r="T86" i="24"/>
  <c r="U86" i="24" s="1"/>
  <c r="T16" i="24"/>
  <c r="U16" i="24" s="1"/>
  <c r="K19" i="24"/>
  <c r="L18" i="24"/>
  <c r="R224" i="24"/>
  <c r="S224" i="24"/>
  <c r="K159" i="24"/>
  <c r="L158" i="24"/>
  <c r="I158" i="24"/>
  <c r="X158" i="24"/>
  <c r="W158" i="24"/>
  <c r="H159" i="24"/>
  <c r="S17" i="24"/>
  <c r="R17" i="24"/>
  <c r="W225" i="24"/>
  <c r="Y225" i="24" s="1"/>
  <c r="H226" i="24"/>
  <c r="I226" i="24" s="1"/>
  <c r="X225" i="24"/>
  <c r="W18" i="24"/>
  <c r="Y18" i="24" s="1"/>
  <c r="I18" i="24"/>
  <c r="H19" i="24"/>
  <c r="X18" i="24"/>
  <c r="S87" i="24"/>
  <c r="R87" i="24"/>
  <c r="R157" i="24"/>
  <c r="S157" i="24"/>
  <c r="W88" i="24"/>
  <c r="H89" i="24"/>
  <c r="I89" i="24" s="1"/>
  <c r="X88" i="24"/>
  <c r="Y158" i="24" l="1"/>
  <c r="Y88" i="24"/>
  <c r="L89" i="24"/>
  <c r="K90" i="24"/>
  <c r="R88" i="24"/>
  <c r="S88" i="24"/>
  <c r="K160" i="24"/>
  <c r="L159" i="24"/>
  <c r="K20" i="24"/>
  <c r="L19" i="24"/>
  <c r="X89" i="24"/>
  <c r="H90" i="24"/>
  <c r="I90" i="24" s="1"/>
  <c r="W89" i="24"/>
  <c r="S225" i="24"/>
  <c r="R225" i="24"/>
  <c r="T157" i="24"/>
  <c r="U157" i="24" s="1"/>
  <c r="H20" i="24"/>
  <c r="X19" i="24"/>
  <c r="I19" i="24"/>
  <c r="W19" i="24"/>
  <c r="Y19" i="24" s="1"/>
  <c r="R158" i="24"/>
  <c r="S158" i="24"/>
  <c r="T224" i="24"/>
  <c r="U224" i="24" s="1"/>
  <c r="T87" i="24"/>
  <c r="U87" i="24" s="1"/>
  <c r="R18" i="24"/>
  <c r="S18" i="24"/>
  <c r="H227" i="24"/>
  <c r="I227" i="24" s="1"/>
  <c r="W226" i="24"/>
  <c r="X226" i="24"/>
  <c r="T17" i="24"/>
  <c r="U17" i="24" s="1"/>
  <c r="W159" i="24"/>
  <c r="H160" i="24"/>
  <c r="X159" i="24"/>
  <c r="I159" i="24"/>
  <c r="Y89" i="24" l="1"/>
  <c r="Y159" i="24"/>
  <c r="Y226" i="24"/>
  <c r="L90" i="24"/>
  <c r="K91" i="24"/>
  <c r="T225" i="24"/>
  <c r="U225" i="24" s="1"/>
  <c r="T88" i="24"/>
  <c r="U88" i="24" s="1"/>
  <c r="W227" i="24"/>
  <c r="H228" i="24"/>
  <c r="I228" i="24" s="1"/>
  <c r="X227" i="24"/>
  <c r="W90" i="24"/>
  <c r="H91" i="24"/>
  <c r="I91" i="24" s="1"/>
  <c r="X90" i="24"/>
  <c r="K21" i="24"/>
  <c r="L20" i="24"/>
  <c r="S159" i="24"/>
  <c r="R159" i="24"/>
  <c r="S226" i="24"/>
  <c r="R226" i="24"/>
  <c r="R19" i="24"/>
  <c r="S19" i="24"/>
  <c r="S89" i="24"/>
  <c r="R89" i="24"/>
  <c r="L160" i="24"/>
  <c r="K161" i="24"/>
  <c r="H161" i="24"/>
  <c r="I160" i="24"/>
  <c r="X160" i="24"/>
  <c r="W160" i="24"/>
  <c r="T18" i="24"/>
  <c r="U18" i="24" s="1"/>
  <c r="T158" i="24"/>
  <c r="U158" i="24" s="1"/>
  <c r="X20" i="24"/>
  <c r="H21" i="24"/>
  <c r="W20" i="24"/>
  <c r="I20" i="24"/>
  <c r="Y20" i="24" l="1"/>
  <c r="Y160" i="24"/>
  <c r="Y227" i="24"/>
  <c r="Y90" i="24"/>
  <c r="T226" i="24"/>
  <c r="U226" i="24" s="1"/>
  <c r="K92" i="24"/>
  <c r="L91" i="24"/>
  <c r="T19" i="24"/>
  <c r="U19" i="24" s="1"/>
  <c r="X21" i="24"/>
  <c r="H22" i="24"/>
  <c r="I21" i="24"/>
  <c r="W21" i="24"/>
  <c r="Y21" i="24" s="1"/>
  <c r="X161" i="24"/>
  <c r="W161" i="24"/>
  <c r="I161" i="24"/>
  <c r="H162" i="24"/>
  <c r="K162" i="24"/>
  <c r="L161" i="24"/>
  <c r="H92" i="24"/>
  <c r="I92" i="24" s="1"/>
  <c r="X91" i="24"/>
  <c r="W91" i="24"/>
  <c r="S227" i="24"/>
  <c r="R227" i="24"/>
  <c r="S20" i="24"/>
  <c r="R20" i="24"/>
  <c r="K22" i="24"/>
  <c r="L21" i="24"/>
  <c r="R160" i="24"/>
  <c r="S160" i="24"/>
  <c r="T89" i="24"/>
  <c r="U89" i="24" s="1"/>
  <c r="T159" i="24"/>
  <c r="U159" i="24" s="1"/>
  <c r="S90" i="24"/>
  <c r="R90" i="24"/>
  <c r="H229" i="24"/>
  <c r="I229" i="24" s="1"/>
  <c r="X228" i="24"/>
  <c r="W228" i="24"/>
  <c r="Y228" i="24" s="1"/>
  <c r="Y161" i="24" l="1"/>
  <c r="Y91" i="24"/>
  <c r="K93" i="24"/>
  <c r="L92" i="24"/>
  <c r="T90" i="24"/>
  <c r="U90" i="24" s="1"/>
  <c r="T227" i="24"/>
  <c r="U227" i="24" s="1"/>
  <c r="X229" i="24"/>
  <c r="W229" i="24"/>
  <c r="H230" i="24"/>
  <c r="I230" i="24" s="1"/>
  <c r="S91" i="24"/>
  <c r="R91" i="24"/>
  <c r="H163" i="24"/>
  <c r="X162" i="24"/>
  <c r="I162" i="24"/>
  <c r="W162" i="24"/>
  <c r="T160" i="24"/>
  <c r="U160" i="24" s="1"/>
  <c r="K23" i="24"/>
  <c r="L22" i="24"/>
  <c r="W92" i="24"/>
  <c r="X92" i="24"/>
  <c r="H93" i="24"/>
  <c r="I93" i="24" s="1"/>
  <c r="L162" i="24"/>
  <c r="K163" i="24"/>
  <c r="S161" i="24"/>
  <c r="R161" i="24"/>
  <c r="R21" i="24"/>
  <c r="S21" i="24"/>
  <c r="S228" i="24"/>
  <c r="R228" i="24"/>
  <c r="T20" i="24"/>
  <c r="U20" i="24" s="1"/>
  <c r="H23" i="24"/>
  <c r="I22" i="24"/>
  <c r="W22" i="24"/>
  <c r="X22" i="24"/>
  <c r="Y229" i="24" l="1"/>
  <c r="Y22" i="24"/>
  <c r="Y92" i="24"/>
  <c r="Y162" i="24"/>
  <c r="L93" i="24"/>
  <c r="K94" i="24"/>
  <c r="T228" i="24"/>
  <c r="U228" i="24" s="1"/>
  <c r="T161" i="24"/>
  <c r="U161" i="24" s="1"/>
  <c r="T21" i="24"/>
  <c r="U21" i="24" s="1"/>
  <c r="H164" i="24"/>
  <c r="X163" i="24"/>
  <c r="I163" i="24"/>
  <c r="W163" i="24"/>
  <c r="X93" i="24"/>
  <c r="H94" i="24"/>
  <c r="I94" i="24" s="1"/>
  <c r="W93" i="24"/>
  <c r="W230" i="24"/>
  <c r="H231" i="24"/>
  <c r="I231" i="24" s="1"/>
  <c r="X230" i="24"/>
  <c r="S22" i="24"/>
  <c r="R22" i="24"/>
  <c r="R92" i="24"/>
  <c r="S92" i="24"/>
  <c r="K24" i="24"/>
  <c r="L23" i="24"/>
  <c r="R162" i="24"/>
  <c r="S162" i="24"/>
  <c r="S229" i="24"/>
  <c r="R229" i="24"/>
  <c r="X23" i="24"/>
  <c r="W23" i="24"/>
  <c r="Y23" i="24" s="1"/>
  <c r="H24" i="24"/>
  <c r="I23" i="24"/>
  <c r="L163" i="24"/>
  <c r="K164" i="24"/>
  <c r="T91" i="24"/>
  <c r="U91" i="24" s="1"/>
  <c r="Y230" i="24" l="1"/>
  <c r="Y163" i="24"/>
  <c r="Y93" i="24"/>
  <c r="L94" i="24"/>
  <c r="K95" i="24"/>
  <c r="T229" i="24"/>
  <c r="U229" i="24" s="1"/>
  <c r="T22" i="24"/>
  <c r="U22" i="24" s="1"/>
  <c r="K165" i="24"/>
  <c r="L164" i="24"/>
  <c r="S230" i="24"/>
  <c r="R230" i="24"/>
  <c r="X164" i="24"/>
  <c r="W164" i="24"/>
  <c r="H165" i="24"/>
  <c r="I164" i="24"/>
  <c r="L24" i="24"/>
  <c r="K25" i="24"/>
  <c r="X94" i="24"/>
  <c r="W94" i="24"/>
  <c r="Y94" i="24" s="1"/>
  <c r="H95" i="24"/>
  <c r="I95" i="24" s="1"/>
  <c r="R23" i="24"/>
  <c r="S23" i="24"/>
  <c r="H232" i="24"/>
  <c r="I232" i="24" s="1"/>
  <c r="X231" i="24"/>
  <c r="W231" i="24"/>
  <c r="S93" i="24"/>
  <c r="R93" i="24"/>
  <c r="S163" i="24"/>
  <c r="R163" i="24"/>
  <c r="H25" i="24"/>
  <c r="X24" i="24"/>
  <c r="I24" i="24"/>
  <c r="W24" i="24"/>
  <c r="T162" i="24"/>
  <c r="U162" i="24" s="1"/>
  <c r="T92" i="24"/>
  <c r="U92" i="24" s="1"/>
  <c r="Y24" i="24" l="1"/>
  <c r="Y231" i="24"/>
  <c r="Y164" i="24"/>
  <c r="K96" i="24"/>
  <c r="L95" i="24"/>
  <c r="T163" i="24"/>
  <c r="U163" i="24" s="1"/>
  <c r="T230" i="24"/>
  <c r="U230" i="24" s="1"/>
  <c r="H26" i="24"/>
  <c r="I25" i="24"/>
  <c r="W25" i="24"/>
  <c r="X25" i="24"/>
  <c r="X232" i="24"/>
  <c r="W232" i="24"/>
  <c r="H233" i="24"/>
  <c r="I233" i="24" s="1"/>
  <c r="S94" i="24"/>
  <c r="R94" i="24"/>
  <c r="K166" i="24"/>
  <c r="L165" i="24"/>
  <c r="K26" i="24"/>
  <c r="L25" i="24"/>
  <c r="S164" i="24"/>
  <c r="R164" i="24"/>
  <c r="R24" i="24"/>
  <c r="S24" i="24"/>
  <c r="R231" i="24"/>
  <c r="S231" i="24"/>
  <c r="T23" i="24"/>
  <c r="U23" i="24" s="1"/>
  <c r="W165" i="24"/>
  <c r="Y165" i="24" s="1"/>
  <c r="I165" i="24"/>
  <c r="H166" i="24"/>
  <c r="X165" i="24"/>
  <c r="T93" i="24"/>
  <c r="U93" i="24" s="1"/>
  <c r="H96" i="24"/>
  <c r="I96" i="24" s="1"/>
  <c r="X95" i="24"/>
  <c r="W95" i="24"/>
  <c r="Y95" i="24" l="1"/>
  <c r="Y25" i="24"/>
  <c r="Y232" i="24"/>
  <c r="L96" i="24"/>
  <c r="K97" i="24"/>
  <c r="T231" i="24"/>
  <c r="U231" i="24" s="1"/>
  <c r="H97" i="24"/>
  <c r="I97" i="24" s="1"/>
  <c r="X96" i="24"/>
  <c r="W96" i="24"/>
  <c r="Y96" i="24" s="1"/>
  <c r="S165" i="24"/>
  <c r="R165" i="24"/>
  <c r="K167" i="24"/>
  <c r="L166" i="24"/>
  <c r="W26" i="24"/>
  <c r="H27" i="24"/>
  <c r="X26" i="24"/>
  <c r="I26" i="24"/>
  <c r="X233" i="24"/>
  <c r="W233" i="24"/>
  <c r="H234" i="24"/>
  <c r="I234" i="24" s="1"/>
  <c r="R95" i="24"/>
  <c r="S95" i="24"/>
  <c r="T24" i="24"/>
  <c r="U24" i="24" s="1"/>
  <c r="K27" i="24"/>
  <c r="L26" i="24"/>
  <c r="S232" i="24"/>
  <c r="R232" i="24"/>
  <c r="H167" i="24"/>
  <c r="I166" i="24"/>
  <c r="X166" i="24"/>
  <c r="W166" i="24"/>
  <c r="T164" i="24"/>
  <c r="U164" i="24" s="1"/>
  <c r="T94" i="24"/>
  <c r="U94" i="24" s="1"/>
  <c r="S25" i="24"/>
  <c r="R25" i="24"/>
  <c r="Y26" i="24" l="1"/>
  <c r="Y166" i="24"/>
  <c r="Y233" i="24"/>
  <c r="K98" i="24"/>
  <c r="L97" i="24"/>
  <c r="T232" i="24"/>
  <c r="U232" i="24" s="1"/>
  <c r="T165" i="24"/>
  <c r="U165" i="24" s="1"/>
  <c r="W234" i="24"/>
  <c r="X234" i="24"/>
  <c r="H235" i="24"/>
  <c r="I235" i="24" s="1"/>
  <c r="H28" i="24"/>
  <c r="X27" i="24"/>
  <c r="W27" i="24"/>
  <c r="I27" i="24"/>
  <c r="S233" i="24"/>
  <c r="R233" i="24"/>
  <c r="W97" i="24"/>
  <c r="X97" i="24"/>
  <c r="H98" i="24"/>
  <c r="I98" i="24" s="1"/>
  <c r="R166" i="24"/>
  <c r="S166" i="24"/>
  <c r="S26" i="24"/>
  <c r="R26" i="24"/>
  <c r="L27" i="24"/>
  <c r="K28" i="24"/>
  <c r="T25" i="24"/>
  <c r="U25" i="24" s="1"/>
  <c r="H168" i="24"/>
  <c r="H169" i="24" s="1"/>
  <c r="I167" i="24"/>
  <c r="X167" i="24"/>
  <c r="W167" i="24"/>
  <c r="T95" i="24"/>
  <c r="U95" i="24" s="1"/>
  <c r="K168" i="24"/>
  <c r="K169" i="24" s="1"/>
  <c r="L167" i="24"/>
  <c r="S96" i="24"/>
  <c r="R96" i="24"/>
  <c r="Y27" i="24" l="1"/>
  <c r="Y97" i="24"/>
  <c r="Y234" i="24"/>
  <c r="Y167" i="24"/>
  <c r="L169" i="24"/>
  <c r="K170" i="24"/>
  <c r="H170" i="24"/>
  <c r="I169" i="24"/>
  <c r="T96" i="24"/>
  <c r="U96" i="24" s="1"/>
  <c r="L98" i="24"/>
  <c r="K99" i="24"/>
  <c r="L168" i="24"/>
  <c r="S27" i="24"/>
  <c r="R27" i="24"/>
  <c r="X168" i="24"/>
  <c r="W168" i="24"/>
  <c r="I168" i="24"/>
  <c r="K29" i="24"/>
  <c r="L28" i="24"/>
  <c r="H236" i="24"/>
  <c r="I236" i="24" s="1"/>
  <c r="X235" i="24"/>
  <c r="W235" i="24"/>
  <c r="Y235" i="24" s="1"/>
  <c r="T26" i="24"/>
  <c r="U26" i="24" s="1"/>
  <c r="H99" i="24"/>
  <c r="I99" i="24" s="1"/>
  <c r="X98" i="24"/>
  <c r="W98" i="24"/>
  <c r="Y98" i="24" s="1"/>
  <c r="T233" i="24"/>
  <c r="U233" i="24" s="1"/>
  <c r="R167" i="24"/>
  <c r="S167" i="24"/>
  <c r="R97" i="24"/>
  <c r="S97" i="24"/>
  <c r="S234" i="24"/>
  <c r="R234" i="24"/>
  <c r="T166" i="24"/>
  <c r="U166" i="24" s="1"/>
  <c r="X28" i="24"/>
  <c r="W28" i="24"/>
  <c r="I28" i="24"/>
  <c r="H29" i="24"/>
  <c r="Y28" i="24" l="1"/>
  <c r="R236" i="24"/>
  <c r="S236" i="24"/>
  <c r="Y168" i="24"/>
  <c r="I170" i="24"/>
  <c r="H171" i="24"/>
  <c r="L170" i="24"/>
  <c r="K171" i="24"/>
  <c r="L99" i="24"/>
  <c r="K100" i="24"/>
  <c r="T97" i="24"/>
  <c r="U97" i="24" s="1"/>
  <c r="T167" i="24"/>
  <c r="U167" i="24" s="1"/>
  <c r="T234" i="24"/>
  <c r="U234" i="24" s="1"/>
  <c r="W29" i="24"/>
  <c r="H30" i="24"/>
  <c r="X29" i="24"/>
  <c r="I29" i="24"/>
  <c r="X99" i="24"/>
  <c r="W99" i="24"/>
  <c r="H100" i="24"/>
  <c r="I100" i="24" s="1"/>
  <c r="L29" i="24"/>
  <c r="K30" i="24"/>
  <c r="W169" i="24"/>
  <c r="X169" i="24"/>
  <c r="T27" i="24"/>
  <c r="U27" i="24" s="1"/>
  <c r="S28" i="24"/>
  <c r="R28" i="24"/>
  <c r="R235" i="24"/>
  <c r="S235" i="24"/>
  <c r="S98" i="24"/>
  <c r="R98" i="24"/>
  <c r="H237" i="24"/>
  <c r="I237" i="24" s="1"/>
  <c r="X236" i="24"/>
  <c r="W236" i="24"/>
  <c r="S168" i="24"/>
  <c r="R168" i="24"/>
  <c r="Y99" i="24" l="1"/>
  <c r="R237" i="24"/>
  <c r="T237" i="24" s="1"/>
  <c r="S237" i="24"/>
  <c r="Y169" i="24"/>
  <c r="Y236" i="24"/>
  <c r="Y29" i="24"/>
  <c r="T236" i="24"/>
  <c r="L171" i="24"/>
  <c r="K172" i="24"/>
  <c r="I171" i="24"/>
  <c r="H172" i="24"/>
  <c r="K101" i="24"/>
  <c r="L100" i="24"/>
  <c r="T168" i="24"/>
  <c r="U168" i="24" s="1"/>
  <c r="S29" i="24"/>
  <c r="R29" i="24"/>
  <c r="T98" i="24"/>
  <c r="U98" i="24" s="1"/>
  <c r="T28" i="24"/>
  <c r="U28" i="24" s="1"/>
  <c r="L30" i="24"/>
  <c r="K31" i="24"/>
  <c r="S99" i="24"/>
  <c r="R99" i="24"/>
  <c r="H31" i="24"/>
  <c r="I30" i="24"/>
  <c r="X30" i="24"/>
  <c r="W30" i="24"/>
  <c r="Y30" i="24" s="1"/>
  <c r="H101" i="24"/>
  <c r="I101" i="24" s="1"/>
  <c r="X100" i="24"/>
  <c r="W100" i="24"/>
  <c r="Y100" i="24" s="1"/>
  <c r="X237" i="24"/>
  <c r="H238" i="24"/>
  <c r="I238" i="24" s="1"/>
  <c r="W237" i="24"/>
  <c r="T235" i="24"/>
  <c r="U235" i="24" s="1"/>
  <c r="W170" i="24"/>
  <c r="Y170" i="24" s="1"/>
  <c r="X170" i="24"/>
  <c r="S169" i="24"/>
  <c r="R169" i="24"/>
  <c r="Y237" i="24" l="1"/>
  <c r="R238" i="24"/>
  <c r="S238" i="24"/>
  <c r="I172" i="24"/>
  <c r="H173" i="24"/>
  <c r="L172" i="24"/>
  <c r="K173" i="24"/>
  <c r="T29" i="24"/>
  <c r="U29" i="24" s="1"/>
  <c r="L101" i="24"/>
  <c r="K102" i="24"/>
  <c r="T99" i="24"/>
  <c r="U99" i="24" s="1"/>
  <c r="X171" i="24"/>
  <c r="W171" i="24"/>
  <c r="S100" i="24"/>
  <c r="R100" i="24"/>
  <c r="W238" i="24"/>
  <c r="H239" i="24"/>
  <c r="I239" i="24" s="1"/>
  <c r="X238" i="24"/>
  <c r="S30" i="24"/>
  <c r="R30" i="24"/>
  <c r="K32" i="24"/>
  <c r="L31" i="24"/>
  <c r="U236" i="24"/>
  <c r="T169" i="24"/>
  <c r="U169" i="24" s="1"/>
  <c r="R170" i="24"/>
  <c r="S170" i="24"/>
  <c r="W101" i="24"/>
  <c r="H102" i="24"/>
  <c r="I102" i="24" s="1"/>
  <c r="X101" i="24"/>
  <c r="X31" i="24"/>
  <c r="W31" i="24"/>
  <c r="I31" i="24"/>
  <c r="H32" i="24"/>
  <c r="T238" i="24" l="1"/>
  <c r="Y238" i="24"/>
  <c r="Y31" i="24"/>
  <c r="Y101" i="24"/>
  <c r="R239" i="24"/>
  <c r="S239" i="24"/>
  <c r="Y171" i="24"/>
  <c r="T100" i="24"/>
  <c r="U100" i="24" s="1"/>
  <c r="L173" i="24"/>
  <c r="K174" i="24"/>
  <c r="I173" i="24"/>
  <c r="H174" i="24"/>
  <c r="K103" i="24"/>
  <c r="L102" i="24"/>
  <c r="U237" i="24"/>
  <c r="T30" i="24"/>
  <c r="U30" i="24" s="1"/>
  <c r="L32" i="24"/>
  <c r="K33" i="24"/>
  <c r="S171" i="24"/>
  <c r="R171" i="24"/>
  <c r="S31" i="24"/>
  <c r="R31" i="24"/>
  <c r="T170" i="24"/>
  <c r="U170" i="24" s="1"/>
  <c r="H33" i="24"/>
  <c r="I32" i="24"/>
  <c r="W32" i="24"/>
  <c r="X32" i="24"/>
  <c r="R101" i="24"/>
  <c r="S101" i="24"/>
  <c r="X239" i="24"/>
  <c r="H240" i="24"/>
  <c r="I240" i="24" s="1"/>
  <c r="W239" i="24"/>
  <c r="X172" i="24"/>
  <c r="W172" i="24"/>
  <c r="Y172" i="24" s="1"/>
  <c r="X102" i="24"/>
  <c r="W102" i="24"/>
  <c r="H103" i="24"/>
  <c r="I103" i="24" s="1"/>
  <c r="Y32" i="24" l="1"/>
  <c r="T239" i="24"/>
  <c r="Y102" i="24"/>
  <c r="Y239" i="24"/>
  <c r="R240" i="24"/>
  <c r="S240" i="24"/>
  <c r="L174" i="24"/>
  <c r="K175" i="24"/>
  <c r="I174" i="24"/>
  <c r="H175" i="24"/>
  <c r="L103" i="24"/>
  <c r="K104" i="24"/>
  <c r="U238" i="24"/>
  <c r="T31" i="24"/>
  <c r="U31" i="24" s="1"/>
  <c r="L33" i="24"/>
  <c r="K34" i="24"/>
  <c r="R32" i="24"/>
  <c r="S32" i="24"/>
  <c r="S102" i="24"/>
  <c r="R102" i="24"/>
  <c r="W173" i="24"/>
  <c r="X173" i="24"/>
  <c r="X240" i="24"/>
  <c r="H241" i="24"/>
  <c r="I241" i="24" s="1"/>
  <c r="W240" i="24"/>
  <c r="T101" i="24"/>
  <c r="U101" i="24" s="1"/>
  <c r="H34" i="24"/>
  <c r="I33" i="24"/>
  <c r="X33" i="24"/>
  <c r="W33" i="24"/>
  <c r="Y33" i="24" s="1"/>
  <c r="T171" i="24"/>
  <c r="U171" i="24" s="1"/>
  <c r="W103" i="24"/>
  <c r="X103" i="24"/>
  <c r="H104" i="24"/>
  <c r="I104" i="24" s="1"/>
  <c r="S172" i="24"/>
  <c r="R172" i="24"/>
  <c r="T240" i="24" l="1"/>
  <c r="Y240" i="24"/>
  <c r="Y173" i="24"/>
  <c r="Y103" i="24"/>
  <c r="S241" i="24"/>
  <c r="R241" i="24"/>
  <c r="I175" i="24"/>
  <c r="H176" i="24"/>
  <c r="L175" i="24"/>
  <c r="K176" i="24"/>
  <c r="L104" i="24"/>
  <c r="K105" i="24"/>
  <c r="T32" i="24"/>
  <c r="U32" i="24" s="1"/>
  <c r="T172" i="24"/>
  <c r="U172" i="24" s="1"/>
  <c r="U239" i="24"/>
  <c r="T102" i="24"/>
  <c r="U102" i="24" s="1"/>
  <c r="S33" i="24"/>
  <c r="R33" i="24"/>
  <c r="W104" i="24"/>
  <c r="X104" i="24"/>
  <c r="H105" i="24"/>
  <c r="I105" i="24" s="1"/>
  <c r="X34" i="24"/>
  <c r="W34" i="24"/>
  <c r="I34" i="24"/>
  <c r="H35" i="24"/>
  <c r="S173" i="24"/>
  <c r="R173" i="24"/>
  <c r="K35" i="24"/>
  <c r="L34" i="24"/>
  <c r="H242" i="24"/>
  <c r="I242" i="24" s="1"/>
  <c r="X241" i="24"/>
  <c r="W241" i="24"/>
  <c r="X174" i="24"/>
  <c r="W174" i="24"/>
  <c r="R103" i="24"/>
  <c r="S103" i="24"/>
  <c r="Y34" i="24" l="1"/>
  <c r="Y104" i="24"/>
  <c r="Y241" i="24"/>
  <c r="Y174" i="24"/>
  <c r="R242" i="24"/>
  <c r="S242" i="24"/>
  <c r="T241" i="24"/>
  <c r="K177" i="24"/>
  <c r="L176" i="24"/>
  <c r="I176" i="24"/>
  <c r="H177" i="24"/>
  <c r="L105" i="24"/>
  <c r="K106" i="24"/>
  <c r="T103" i="24"/>
  <c r="U103" i="24" s="1"/>
  <c r="R174" i="24"/>
  <c r="S174" i="24"/>
  <c r="K36" i="24"/>
  <c r="L35" i="24"/>
  <c r="U240" i="24"/>
  <c r="X175" i="24"/>
  <c r="W175" i="24"/>
  <c r="X242" i="24"/>
  <c r="W242" i="24"/>
  <c r="H243" i="24"/>
  <c r="I243" i="24" s="1"/>
  <c r="T173" i="24"/>
  <c r="U173" i="24" s="1"/>
  <c r="W35" i="24"/>
  <c r="H36" i="24"/>
  <c r="X35" i="24"/>
  <c r="I35" i="24"/>
  <c r="H106" i="24"/>
  <c r="I106" i="24" s="1"/>
  <c r="W105" i="24"/>
  <c r="X105" i="24"/>
  <c r="T33" i="24"/>
  <c r="U33" i="24" s="1"/>
  <c r="S104" i="24"/>
  <c r="R104" i="24"/>
  <c r="S34" i="24"/>
  <c r="R34" i="24"/>
  <c r="T104" i="24" l="1"/>
  <c r="U104" i="24" s="1"/>
  <c r="Y242" i="24"/>
  <c r="Y35" i="24"/>
  <c r="Y175" i="24"/>
  <c r="T242" i="24"/>
  <c r="R243" i="24"/>
  <c r="S243" i="24"/>
  <c r="Y105" i="24"/>
  <c r="T34" i="24"/>
  <c r="U34" i="24" s="1"/>
  <c r="H178" i="24"/>
  <c r="I177" i="24"/>
  <c r="K178" i="24"/>
  <c r="L177" i="24"/>
  <c r="K107" i="24"/>
  <c r="L106" i="24"/>
  <c r="T174" i="24"/>
  <c r="U174" i="24" s="1"/>
  <c r="U241" i="24"/>
  <c r="X176" i="24"/>
  <c r="W176" i="24"/>
  <c r="W243" i="24"/>
  <c r="H244" i="24"/>
  <c r="I244" i="24" s="1"/>
  <c r="X243" i="24"/>
  <c r="R105" i="24"/>
  <c r="S105" i="24"/>
  <c r="H37" i="24"/>
  <c r="I36" i="24"/>
  <c r="X36" i="24"/>
  <c r="W36" i="24"/>
  <c r="S35" i="24"/>
  <c r="R35" i="24"/>
  <c r="H107" i="24"/>
  <c r="I107" i="24" s="1"/>
  <c r="X106" i="24"/>
  <c r="W106" i="24"/>
  <c r="R175" i="24"/>
  <c r="S175" i="24"/>
  <c r="K37" i="24"/>
  <c r="L36" i="24"/>
  <c r="Y36" i="24" l="1"/>
  <c r="T243" i="24"/>
  <c r="Y243" i="24"/>
  <c r="Y106" i="24"/>
  <c r="R244" i="24"/>
  <c r="S244" i="24"/>
  <c r="Y176" i="24"/>
  <c r="R177" i="24"/>
  <c r="T177" i="24" s="1"/>
  <c r="U177" i="24" s="1"/>
  <c r="S177" i="24"/>
  <c r="L178" i="24"/>
  <c r="K179" i="24"/>
  <c r="I178" i="24"/>
  <c r="H179" i="24"/>
  <c r="K108" i="24"/>
  <c r="L107" i="24"/>
  <c r="U242" i="24"/>
  <c r="S176" i="24"/>
  <c r="R176" i="24"/>
  <c r="L37" i="24"/>
  <c r="K38" i="24"/>
  <c r="T175" i="24"/>
  <c r="U175" i="24" s="1"/>
  <c r="T105" i="24"/>
  <c r="U105" i="24" s="1"/>
  <c r="X107" i="24"/>
  <c r="W107" i="24"/>
  <c r="Y107" i="24" s="1"/>
  <c r="H108" i="24"/>
  <c r="I108" i="24" s="1"/>
  <c r="H38" i="24"/>
  <c r="I37" i="24"/>
  <c r="X37" i="24"/>
  <c r="W37" i="24"/>
  <c r="H245" i="24"/>
  <c r="I245" i="24" s="1"/>
  <c r="X244" i="24"/>
  <c r="W244" i="24"/>
  <c r="Y244" i="24" s="1"/>
  <c r="S106" i="24"/>
  <c r="R106" i="24"/>
  <c r="T35" i="24"/>
  <c r="U35" i="24" s="1"/>
  <c r="R36" i="24"/>
  <c r="S36" i="24"/>
  <c r="X177" i="24"/>
  <c r="Y177" i="24" s="1"/>
  <c r="R245" i="24" l="1"/>
  <c r="S245" i="24"/>
  <c r="Y37" i="24"/>
  <c r="T244" i="24"/>
  <c r="R178" i="24"/>
  <c r="S178" i="24"/>
  <c r="U243" i="24"/>
  <c r="I179" i="24"/>
  <c r="H180" i="24"/>
  <c r="L179" i="24"/>
  <c r="K180" i="24"/>
  <c r="K109" i="24"/>
  <c r="L108" i="24"/>
  <c r="T106" i="24"/>
  <c r="U106" i="24" s="1"/>
  <c r="X178" i="24"/>
  <c r="Y178" i="24" s="1"/>
  <c r="H246" i="24"/>
  <c r="I246" i="24" s="1"/>
  <c r="X245" i="24"/>
  <c r="W245" i="24"/>
  <c r="Y245" i="24" s="1"/>
  <c r="H39" i="24"/>
  <c r="X38" i="24"/>
  <c r="W38" i="24"/>
  <c r="Y38" i="24" s="1"/>
  <c r="I38" i="24"/>
  <c r="W108" i="24"/>
  <c r="H109" i="24"/>
  <c r="I109" i="24" s="1"/>
  <c r="X108" i="24"/>
  <c r="S107" i="24"/>
  <c r="R107" i="24"/>
  <c r="L38" i="24"/>
  <c r="K39" i="24"/>
  <c r="T176" i="24"/>
  <c r="U176" i="24" s="1"/>
  <c r="T36" i="24"/>
  <c r="U36" i="24" s="1"/>
  <c r="S37" i="24"/>
  <c r="R37" i="24"/>
  <c r="R246" i="24" l="1"/>
  <c r="S246" i="24"/>
  <c r="R179" i="24"/>
  <c r="S179" i="24"/>
  <c r="Y108" i="24"/>
  <c r="T178" i="24"/>
  <c r="U178" i="24" s="1"/>
  <c r="T245" i="24"/>
  <c r="K181" i="24"/>
  <c r="L180" i="24"/>
  <c r="H181" i="24"/>
  <c r="I180" i="24"/>
  <c r="T107" i="24"/>
  <c r="U107" i="24" s="1"/>
  <c r="L109" i="24"/>
  <c r="K110" i="24"/>
  <c r="U244" i="24"/>
  <c r="L39" i="24"/>
  <c r="K40" i="24"/>
  <c r="X109" i="24"/>
  <c r="W109" i="24"/>
  <c r="H110" i="24"/>
  <c r="I110" i="24" s="1"/>
  <c r="S108" i="24"/>
  <c r="R108" i="24"/>
  <c r="S38" i="24"/>
  <c r="R38" i="24"/>
  <c r="X179" i="24"/>
  <c r="Y179" i="24" s="1"/>
  <c r="T37" i="24"/>
  <c r="U37" i="24" s="1"/>
  <c r="H40" i="24"/>
  <c r="X39" i="24"/>
  <c r="W39" i="24"/>
  <c r="I39" i="24"/>
  <c r="X246" i="24"/>
  <c r="H247" i="24"/>
  <c r="I247" i="24" s="1"/>
  <c r="W246" i="24"/>
  <c r="Y246" i="24" l="1"/>
  <c r="R247" i="24"/>
  <c r="S247" i="24"/>
  <c r="Y109" i="24"/>
  <c r="R180" i="24"/>
  <c r="S180" i="24"/>
  <c r="T179" i="24"/>
  <c r="U179" i="24" s="1"/>
  <c r="Y39" i="24"/>
  <c r="T246" i="24"/>
  <c r="I181" i="24"/>
  <c r="H182" i="24"/>
  <c r="L181" i="24"/>
  <c r="K182" i="24"/>
  <c r="L110" i="24"/>
  <c r="K111" i="24"/>
  <c r="T108" i="24"/>
  <c r="U108" i="24" s="1"/>
  <c r="U245" i="24"/>
  <c r="R109" i="24"/>
  <c r="S109" i="24"/>
  <c r="H41" i="24"/>
  <c r="X40" i="24"/>
  <c r="W40" i="24"/>
  <c r="I40" i="24"/>
  <c r="X180" i="24"/>
  <c r="Y180" i="24" s="1"/>
  <c r="S39" i="24"/>
  <c r="R39" i="24"/>
  <c r="W247" i="24"/>
  <c r="X247" i="24"/>
  <c r="H248" i="24"/>
  <c r="I248" i="24" s="1"/>
  <c r="T38" i="24"/>
  <c r="U38" i="24" s="1"/>
  <c r="X110" i="24"/>
  <c r="H111" i="24"/>
  <c r="I111" i="24" s="1"/>
  <c r="W110" i="24"/>
  <c r="L40" i="24"/>
  <c r="K41" i="24"/>
  <c r="Y247" i="24" l="1"/>
  <c r="Y110" i="24"/>
  <c r="T180" i="24"/>
  <c r="U180" i="24" s="1"/>
  <c r="R248" i="24"/>
  <c r="S248" i="24"/>
  <c r="Y40" i="24"/>
  <c r="R181" i="24"/>
  <c r="T181" i="24" s="1"/>
  <c r="U181" i="24" s="1"/>
  <c r="S181" i="24"/>
  <c r="T247" i="24"/>
  <c r="K183" i="24"/>
  <c r="L182" i="24"/>
  <c r="I182" i="24"/>
  <c r="H183" i="24"/>
  <c r="K112" i="24"/>
  <c r="L111" i="24"/>
  <c r="U246" i="24"/>
  <c r="T109" i="24"/>
  <c r="U109" i="24" s="1"/>
  <c r="T39" i="24"/>
  <c r="U39" i="24" s="1"/>
  <c r="W111" i="24"/>
  <c r="Y111" i="24" s="1"/>
  <c r="H112" i="24"/>
  <c r="I112" i="24" s="1"/>
  <c r="X111" i="24"/>
  <c r="R110" i="24"/>
  <c r="S110" i="24"/>
  <c r="X181" i="24"/>
  <c r="Y181" i="24" s="1"/>
  <c r="H42" i="24"/>
  <c r="X41" i="24"/>
  <c r="W41" i="24"/>
  <c r="Y41" i="24" s="1"/>
  <c r="I41" i="24"/>
  <c r="L41" i="24"/>
  <c r="K42" i="24"/>
  <c r="W248" i="24"/>
  <c r="X248" i="24"/>
  <c r="H249" i="24"/>
  <c r="I249" i="24" s="1"/>
  <c r="S40" i="24"/>
  <c r="R40" i="24"/>
  <c r="Y248" i="24" l="1"/>
  <c r="T248" i="24"/>
  <c r="S249" i="24"/>
  <c r="R249" i="24"/>
  <c r="T249" i="24" s="1"/>
  <c r="R182" i="24"/>
  <c r="S182" i="24"/>
  <c r="I183" i="24"/>
  <c r="H184" i="24"/>
  <c r="K184" i="24"/>
  <c r="L183" i="24"/>
  <c r="K113" i="24"/>
  <c r="L112" i="24"/>
  <c r="U247" i="24"/>
  <c r="H250" i="24"/>
  <c r="I250" i="24" s="1"/>
  <c r="W249" i="24"/>
  <c r="X249" i="24"/>
  <c r="L42" i="24"/>
  <c r="K43" i="24"/>
  <c r="S41" i="24"/>
  <c r="R41" i="24"/>
  <c r="R111" i="24"/>
  <c r="S111" i="24"/>
  <c r="T40" i="24"/>
  <c r="U40" i="24" s="1"/>
  <c r="X182" i="24"/>
  <c r="Y182" i="24" s="1"/>
  <c r="T110" i="24"/>
  <c r="U110" i="24" s="1"/>
  <c r="H43" i="24"/>
  <c r="X42" i="24"/>
  <c r="W42" i="24"/>
  <c r="Y42" i="24" s="1"/>
  <c r="I42" i="24"/>
  <c r="H113" i="24"/>
  <c r="I113" i="24" s="1"/>
  <c r="X112" i="24"/>
  <c r="W112" i="24"/>
  <c r="Y112" i="24" s="1"/>
  <c r="R250" i="24" l="1"/>
  <c r="S250" i="24"/>
  <c r="T182" i="24"/>
  <c r="U182" i="24" s="1"/>
  <c r="Y249" i="24"/>
  <c r="R183" i="24"/>
  <c r="S183" i="24"/>
  <c r="K185" i="24"/>
  <c r="L184" i="24"/>
  <c r="I184" i="24"/>
  <c r="H185" i="24"/>
  <c r="L113" i="24"/>
  <c r="K114" i="24"/>
  <c r="U248" i="24"/>
  <c r="T41" i="24"/>
  <c r="U41" i="24" s="1"/>
  <c r="T111" i="24"/>
  <c r="U111" i="24" s="1"/>
  <c r="R112" i="24"/>
  <c r="S112" i="24"/>
  <c r="H44" i="24"/>
  <c r="X43" i="24"/>
  <c r="W43" i="24"/>
  <c r="I43" i="24"/>
  <c r="L43" i="24"/>
  <c r="K44" i="24"/>
  <c r="W113" i="24"/>
  <c r="Y113" i="24" s="1"/>
  <c r="X113" i="24"/>
  <c r="H114" i="24"/>
  <c r="I114" i="24" s="1"/>
  <c r="S42" i="24"/>
  <c r="R42" i="24"/>
  <c r="X183" i="24"/>
  <c r="Y183" i="24" s="1"/>
  <c r="X250" i="24"/>
  <c r="H251" i="24"/>
  <c r="I251" i="24" s="1"/>
  <c r="W250" i="24"/>
  <c r="Y250" i="24" l="1"/>
  <c r="Y43" i="24"/>
  <c r="R251" i="24"/>
  <c r="S251" i="24"/>
  <c r="R184" i="24"/>
  <c r="S184" i="24"/>
  <c r="T183" i="24"/>
  <c r="U183" i="24" s="1"/>
  <c r="T250" i="24"/>
  <c r="H186" i="24"/>
  <c r="I185" i="24"/>
  <c r="L185" i="24"/>
  <c r="K186" i="24"/>
  <c r="L114" i="24"/>
  <c r="K115" i="24"/>
  <c r="T112" i="24"/>
  <c r="U112" i="24" s="1"/>
  <c r="T42" i="24"/>
  <c r="U42" i="24" s="1"/>
  <c r="W251" i="24"/>
  <c r="H252" i="24"/>
  <c r="I252" i="24" s="1"/>
  <c r="X251" i="24"/>
  <c r="R113" i="24"/>
  <c r="S113" i="24"/>
  <c r="U249" i="24"/>
  <c r="S43" i="24"/>
  <c r="R43" i="24"/>
  <c r="H45" i="24"/>
  <c r="X44" i="24"/>
  <c r="W44" i="24"/>
  <c r="I44" i="24"/>
  <c r="X184" i="24"/>
  <c r="Y184" i="24" s="1"/>
  <c r="X114" i="24"/>
  <c r="H115" i="24"/>
  <c r="I115" i="24" s="1"/>
  <c r="W114" i="24"/>
  <c r="L44" i="24"/>
  <c r="K45" i="24"/>
  <c r="Y251" i="24" l="1"/>
  <c r="R252" i="24"/>
  <c r="S252" i="24"/>
  <c r="T184" i="24"/>
  <c r="U184" i="24" s="1"/>
  <c r="R185" i="24"/>
  <c r="T185" i="24" s="1"/>
  <c r="U185" i="24" s="1"/>
  <c r="S185" i="24"/>
  <c r="Y114" i="24"/>
  <c r="Y44" i="24"/>
  <c r="T251" i="24"/>
  <c r="L186" i="24"/>
  <c r="K187" i="24"/>
  <c r="H187" i="24"/>
  <c r="I186" i="24"/>
  <c r="K116" i="24"/>
  <c r="L115" i="24"/>
  <c r="W252" i="24"/>
  <c r="Y252" i="24" s="1"/>
  <c r="H253" i="24"/>
  <c r="I253" i="24" s="1"/>
  <c r="X252" i="24"/>
  <c r="W115" i="24"/>
  <c r="H116" i="24"/>
  <c r="I116" i="24" s="1"/>
  <c r="X115" i="24"/>
  <c r="X185" i="24"/>
  <c r="Y185" i="24" s="1"/>
  <c r="H46" i="24"/>
  <c r="X45" i="24"/>
  <c r="W45" i="24"/>
  <c r="Y45" i="24" s="1"/>
  <c r="I45" i="24"/>
  <c r="T43" i="24"/>
  <c r="U43" i="24" s="1"/>
  <c r="T113" i="24"/>
  <c r="U113" i="24" s="1"/>
  <c r="R114" i="24"/>
  <c r="S114" i="24"/>
  <c r="L45" i="24"/>
  <c r="K46" i="24"/>
  <c r="S44" i="24"/>
  <c r="R44" i="24"/>
  <c r="U250" i="24"/>
  <c r="R253" i="24" l="1"/>
  <c r="S253" i="24"/>
  <c r="S186" i="24"/>
  <c r="R186" i="24"/>
  <c r="T186" i="24" s="1"/>
  <c r="U186" i="24" s="1"/>
  <c r="Y115" i="24"/>
  <c r="T252" i="24"/>
  <c r="I187" i="24"/>
  <c r="H188" i="24"/>
  <c r="L187" i="24"/>
  <c r="K188" i="24"/>
  <c r="K117" i="24"/>
  <c r="L116" i="24"/>
  <c r="U251" i="24"/>
  <c r="T114" i="24"/>
  <c r="U114" i="24" s="1"/>
  <c r="S115" i="24"/>
  <c r="R115" i="24"/>
  <c r="H47" i="24"/>
  <c r="X46" i="24"/>
  <c r="W46" i="24"/>
  <c r="I46" i="24"/>
  <c r="S45" i="24"/>
  <c r="R45" i="24"/>
  <c r="W116" i="24"/>
  <c r="H117" i="24"/>
  <c r="I117" i="24" s="1"/>
  <c r="X116" i="24"/>
  <c r="X186" i="24"/>
  <c r="Y186" i="24" s="1"/>
  <c r="W253" i="24"/>
  <c r="H254" i="24"/>
  <c r="I254" i="24" s="1"/>
  <c r="X253" i="24"/>
  <c r="T44" i="24"/>
  <c r="U44" i="24" s="1"/>
  <c r="L46" i="24"/>
  <c r="K47" i="24"/>
  <c r="R254" i="24" l="1"/>
  <c r="S254" i="24"/>
  <c r="Y253" i="24"/>
  <c r="Y116" i="24"/>
  <c r="Y46" i="24"/>
  <c r="R187" i="24"/>
  <c r="S187" i="24"/>
  <c r="T253" i="24"/>
  <c r="H189" i="24"/>
  <c r="I188" i="24"/>
  <c r="L188" i="24"/>
  <c r="K189" i="24"/>
  <c r="L117" i="24"/>
  <c r="K118" i="24"/>
  <c r="T45" i="24"/>
  <c r="U45" i="24" s="1"/>
  <c r="U252" i="24"/>
  <c r="S116" i="24"/>
  <c r="R116" i="24"/>
  <c r="S46" i="24"/>
  <c r="R46" i="24"/>
  <c r="T115" i="24"/>
  <c r="U115" i="24" s="1"/>
  <c r="H118" i="24"/>
  <c r="I118" i="24" s="1"/>
  <c r="X117" i="24"/>
  <c r="W117" i="24"/>
  <c r="H48" i="24"/>
  <c r="X47" i="24"/>
  <c r="W47" i="24"/>
  <c r="I47" i="24"/>
  <c r="L47" i="24"/>
  <c r="K48" i="24"/>
  <c r="W254" i="24"/>
  <c r="Y254" i="24" s="1"/>
  <c r="H255" i="24"/>
  <c r="I255" i="24" s="1"/>
  <c r="X254" i="24"/>
  <c r="X187" i="24"/>
  <c r="Y187" i="24" s="1"/>
  <c r="Y117" i="24" l="1"/>
  <c r="T187" i="24"/>
  <c r="U187" i="24" s="1"/>
  <c r="R255" i="24"/>
  <c r="S255" i="24"/>
  <c r="Y47" i="24"/>
  <c r="R188" i="24"/>
  <c r="S188" i="24"/>
  <c r="T254" i="24"/>
  <c r="U253" i="24"/>
  <c r="L189" i="24"/>
  <c r="K190" i="24"/>
  <c r="H190" i="24"/>
  <c r="I189" i="24"/>
  <c r="L118" i="24"/>
  <c r="K119" i="24"/>
  <c r="H49" i="24"/>
  <c r="X48" i="24"/>
  <c r="W48" i="24"/>
  <c r="I48" i="24"/>
  <c r="R117" i="24"/>
  <c r="S117" i="24"/>
  <c r="H256" i="24"/>
  <c r="I256" i="24" s="1"/>
  <c r="X255" i="24"/>
  <c r="W255" i="24"/>
  <c r="S47" i="24"/>
  <c r="R47" i="24"/>
  <c r="T46" i="24"/>
  <c r="U46" i="24" s="1"/>
  <c r="T116" i="24"/>
  <c r="U116" i="24" s="1"/>
  <c r="L48" i="24"/>
  <c r="K49" i="24"/>
  <c r="X118" i="24"/>
  <c r="H119" i="24"/>
  <c r="I119" i="24" s="1"/>
  <c r="W118" i="24"/>
  <c r="Y255" i="24" l="1"/>
  <c r="Y118" i="24"/>
  <c r="Y48" i="24"/>
  <c r="T188" i="24"/>
  <c r="U188" i="24" s="1"/>
  <c r="R189" i="24"/>
  <c r="S189" i="24"/>
  <c r="R256" i="24"/>
  <c r="S256" i="24"/>
  <c r="T255" i="24"/>
  <c r="I190" i="24"/>
  <c r="H191" i="24"/>
  <c r="L190" i="24"/>
  <c r="K191" i="24"/>
  <c r="T47" i="24"/>
  <c r="U47" i="24" s="1"/>
  <c r="L119" i="24"/>
  <c r="K120" i="24"/>
  <c r="U254" i="24"/>
  <c r="T117" i="24"/>
  <c r="U117" i="24" s="1"/>
  <c r="S48" i="24"/>
  <c r="R48" i="24"/>
  <c r="R118" i="24"/>
  <c r="S118" i="24"/>
  <c r="H257" i="24"/>
  <c r="I257" i="24" s="1"/>
  <c r="X256" i="24"/>
  <c r="W256" i="24"/>
  <c r="L49" i="24"/>
  <c r="K50" i="24"/>
  <c r="H120" i="24"/>
  <c r="I120" i="24" s="1"/>
  <c r="X119" i="24"/>
  <c r="W119" i="24"/>
  <c r="H50" i="24"/>
  <c r="X49" i="24"/>
  <c r="W49" i="24"/>
  <c r="I49" i="24"/>
  <c r="Y119" i="24" l="1"/>
  <c r="S257" i="24"/>
  <c r="R257" i="24"/>
  <c r="T257" i="24" s="1"/>
  <c r="T256" i="24"/>
  <c r="R190" i="24"/>
  <c r="T190" i="24" s="1"/>
  <c r="U190" i="24" s="1"/>
  <c r="S190" i="24"/>
  <c r="Y49" i="24"/>
  <c r="Y256" i="24"/>
  <c r="T189" i="24"/>
  <c r="U189" i="24" s="1"/>
  <c r="L191" i="24"/>
  <c r="K192" i="24"/>
  <c r="H192" i="24"/>
  <c r="I191" i="24"/>
  <c r="L120" i="24"/>
  <c r="K121" i="24"/>
  <c r="U255" i="24"/>
  <c r="H51" i="24"/>
  <c r="X50" i="24"/>
  <c r="W50" i="24"/>
  <c r="Y50" i="24" s="1"/>
  <c r="I50" i="24"/>
  <c r="S49" i="24"/>
  <c r="R49" i="24"/>
  <c r="T118" i="24"/>
  <c r="U118" i="24" s="1"/>
  <c r="R119" i="24"/>
  <c r="S119" i="24"/>
  <c r="T48" i="24"/>
  <c r="U48" i="24" s="1"/>
  <c r="L50" i="24"/>
  <c r="K51" i="24"/>
  <c r="H121" i="24"/>
  <c r="I121" i="24" s="1"/>
  <c r="X120" i="24"/>
  <c r="W120" i="24"/>
  <c r="Y120" i="24" s="1"/>
  <c r="X257" i="24"/>
  <c r="H258" i="24"/>
  <c r="I258" i="24" s="1"/>
  <c r="W257" i="24"/>
  <c r="R258" i="24" l="1"/>
  <c r="S258" i="24"/>
  <c r="R191" i="24"/>
  <c r="S191" i="24"/>
  <c r="Y257" i="24"/>
  <c r="I192" i="24"/>
  <c r="H193" i="24"/>
  <c r="L192" i="24"/>
  <c r="K193" i="24"/>
  <c r="L121" i="24"/>
  <c r="K122" i="24"/>
  <c r="L51" i="24"/>
  <c r="K52" i="24"/>
  <c r="X121" i="24"/>
  <c r="W121" i="24"/>
  <c r="H122" i="24"/>
  <c r="I122" i="24" s="1"/>
  <c r="T119" i="24"/>
  <c r="U119" i="24" s="1"/>
  <c r="T49" i="24"/>
  <c r="U49" i="24" s="1"/>
  <c r="W258" i="24"/>
  <c r="Y258" i="24" s="1"/>
  <c r="H259" i="24"/>
  <c r="I259" i="24" s="1"/>
  <c r="X258" i="24"/>
  <c r="R120" i="24"/>
  <c r="S120" i="24"/>
  <c r="S50" i="24"/>
  <c r="R50" i="24"/>
  <c r="U256" i="24"/>
  <c r="H52" i="24"/>
  <c r="X51" i="24"/>
  <c r="W51" i="24"/>
  <c r="I51" i="24"/>
  <c r="R259" i="24" l="1"/>
  <c r="S259" i="24"/>
  <c r="Y121" i="24"/>
  <c r="T191" i="24"/>
  <c r="U191" i="24" s="1"/>
  <c r="R192" i="24"/>
  <c r="S192" i="24"/>
  <c r="Y51" i="24"/>
  <c r="T258" i="24"/>
  <c r="L193" i="24"/>
  <c r="K194" i="24"/>
  <c r="H194" i="24"/>
  <c r="I193" i="24"/>
  <c r="L122" i="24"/>
  <c r="K123" i="24"/>
  <c r="H53" i="24"/>
  <c r="X52" i="24"/>
  <c r="W52" i="24"/>
  <c r="I52" i="24"/>
  <c r="T120" i="24"/>
  <c r="U120" i="24" s="1"/>
  <c r="U257" i="24"/>
  <c r="W122" i="24"/>
  <c r="H123" i="24"/>
  <c r="I123" i="24" s="1"/>
  <c r="X122" i="24"/>
  <c r="L52" i="24"/>
  <c r="K53" i="24"/>
  <c r="X259" i="24"/>
  <c r="W259" i="24"/>
  <c r="H260" i="24"/>
  <c r="I260" i="24" s="1"/>
  <c r="S51" i="24"/>
  <c r="R51" i="24"/>
  <c r="T50" i="24"/>
  <c r="U50" i="24" s="1"/>
  <c r="S121" i="24"/>
  <c r="R121" i="24"/>
  <c r="Y122" i="24" l="1"/>
  <c r="R260" i="24"/>
  <c r="S260" i="24"/>
  <c r="R193" i="24"/>
  <c r="S193" i="24"/>
  <c r="Y259" i="24"/>
  <c r="Y52" i="24"/>
  <c r="T192" i="24"/>
  <c r="U192" i="24" s="1"/>
  <c r="T259" i="24"/>
  <c r="I194" i="24"/>
  <c r="H195" i="24"/>
  <c r="L194" i="24"/>
  <c r="K195" i="24"/>
  <c r="K124" i="24"/>
  <c r="L123" i="24"/>
  <c r="T51" i="24"/>
  <c r="U51" i="24" s="1"/>
  <c r="T121" i="24"/>
  <c r="U121" i="24" s="1"/>
  <c r="S52" i="24"/>
  <c r="R52" i="24"/>
  <c r="U258" i="24"/>
  <c r="S122" i="24"/>
  <c r="R122" i="24"/>
  <c r="X260" i="24"/>
  <c r="H261" i="24"/>
  <c r="I261" i="24" s="1"/>
  <c r="W260" i="24"/>
  <c r="L53" i="24"/>
  <c r="K54" i="24"/>
  <c r="H124" i="24"/>
  <c r="I124" i="24" s="1"/>
  <c r="W123" i="24"/>
  <c r="X123" i="24"/>
  <c r="H54" i="24"/>
  <c r="X53" i="24"/>
  <c r="W53" i="24"/>
  <c r="I53" i="24"/>
  <c r="Y53" i="24" l="1"/>
  <c r="Y123" i="24"/>
  <c r="Y260" i="24"/>
  <c r="R261" i="24"/>
  <c r="S261" i="24"/>
  <c r="T193" i="24"/>
  <c r="U193" i="24" s="1"/>
  <c r="R194" i="24"/>
  <c r="S194" i="24"/>
  <c r="T260" i="24"/>
  <c r="U260" i="24" s="1"/>
  <c r="I195" i="24"/>
  <c r="H196" i="24"/>
  <c r="L195" i="24"/>
  <c r="K196" i="24"/>
  <c r="K125" i="24"/>
  <c r="L124" i="24"/>
  <c r="U259" i="24"/>
  <c r="X54" i="24"/>
  <c r="W54" i="24"/>
  <c r="H55" i="24"/>
  <c r="I54" i="24"/>
  <c r="H125" i="24"/>
  <c r="I125" i="24" s="1"/>
  <c r="W124" i="24"/>
  <c r="X124" i="24"/>
  <c r="X261" i="24"/>
  <c r="W261" i="24"/>
  <c r="H262" i="24"/>
  <c r="S53" i="24"/>
  <c r="R53" i="24"/>
  <c r="K55" i="24"/>
  <c r="K56" i="24" s="1"/>
  <c r="L54" i="24"/>
  <c r="T52" i="24"/>
  <c r="U52" i="24" s="1"/>
  <c r="R123" i="24"/>
  <c r="S123" i="24"/>
  <c r="T122" i="24"/>
  <c r="U122" i="24" s="1"/>
  <c r="T194" i="24" l="1"/>
  <c r="U194" i="24" s="1"/>
  <c r="Y261" i="24"/>
  <c r="I262" i="24"/>
  <c r="W262" i="24"/>
  <c r="X262" i="24"/>
  <c r="Y124" i="24"/>
  <c r="Y54" i="24"/>
  <c r="R195" i="24"/>
  <c r="T195" i="24" s="1"/>
  <c r="U195" i="24" s="1"/>
  <c r="S195" i="24"/>
  <c r="R125" i="24"/>
  <c r="S125" i="24"/>
  <c r="T261" i="24"/>
  <c r="U261" i="24" s="1"/>
  <c r="I196" i="24"/>
  <c r="H197" i="24"/>
  <c r="L196" i="24"/>
  <c r="K197" i="24"/>
  <c r="K57" i="24"/>
  <c r="L56" i="24"/>
  <c r="K126" i="24"/>
  <c r="L125" i="24"/>
  <c r="T123" i="24"/>
  <c r="U123" i="24" s="1"/>
  <c r="H263" i="24"/>
  <c r="L55" i="24"/>
  <c r="W55" i="24"/>
  <c r="H56" i="24"/>
  <c r="I56" i="24" s="1"/>
  <c r="X55" i="24"/>
  <c r="I55" i="24"/>
  <c r="T53" i="24"/>
  <c r="U53" i="24" s="1"/>
  <c r="X125" i="24"/>
  <c r="W125" i="24"/>
  <c r="H126" i="24"/>
  <c r="S54" i="24"/>
  <c r="R54" i="24"/>
  <c r="S124" i="24"/>
  <c r="R124" i="24"/>
  <c r="Y262" i="24" l="1"/>
  <c r="Y125" i="24"/>
  <c r="T125" i="24"/>
  <c r="U125" i="24" s="1"/>
  <c r="I263" i="24"/>
  <c r="X263" i="24"/>
  <c r="W263" i="24"/>
  <c r="R56" i="24"/>
  <c r="S56" i="24"/>
  <c r="R196" i="24"/>
  <c r="S196" i="24"/>
  <c r="Y55" i="24"/>
  <c r="I126" i="24"/>
  <c r="W126" i="24"/>
  <c r="X126" i="24"/>
  <c r="R55" i="24"/>
  <c r="S55" i="24"/>
  <c r="R262" i="24"/>
  <c r="S262" i="24"/>
  <c r="H198" i="24"/>
  <c r="I197" i="24"/>
  <c r="L197" i="24"/>
  <c r="K198" i="24"/>
  <c r="L126" i="24"/>
  <c r="K127" i="24"/>
  <c r="K58" i="24"/>
  <c r="L57" i="24"/>
  <c r="T124" i="24"/>
  <c r="U124" i="24" s="1"/>
  <c r="T54" i="24"/>
  <c r="U54" i="24" s="1"/>
  <c r="H57" i="24"/>
  <c r="I57" i="24" s="1"/>
  <c r="X56" i="24"/>
  <c r="W56" i="24"/>
  <c r="H127" i="24"/>
  <c r="H264" i="24"/>
  <c r="T262" i="24" l="1"/>
  <c r="U262" i="24" s="1"/>
  <c r="Y126" i="24"/>
  <c r="T196" i="24"/>
  <c r="U196" i="24" s="1"/>
  <c r="Y56" i="24"/>
  <c r="T55" i="24"/>
  <c r="U55" i="24" s="1"/>
  <c r="T56" i="24"/>
  <c r="U56" i="24" s="1"/>
  <c r="Y263" i="24"/>
  <c r="I264" i="24"/>
  <c r="W264" i="24"/>
  <c r="X264" i="24"/>
  <c r="R57" i="24"/>
  <c r="S57" i="24"/>
  <c r="I127" i="24"/>
  <c r="X127" i="24"/>
  <c r="W127" i="24"/>
  <c r="R197" i="24"/>
  <c r="T197" i="24" s="1"/>
  <c r="U197" i="24" s="1"/>
  <c r="S197" i="24"/>
  <c r="R126" i="24"/>
  <c r="S126" i="24"/>
  <c r="R263" i="24"/>
  <c r="T263" i="24" s="1"/>
  <c r="U263" i="24" s="1"/>
  <c r="S263" i="24"/>
  <c r="L198" i="24"/>
  <c r="K199" i="24"/>
  <c r="I198" i="24"/>
  <c r="H199" i="24"/>
  <c r="L58" i="24"/>
  <c r="K59" i="24"/>
  <c r="K60" i="24" s="1"/>
  <c r="K128" i="24"/>
  <c r="K129" i="24" s="1"/>
  <c r="L127" i="24"/>
  <c r="H265" i="24"/>
  <c r="H128" i="24"/>
  <c r="H58" i="24"/>
  <c r="I58" i="24" s="1"/>
  <c r="X57" i="24"/>
  <c r="W57" i="24"/>
  <c r="Y57" i="24" s="1"/>
  <c r="T126" i="24" l="1"/>
  <c r="U126" i="24" s="1"/>
  <c r="R198" i="24"/>
  <c r="S198" i="24"/>
  <c r="I265" i="24"/>
  <c r="X265" i="24"/>
  <c r="W265" i="24"/>
  <c r="S127" i="24"/>
  <c r="R127" i="24"/>
  <c r="Y264" i="24"/>
  <c r="R58" i="24"/>
  <c r="S58" i="24"/>
  <c r="R264" i="24"/>
  <c r="S264" i="24"/>
  <c r="W128" i="24"/>
  <c r="X128" i="24"/>
  <c r="Y127" i="24"/>
  <c r="T57" i="24"/>
  <c r="U57" i="24" s="1"/>
  <c r="L199" i="24"/>
  <c r="K200" i="24"/>
  <c r="I199" i="24"/>
  <c r="H200" i="24"/>
  <c r="L129" i="24"/>
  <c r="K130" i="24"/>
  <c r="I128" i="24"/>
  <c r="H129" i="24"/>
  <c r="L60" i="24"/>
  <c r="K61" i="24"/>
  <c r="L128" i="24"/>
  <c r="L59" i="24"/>
  <c r="H59" i="24"/>
  <c r="W58" i="24"/>
  <c r="X58" i="24"/>
  <c r="H266" i="24"/>
  <c r="Y58" i="24" l="1"/>
  <c r="W266" i="24"/>
  <c r="X266" i="24"/>
  <c r="X129" i="24"/>
  <c r="W129" i="24"/>
  <c r="R128" i="24"/>
  <c r="S128" i="24"/>
  <c r="R199" i="24"/>
  <c r="S199" i="24"/>
  <c r="T264" i="24"/>
  <c r="U264" i="24" s="1"/>
  <c r="T127" i="24"/>
  <c r="U127" i="24" s="1"/>
  <c r="S265" i="24"/>
  <c r="R265" i="24"/>
  <c r="Y128" i="24"/>
  <c r="T58" i="24"/>
  <c r="U58" i="24" s="1"/>
  <c r="Y265" i="24"/>
  <c r="T198" i="24"/>
  <c r="U198" i="24" s="1"/>
  <c r="I266" i="24"/>
  <c r="H267" i="24"/>
  <c r="I200" i="24"/>
  <c r="H201" i="24"/>
  <c r="L200" i="24"/>
  <c r="K201" i="24"/>
  <c r="H130" i="24"/>
  <c r="I129" i="24"/>
  <c r="L130" i="24"/>
  <c r="K131" i="24"/>
  <c r="L61" i="24"/>
  <c r="K62" i="24"/>
  <c r="I59" i="24"/>
  <c r="H60" i="24"/>
  <c r="W59" i="24"/>
  <c r="X59" i="24"/>
  <c r="T265" i="24" l="1"/>
  <c r="U265" i="24" s="1"/>
  <c r="Y129" i="24"/>
  <c r="R129" i="24"/>
  <c r="S129" i="24"/>
  <c r="Y59" i="24"/>
  <c r="W130" i="24"/>
  <c r="X130" i="24"/>
  <c r="R200" i="24"/>
  <c r="T200" i="24" s="1"/>
  <c r="U200" i="24" s="1"/>
  <c r="S200" i="24"/>
  <c r="T199" i="24"/>
  <c r="U199" i="24" s="1"/>
  <c r="X267" i="24"/>
  <c r="W267" i="24"/>
  <c r="Y267" i="24" s="1"/>
  <c r="S59" i="24"/>
  <c r="R59" i="24"/>
  <c r="T59" i="24" s="1"/>
  <c r="U59" i="24" s="1"/>
  <c r="R266" i="24"/>
  <c r="S266" i="24"/>
  <c r="T128" i="24"/>
  <c r="U128" i="24" s="1"/>
  <c r="Y266" i="24"/>
  <c r="H268" i="24"/>
  <c r="I267" i="24"/>
  <c r="L201" i="24"/>
  <c r="K202" i="24"/>
  <c r="H202" i="24"/>
  <c r="I201" i="24"/>
  <c r="L131" i="24"/>
  <c r="K132" i="24"/>
  <c r="H131" i="24"/>
  <c r="I130" i="24"/>
  <c r="H61" i="24"/>
  <c r="I60" i="24"/>
  <c r="L62" i="24"/>
  <c r="K63" i="24"/>
  <c r="W60" i="24"/>
  <c r="X60" i="24"/>
  <c r="Y130" i="24" l="1"/>
  <c r="R60" i="24"/>
  <c r="S60" i="24"/>
  <c r="Y60" i="24"/>
  <c r="S130" i="24"/>
  <c r="R130" i="24"/>
  <c r="R201" i="24"/>
  <c r="S201" i="24"/>
  <c r="R267" i="24"/>
  <c r="S267" i="24"/>
  <c r="X131" i="24"/>
  <c r="W131" i="24"/>
  <c r="W268" i="24"/>
  <c r="X268" i="24"/>
  <c r="T266" i="24"/>
  <c r="U266" i="24" s="1"/>
  <c r="T129" i="24"/>
  <c r="U129" i="24" s="1"/>
  <c r="I268" i="24"/>
  <c r="H269" i="24"/>
  <c r="I202" i="24"/>
  <c r="H203" i="24"/>
  <c r="L202" i="24"/>
  <c r="K203" i="24"/>
  <c r="H132" i="24"/>
  <c r="I131" i="24"/>
  <c r="L132" i="24"/>
  <c r="K133" i="24"/>
  <c r="L63" i="24"/>
  <c r="K64" i="24"/>
  <c r="H62" i="24"/>
  <c r="I61" i="24"/>
  <c r="W61" i="24"/>
  <c r="X61" i="24"/>
  <c r="Y61" i="24" l="1"/>
  <c r="T201" i="24"/>
  <c r="U201" i="24" s="1"/>
  <c r="Y268" i="24"/>
  <c r="T267" i="24"/>
  <c r="U267" i="24" s="1"/>
  <c r="W132" i="24"/>
  <c r="X132" i="24"/>
  <c r="R202" i="24"/>
  <c r="S202" i="24"/>
  <c r="R268" i="24"/>
  <c r="S268" i="24"/>
  <c r="R131" i="24"/>
  <c r="S131" i="24"/>
  <c r="Y131" i="24"/>
  <c r="R61" i="24"/>
  <c r="S61" i="24"/>
  <c r="X269" i="24"/>
  <c r="W269" i="24"/>
  <c r="T130" i="24"/>
  <c r="U130" i="24" s="1"/>
  <c r="T60" i="24"/>
  <c r="U60" i="24" s="1"/>
  <c r="I269" i="24"/>
  <c r="H270" i="24"/>
  <c r="L203" i="24"/>
  <c r="K204" i="24"/>
  <c r="H204" i="24"/>
  <c r="I203" i="24"/>
  <c r="L133" i="24"/>
  <c r="K134" i="24"/>
  <c r="I132" i="24"/>
  <c r="H133" i="24"/>
  <c r="I62" i="24"/>
  <c r="H63" i="24"/>
  <c r="L64" i="24"/>
  <c r="K65" i="24"/>
  <c r="W62" i="24"/>
  <c r="X62" i="24"/>
  <c r="Y62" i="24" l="1"/>
  <c r="T61" i="24"/>
  <c r="U61" i="24" s="1"/>
  <c r="S132" i="24"/>
  <c r="R132" i="24"/>
  <c r="T132" i="24" s="1"/>
  <c r="U132" i="24" s="1"/>
  <c r="R269" i="24"/>
  <c r="S269" i="24"/>
  <c r="W63" i="24"/>
  <c r="X63" i="24"/>
  <c r="T131" i="24"/>
  <c r="U131" i="24" s="1"/>
  <c r="T202" i="24"/>
  <c r="U202" i="24" s="1"/>
  <c r="R62" i="24"/>
  <c r="S62" i="24"/>
  <c r="X133" i="24"/>
  <c r="W133" i="24"/>
  <c r="Y133" i="24" s="1"/>
  <c r="R203" i="24"/>
  <c r="S203" i="24"/>
  <c r="W270" i="24"/>
  <c r="X270" i="24"/>
  <c r="Y269" i="24"/>
  <c r="T268" i="24"/>
  <c r="U268" i="24" s="1"/>
  <c r="Y132" i="24"/>
  <c r="I270" i="24"/>
  <c r="H271" i="24"/>
  <c r="I204" i="24"/>
  <c r="H205" i="24"/>
  <c r="L204" i="24"/>
  <c r="K205" i="24"/>
  <c r="L134" i="24"/>
  <c r="K135" i="24"/>
  <c r="I133" i="24"/>
  <c r="H134" i="24"/>
  <c r="L65" i="24"/>
  <c r="K66" i="24"/>
  <c r="I63" i="24"/>
  <c r="H64" i="24"/>
  <c r="R63" i="24" l="1"/>
  <c r="S63" i="24"/>
  <c r="R133" i="24"/>
  <c r="S133" i="24"/>
  <c r="R270" i="24"/>
  <c r="S270" i="24"/>
  <c r="Y270" i="24"/>
  <c r="T269" i="24"/>
  <c r="U269" i="24" s="1"/>
  <c r="R204" i="24"/>
  <c r="S204" i="24"/>
  <c r="W64" i="24"/>
  <c r="X64" i="24"/>
  <c r="W134" i="24"/>
  <c r="X134" i="24"/>
  <c r="X271" i="24"/>
  <c r="W271" i="24"/>
  <c r="Y271" i="24" s="1"/>
  <c r="T203" i="24"/>
  <c r="U203" i="24" s="1"/>
  <c r="T62" i="24"/>
  <c r="U62" i="24" s="1"/>
  <c r="Y63" i="24"/>
  <c r="I271" i="24"/>
  <c r="H272" i="24"/>
  <c r="K206" i="24"/>
  <c r="L205" i="24"/>
  <c r="H206" i="24"/>
  <c r="I205" i="24"/>
  <c r="I134" i="24"/>
  <c r="H135" i="24"/>
  <c r="L135" i="24"/>
  <c r="K136" i="24"/>
  <c r="I64" i="24"/>
  <c r="H65" i="24"/>
  <c r="L66" i="24"/>
  <c r="K67" i="24"/>
  <c r="H3388" i="2"/>
  <c r="I3388" i="2"/>
  <c r="J3388" i="2"/>
  <c r="K3388" i="2"/>
  <c r="V3388" i="2"/>
  <c r="X3388" i="2" s="1"/>
  <c r="W3388" i="2"/>
  <c r="Y3388" i="2" s="1"/>
  <c r="H3389" i="2"/>
  <c r="L3389" i="2" s="1"/>
  <c r="N3389" i="2" s="1"/>
  <c r="I3389" i="2"/>
  <c r="J3389" i="2"/>
  <c r="M3389" i="2" s="1"/>
  <c r="O3389" i="2" s="1"/>
  <c r="K3389" i="2"/>
  <c r="V3389" i="2"/>
  <c r="X3389" i="2" s="1"/>
  <c r="W3389" i="2"/>
  <c r="Y3389" i="2" s="1"/>
  <c r="H3390" i="2"/>
  <c r="L3390" i="2" s="1"/>
  <c r="N3390" i="2" s="1"/>
  <c r="I3390" i="2"/>
  <c r="J3390" i="2"/>
  <c r="M3390" i="2" s="1"/>
  <c r="Q3390" i="2" s="1"/>
  <c r="K3390" i="2"/>
  <c r="V3390" i="2"/>
  <c r="X3390" i="2" s="1"/>
  <c r="W3390" i="2"/>
  <c r="Y3390" i="2" s="1"/>
  <c r="H3391" i="2"/>
  <c r="L3391" i="2" s="1"/>
  <c r="P3391" i="2" s="1"/>
  <c r="I3391" i="2"/>
  <c r="J3391" i="2"/>
  <c r="M3391" i="2" s="1"/>
  <c r="Q3391" i="2" s="1"/>
  <c r="K3391" i="2"/>
  <c r="V3391" i="2"/>
  <c r="X3391" i="2" s="1"/>
  <c r="W3391" i="2"/>
  <c r="Y3391" i="2" s="1"/>
  <c r="H3392" i="2"/>
  <c r="L3392" i="2" s="1"/>
  <c r="I3392" i="2"/>
  <c r="J3392" i="2"/>
  <c r="M3392" i="2" s="1"/>
  <c r="O3392" i="2" s="1"/>
  <c r="K3392" i="2"/>
  <c r="V3392" i="2"/>
  <c r="X3392" i="2" s="1"/>
  <c r="W3392" i="2"/>
  <c r="Y3392" i="2" s="1"/>
  <c r="H3393" i="2"/>
  <c r="L3393" i="2" s="1"/>
  <c r="N3393" i="2" s="1"/>
  <c r="I3393" i="2"/>
  <c r="J3393" i="2"/>
  <c r="M3393" i="2" s="1"/>
  <c r="K3393" i="2"/>
  <c r="V3393" i="2"/>
  <c r="X3393" i="2" s="1"/>
  <c r="W3393" i="2"/>
  <c r="Y3393" i="2" s="1"/>
  <c r="H3394" i="2"/>
  <c r="L3394" i="2" s="1"/>
  <c r="N3394" i="2" s="1"/>
  <c r="I3394" i="2"/>
  <c r="J3394" i="2"/>
  <c r="M3394" i="2" s="1"/>
  <c r="Q3394" i="2" s="1"/>
  <c r="K3394" i="2"/>
  <c r="V3394" i="2"/>
  <c r="X3394" i="2" s="1"/>
  <c r="W3394" i="2"/>
  <c r="Y3394" i="2" s="1"/>
  <c r="H3395" i="2"/>
  <c r="L3395" i="2" s="1"/>
  <c r="P3395" i="2" s="1"/>
  <c r="I3395" i="2"/>
  <c r="J3395" i="2"/>
  <c r="M3395" i="2" s="1"/>
  <c r="Q3395" i="2" s="1"/>
  <c r="K3395" i="2"/>
  <c r="V3395" i="2"/>
  <c r="X3395" i="2" s="1"/>
  <c r="W3395" i="2"/>
  <c r="Y3395" i="2" s="1"/>
  <c r="H3396" i="2"/>
  <c r="L3396" i="2" s="1"/>
  <c r="N3396" i="2" s="1"/>
  <c r="I3396" i="2"/>
  <c r="J3396" i="2"/>
  <c r="M3396" i="2" s="1"/>
  <c r="K3396" i="2"/>
  <c r="V3396" i="2"/>
  <c r="X3396" i="2" s="1"/>
  <c r="W3396" i="2"/>
  <c r="Y3396" i="2" s="1"/>
  <c r="H3397" i="2"/>
  <c r="L3397" i="2" s="1"/>
  <c r="I3397" i="2"/>
  <c r="J3397" i="2"/>
  <c r="M3397" i="2" s="1"/>
  <c r="O3397" i="2" s="1"/>
  <c r="K3397" i="2"/>
  <c r="V3397" i="2"/>
  <c r="X3397" i="2" s="1"/>
  <c r="W3397" i="2"/>
  <c r="Y3397" i="2" s="1"/>
  <c r="H3398" i="2"/>
  <c r="L3398" i="2" s="1"/>
  <c r="N3398" i="2" s="1"/>
  <c r="I3398" i="2"/>
  <c r="J3398" i="2"/>
  <c r="M3398" i="2" s="1"/>
  <c r="O3398" i="2" s="1"/>
  <c r="K3398" i="2"/>
  <c r="V3398" i="2"/>
  <c r="X3398" i="2" s="1"/>
  <c r="W3398" i="2"/>
  <c r="Y3398" i="2" s="1"/>
  <c r="H3401" i="2"/>
  <c r="L3401" i="2" s="1"/>
  <c r="N3401" i="2" s="1"/>
  <c r="J3401" i="2"/>
  <c r="M3401" i="2" s="1"/>
  <c r="O3401" i="2" s="1"/>
  <c r="X3401" i="2"/>
  <c r="Y3401" i="2"/>
  <c r="H3282" i="2"/>
  <c r="I3282" i="2"/>
  <c r="J3282" i="2"/>
  <c r="K3282" i="2"/>
  <c r="V3282" i="2"/>
  <c r="X3282" i="2" s="1"/>
  <c r="W3282" i="2"/>
  <c r="Y3282" i="2" s="1"/>
  <c r="H3283" i="2"/>
  <c r="L3283" i="2" s="1"/>
  <c r="N3283" i="2" s="1"/>
  <c r="I3283" i="2"/>
  <c r="J3283" i="2"/>
  <c r="M3283" i="2" s="1"/>
  <c r="K3283" i="2"/>
  <c r="V3283" i="2"/>
  <c r="X3283" i="2" s="1"/>
  <c r="W3283" i="2"/>
  <c r="Y3283" i="2" s="1"/>
  <c r="H3284" i="2"/>
  <c r="L3284" i="2" s="1"/>
  <c r="N3284" i="2" s="1"/>
  <c r="I3284" i="2"/>
  <c r="J3284" i="2"/>
  <c r="M3284" i="2" s="1"/>
  <c r="O3284" i="2" s="1"/>
  <c r="K3284" i="2"/>
  <c r="V3284" i="2"/>
  <c r="X3284" i="2" s="1"/>
  <c r="W3284" i="2"/>
  <c r="H3285" i="2"/>
  <c r="L3285" i="2" s="1"/>
  <c r="I3285" i="2"/>
  <c r="J3285" i="2"/>
  <c r="M3285" i="2" s="1"/>
  <c r="Q3285" i="2" s="1"/>
  <c r="K3285" i="2"/>
  <c r="V3285" i="2"/>
  <c r="X3285" i="2" s="1"/>
  <c r="W3285" i="2"/>
  <c r="Y3285" i="2" s="1"/>
  <c r="H3286" i="2"/>
  <c r="L3286" i="2" s="1"/>
  <c r="N3286" i="2" s="1"/>
  <c r="I3286" i="2"/>
  <c r="J3286" i="2"/>
  <c r="M3286" i="2" s="1"/>
  <c r="K3286" i="2"/>
  <c r="V3286" i="2"/>
  <c r="X3286" i="2" s="1"/>
  <c r="W3286" i="2"/>
  <c r="AA3286" i="2" s="1"/>
  <c r="AB3286" i="2" s="1"/>
  <c r="H3287" i="2"/>
  <c r="L3287" i="2" s="1"/>
  <c r="N3287" i="2" s="1"/>
  <c r="I3287" i="2"/>
  <c r="J3287" i="2"/>
  <c r="M3287" i="2" s="1"/>
  <c r="O3287" i="2" s="1"/>
  <c r="K3287" i="2"/>
  <c r="V3287" i="2"/>
  <c r="X3287" i="2" s="1"/>
  <c r="W3287" i="2"/>
  <c r="Y3287" i="2" s="1"/>
  <c r="H3288" i="2"/>
  <c r="L3288" i="2" s="1"/>
  <c r="N3288" i="2" s="1"/>
  <c r="I3288" i="2"/>
  <c r="J3288" i="2"/>
  <c r="M3288" i="2" s="1"/>
  <c r="Q3288" i="2" s="1"/>
  <c r="K3288" i="2"/>
  <c r="V3288" i="2"/>
  <c r="X3288" i="2" s="1"/>
  <c r="W3288" i="2"/>
  <c r="Y3288" i="2" s="1"/>
  <c r="H3289" i="2"/>
  <c r="L3289" i="2" s="1"/>
  <c r="I3289" i="2"/>
  <c r="J3289" i="2"/>
  <c r="M3289" i="2" s="1"/>
  <c r="Q3289" i="2" s="1"/>
  <c r="K3289" i="2"/>
  <c r="V3289" i="2"/>
  <c r="X3289" i="2" s="1"/>
  <c r="W3289" i="2"/>
  <c r="Y3289" i="2" s="1"/>
  <c r="H3290" i="2"/>
  <c r="L3290" i="2" s="1"/>
  <c r="N3290" i="2" s="1"/>
  <c r="I3290" i="2"/>
  <c r="J3290" i="2"/>
  <c r="M3290" i="2" s="1"/>
  <c r="K3290" i="2"/>
  <c r="V3290" i="2"/>
  <c r="X3290" i="2" s="1"/>
  <c r="W3290" i="2"/>
  <c r="Y3290" i="2" s="1"/>
  <c r="H3291" i="2"/>
  <c r="L3291" i="2" s="1"/>
  <c r="I3291" i="2"/>
  <c r="J3291" i="2"/>
  <c r="M3291" i="2" s="1"/>
  <c r="K3291" i="2"/>
  <c r="V3291" i="2"/>
  <c r="X3291" i="2" s="1"/>
  <c r="W3291" i="2"/>
  <c r="Y3291" i="2" s="1"/>
  <c r="H3292" i="2"/>
  <c r="L3292" i="2" s="1"/>
  <c r="N3292" i="2" s="1"/>
  <c r="I3292" i="2"/>
  <c r="J3292" i="2"/>
  <c r="M3292" i="2" s="1"/>
  <c r="Q3292" i="2" s="1"/>
  <c r="K3292" i="2"/>
  <c r="V3292" i="2"/>
  <c r="X3292" i="2" s="1"/>
  <c r="W3292" i="2"/>
  <c r="Y3292" i="2" s="1"/>
  <c r="H3295" i="2"/>
  <c r="L3295" i="2" s="1"/>
  <c r="J3295" i="2"/>
  <c r="M3295" i="2" s="1"/>
  <c r="X3295" i="2"/>
  <c r="Y3295" i="2"/>
  <c r="H3180" i="2"/>
  <c r="I3180" i="2"/>
  <c r="J3180" i="2"/>
  <c r="K3180" i="2"/>
  <c r="V3180" i="2"/>
  <c r="X3180" i="2" s="1"/>
  <c r="W3180" i="2"/>
  <c r="Y3180" i="2" s="1"/>
  <c r="H3181" i="2"/>
  <c r="L3181" i="2" s="1"/>
  <c r="P3181" i="2" s="1"/>
  <c r="I3181" i="2"/>
  <c r="J3181" i="2"/>
  <c r="M3181" i="2" s="1"/>
  <c r="K3181" i="2"/>
  <c r="V3181" i="2"/>
  <c r="X3181" i="2" s="1"/>
  <c r="W3181" i="2"/>
  <c r="Y3181" i="2" s="1"/>
  <c r="H3182" i="2"/>
  <c r="L3182" i="2" s="1"/>
  <c r="I3182" i="2"/>
  <c r="J3182" i="2"/>
  <c r="M3182" i="2" s="1"/>
  <c r="O3182" i="2" s="1"/>
  <c r="K3182" i="2"/>
  <c r="V3182" i="2"/>
  <c r="X3182" i="2" s="1"/>
  <c r="W3182" i="2"/>
  <c r="Y3182" i="2" s="1"/>
  <c r="H3183" i="2"/>
  <c r="L3183" i="2" s="1"/>
  <c r="N3183" i="2" s="1"/>
  <c r="I3183" i="2"/>
  <c r="J3183" i="2"/>
  <c r="M3183" i="2" s="1"/>
  <c r="Q3183" i="2" s="1"/>
  <c r="K3183" i="2"/>
  <c r="V3183" i="2"/>
  <c r="X3183" i="2" s="1"/>
  <c r="W3183" i="2"/>
  <c r="Y3183" i="2" s="1"/>
  <c r="H3184" i="2"/>
  <c r="L3184" i="2" s="1"/>
  <c r="N3184" i="2" s="1"/>
  <c r="I3184" i="2"/>
  <c r="J3184" i="2"/>
  <c r="M3184" i="2" s="1"/>
  <c r="K3184" i="2"/>
  <c r="V3184" i="2"/>
  <c r="X3184" i="2" s="1"/>
  <c r="W3184" i="2"/>
  <c r="Y3184" i="2" s="1"/>
  <c r="H3185" i="2"/>
  <c r="L3185" i="2" s="1"/>
  <c r="P3185" i="2" s="1"/>
  <c r="I3185" i="2"/>
  <c r="J3185" i="2"/>
  <c r="M3185" i="2" s="1"/>
  <c r="K3185" i="2"/>
  <c r="V3185" i="2"/>
  <c r="X3185" i="2" s="1"/>
  <c r="W3185" i="2"/>
  <c r="Y3185" i="2" s="1"/>
  <c r="H3186" i="2"/>
  <c r="L3186" i="2" s="1"/>
  <c r="N3186" i="2" s="1"/>
  <c r="I3186" i="2"/>
  <c r="J3186" i="2"/>
  <c r="M3186" i="2" s="1"/>
  <c r="K3186" i="2"/>
  <c r="V3186" i="2"/>
  <c r="X3186" i="2" s="1"/>
  <c r="W3186" i="2"/>
  <c r="Y3186" i="2" s="1"/>
  <c r="H3187" i="2"/>
  <c r="L3187" i="2" s="1"/>
  <c r="N3187" i="2" s="1"/>
  <c r="I3187" i="2"/>
  <c r="J3187" i="2"/>
  <c r="M3187" i="2" s="1"/>
  <c r="Q3187" i="2" s="1"/>
  <c r="K3187" i="2"/>
  <c r="V3187" i="2"/>
  <c r="X3187" i="2" s="1"/>
  <c r="W3187" i="2"/>
  <c r="Y3187" i="2" s="1"/>
  <c r="H3188" i="2"/>
  <c r="L3188" i="2" s="1"/>
  <c r="I3188" i="2"/>
  <c r="J3188" i="2"/>
  <c r="M3188" i="2" s="1"/>
  <c r="K3188" i="2"/>
  <c r="V3188" i="2"/>
  <c r="X3188" i="2" s="1"/>
  <c r="W3188" i="2"/>
  <c r="H3189" i="2"/>
  <c r="L3189" i="2" s="1"/>
  <c r="I3189" i="2"/>
  <c r="J3189" i="2"/>
  <c r="M3189" i="2" s="1"/>
  <c r="K3189" i="2"/>
  <c r="V3189" i="2"/>
  <c r="X3189" i="2" s="1"/>
  <c r="W3189" i="2"/>
  <c r="Y3189" i="2" s="1"/>
  <c r="H3190" i="2"/>
  <c r="L3190" i="2" s="1"/>
  <c r="N3190" i="2" s="1"/>
  <c r="I3190" i="2"/>
  <c r="J3190" i="2"/>
  <c r="M3190" i="2" s="1"/>
  <c r="K3190" i="2"/>
  <c r="V3190" i="2"/>
  <c r="X3190" i="2" s="1"/>
  <c r="W3190" i="2"/>
  <c r="H3193" i="2"/>
  <c r="L3193" i="2" s="1"/>
  <c r="N3193" i="2" s="1"/>
  <c r="J3193" i="2"/>
  <c r="M3193" i="2" s="1"/>
  <c r="X3193" i="2"/>
  <c r="Y3193" i="2"/>
  <c r="H3075" i="2"/>
  <c r="I3075" i="2"/>
  <c r="J3075" i="2"/>
  <c r="K3075" i="2"/>
  <c r="V3075" i="2"/>
  <c r="X3075" i="2" s="1"/>
  <c r="W3075" i="2"/>
  <c r="H3076" i="2"/>
  <c r="L3076" i="2" s="1"/>
  <c r="P3076" i="2" s="1"/>
  <c r="I3076" i="2"/>
  <c r="J3076" i="2"/>
  <c r="M3076" i="2" s="1"/>
  <c r="K3076" i="2"/>
  <c r="V3076" i="2"/>
  <c r="X3076" i="2" s="1"/>
  <c r="W3076" i="2"/>
  <c r="Y3076" i="2" s="1"/>
  <c r="H3077" i="2"/>
  <c r="L3077" i="2" s="1"/>
  <c r="I3077" i="2"/>
  <c r="J3077" i="2"/>
  <c r="M3077" i="2" s="1"/>
  <c r="K3077" i="2"/>
  <c r="V3077" i="2"/>
  <c r="X3077" i="2" s="1"/>
  <c r="W3077" i="2"/>
  <c r="Y3077" i="2" s="1"/>
  <c r="H3078" i="2"/>
  <c r="L3078" i="2" s="1"/>
  <c r="N3078" i="2" s="1"/>
  <c r="I3078" i="2"/>
  <c r="J3078" i="2"/>
  <c r="M3078" i="2" s="1"/>
  <c r="K3078" i="2"/>
  <c r="V3078" i="2"/>
  <c r="X3078" i="2" s="1"/>
  <c r="W3078" i="2"/>
  <c r="Y3078" i="2" s="1"/>
  <c r="H3079" i="2"/>
  <c r="L3079" i="2" s="1"/>
  <c r="P3079" i="2" s="1"/>
  <c r="I3079" i="2"/>
  <c r="J3079" i="2"/>
  <c r="M3079" i="2" s="1"/>
  <c r="K3079" i="2"/>
  <c r="V3079" i="2"/>
  <c r="X3079" i="2" s="1"/>
  <c r="W3079" i="2"/>
  <c r="Y3079" i="2" s="1"/>
  <c r="H3080" i="2"/>
  <c r="L3080" i="2" s="1"/>
  <c r="N3080" i="2" s="1"/>
  <c r="I3080" i="2"/>
  <c r="J3080" i="2"/>
  <c r="M3080" i="2" s="1"/>
  <c r="K3080" i="2"/>
  <c r="V3080" i="2"/>
  <c r="X3080" i="2" s="1"/>
  <c r="W3080" i="2"/>
  <c r="Y3080" i="2" s="1"/>
  <c r="H3081" i="2"/>
  <c r="L3081" i="2" s="1"/>
  <c r="N3081" i="2" s="1"/>
  <c r="I3081" i="2"/>
  <c r="J3081" i="2"/>
  <c r="M3081" i="2" s="1"/>
  <c r="K3081" i="2"/>
  <c r="V3081" i="2"/>
  <c r="X3081" i="2" s="1"/>
  <c r="W3081" i="2"/>
  <c r="H3082" i="2"/>
  <c r="L3082" i="2" s="1"/>
  <c r="I3082" i="2"/>
  <c r="J3082" i="2"/>
  <c r="M3082" i="2" s="1"/>
  <c r="Q3082" i="2" s="1"/>
  <c r="K3082" i="2"/>
  <c r="V3082" i="2"/>
  <c r="X3082" i="2" s="1"/>
  <c r="W3082" i="2"/>
  <c r="Y3082" i="2" s="1"/>
  <c r="H3083" i="2"/>
  <c r="L3083" i="2" s="1"/>
  <c r="N3083" i="2" s="1"/>
  <c r="I3083" i="2"/>
  <c r="J3083" i="2"/>
  <c r="M3083" i="2" s="1"/>
  <c r="K3083" i="2"/>
  <c r="V3083" i="2"/>
  <c r="X3083" i="2" s="1"/>
  <c r="W3083" i="2"/>
  <c r="Y3083" i="2" s="1"/>
  <c r="H3084" i="2"/>
  <c r="L3084" i="2" s="1"/>
  <c r="N3084" i="2" s="1"/>
  <c r="I3084" i="2"/>
  <c r="J3084" i="2"/>
  <c r="M3084" i="2" s="1"/>
  <c r="K3084" i="2"/>
  <c r="V3084" i="2"/>
  <c r="X3084" i="2" s="1"/>
  <c r="W3084" i="2"/>
  <c r="Y3084" i="2" s="1"/>
  <c r="H3085" i="2"/>
  <c r="L3085" i="2" s="1"/>
  <c r="N3085" i="2" s="1"/>
  <c r="I3085" i="2"/>
  <c r="J3085" i="2"/>
  <c r="M3085" i="2" s="1"/>
  <c r="O3085" i="2" s="1"/>
  <c r="K3085" i="2"/>
  <c r="V3085" i="2"/>
  <c r="X3085" i="2" s="1"/>
  <c r="W3085" i="2"/>
  <c r="Y3085" i="2" s="1"/>
  <c r="H3088" i="2"/>
  <c r="L3088" i="2" s="1"/>
  <c r="N3088" i="2" s="1"/>
  <c r="J3088" i="2"/>
  <c r="M3088" i="2" s="1"/>
  <c r="O3088" i="2" s="1"/>
  <c r="Y3088" i="2"/>
  <c r="H2969" i="2"/>
  <c r="I2969" i="2"/>
  <c r="J2969" i="2"/>
  <c r="K2969" i="2"/>
  <c r="V2969" i="2"/>
  <c r="X2969" i="2" s="1"/>
  <c r="W2969" i="2"/>
  <c r="Y2969" i="2" s="1"/>
  <c r="H2970" i="2"/>
  <c r="L2970" i="2" s="1"/>
  <c r="N2970" i="2" s="1"/>
  <c r="I2970" i="2"/>
  <c r="J2970" i="2"/>
  <c r="M2970" i="2" s="1"/>
  <c r="K2970" i="2"/>
  <c r="V2970" i="2"/>
  <c r="X2970" i="2" s="1"/>
  <c r="W2970" i="2"/>
  <c r="Y2970" i="2" s="1"/>
  <c r="H2971" i="2"/>
  <c r="L2971" i="2" s="1"/>
  <c r="N2971" i="2" s="1"/>
  <c r="I2971" i="2"/>
  <c r="J2971" i="2"/>
  <c r="M2971" i="2" s="1"/>
  <c r="O2971" i="2" s="1"/>
  <c r="K2971" i="2"/>
  <c r="V2971" i="2"/>
  <c r="X2971" i="2" s="1"/>
  <c r="W2971" i="2"/>
  <c r="Y2971" i="2" s="1"/>
  <c r="H2972" i="2"/>
  <c r="L2972" i="2" s="1"/>
  <c r="I2972" i="2"/>
  <c r="J2972" i="2"/>
  <c r="M2972" i="2" s="1"/>
  <c r="K2972" i="2"/>
  <c r="V2972" i="2"/>
  <c r="X2972" i="2" s="1"/>
  <c r="W2972" i="2"/>
  <c r="Y2972" i="2" s="1"/>
  <c r="H2973" i="2"/>
  <c r="L2973" i="2" s="1"/>
  <c r="I2973" i="2"/>
  <c r="J2973" i="2"/>
  <c r="M2973" i="2" s="1"/>
  <c r="K2973" i="2"/>
  <c r="V2973" i="2"/>
  <c r="X2973" i="2" s="1"/>
  <c r="W2973" i="2"/>
  <c r="Y2973" i="2" s="1"/>
  <c r="H2974" i="2"/>
  <c r="L2974" i="2" s="1"/>
  <c r="N2974" i="2" s="1"/>
  <c r="I2974" i="2"/>
  <c r="J2974" i="2"/>
  <c r="M2974" i="2" s="1"/>
  <c r="K2974" i="2"/>
  <c r="V2974" i="2"/>
  <c r="X2974" i="2" s="1"/>
  <c r="W2974" i="2"/>
  <c r="Y2974" i="2" s="1"/>
  <c r="H2975" i="2"/>
  <c r="L2975" i="2" s="1"/>
  <c r="N2975" i="2" s="1"/>
  <c r="I2975" i="2"/>
  <c r="J2975" i="2"/>
  <c r="M2975" i="2" s="1"/>
  <c r="O2975" i="2" s="1"/>
  <c r="K2975" i="2"/>
  <c r="V2975" i="2"/>
  <c r="X2975" i="2" s="1"/>
  <c r="W2975" i="2"/>
  <c r="Y2975" i="2" s="1"/>
  <c r="H2976" i="2"/>
  <c r="L2976" i="2" s="1"/>
  <c r="I2976" i="2"/>
  <c r="J2976" i="2"/>
  <c r="M2976" i="2" s="1"/>
  <c r="O2976" i="2" s="1"/>
  <c r="K2976" i="2"/>
  <c r="V2976" i="2"/>
  <c r="X2976" i="2" s="1"/>
  <c r="W2976" i="2"/>
  <c r="Y2976" i="2" s="1"/>
  <c r="H2977" i="2"/>
  <c r="L2977" i="2" s="1"/>
  <c r="P2977" i="2" s="1"/>
  <c r="I2977" i="2"/>
  <c r="J2977" i="2"/>
  <c r="M2977" i="2" s="1"/>
  <c r="K2977" i="2"/>
  <c r="V2977" i="2"/>
  <c r="X2977" i="2" s="1"/>
  <c r="W2977" i="2"/>
  <c r="Y2977" i="2" s="1"/>
  <c r="H2978" i="2"/>
  <c r="L2978" i="2" s="1"/>
  <c r="N2978" i="2" s="1"/>
  <c r="I2978" i="2"/>
  <c r="J2978" i="2"/>
  <c r="M2978" i="2" s="1"/>
  <c r="K2978" i="2"/>
  <c r="V2978" i="2"/>
  <c r="X2978" i="2" s="1"/>
  <c r="W2978" i="2"/>
  <c r="Y2978" i="2" s="1"/>
  <c r="H2979" i="2"/>
  <c r="L2979" i="2" s="1"/>
  <c r="I2979" i="2"/>
  <c r="J2979" i="2"/>
  <c r="M2979" i="2" s="1"/>
  <c r="O2979" i="2" s="1"/>
  <c r="K2979" i="2"/>
  <c r="V2979" i="2"/>
  <c r="X2979" i="2" s="1"/>
  <c r="W2979" i="2"/>
  <c r="Y2979" i="2" s="1"/>
  <c r="H2982" i="2"/>
  <c r="L2982" i="2" s="1"/>
  <c r="P2982" i="2" s="1"/>
  <c r="J2982" i="2"/>
  <c r="M2982" i="2" s="1"/>
  <c r="X2982" i="2"/>
  <c r="Y2982" i="2"/>
  <c r="Q2985" i="2"/>
  <c r="Q2989" i="2"/>
  <c r="P2993" i="2"/>
  <c r="Q2993" i="2"/>
  <c r="H2996" i="2"/>
  <c r="L2996" i="2" s="1"/>
  <c r="I2996" i="2"/>
  <c r="AA2996" i="2" s="1"/>
  <c r="AB2996" i="2" s="1"/>
  <c r="J2996" i="2"/>
  <c r="M2996" i="2" s="1"/>
  <c r="Q2996" i="2" s="1"/>
  <c r="K2996" i="2"/>
  <c r="H2997" i="2"/>
  <c r="L2997" i="2" s="1"/>
  <c r="P2997" i="2" s="1"/>
  <c r="I2997" i="2"/>
  <c r="AA2997" i="2" s="1"/>
  <c r="AB2997" i="2" s="1"/>
  <c r="J2997" i="2"/>
  <c r="M2997" i="2" s="1"/>
  <c r="Q2997" i="2" s="1"/>
  <c r="K2997" i="2"/>
  <c r="H2998" i="2"/>
  <c r="L2998" i="2" s="1"/>
  <c r="I2998" i="2"/>
  <c r="AA2998" i="2" s="1"/>
  <c r="AB2998" i="2" s="1"/>
  <c r="J2998" i="2"/>
  <c r="M2998" i="2" s="1"/>
  <c r="K2998" i="2"/>
  <c r="H2999" i="2"/>
  <c r="L2999" i="2" s="1"/>
  <c r="N2999" i="2" s="1"/>
  <c r="I2999" i="2"/>
  <c r="AA2999" i="2" s="1"/>
  <c r="AB2999" i="2" s="1"/>
  <c r="J2999" i="2"/>
  <c r="M2999" i="2" s="1"/>
  <c r="O2999" i="2" s="1"/>
  <c r="K2999" i="2"/>
  <c r="H3000" i="2"/>
  <c r="L3000" i="2" s="1"/>
  <c r="N3000" i="2" s="1"/>
  <c r="I3000" i="2"/>
  <c r="AA3000" i="2" s="1"/>
  <c r="AB3000" i="2" s="1"/>
  <c r="J3000" i="2"/>
  <c r="M3000" i="2" s="1"/>
  <c r="K3000" i="2"/>
  <c r="H3001" i="2"/>
  <c r="L3001" i="2" s="1"/>
  <c r="I3001" i="2"/>
  <c r="AA3001" i="2" s="1"/>
  <c r="AB3001" i="2" s="1"/>
  <c r="J3001" i="2"/>
  <c r="M3001" i="2" s="1"/>
  <c r="Q3001" i="2" s="1"/>
  <c r="K3001" i="2"/>
  <c r="H3002" i="2"/>
  <c r="L3002" i="2" s="1"/>
  <c r="I3002" i="2"/>
  <c r="AA3002" i="2" s="1"/>
  <c r="AB3002" i="2" s="1"/>
  <c r="J3002" i="2"/>
  <c r="M3002" i="2" s="1"/>
  <c r="K3002" i="2"/>
  <c r="H3003" i="2"/>
  <c r="L3003" i="2" s="1"/>
  <c r="N3003" i="2" s="1"/>
  <c r="I3003" i="2"/>
  <c r="AA3003" i="2" s="1"/>
  <c r="AB3003" i="2" s="1"/>
  <c r="J3003" i="2"/>
  <c r="M3003" i="2" s="1"/>
  <c r="O3003" i="2" s="1"/>
  <c r="K3003" i="2"/>
  <c r="H3004" i="2"/>
  <c r="L3004" i="2" s="1"/>
  <c r="N3004" i="2" s="1"/>
  <c r="I3004" i="2"/>
  <c r="AA3004" i="2" s="1"/>
  <c r="AB3004" i="2" s="1"/>
  <c r="J3004" i="2"/>
  <c r="M3004" i="2" s="1"/>
  <c r="K3004" i="2"/>
  <c r="H3005" i="2"/>
  <c r="L3005" i="2" s="1"/>
  <c r="N3005" i="2" s="1"/>
  <c r="I3005" i="2"/>
  <c r="AA3005" i="2" s="1"/>
  <c r="AB3005" i="2" s="1"/>
  <c r="J3005" i="2"/>
  <c r="M3005" i="2" s="1"/>
  <c r="Q3005" i="2" s="1"/>
  <c r="K3005" i="2"/>
  <c r="H3006" i="2"/>
  <c r="L3006" i="2" s="1"/>
  <c r="N3006" i="2" s="1"/>
  <c r="I3006" i="2"/>
  <c r="AA3006" i="2" s="1"/>
  <c r="AB3006" i="2" s="1"/>
  <c r="J3006" i="2"/>
  <c r="M3006" i="2" s="1"/>
  <c r="Q3006" i="2" s="1"/>
  <c r="K3006" i="2"/>
  <c r="H2860" i="2"/>
  <c r="I2860" i="2"/>
  <c r="J2860" i="2"/>
  <c r="K2860" i="2"/>
  <c r="V2860" i="2"/>
  <c r="X2860" i="2" s="1"/>
  <c r="W2860" i="2"/>
  <c r="H2861" i="2"/>
  <c r="L2861" i="2" s="1"/>
  <c r="I2861" i="2"/>
  <c r="J2861" i="2"/>
  <c r="M2861" i="2" s="1"/>
  <c r="K2861" i="2"/>
  <c r="V2861" i="2"/>
  <c r="X2861" i="2" s="1"/>
  <c r="W2861" i="2"/>
  <c r="Y2861" i="2" s="1"/>
  <c r="H2862" i="2"/>
  <c r="L2862" i="2" s="1"/>
  <c r="N2862" i="2" s="1"/>
  <c r="I2862" i="2"/>
  <c r="J2862" i="2"/>
  <c r="M2862" i="2" s="1"/>
  <c r="K2862" i="2"/>
  <c r="V2862" i="2"/>
  <c r="X2862" i="2" s="1"/>
  <c r="W2862" i="2"/>
  <c r="Y2862" i="2" s="1"/>
  <c r="H2863" i="2"/>
  <c r="L2863" i="2" s="1"/>
  <c r="P2863" i="2" s="1"/>
  <c r="I2863" i="2"/>
  <c r="J2863" i="2"/>
  <c r="M2863" i="2" s="1"/>
  <c r="K2863" i="2"/>
  <c r="V2863" i="2"/>
  <c r="X2863" i="2" s="1"/>
  <c r="W2863" i="2"/>
  <c r="Y2863" i="2" s="1"/>
  <c r="H2864" i="2"/>
  <c r="L2864" i="2" s="1"/>
  <c r="P2864" i="2" s="1"/>
  <c r="I2864" i="2"/>
  <c r="J2864" i="2"/>
  <c r="M2864" i="2" s="1"/>
  <c r="K2864" i="2"/>
  <c r="V2864" i="2"/>
  <c r="X2864" i="2" s="1"/>
  <c r="W2864" i="2"/>
  <c r="Y2864" i="2" s="1"/>
  <c r="H2865" i="2"/>
  <c r="L2865" i="2" s="1"/>
  <c r="N2865" i="2" s="1"/>
  <c r="I2865" i="2"/>
  <c r="J2865" i="2"/>
  <c r="M2865" i="2" s="1"/>
  <c r="K2865" i="2"/>
  <c r="V2865" i="2"/>
  <c r="X2865" i="2" s="1"/>
  <c r="W2865" i="2"/>
  <c r="Y2865" i="2" s="1"/>
  <c r="H2866" i="2"/>
  <c r="L2866" i="2" s="1"/>
  <c r="N2866" i="2" s="1"/>
  <c r="I2866" i="2"/>
  <c r="J2866" i="2"/>
  <c r="M2866" i="2" s="1"/>
  <c r="K2866" i="2"/>
  <c r="V2866" i="2"/>
  <c r="X2866" i="2" s="1"/>
  <c r="W2866" i="2"/>
  <c r="H2867" i="2"/>
  <c r="L2867" i="2" s="1"/>
  <c r="I2867" i="2"/>
  <c r="J2867" i="2"/>
  <c r="M2867" i="2" s="1"/>
  <c r="Q2867" i="2" s="1"/>
  <c r="K2867" i="2"/>
  <c r="V2867" i="2"/>
  <c r="X2867" i="2" s="1"/>
  <c r="W2867" i="2"/>
  <c r="Y2867" i="2" s="1"/>
  <c r="H2868" i="2"/>
  <c r="L2868" i="2" s="1"/>
  <c r="I2868" i="2"/>
  <c r="J2868" i="2"/>
  <c r="M2868" i="2" s="1"/>
  <c r="O2868" i="2" s="1"/>
  <c r="K2868" i="2"/>
  <c r="V2868" i="2"/>
  <c r="X2868" i="2" s="1"/>
  <c r="W2868" i="2"/>
  <c r="Y2868" i="2" s="1"/>
  <c r="H2869" i="2"/>
  <c r="L2869" i="2" s="1"/>
  <c r="I2869" i="2"/>
  <c r="J2869" i="2"/>
  <c r="M2869" i="2" s="1"/>
  <c r="K2869" i="2"/>
  <c r="V2869" i="2"/>
  <c r="X2869" i="2" s="1"/>
  <c r="W2869" i="2"/>
  <c r="Y2869" i="2" s="1"/>
  <c r="H2870" i="2"/>
  <c r="L2870" i="2" s="1"/>
  <c r="I2870" i="2"/>
  <c r="J2870" i="2"/>
  <c r="M2870" i="2" s="1"/>
  <c r="Q2870" i="2" s="1"/>
  <c r="K2870" i="2"/>
  <c r="V2870" i="2"/>
  <c r="X2870" i="2" s="1"/>
  <c r="W2870" i="2"/>
  <c r="Y2870" i="2" s="1"/>
  <c r="H2873" i="2"/>
  <c r="L2873" i="2" s="1"/>
  <c r="J2873" i="2"/>
  <c r="M2873" i="2" s="1"/>
  <c r="X2873" i="2"/>
  <c r="Y2873" i="2"/>
  <c r="H2753" i="2"/>
  <c r="I2753" i="2"/>
  <c r="J2753" i="2"/>
  <c r="K2753" i="2"/>
  <c r="V2753" i="2"/>
  <c r="X2753" i="2" s="1"/>
  <c r="W2753" i="2"/>
  <c r="H2754" i="2"/>
  <c r="L2754" i="2" s="1"/>
  <c r="I2754" i="2"/>
  <c r="J2754" i="2"/>
  <c r="M2754" i="2" s="1"/>
  <c r="O2754" i="2" s="1"/>
  <c r="K2754" i="2"/>
  <c r="V2754" i="2"/>
  <c r="X2754" i="2" s="1"/>
  <c r="W2754" i="2"/>
  <c r="Y2754" i="2" s="1"/>
  <c r="H2755" i="2"/>
  <c r="L2755" i="2" s="1"/>
  <c r="N2755" i="2" s="1"/>
  <c r="I2755" i="2"/>
  <c r="J2755" i="2"/>
  <c r="M2755" i="2" s="1"/>
  <c r="K2755" i="2"/>
  <c r="V2755" i="2"/>
  <c r="X2755" i="2" s="1"/>
  <c r="W2755" i="2"/>
  <c r="Y2755" i="2" s="1"/>
  <c r="H2756" i="2"/>
  <c r="L2756" i="2" s="1"/>
  <c r="I2756" i="2"/>
  <c r="J2756" i="2"/>
  <c r="M2756" i="2" s="1"/>
  <c r="Q2756" i="2" s="1"/>
  <c r="K2756" i="2"/>
  <c r="V2756" i="2"/>
  <c r="X2756" i="2" s="1"/>
  <c r="W2756" i="2"/>
  <c r="Y2756" i="2" s="1"/>
  <c r="H2757" i="2"/>
  <c r="L2757" i="2" s="1"/>
  <c r="P2757" i="2" s="1"/>
  <c r="I2757" i="2"/>
  <c r="J2757" i="2"/>
  <c r="M2757" i="2" s="1"/>
  <c r="K2757" i="2"/>
  <c r="V2757" i="2"/>
  <c r="X2757" i="2" s="1"/>
  <c r="W2757" i="2"/>
  <c r="Y2757" i="2" s="1"/>
  <c r="H2758" i="2"/>
  <c r="L2758" i="2" s="1"/>
  <c r="N2758" i="2" s="1"/>
  <c r="I2758" i="2"/>
  <c r="J2758" i="2"/>
  <c r="M2758" i="2" s="1"/>
  <c r="K2758" i="2"/>
  <c r="V2758" i="2"/>
  <c r="X2758" i="2" s="1"/>
  <c r="W2758" i="2"/>
  <c r="Y2758" i="2" s="1"/>
  <c r="H2759" i="2"/>
  <c r="L2759" i="2" s="1"/>
  <c r="N2759" i="2" s="1"/>
  <c r="I2759" i="2"/>
  <c r="J2759" i="2"/>
  <c r="M2759" i="2" s="1"/>
  <c r="K2759" i="2"/>
  <c r="V2759" i="2"/>
  <c r="X2759" i="2" s="1"/>
  <c r="W2759" i="2"/>
  <c r="H2760" i="2"/>
  <c r="L2760" i="2" s="1"/>
  <c r="N2760" i="2" s="1"/>
  <c r="I2760" i="2"/>
  <c r="J2760" i="2"/>
  <c r="M2760" i="2" s="1"/>
  <c r="K2760" i="2"/>
  <c r="V2760" i="2"/>
  <c r="X2760" i="2" s="1"/>
  <c r="W2760" i="2"/>
  <c r="Y2760" i="2" s="1"/>
  <c r="H2761" i="2"/>
  <c r="L2761" i="2" s="1"/>
  <c r="P2761" i="2" s="1"/>
  <c r="I2761" i="2"/>
  <c r="J2761" i="2"/>
  <c r="M2761" i="2" s="1"/>
  <c r="O2761" i="2" s="1"/>
  <c r="K2761" i="2"/>
  <c r="V2761" i="2"/>
  <c r="X2761" i="2" s="1"/>
  <c r="W2761" i="2"/>
  <c r="H2762" i="2"/>
  <c r="L2762" i="2" s="1"/>
  <c r="P2762" i="2" s="1"/>
  <c r="I2762" i="2"/>
  <c r="J2762" i="2"/>
  <c r="M2762" i="2" s="1"/>
  <c r="K2762" i="2"/>
  <c r="V2762" i="2"/>
  <c r="X2762" i="2" s="1"/>
  <c r="W2762" i="2"/>
  <c r="Y2762" i="2" s="1"/>
  <c r="H2763" i="2"/>
  <c r="L2763" i="2" s="1"/>
  <c r="N2763" i="2" s="1"/>
  <c r="I2763" i="2"/>
  <c r="J2763" i="2"/>
  <c r="M2763" i="2" s="1"/>
  <c r="K2763" i="2"/>
  <c r="V2763" i="2"/>
  <c r="X2763" i="2" s="1"/>
  <c r="W2763" i="2"/>
  <c r="Y2763" i="2" s="1"/>
  <c r="H2766" i="2"/>
  <c r="L2766" i="2" s="1"/>
  <c r="J2766" i="2"/>
  <c r="M2766" i="2" s="1"/>
  <c r="X2766" i="2"/>
  <c r="Y2766" i="2"/>
  <c r="H2769" i="2"/>
  <c r="L2769" i="2" s="1"/>
  <c r="I2769" i="2"/>
  <c r="AA2769" i="2" s="1"/>
  <c r="AB2769" i="2" s="1"/>
  <c r="J2769" i="2"/>
  <c r="M2769" i="2" s="1"/>
  <c r="K2769" i="2"/>
  <c r="H2770" i="2"/>
  <c r="L2770" i="2" s="1"/>
  <c r="I2770" i="2"/>
  <c r="AA2770" i="2" s="1"/>
  <c r="AB2770" i="2" s="1"/>
  <c r="J2770" i="2"/>
  <c r="M2770" i="2" s="1"/>
  <c r="K2770" i="2"/>
  <c r="H2771" i="2"/>
  <c r="L2771" i="2" s="1"/>
  <c r="I2771" i="2"/>
  <c r="AA2771" i="2" s="1"/>
  <c r="AB2771" i="2" s="1"/>
  <c r="J2771" i="2"/>
  <c r="M2771" i="2" s="1"/>
  <c r="K2771" i="2"/>
  <c r="H2772" i="2"/>
  <c r="L2772" i="2" s="1"/>
  <c r="I2772" i="2"/>
  <c r="AA2772" i="2" s="1"/>
  <c r="AB2772" i="2" s="1"/>
  <c r="J2772" i="2"/>
  <c r="M2772" i="2" s="1"/>
  <c r="K2772" i="2"/>
  <c r="H2773" i="2"/>
  <c r="L2773" i="2" s="1"/>
  <c r="I2773" i="2"/>
  <c r="AA2773" i="2" s="1"/>
  <c r="AB2773" i="2" s="1"/>
  <c r="J2773" i="2"/>
  <c r="M2773" i="2" s="1"/>
  <c r="K2773" i="2"/>
  <c r="H2774" i="2"/>
  <c r="L2774" i="2" s="1"/>
  <c r="I2774" i="2"/>
  <c r="AA2774" i="2" s="1"/>
  <c r="AB2774" i="2" s="1"/>
  <c r="J2774" i="2"/>
  <c r="M2774" i="2" s="1"/>
  <c r="K2774" i="2"/>
  <c r="H2775" i="2"/>
  <c r="L2775" i="2" s="1"/>
  <c r="I2775" i="2"/>
  <c r="AA2775" i="2" s="1"/>
  <c r="AB2775" i="2" s="1"/>
  <c r="J2775" i="2"/>
  <c r="M2775" i="2" s="1"/>
  <c r="K2775" i="2"/>
  <c r="H2776" i="2"/>
  <c r="L2776" i="2" s="1"/>
  <c r="I2776" i="2"/>
  <c r="AA2776" i="2" s="1"/>
  <c r="AB2776" i="2" s="1"/>
  <c r="J2776" i="2"/>
  <c r="M2776" i="2" s="1"/>
  <c r="K2776" i="2"/>
  <c r="H2777" i="2"/>
  <c r="L2777" i="2" s="1"/>
  <c r="I2777" i="2"/>
  <c r="AA2777" i="2" s="1"/>
  <c r="AB2777" i="2" s="1"/>
  <c r="J2777" i="2"/>
  <c r="M2777" i="2" s="1"/>
  <c r="K2777" i="2"/>
  <c r="H2778" i="2"/>
  <c r="L2778" i="2" s="1"/>
  <c r="I2778" i="2"/>
  <c r="AA2778" i="2" s="1"/>
  <c r="AB2778" i="2" s="1"/>
  <c r="J2778" i="2"/>
  <c r="M2778" i="2" s="1"/>
  <c r="K2778" i="2"/>
  <c r="H2779" i="2"/>
  <c r="L2779" i="2" s="1"/>
  <c r="I2779" i="2"/>
  <c r="AA2779" i="2" s="1"/>
  <c r="AB2779" i="2" s="1"/>
  <c r="J2779" i="2"/>
  <c r="M2779" i="2" s="1"/>
  <c r="K2779" i="2"/>
  <c r="H2780" i="2"/>
  <c r="L2780" i="2" s="1"/>
  <c r="I2780" i="2"/>
  <c r="AA2780" i="2" s="1"/>
  <c r="AB2780" i="2" s="1"/>
  <c r="J2780" i="2"/>
  <c r="M2780" i="2" s="1"/>
  <c r="K2780" i="2"/>
  <c r="H2781" i="2"/>
  <c r="L2781" i="2" s="1"/>
  <c r="I2781" i="2"/>
  <c r="AA2781" i="2" s="1"/>
  <c r="AB2781" i="2" s="1"/>
  <c r="J2781" i="2"/>
  <c r="M2781" i="2" s="1"/>
  <c r="K2781" i="2"/>
  <c r="H2782" i="2"/>
  <c r="L2782" i="2" s="1"/>
  <c r="I2782" i="2"/>
  <c r="AA2782" i="2" s="1"/>
  <c r="AB2782" i="2" s="1"/>
  <c r="J2782" i="2"/>
  <c r="M2782" i="2" s="1"/>
  <c r="K2782" i="2"/>
  <c r="H2783" i="2"/>
  <c r="L2783" i="2" s="1"/>
  <c r="I2783" i="2"/>
  <c r="AA2783" i="2" s="1"/>
  <c r="AB2783" i="2" s="1"/>
  <c r="J2783" i="2"/>
  <c r="M2783" i="2" s="1"/>
  <c r="K2783" i="2"/>
  <c r="H2784" i="2"/>
  <c r="L2784" i="2" s="1"/>
  <c r="I2784" i="2"/>
  <c r="AA2784" i="2" s="1"/>
  <c r="AB2784" i="2" s="1"/>
  <c r="J2784" i="2"/>
  <c r="M2784" i="2" s="1"/>
  <c r="K2784" i="2"/>
  <c r="H2785" i="2"/>
  <c r="L2785" i="2" s="1"/>
  <c r="I2785" i="2"/>
  <c r="AA2785" i="2" s="1"/>
  <c r="AB2785" i="2" s="1"/>
  <c r="J2785" i="2"/>
  <c r="M2785" i="2" s="1"/>
  <c r="K2785" i="2"/>
  <c r="H2786" i="2"/>
  <c r="L2786" i="2" s="1"/>
  <c r="I2786" i="2"/>
  <c r="AA2786" i="2" s="1"/>
  <c r="AB2786" i="2" s="1"/>
  <c r="J2786" i="2"/>
  <c r="M2786" i="2" s="1"/>
  <c r="K2786" i="2"/>
  <c r="H2787" i="2"/>
  <c r="L2787" i="2" s="1"/>
  <c r="I2787" i="2"/>
  <c r="AA2787" i="2" s="1"/>
  <c r="AB2787" i="2" s="1"/>
  <c r="J2787" i="2"/>
  <c r="M2787" i="2" s="1"/>
  <c r="K2787" i="2"/>
  <c r="H2788" i="2"/>
  <c r="L2788" i="2" s="1"/>
  <c r="I2788" i="2"/>
  <c r="AA2788" i="2" s="1"/>
  <c r="AB2788" i="2" s="1"/>
  <c r="J2788" i="2"/>
  <c r="M2788" i="2" s="1"/>
  <c r="K2788" i="2"/>
  <c r="H2789" i="2"/>
  <c r="L2789" i="2" s="1"/>
  <c r="I2789" i="2"/>
  <c r="AA2789" i="2" s="1"/>
  <c r="AB2789" i="2" s="1"/>
  <c r="J2789" i="2"/>
  <c r="M2789" i="2" s="1"/>
  <c r="K2789" i="2"/>
  <c r="H2790" i="2"/>
  <c r="L2790" i="2" s="1"/>
  <c r="I2790" i="2"/>
  <c r="AA2790" i="2" s="1"/>
  <c r="AB2790" i="2" s="1"/>
  <c r="J2790" i="2"/>
  <c r="M2790" i="2" s="1"/>
  <c r="K2790" i="2"/>
  <c r="H2791" i="2"/>
  <c r="L2791" i="2" s="1"/>
  <c r="I2791" i="2"/>
  <c r="AA2791" i="2" s="1"/>
  <c r="AB2791" i="2" s="1"/>
  <c r="J2791" i="2"/>
  <c r="M2791" i="2" s="1"/>
  <c r="K2791" i="2"/>
  <c r="H2792" i="2"/>
  <c r="L2792" i="2" s="1"/>
  <c r="I2792" i="2"/>
  <c r="AA2792" i="2" s="1"/>
  <c r="AB2792" i="2" s="1"/>
  <c r="J2792" i="2"/>
  <c r="M2792" i="2" s="1"/>
  <c r="K2792" i="2"/>
  <c r="H2645" i="2"/>
  <c r="I2645" i="2"/>
  <c r="J2645" i="2"/>
  <c r="K2645" i="2"/>
  <c r="V2645" i="2"/>
  <c r="X2645" i="2" s="1"/>
  <c r="W2645" i="2"/>
  <c r="H2646" i="2"/>
  <c r="L2646" i="2" s="1"/>
  <c r="I2646" i="2"/>
  <c r="J2646" i="2"/>
  <c r="M2646" i="2" s="1"/>
  <c r="K2646" i="2"/>
  <c r="V2646" i="2"/>
  <c r="X2646" i="2" s="1"/>
  <c r="W2646" i="2"/>
  <c r="Y2646" i="2" s="1"/>
  <c r="H2647" i="2"/>
  <c r="L2647" i="2" s="1"/>
  <c r="N2647" i="2" s="1"/>
  <c r="I2647" i="2"/>
  <c r="J2647" i="2"/>
  <c r="M2647" i="2" s="1"/>
  <c r="K2647" i="2"/>
  <c r="V2647" i="2"/>
  <c r="X2647" i="2" s="1"/>
  <c r="W2647" i="2"/>
  <c r="H2648" i="2"/>
  <c r="L2648" i="2" s="1"/>
  <c r="P2648" i="2" s="1"/>
  <c r="I2648" i="2"/>
  <c r="J2648" i="2"/>
  <c r="M2648" i="2" s="1"/>
  <c r="K2648" i="2"/>
  <c r="V2648" i="2"/>
  <c r="X2648" i="2" s="1"/>
  <c r="W2648" i="2"/>
  <c r="Y2648" i="2" s="1"/>
  <c r="H2649" i="2"/>
  <c r="L2649" i="2" s="1"/>
  <c r="I2649" i="2"/>
  <c r="J2649" i="2"/>
  <c r="M2649" i="2" s="1"/>
  <c r="K2649" i="2"/>
  <c r="V2649" i="2"/>
  <c r="X2649" i="2" s="1"/>
  <c r="W2649" i="2"/>
  <c r="Y2649" i="2" s="1"/>
  <c r="H2650" i="2"/>
  <c r="L2650" i="2" s="1"/>
  <c r="N2650" i="2" s="1"/>
  <c r="I2650" i="2"/>
  <c r="J2650" i="2"/>
  <c r="M2650" i="2" s="1"/>
  <c r="K2650" i="2"/>
  <c r="V2650" i="2"/>
  <c r="X2650" i="2" s="1"/>
  <c r="W2650" i="2"/>
  <c r="Y2650" i="2" s="1"/>
  <c r="H2651" i="2"/>
  <c r="L2651" i="2" s="1"/>
  <c r="N2651" i="2" s="1"/>
  <c r="I2651" i="2"/>
  <c r="J2651" i="2"/>
  <c r="M2651" i="2" s="1"/>
  <c r="K2651" i="2"/>
  <c r="V2651" i="2"/>
  <c r="X2651" i="2" s="1"/>
  <c r="W2651" i="2"/>
  <c r="H2652" i="2"/>
  <c r="L2652" i="2" s="1"/>
  <c r="I2652" i="2"/>
  <c r="J2652" i="2"/>
  <c r="M2652" i="2" s="1"/>
  <c r="K2652" i="2"/>
  <c r="V2652" i="2"/>
  <c r="X2652" i="2" s="1"/>
  <c r="W2652" i="2"/>
  <c r="Y2652" i="2" s="1"/>
  <c r="H2653" i="2"/>
  <c r="L2653" i="2" s="1"/>
  <c r="I2653" i="2"/>
  <c r="J2653" i="2"/>
  <c r="M2653" i="2" s="1"/>
  <c r="O2653" i="2" s="1"/>
  <c r="K2653" i="2"/>
  <c r="V2653" i="2"/>
  <c r="X2653" i="2" s="1"/>
  <c r="W2653" i="2"/>
  <c r="H2654" i="2"/>
  <c r="L2654" i="2" s="1"/>
  <c r="I2654" i="2"/>
  <c r="J2654" i="2"/>
  <c r="M2654" i="2" s="1"/>
  <c r="K2654" i="2"/>
  <c r="V2654" i="2"/>
  <c r="X2654" i="2" s="1"/>
  <c r="W2654" i="2"/>
  <c r="Y2654" i="2" s="1"/>
  <c r="H2655" i="2"/>
  <c r="L2655" i="2" s="1"/>
  <c r="N2655" i="2" s="1"/>
  <c r="I2655" i="2"/>
  <c r="J2655" i="2"/>
  <c r="M2655" i="2" s="1"/>
  <c r="Q2655" i="2" s="1"/>
  <c r="K2655" i="2"/>
  <c r="V2655" i="2"/>
  <c r="X2655" i="2" s="1"/>
  <c r="W2655" i="2"/>
  <c r="Y2655" i="2" s="1"/>
  <c r="H2658" i="2"/>
  <c r="L2658" i="2" s="1"/>
  <c r="J2658" i="2"/>
  <c r="M2658" i="2" s="1"/>
  <c r="X2658" i="2"/>
  <c r="Y2658" i="2"/>
  <c r="X2659" i="2"/>
  <c r="Y2659" i="2"/>
  <c r="P2660" i="2"/>
  <c r="Q2660" i="2"/>
  <c r="X2660" i="2"/>
  <c r="H2661" i="2"/>
  <c r="L2661" i="2" s="1"/>
  <c r="P2661" i="2" s="1"/>
  <c r="I2661" i="2"/>
  <c r="AA2661" i="2" s="1"/>
  <c r="AB2661" i="2" s="1"/>
  <c r="J2661" i="2"/>
  <c r="M2661" i="2" s="1"/>
  <c r="Q2661" i="2" s="1"/>
  <c r="K2661" i="2"/>
  <c r="X2661" i="2"/>
  <c r="H2662" i="2"/>
  <c r="L2662" i="2" s="1"/>
  <c r="I2662" i="2"/>
  <c r="AA2662" i="2" s="1"/>
  <c r="AB2662" i="2" s="1"/>
  <c r="J2662" i="2"/>
  <c r="M2662" i="2" s="1"/>
  <c r="O2662" i="2" s="1"/>
  <c r="K2662" i="2"/>
  <c r="X2662" i="2"/>
  <c r="Y2662" i="2"/>
  <c r="H2663" i="2"/>
  <c r="L2663" i="2" s="1"/>
  <c r="N2663" i="2" s="1"/>
  <c r="I2663" i="2"/>
  <c r="AA2663" i="2" s="1"/>
  <c r="AB2663" i="2" s="1"/>
  <c r="J2663" i="2"/>
  <c r="M2663" i="2" s="1"/>
  <c r="K2663" i="2"/>
  <c r="X2663" i="2"/>
  <c r="Y2663" i="2"/>
  <c r="H2664" i="2"/>
  <c r="L2664" i="2" s="1"/>
  <c r="I2664" i="2"/>
  <c r="AA2664" i="2" s="1"/>
  <c r="AB2664" i="2" s="1"/>
  <c r="J2664" i="2"/>
  <c r="M2664" i="2" s="1"/>
  <c r="K2664" i="2"/>
  <c r="X2664" i="2"/>
  <c r="Y2664" i="2"/>
  <c r="H2665" i="2"/>
  <c r="L2665" i="2" s="1"/>
  <c r="I2665" i="2"/>
  <c r="AA2665" i="2" s="1"/>
  <c r="AB2665" i="2" s="1"/>
  <c r="J2665" i="2"/>
  <c r="M2665" i="2" s="1"/>
  <c r="K2665" i="2"/>
  <c r="X2665" i="2"/>
  <c r="H2666" i="2"/>
  <c r="L2666" i="2" s="1"/>
  <c r="N2666" i="2" s="1"/>
  <c r="I2666" i="2"/>
  <c r="AA2666" i="2" s="1"/>
  <c r="AB2666" i="2" s="1"/>
  <c r="J2666" i="2"/>
  <c r="M2666" i="2" s="1"/>
  <c r="K2666" i="2"/>
  <c r="X2666" i="2"/>
  <c r="Y2666" i="2"/>
  <c r="H2667" i="2"/>
  <c r="L2667" i="2" s="1"/>
  <c r="N2667" i="2" s="1"/>
  <c r="I2667" i="2"/>
  <c r="AA2667" i="2" s="1"/>
  <c r="AB2667" i="2" s="1"/>
  <c r="J2667" i="2"/>
  <c r="M2667" i="2" s="1"/>
  <c r="Q2667" i="2" s="1"/>
  <c r="K2667" i="2"/>
  <c r="X2667" i="2"/>
  <c r="H2668" i="2"/>
  <c r="L2668" i="2" s="1"/>
  <c r="I2668" i="2"/>
  <c r="AA2668" i="2" s="1"/>
  <c r="AB2668" i="2" s="1"/>
  <c r="J2668" i="2"/>
  <c r="M2668" i="2" s="1"/>
  <c r="Q2668" i="2" s="1"/>
  <c r="K2668" i="2"/>
  <c r="X2668" i="2"/>
  <c r="Y2668" i="2"/>
  <c r="H2669" i="2"/>
  <c r="L2669" i="2" s="1"/>
  <c r="P2669" i="2" s="1"/>
  <c r="I2669" i="2"/>
  <c r="AA2669" i="2" s="1"/>
  <c r="AB2669" i="2" s="1"/>
  <c r="J2669" i="2"/>
  <c r="M2669" i="2" s="1"/>
  <c r="O2669" i="2" s="1"/>
  <c r="K2669" i="2"/>
  <c r="X2669" i="2"/>
  <c r="Y2669" i="2"/>
  <c r="H2670" i="2"/>
  <c r="L2670" i="2" s="1"/>
  <c r="I2670" i="2"/>
  <c r="AA2670" i="2" s="1"/>
  <c r="AB2670" i="2" s="1"/>
  <c r="J2670" i="2"/>
  <c r="M2670" i="2" s="1"/>
  <c r="K2670" i="2"/>
  <c r="X2670" i="2"/>
  <c r="Y2670" i="2"/>
  <c r="H2671" i="2"/>
  <c r="L2671" i="2" s="1"/>
  <c r="N2671" i="2" s="1"/>
  <c r="I2671" i="2"/>
  <c r="AA2671" i="2" s="1"/>
  <c r="AB2671" i="2" s="1"/>
  <c r="J2671" i="2"/>
  <c r="M2671" i="2" s="1"/>
  <c r="Q2671" i="2" s="1"/>
  <c r="K2671" i="2"/>
  <c r="X2671" i="2"/>
  <c r="Y2671" i="2"/>
  <c r="H2672" i="2"/>
  <c r="L2672" i="2" s="1"/>
  <c r="I2672" i="2"/>
  <c r="AA2672" i="2" s="1"/>
  <c r="AB2672" i="2" s="1"/>
  <c r="J2672" i="2"/>
  <c r="M2672" i="2" s="1"/>
  <c r="Q2672" i="2" s="1"/>
  <c r="K2672" i="2"/>
  <c r="X2672" i="2"/>
  <c r="Y2672" i="2"/>
  <c r="H2673" i="2"/>
  <c r="L2673" i="2" s="1"/>
  <c r="I2673" i="2"/>
  <c r="AA2673" i="2" s="1"/>
  <c r="AB2673" i="2" s="1"/>
  <c r="J2673" i="2"/>
  <c r="M2673" i="2" s="1"/>
  <c r="K2673" i="2"/>
  <c r="X2673" i="2"/>
  <c r="H2674" i="2"/>
  <c r="L2674" i="2" s="1"/>
  <c r="I2674" i="2"/>
  <c r="AA2674" i="2" s="1"/>
  <c r="AB2674" i="2" s="1"/>
  <c r="J2674" i="2"/>
  <c r="M2674" i="2" s="1"/>
  <c r="K2674" i="2"/>
  <c r="X2674" i="2"/>
  <c r="Y2674" i="2"/>
  <c r="H2675" i="2"/>
  <c r="L2675" i="2" s="1"/>
  <c r="I2675" i="2"/>
  <c r="AA2675" i="2" s="1"/>
  <c r="AB2675" i="2" s="1"/>
  <c r="J2675" i="2"/>
  <c r="M2675" i="2" s="1"/>
  <c r="K2675" i="2"/>
  <c r="X2675" i="2"/>
  <c r="H2676" i="2"/>
  <c r="L2676" i="2" s="1"/>
  <c r="I2676" i="2"/>
  <c r="AA2676" i="2" s="1"/>
  <c r="AB2676" i="2" s="1"/>
  <c r="J2676" i="2"/>
  <c r="M2676" i="2" s="1"/>
  <c r="Q2676" i="2" s="1"/>
  <c r="K2676" i="2"/>
  <c r="X2676" i="2"/>
  <c r="H2677" i="2"/>
  <c r="L2677" i="2" s="1"/>
  <c r="P2677" i="2" s="1"/>
  <c r="I2677" i="2"/>
  <c r="AA2677" i="2" s="1"/>
  <c r="AB2677" i="2" s="1"/>
  <c r="J2677" i="2"/>
  <c r="M2677" i="2" s="1"/>
  <c r="Q2677" i="2" s="1"/>
  <c r="K2677" i="2"/>
  <c r="X2677" i="2"/>
  <c r="H2678" i="2"/>
  <c r="L2678" i="2" s="1"/>
  <c r="I2678" i="2"/>
  <c r="AA2678" i="2" s="1"/>
  <c r="AB2678" i="2" s="1"/>
  <c r="J2678" i="2"/>
  <c r="M2678" i="2" s="1"/>
  <c r="O2678" i="2" s="1"/>
  <c r="K2678" i="2"/>
  <c r="X2678" i="2"/>
  <c r="Y2678" i="2"/>
  <c r="H2679" i="2"/>
  <c r="L2679" i="2" s="1"/>
  <c r="N2679" i="2" s="1"/>
  <c r="I2679" i="2"/>
  <c r="AA2679" i="2" s="1"/>
  <c r="AB2679" i="2" s="1"/>
  <c r="J2679" i="2"/>
  <c r="M2679" i="2" s="1"/>
  <c r="K2679" i="2"/>
  <c r="X2679" i="2"/>
  <c r="H2680" i="2"/>
  <c r="L2680" i="2" s="1"/>
  <c r="I2680" i="2"/>
  <c r="AA2680" i="2" s="1"/>
  <c r="AB2680" i="2" s="1"/>
  <c r="J2680" i="2"/>
  <c r="M2680" i="2" s="1"/>
  <c r="Q2680" i="2" s="1"/>
  <c r="K2680" i="2"/>
  <c r="X2680" i="2"/>
  <c r="Y2680" i="2"/>
  <c r="H2681" i="2"/>
  <c r="L2681" i="2" s="1"/>
  <c r="I2681" i="2"/>
  <c r="AA2681" i="2" s="1"/>
  <c r="AB2681" i="2" s="1"/>
  <c r="J2681" i="2"/>
  <c r="M2681" i="2" s="1"/>
  <c r="K2681" i="2"/>
  <c r="X2681" i="2"/>
  <c r="H2682" i="2"/>
  <c r="L2682" i="2" s="1"/>
  <c r="N2682" i="2" s="1"/>
  <c r="I2682" i="2"/>
  <c r="AA2682" i="2" s="1"/>
  <c r="AB2682" i="2" s="1"/>
  <c r="J2682" i="2"/>
  <c r="M2682" i="2" s="1"/>
  <c r="K2682" i="2"/>
  <c r="X2682" i="2"/>
  <c r="Y2682" i="2"/>
  <c r="H2683" i="2"/>
  <c r="L2683" i="2" s="1"/>
  <c r="I2683" i="2"/>
  <c r="AA2683" i="2" s="1"/>
  <c r="AB2683" i="2" s="1"/>
  <c r="J2683" i="2"/>
  <c r="M2683" i="2" s="1"/>
  <c r="K2683" i="2"/>
  <c r="X2683" i="2"/>
  <c r="Y2683" i="2"/>
  <c r="H2684" i="2"/>
  <c r="L2684" i="2" s="1"/>
  <c r="N2684" i="2" s="1"/>
  <c r="I2684" i="2"/>
  <c r="AA2684" i="2" s="1"/>
  <c r="AB2684" i="2" s="1"/>
  <c r="J2684" i="2"/>
  <c r="M2684" i="2" s="1"/>
  <c r="K2684" i="2"/>
  <c r="X2684" i="2"/>
  <c r="Y2684" i="2"/>
  <c r="H2457" i="2"/>
  <c r="I2457" i="2"/>
  <c r="J2457" i="2"/>
  <c r="K2457" i="2"/>
  <c r="V2457" i="2"/>
  <c r="X2457" i="2" s="1"/>
  <c r="W2457" i="2"/>
  <c r="Y2457" i="2" s="1"/>
  <c r="H2458" i="2"/>
  <c r="L2458" i="2" s="1"/>
  <c r="N2458" i="2" s="1"/>
  <c r="I2458" i="2"/>
  <c r="J2458" i="2"/>
  <c r="M2458" i="2" s="1"/>
  <c r="K2458" i="2"/>
  <c r="V2458" i="2"/>
  <c r="X2458" i="2" s="1"/>
  <c r="W2458" i="2"/>
  <c r="Y2458" i="2" s="1"/>
  <c r="H2459" i="2"/>
  <c r="L2459" i="2" s="1"/>
  <c r="N2459" i="2" s="1"/>
  <c r="I2459" i="2"/>
  <c r="J2459" i="2"/>
  <c r="M2459" i="2" s="1"/>
  <c r="O2459" i="2" s="1"/>
  <c r="K2459" i="2"/>
  <c r="V2459" i="2"/>
  <c r="X2459" i="2" s="1"/>
  <c r="W2459" i="2"/>
  <c r="H2460" i="2"/>
  <c r="L2460" i="2" s="1"/>
  <c r="I2460" i="2"/>
  <c r="J2460" i="2"/>
  <c r="M2460" i="2" s="1"/>
  <c r="K2460" i="2"/>
  <c r="V2460" i="2"/>
  <c r="X2460" i="2" s="1"/>
  <c r="W2460" i="2"/>
  <c r="Y2460" i="2" s="1"/>
  <c r="H2461" i="2"/>
  <c r="L2461" i="2" s="1"/>
  <c r="P2461" i="2" s="1"/>
  <c r="I2461" i="2"/>
  <c r="J2461" i="2"/>
  <c r="M2461" i="2" s="1"/>
  <c r="K2461" i="2"/>
  <c r="V2461" i="2"/>
  <c r="X2461" i="2" s="1"/>
  <c r="W2461" i="2"/>
  <c r="Y2461" i="2" s="1"/>
  <c r="H2462" i="2"/>
  <c r="L2462" i="2" s="1"/>
  <c r="N2462" i="2" s="1"/>
  <c r="I2462" i="2"/>
  <c r="J2462" i="2"/>
  <c r="M2462" i="2" s="1"/>
  <c r="O2462" i="2" s="1"/>
  <c r="K2462" i="2"/>
  <c r="V2462" i="2"/>
  <c r="X2462" i="2" s="1"/>
  <c r="W2462" i="2"/>
  <c r="Y2462" i="2" s="1"/>
  <c r="H2463" i="2"/>
  <c r="L2463" i="2" s="1"/>
  <c r="N2463" i="2" s="1"/>
  <c r="I2463" i="2"/>
  <c r="J2463" i="2"/>
  <c r="M2463" i="2" s="1"/>
  <c r="K2463" i="2"/>
  <c r="V2463" i="2"/>
  <c r="X2463" i="2" s="1"/>
  <c r="W2463" i="2"/>
  <c r="Y2463" i="2" s="1"/>
  <c r="H2464" i="2"/>
  <c r="L2464" i="2" s="1"/>
  <c r="N2464" i="2" s="1"/>
  <c r="I2464" i="2"/>
  <c r="J2464" i="2"/>
  <c r="M2464" i="2" s="1"/>
  <c r="K2464" i="2"/>
  <c r="V2464" i="2"/>
  <c r="X2464" i="2" s="1"/>
  <c r="W2464" i="2"/>
  <c r="Y2464" i="2" s="1"/>
  <c r="H2465" i="2"/>
  <c r="L2465" i="2" s="1"/>
  <c r="I2465" i="2"/>
  <c r="J2465" i="2"/>
  <c r="M2465" i="2" s="1"/>
  <c r="O2465" i="2" s="1"/>
  <c r="K2465" i="2"/>
  <c r="V2465" i="2"/>
  <c r="X2465" i="2" s="1"/>
  <c r="W2465" i="2"/>
  <c r="H2466" i="2"/>
  <c r="L2466" i="2" s="1"/>
  <c r="I2466" i="2"/>
  <c r="J2466" i="2"/>
  <c r="M2466" i="2" s="1"/>
  <c r="K2466" i="2"/>
  <c r="V2466" i="2"/>
  <c r="X2466" i="2" s="1"/>
  <c r="W2466" i="2"/>
  <c r="Y2466" i="2" s="1"/>
  <c r="H2467" i="2"/>
  <c r="L2467" i="2" s="1"/>
  <c r="N2467" i="2" s="1"/>
  <c r="I2467" i="2"/>
  <c r="J2467" i="2"/>
  <c r="M2467" i="2" s="1"/>
  <c r="K2467" i="2"/>
  <c r="V2467" i="2"/>
  <c r="X2467" i="2" s="1"/>
  <c r="W2467" i="2"/>
  <c r="Y2467" i="2" s="1"/>
  <c r="H2470" i="2"/>
  <c r="L2470" i="2" s="1"/>
  <c r="J2470" i="2"/>
  <c r="M2470" i="2" s="1"/>
  <c r="X2470" i="2"/>
  <c r="Y2470" i="2"/>
  <c r="X2471" i="2"/>
  <c r="H2472" i="2"/>
  <c r="L2472" i="2" s="1"/>
  <c r="I2472" i="2"/>
  <c r="AA2472" i="2" s="1"/>
  <c r="AB2472" i="2" s="1"/>
  <c r="J2472" i="2"/>
  <c r="M2472" i="2" s="1"/>
  <c r="Q2472" i="2" s="1"/>
  <c r="K2472" i="2"/>
  <c r="X2472" i="2"/>
  <c r="Y2472" i="2"/>
  <c r="H2473" i="2"/>
  <c r="L2473" i="2" s="1"/>
  <c r="I2473" i="2"/>
  <c r="AA2473" i="2" s="1"/>
  <c r="AB2473" i="2" s="1"/>
  <c r="J2473" i="2"/>
  <c r="M2473" i="2" s="1"/>
  <c r="K2473" i="2"/>
  <c r="X2473" i="2"/>
  <c r="Y2473" i="2"/>
  <c r="H2474" i="2"/>
  <c r="L2474" i="2" s="1"/>
  <c r="N2474" i="2" s="1"/>
  <c r="I2474" i="2"/>
  <c r="AA2474" i="2" s="1"/>
  <c r="AB2474" i="2" s="1"/>
  <c r="J2474" i="2"/>
  <c r="M2474" i="2" s="1"/>
  <c r="K2474" i="2"/>
  <c r="X2474" i="2"/>
  <c r="Y2474" i="2"/>
  <c r="H2475" i="2"/>
  <c r="L2475" i="2" s="1"/>
  <c r="N2475" i="2" s="1"/>
  <c r="I2475" i="2"/>
  <c r="AA2475" i="2" s="1"/>
  <c r="AB2475" i="2" s="1"/>
  <c r="J2475" i="2"/>
  <c r="M2475" i="2" s="1"/>
  <c r="O2475" i="2" s="1"/>
  <c r="K2475" i="2"/>
  <c r="X2475" i="2"/>
  <c r="Y2475" i="2"/>
  <c r="H2476" i="2"/>
  <c r="L2476" i="2" s="1"/>
  <c r="I2476" i="2"/>
  <c r="AA2476" i="2" s="1"/>
  <c r="AB2476" i="2" s="1"/>
  <c r="J2476" i="2"/>
  <c r="M2476" i="2" s="1"/>
  <c r="Q2476" i="2" s="1"/>
  <c r="K2476" i="2"/>
  <c r="X2476" i="2"/>
  <c r="Y2476" i="2"/>
  <c r="H2477" i="2"/>
  <c r="L2477" i="2" s="1"/>
  <c r="I2477" i="2"/>
  <c r="AA2477" i="2" s="1"/>
  <c r="AB2477" i="2" s="1"/>
  <c r="J2477" i="2"/>
  <c r="M2477" i="2" s="1"/>
  <c r="K2477" i="2"/>
  <c r="X2477" i="2"/>
  <c r="Y2477" i="2"/>
  <c r="H2478" i="2"/>
  <c r="L2478" i="2" s="1"/>
  <c r="N2478" i="2" s="1"/>
  <c r="I2478" i="2"/>
  <c r="AA2478" i="2" s="1"/>
  <c r="AB2478" i="2" s="1"/>
  <c r="J2478" i="2"/>
  <c r="M2478" i="2" s="1"/>
  <c r="O2478" i="2" s="1"/>
  <c r="K2478" i="2"/>
  <c r="X2478" i="2"/>
  <c r="Y2478" i="2"/>
  <c r="H2479" i="2"/>
  <c r="L2479" i="2" s="1"/>
  <c r="N2479" i="2" s="1"/>
  <c r="I2479" i="2"/>
  <c r="AA2479" i="2" s="1"/>
  <c r="AB2479" i="2" s="1"/>
  <c r="J2479" i="2"/>
  <c r="M2479" i="2" s="1"/>
  <c r="Q2479" i="2" s="1"/>
  <c r="K2479" i="2"/>
  <c r="X2479" i="2"/>
  <c r="Y2479" i="2"/>
  <c r="H2480" i="2"/>
  <c r="L2480" i="2" s="1"/>
  <c r="I2480" i="2"/>
  <c r="AA2480" i="2" s="1"/>
  <c r="AB2480" i="2" s="1"/>
  <c r="J2480" i="2"/>
  <c r="M2480" i="2" s="1"/>
  <c r="K2480" i="2"/>
  <c r="X2480" i="2"/>
  <c r="Y2480" i="2"/>
  <c r="H2481" i="2"/>
  <c r="L2481" i="2" s="1"/>
  <c r="P2481" i="2" s="1"/>
  <c r="I2481" i="2"/>
  <c r="AA2481" i="2" s="1"/>
  <c r="AB2481" i="2" s="1"/>
  <c r="J2481" i="2"/>
  <c r="M2481" i="2" s="1"/>
  <c r="O2481" i="2" s="1"/>
  <c r="K2481" i="2"/>
  <c r="X2481" i="2"/>
  <c r="Y2481" i="2"/>
  <c r="H2482" i="2"/>
  <c r="L2482" i="2" s="1"/>
  <c r="I2482" i="2"/>
  <c r="AA2482" i="2" s="1"/>
  <c r="AB2482" i="2" s="1"/>
  <c r="J2482" i="2"/>
  <c r="M2482" i="2" s="1"/>
  <c r="K2482" i="2"/>
  <c r="X2482" i="2"/>
  <c r="Y2482" i="2"/>
  <c r="H2483" i="2"/>
  <c r="L2483" i="2" s="1"/>
  <c r="I2483" i="2"/>
  <c r="AA2483" i="2" s="1"/>
  <c r="AB2483" i="2" s="1"/>
  <c r="J2483" i="2"/>
  <c r="M2483" i="2" s="1"/>
  <c r="Q2483" i="2" s="1"/>
  <c r="K2483" i="2"/>
  <c r="X2483" i="2"/>
  <c r="Y2483" i="2"/>
  <c r="H2484" i="2"/>
  <c r="L2484" i="2" s="1"/>
  <c r="I2484" i="2"/>
  <c r="AA2484" i="2" s="1"/>
  <c r="AB2484" i="2" s="1"/>
  <c r="J2484" i="2"/>
  <c r="M2484" i="2" s="1"/>
  <c r="K2484" i="2"/>
  <c r="X2484" i="2"/>
  <c r="H2485" i="2"/>
  <c r="L2485" i="2" s="1"/>
  <c r="N2485" i="2" s="1"/>
  <c r="I2485" i="2"/>
  <c r="AA2485" i="2" s="1"/>
  <c r="AB2485" i="2" s="1"/>
  <c r="J2485" i="2"/>
  <c r="M2485" i="2" s="1"/>
  <c r="K2485" i="2"/>
  <c r="X2485" i="2"/>
  <c r="H2486" i="2"/>
  <c r="L2486" i="2" s="1"/>
  <c r="N2486" i="2" s="1"/>
  <c r="I2486" i="2"/>
  <c r="AA2486" i="2" s="1"/>
  <c r="AB2486" i="2" s="1"/>
  <c r="J2486" i="2"/>
  <c r="M2486" i="2" s="1"/>
  <c r="K2486" i="2"/>
  <c r="X2486" i="2"/>
  <c r="Y2486" i="2"/>
  <c r="H2487" i="2"/>
  <c r="L2487" i="2" s="1"/>
  <c r="I2487" i="2"/>
  <c r="AA2487" i="2" s="1"/>
  <c r="AB2487" i="2" s="1"/>
  <c r="J2487" i="2"/>
  <c r="M2487" i="2" s="1"/>
  <c r="O2487" i="2" s="1"/>
  <c r="K2487" i="2"/>
  <c r="X2487" i="2"/>
  <c r="Y2487" i="2"/>
  <c r="H2488" i="2"/>
  <c r="L2488" i="2" s="1"/>
  <c r="I2488" i="2"/>
  <c r="AA2488" i="2" s="1"/>
  <c r="AB2488" i="2" s="1"/>
  <c r="J2488" i="2"/>
  <c r="M2488" i="2" s="1"/>
  <c r="K2488" i="2"/>
  <c r="X2488" i="2"/>
  <c r="H2489" i="2"/>
  <c r="L2489" i="2" s="1"/>
  <c r="I2489" i="2"/>
  <c r="AA2489" i="2" s="1"/>
  <c r="AB2489" i="2" s="1"/>
  <c r="J2489" i="2"/>
  <c r="M2489" i="2" s="1"/>
  <c r="K2489" i="2"/>
  <c r="X2489" i="2"/>
  <c r="H2490" i="2"/>
  <c r="L2490" i="2" s="1"/>
  <c r="I2490" i="2"/>
  <c r="AA2490" i="2" s="1"/>
  <c r="AB2490" i="2" s="1"/>
  <c r="J2490" i="2"/>
  <c r="M2490" i="2" s="1"/>
  <c r="O2490" i="2" s="1"/>
  <c r="K2490" i="2"/>
  <c r="X2490" i="2"/>
  <c r="Y2490" i="2"/>
  <c r="H2491" i="2"/>
  <c r="L2491" i="2" s="1"/>
  <c r="N2491" i="2" s="1"/>
  <c r="I2491" i="2"/>
  <c r="AA2491" i="2" s="1"/>
  <c r="AB2491" i="2" s="1"/>
  <c r="J2491" i="2"/>
  <c r="M2491" i="2" s="1"/>
  <c r="K2491" i="2"/>
  <c r="X2491" i="2"/>
  <c r="Y2491" i="2"/>
  <c r="H2492" i="2"/>
  <c r="L2492" i="2" s="1"/>
  <c r="I2492" i="2"/>
  <c r="AA2492" i="2" s="1"/>
  <c r="AB2492" i="2" s="1"/>
  <c r="J2492" i="2"/>
  <c r="M2492" i="2" s="1"/>
  <c r="K2492" i="2"/>
  <c r="X2492" i="2"/>
  <c r="Y2492" i="2"/>
  <c r="H2493" i="2"/>
  <c r="L2493" i="2" s="1"/>
  <c r="I2493" i="2"/>
  <c r="AA2493" i="2" s="1"/>
  <c r="AB2493" i="2" s="1"/>
  <c r="J2493" i="2"/>
  <c r="M2493" i="2" s="1"/>
  <c r="K2493" i="2"/>
  <c r="X2493" i="2"/>
  <c r="H2494" i="2"/>
  <c r="L2494" i="2" s="1"/>
  <c r="N2494" i="2" s="1"/>
  <c r="I2494" i="2"/>
  <c r="J2494" i="2"/>
  <c r="M2494" i="2" s="1"/>
  <c r="K2494" i="2"/>
  <c r="X2494" i="2"/>
  <c r="Y2494" i="2"/>
  <c r="H2269" i="2"/>
  <c r="I2269" i="2"/>
  <c r="J2269" i="2"/>
  <c r="K2269" i="2"/>
  <c r="V2269" i="2"/>
  <c r="X2269" i="2" s="1"/>
  <c r="W2269" i="2"/>
  <c r="Y2269" i="2" s="1"/>
  <c r="H2270" i="2"/>
  <c r="L2270" i="2" s="1"/>
  <c r="N2270" i="2" s="1"/>
  <c r="I2270" i="2"/>
  <c r="J2270" i="2"/>
  <c r="M2270" i="2" s="1"/>
  <c r="K2270" i="2"/>
  <c r="V2270" i="2"/>
  <c r="X2270" i="2" s="1"/>
  <c r="W2270" i="2"/>
  <c r="Y2270" i="2" s="1"/>
  <c r="H2271" i="2"/>
  <c r="L2271" i="2" s="1"/>
  <c r="N2271" i="2" s="1"/>
  <c r="I2271" i="2"/>
  <c r="J2271" i="2"/>
  <c r="M2271" i="2" s="1"/>
  <c r="O2271" i="2" s="1"/>
  <c r="K2271" i="2"/>
  <c r="V2271" i="2"/>
  <c r="X2271" i="2" s="1"/>
  <c r="W2271" i="2"/>
  <c r="H2272" i="2"/>
  <c r="L2272" i="2" s="1"/>
  <c r="I2272" i="2"/>
  <c r="J2272" i="2"/>
  <c r="M2272" i="2" s="1"/>
  <c r="K2272" i="2"/>
  <c r="V2272" i="2"/>
  <c r="X2272" i="2" s="1"/>
  <c r="W2272" i="2"/>
  <c r="Y2272" i="2" s="1"/>
  <c r="H2273" i="2"/>
  <c r="L2273" i="2" s="1"/>
  <c r="N2273" i="2" s="1"/>
  <c r="I2273" i="2"/>
  <c r="J2273" i="2"/>
  <c r="M2273" i="2" s="1"/>
  <c r="K2273" i="2"/>
  <c r="V2273" i="2"/>
  <c r="X2273" i="2" s="1"/>
  <c r="W2273" i="2"/>
  <c r="Y2273" i="2" s="1"/>
  <c r="H2274" i="2"/>
  <c r="L2274" i="2" s="1"/>
  <c r="N2274" i="2" s="1"/>
  <c r="I2274" i="2"/>
  <c r="J2274" i="2"/>
  <c r="M2274" i="2" s="1"/>
  <c r="O2274" i="2" s="1"/>
  <c r="K2274" i="2"/>
  <c r="V2274" i="2"/>
  <c r="X2274" i="2" s="1"/>
  <c r="W2274" i="2"/>
  <c r="Y2274" i="2" s="1"/>
  <c r="H2275" i="2"/>
  <c r="L2275" i="2" s="1"/>
  <c r="N2275" i="2" s="1"/>
  <c r="I2275" i="2"/>
  <c r="J2275" i="2"/>
  <c r="M2275" i="2" s="1"/>
  <c r="K2275" i="2"/>
  <c r="V2275" i="2"/>
  <c r="X2275" i="2" s="1"/>
  <c r="W2275" i="2"/>
  <c r="Y2275" i="2" s="1"/>
  <c r="H2276" i="2"/>
  <c r="L2276" i="2" s="1"/>
  <c r="I2276" i="2"/>
  <c r="J2276" i="2"/>
  <c r="M2276" i="2" s="1"/>
  <c r="K2276" i="2"/>
  <c r="V2276" i="2"/>
  <c r="X2276" i="2" s="1"/>
  <c r="W2276" i="2"/>
  <c r="Y2276" i="2" s="1"/>
  <c r="H2277" i="2"/>
  <c r="L2277" i="2" s="1"/>
  <c r="P2277" i="2" s="1"/>
  <c r="I2277" i="2"/>
  <c r="J2277" i="2"/>
  <c r="M2277" i="2" s="1"/>
  <c r="K2277" i="2"/>
  <c r="V2277" i="2"/>
  <c r="X2277" i="2" s="1"/>
  <c r="W2277" i="2"/>
  <c r="H2278" i="2"/>
  <c r="L2278" i="2" s="1"/>
  <c r="P2278" i="2" s="1"/>
  <c r="I2278" i="2"/>
  <c r="J2278" i="2"/>
  <c r="M2278" i="2" s="1"/>
  <c r="K2278" i="2"/>
  <c r="V2278" i="2"/>
  <c r="X2278" i="2" s="1"/>
  <c r="W2278" i="2"/>
  <c r="Y2278" i="2" s="1"/>
  <c r="H2279" i="2"/>
  <c r="L2279" i="2" s="1"/>
  <c r="I2279" i="2"/>
  <c r="J2279" i="2"/>
  <c r="M2279" i="2" s="1"/>
  <c r="Q2279" i="2" s="1"/>
  <c r="K2279" i="2"/>
  <c r="V2279" i="2"/>
  <c r="X2279" i="2" s="1"/>
  <c r="W2279" i="2"/>
  <c r="Y2279" i="2" s="1"/>
  <c r="H2282" i="2"/>
  <c r="L2282" i="2" s="1"/>
  <c r="J2282" i="2"/>
  <c r="M2282" i="2" s="1"/>
  <c r="X2282" i="2"/>
  <c r="Y2282" i="2"/>
  <c r="H2163" i="2"/>
  <c r="I2163" i="2"/>
  <c r="J2163" i="2"/>
  <c r="K2163" i="2"/>
  <c r="V2163" i="2"/>
  <c r="X2163" i="2" s="1"/>
  <c r="W2163" i="2"/>
  <c r="Y2163" i="2" s="1"/>
  <c r="H2164" i="2"/>
  <c r="L2164" i="2" s="1"/>
  <c r="P2164" i="2" s="1"/>
  <c r="I2164" i="2"/>
  <c r="J2164" i="2"/>
  <c r="M2164" i="2" s="1"/>
  <c r="K2164" i="2"/>
  <c r="V2164" i="2"/>
  <c r="X2164" i="2" s="1"/>
  <c r="W2164" i="2"/>
  <c r="Y2164" i="2" s="1"/>
  <c r="H2165" i="2"/>
  <c r="L2165" i="2" s="1"/>
  <c r="I2165" i="2"/>
  <c r="J2165" i="2"/>
  <c r="M2165" i="2" s="1"/>
  <c r="K2165" i="2"/>
  <c r="V2165" i="2"/>
  <c r="X2165" i="2" s="1"/>
  <c r="W2165" i="2"/>
  <c r="H2166" i="2"/>
  <c r="L2166" i="2" s="1"/>
  <c r="N2166" i="2" s="1"/>
  <c r="I2166" i="2"/>
  <c r="J2166" i="2"/>
  <c r="M2166" i="2" s="1"/>
  <c r="O2166" i="2" s="1"/>
  <c r="K2166" i="2"/>
  <c r="V2166" i="2"/>
  <c r="X2166" i="2" s="1"/>
  <c r="W2166" i="2"/>
  <c r="Y2166" i="2" s="1"/>
  <c r="H2167" i="2"/>
  <c r="L2167" i="2" s="1"/>
  <c r="N2167" i="2" s="1"/>
  <c r="I2167" i="2"/>
  <c r="J2167" i="2"/>
  <c r="M2167" i="2" s="1"/>
  <c r="K2167" i="2"/>
  <c r="V2167" i="2"/>
  <c r="X2167" i="2" s="1"/>
  <c r="W2167" i="2"/>
  <c r="Y2167" i="2" s="1"/>
  <c r="H2168" i="2"/>
  <c r="L2168" i="2" s="1"/>
  <c r="N2168" i="2" s="1"/>
  <c r="I2168" i="2"/>
  <c r="J2168" i="2"/>
  <c r="M2168" i="2" s="1"/>
  <c r="K2168" i="2"/>
  <c r="V2168" i="2"/>
  <c r="X2168" i="2" s="1"/>
  <c r="W2168" i="2"/>
  <c r="Y2168" i="2" s="1"/>
  <c r="H2169" i="2"/>
  <c r="L2169" i="2" s="1"/>
  <c r="I2169" i="2"/>
  <c r="J2169" i="2"/>
  <c r="M2169" i="2" s="1"/>
  <c r="K2169" i="2"/>
  <c r="V2169" i="2"/>
  <c r="X2169" i="2" s="1"/>
  <c r="W2169" i="2"/>
  <c r="Y2169" i="2" s="1"/>
  <c r="H2170" i="2"/>
  <c r="L2170" i="2" s="1"/>
  <c r="P2170" i="2" s="1"/>
  <c r="I2170" i="2"/>
  <c r="J2170" i="2"/>
  <c r="M2170" i="2" s="1"/>
  <c r="K2170" i="2"/>
  <c r="V2170" i="2"/>
  <c r="X2170" i="2" s="1"/>
  <c r="W2170" i="2"/>
  <c r="Y2170" i="2" s="1"/>
  <c r="H2171" i="2"/>
  <c r="L2171" i="2" s="1"/>
  <c r="N2171" i="2" s="1"/>
  <c r="I2171" i="2"/>
  <c r="J2171" i="2"/>
  <c r="M2171" i="2" s="1"/>
  <c r="Q2171" i="2" s="1"/>
  <c r="K2171" i="2"/>
  <c r="V2171" i="2"/>
  <c r="X2171" i="2" s="1"/>
  <c r="W2171" i="2"/>
  <c r="Y2171" i="2" s="1"/>
  <c r="H2172" i="2"/>
  <c r="L2172" i="2" s="1"/>
  <c r="N2172" i="2" s="1"/>
  <c r="I2172" i="2"/>
  <c r="J2172" i="2"/>
  <c r="M2172" i="2" s="1"/>
  <c r="Q2172" i="2" s="1"/>
  <c r="K2172" i="2"/>
  <c r="V2172" i="2"/>
  <c r="X2172" i="2" s="1"/>
  <c r="W2172" i="2"/>
  <c r="Y2172" i="2" s="1"/>
  <c r="H2173" i="2"/>
  <c r="L2173" i="2" s="1"/>
  <c r="N2173" i="2" s="1"/>
  <c r="I2173" i="2"/>
  <c r="J2173" i="2"/>
  <c r="M2173" i="2" s="1"/>
  <c r="K2173" i="2"/>
  <c r="V2173" i="2"/>
  <c r="X2173" i="2" s="1"/>
  <c r="W2173" i="2"/>
  <c r="Y2173" i="2" s="1"/>
  <c r="H2176" i="2"/>
  <c r="L2176" i="2" s="1"/>
  <c r="P2176" i="2" s="1"/>
  <c r="J2176" i="2"/>
  <c r="M2176" i="2" s="1"/>
  <c r="X2176" i="2"/>
  <c r="Y2176" i="2"/>
  <c r="X2177" i="2"/>
  <c r="Y2177" i="2"/>
  <c r="X2178" i="2"/>
  <c r="Y2178" i="2"/>
  <c r="X2179" i="2"/>
  <c r="Q2180" i="2"/>
  <c r="X2180" i="2"/>
  <c r="Y2180" i="2"/>
  <c r="X2181" i="2"/>
  <c r="X2182" i="2"/>
  <c r="Y2182" i="2"/>
  <c r="X2183" i="2"/>
  <c r="Y2183" i="2"/>
  <c r="X2184" i="2"/>
  <c r="Y2184" i="2"/>
  <c r="X2185" i="2"/>
  <c r="Y2185" i="2"/>
  <c r="X2186" i="2"/>
  <c r="Y2186" i="2"/>
  <c r="Q2187" i="2"/>
  <c r="X2187" i="2"/>
  <c r="Y2187" i="2"/>
  <c r="Q2188" i="2"/>
  <c r="X2188" i="2"/>
  <c r="Y2188" i="2"/>
  <c r="X2189" i="2"/>
  <c r="X2190" i="2"/>
  <c r="Y2190" i="2"/>
  <c r="X2191" i="2"/>
  <c r="Y2191" i="2"/>
  <c r="Q2192" i="2"/>
  <c r="V2192" i="2"/>
  <c r="X2192" i="2" s="1"/>
  <c r="W2192" i="2"/>
  <c r="V2193" i="2"/>
  <c r="X2193" i="2" s="1"/>
  <c r="W2193" i="2"/>
  <c r="V2194" i="2"/>
  <c r="X2194" i="2" s="1"/>
  <c r="W2194" i="2"/>
  <c r="V2195" i="2"/>
  <c r="X2195" i="2" s="1"/>
  <c r="W2195" i="2"/>
  <c r="AA2195" i="2" s="1"/>
  <c r="AB2195" i="2" s="1"/>
  <c r="P2196" i="2"/>
  <c r="V2196" i="2"/>
  <c r="X2196" i="2" s="1"/>
  <c r="W2196" i="2"/>
  <c r="V2197" i="2"/>
  <c r="X2197" i="2" s="1"/>
  <c r="W2197" i="2"/>
  <c r="AA2197" i="2" s="1"/>
  <c r="AB2197" i="2" s="1"/>
  <c r="V2198" i="2"/>
  <c r="X2198" i="2" s="1"/>
  <c r="W2198" i="2"/>
  <c r="V2199" i="2"/>
  <c r="X2199" i="2" s="1"/>
  <c r="W2199" i="2"/>
  <c r="Q2200" i="2"/>
  <c r="V2200" i="2"/>
  <c r="X2200" i="2" s="1"/>
  <c r="W2200" i="2"/>
  <c r="AA2200" i="2" s="1"/>
  <c r="AB2200" i="2" s="1"/>
  <c r="V2201" i="2"/>
  <c r="X2201" i="2" s="1"/>
  <c r="W2201" i="2"/>
  <c r="H2052" i="2"/>
  <c r="I2052" i="2"/>
  <c r="J2052" i="2"/>
  <c r="K2052" i="2"/>
  <c r="V2052" i="2"/>
  <c r="X2052" i="2" s="1"/>
  <c r="W2052" i="2"/>
  <c r="Y2052" i="2" s="1"/>
  <c r="H2053" i="2"/>
  <c r="L2053" i="2" s="1"/>
  <c r="N2053" i="2" s="1"/>
  <c r="I2053" i="2"/>
  <c r="J2053" i="2"/>
  <c r="M2053" i="2" s="1"/>
  <c r="K2053" i="2"/>
  <c r="V2053" i="2"/>
  <c r="X2053" i="2" s="1"/>
  <c r="W2053" i="2"/>
  <c r="H2054" i="2"/>
  <c r="L2054" i="2" s="1"/>
  <c r="I2054" i="2"/>
  <c r="J2054" i="2"/>
  <c r="M2054" i="2" s="1"/>
  <c r="Q2054" i="2" s="1"/>
  <c r="K2054" i="2"/>
  <c r="V2054" i="2"/>
  <c r="X2054" i="2" s="1"/>
  <c r="W2054" i="2"/>
  <c r="Y2054" i="2" s="1"/>
  <c r="H2055" i="2"/>
  <c r="L2055" i="2" s="1"/>
  <c r="N2055" i="2" s="1"/>
  <c r="I2055" i="2"/>
  <c r="J2055" i="2"/>
  <c r="M2055" i="2" s="1"/>
  <c r="K2055" i="2"/>
  <c r="V2055" i="2"/>
  <c r="X2055" i="2" s="1"/>
  <c r="W2055" i="2"/>
  <c r="Y2055" i="2" s="1"/>
  <c r="H2056" i="2"/>
  <c r="L2056" i="2" s="1"/>
  <c r="N2056" i="2" s="1"/>
  <c r="I2056" i="2"/>
  <c r="J2056" i="2"/>
  <c r="M2056" i="2" s="1"/>
  <c r="O2056" i="2" s="1"/>
  <c r="K2056" i="2"/>
  <c r="V2056" i="2"/>
  <c r="X2056" i="2" s="1"/>
  <c r="W2056" i="2"/>
  <c r="Y2056" i="2" s="1"/>
  <c r="H2057" i="2"/>
  <c r="L2057" i="2" s="1"/>
  <c r="I2057" i="2"/>
  <c r="J2057" i="2"/>
  <c r="M2057" i="2" s="1"/>
  <c r="K2057" i="2"/>
  <c r="V2057" i="2"/>
  <c r="X2057" i="2" s="1"/>
  <c r="W2057" i="2"/>
  <c r="Y2057" i="2" s="1"/>
  <c r="H2058" i="2"/>
  <c r="L2058" i="2" s="1"/>
  <c r="P2058" i="2" s="1"/>
  <c r="I2058" i="2"/>
  <c r="J2058" i="2"/>
  <c r="M2058" i="2" s="1"/>
  <c r="K2058" i="2"/>
  <c r="V2058" i="2"/>
  <c r="X2058" i="2" s="1"/>
  <c r="W2058" i="2"/>
  <c r="Y2058" i="2" s="1"/>
  <c r="H2059" i="2"/>
  <c r="L2059" i="2" s="1"/>
  <c r="P2059" i="2" s="1"/>
  <c r="I2059" i="2"/>
  <c r="J2059" i="2"/>
  <c r="M2059" i="2" s="1"/>
  <c r="K2059" i="2"/>
  <c r="V2059" i="2"/>
  <c r="X2059" i="2" s="1"/>
  <c r="W2059" i="2"/>
  <c r="Y2059" i="2" s="1"/>
  <c r="H2060" i="2"/>
  <c r="L2060" i="2" s="1"/>
  <c r="I2060" i="2"/>
  <c r="J2060" i="2"/>
  <c r="M2060" i="2" s="1"/>
  <c r="O2060" i="2" s="1"/>
  <c r="K2060" i="2"/>
  <c r="V2060" i="2"/>
  <c r="X2060" i="2" s="1"/>
  <c r="W2060" i="2"/>
  <c r="Y2060" i="2" s="1"/>
  <c r="H2061" i="2"/>
  <c r="L2061" i="2" s="1"/>
  <c r="I2061" i="2"/>
  <c r="J2061" i="2"/>
  <c r="M2061" i="2" s="1"/>
  <c r="K2061" i="2"/>
  <c r="V2061" i="2"/>
  <c r="X2061" i="2" s="1"/>
  <c r="W2061" i="2"/>
  <c r="Y2061" i="2" s="1"/>
  <c r="H2062" i="2"/>
  <c r="L2062" i="2" s="1"/>
  <c r="I2062" i="2"/>
  <c r="J2062" i="2"/>
  <c r="M2062" i="2" s="1"/>
  <c r="Q2062" i="2" s="1"/>
  <c r="K2062" i="2"/>
  <c r="V2062" i="2"/>
  <c r="X2062" i="2" s="1"/>
  <c r="W2062" i="2"/>
  <c r="H2065" i="2"/>
  <c r="L2065" i="2" s="1"/>
  <c r="J2065" i="2"/>
  <c r="M2065" i="2" s="1"/>
  <c r="X2065" i="2"/>
  <c r="H1943" i="2"/>
  <c r="I1943" i="2"/>
  <c r="J1943" i="2"/>
  <c r="K1943" i="2"/>
  <c r="V1943" i="2"/>
  <c r="X1943" i="2" s="1"/>
  <c r="W1943" i="2"/>
  <c r="Y1943" i="2" s="1"/>
  <c r="H1944" i="2"/>
  <c r="L1944" i="2" s="1"/>
  <c r="I1944" i="2"/>
  <c r="J1944" i="2"/>
  <c r="M1944" i="2" s="1"/>
  <c r="K1944" i="2"/>
  <c r="V1944" i="2"/>
  <c r="X1944" i="2" s="1"/>
  <c r="W1944" i="2"/>
  <c r="Y1944" i="2" s="1"/>
  <c r="H1945" i="2"/>
  <c r="L1945" i="2" s="1"/>
  <c r="N1945" i="2" s="1"/>
  <c r="I1945" i="2"/>
  <c r="J1945" i="2"/>
  <c r="M1945" i="2" s="1"/>
  <c r="O1945" i="2" s="1"/>
  <c r="K1945" i="2"/>
  <c r="V1945" i="2"/>
  <c r="X1945" i="2" s="1"/>
  <c r="W1945" i="2"/>
  <c r="H1946" i="2"/>
  <c r="L1946" i="2" s="1"/>
  <c r="N1946" i="2" s="1"/>
  <c r="I1946" i="2"/>
  <c r="J1946" i="2"/>
  <c r="M1946" i="2" s="1"/>
  <c r="O1946" i="2" s="1"/>
  <c r="K1946" i="2"/>
  <c r="V1946" i="2"/>
  <c r="X1946" i="2" s="1"/>
  <c r="W1946" i="2"/>
  <c r="Y1946" i="2" s="1"/>
  <c r="H1947" i="2"/>
  <c r="L1947" i="2" s="1"/>
  <c r="N1947" i="2" s="1"/>
  <c r="I1947" i="2"/>
  <c r="J1947" i="2"/>
  <c r="M1947" i="2" s="1"/>
  <c r="O1947" i="2" s="1"/>
  <c r="K1947" i="2"/>
  <c r="V1947" i="2"/>
  <c r="X1947" i="2" s="1"/>
  <c r="W1947" i="2"/>
  <c r="H1948" i="2"/>
  <c r="L1948" i="2" s="1"/>
  <c r="I1948" i="2"/>
  <c r="J1948" i="2"/>
  <c r="M1948" i="2" s="1"/>
  <c r="K1948" i="2"/>
  <c r="V1948" i="2"/>
  <c r="X1948" i="2" s="1"/>
  <c r="W1948" i="2"/>
  <c r="Y1948" i="2" s="1"/>
  <c r="H1949" i="2"/>
  <c r="L1949" i="2" s="1"/>
  <c r="N1949" i="2" s="1"/>
  <c r="I1949" i="2"/>
  <c r="J1949" i="2"/>
  <c r="M1949" i="2" s="1"/>
  <c r="O1949" i="2" s="1"/>
  <c r="K1949" i="2"/>
  <c r="V1949" i="2"/>
  <c r="X1949" i="2" s="1"/>
  <c r="W1949" i="2"/>
  <c r="Y1949" i="2" s="1"/>
  <c r="H1950" i="2"/>
  <c r="L1950" i="2" s="1"/>
  <c r="N1950" i="2" s="1"/>
  <c r="I1950" i="2"/>
  <c r="J1950" i="2"/>
  <c r="M1950" i="2" s="1"/>
  <c r="O1950" i="2" s="1"/>
  <c r="K1950" i="2"/>
  <c r="V1950" i="2"/>
  <c r="X1950" i="2" s="1"/>
  <c r="W1950" i="2"/>
  <c r="Y1950" i="2" s="1"/>
  <c r="H1951" i="2"/>
  <c r="L1951" i="2" s="1"/>
  <c r="N1951" i="2" s="1"/>
  <c r="I1951" i="2"/>
  <c r="J1951" i="2"/>
  <c r="M1951" i="2" s="1"/>
  <c r="O1951" i="2" s="1"/>
  <c r="K1951" i="2"/>
  <c r="V1951" i="2"/>
  <c r="X1951" i="2" s="1"/>
  <c r="W1951" i="2"/>
  <c r="Y1951" i="2" s="1"/>
  <c r="H1952" i="2"/>
  <c r="L1952" i="2" s="1"/>
  <c r="N1952" i="2" s="1"/>
  <c r="I1952" i="2"/>
  <c r="J1952" i="2"/>
  <c r="M1952" i="2" s="1"/>
  <c r="K1952" i="2"/>
  <c r="V1952" i="2"/>
  <c r="X1952" i="2" s="1"/>
  <c r="W1952" i="2"/>
  <c r="Y1952" i="2" s="1"/>
  <c r="H1953" i="2"/>
  <c r="L1953" i="2" s="1"/>
  <c r="N1953" i="2" s="1"/>
  <c r="I1953" i="2"/>
  <c r="J1953" i="2"/>
  <c r="M1953" i="2" s="1"/>
  <c r="O1953" i="2" s="1"/>
  <c r="K1953" i="2"/>
  <c r="V1953" i="2"/>
  <c r="X1953" i="2" s="1"/>
  <c r="W1953" i="2"/>
  <c r="X1956" i="2"/>
  <c r="H1959" i="2"/>
  <c r="L1959" i="2" s="1"/>
  <c r="N1959" i="2" s="1"/>
  <c r="I1959" i="2"/>
  <c r="AA1959" i="2" s="1"/>
  <c r="AB1959" i="2" s="1"/>
  <c r="J1959" i="2"/>
  <c r="M1959" i="2" s="1"/>
  <c r="K1959" i="2"/>
  <c r="H1960" i="2"/>
  <c r="L1960" i="2" s="1"/>
  <c r="I1960" i="2"/>
  <c r="AA1960" i="2" s="1"/>
  <c r="AB1960" i="2" s="1"/>
  <c r="J1960" i="2"/>
  <c r="M1960" i="2" s="1"/>
  <c r="Q1960" i="2" s="1"/>
  <c r="K1960" i="2"/>
  <c r="H1961" i="2"/>
  <c r="L1961" i="2" s="1"/>
  <c r="N1961" i="2" s="1"/>
  <c r="I1961" i="2"/>
  <c r="AA1961" i="2" s="1"/>
  <c r="AB1961" i="2" s="1"/>
  <c r="J1961" i="2"/>
  <c r="M1961" i="2" s="1"/>
  <c r="K1961" i="2"/>
  <c r="H1962" i="2"/>
  <c r="L1962" i="2" s="1"/>
  <c r="N1962" i="2" s="1"/>
  <c r="I1962" i="2"/>
  <c r="AA1962" i="2" s="1"/>
  <c r="AB1962" i="2" s="1"/>
  <c r="J1962" i="2"/>
  <c r="M1962" i="2" s="1"/>
  <c r="K1962" i="2"/>
  <c r="H1963" i="2"/>
  <c r="L1963" i="2" s="1"/>
  <c r="N1963" i="2" s="1"/>
  <c r="I1963" i="2"/>
  <c r="AA1963" i="2" s="1"/>
  <c r="AB1963" i="2" s="1"/>
  <c r="J1963" i="2"/>
  <c r="M1963" i="2" s="1"/>
  <c r="K1963" i="2"/>
  <c r="H1964" i="2"/>
  <c r="L1964" i="2" s="1"/>
  <c r="I1964" i="2"/>
  <c r="AA1964" i="2" s="1"/>
  <c r="AB1964" i="2" s="1"/>
  <c r="J1964" i="2"/>
  <c r="M1964" i="2" s="1"/>
  <c r="K1964" i="2"/>
  <c r="H1965" i="2"/>
  <c r="L1965" i="2" s="1"/>
  <c r="P1965" i="2" s="1"/>
  <c r="I1965" i="2"/>
  <c r="AA1965" i="2" s="1"/>
  <c r="AB1965" i="2" s="1"/>
  <c r="J1965" i="2"/>
  <c r="M1965" i="2" s="1"/>
  <c r="O1965" i="2" s="1"/>
  <c r="K1965" i="2"/>
  <c r="H1966" i="2"/>
  <c r="L1966" i="2" s="1"/>
  <c r="P1966" i="2" s="1"/>
  <c r="I1966" i="2"/>
  <c r="AA1966" i="2" s="1"/>
  <c r="AB1966" i="2" s="1"/>
  <c r="J1966" i="2"/>
  <c r="M1966" i="2" s="1"/>
  <c r="K1966" i="2"/>
  <c r="H1967" i="2"/>
  <c r="L1967" i="2" s="1"/>
  <c r="I1967" i="2"/>
  <c r="AA1967" i="2" s="1"/>
  <c r="AB1967" i="2" s="1"/>
  <c r="J1967" i="2"/>
  <c r="M1967" i="2" s="1"/>
  <c r="K1967" i="2"/>
  <c r="H1968" i="2"/>
  <c r="L1968" i="2" s="1"/>
  <c r="I1968" i="2"/>
  <c r="AA1968" i="2" s="1"/>
  <c r="AB1968" i="2" s="1"/>
  <c r="J1968" i="2"/>
  <c r="M1968" i="2" s="1"/>
  <c r="K1968" i="2"/>
  <c r="H1969" i="2"/>
  <c r="L1969" i="2" s="1"/>
  <c r="P1969" i="2" s="1"/>
  <c r="I1969" i="2"/>
  <c r="AA1969" i="2" s="1"/>
  <c r="AB1969" i="2" s="1"/>
  <c r="J1969" i="2"/>
  <c r="M1969" i="2" s="1"/>
  <c r="K1969" i="2"/>
  <c r="H1970" i="2"/>
  <c r="L1970" i="2" s="1"/>
  <c r="N1970" i="2" s="1"/>
  <c r="I1970" i="2"/>
  <c r="AA1970" i="2" s="1"/>
  <c r="AB1970" i="2" s="1"/>
  <c r="J1970" i="2"/>
  <c r="M1970" i="2" s="1"/>
  <c r="K1970" i="2"/>
  <c r="H1971" i="2"/>
  <c r="L1971" i="2" s="1"/>
  <c r="I1971" i="2"/>
  <c r="AA1971" i="2" s="1"/>
  <c r="AB1971" i="2" s="1"/>
  <c r="J1971" i="2"/>
  <c r="M1971" i="2" s="1"/>
  <c r="O1971" i="2" s="1"/>
  <c r="K1971" i="2"/>
  <c r="H1972" i="2"/>
  <c r="L1972" i="2" s="1"/>
  <c r="I1972" i="2"/>
  <c r="AA1972" i="2" s="1"/>
  <c r="AB1972" i="2" s="1"/>
  <c r="J1972" i="2"/>
  <c r="M1972" i="2" s="1"/>
  <c r="K1972" i="2"/>
  <c r="H1973" i="2"/>
  <c r="L1973" i="2" s="1"/>
  <c r="I1973" i="2"/>
  <c r="AA1973" i="2" s="1"/>
  <c r="AB1973" i="2" s="1"/>
  <c r="J1973" i="2"/>
  <c r="M1973" i="2" s="1"/>
  <c r="Q1973" i="2" s="1"/>
  <c r="K1973" i="2"/>
  <c r="H1974" i="2"/>
  <c r="L1974" i="2" s="1"/>
  <c r="I1974" i="2"/>
  <c r="AA1974" i="2" s="1"/>
  <c r="AB1974" i="2" s="1"/>
  <c r="J1974" i="2"/>
  <c r="M1974" i="2" s="1"/>
  <c r="O1974" i="2" s="1"/>
  <c r="K1974" i="2"/>
  <c r="H1975" i="2"/>
  <c r="L1975" i="2" s="1"/>
  <c r="I1975" i="2"/>
  <c r="AA1975" i="2" s="1"/>
  <c r="AB1975" i="2" s="1"/>
  <c r="J1975" i="2"/>
  <c r="M1975" i="2" s="1"/>
  <c r="O1975" i="2" s="1"/>
  <c r="K1975" i="2"/>
  <c r="H1976" i="2"/>
  <c r="L1976" i="2" s="1"/>
  <c r="P1976" i="2" s="1"/>
  <c r="I1976" i="2"/>
  <c r="AA1976" i="2" s="1"/>
  <c r="AB1976" i="2" s="1"/>
  <c r="J1976" i="2"/>
  <c r="M1976" i="2" s="1"/>
  <c r="K1976" i="2"/>
  <c r="H1977" i="2"/>
  <c r="L1977" i="2" s="1"/>
  <c r="N1977" i="2" s="1"/>
  <c r="I1977" i="2"/>
  <c r="AA1977" i="2" s="1"/>
  <c r="AB1977" i="2" s="1"/>
  <c r="J1977" i="2"/>
  <c r="M1977" i="2" s="1"/>
  <c r="Q1977" i="2" s="1"/>
  <c r="K1977" i="2"/>
  <c r="H1978" i="2"/>
  <c r="L1978" i="2" s="1"/>
  <c r="I1978" i="2"/>
  <c r="AA1978" i="2" s="1"/>
  <c r="AB1978" i="2" s="1"/>
  <c r="J1978" i="2"/>
  <c r="M1978" i="2" s="1"/>
  <c r="O1978" i="2" s="1"/>
  <c r="K1978" i="2"/>
  <c r="H1979" i="2"/>
  <c r="L1979" i="2" s="1"/>
  <c r="N1979" i="2" s="1"/>
  <c r="I1979" i="2"/>
  <c r="AA1979" i="2" s="1"/>
  <c r="AB1979" i="2" s="1"/>
  <c r="J1979" i="2"/>
  <c r="M1979" i="2" s="1"/>
  <c r="K1979" i="2"/>
  <c r="H1980" i="2"/>
  <c r="L1980" i="2" s="1"/>
  <c r="P1980" i="2" s="1"/>
  <c r="I1980" i="2"/>
  <c r="AA1980" i="2" s="1"/>
  <c r="AB1980" i="2" s="1"/>
  <c r="J1980" i="2"/>
  <c r="M1980" i="2" s="1"/>
  <c r="K1980" i="2"/>
  <c r="H1981" i="2"/>
  <c r="L1981" i="2" s="1"/>
  <c r="N1981" i="2" s="1"/>
  <c r="I1981" i="2"/>
  <c r="AA1981" i="2" s="1"/>
  <c r="AB1981" i="2" s="1"/>
  <c r="J1981" i="2"/>
  <c r="M1981" i="2" s="1"/>
  <c r="Q1981" i="2" s="1"/>
  <c r="K1981" i="2"/>
  <c r="H1982" i="2"/>
  <c r="L1982" i="2" s="1"/>
  <c r="N1982" i="2" s="1"/>
  <c r="I1982" i="2"/>
  <c r="AA1982" i="2" s="1"/>
  <c r="AB1982" i="2" s="1"/>
  <c r="J1982" i="2"/>
  <c r="M1982" i="2" s="1"/>
  <c r="K1982" i="2"/>
  <c r="H1983" i="2"/>
  <c r="L1983" i="2" s="1"/>
  <c r="P1983" i="2" s="1"/>
  <c r="I1983" i="2"/>
  <c r="AA1983" i="2" s="1"/>
  <c r="AB1983" i="2" s="1"/>
  <c r="J1983" i="2"/>
  <c r="M1983" i="2" s="1"/>
  <c r="K1983" i="2"/>
  <c r="H1984" i="2"/>
  <c r="L1984" i="2" s="1"/>
  <c r="I1984" i="2"/>
  <c r="AA1984" i="2" s="1"/>
  <c r="AB1984" i="2" s="1"/>
  <c r="J1984" i="2"/>
  <c r="M1984" i="2" s="1"/>
  <c r="K1984" i="2"/>
  <c r="H1834" i="2"/>
  <c r="I1834" i="2"/>
  <c r="J1834" i="2"/>
  <c r="K1834" i="2"/>
  <c r="V1834" i="2"/>
  <c r="X1834" i="2" s="1"/>
  <c r="W1834" i="2"/>
  <c r="Y1834" i="2" s="1"/>
  <c r="H1835" i="2"/>
  <c r="L1835" i="2" s="1"/>
  <c r="I1835" i="2"/>
  <c r="J1835" i="2"/>
  <c r="M1835" i="2" s="1"/>
  <c r="K1835" i="2"/>
  <c r="V1835" i="2"/>
  <c r="X1835" i="2" s="1"/>
  <c r="W1835" i="2"/>
  <c r="Y1835" i="2" s="1"/>
  <c r="H1836" i="2"/>
  <c r="L1836" i="2" s="1"/>
  <c r="P1836" i="2" s="1"/>
  <c r="I1836" i="2"/>
  <c r="J1836" i="2"/>
  <c r="M1836" i="2" s="1"/>
  <c r="K1836" i="2"/>
  <c r="V1836" i="2"/>
  <c r="X1836" i="2" s="1"/>
  <c r="W1836" i="2"/>
  <c r="Y1836" i="2" s="1"/>
  <c r="H1837" i="2"/>
  <c r="L1837" i="2" s="1"/>
  <c r="N1837" i="2" s="1"/>
  <c r="I1837" i="2"/>
  <c r="J1837" i="2"/>
  <c r="M1837" i="2" s="1"/>
  <c r="K1837" i="2"/>
  <c r="V1837" i="2"/>
  <c r="X1837" i="2" s="1"/>
  <c r="W1837" i="2"/>
  <c r="Y1837" i="2" s="1"/>
  <c r="H1838" i="2"/>
  <c r="L1838" i="2" s="1"/>
  <c r="I1838" i="2"/>
  <c r="J1838" i="2"/>
  <c r="M1838" i="2" s="1"/>
  <c r="Q1838" i="2" s="1"/>
  <c r="K1838" i="2"/>
  <c r="V1838" i="2"/>
  <c r="X1838" i="2" s="1"/>
  <c r="W1838" i="2"/>
  <c r="Y1838" i="2" s="1"/>
  <c r="H1839" i="2"/>
  <c r="L1839" i="2" s="1"/>
  <c r="I1839" i="2"/>
  <c r="J1839" i="2"/>
  <c r="M1839" i="2" s="1"/>
  <c r="K1839" i="2"/>
  <c r="V1839" i="2"/>
  <c r="X1839" i="2" s="1"/>
  <c r="W1839" i="2"/>
  <c r="Y1839" i="2" s="1"/>
  <c r="H1840" i="2"/>
  <c r="L1840" i="2" s="1"/>
  <c r="N1840" i="2" s="1"/>
  <c r="I1840" i="2"/>
  <c r="J1840" i="2"/>
  <c r="M1840" i="2" s="1"/>
  <c r="K1840" i="2"/>
  <c r="V1840" i="2"/>
  <c r="X1840" i="2" s="1"/>
  <c r="W1840" i="2"/>
  <c r="Y1840" i="2" s="1"/>
  <c r="H1841" i="2"/>
  <c r="L1841" i="2" s="1"/>
  <c r="I1841" i="2"/>
  <c r="J1841" i="2"/>
  <c r="M1841" i="2" s="1"/>
  <c r="K1841" i="2"/>
  <c r="V1841" i="2"/>
  <c r="X1841" i="2" s="1"/>
  <c r="W1841" i="2"/>
  <c r="Y1841" i="2" s="1"/>
  <c r="H1842" i="2"/>
  <c r="L1842" i="2" s="1"/>
  <c r="N1842" i="2" s="1"/>
  <c r="I1842" i="2"/>
  <c r="J1842" i="2"/>
  <c r="M1842" i="2" s="1"/>
  <c r="O1842" i="2" s="1"/>
  <c r="K1842" i="2"/>
  <c r="V1842" i="2"/>
  <c r="X1842" i="2" s="1"/>
  <c r="W1842" i="2"/>
  <c r="H1843" i="2"/>
  <c r="L1843" i="2" s="1"/>
  <c r="N1843" i="2" s="1"/>
  <c r="I1843" i="2"/>
  <c r="J1843" i="2"/>
  <c r="M1843" i="2" s="1"/>
  <c r="K1843" i="2"/>
  <c r="V1843" i="2"/>
  <c r="X1843" i="2" s="1"/>
  <c r="W1843" i="2"/>
  <c r="H1844" i="2"/>
  <c r="L1844" i="2" s="1"/>
  <c r="I1844" i="2"/>
  <c r="J1844" i="2"/>
  <c r="M1844" i="2" s="1"/>
  <c r="K1844" i="2"/>
  <c r="V1844" i="2"/>
  <c r="X1844" i="2" s="1"/>
  <c r="W1844" i="2"/>
  <c r="Y1844" i="2" s="1"/>
  <c r="X1847" i="2"/>
  <c r="Y1847" i="2"/>
  <c r="X1848" i="2"/>
  <c r="X1849" i="2"/>
  <c r="Y1849" i="2"/>
  <c r="H1850" i="2"/>
  <c r="L1850" i="2" s="1"/>
  <c r="I1850" i="2"/>
  <c r="AA1850" i="2" s="1"/>
  <c r="AB1850" i="2" s="1"/>
  <c r="J1850" i="2"/>
  <c r="M1850" i="2" s="1"/>
  <c r="K1850" i="2"/>
  <c r="X1850" i="2"/>
  <c r="Y1850" i="2"/>
  <c r="H1851" i="2"/>
  <c r="L1851" i="2" s="1"/>
  <c r="I1851" i="2"/>
  <c r="AA1851" i="2" s="1"/>
  <c r="AB1851" i="2" s="1"/>
  <c r="J1851" i="2"/>
  <c r="M1851" i="2" s="1"/>
  <c r="K1851" i="2"/>
  <c r="X1851" i="2"/>
  <c r="H1852" i="2"/>
  <c r="L1852" i="2" s="1"/>
  <c r="I1852" i="2"/>
  <c r="AA1852" i="2" s="1"/>
  <c r="AB1852" i="2" s="1"/>
  <c r="J1852" i="2"/>
  <c r="M1852" i="2" s="1"/>
  <c r="K1852" i="2"/>
  <c r="X1852" i="2"/>
  <c r="Y1852" i="2"/>
  <c r="H1853" i="2"/>
  <c r="L1853" i="2" s="1"/>
  <c r="I1853" i="2"/>
  <c r="AA1853" i="2" s="1"/>
  <c r="AB1853" i="2" s="1"/>
  <c r="J1853" i="2"/>
  <c r="M1853" i="2" s="1"/>
  <c r="K1853" i="2"/>
  <c r="X1853" i="2"/>
  <c r="Y1853" i="2"/>
  <c r="H1854" i="2"/>
  <c r="L1854" i="2" s="1"/>
  <c r="I1854" i="2"/>
  <c r="AA1854" i="2" s="1"/>
  <c r="AB1854" i="2" s="1"/>
  <c r="J1854" i="2"/>
  <c r="M1854" i="2" s="1"/>
  <c r="K1854" i="2"/>
  <c r="X1854" i="2"/>
  <c r="Y1854" i="2"/>
  <c r="H1855" i="2"/>
  <c r="L1855" i="2" s="1"/>
  <c r="I1855" i="2"/>
  <c r="AA1855" i="2" s="1"/>
  <c r="AB1855" i="2" s="1"/>
  <c r="J1855" i="2"/>
  <c r="M1855" i="2" s="1"/>
  <c r="K1855" i="2"/>
  <c r="X1855" i="2"/>
  <c r="Y1855" i="2"/>
  <c r="H1856" i="2"/>
  <c r="L1856" i="2" s="1"/>
  <c r="I1856" i="2"/>
  <c r="AA1856" i="2" s="1"/>
  <c r="AB1856" i="2" s="1"/>
  <c r="J1856" i="2"/>
  <c r="M1856" i="2" s="1"/>
  <c r="K1856" i="2"/>
  <c r="X1856" i="2"/>
  <c r="Y1856" i="2"/>
  <c r="H1857" i="2"/>
  <c r="L1857" i="2" s="1"/>
  <c r="I1857" i="2"/>
  <c r="AA1857" i="2" s="1"/>
  <c r="AB1857" i="2" s="1"/>
  <c r="J1857" i="2"/>
  <c r="M1857" i="2" s="1"/>
  <c r="K1857" i="2"/>
  <c r="X1857" i="2"/>
  <c r="Y1857" i="2"/>
  <c r="H1858" i="2"/>
  <c r="L1858" i="2" s="1"/>
  <c r="I1858" i="2"/>
  <c r="AA1858" i="2" s="1"/>
  <c r="AB1858" i="2" s="1"/>
  <c r="J1858" i="2"/>
  <c r="M1858" i="2" s="1"/>
  <c r="K1858" i="2"/>
  <c r="X1858" i="2"/>
  <c r="Y1858" i="2"/>
  <c r="H1859" i="2"/>
  <c r="L1859" i="2" s="1"/>
  <c r="I1859" i="2"/>
  <c r="AA1859" i="2" s="1"/>
  <c r="AB1859" i="2" s="1"/>
  <c r="J1859" i="2"/>
  <c r="M1859" i="2" s="1"/>
  <c r="K1859" i="2"/>
  <c r="X1859" i="2"/>
  <c r="Y1859" i="2"/>
  <c r="H1860" i="2"/>
  <c r="L1860" i="2" s="1"/>
  <c r="I1860" i="2"/>
  <c r="AA1860" i="2" s="1"/>
  <c r="AB1860" i="2" s="1"/>
  <c r="J1860" i="2"/>
  <c r="M1860" i="2" s="1"/>
  <c r="K1860" i="2"/>
  <c r="X1860" i="2"/>
  <c r="H1861" i="2"/>
  <c r="L1861" i="2" s="1"/>
  <c r="I1861" i="2"/>
  <c r="AA1861" i="2" s="1"/>
  <c r="AB1861" i="2" s="1"/>
  <c r="J1861" i="2"/>
  <c r="M1861" i="2" s="1"/>
  <c r="K1861" i="2"/>
  <c r="X1861" i="2"/>
  <c r="Y1861" i="2"/>
  <c r="H1862" i="2"/>
  <c r="L1862" i="2" s="1"/>
  <c r="I1862" i="2"/>
  <c r="AA1862" i="2" s="1"/>
  <c r="AB1862" i="2" s="1"/>
  <c r="J1862" i="2"/>
  <c r="M1862" i="2" s="1"/>
  <c r="K1862" i="2"/>
  <c r="X1862" i="2"/>
  <c r="Y1862" i="2"/>
  <c r="H1863" i="2"/>
  <c r="L1863" i="2" s="1"/>
  <c r="I1863" i="2"/>
  <c r="AA1863" i="2" s="1"/>
  <c r="AB1863" i="2" s="1"/>
  <c r="J1863" i="2"/>
  <c r="M1863" i="2" s="1"/>
  <c r="K1863" i="2"/>
  <c r="X1863" i="2"/>
  <c r="Y1863" i="2"/>
  <c r="H1864" i="2"/>
  <c r="L1864" i="2" s="1"/>
  <c r="I1864" i="2"/>
  <c r="AA1864" i="2" s="1"/>
  <c r="AB1864" i="2" s="1"/>
  <c r="J1864" i="2"/>
  <c r="M1864" i="2" s="1"/>
  <c r="K1864" i="2"/>
  <c r="X1864" i="2"/>
  <c r="Y1864" i="2"/>
  <c r="H1865" i="2"/>
  <c r="L1865" i="2" s="1"/>
  <c r="I1865" i="2"/>
  <c r="AA1865" i="2" s="1"/>
  <c r="AB1865" i="2" s="1"/>
  <c r="J1865" i="2"/>
  <c r="M1865" i="2" s="1"/>
  <c r="K1865" i="2"/>
  <c r="X1865" i="2"/>
  <c r="Y1865" i="2"/>
  <c r="H1866" i="2"/>
  <c r="L1866" i="2" s="1"/>
  <c r="I1866" i="2"/>
  <c r="AA1866" i="2" s="1"/>
  <c r="AB1866" i="2" s="1"/>
  <c r="J1866" i="2"/>
  <c r="M1866" i="2" s="1"/>
  <c r="K1866" i="2"/>
  <c r="X1866" i="2"/>
  <c r="Y1866" i="2"/>
  <c r="H1867" i="2"/>
  <c r="L1867" i="2" s="1"/>
  <c r="I1867" i="2"/>
  <c r="AA1867" i="2" s="1"/>
  <c r="AB1867" i="2" s="1"/>
  <c r="J1867" i="2"/>
  <c r="M1867" i="2" s="1"/>
  <c r="K1867" i="2"/>
  <c r="X1867" i="2"/>
  <c r="Y1867" i="2"/>
  <c r="H1868" i="2"/>
  <c r="L1868" i="2" s="1"/>
  <c r="I1868" i="2"/>
  <c r="AA1868" i="2" s="1"/>
  <c r="AB1868" i="2" s="1"/>
  <c r="J1868" i="2"/>
  <c r="M1868" i="2" s="1"/>
  <c r="K1868" i="2"/>
  <c r="X1868" i="2"/>
  <c r="Y1868" i="2"/>
  <c r="H1869" i="2"/>
  <c r="L1869" i="2" s="1"/>
  <c r="I1869" i="2"/>
  <c r="AA1869" i="2" s="1"/>
  <c r="AB1869" i="2" s="1"/>
  <c r="J1869" i="2"/>
  <c r="M1869" i="2" s="1"/>
  <c r="K1869" i="2"/>
  <c r="X1869" i="2"/>
  <c r="Y1869" i="2"/>
  <c r="H1870" i="2"/>
  <c r="L1870" i="2" s="1"/>
  <c r="I1870" i="2"/>
  <c r="AA1870" i="2" s="1"/>
  <c r="AB1870" i="2" s="1"/>
  <c r="J1870" i="2"/>
  <c r="M1870" i="2" s="1"/>
  <c r="K1870" i="2"/>
  <c r="X1870" i="2"/>
  <c r="H1871" i="2"/>
  <c r="L1871" i="2" s="1"/>
  <c r="I1871" i="2"/>
  <c r="AA1871" i="2" s="1"/>
  <c r="AB1871" i="2" s="1"/>
  <c r="J1871" i="2"/>
  <c r="M1871" i="2" s="1"/>
  <c r="K1871" i="2"/>
  <c r="X1871" i="2"/>
  <c r="Y1871" i="2"/>
  <c r="H1872" i="2"/>
  <c r="L1872" i="2" s="1"/>
  <c r="I1872" i="2"/>
  <c r="AA1872" i="2" s="1"/>
  <c r="AB1872" i="2" s="1"/>
  <c r="J1872" i="2"/>
  <c r="M1872" i="2" s="1"/>
  <c r="K1872" i="2"/>
  <c r="X1872" i="2"/>
  <c r="Y1872" i="2"/>
  <c r="H1873" i="2"/>
  <c r="L1873" i="2" s="1"/>
  <c r="I1873" i="2"/>
  <c r="AA1873" i="2" s="1"/>
  <c r="AB1873" i="2" s="1"/>
  <c r="J1873" i="2"/>
  <c r="M1873" i="2" s="1"/>
  <c r="K1873" i="2"/>
  <c r="X1873" i="2"/>
  <c r="Y1873" i="2"/>
  <c r="H1874" i="2"/>
  <c r="L1874" i="2" s="1"/>
  <c r="I1874" i="2"/>
  <c r="AA1874" i="2" s="1"/>
  <c r="AB1874" i="2" s="1"/>
  <c r="J1874" i="2"/>
  <c r="M1874" i="2" s="1"/>
  <c r="K1874" i="2"/>
  <c r="X1874" i="2"/>
  <c r="Y1874" i="2"/>
  <c r="H1875" i="2"/>
  <c r="L1875" i="2" s="1"/>
  <c r="I1875" i="2"/>
  <c r="AA1875" i="2" s="1"/>
  <c r="AB1875" i="2" s="1"/>
  <c r="J1875" i="2"/>
  <c r="M1875" i="2" s="1"/>
  <c r="K1875" i="2"/>
  <c r="X1875" i="2"/>
  <c r="H1642" i="2"/>
  <c r="I1642" i="2"/>
  <c r="J1642" i="2"/>
  <c r="K1642" i="2"/>
  <c r="V1642" i="2"/>
  <c r="X1642" i="2" s="1"/>
  <c r="W1642" i="2"/>
  <c r="H1643" i="2"/>
  <c r="L1643" i="2" s="1"/>
  <c r="I1643" i="2"/>
  <c r="J1643" i="2"/>
  <c r="M1643" i="2" s="1"/>
  <c r="O1643" i="2" s="1"/>
  <c r="K1643" i="2"/>
  <c r="V1643" i="2"/>
  <c r="X1643" i="2" s="1"/>
  <c r="W1643" i="2"/>
  <c r="Y1643" i="2" s="1"/>
  <c r="H1644" i="2"/>
  <c r="L1644" i="2" s="1"/>
  <c r="N1644" i="2" s="1"/>
  <c r="I1644" i="2"/>
  <c r="J1644" i="2"/>
  <c r="M1644" i="2" s="1"/>
  <c r="K1644" i="2"/>
  <c r="V1644" i="2"/>
  <c r="X1644" i="2" s="1"/>
  <c r="W1644" i="2"/>
  <c r="H1645" i="2"/>
  <c r="L1645" i="2" s="1"/>
  <c r="I1645" i="2"/>
  <c r="J1645" i="2"/>
  <c r="M1645" i="2" s="1"/>
  <c r="Q1645" i="2" s="1"/>
  <c r="K1645" i="2"/>
  <c r="V1645" i="2"/>
  <c r="X1645" i="2" s="1"/>
  <c r="W1645" i="2"/>
  <c r="Y1645" i="2" s="1"/>
  <c r="H1646" i="2"/>
  <c r="L1646" i="2" s="1"/>
  <c r="P1646" i="2" s="1"/>
  <c r="I1646" i="2"/>
  <c r="J1646" i="2"/>
  <c r="M1646" i="2" s="1"/>
  <c r="K1646" i="2"/>
  <c r="V1646" i="2"/>
  <c r="X1646" i="2" s="1"/>
  <c r="W1646" i="2"/>
  <c r="Y1646" i="2" s="1"/>
  <c r="H1647" i="2"/>
  <c r="L1647" i="2" s="1"/>
  <c r="N1647" i="2" s="1"/>
  <c r="I1647" i="2"/>
  <c r="J1647" i="2"/>
  <c r="M1647" i="2" s="1"/>
  <c r="K1647" i="2"/>
  <c r="V1647" i="2"/>
  <c r="X1647" i="2" s="1"/>
  <c r="W1647" i="2"/>
  <c r="Y1647" i="2" s="1"/>
  <c r="H1648" i="2"/>
  <c r="L1648" i="2" s="1"/>
  <c r="N1648" i="2" s="1"/>
  <c r="I1648" i="2"/>
  <c r="J1648" i="2"/>
  <c r="M1648" i="2" s="1"/>
  <c r="Q1648" i="2" s="1"/>
  <c r="K1648" i="2"/>
  <c r="V1648" i="2"/>
  <c r="X1648" i="2" s="1"/>
  <c r="W1648" i="2"/>
  <c r="H1649" i="2"/>
  <c r="L1649" i="2" s="1"/>
  <c r="I1649" i="2"/>
  <c r="J1649" i="2"/>
  <c r="M1649" i="2" s="1"/>
  <c r="Q1649" i="2" s="1"/>
  <c r="K1649" i="2"/>
  <c r="V1649" i="2"/>
  <c r="X1649" i="2" s="1"/>
  <c r="W1649" i="2"/>
  <c r="Y1649" i="2" s="1"/>
  <c r="H1650" i="2"/>
  <c r="L1650" i="2" s="1"/>
  <c r="P1650" i="2" s="1"/>
  <c r="I1650" i="2"/>
  <c r="J1650" i="2"/>
  <c r="M1650" i="2" s="1"/>
  <c r="O1650" i="2" s="1"/>
  <c r="K1650" i="2"/>
  <c r="V1650" i="2"/>
  <c r="X1650" i="2" s="1"/>
  <c r="W1650" i="2"/>
  <c r="Y1650" i="2" s="1"/>
  <c r="H1651" i="2"/>
  <c r="L1651" i="2" s="1"/>
  <c r="I1651" i="2"/>
  <c r="J1651" i="2"/>
  <c r="M1651" i="2" s="1"/>
  <c r="K1651" i="2"/>
  <c r="V1651" i="2"/>
  <c r="X1651" i="2" s="1"/>
  <c r="W1651" i="2"/>
  <c r="Y1651" i="2" s="1"/>
  <c r="H1652" i="2"/>
  <c r="L1652" i="2" s="1"/>
  <c r="N1652" i="2" s="1"/>
  <c r="I1652" i="2"/>
  <c r="J1652" i="2"/>
  <c r="M1652" i="2" s="1"/>
  <c r="Q1652" i="2" s="1"/>
  <c r="K1652" i="2"/>
  <c r="V1652" i="2"/>
  <c r="X1652" i="2" s="1"/>
  <c r="W1652" i="2"/>
  <c r="Y1652" i="2" s="1"/>
  <c r="H1655" i="2"/>
  <c r="L1655" i="2" s="1"/>
  <c r="J1655" i="2"/>
  <c r="M1655" i="2" s="1"/>
  <c r="X1655" i="2"/>
  <c r="Y1655" i="2"/>
  <c r="H1656" i="2"/>
  <c r="L1656" i="2" s="1"/>
  <c r="X1656" i="2"/>
  <c r="Y1656" i="2"/>
  <c r="H1657" i="2"/>
  <c r="L1657" i="2" s="1"/>
  <c r="X1657" i="2"/>
  <c r="H1658" i="2"/>
  <c r="L1658" i="2" s="1"/>
  <c r="X1658" i="2"/>
  <c r="H1659" i="2"/>
  <c r="L1659" i="2" s="1"/>
  <c r="X1659" i="2"/>
  <c r="Y1659" i="2"/>
  <c r="H1660" i="2"/>
  <c r="L1660" i="2" s="1"/>
  <c r="X1660" i="2"/>
  <c r="Y1660" i="2"/>
  <c r="H1661" i="2"/>
  <c r="L1661" i="2" s="1"/>
  <c r="X1661" i="2"/>
  <c r="Y1661" i="2"/>
  <c r="H1662" i="2"/>
  <c r="L1662" i="2" s="1"/>
  <c r="X1662" i="2"/>
  <c r="H1663" i="2"/>
  <c r="L1663" i="2" s="1"/>
  <c r="X1663" i="2"/>
  <c r="Y1663" i="2"/>
  <c r="H1664" i="2"/>
  <c r="L1664" i="2" s="1"/>
  <c r="X1664" i="2"/>
  <c r="H1665" i="2"/>
  <c r="L1665" i="2" s="1"/>
  <c r="X1665" i="2"/>
  <c r="Y1665" i="2"/>
  <c r="H1666" i="2"/>
  <c r="L1666" i="2" s="1"/>
  <c r="X1666" i="2"/>
  <c r="Y1666" i="2"/>
  <c r="H1667" i="2"/>
  <c r="L1667" i="2" s="1"/>
  <c r="X1667" i="2"/>
  <c r="Y1667" i="2"/>
  <c r="H1668" i="2"/>
  <c r="L1668" i="2" s="1"/>
  <c r="X1668" i="2"/>
  <c r="Y1668" i="2"/>
  <c r="H1669" i="2"/>
  <c r="L1669" i="2" s="1"/>
  <c r="X1669" i="2"/>
  <c r="H1670" i="2"/>
  <c r="L1670" i="2" s="1"/>
  <c r="X1670" i="2"/>
  <c r="H1671" i="2"/>
  <c r="L1671" i="2" s="1"/>
  <c r="X1671" i="2"/>
  <c r="Y1671" i="2"/>
  <c r="H1672" i="2"/>
  <c r="L1672" i="2" s="1"/>
  <c r="X1672" i="2"/>
  <c r="H1673" i="2"/>
  <c r="L1673" i="2" s="1"/>
  <c r="X1673" i="2"/>
  <c r="H1674" i="2"/>
  <c r="L1674" i="2" s="1"/>
  <c r="X1674" i="2"/>
  <c r="H1675" i="2"/>
  <c r="L1675" i="2" s="1"/>
  <c r="X1675" i="2"/>
  <c r="Y1675" i="2"/>
  <c r="H1676" i="2"/>
  <c r="L1676" i="2" s="1"/>
  <c r="X1676" i="2"/>
  <c r="Y1676" i="2"/>
  <c r="H1677" i="2"/>
  <c r="L1677" i="2" s="1"/>
  <c r="X1677" i="2"/>
  <c r="H1678" i="2"/>
  <c r="L1678" i="2" s="1"/>
  <c r="X1678" i="2"/>
  <c r="H1679" i="2"/>
  <c r="L1679" i="2" s="1"/>
  <c r="X1679" i="2"/>
  <c r="Y1679" i="2"/>
  <c r="H1680" i="2"/>
  <c r="L1680" i="2" s="1"/>
  <c r="X1680" i="2"/>
  <c r="Y1680" i="2"/>
  <c r="H1681" i="2"/>
  <c r="L1681" i="2" s="1"/>
  <c r="X1681" i="2"/>
  <c r="Y1681" i="2"/>
  <c r="H1682" i="2"/>
  <c r="L1682" i="2" s="1"/>
  <c r="X1682" i="2"/>
  <c r="H1683" i="2"/>
  <c r="L1683" i="2" s="1"/>
  <c r="X1683" i="2"/>
  <c r="Y1683" i="2"/>
  <c r="H1684" i="2"/>
  <c r="L1684" i="2" s="1"/>
  <c r="X1684" i="2"/>
  <c r="Y1684" i="2"/>
  <c r="H1451" i="2"/>
  <c r="I1451" i="2"/>
  <c r="J1451" i="2"/>
  <c r="K1451" i="2"/>
  <c r="V1451" i="2"/>
  <c r="X1451" i="2" s="1"/>
  <c r="W1451" i="2"/>
  <c r="H1452" i="2"/>
  <c r="L1452" i="2" s="1"/>
  <c r="P1452" i="2" s="1"/>
  <c r="I1452" i="2"/>
  <c r="J1452" i="2"/>
  <c r="M1452" i="2" s="1"/>
  <c r="K1452" i="2"/>
  <c r="V1452" i="2"/>
  <c r="X1452" i="2" s="1"/>
  <c r="W1452" i="2"/>
  <c r="Y1452" i="2" s="1"/>
  <c r="H1453" i="2"/>
  <c r="L1453" i="2" s="1"/>
  <c r="P1453" i="2" s="1"/>
  <c r="I1453" i="2"/>
  <c r="J1453" i="2"/>
  <c r="M1453" i="2" s="1"/>
  <c r="Q1453" i="2" s="1"/>
  <c r="K1453" i="2"/>
  <c r="V1453" i="2"/>
  <c r="X1453" i="2" s="1"/>
  <c r="W1453" i="2"/>
  <c r="Y1453" i="2" s="1"/>
  <c r="H1454" i="2"/>
  <c r="L1454" i="2" s="1"/>
  <c r="N1454" i="2" s="1"/>
  <c r="I1454" i="2"/>
  <c r="J1454" i="2"/>
  <c r="M1454" i="2" s="1"/>
  <c r="K1454" i="2"/>
  <c r="V1454" i="2"/>
  <c r="X1454" i="2" s="1"/>
  <c r="W1454" i="2"/>
  <c r="Y1454" i="2" s="1"/>
  <c r="H1455" i="2"/>
  <c r="L1455" i="2" s="1"/>
  <c r="I1455" i="2"/>
  <c r="J1455" i="2"/>
  <c r="M1455" i="2" s="1"/>
  <c r="O1455" i="2" s="1"/>
  <c r="K1455" i="2"/>
  <c r="V1455" i="2"/>
  <c r="X1455" i="2" s="1"/>
  <c r="W1455" i="2"/>
  <c r="Y1455" i="2" s="1"/>
  <c r="H1456" i="2"/>
  <c r="L1456" i="2" s="1"/>
  <c r="P1456" i="2" s="1"/>
  <c r="I1456" i="2"/>
  <c r="J1456" i="2"/>
  <c r="M1456" i="2" s="1"/>
  <c r="K1456" i="2"/>
  <c r="V1456" i="2"/>
  <c r="X1456" i="2" s="1"/>
  <c r="W1456" i="2"/>
  <c r="H1457" i="2"/>
  <c r="L1457" i="2" s="1"/>
  <c r="N1457" i="2" s="1"/>
  <c r="I1457" i="2"/>
  <c r="J1457" i="2"/>
  <c r="M1457" i="2" s="1"/>
  <c r="O1457" i="2" s="1"/>
  <c r="K1457" i="2"/>
  <c r="V1457" i="2"/>
  <c r="X1457" i="2" s="1"/>
  <c r="W1457" i="2"/>
  <c r="Y1457" i="2" s="1"/>
  <c r="H1458" i="2"/>
  <c r="L1458" i="2" s="1"/>
  <c r="I1458" i="2"/>
  <c r="J1458" i="2"/>
  <c r="M1458" i="2" s="1"/>
  <c r="K1458" i="2"/>
  <c r="V1458" i="2"/>
  <c r="X1458" i="2" s="1"/>
  <c r="W1458" i="2"/>
  <c r="Y1458" i="2" s="1"/>
  <c r="H1459" i="2"/>
  <c r="L1459" i="2" s="1"/>
  <c r="I1459" i="2"/>
  <c r="J1459" i="2"/>
  <c r="M1459" i="2" s="1"/>
  <c r="Q1459" i="2" s="1"/>
  <c r="K1459" i="2"/>
  <c r="V1459" i="2"/>
  <c r="X1459" i="2" s="1"/>
  <c r="W1459" i="2"/>
  <c r="Y1459" i="2" s="1"/>
  <c r="H1460" i="2"/>
  <c r="L1460" i="2" s="1"/>
  <c r="I1460" i="2"/>
  <c r="J1460" i="2"/>
  <c r="M1460" i="2" s="1"/>
  <c r="K1460" i="2"/>
  <c r="V1460" i="2"/>
  <c r="X1460" i="2" s="1"/>
  <c r="W1460" i="2"/>
  <c r="H1461" i="2"/>
  <c r="L1461" i="2" s="1"/>
  <c r="N1461" i="2" s="1"/>
  <c r="I1461" i="2"/>
  <c r="J1461" i="2"/>
  <c r="M1461" i="2" s="1"/>
  <c r="K1461" i="2"/>
  <c r="V1461" i="2"/>
  <c r="X1461" i="2" s="1"/>
  <c r="W1461" i="2"/>
  <c r="H1464" i="2"/>
  <c r="L1464" i="2" s="1"/>
  <c r="P1464" i="2" s="1"/>
  <c r="J1464" i="2"/>
  <c r="M1464" i="2" s="1"/>
  <c r="X1464" i="2"/>
  <c r="Y1464" i="2"/>
  <c r="X1465" i="2"/>
  <c r="X1466" i="2"/>
  <c r="Y1466" i="2"/>
  <c r="H1467" i="2"/>
  <c r="L1467" i="2" s="1"/>
  <c r="I1467" i="2"/>
  <c r="AA1467" i="2" s="1"/>
  <c r="AB1467" i="2" s="1"/>
  <c r="J1467" i="2"/>
  <c r="M1467" i="2" s="1"/>
  <c r="Q1467" i="2" s="1"/>
  <c r="K1467" i="2"/>
  <c r="X1467" i="2"/>
  <c r="Y1467" i="2"/>
  <c r="H1468" i="2"/>
  <c r="L1468" i="2" s="1"/>
  <c r="I1468" i="2"/>
  <c r="AA1468" i="2" s="1"/>
  <c r="AB1468" i="2" s="1"/>
  <c r="J1468" i="2"/>
  <c r="M1468" i="2" s="1"/>
  <c r="K1468" i="2"/>
  <c r="X1468" i="2"/>
  <c r="Y1468" i="2"/>
  <c r="H1469" i="2"/>
  <c r="L1469" i="2" s="1"/>
  <c r="P1469" i="2" s="1"/>
  <c r="I1469" i="2"/>
  <c r="AA1469" i="2" s="1"/>
  <c r="AB1469" i="2" s="1"/>
  <c r="J1469" i="2"/>
  <c r="M1469" i="2" s="1"/>
  <c r="K1469" i="2"/>
  <c r="X1469" i="2"/>
  <c r="Y1469" i="2"/>
  <c r="H1470" i="2"/>
  <c r="L1470" i="2" s="1"/>
  <c r="N1470" i="2" s="1"/>
  <c r="I1470" i="2"/>
  <c r="AA1470" i="2" s="1"/>
  <c r="AB1470" i="2" s="1"/>
  <c r="J1470" i="2"/>
  <c r="M1470" i="2" s="1"/>
  <c r="K1470" i="2"/>
  <c r="X1470" i="2"/>
  <c r="Y1470" i="2"/>
  <c r="H1471" i="2"/>
  <c r="L1471" i="2" s="1"/>
  <c r="I1471" i="2"/>
  <c r="AA1471" i="2" s="1"/>
  <c r="AB1471" i="2" s="1"/>
  <c r="J1471" i="2"/>
  <c r="M1471" i="2" s="1"/>
  <c r="O1471" i="2" s="1"/>
  <c r="K1471" i="2"/>
  <c r="X1471" i="2"/>
  <c r="Y1471" i="2"/>
  <c r="H1472" i="2"/>
  <c r="L1472" i="2" s="1"/>
  <c r="I1472" i="2"/>
  <c r="AA1472" i="2" s="1"/>
  <c r="AB1472" i="2" s="1"/>
  <c r="J1472" i="2"/>
  <c r="M1472" i="2" s="1"/>
  <c r="K1472" i="2"/>
  <c r="X1472" i="2"/>
  <c r="Y1472" i="2"/>
  <c r="H1473" i="2"/>
  <c r="L1473" i="2" s="1"/>
  <c r="I1473" i="2"/>
  <c r="AA1473" i="2" s="1"/>
  <c r="AB1473" i="2" s="1"/>
  <c r="J1473" i="2"/>
  <c r="M1473" i="2" s="1"/>
  <c r="K1473" i="2"/>
  <c r="X1473" i="2"/>
  <c r="H1474" i="2"/>
  <c r="L1474" i="2" s="1"/>
  <c r="N1474" i="2" s="1"/>
  <c r="I1474" i="2"/>
  <c r="AA1474" i="2" s="1"/>
  <c r="AB1474" i="2" s="1"/>
  <c r="J1474" i="2"/>
  <c r="M1474" i="2" s="1"/>
  <c r="K1474" i="2"/>
  <c r="X1474" i="2"/>
  <c r="Y1474" i="2"/>
  <c r="H1475" i="2"/>
  <c r="L1475" i="2" s="1"/>
  <c r="N1475" i="2" s="1"/>
  <c r="I1475" i="2"/>
  <c r="AA1475" i="2" s="1"/>
  <c r="AB1475" i="2" s="1"/>
  <c r="J1475" i="2"/>
  <c r="M1475" i="2" s="1"/>
  <c r="Q1475" i="2" s="1"/>
  <c r="K1475" i="2"/>
  <c r="X1475" i="2"/>
  <c r="Y1475" i="2"/>
  <c r="H1476" i="2"/>
  <c r="L1476" i="2" s="1"/>
  <c r="I1476" i="2"/>
  <c r="AA1476" i="2" s="1"/>
  <c r="AB1476" i="2" s="1"/>
  <c r="J1476" i="2"/>
  <c r="M1476" i="2" s="1"/>
  <c r="K1476" i="2"/>
  <c r="X1476" i="2"/>
  <c r="Y1476" i="2"/>
  <c r="H1477" i="2"/>
  <c r="L1477" i="2" s="1"/>
  <c r="N1477" i="2" s="1"/>
  <c r="I1477" i="2"/>
  <c r="AA1477" i="2" s="1"/>
  <c r="AB1477" i="2" s="1"/>
  <c r="J1477" i="2"/>
  <c r="M1477" i="2" s="1"/>
  <c r="K1477" i="2"/>
  <c r="X1477" i="2"/>
  <c r="Y1477" i="2"/>
  <c r="H1478" i="2"/>
  <c r="L1478" i="2" s="1"/>
  <c r="N1478" i="2" s="1"/>
  <c r="I1478" i="2"/>
  <c r="AA1478" i="2" s="1"/>
  <c r="AB1478" i="2" s="1"/>
  <c r="J1478" i="2"/>
  <c r="M1478" i="2" s="1"/>
  <c r="O1478" i="2" s="1"/>
  <c r="K1478" i="2"/>
  <c r="X1478" i="2"/>
  <c r="Y1478" i="2"/>
  <c r="H1479" i="2"/>
  <c r="L1479" i="2" s="1"/>
  <c r="N1479" i="2" s="1"/>
  <c r="I1479" i="2"/>
  <c r="AA1479" i="2" s="1"/>
  <c r="AB1479" i="2" s="1"/>
  <c r="J1479" i="2"/>
  <c r="M1479" i="2" s="1"/>
  <c r="O1479" i="2" s="1"/>
  <c r="K1479" i="2"/>
  <c r="X1479" i="2"/>
  <c r="Y1479" i="2"/>
  <c r="H1480" i="2"/>
  <c r="L1480" i="2" s="1"/>
  <c r="N1480" i="2" s="1"/>
  <c r="I1480" i="2"/>
  <c r="AA1480" i="2" s="1"/>
  <c r="AB1480" i="2" s="1"/>
  <c r="J1480" i="2"/>
  <c r="M1480" i="2" s="1"/>
  <c r="Q1480" i="2" s="1"/>
  <c r="K1480" i="2"/>
  <c r="X1480" i="2"/>
  <c r="Y1480" i="2"/>
  <c r="H1481" i="2"/>
  <c r="L1481" i="2" s="1"/>
  <c r="N1481" i="2" s="1"/>
  <c r="I1481" i="2"/>
  <c r="AA1481" i="2" s="1"/>
  <c r="AB1481" i="2" s="1"/>
  <c r="J1481" i="2"/>
  <c r="M1481" i="2" s="1"/>
  <c r="O1481" i="2" s="1"/>
  <c r="K1481" i="2"/>
  <c r="X1481" i="2"/>
  <c r="H1482" i="2"/>
  <c r="L1482" i="2" s="1"/>
  <c r="P1482" i="2" s="1"/>
  <c r="I1482" i="2"/>
  <c r="AA1482" i="2" s="1"/>
  <c r="AB1482" i="2" s="1"/>
  <c r="J1482" i="2"/>
  <c r="M1482" i="2" s="1"/>
  <c r="K1482" i="2"/>
  <c r="X1482" i="2"/>
  <c r="Y1482" i="2"/>
  <c r="H1483" i="2"/>
  <c r="L1483" i="2" s="1"/>
  <c r="I1483" i="2"/>
  <c r="AA1483" i="2" s="1"/>
  <c r="AB1483" i="2" s="1"/>
  <c r="J1483" i="2"/>
  <c r="M1483" i="2" s="1"/>
  <c r="Q1483" i="2" s="1"/>
  <c r="K1483" i="2"/>
  <c r="X1483" i="2"/>
  <c r="H1484" i="2"/>
  <c r="L1484" i="2" s="1"/>
  <c r="N1484" i="2" s="1"/>
  <c r="I1484" i="2"/>
  <c r="AA1484" i="2" s="1"/>
  <c r="AB1484" i="2" s="1"/>
  <c r="J1484" i="2"/>
  <c r="M1484" i="2" s="1"/>
  <c r="Q1484" i="2" s="1"/>
  <c r="K1484" i="2"/>
  <c r="X1484" i="2"/>
  <c r="Y1484" i="2"/>
  <c r="H1485" i="2"/>
  <c r="L1485" i="2" s="1"/>
  <c r="N1485" i="2" s="1"/>
  <c r="I1485" i="2"/>
  <c r="AA1485" i="2" s="1"/>
  <c r="AB1485" i="2" s="1"/>
  <c r="J1485" i="2"/>
  <c r="M1485" i="2" s="1"/>
  <c r="K1485" i="2"/>
  <c r="X1485" i="2"/>
  <c r="Y1485" i="2"/>
  <c r="H1486" i="2"/>
  <c r="L1486" i="2" s="1"/>
  <c r="I1486" i="2"/>
  <c r="AA1486" i="2" s="1"/>
  <c r="AB1486" i="2" s="1"/>
  <c r="J1486" i="2"/>
  <c r="M1486" i="2" s="1"/>
  <c r="O1486" i="2" s="1"/>
  <c r="K1486" i="2"/>
  <c r="X1486" i="2"/>
  <c r="Y1486" i="2"/>
  <c r="H1487" i="2"/>
  <c r="L1487" i="2" s="1"/>
  <c r="N1487" i="2" s="1"/>
  <c r="I1487" i="2"/>
  <c r="AA1487" i="2" s="1"/>
  <c r="AB1487" i="2" s="1"/>
  <c r="J1487" i="2"/>
  <c r="M1487" i="2" s="1"/>
  <c r="Q1487" i="2" s="1"/>
  <c r="K1487" i="2"/>
  <c r="X1487" i="2"/>
  <c r="H1488" i="2"/>
  <c r="L1488" i="2" s="1"/>
  <c r="I1488" i="2"/>
  <c r="AA1488" i="2" s="1"/>
  <c r="AB1488" i="2" s="1"/>
  <c r="J1488" i="2"/>
  <c r="M1488" i="2" s="1"/>
  <c r="Q1488" i="2" s="1"/>
  <c r="K1488" i="2"/>
  <c r="X1488" i="2"/>
  <c r="Y1488" i="2"/>
  <c r="H1489" i="2"/>
  <c r="L1489" i="2" s="1"/>
  <c r="I1489" i="2"/>
  <c r="AA1489" i="2" s="1"/>
  <c r="AB1489" i="2" s="1"/>
  <c r="J1489" i="2"/>
  <c r="M1489" i="2" s="1"/>
  <c r="K1489" i="2"/>
  <c r="X1489" i="2"/>
  <c r="Y1489" i="2"/>
  <c r="H1490" i="2"/>
  <c r="L1490" i="2" s="1"/>
  <c r="I1490" i="2"/>
  <c r="AA1490" i="2" s="1"/>
  <c r="AB1490" i="2" s="1"/>
  <c r="J1490" i="2"/>
  <c r="M1490" i="2" s="1"/>
  <c r="O1490" i="2" s="1"/>
  <c r="K1490" i="2"/>
  <c r="X1490" i="2"/>
  <c r="Y1490" i="2"/>
  <c r="H1491" i="2"/>
  <c r="L1491" i="2" s="1"/>
  <c r="I1491" i="2"/>
  <c r="AA1491" i="2" s="1"/>
  <c r="AB1491" i="2" s="1"/>
  <c r="J1491" i="2"/>
  <c r="M1491" i="2" s="1"/>
  <c r="K1491" i="2"/>
  <c r="X1491" i="2"/>
  <c r="H1492" i="2"/>
  <c r="L1492" i="2" s="1"/>
  <c r="N1492" i="2" s="1"/>
  <c r="I1492" i="2"/>
  <c r="AA1492" i="2" s="1"/>
  <c r="AB1492" i="2" s="1"/>
  <c r="J1492" i="2"/>
  <c r="M1492" i="2" s="1"/>
  <c r="O1492" i="2" s="1"/>
  <c r="K1492" i="2"/>
  <c r="X1492" i="2"/>
  <c r="Y1492" i="2"/>
  <c r="H1345" i="2"/>
  <c r="I1345" i="2"/>
  <c r="J1345" i="2"/>
  <c r="K1345" i="2"/>
  <c r="V1345" i="2"/>
  <c r="X1345" i="2" s="1"/>
  <c r="W1345" i="2"/>
  <c r="Y1345" i="2" s="1"/>
  <c r="H1346" i="2"/>
  <c r="L1346" i="2" s="1"/>
  <c r="I1346" i="2"/>
  <c r="J1346" i="2"/>
  <c r="M1346" i="2" s="1"/>
  <c r="K1346" i="2"/>
  <c r="V1346" i="2"/>
  <c r="X1346" i="2" s="1"/>
  <c r="W1346" i="2"/>
  <c r="Y1346" i="2" s="1"/>
  <c r="H1347" i="2"/>
  <c r="L1347" i="2" s="1"/>
  <c r="I1347" i="2"/>
  <c r="J1347" i="2"/>
  <c r="M1347" i="2" s="1"/>
  <c r="K1347" i="2"/>
  <c r="V1347" i="2"/>
  <c r="X1347" i="2" s="1"/>
  <c r="W1347" i="2"/>
  <c r="Y1347" i="2" s="1"/>
  <c r="H1348" i="2"/>
  <c r="L1348" i="2" s="1"/>
  <c r="I1348" i="2"/>
  <c r="J1348" i="2"/>
  <c r="M1348" i="2" s="1"/>
  <c r="Q1348" i="2" s="1"/>
  <c r="K1348" i="2"/>
  <c r="V1348" i="2"/>
  <c r="X1348" i="2" s="1"/>
  <c r="W1348" i="2"/>
  <c r="Y1348" i="2" s="1"/>
  <c r="H1349" i="2"/>
  <c r="L1349" i="2" s="1"/>
  <c r="P1349" i="2" s="1"/>
  <c r="I1349" i="2"/>
  <c r="J1349" i="2"/>
  <c r="M1349" i="2" s="1"/>
  <c r="K1349" i="2"/>
  <c r="V1349" i="2"/>
  <c r="X1349" i="2" s="1"/>
  <c r="W1349" i="2"/>
  <c r="Y1349" i="2" s="1"/>
  <c r="H1350" i="2"/>
  <c r="L1350" i="2" s="1"/>
  <c r="I1350" i="2"/>
  <c r="J1350" i="2"/>
  <c r="M1350" i="2" s="1"/>
  <c r="K1350" i="2"/>
  <c r="V1350" i="2"/>
  <c r="X1350" i="2" s="1"/>
  <c r="W1350" i="2"/>
  <c r="Y1350" i="2" s="1"/>
  <c r="H1351" i="2"/>
  <c r="L1351" i="2" s="1"/>
  <c r="I1351" i="2"/>
  <c r="J1351" i="2"/>
  <c r="M1351" i="2" s="1"/>
  <c r="K1351" i="2"/>
  <c r="V1351" i="2"/>
  <c r="X1351" i="2" s="1"/>
  <c r="W1351" i="2"/>
  <c r="Y1351" i="2" s="1"/>
  <c r="H1352" i="2"/>
  <c r="L1352" i="2" s="1"/>
  <c r="I1352" i="2"/>
  <c r="J1352" i="2"/>
  <c r="M1352" i="2" s="1"/>
  <c r="Q1352" i="2" s="1"/>
  <c r="K1352" i="2"/>
  <c r="V1352" i="2"/>
  <c r="X1352" i="2" s="1"/>
  <c r="W1352" i="2"/>
  <c r="Y1352" i="2" s="1"/>
  <c r="H1353" i="2"/>
  <c r="L1353" i="2" s="1"/>
  <c r="I1353" i="2"/>
  <c r="J1353" i="2"/>
  <c r="M1353" i="2" s="1"/>
  <c r="K1353" i="2"/>
  <c r="V1353" i="2"/>
  <c r="X1353" i="2" s="1"/>
  <c r="W1353" i="2"/>
  <c r="H1354" i="2"/>
  <c r="L1354" i="2" s="1"/>
  <c r="I1354" i="2"/>
  <c r="J1354" i="2"/>
  <c r="M1354" i="2" s="1"/>
  <c r="K1354" i="2"/>
  <c r="V1354" i="2"/>
  <c r="X1354" i="2" s="1"/>
  <c r="W1354" i="2"/>
  <c r="Y1354" i="2" s="1"/>
  <c r="H1355" i="2"/>
  <c r="L1355" i="2" s="1"/>
  <c r="I1355" i="2"/>
  <c r="J1355" i="2"/>
  <c r="M1355" i="2" s="1"/>
  <c r="Q1355" i="2" s="1"/>
  <c r="K1355" i="2"/>
  <c r="V1355" i="2"/>
  <c r="X1355" i="2" s="1"/>
  <c r="W1355" i="2"/>
  <c r="Y1355" i="2" s="1"/>
  <c r="H1358" i="2"/>
  <c r="L1358" i="2" s="1"/>
  <c r="J1358" i="2"/>
  <c r="M1358" i="2" s="1"/>
  <c r="X1358" i="2"/>
  <c r="Y1358" i="2"/>
  <c r="X1359" i="2"/>
  <c r="Y1359" i="2"/>
  <c r="AA1360" i="2"/>
  <c r="AB1360" i="2" s="1"/>
  <c r="X1360" i="2"/>
  <c r="AA1361" i="2"/>
  <c r="AB1361" i="2" s="1"/>
  <c r="X1361" i="2"/>
  <c r="AA1362" i="2"/>
  <c r="AB1362" i="2" s="1"/>
  <c r="X1362" i="2"/>
  <c r="Y1362" i="2"/>
  <c r="AA1363" i="2"/>
  <c r="AB1363" i="2" s="1"/>
  <c r="X1363" i="2"/>
  <c r="Y1363" i="2"/>
  <c r="AA1364" i="2"/>
  <c r="AB1364" i="2" s="1"/>
  <c r="X1364" i="2"/>
  <c r="Y1364" i="2"/>
  <c r="AA1365" i="2"/>
  <c r="AB1365" i="2" s="1"/>
  <c r="X1365" i="2"/>
  <c r="AA1366" i="2"/>
  <c r="AB1366" i="2" s="1"/>
  <c r="X1366" i="2"/>
  <c r="Y1366" i="2"/>
  <c r="AA1367" i="2"/>
  <c r="AB1367" i="2" s="1"/>
  <c r="X1367" i="2"/>
  <c r="AA1368" i="2"/>
  <c r="AB1368" i="2" s="1"/>
  <c r="X1368" i="2"/>
  <c r="Y1368" i="2"/>
  <c r="AA1369" i="2"/>
  <c r="AB1369" i="2" s="1"/>
  <c r="X1369" i="2"/>
  <c r="Y1369" i="2"/>
  <c r="AA1370" i="2"/>
  <c r="AB1370" i="2" s="1"/>
  <c r="X1370" i="2"/>
  <c r="Y1370" i="2"/>
  <c r="AA1371" i="2"/>
  <c r="AB1371" i="2" s="1"/>
  <c r="X1371" i="2"/>
  <c r="Y1371" i="2"/>
  <c r="AA1372" i="2"/>
  <c r="AB1372" i="2" s="1"/>
  <c r="X1372" i="2"/>
  <c r="Y1372" i="2"/>
  <c r="AA1373" i="2"/>
  <c r="AB1373" i="2" s="1"/>
  <c r="X1373" i="2"/>
  <c r="Y1373" i="2"/>
  <c r="AA1374" i="2"/>
  <c r="AB1374" i="2" s="1"/>
  <c r="X1374" i="2"/>
  <c r="Y1374" i="2"/>
  <c r="AA1375" i="2"/>
  <c r="AB1375" i="2" s="1"/>
  <c r="X1375" i="2"/>
  <c r="AA1376" i="2"/>
  <c r="AB1376" i="2" s="1"/>
  <c r="X1376" i="2"/>
  <c r="AA1377" i="2"/>
  <c r="AB1377" i="2" s="1"/>
  <c r="X1377" i="2"/>
  <c r="AA1378" i="2"/>
  <c r="AB1378" i="2" s="1"/>
  <c r="X1378" i="2"/>
  <c r="Y1378" i="2"/>
  <c r="AA1379" i="2"/>
  <c r="AB1379" i="2" s="1"/>
  <c r="X1379" i="2"/>
  <c r="AA1380" i="2"/>
  <c r="AB1380" i="2" s="1"/>
  <c r="X1380" i="2"/>
  <c r="Y1380" i="2"/>
  <c r="AA1381" i="2"/>
  <c r="AB1381" i="2" s="1"/>
  <c r="X1381" i="2"/>
  <c r="AA1382" i="2"/>
  <c r="AB1382" i="2" s="1"/>
  <c r="X1382" i="2"/>
  <c r="Y1382" i="2"/>
  <c r="AA1383" i="2"/>
  <c r="AB1383" i="2" s="1"/>
  <c r="X1383" i="2"/>
  <c r="Y1383" i="2"/>
  <c r="H1239" i="2"/>
  <c r="I1239" i="2"/>
  <c r="J1239" i="2"/>
  <c r="K1239" i="2"/>
  <c r="V1239" i="2"/>
  <c r="X1239" i="2" s="1"/>
  <c r="W1239" i="2"/>
  <c r="Y1239" i="2" s="1"/>
  <c r="H1240" i="2"/>
  <c r="L1240" i="2" s="1"/>
  <c r="N1240" i="2" s="1"/>
  <c r="I1240" i="2"/>
  <c r="J1240" i="2"/>
  <c r="M1240" i="2" s="1"/>
  <c r="O1240" i="2" s="1"/>
  <c r="K1240" i="2"/>
  <c r="V1240" i="2"/>
  <c r="X1240" i="2" s="1"/>
  <c r="W1240" i="2"/>
  <c r="Y1240" i="2" s="1"/>
  <c r="H1241" i="2"/>
  <c r="L1241" i="2" s="1"/>
  <c r="N1241" i="2" s="1"/>
  <c r="I1241" i="2"/>
  <c r="J1241" i="2"/>
  <c r="M1241" i="2" s="1"/>
  <c r="O1241" i="2" s="1"/>
  <c r="K1241" i="2"/>
  <c r="V1241" i="2"/>
  <c r="X1241" i="2" s="1"/>
  <c r="W1241" i="2"/>
  <c r="H1242" i="2"/>
  <c r="L1242" i="2" s="1"/>
  <c r="I1242" i="2"/>
  <c r="J1242" i="2"/>
  <c r="M1242" i="2" s="1"/>
  <c r="O1242" i="2" s="1"/>
  <c r="K1242" i="2"/>
  <c r="V1242" i="2"/>
  <c r="X1242" i="2" s="1"/>
  <c r="W1242" i="2"/>
  <c r="Y1242" i="2" s="1"/>
  <c r="H1243" i="2"/>
  <c r="L1243" i="2" s="1"/>
  <c r="N1243" i="2" s="1"/>
  <c r="I1243" i="2"/>
  <c r="J1243" i="2"/>
  <c r="M1243" i="2" s="1"/>
  <c r="O1243" i="2" s="1"/>
  <c r="K1243" i="2"/>
  <c r="V1243" i="2"/>
  <c r="X1243" i="2" s="1"/>
  <c r="W1243" i="2"/>
  <c r="Y1243" i="2" s="1"/>
  <c r="H1244" i="2"/>
  <c r="L1244" i="2" s="1"/>
  <c r="N1244" i="2" s="1"/>
  <c r="I1244" i="2"/>
  <c r="J1244" i="2"/>
  <c r="M1244" i="2" s="1"/>
  <c r="O1244" i="2" s="1"/>
  <c r="K1244" i="2"/>
  <c r="V1244" i="2"/>
  <c r="X1244" i="2" s="1"/>
  <c r="W1244" i="2"/>
  <c r="Y1244" i="2" s="1"/>
  <c r="H1245" i="2"/>
  <c r="L1245" i="2" s="1"/>
  <c r="N1245" i="2" s="1"/>
  <c r="I1245" i="2"/>
  <c r="J1245" i="2"/>
  <c r="M1245" i="2" s="1"/>
  <c r="K1245" i="2"/>
  <c r="V1245" i="2"/>
  <c r="X1245" i="2" s="1"/>
  <c r="W1245" i="2"/>
  <c r="Y1245" i="2" s="1"/>
  <c r="H1246" i="2"/>
  <c r="L1246" i="2" s="1"/>
  <c r="N1246" i="2" s="1"/>
  <c r="I1246" i="2"/>
  <c r="J1246" i="2"/>
  <c r="M1246" i="2" s="1"/>
  <c r="K1246" i="2"/>
  <c r="V1246" i="2"/>
  <c r="X1246" i="2" s="1"/>
  <c r="W1246" i="2"/>
  <c r="Y1246" i="2" s="1"/>
  <c r="H1247" i="2"/>
  <c r="L1247" i="2" s="1"/>
  <c r="I1247" i="2"/>
  <c r="J1247" i="2"/>
  <c r="M1247" i="2" s="1"/>
  <c r="O1247" i="2" s="1"/>
  <c r="K1247" i="2"/>
  <c r="V1247" i="2"/>
  <c r="X1247" i="2" s="1"/>
  <c r="W1247" i="2"/>
  <c r="Y1247" i="2" s="1"/>
  <c r="H1248" i="2"/>
  <c r="L1248" i="2" s="1"/>
  <c r="N1248" i="2" s="1"/>
  <c r="I1248" i="2"/>
  <c r="J1248" i="2"/>
  <c r="M1248" i="2" s="1"/>
  <c r="O1248" i="2" s="1"/>
  <c r="K1248" i="2"/>
  <c r="V1248" i="2"/>
  <c r="X1248" i="2" s="1"/>
  <c r="W1248" i="2"/>
  <c r="Y1248" i="2" s="1"/>
  <c r="H1249" i="2"/>
  <c r="L1249" i="2" s="1"/>
  <c r="N1249" i="2" s="1"/>
  <c r="I1249" i="2"/>
  <c r="J1249" i="2"/>
  <c r="M1249" i="2" s="1"/>
  <c r="O1249" i="2" s="1"/>
  <c r="K1249" i="2"/>
  <c r="V1249" i="2"/>
  <c r="X1249" i="2" s="1"/>
  <c r="W1249" i="2"/>
  <c r="Y1249" i="2" s="1"/>
  <c r="H1252" i="2"/>
  <c r="L1252" i="2" s="1"/>
  <c r="N1252" i="2" s="1"/>
  <c r="J1252" i="2"/>
  <c r="M1252" i="2" s="1"/>
  <c r="O1252" i="2" s="1"/>
  <c r="K1252" i="2"/>
  <c r="X1252" i="2"/>
  <c r="Y1252" i="2"/>
  <c r="X1253" i="2"/>
  <c r="Y1253" i="2"/>
  <c r="X1254" i="2"/>
  <c r="X1255" i="2"/>
  <c r="X1256" i="2"/>
  <c r="Y1256" i="2"/>
  <c r="X1257" i="2"/>
  <c r="Y1257" i="2"/>
  <c r="X1258" i="2"/>
  <c r="Y1258" i="2"/>
  <c r="X1259" i="2"/>
  <c r="X1260" i="2"/>
  <c r="Y1260" i="2"/>
  <c r="X1261" i="2"/>
  <c r="X1262" i="2"/>
  <c r="Y1262" i="2"/>
  <c r="X1263" i="2"/>
  <c r="Y1263" i="2"/>
  <c r="X1264" i="2"/>
  <c r="Y1264" i="2"/>
  <c r="X1265" i="2"/>
  <c r="Y1265" i="2"/>
  <c r="X1266" i="2"/>
  <c r="Y1266" i="2"/>
  <c r="X1267" i="2"/>
  <c r="X1268" i="2"/>
  <c r="Y1268" i="2"/>
  <c r="X1269" i="2"/>
  <c r="X1270" i="2"/>
  <c r="X1271" i="2"/>
  <c r="X1272" i="2"/>
  <c r="Y1272" i="2"/>
  <c r="X1273" i="2"/>
  <c r="Y1273" i="2"/>
  <c r="X1274" i="2"/>
  <c r="Y1274" i="2"/>
  <c r="X1275" i="2"/>
  <c r="X1276" i="2"/>
  <c r="Y1276" i="2"/>
  <c r="X1277" i="2"/>
  <c r="Y1277" i="2"/>
  <c r="H1133" i="2"/>
  <c r="I1133" i="2"/>
  <c r="J1133" i="2"/>
  <c r="K1133" i="2"/>
  <c r="V1133" i="2"/>
  <c r="X1133" i="2" s="1"/>
  <c r="W1133" i="2"/>
  <c r="Y1133" i="2" s="1"/>
  <c r="H1134" i="2"/>
  <c r="L1134" i="2" s="1"/>
  <c r="I1134" i="2"/>
  <c r="J1134" i="2"/>
  <c r="M1134" i="2" s="1"/>
  <c r="Q1134" i="2" s="1"/>
  <c r="K1134" i="2"/>
  <c r="V1134" i="2"/>
  <c r="X1134" i="2" s="1"/>
  <c r="W1134" i="2"/>
  <c r="Y1134" i="2" s="1"/>
  <c r="H1135" i="2"/>
  <c r="L1135" i="2" s="1"/>
  <c r="P1135" i="2" s="1"/>
  <c r="I1135" i="2"/>
  <c r="J1135" i="2"/>
  <c r="M1135" i="2" s="1"/>
  <c r="K1135" i="2"/>
  <c r="V1135" i="2"/>
  <c r="X1135" i="2" s="1"/>
  <c r="W1135" i="2"/>
  <c r="Y1135" i="2" s="1"/>
  <c r="H1136" i="2"/>
  <c r="L1136" i="2" s="1"/>
  <c r="N1136" i="2" s="1"/>
  <c r="I1136" i="2"/>
  <c r="J1136" i="2"/>
  <c r="M1136" i="2" s="1"/>
  <c r="O1136" i="2" s="1"/>
  <c r="K1136" i="2"/>
  <c r="V1136" i="2"/>
  <c r="X1136" i="2" s="1"/>
  <c r="W1136" i="2"/>
  <c r="Y1136" i="2" s="1"/>
  <c r="H1137" i="2"/>
  <c r="L1137" i="2" s="1"/>
  <c r="N1137" i="2" s="1"/>
  <c r="I1137" i="2"/>
  <c r="J1137" i="2"/>
  <c r="M1137" i="2" s="1"/>
  <c r="Q1137" i="2" s="1"/>
  <c r="K1137" i="2"/>
  <c r="V1137" i="2"/>
  <c r="X1137" i="2" s="1"/>
  <c r="W1137" i="2"/>
  <c r="Y1137" i="2" s="1"/>
  <c r="H1138" i="2"/>
  <c r="L1138" i="2" s="1"/>
  <c r="I1138" i="2"/>
  <c r="J1138" i="2"/>
  <c r="M1138" i="2" s="1"/>
  <c r="Q1138" i="2" s="1"/>
  <c r="K1138" i="2"/>
  <c r="V1138" i="2"/>
  <c r="X1138" i="2" s="1"/>
  <c r="W1138" i="2"/>
  <c r="Y1138" i="2" s="1"/>
  <c r="H1139" i="2"/>
  <c r="L1139" i="2" s="1"/>
  <c r="P1139" i="2" s="1"/>
  <c r="I1139" i="2"/>
  <c r="J1139" i="2"/>
  <c r="M1139" i="2" s="1"/>
  <c r="O1139" i="2" s="1"/>
  <c r="K1139" i="2"/>
  <c r="V1139" i="2"/>
  <c r="X1139" i="2" s="1"/>
  <c r="W1139" i="2"/>
  <c r="H1140" i="2"/>
  <c r="L1140" i="2" s="1"/>
  <c r="P1140" i="2" s="1"/>
  <c r="I1140" i="2"/>
  <c r="J1140" i="2"/>
  <c r="M1140" i="2" s="1"/>
  <c r="K1140" i="2"/>
  <c r="V1140" i="2"/>
  <c r="X1140" i="2" s="1"/>
  <c r="W1140" i="2"/>
  <c r="Y1140" i="2" s="1"/>
  <c r="H1141" i="2"/>
  <c r="L1141" i="2" s="1"/>
  <c r="N1141" i="2" s="1"/>
  <c r="I1141" i="2"/>
  <c r="J1141" i="2"/>
  <c r="M1141" i="2" s="1"/>
  <c r="K1141" i="2"/>
  <c r="V1141" i="2"/>
  <c r="X1141" i="2" s="1"/>
  <c r="W1141" i="2"/>
  <c r="Y1141" i="2" s="1"/>
  <c r="H1142" i="2"/>
  <c r="L1142" i="2" s="1"/>
  <c r="N1142" i="2" s="1"/>
  <c r="I1142" i="2"/>
  <c r="J1142" i="2"/>
  <c r="M1142" i="2" s="1"/>
  <c r="K1142" i="2"/>
  <c r="V1142" i="2"/>
  <c r="X1142" i="2" s="1"/>
  <c r="W1142" i="2"/>
  <c r="H1143" i="2"/>
  <c r="L1143" i="2" s="1"/>
  <c r="I1143" i="2"/>
  <c r="J1143" i="2"/>
  <c r="M1143" i="2" s="1"/>
  <c r="K1143" i="2"/>
  <c r="V1143" i="2"/>
  <c r="X1143" i="2" s="1"/>
  <c r="W1143" i="2"/>
  <c r="H1146" i="2"/>
  <c r="L1146" i="2" s="1"/>
  <c r="J1146" i="2"/>
  <c r="M1146" i="2" s="1"/>
  <c r="Q1146" i="2" s="1"/>
  <c r="X1146" i="2"/>
  <c r="Y1146" i="2"/>
  <c r="X1147" i="2"/>
  <c r="Y1147" i="2"/>
  <c r="X1148" i="2"/>
  <c r="Y1148" i="2"/>
  <c r="X1149" i="2"/>
  <c r="Y1149" i="2"/>
  <c r="X1150" i="2"/>
  <c r="Y1150" i="2"/>
  <c r="X1151" i="2"/>
  <c r="Y1151" i="2"/>
  <c r="X1152" i="2"/>
  <c r="Y1152" i="2"/>
  <c r="X1153" i="2"/>
  <c r="X1154" i="2"/>
  <c r="Y1154" i="2"/>
  <c r="X1155" i="2"/>
  <c r="Y1155" i="2"/>
  <c r="X1156" i="2"/>
  <c r="Y1156" i="2"/>
  <c r="X1157" i="2"/>
  <c r="Y1157" i="2"/>
  <c r="X1158" i="2"/>
  <c r="X1159" i="2"/>
  <c r="Y1159" i="2"/>
  <c r="X1160" i="2"/>
  <c r="Y1160" i="2"/>
  <c r="X1161" i="2"/>
  <c r="X1162" i="2"/>
  <c r="X1163" i="2"/>
  <c r="X1164" i="2"/>
  <c r="Y1164" i="2"/>
  <c r="X1165" i="2"/>
  <c r="Y1165" i="2"/>
  <c r="X1166" i="2"/>
  <c r="Y1166" i="2"/>
  <c r="X1167" i="2"/>
  <c r="X1168" i="2"/>
  <c r="Y1168" i="2"/>
  <c r="X1169" i="2"/>
  <c r="X1170" i="2"/>
  <c r="X1171" i="2"/>
  <c r="Y1171" i="2"/>
  <c r="H1026" i="2"/>
  <c r="I1026" i="2"/>
  <c r="J1026" i="2"/>
  <c r="K1026" i="2"/>
  <c r="V1026" i="2"/>
  <c r="X1026" i="2" s="1"/>
  <c r="W1026" i="2"/>
  <c r="Y1026" i="2" s="1"/>
  <c r="H1027" i="2"/>
  <c r="L1027" i="2" s="1"/>
  <c r="P1027" i="2" s="1"/>
  <c r="I1027" i="2"/>
  <c r="J1027" i="2"/>
  <c r="M1027" i="2" s="1"/>
  <c r="K1027" i="2"/>
  <c r="V1027" i="2"/>
  <c r="X1027" i="2" s="1"/>
  <c r="W1027" i="2"/>
  <c r="Y1027" i="2" s="1"/>
  <c r="H1028" i="2"/>
  <c r="L1028" i="2" s="1"/>
  <c r="N1028" i="2" s="1"/>
  <c r="I1028" i="2"/>
  <c r="J1028" i="2"/>
  <c r="M1028" i="2" s="1"/>
  <c r="O1028" i="2" s="1"/>
  <c r="K1028" i="2"/>
  <c r="V1028" i="2"/>
  <c r="X1028" i="2" s="1"/>
  <c r="W1028" i="2"/>
  <c r="H1029" i="2"/>
  <c r="L1029" i="2" s="1"/>
  <c r="P1029" i="2" s="1"/>
  <c r="I1029" i="2"/>
  <c r="J1029" i="2"/>
  <c r="M1029" i="2" s="1"/>
  <c r="Q1029" i="2" s="1"/>
  <c r="K1029" i="2"/>
  <c r="V1029" i="2"/>
  <c r="X1029" i="2" s="1"/>
  <c r="W1029" i="2"/>
  <c r="H1030" i="2"/>
  <c r="L1030" i="2" s="1"/>
  <c r="N1030" i="2" s="1"/>
  <c r="I1030" i="2"/>
  <c r="J1030" i="2"/>
  <c r="M1030" i="2" s="1"/>
  <c r="K1030" i="2"/>
  <c r="V1030" i="2"/>
  <c r="X1030" i="2" s="1"/>
  <c r="W1030" i="2"/>
  <c r="H1031" i="2"/>
  <c r="L1031" i="2" s="1"/>
  <c r="N1031" i="2" s="1"/>
  <c r="I1031" i="2"/>
  <c r="J1031" i="2"/>
  <c r="M1031" i="2" s="1"/>
  <c r="O1031" i="2" s="1"/>
  <c r="K1031" i="2"/>
  <c r="V1031" i="2"/>
  <c r="X1031" i="2" s="1"/>
  <c r="W1031" i="2"/>
  <c r="Y1031" i="2" s="1"/>
  <c r="H1032" i="2"/>
  <c r="L1032" i="2" s="1"/>
  <c r="N1032" i="2" s="1"/>
  <c r="I1032" i="2"/>
  <c r="J1032" i="2"/>
  <c r="M1032" i="2" s="1"/>
  <c r="K1032" i="2"/>
  <c r="V1032" i="2"/>
  <c r="X1032" i="2" s="1"/>
  <c r="W1032" i="2"/>
  <c r="H1033" i="2"/>
  <c r="L1033" i="2" s="1"/>
  <c r="I1033" i="2"/>
  <c r="J1033" i="2"/>
  <c r="M1033" i="2" s="1"/>
  <c r="K1033" i="2"/>
  <c r="V1033" i="2"/>
  <c r="X1033" i="2" s="1"/>
  <c r="W1033" i="2"/>
  <c r="Y1033" i="2" s="1"/>
  <c r="H1034" i="2"/>
  <c r="L1034" i="2" s="1"/>
  <c r="P1034" i="2" s="1"/>
  <c r="I1034" i="2"/>
  <c r="J1034" i="2"/>
  <c r="M1034" i="2" s="1"/>
  <c r="K1034" i="2"/>
  <c r="V1034" i="2"/>
  <c r="X1034" i="2" s="1"/>
  <c r="W1034" i="2"/>
  <c r="H1035" i="2"/>
  <c r="L1035" i="2" s="1"/>
  <c r="P1035" i="2" s="1"/>
  <c r="I1035" i="2"/>
  <c r="J1035" i="2"/>
  <c r="M1035" i="2" s="1"/>
  <c r="K1035" i="2"/>
  <c r="V1035" i="2"/>
  <c r="X1035" i="2" s="1"/>
  <c r="W1035" i="2"/>
  <c r="Y1035" i="2" s="1"/>
  <c r="H1036" i="2"/>
  <c r="L1036" i="2" s="1"/>
  <c r="N1036" i="2" s="1"/>
  <c r="I1036" i="2"/>
  <c r="J1036" i="2"/>
  <c r="M1036" i="2" s="1"/>
  <c r="Q1036" i="2" s="1"/>
  <c r="K1036" i="2"/>
  <c r="V1036" i="2"/>
  <c r="X1036" i="2" s="1"/>
  <c r="W1036" i="2"/>
  <c r="Y1036" i="2" s="1"/>
  <c r="X1039" i="2"/>
  <c r="Y1039" i="2"/>
  <c r="X1040" i="2"/>
  <c r="Y1040" i="2"/>
  <c r="X1041" i="2"/>
  <c r="Y1041" i="2"/>
  <c r="X1042" i="2"/>
  <c r="X1043" i="2"/>
  <c r="X1044" i="2"/>
  <c r="Y1044" i="2"/>
  <c r="H1045" i="2"/>
  <c r="L1045" i="2" s="1"/>
  <c r="I1045" i="2"/>
  <c r="AA1045" i="2" s="1"/>
  <c r="AB1045" i="2" s="1"/>
  <c r="J1045" i="2"/>
  <c r="M1045" i="2" s="1"/>
  <c r="K1045" i="2"/>
  <c r="X1045" i="2"/>
  <c r="Y1045" i="2"/>
  <c r="H1046" i="2"/>
  <c r="L1046" i="2" s="1"/>
  <c r="I1046" i="2"/>
  <c r="AA1046" i="2" s="1"/>
  <c r="AB1046" i="2" s="1"/>
  <c r="J1046" i="2"/>
  <c r="M1046" i="2" s="1"/>
  <c r="K1046" i="2"/>
  <c r="X1046" i="2"/>
  <c r="Y1046" i="2"/>
  <c r="H1047" i="2"/>
  <c r="L1047" i="2" s="1"/>
  <c r="I1047" i="2"/>
  <c r="AA1047" i="2" s="1"/>
  <c r="AB1047" i="2" s="1"/>
  <c r="J1047" i="2"/>
  <c r="M1047" i="2" s="1"/>
  <c r="K1047" i="2"/>
  <c r="X1047" i="2"/>
  <c r="Y1047" i="2"/>
  <c r="H1048" i="2"/>
  <c r="L1048" i="2" s="1"/>
  <c r="I1048" i="2"/>
  <c r="AA1048" i="2" s="1"/>
  <c r="AB1048" i="2" s="1"/>
  <c r="J1048" i="2"/>
  <c r="M1048" i="2" s="1"/>
  <c r="K1048" i="2"/>
  <c r="X1048" i="2"/>
  <c r="H1049" i="2"/>
  <c r="L1049" i="2" s="1"/>
  <c r="I1049" i="2"/>
  <c r="AA1049" i="2" s="1"/>
  <c r="AB1049" i="2" s="1"/>
  <c r="J1049" i="2"/>
  <c r="M1049" i="2" s="1"/>
  <c r="K1049" i="2"/>
  <c r="X1049" i="2"/>
  <c r="Y1049" i="2"/>
  <c r="H1050" i="2"/>
  <c r="L1050" i="2" s="1"/>
  <c r="I1050" i="2"/>
  <c r="AA1050" i="2" s="1"/>
  <c r="AB1050" i="2" s="1"/>
  <c r="J1050" i="2"/>
  <c r="M1050" i="2" s="1"/>
  <c r="K1050" i="2"/>
  <c r="X1050" i="2"/>
  <c r="Y1050" i="2"/>
  <c r="H1051" i="2"/>
  <c r="L1051" i="2" s="1"/>
  <c r="I1051" i="2"/>
  <c r="AA1051" i="2" s="1"/>
  <c r="AB1051" i="2" s="1"/>
  <c r="J1051" i="2"/>
  <c r="M1051" i="2" s="1"/>
  <c r="K1051" i="2"/>
  <c r="X1051" i="2"/>
  <c r="Y1051" i="2"/>
  <c r="H1052" i="2"/>
  <c r="L1052" i="2" s="1"/>
  <c r="I1052" i="2"/>
  <c r="AA1052" i="2" s="1"/>
  <c r="AB1052" i="2" s="1"/>
  <c r="J1052" i="2"/>
  <c r="M1052" i="2" s="1"/>
  <c r="K1052" i="2"/>
  <c r="X1052" i="2"/>
  <c r="Y1052" i="2"/>
  <c r="H1053" i="2"/>
  <c r="L1053" i="2" s="1"/>
  <c r="I1053" i="2"/>
  <c r="AA1053" i="2" s="1"/>
  <c r="AB1053" i="2" s="1"/>
  <c r="J1053" i="2"/>
  <c r="M1053" i="2" s="1"/>
  <c r="K1053" i="2"/>
  <c r="X1053" i="2"/>
  <c r="Y1053" i="2"/>
  <c r="H1054" i="2"/>
  <c r="L1054" i="2" s="1"/>
  <c r="I1054" i="2"/>
  <c r="AA1054" i="2" s="1"/>
  <c r="AB1054" i="2" s="1"/>
  <c r="J1054" i="2"/>
  <c r="M1054" i="2" s="1"/>
  <c r="K1054" i="2"/>
  <c r="X1054" i="2"/>
  <c r="H1055" i="2"/>
  <c r="L1055" i="2" s="1"/>
  <c r="I1055" i="2"/>
  <c r="AA1055" i="2" s="1"/>
  <c r="AB1055" i="2" s="1"/>
  <c r="J1055" i="2"/>
  <c r="M1055" i="2" s="1"/>
  <c r="K1055" i="2"/>
  <c r="X1055" i="2"/>
  <c r="Y1055" i="2"/>
  <c r="H1056" i="2"/>
  <c r="L1056" i="2" s="1"/>
  <c r="I1056" i="2"/>
  <c r="AA1056" i="2" s="1"/>
  <c r="AB1056" i="2" s="1"/>
  <c r="J1056" i="2"/>
  <c r="M1056" i="2" s="1"/>
  <c r="K1056" i="2"/>
  <c r="X1056" i="2"/>
  <c r="Y1056" i="2"/>
  <c r="H1057" i="2"/>
  <c r="L1057" i="2" s="1"/>
  <c r="I1057" i="2"/>
  <c r="AA1057" i="2" s="1"/>
  <c r="AB1057" i="2" s="1"/>
  <c r="J1057" i="2"/>
  <c r="M1057" i="2" s="1"/>
  <c r="K1057" i="2"/>
  <c r="X1057" i="2"/>
  <c r="Y1057" i="2"/>
  <c r="H1058" i="2"/>
  <c r="L1058" i="2" s="1"/>
  <c r="I1058" i="2"/>
  <c r="AA1058" i="2" s="1"/>
  <c r="AB1058" i="2" s="1"/>
  <c r="J1058" i="2"/>
  <c r="M1058" i="2" s="1"/>
  <c r="K1058" i="2"/>
  <c r="X1058" i="2"/>
  <c r="Y1058" i="2"/>
  <c r="H1059" i="2"/>
  <c r="L1059" i="2" s="1"/>
  <c r="I1059" i="2"/>
  <c r="AA1059" i="2" s="1"/>
  <c r="AB1059" i="2" s="1"/>
  <c r="J1059" i="2"/>
  <c r="M1059" i="2" s="1"/>
  <c r="K1059" i="2"/>
  <c r="X1059" i="2"/>
  <c r="H1060" i="2"/>
  <c r="L1060" i="2" s="1"/>
  <c r="I1060" i="2"/>
  <c r="AA1060" i="2" s="1"/>
  <c r="AB1060" i="2" s="1"/>
  <c r="J1060" i="2"/>
  <c r="M1060" i="2" s="1"/>
  <c r="K1060" i="2"/>
  <c r="X1060" i="2"/>
  <c r="Y1060" i="2"/>
  <c r="H1061" i="2"/>
  <c r="L1061" i="2" s="1"/>
  <c r="I1061" i="2"/>
  <c r="AA1061" i="2" s="1"/>
  <c r="AB1061" i="2" s="1"/>
  <c r="J1061" i="2"/>
  <c r="M1061" i="2" s="1"/>
  <c r="K1061" i="2"/>
  <c r="X1061" i="2"/>
  <c r="Y1061" i="2"/>
  <c r="H1062" i="2"/>
  <c r="L1062" i="2" s="1"/>
  <c r="I1062" i="2"/>
  <c r="AA1062" i="2" s="1"/>
  <c r="AB1062" i="2" s="1"/>
  <c r="J1062" i="2"/>
  <c r="M1062" i="2" s="1"/>
  <c r="K1062" i="2"/>
  <c r="X1062" i="2"/>
  <c r="Y1062" i="2"/>
  <c r="H1063" i="2"/>
  <c r="L1063" i="2" s="1"/>
  <c r="I1063" i="2"/>
  <c r="AA1063" i="2" s="1"/>
  <c r="AB1063" i="2" s="1"/>
  <c r="J1063" i="2"/>
  <c r="M1063" i="2" s="1"/>
  <c r="K1063" i="2"/>
  <c r="X1063" i="2"/>
  <c r="Y1063" i="2"/>
  <c r="H1064" i="2"/>
  <c r="L1064" i="2" s="1"/>
  <c r="I1064" i="2"/>
  <c r="AA1064" i="2" s="1"/>
  <c r="AB1064" i="2" s="1"/>
  <c r="J1064" i="2"/>
  <c r="M1064" i="2" s="1"/>
  <c r="K1064" i="2"/>
  <c r="X1064" i="2"/>
  <c r="Y1064" i="2"/>
  <c r="H1065" i="2"/>
  <c r="L1065" i="2" s="1"/>
  <c r="I1065" i="2"/>
  <c r="AA1065" i="2" s="1"/>
  <c r="AB1065" i="2" s="1"/>
  <c r="J1065" i="2"/>
  <c r="M1065" i="2" s="1"/>
  <c r="K1065" i="2"/>
  <c r="X1065" i="2"/>
  <c r="Y1065" i="2"/>
  <c r="X836" i="2"/>
  <c r="Y836" i="2"/>
  <c r="X837" i="2"/>
  <c r="X838" i="2"/>
  <c r="X839" i="2"/>
  <c r="Y839" i="2"/>
  <c r="X840" i="2"/>
  <c r="X841" i="2"/>
  <c r="Y841" i="2"/>
  <c r="X842" i="2"/>
  <c r="Y842" i="2"/>
  <c r="X843" i="2"/>
  <c r="Y843" i="2"/>
  <c r="X844" i="2"/>
  <c r="Y844" i="2"/>
  <c r="X845" i="2"/>
  <c r="X846" i="2"/>
  <c r="X847" i="2"/>
  <c r="Y847" i="2"/>
  <c r="X848" i="2"/>
  <c r="X849" i="2"/>
  <c r="X850" i="2"/>
  <c r="X851" i="2"/>
  <c r="Y851" i="2"/>
  <c r="X852" i="2"/>
  <c r="X853" i="2"/>
  <c r="X854" i="2"/>
  <c r="Y854" i="2"/>
  <c r="X855" i="2"/>
  <c r="Y855" i="2"/>
  <c r="X856" i="2"/>
  <c r="X857" i="2"/>
  <c r="Y857" i="2"/>
  <c r="X858" i="2"/>
  <c r="X859" i="2"/>
  <c r="Y859" i="2"/>
  <c r="X860" i="2"/>
  <c r="X861" i="2"/>
  <c r="Y861" i="2"/>
  <c r="X862" i="2"/>
  <c r="X863" i="2"/>
  <c r="Y863" i="2"/>
  <c r="X864" i="2"/>
  <c r="Y864" i="2"/>
  <c r="X865" i="2"/>
  <c r="Y865" i="2"/>
  <c r="X866" i="2"/>
  <c r="X867" i="2"/>
  <c r="Y867" i="2"/>
  <c r="X868" i="2"/>
  <c r="Y868" i="2"/>
  <c r="X869" i="2"/>
  <c r="X870" i="2"/>
  <c r="Y870" i="2"/>
  <c r="X871" i="2"/>
  <c r="Y871" i="2"/>
  <c r="X872" i="2"/>
  <c r="X873" i="2"/>
  <c r="Y873" i="2"/>
  <c r="X874" i="2"/>
  <c r="Y874" i="2"/>
  <c r="X875" i="2"/>
  <c r="Y875" i="2"/>
  <c r="X876" i="2"/>
  <c r="Y876" i="2"/>
  <c r="H796" i="2"/>
  <c r="I796" i="2"/>
  <c r="J796" i="2"/>
  <c r="K796" i="2"/>
  <c r="V796" i="2"/>
  <c r="X796" i="2" s="1"/>
  <c r="W796" i="2"/>
  <c r="H797" i="2"/>
  <c r="L797" i="2" s="1"/>
  <c r="I797" i="2"/>
  <c r="J797" i="2"/>
  <c r="M797" i="2" s="1"/>
  <c r="K797" i="2"/>
  <c r="V797" i="2"/>
  <c r="X797" i="2" s="1"/>
  <c r="W797" i="2"/>
  <c r="Y797" i="2" s="1"/>
  <c r="H798" i="2"/>
  <c r="L798" i="2" s="1"/>
  <c r="N798" i="2" s="1"/>
  <c r="I798" i="2"/>
  <c r="J798" i="2"/>
  <c r="M798" i="2" s="1"/>
  <c r="K798" i="2"/>
  <c r="V798" i="2"/>
  <c r="X798" i="2" s="1"/>
  <c r="W798" i="2"/>
  <c r="H799" i="2"/>
  <c r="L799" i="2" s="1"/>
  <c r="I799" i="2"/>
  <c r="J799" i="2"/>
  <c r="M799" i="2" s="1"/>
  <c r="Q799" i="2" s="1"/>
  <c r="K799" i="2"/>
  <c r="V799" i="2"/>
  <c r="X799" i="2" s="1"/>
  <c r="W799" i="2"/>
  <c r="Y799" i="2" s="1"/>
  <c r="H800" i="2"/>
  <c r="L800" i="2" s="1"/>
  <c r="P800" i="2" s="1"/>
  <c r="I800" i="2"/>
  <c r="J800" i="2"/>
  <c r="M800" i="2" s="1"/>
  <c r="K800" i="2"/>
  <c r="V800" i="2"/>
  <c r="X800" i="2" s="1"/>
  <c r="W800" i="2"/>
  <c r="Y800" i="2" s="1"/>
  <c r="H801" i="2"/>
  <c r="L801" i="2" s="1"/>
  <c r="N801" i="2" s="1"/>
  <c r="I801" i="2"/>
  <c r="J801" i="2"/>
  <c r="M801" i="2" s="1"/>
  <c r="K801" i="2"/>
  <c r="V801" i="2"/>
  <c r="X801" i="2" s="1"/>
  <c r="W801" i="2"/>
  <c r="Y801" i="2" s="1"/>
  <c r="H802" i="2"/>
  <c r="L802" i="2" s="1"/>
  <c r="N802" i="2" s="1"/>
  <c r="I802" i="2"/>
  <c r="J802" i="2"/>
  <c r="M802" i="2" s="1"/>
  <c r="K802" i="2"/>
  <c r="V802" i="2"/>
  <c r="X802" i="2" s="1"/>
  <c r="W802" i="2"/>
  <c r="H803" i="2"/>
  <c r="L803" i="2" s="1"/>
  <c r="I803" i="2"/>
  <c r="J803" i="2"/>
  <c r="M803" i="2" s="1"/>
  <c r="K803" i="2"/>
  <c r="V803" i="2"/>
  <c r="X803" i="2" s="1"/>
  <c r="W803" i="2"/>
  <c r="Y803" i="2" s="1"/>
  <c r="H804" i="2"/>
  <c r="L804" i="2" s="1"/>
  <c r="N804" i="2" s="1"/>
  <c r="I804" i="2"/>
  <c r="J804" i="2"/>
  <c r="M804" i="2" s="1"/>
  <c r="O804" i="2" s="1"/>
  <c r="K804" i="2"/>
  <c r="V804" i="2"/>
  <c r="X804" i="2" s="1"/>
  <c r="W804" i="2"/>
  <c r="H805" i="2"/>
  <c r="L805" i="2" s="1"/>
  <c r="I805" i="2"/>
  <c r="J805" i="2"/>
  <c r="M805" i="2" s="1"/>
  <c r="K805" i="2"/>
  <c r="V805" i="2"/>
  <c r="X805" i="2" s="1"/>
  <c r="W805" i="2"/>
  <c r="Y805" i="2" s="1"/>
  <c r="H806" i="2"/>
  <c r="L806" i="2" s="1"/>
  <c r="I806" i="2"/>
  <c r="J806" i="2"/>
  <c r="M806" i="2" s="1"/>
  <c r="Q806" i="2" s="1"/>
  <c r="K806" i="2"/>
  <c r="V806" i="2"/>
  <c r="X806" i="2" s="1"/>
  <c r="W806" i="2"/>
  <c r="Y806" i="2" s="1"/>
  <c r="X809" i="2"/>
  <c r="Y809" i="2"/>
  <c r="X810" i="2"/>
  <c r="Y810" i="2"/>
  <c r="X811" i="2"/>
  <c r="X812" i="2"/>
  <c r="X813" i="2"/>
  <c r="Y813" i="2"/>
  <c r="X814" i="2"/>
  <c r="Y814" i="2"/>
  <c r="X815" i="2"/>
  <c r="Y815" i="2"/>
  <c r="X816" i="2"/>
  <c r="Y816" i="2"/>
  <c r="X817" i="2"/>
  <c r="Y817" i="2"/>
  <c r="X818" i="2"/>
  <c r="X819" i="2"/>
  <c r="Y819" i="2"/>
  <c r="X820" i="2"/>
  <c r="Y820" i="2"/>
  <c r="X821" i="2"/>
  <c r="Y821" i="2"/>
  <c r="X822" i="2"/>
  <c r="Y822" i="2"/>
  <c r="X823" i="2"/>
  <c r="X824" i="2"/>
  <c r="Y824" i="2"/>
  <c r="X825" i="2"/>
  <c r="Y825" i="2"/>
  <c r="X826" i="2"/>
  <c r="Y826" i="2"/>
  <c r="X827" i="2"/>
  <c r="X828" i="2"/>
  <c r="X829" i="2"/>
  <c r="Y829" i="2"/>
  <c r="X830" i="2"/>
  <c r="X831" i="2"/>
  <c r="Y831" i="2"/>
  <c r="X832" i="2"/>
  <c r="Y832" i="2"/>
  <c r="X833" i="2"/>
  <c r="Y833" i="2"/>
  <c r="X834" i="2"/>
  <c r="Y834" i="2"/>
  <c r="X835" i="2"/>
  <c r="Y835" i="2"/>
  <c r="H606" i="2"/>
  <c r="I606" i="2"/>
  <c r="J606" i="2"/>
  <c r="K606" i="2"/>
  <c r="V606" i="2"/>
  <c r="X606" i="2" s="1"/>
  <c r="W606" i="2"/>
  <c r="H607" i="2"/>
  <c r="L607" i="2" s="1"/>
  <c r="I607" i="2"/>
  <c r="J607" i="2"/>
  <c r="M607" i="2" s="1"/>
  <c r="K607" i="2"/>
  <c r="V607" i="2"/>
  <c r="X607" i="2" s="1"/>
  <c r="W607" i="2"/>
  <c r="Y607" i="2" s="1"/>
  <c r="H608" i="2"/>
  <c r="L608" i="2" s="1"/>
  <c r="N608" i="2" s="1"/>
  <c r="I608" i="2"/>
  <c r="J608" i="2"/>
  <c r="M608" i="2" s="1"/>
  <c r="K608" i="2"/>
  <c r="V608" i="2"/>
  <c r="X608" i="2" s="1"/>
  <c r="W608" i="2"/>
  <c r="H609" i="2"/>
  <c r="L609" i="2" s="1"/>
  <c r="I609" i="2"/>
  <c r="J609" i="2"/>
  <c r="M609" i="2" s="1"/>
  <c r="Q609" i="2" s="1"/>
  <c r="K609" i="2"/>
  <c r="V609" i="2"/>
  <c r="X609" i="2" s="1"/>
  <c r="W609" i="2"/>
  <c r="Y609" i="2" s="1"/>
  <c r="H610" i="2"/>
  <c r="L610" i="2" s="1"/>
  <c r="I610" i="2"/>
  <c r="J610" i="2"/>
  <c r="M610" i="2" s="1"/>
  <c r="K610" i="2"/>
  <c r="V610" i="2"/>
  <c r="X610" i="2" s="1"/>
  <c r="W610" i="2"/>
  <c r="Y610" i="2" s="1"/>
  <c r="H611" i="2"/>
  <c r="L611" i="2" s="1"/>
  <c r="N611" i="2" s="1"/>
  <c r="I611" i="2"/>
  <c r="J611" i="2"/>
  <c r="M611" i="2" s="1"/>
  <c r="K611" i="2"/>
  <c r="V611" i="2"/>
  <c r="X611" i="2" s="1"/>
  <c r="W611" i="2"/>
  <c r="Y611" i="2" s="1"/>
  <c r="H612" i="2"/>
  <c r="L612" i="2" s="1"/>
  <c r="N612" i="2" s="1"/>
  <c r="I612" i="2"/>
  <c r="J612" i="2"/>
  <c r="M612" i="2" s="1"/>
  <c r="K612" i="2"/>
  <c r="V612" i="2"/>
  <c r="X612" i="2" s="1"/>
  <c r="W612" i="2"/>
  <c r="H613" i="2"/>
  <c r="L613" i="2" s="1"/>
  <c r="N613" i="2" s="1"/>
  <c r="I613" i="2"/>
  <c r="J613" i="2"/>
  <c r="M613" i="2" s="1"/>
  <c r="K613" i="2"/>
  <c r="V613" i="2"/>
  <c r="X613" i="2" s="1"/>
  <c r="W613" i="2"/>
  <c r="Y613" i="2" s="1"/>
  <c r="H614" i="2"/>
  <c r="L614" i="2" s="1"/>
  <c r="P614" i="2" s="1"/>
  <c r="I614" i="2"/>
  <c r="J614" i="2"/>
  <c r="M614" i="2" s="1"/>
  <c r="O614" i="2" s="1"/>
  <c r="K614" i="2"/>
  <c r="V614" i="2"/>
  <c r="X614" i="2" s="1"/>
  <c r="W614" i="2"/>
  <c r="H615" i="2"/>
  <c r="L615" i="2" s="1"/>
  <c r="P615" i="2" s="1"/>
  <c r="I615" i="2"/>
  <c r="J615" i="2"/>
  <c r="M615" i="2" s="1"/>
  <c r="K615" i="2"/>
  <c r="V615" i="2"/>
  <c r="X615" i="2" s="1"/>
  <c r="W615" i="2"/>
  <c r="Y615" i="2" s="1"/>
  <c r="H616" i="2"/>
  <c r="L616" i="2" s="1"/>
  <c r="N616" i="2" s="1"/>
  <c r="I616" i="2"/>
  <c r="J616" i="2"/>
  <c r="M616" i="2" s="1"/>
  <c r="K616" i="2"/>
  <c r="V616" i="2"/>
  <c r="X616" i="2" s="1"/>
  <c r="W616" i="2"/>
  <c r="Y616" i="2" s="1"/>
  <c r="L619" i="2"/>
  <c r="J619" i="2"/>
  <c r="M619" i="2" s="1"/>
  <c r="X619" i="2"/>
  <c r="Y619" i="2"/>
  <c r="X620" i="2"/>
  <c r="AA621" i="2"/>
  <c r="X621" i="2"/>
  <c r="AA622" i="2"/>
  <c r="X622" i="2"/>
  <c r="AA623" i="2"/>
  <c r="X623" i="2"/>
  <c r="Y623" i="2"/>
  <c r="AA624" i="2"/>
  <c r="X624" i="2"/>
  <c r="Y624" i="2"/>
  <c r="AA625" i="2"/>
  <c r="X625" i="2"/>
  <c r="Y625" i="2"/>
  <c r="AA626" i="2"/>
  <c r="X626" i="2"/>
  <c r="AA627" i="2"/>
  <c r="X627" i="2"/>
  <c r="Y627" i="2"/>
  <c r="AA628" i="2"/>
  <c r="X628" i="2"/>
  <c r="AA629" i="2"/>
  <c r="X629" i="2"/>
  <c r="Y629" i="2"/>
  <c r="AA630" i="2"/>
  <c r="X630" i="2"/>
  <c r="Y630" i="2"/>
  <c r="AA631" i="2"/>
  <c r="X631" i="2"/>
  <c r="Y631" i="2"/>
  <c r="AA632" i="2"/>
  <c r="X632" i="2"/>
  <c r="Y632" i="2"/>
  <c r="AA633" i="2"/>
  <c r="X633" i="2"/>
  <c r="AA634" i="2"/>
  <c r="X634" i="2"/>
  <c r="Y634" i="2"/>
  <c r="AA635" i="2"/>
  <c r="X635" i="2"/>
  <c r="Y635" i="2"/>
  <c r="AA636" i="2"/>
  <c r="X636" i="2"/>
  <c r="AA637" i="2"/>
  <c r="X637" i="2"/>
  <c r="AA638" i="2"/>
  <c r="X638" i="2"/>
  <c r="AA639" i="2"/>
  <c r="X639" i="2"/>
  <c r="Y639" i="2"/>
  <c r="AA640" i="2"/>
  <c r="X640" i="2"/>
  <c r="AA641" i="2"/>
  <c r="X641" i="2"/>
  <c r="Y641" i="2"/>
  <c r="AA642" i="2"/>
  <c r="X642" i="2"/>
  <c r="AA643" i="2"/>
  <c r="X643" i="2"/>
  <c r="Y643" i="2"/>
  <c r="AA644" i="2"/>
  <c r="X644" i="2"/>
  <c r="Y644" i="2"/>
  <c r="AA645" i="2"/>
  <c r="X645" i="2"/>
  <c r="Y645" i="2"/>
  <c r="H523" i="2"/>
  <c r="I523" i="2"/>
  <c r="J523" i="2"/>
  <c r="K523" i="2"/>
  <c r="V523" i="2"/>
  <c r="X523" i="2" s="1"/>
  <c r="W523" i="2"/>
  <c r="Y523" i="2" s="1"/>
  <c r="H524" i="2"/>
  <c r="L524" i="2" s="1"/>
  <c r="I524" i="2"/>
  <c r="J524" i="2"/>
  <c r="M524" i="2" s="1"/>
  <c r="K524" i="2"/>
  <c r="V524" i="2"/>
  <c r="X524" i="2" s="1"/>
  <c r="W524" i="2"/>
  <c r="Y524" i="2" s="1"/>
  <c r="H525" i="2"/>
  <c r="L525" i="2" s="1"/>
  <c r="I525" i="2"/>
  <c r="J525" i="2"/>
  <c r="M525" i="2" s="1"/>
  <c r="Q525" i="2" s="1"/>
  <c r="K525" i="2"/>
  <c r="V525" i="2"/>
  <c r="X525" i="2" s="1"/>
  <c r="W525" i="2"/>
  <c r="H526" i="2"/>
  <c r="L526" i="2" s="1"/>
  <c r="N526" i="2" s="1"/>
  <c r="I526" i="2"/>
  <c r="J526" i="2"/>
  <c r="M526" i="2" s="1"/>
  <c r="K526" i="2"/>
  <c r="V526" i="2"/>
  <c r="X526" i="2" s="1"/>
  <c r="W526" i="2"/>
  <c r="Y526" i="2" s="1"/>
  <c r="H527" i="2"/>
  <c r="L527" i="2" s="1"/>
  <c r="I527" i="2"/>
  <c r="J527" i="2"/>
  <c r="M527" i="2" s="1"/>
  <c r="O527" i="2" s="1"/>
  <c r="K527" i="2"/>
  <c r="V527" i="2"/>
  <c r="X527" i="2" s="1"/>
  <c r="W527" i="2"/>
  <c r="Y527" i="2" s="1"/>
  <c r="H528" i="2"/>
  <c r="L528" i="2" s="1"/>
  <c r="N528" i="2" s="1"/>
  <c r="I528" i="2"/>
  <c r="J528" i="2"/>
  <c r="M528" i="2" s="1"/>
  <c r="K528" i="2"/>
  <c r="V528" i="2"/>
  <c r="X528" i="2" s="1"/>
  <c r="W528" i="2"/>
  <c r="H529" i="2"/>
  <c r="L529" i="2" s="1"/>
  <c r="I529" i="2"/>
  <c r="J529" i="2"/>
  <c r="M529" i="2" s="1"/>
  <c r="O529" i="2" s="1"/>
  <c r="K529" i="2"/>
  <c r="V529" i="2"/>
  <c r="X529" i="2" s="1"/>
  <c r="W529" i="2"/>
  <c r="H530" i="2"/>
  <c r="L530" i="2" s="1"/>
  <c r="N530" i="2" s="1"/>
  <c r="I530" i="2"/>
  <c r="J530" i="2"/>
  <c r="M530" i="2" s="1"/>
  <c r="K530" i="2"/>
  <c r="V530" i="2"/>
  <c r="X530" i="2" s="1"/>
  <c r="W530" i="2"/>
  <c r="Y530" i="2" s="1"/>
  <c r="H531" i="2"/>
  <c r="L531" i="2" s="1"/>
  <c r="N531" i="2" s="1"/>
  <c r="I531" i="2"/>
  <c r="J531" i="2"/>
  <c r="M531" i="2" s="1"/>
  <c r="Q531" i="2" s="1"/>
  <c r="K531" i="2"/>
  <c r="V531" i="2"/>
  <c r="X531" i="2" s="1"/>
  <c r="W531" i="2"/>
  <c r="Y531" i="2" s="1"/>
  <c r="H532" i="2"/>
  <c r="L532" i="2" s="1"/>
  <c r="I532" i="2"/>
  <c r="J532" i="2"/>
  <c r="M532" i="2" s="1"/>
  <c r="K532" i="2"/>
  <c r="V532" i="2"/>
  <c r="X532" i="2" s="1"/>
  <c r="W532" i="2"/>
  <c r="H533" i="2"/>
  <c r="L533" i="2" s="1"/>
  <c r="N533" i="2" s="1"/>
  <c r="I533" i="2"/>
  <c r="J533" i="2"/>
  <c r="M533" i="2" s="1"/>
  <c r="Q533" i="2" s="1"/>
  <c r="K533" i="2"/>
  <c r="V533" i="2"/>
  <c r="X533" i="2" s="1"/>
  <c r="W533" i="2"/>
  <c r="H536" i="2"/>
  <c r="L536" i="2" s="1"/>
  <c r="P536" i="2" s="1"/>
  <c r="J536" i="2"/>
  <c r="M536" i="2" s="1"/>
  <c r="Q536" i="2" s="1"/>
  <c r="X536" i="2"/>
  <c r="Y536" i="2"/>
  <c r="X537" i="2"/>
  <c r="Y537" i="2"/>
  <c r="AA538" i="2"/>
  <c r="X538" i="2"/>
  <c r="Y538" i="2"/>
  <c r="AA539" i="2"/>
  <c r="X539" i="2"/>
  <c r="AA540" i="2"/>
  <c r="X540" i="2"/>
  <c r="Y540" i="2"/>
  <c r="AA541" i="2"/>
  <c r="X541" i="2"/>
  <c r="Y541" i="2"/>
  <c r="AA542" i="2"/>
  <c r="X542" i="2"/>
  <c r="Y542" i="2"/>
  <c r="AA543" i="2"/>
  <c r="X543" i="2"/>
  <c r="AA544" i="2"/>
  <c r="X544" i="2"/>
  <c r="Y544" i="2"/>
  <c r="AA545" i="2"/>
  <c r="X545" i="2"/>
  <c r="AA546" i="2"/>
  <c r="X546" i="2"/>
  <c r="Y546" i="2"/>
  <c r="AA547" i="2"/>
  <c r="X547" i="2"/>
  <c r="Y547" i="2"/>
  <c r="AA548" i="2"/>
  <c r="X548" i="2"/>
  <c r="Y548" i="2"/>
  <c r="AA549" i="2"/>
  <c r="X549" i="2"/>
  <c r="AA550" i="2"/>
  <c r="X550" i="2"/>
  <c r="Y550" i="2"/>
  <c r="AA551" i="2"/>
  <c r="X551" i="2"/>
  <c r="Y551" i="2"/>
  <c r="AA552" i="2"/>
  <c r="X552" i="2"/>
  <c r="AA553" i="2"/>
  <c r="X553" i="2"/>
  <c r="Y553" i="2"/>
  <c r="AA554" i="2"/>
  <c r="X554" i="2"/>
  <c r="Y554" i="2"/>
  <c r="AA555" i="2"/>
  <c r="X555" i="2"/>
  <c r="Y555" i="2"/>
  <c r="AA556" i="2"/>
  <c r="X556" i="2"/>
  <c r="Y556" i="2"/>
  <c r="AA557" i="2"/>
  <c r="X557" i="2"/>
  <c r="Y557" i="2"/>
  <c r="AA558" i="2"/>
  <c r="X558" i="2"/>
  <c r="Y558" i="2"/>
  <c r="H559" i="2"/>
  <c r="L559" i="2" s="1"/>
  <c r="I559" i="2"/>
  <c r="AA559" i="2" s="1"/>
  <c r="J559" i="2"/>
  <c r="M559" i="2" s="1"/>
  <c r="K559" i="2"/>
  <c r="X559" i="2"/>
  <c r="H436" i="2"/>
  <c r="I436" i="2"/>
  <c r="J436" i="2"/>
  <c r="K436" i="2"/>
  <c r="V436" i="2"/>
  <c r="X436" i="2" s="1"/>
  <c r="W436" i="2"/>
  <c r="H437" i="2"/>
  <c r="L437" i="2" s="1"/>
  <c r="I437" i="2"/>
  <c r="J437" i="2"/>
  <c r="M437" i="2" s="1"/>
  <c r="O437" i="2" s="1"/>
  <c r="K437" i="2"/>
  <c r="V437" i="2"/>
  <c r="X437" i="2" s="1"/>
  <c r="W437" i="2"/>
  <c r="Y437" i="2" s="1"/>
  <c r="H438" i="2"/>
  <c r="L438" i="2" s="1"/>
  <c r="N438" i="2" s="1"/>
  <c r="I438" i="2"/>
  <c r="J438" i="2"/>
  <c r="M438" i="2" s="1"/>
  <c r="K438" i="2"/>
  <c r="V438" i="2"/>
  <c r="X438" i="2" s="1"/>
  <c r="W438" i="2"/>
  <c r="Y438" i="2" s="1"/>
  <c r="H439" i="2"/>
  <c r="L439" i="2" s="1"/>
  <c r="I439" i="2"/>
  <c r="J439" i="2"/>
  <c r="M439" i="2" s="1"/>
  <c r="Q439" i="2" s="1"/>
  <c r="K439" i="2"/>
  <c r="V439" i="2"/>
  <c r="X439" i="2" s="1"/>
  <c r="W439" i="2"/>
  <c r="Y439" i="2" s="1"/>
  <c r="H440" i="2"/>
  <c r="L440" i="2" s="1"/>
  <c r="N440" i="2" s="1"/>
  <c r="I440" i="2"/>
  <c r="J440" i="2"/>
  <c r="M440" i="2" s="1"/>
  <c r="K440" i="2"/>
  <c r="V440" i="2"/>
  <c r="X440" i="2" s="1"/>
  <c r="W440" i="2"/>
  <c r="Y440" i="2" s="1"/>
  <c r="H441" i="2"/>
  <c r="L441" i="2" s="1"/>
  <c r="N441" i="2" s="1"/>
  <c r="I441" i="2"/>
  <c r="J441" i="2"/>
  <c r="M441" i="2" s="1"/>
  <c r="K441" i="2"/>
  <c r="V441" i="2"/>
  <c r="X441" i="2" s="1"/>
  <c r="W441" i="2"/>
  <c r="Y441" i="2" s="1"/>
  <c r="H442" i="2"/>
  <c r="L442" i="2" s="1"/>
  <c r="N442" i="2" s="1"/>
  <c r="I442" i="2"/>
  <c r="J442" i="2"/>
  <c r="M442" i="2" s="1"/>
  <c r="Q442" i="2" s="1"/>
  <c r="K442" i="2"/>
  <c r="V442" i="2"/>
  <c r="X442" i="2" s="1"/>
  <c r="W442" i="2"/>
  <c r="H443" i="2"/>
  <c r="L443" i="2" s="1"/>
  <c r="P443" i="2" s="1"/>
  <c r="I443" i="2"/>
  <c r="J443" i="2"/>
  <c r="M443" i="2" s="1"/>
  <c r="Q443" i="2" s="1"/>
  <c r="K443" i="2"/>
  <c r="V443" i="2"/>
  <c r="X443" i="2" s="1"/>
  <c r="W443" i="2"/>
  <c r="Y443" i="2" s="1"/>
  <c r="H444" i="2"/>
  <c r="L444" i="2" s="1"/>
  <c r="I444" i="2"/>
  <c r="J444" i="2"/>
  <c r="M444" i="2" s="1"/>
  <c r="O444" i="2" s="1"/>
  <c r="K444" i="2"/>
  <c r="V444" i="2"/>
  <c r="X444" i="2" s="1"/>
  <c r="W444" i="2"/>
  <c r="Y444" i="2" s="1"/>
  <c r="H445" i="2"/>
  <c r="L445" i="2" s="1"/>
  <c r="P445" i="2" s="1"/>
  <c r="I445" i="2"/>
  <c r="J445" i="2"/>
  <c r="M445" i="2" s="1"/>
  <c r="K445" i="2"/>
  <c r="V445" i="2"/>
  <c r="X445" i="2" s="1"/>
  <c r="W445" i="2"/>
  <c r="Y445" i="2" s="1"/>
  <c r="H446" i="2"/>
  <c r="L446" i="2" s="1"/>
  <c r="N446" i="2" s="1"/>
  <c r="I446" i="2"/>
  <c r="J446" i="2"/>
  <c r="M446" i="2" s="1"/>
  <c r="Q446" i="2" s="1"/>
  <c r="K446" i="2"/>
  <c r="V446" i="2"/>
  <c r="X446" i="2" s="1"/>
  <c r="W446" i="2"/>
  <c r="Y446" i="2" s="1"/>
  <c r="H449" i="2"/>
  <c r="L449" i="2" s="1"/>
  <c r="P449" i="2" s="1"/>
  <c r="J449" i="2"/>
  <c r="M449" i="2" s="1"/>
  <c r="Q449" i="2" s="1"/>
  <c r="X449" i="2"/>
  <c r="Y449" i="2"/>
  <c r="X450" i="2"/>
  <c r="X451" i="2"/>
  <c r="H452" i="2"/>
  <c r="L452" i="2" s="1"/>
  <c r="I452" i="2"/>
  <c r="AA452" i="2" s="1"/>
  <c r="AB452" i="2" s="1"/>
  <c r="J452" i="2"/>
  <c r="M452" i="2" s="1"/>
  <c r="K452" i="2"/>
  <c r="X452" i="2"/>
  <c r="H453" i="2"/>
  <c r="L453" i="2" s="1"/>
  <c r="I453" i="2"/>
  <c r="AA453" i="2" s="1"/>
  <c r="AB453" i="2" s="1"/>
  <c r="J453" i="2"/>
  <c r="M453" i="2" s="1"/>
  <c r="K453" i="2"/>
  <c r="X453" i="2"/>
  <c r="Y453" i="2"/>
  <c r="H454" i="2"/>
  <c r="L454" i="2" s="1"/>
  <c r="I454" i="2"/>
  <c r="AA454" i="2" s="1"/>
  <c r="AB454" i="2" s="1"/>
  <c r="J454" i="2"/>
  <c r="M454" i="2" s="1"/>
  <c r="K454" i="2"/>
  <c r="X454" i="2"/>
  <c r="Y454" i="2"/>
  <c r="H455" i="2"/>
  <c r="L455" i="2" s="1"/>
  <c r="I455" i="2"/>
  <c r="AA455" i="2" s="1"/>
  <c r="AB455" i="2" s="1"/>
  <c r="J455" i="2"/>
  <c r="M455" i="2" s="1"/>
  <c r="K455" i="2"/>
  <c r="X455" i="2"/>
  <c r="Y455" i="2"/>
  <c r="H456" i="2"/>
  <c r="L456" i="2" s="1"/>
  <c r="I456" i="2"/>
  <c r="AA456" i="2" s="1"/>
  <c r="AB456" i="2" s="1"/>
  <c r="J456" i="2"/>
  <c r="M456" i="2" s="1"/>
  <c r="K456" i="2"/>
  <c r="X456" i="2"/>
  <c r="H457" i="2"/>
  <c r="L457" i="2" s="1"/>
  <c r="I457" i="2"/>
  <c r="AA457" i="2" s="1"/>
  <c r="AB457" i="2" s="1"/>
  <c r="J457" i="2"/>
  <c r="M457" i="2" s="1"/>
  <c r="K457" i="2"/>
  <c r="X457" i="2"/>
  <c r="Y457" i="2"/>
  <c r="H458" i="2"/>
  <c r="L458" i="2" s="1"/>
  <c r="I458" i="2"/>
  <c r="AA458" i="2" s="1"/>
  <c r="AB458" i="2" s="1"/>
  <c r="J458" i="2"/>
  <c r="M458" i="2" s="1"/>
  <c r="K458" i="2"/>
  <c r="X458" i="2"/>
  <c r="H459" i="2"/>
  <c r="L459" i="2" s="1"/>
  <c r="I459" i="2"/>
  <c r="AA459" i="2" s="1"/>
  <c r="AB459" i="2" s="1"/>
  <c r="J459" i="2"/>
  <c r="M459" i="2" s="1"/>
  <c r="K459" i="2"/>
  <c r="X459" i="2"/>
  <c r="Y459" i="2"/>
  <c r="H460" i="2"/>
  <c r="L460" i="2" s="1"/>
  <c r="I460" i="2"/>
  <c r="AA460" i="2" s="1"/>
  <c r="AB460" i="2" s="1"/>
  <c r="J460" i="2"/>
  <c r="M460" i="2" s="1"/>
  <c r="K460" i="2"/>
  <c r="X460" i="2"/>
  <c r="Y460" i="2"/>
  <c r="H461" i="2"/>
  <c r="L461" i="2" s="1"/>
  <c r="I461" i="2"/>
  <c r="AA461" i="2" s="1"/>
  <c r="AB461" i="2" s="1"/>
  <c r="J461" i="2"/>
  <c r="M461" i="2" s="1"/>
  <c r="K461" i="2"/>
  <c r="X461" i="2"/>
  <c r="Y461" i="2"/>
  <c r="H462" i="2"/>
  <c r="L462" i="2" s="1"/>
  <c r="I462" i="2"/>
  <c r="AA462" i="2" s="1"/>
  <c r="AB462" i="2" s="1"/>
  <c r="J462" i="2"/>
  <c r="M462" i="2" s="1"/>
  <c r="K462" i="2"/>
  <c r="X462" i="2"/>
  <c r="Y462" i="2"/>
  <c r="H463" i="2"/>
  <c r="L463" i="2" s="1"/>
  <c r="I463" i="2"/>
  <c r="AA463" i="2" s="1"/>
  <c r="AB463" i="2" s="1"/>
  <c r="J463" i="2"/>
  <c r="M463" i="2" s="1"/>
  <c r="K463" i="2"/>
  <c r="X463" i="2"/>
  <c r="Y463" i="2"/>
  <c r="H464" i="2"/>
  <c r="L464" i="2" s="1"/>
  <c r="I464" i="2"/>
  <c r="AA464" i="2" s="1"/>
  <c r="AB464" i="2" s="1"/>
  <c r="J464" i="2"/>
  <c r="M464" i="2" s="1"/>
  <c r="K464" i="2"/>
  <c r="X464" i="2"/>
  <c r="H465" i="2"/>
  <c r="L465" i="2" s="1"/>
  <c r="I465" i="2"/>
  <c r="AA465" i="2" s="1"/>
  <c r="AB465" i="2" s="1"/>
  <c r="J465" i="2"/>
  <c r="M465" i="2" s="1"/>
  <c r="K465" i="2"/>
  <c r="X465" i="2"/>
  <c r="Y465" i="2"/>
  <c r="H466" i="2"/>
  <c r="L466" i="2" s="1"/>
  <c r="I466" i="2"/>
  <c r="AA466" i="2" s="1"/>
  <c r="AB466" i="2" s="1"/>
  <c r="J466" i="2"/>
  <c r="M466" i="2" s="1"/>
  <c r="K466" i="2"/>
  <c r="X466" i="2"/>
  <c r="H467" i="2"/>
  <c r="L467" i="2" s="1"/>
  <c r="I467" i="2"/>
  <c r="AA467" i="2" s="1"/>
  <c r="AB467" i="2" s="1"/>
  <c r="J467" i="2"/>
  <c r="M467" i="2" s="1"/>
  <c r="K467" i="2"/>
  <c r="X467" i="2"/>
  <c r="H468" i="2"/>
  <c r="L468" i="2" s="1"/>
  <c r="I468" i="2"/>
  <c r="AA468" i="2" s="1"/>
  <c r="AB468" i="2" s="1"/>
  <c r="J468" i="2"/>
  <c r="M468" i="2" s="1"/>
  <c r="K468" i="2"/>
  <c r="X468" i="2"/>
  <c r="H469" i="2"/>
  <c r="L469" i="2" s="1"/>
  <c r="I469" i="2"/>
  <c r="AA469" i="2" s="1"/>
  <c r="AB469" i="2" s="1"/>
  <c r="J469" i="2"/>
  <c r="M469" i="2" s="1"/>
  <c r="K469" i="2"/>
  <c r="X469" i="2"/>
  <c r="Y469" i="2"/>
  <c r="H470" i="2"/>
  <c r="L470" i="2" s="1"/>
  <c r="I470" i="2"/>
  <c r="AA470" i="2" s="1"/>
  <c r="AB470" i="2" s="1"/>
  <c r="J470" i="2"/>
  <c r="M470" i="2" s="1"/>
  <c r="K470" i="2"/>
  <c r="X470" i="2"/>
  <c r="Y470" i="2"/>
  <c r="H471" i="2"/>
  <c r="L471" i="2" s="1"/>
  <c r="I471" i="2"/>
  <c r="AA471" i="2" s="1"/>
  <c r="AB471" i="2" s="1"/>
  <c r="J471" i="2"/>
  <c r="M471" i="2" s="1"/>
  <c r="K471" i="2"/>
  <c r="X471" i="2"/>
  <c r="Y471" i="2"/>
  <c r="H472" i="2"/>
  <c r="L472" i="2" s="1"/>
  <c r="I472" i="2"/>
  <c r="AA472" i="2" s="1"/>
  <c r="AB472" i="2" s="1"/>
  <c r="J472" i="2"/>
  <c r="M472" i="2" s="1"/>
  <c r="K472" i="2"/>
  <c r="X472" i="2"/>
  <c r="H473" i="2"/>
  <c r="L473" i="2" s="1"/>
  <c r="I473" i="2"/>
  <c r="AA473" i="2" s="1"/>
  <c r="AB473" i="2" s="1"/>
  <c r="J473" i="2"/>
  <c r="M473" i="2" s="1"/>
  <c r="K473" i="2"/>
  <c r="X473" i="2"/>
  <c r="Y473" i="2"/>
  <c r="H474" i="2"/>
  <c r="L474" i="2" s="1"/>
  <c r="I474" i="2"/>
  <c r="AA474" i="2" s="1"/>
  <c r="AB474" i="2" s="1"/>
  <c r="J474" i="2"/>
  <c r="M474" i="2" s="1"/>
  <c r="K474" i="2"/>
  <c r="X474" i="2"/>
  <c r="Y474" i="2"/>
  <c r="H475" i="2"/>
  <c r="L475" i="2" s="1"/>
  <c r="I475" i="2"/>
  <c r="AA475" i="2" s="1"/>
  <c r="AB475" i="2" s="1"/>
  <c r="J475" i="2"/>
  <c r="M475" i="2" s="1"/>
  <c r="K475" i="2"/>
  <c r="X475" i="2"/>
  <c r="Y475" i="2"/>
  <c r="H350" i="2"/>
  <c r="I350" i="2"/>
  <c r="J350" i="2"/>
  <c r="K350" i="2"/>
  <c r="V350" i="2"/>
  <c r="X350" i="2" s="1"/>
  <c r="W350" i="2"/>
  <c r="Y350" i="2" s="1"/>
  <c r="H351" i="2"/>
  <c r="L351" i="2" s="1"/>
  <c r="P351" i="2" s="1"/>
  <c r="I351" i="2"/>
  <c r="J351" i="2"/>
  <c r="M351" i="2" s="1"/>
  <c r="K351" i="2"/>
  <c r="V351" i="2"/>
  <c r="X351" i="2" s="1"/>
  <c r="W351" i="2"/>
  <c r="Y351" i="2" s="1"/>
  <c r="H352" i="2"/>
  <c r="L352" i="2" s="1"/>
  <c r="N352" i="2" s="1"/>
  <c r="I352" i="2"/>
  <c r="J352" i="2"/>
  <c r="M352" i="2" s="1"/>
  <c r="Q352" i="2" s="1"/>
  <c r="K352" i="2"/>
  <c r="V352" i="2"/>
  <c r="X352" i="2" s="1"/>
  <c r="W352" i="2"/>
  <c r="Y352" i="2" s="1"/>
  <c r="H353" i="2"/>
  <c r="L353" i="2" s="1"/>
  <c r="I353" i="2"/>
  <c r="J353" i="2"/>
  <c r="M353" i="2" s="1"/>
  <c r="O353" i="2" s="1"/>
  <c r="K353" i="2"/>
  <c r="V353" i="2"/>
  <c r="X353" i="2" s="1"/>
  <c r="W353" i="2"/>
  <c r="Y353" i="2" s="1"/>
  <c r="H354" i="2"/>
  <c r="L354" i="2" s="1"/>
  <c r="I354" i="2"/>
  <c r="J354" i="2"/>
  <c r="M354" i="2" s="1"/>
  <c r="O354" i="2" s="1"/>
  <c r="K354" i="2"/>
  <c r="V354" i="2"/>
  <c r="X354" i="2" s="1"/>
  <c r="W354" i="2"/>
  <c r="Y354" i="2" s="1"/>
  <c r="H355" i="2"/>
  <c r="L355" i="2" s="1"/>
  <c r="I355" i="2"/>
  <c r="J355" i="2"/>
  <c r="M355" i="2" s="1"/>
  <c r="Q355" i="2" s="1"/>
  <c r="K355" i="2"/>
  <c r="V355" i="2"/>
  <c r="X355" i="2" s="1"/>
  <c r="W355" i="2"/>
  <c r="P356" i="2"/>
  <c r="Q356" i="2"/>
  <c r="V356" i="2"/>
  <c r="X356" i="2" s="1"/>
  <c r="W356" i="2"/>
  <c r="V357" i="2"/>
  <c r="X357" i="2" s="1"/>
  <c r="W357" i="2"/>
  <c r="Y357" i="2" s="1"/>
  <c r="V358" i="2"/>
  <c r="X358" i="2" s="1"/>
  <c r="W358" i="2"/>
  <c r="Y358" i="2" s="1"/>
  <c r="Q359" i="2"/>
  <c r="V359" i="2"/>
  <c r="X359" i="2" s="1"/>
  <c r="W359" i="2"/>
  <c r="P360" i="2"/>
  <c r="V360" i="2"/>
  <c r="X360" i="2" s="1"/>
  <c r="W360" i="2"/>
  <c r="Y360" i="2" s="1"/>
  <c r="X363" i="2"/>
  <c r="H367" i="2"/>
  <c r="L367" i="2" s="1"/>
  <c r="I367" i="2"/>
  <c r="AA367" i="2" s="1"/>
  <c r="AB367" i="2" s="1"/>
  <c r="J367" i="2"/>
  <c r="M367" i="2" s="1"/>
  <c r="K367" i="2"/>
  <c r="H368" i="2"/>
  <c r="L368" i="2" s="1"/>
  <c r="I368" i="2"/>
  <c r="AA368" i="2" s="1"/>
  <c r="AB368" i="2" s="1"/>
  <c r="J368" i="2"/>
  <c r="M368" i="2" s="1"/>
  <c r="K368" i="2"/>
  <c r="H369" i="2"/>
  <c r="L369" i="2" s="1"/>
  <c r="I369" i="2"/>
  <c r="AA369" i="2" s="1"/>
  <c r="AB369" i="2" s="1"/>
  <c r="J369" i="2"/>
  <c r="M369" i="2" s="1"/>
  <c r="K369" i="2"/>
  <c r="H370" i="2"/>
  <c r="L370" i="2" s="1"/>
  <c r="I370" i="2"/>
  <c r="AA370" i="2" s="1"/>
  <c r="AB370" i="2" s="1"/>
  <c r="J370" i="2"/>
  <c r="M370" i="2" s="1"/>
  <c r="K370" i="2"/>
  <c r="H371" i="2"/>
  <c r="L371" i="2" s="1"/>
  <c r="I371" i="2"/>
  <c r="AA371" i="2" s="1"/>
  <c r="AB371" i="2" s="1"/>
  <c r="J371" i="2"/>
  <c r="M371" i="2" s="1"/>
  <c r="K371" i="2"/>
  <c r="H372" i="2"/>
  <c r="L372" i="2" s="1"/>
  <c r="I372" i="2"/>
  <c r="AA372" i="2" s="1"/>
  <c r="AB372" i="2" s="1"/>
  <c r="J372" i="2"/>
  <c r="M372" i="2" s="1"/>
  <c r="K372" i="2"/>
  <c r="H373" i="2"/>
  <c r="L373" i="2" s="1"/>
  <c r="I373" i="2"/>
  <c r="AA373" i="2" s="1"/>
  <c r="AB373" i="2" s="1"/>
  <c r="J373" i="2"/>
  <c r="M373" i="2" s="1"/>
  <c r="K373" i="2"/>
  <c r="H374" i="2"/>
  <c r="L374" i="2" s="1"/>
  <c r="I374" i="2"/>
  <c r="AA374" i="2" s="1"/>
  <c r="AB374" i="2" s="1"/>
  <c r="J374" i="2"/>
  <c r="M374" i="2" s="1"/>
  <c r="K374" i="2"/>
  <c r="H375" i="2"/>
  <c r="L375" i="2" s="1"/>
  <c r="I375" i="2"/>
  <c r="AA375" i="2" s="1"/>
  <c r="AB375" i="2" s="1"/>
  <c r="J375" i="2"/>
  <c r="M375" i="2" s="1"/>
  <c r="K375" i="2"/>
  <c r="H376" i="2"/>
  <c r="L376" i="2" s="1"/>
  <c r="I376" i="2"/>
  <c r="AA376" i="2" s="1"/>
  <c r="AB376" i="2" s="1"/>
  <c r="J376" i="2"/>
  <c r="M376" i="2" s="1"/>
  <c r="K376" i="2"/>
  <c r="H377" i="2"/>
  <c r="L377" i="2" s="1"/>
  <c r="I377" i="2"/>
  <c r="AA377" i="2" s="1"/>
  <c r="AB377" i="2" s="1"/>
  <c r="J377" i="2"/>
  <c r="M377" i="2" s="1"/>
  <c r="K377" i="2"/>
  <c r="H378" i="2"/>
  <c r="L378" i="2" s="1"/>
  <c r="I378" i="2"/>
  <c r="AA378" i="2" s="1"/>
  <c r="AB378" i="2" s="1"/>
  <c r="J378" i="2"/>
  <c r="M378" i="2" s="1"/>
  <c r="K378" i="2"/>
  <c r="H379" i="2"/>
  <c r="L379" i="2" s="1"/>
  <c r="I379" i="2"/>
  <c r="AA379" i="2" s="1"/>
  <c r="AB379" i="2" s="1"/>
  <c r="J379" i="2"/>
  <c r="M379" i="2" s="1"/>
  <c r="K379" i="2"/>
  <c r="H380" i="2"/>
  <c r="L380" i="2" s="1"/>
  <c r="I380" i="2"/>
  <c r="AA380" i="2" s="1"/>
  <c r="AB380" i="2" s="1"/>
  <c r="J380" i="2"/>
  <c r="M380" i="2" s="1"/>
  <c r="K380" i="2"/>
  <c r="H381" i="2"/>
  <c r="L381" i="2" s="1"/>
  <c r="I381" i="2"/>
  <c r="AA381" i="2" s="1"/>
  <c r="AB381" i="2" s="1"/>
  <c r="J381" i="2"/>
  <c r="M381" i="2" s="1"/>
  <c r="K381" i="2"/>
  <c r="H382" i="2"/>
  <c r="L382" i="2" s="1"/>
  <c r="I382" i="2"/>
  <c r="AA382" i="2" s="1"/>
  <c r="AB382" i="2" s="1"/>
  <c r="J382" i="2"/>
  <c r="M382" i="2" s="1"/>
  <c r="K382" i="2"/>
  <c r="H383" i="2"/>
  <c r="L383" i="2" s="1"/>
  <c r="I383" i="2"/>
  <c r="AA383" i="2" s="1"/>
  <c r="AB383" i="2" s="1"/>
  <c r="J383" i="2"/>
  <c r="M383" i="2" s="1"/>
  <c r="K383" i="2"/>
  <c r="H384" i="2"/>
  <c r="L384" i="2" s="1"/>
  <c r="I384" i="2"/>
  <c r="AA384" i="2" s="1"/>
  <c r="AB384" i="2" s="1"/>
  <c r="J384" i="2"/>
  <c r="M384" i="2" s="1"/>
  <c r="K384" i="2"/>
  <c r="H385" i="2"/>
  <c r="L385" i="2" s="1"/>
  <c r="I385" i="2"/>
  <c r="AA385" i="2" s="1"/>
  <c r="AB385" i="2" s="1"/>
  <c r="J385" i="2"/>
  <c r="M385" i="2" s="1"/>
  <c r="K385" i="2"/>
  <c r="H386" i="2"/>
  <c r="L386" i="2" s="1"/>
  <c r="I386" i="2"/>
  <c r="AA386" i="2" s="1"/>
  <c r="AB386" i="2" s="1"/>
  <c r="J386" i="2"/>
  <c r="M386" i="2" s="1"/>
  <c r="K386" i="2"/>
  <c r="H387" i="2"/>
  <c r="L387" i="2" s="1"/>
  <c r="I387" i="2"/>
  <c r="AA387" i="2" s="1"/>
  <c r="AB387" i="2" s="1"/>
  <c r="J387" i="2"/>
  <c r="M387" i="2" s="1"/>
  <c r="K387" i="2"/>
  <c r="H388" i="2"/>
  <c r="L388" i="2" s="1"/>
  <c r="I388" i="2"/>
  <c r="AA388" i="2" s="1"/>
  <c r="AB388" i="2" s="1"/>
  <c r="J388" i="2"/>
  <c r="M388" i="2" s="1"/>
  <c r="K388" i="2"/>
  <c r="H389" i="2"/>
  <c r="L389" i="2" s="1"/>
  <c r="I389" i="2"/>
  <c r="AA389" i="2" s="1"/>
  <c r="AB389" i="2" s="1"/>
  <c r="J389" i="2"/>
  <c r="M389" i="2" s="1"/>
  <c r="K389" i="2"/>
  <c r="H154" i="2"/>
  <c r="L154" i="2" s="1"/>
  <c r="N154" i="2" s="1"/>
  <c r="I154" i="2"/>
  <c r="J154" i="2"/>
  <c r="M154" i="2" s="1"/>
  <c r="K154" i="2"/>
  <c r="V154" i="2"/>
  <c r="X154" i="2" s="1"/>
  <c r="W154" i="2"/>
  <c r="Y154" i="2" s="1"/>
  <c r="H155" i="2"/>
  <c r="L155" i="2" s="1"/>
  <c r="I155" i="2"/>
  <c r="J155" i="2"/>
  <c r="M155" i="2" s="1"/>
  <c r="Q155" i="2" s="1"/>
  <c r="K155" i="2"/>
  <c r="V155" i="2"/>
  <c r="X155" i="2" s="1"/>
  <c r="W155" i="2"/>
  <c r="Y155" i="2" s="1"/>
  <c r="H156" i="2"/>
  <c r="L156" i="2" s="1"/>
  <c r="P156" i="2" s="1"/>
  <c r="I156" i="2"/>
  <c r="J156" i="2"/>
  <c r="M156" i="2" s="1"/>
  <c r="K156" i="2"/>
  <c r="V156" i="2"/>
  <c r="X156" i="2" s="1"/>
  <c r="W156" i="2"/>
  <c r="Y156" i="2" s="1"/>
  <c r="H157" i="2"/>
  <c r="L157" i="2" s="1"/>
  <c r="N157" i="2" s="1"/>
  <c r="I157" i="2"/>
  <c r="J157" i="2"/>
  <c r="M157" i="2" s="1"/>
  <c r="K157" i="2"/>
  <c r="V157" i="2"/>
  <c r="X157" i="2" s="1"/>
  <c r="W157" i="2"/>
  <c r="Y157" i="2" s="1"/>
  <c r="H158" i="2"/>
  <c r="L158" i="2" s="1"/>
  <c r="N158" i="2" s="1"/>
  <c r="I158" i="2"/>
  <c r="J158" i="2"/>
  <c r="M158" i="2" s="1"/>
  <c r="K158" i="2"/>
  <c r="V158" i="2"/>
  <c r="X158" i="2" s="1"/>
  <c r="W158" i="2"/>
  <c r="H159" i="2"/>
  <c r="L159" i="2" s="1"/>
  <c r="I159" i="2"/>
  <c r="J159" i="2"/>
  <c r="M159" i="2" s="1"/>
  <c r="Q159" i="2" s="1"/>
  <c r="K159" i="2"/>
  <c r="V159" i="2"/>
  <c r="X159" i="2" s="1"/>
  <c r="W159" i="2"/>
  <c r="Y159" i="2" s="1"/>
  <c r="H160" i="2"/>
  <c r="L160" i="2" s="1"/>
  <c r="I160" i="2"/>
  <c r="J160" i="2"/>
  <c r="M160" i="2" s="1"/>
  <c r="O160" i="2" s="1"/>
  <c r="K160" i="2"/>
  <c r="V160" i="2"/>
  <c r="X160" i="2" s="1"/>
  <c r="W160" i="2"/>
  <c r="Y160" i="2" s="1"/>
  <c r="H161" i="2"/>
  <c r="L161" i="2" s="1"/>
  <c r="N161" i="2" s="1"/>
  <c r="I161" i="2"/>
  <c r="J161" i="2"/>
  <c r="M161" i="2" s="1"/>
  <c r="O161" i="2" s="1"/>
  <c r="K161" i="2"/>
  <c r="V161" i="2"/>
  <c r="X161" i="2" s="1"/>
  <c r="W161" i="2"/>
  <c r="Y161" i="2" s="1"/>
  <c r="H162" i="2"/>
  <c r="L162" i="2" s="1"/>
  <c r="N162" i="2" s="1"/>
  <c r="I162" i="2"/>
  <c r="J162" i="2"/>
  <c r="M162" i="2" s="1"/>
  <c r="O162" i="2" s="1"/>
  <c r="K162" i="2"/>
  <c r="V162" i="2"/>
  <c r="X162" i="2" s="1"/>
  <c r="W162" i="2"/>
  <c r="Y162" i="2" s="1"/>
  <c r="H163" i="2"/>
  <c r="L163" i="2" s="1"/>
  <c r="N163" i="2" s="1"/>
  <c r="I163" i="2"/>
  <c r="J163" i="2"/>
  <c r="M163" i="2" s="1"/>
  <c r="K163" i="2"/>
  <c r="V163" i="2"/>
  <c r="X163" i="2" s="1"/>
  <c r="W163" i="2"/>
  <c r="Y163" i="2" s="1"/>
  <c r="R271" i="24" l="1"/>
  <c r="S271" i="24"/>
  <c r="W65" i="24"/>
  <c r="X65" i="24"/>
  <c r="X135" i="24"/>
  <c r="W135" i="24"/>
  <c r="Y135" i="24" s="1"/>
  <c r="Y64" i="24"/>
  <c r="T133" i="24"/>
  <c r="U133" i="24" s="1"/>
  <c r="R64" i="24"/>
  <c r="S64" i="24"/>
  <c r="R134" i="24"/>
  <c r="S134" i="24"/>
  <c r="R205" i="24"/>
  <c r="S205" i="24"/>
  <c r="W272" i="24"/>
  <c r="X272" i="24"/>
  <c r="Y134" i="24"/>
  <c r="T204" i="24"/>
  <c r="U204" i="24" s="1"/>
  <c r="T270" i="24"/>
  <c r="U270" i="24" s="1"/>
  <c r="T63" i="24"/>
  <c r="U63" i="24" s="1"/>
  <c r="Q559" i="2"/>
  <c r="O559" i="2"/>
  <c r="N559" i="2"/>
  <c r="P559" i="2"/>
  <c r="N365" i="2"/>
  <c r="P365" i="2"/>
  <c r="Q365" i="2"/>
  <c r="O365" i="2"/>
  <c r="Q1246" i="2"/>
  <c r="O1246" i="2"/>
  <c r="O1353" i="2"/>
  <c r="Q1353" i="2"/>
  <c r="N1352" i="2"/>
  <c r="P1352" i="2"/>
  <c r="O1349" i="2"/>
  <c r="Q1349" i="2"/>
  <c r="N1348" i="2"/>
  <c r="P1348" i="2"/>
  <c r="Q1245" i="2"/>
  <c r="O1245" i="2"/>
  <c r="P1242" i="2"/>
  <c r="N1242" i="2"/>
  <c r="P1247" i="2"/>
  <c r="N1247" i="2"/>
  <c r="N1354" i="2"/>
  <c r="P1354" i="2"/>
  <c r="O1351" i="2"/>
  <c r="Q1351" i="2"/>
  <c r="N1350" i="2"/>
  <c r="P1350" i="2"/>
  <c r="O1347" i="2"/>
  <c r="Q1347" i="2"/>
  <c r="N1346" i="2"/>
  <c r="P1346" i="2"/>
  <c r="N1355" i="2"/>
  <c r="P1355" i="2"/>
  <c r="O1354" i="2"/>
  <c r="Q1354" i="2"/>
  <c r="N1353" i="2"/>
  <c r="P1353" i="2"/>
  <c r="N1351" i="2"/>
  <c r="P1351" i="2"/>
  <c r="O1350" i="2"/>
  <c r="Q1350" i="2"/>
  <c r="N1347" i="2"/>
  <c r="P1347" i="2"/>
  <c r="O1346" i="2"/>
  <c r="Q1346" i="2"/>
  <c r="N2776" i="2"/>
  <c r="P2776" i="2"/>
  <c r="Q474" i="2"/>
  <c r="O474" i="2"/>
  <c r="O466" i="2"/>
  <c r="Q466" i="2"/>
  <c r="N465" i="2"/>
  <c r="P465" i="2"/>
  <c r="O457" i="2"/>
  <c r="Q457" i="2"/>
  <c r="Q1064" i="2"/>
  <c r="O1064" i="2"/>
  <c r="P1063" i="2"/>
  <c r="N1063" i="2"/>
  <c r="Q1060" i="2"/>
  <c r="O1060" i="2"/>
  <c r="P1054" i="2"/>
  <c r="N1054" i="2"/>
  <c r="Q1051" i="2"/>
  <c r="O1051" i="2"/>
  <c r="P1050" i="2"/>
  <c r="N1050" i="2"/>
  <c r="N1671" i="2"/>
  <c r="P1671" i="2"/>
  <c r="N1665" i="2"/>
  <c r="P1665" i="2"/>
  <c r="N1659" i="2"/>
  <c r="P1659" i="2"/>
  <c r="O1869" i="2"/>
  <c r="Q1869" i="2"/>
  <c r="N1868" i="2"/>
  <c r="P1868" i="2"/>
  <c r="O1865" i="2"/>
  <c r="Q1865" i="2"/>
  <c r="N1864" i="2"/>
  <c r="P1864" i="2"/>
  <c r="O1861" i="2"/>
  <c r="Q1861" i="2"/>
  <c r="N1851" i="2"/>
  <c r="P1851" i="2"/>
  <c r="Y2193" i="2"/>
  <c r="AA2193" i="2"/>
  <c r="AB2193" i="2" s="1"/>
  <c r="N2791" i="2"/>
  <c r="P2791" i="2"/>
  <c r="P2789" i="2"/>
  <c r="N2789" i="2"/>
  <c r="P2787" i="2"/>
  <c r="N2787" i="2"/>
  <c r="N2785" i="2"/>
  <c r="P2785" i="2"/>
  <c r="P2783" i="2"/>
  <c r="N2783" i="2"/>
  <c r="N2781" i="2"/>
  <c r="P2781" i="2"/>
  <c r="P2779" i="2"/>
  <c r="N2779" i="2"/>
  <c r="N2777" i="2"/>
  <c r="P2777" i="2"/>
  <c r="O389" i="2"/>
  <c r="Q389" i="2"/>
  <c r="O387" i="2"/>
  <c r="Q387" i="2"/>
  <c r="O385" i="2"/>
  <c r="Q385" i="2"/>
  <c r="O383" i="2"/>
  <c r="Q383" i="2"/>
  <c r="Q381" i="2"/>
  <c r="O381" i="2"/>
  <c r="O379" i="2"/>
  <c r="Q379" i="2"/>
  <c r="Q377" i="2"/>
  <c r="O377" i="2"/>
  <c r="O375" i="2"/>
  <c r="Q375" i="2"/>
  <c r="O373" i="2"/>
  <c r="Q373" i="2"/>
  <c r="Q371" i="2"/>
  <c r="O371" i="2"/>
  <c r="O369" i="2"/>
  <c r="Q369" i="2"/>
  <c r="O367" i="2"/>
  <c r="Q367" i="2"/>
  <c r="Q471" i="2"/>
  <c r="O471" i="2"/>
  <c r="P470" i="2"/>
  <c r="N470" i="2"/>
  <c r="O469" i="2"/>
  <c r="Q469" i="2"/>
  <c r="N467" i="2"/>
  <c r="P467" i="2"/>
  <c r="O463" i="2"/>
  <c r="Q463" i="2"/>
  <c r="P462" i="2"/>
  <c r="N462" i="2"/>
  <c r="N460" i="2"/>
  <c r="P460" i="2"/>
  <c r="O459" i="2"/>
  <c r="Q459" i="2"/>
  <c r="O456" i="2"/>
  <c r="Q456" i="2"/>
  <c r="N455" i="2"/>
  <c r="P455" i="2"/>
  <c r="O454" i="2"/>
  <c r="Q454" i="2"/>
  <c r="N453" i="2"/>
  <c r="P453" i="2"/>
  <c r="Q1059" i="2"/>
  <c r="O1059" i="2"/>
  <c r="Q1057" i="2"/>
  <c r="O1057" i="2"/>
  <c r="P1056" i="2"/>
  <c r="N1056" i="2"/>
  <c r="Q1055" i="2"/>
  <c r="O1055" i="2"/>
  <c r="Q1048" i="2"/>
  <c r="O1048" i="2"/>
  <c r="Q1046" i="2"/>
  <c r="O1046" i="2"/>
  <c r="O1358" i="2"/>
  <c r="Q1358" i="2"/>
  <c r="P1677" i="2"/>
  <c r="N1677" i="2"/>
  <c r="P1674" i="2"/>
  <c r="N1674" i="2"/>
  <c r="P1663" i="2"/>
  <c r="N1663" i="2"/>
  <c r="O1875" i="2"/>
  <c r="Q1875" i="2"/>
  <c r="N1874" i="2"/>
  <c r="P1874" i="2"/>
  <c r="N1872" i="2"/>
  <c r="P1872" i="2"/>
  <c r="O1871" i="2"/>
  <c r="Q1871" i="2"/>
  <c r="O1860" i="2"/>
  <c r="Q1860" i="2"/>
  <c r="O1858" i="2"/>
  <c r="Q1858" i="2"/>
  <c r="O1856" i="2"/>
  <c r="Q1856" i="2"/>
  <c r="O1854" i="2"/>
  <c r="Q1854" i="2"/>
  <c r="N1853" i="2"/>
  <c r="P1853" i="2"/>
  <c r="O1852" i="2"/>
  <c r="Q1852" i="2"/>
  <c r="Y2196" i="2"/>
  <c r="AA2196" i="2"/>
  <c r="AB2196" i="2" s="1"/>
  <c r="P2774" i="2"/>
  <c r="N2774" i="2"/>
  <c r="N2772" i="2"/>
  <c r="P2772" i="2"/>
  <c r="P2770" i="2"/>
  <c r="N2770" i="2"/>
  <c r="Q475" i="2"/>
  <c r="O475" i="2"/>
  <c r="P474" i="2"/>
  <c r="N474" i="2"/>
  <c r="Q473" i="2"/>
  <c r="O473" i="2"/>
  <c r="O468" i="2"/>
  <c r="Q468" i="2"/>
  <c r="P466" i="2"/>
  <c r="N466" i="2"/>
  <c r="O465" i="2"/>
  <c r="Q465" i="2"/>
  <c r="O458" i="2"/>
  <c r="Q458" i="2"/>
  <c r="N457" i="2"/>
  <c r="P457" i="2"/>
  <c r="P452" i="2"/>
  <c r="N452" i="2"/>
  <c r="Q1065" i="2"/>
  <c r="O1065" i="2"/>
  <c r="P1064" i="2"/>
  <c r="N1064" i="2"/>
  <c r="Q1063" i="2"/>
  <c r="O1063" i="2"/>
  <c r="P1062" i="2"/>
  <c r="N1062" i="2"/>
  <c r="Q1061" i="2"/>
  <c r="O1061" i="2"/>
  <c r="P1060" i="2"/>
  <c r="N1060" i="2"/>
  <c r="Q1054" i="2"/>
  <c r="O1054" i="2"/>
  <c r="P1053" i="2"/>
  <c r="N1053" i="2"/>
  <c r="Q1052" i="2"/>
  <c r="O1052" i="2"/>
  <c r="P1051" i="2"/>
  <c r="N1051" i="2"/>
  <c r="Q1050" i="2"/>
  <c r="O1050" i="2"/>
  <c r="P1049" i="2"/>
  <c r="N1049" i="2"/>
  <c r="N1358" i="2"/>
  <c r="P1358" i="2"/>
  <c r="N1683" i="2"/>
  <c r="P1683" i="2"/>
  <c r="N1680" i="2"/>
  <c r="P1680" i="2"/>
  <c r="P1670" i="2"/>
  <c r="N1670" i="2"/>
  <c r="N1667" i="2"/>
  <c r="P1667" i="2"/>
  <c r="P1664" i="2"/>
  <c r="N1664" i="2"/>
  <c r="N1661" i="2"/>
  <c r="P1661" i="2"/>
  <c r="P1658" i="2"/>
  <c r="N1658" i="2"/>
  <c r="O1870" i="2"/>
  <c r="Q1870" i="2"/>
  <c r="N1869" i="2"/>
  <c r="P1869" i="2"/>
  <c r="O1868" i="2"/>
  <c r="Q1868" i="2"/>
  <c r="N1867" i="2"/>
  <c r="P1867" i="2"/>
  <c r="O1866" i="2"/>
  <c r="Q1866" i="2"/>
  <c r="N1865" i="2"/>
  <c r="P1865" i="2"/>
  <c r="O1864" i="2"/>
  <c r="Q1864" i="2"/>
  <c r="N1863" i="2"/>
  <c r="P1863" i="2"/>
  <c r="O1862" i="2"/>
  <c r="Q1862" i="2"/>
  <c r="N1861" i="2"/>
  <c r="P1861" i="2"/>
  <c r="O1851" i="2"/>
  <c r="Q1851" i="2"/>
  <c r="N1850" i="2"/>
  <c r="P1850" i="2"/>
  <c r="Y2201" i="2"/>
  <c r="Z2201" i="2" s="1"/>
  <c r="AA2201" i="2"/>
  <c r="AB2201" i="2" s="1"/>
  <c r="Y2194" i="2"/>
  <c r="AA2194" i="2"/>
  <c r="AB2194" i="2" s="1"/>
  <c r="Y2192" i="2"/>
  <c r="Z2192" i="2" s="1"/>
  <c r="AA2192" i="2"/>
  <c r="AB2192" i="2" s="1"/>
  <c r="Q2792" i="2"/>
  <c r="O2792" i="2"/>
  <c r="O2791" i="2"/>
  <c r="Q2791" i="2"/>
  <c r="Q2790" i="2"/>
  <c r="O2790" i="2"/>
  <c r="O2789" i="2"/>
  <c r="Q2789" i="2"/>
  <c r="Q2788" i="2"/>
  <c r="O2788" i="2"/>
  <c r="O2787" i="2"/>
  <c r="Q2787" i="2"/>
  <c r="O2786" i="2"/>
  <c r="Q2786" i="2"/>
  <c r="O2785" i="2"/>
  <c r="Q2785" i="2"/>
  <c r="Q2784" i="2"/>
  <c r="O2784" i="2"/>
  <c r="O2783" i="2"/>
  <c r="Q2783" i="2"/>
  <c r="Q2782" i="2"/>
  <c r="O2782" i="2"/>
  <c r="O2781" i="2"/>
  <c r="Q2781" i="2"/>
  <c r="Q2780" i="2"/>
  <c r="O2780" i="2"/>
  <c r="Q2779" i="2"/>
  <c r="O2779" i="2"/>
  <c r="O2778" i="2"/>
  <c r="Q2778" i="2"/>
  <c r="O2777" i="2"/>
  <c r="Q2777" i="2"/>
  <c r="P475" i="2"/>
  <c r="N475" i="2"/>
  <c r="P473" i="2"/>
  <c r="N473" i="2"/>
  <c r="N468" i="2"/>
  <c r="P468" i="2"/>
  <c r="P458" i="2"/>
  <c r="N458" i="2"/>
  <c r="O452" i="2"/>
  <c r="Q452" i="2"/>
  <c r="P1065" i="2"/>
  <c r="N1065" i="2"/>
  <c r="Q1062" i="2"/>
  <c r="O1062" i="2"/>
  <c r="P1061" i="2"/>
  <c r="N1061" i="2"/>
  <c r="Q1053" i="2"/>
  <c r="O1053" i="2"/>
  <c r="P1052" i="2"/>
  <c r="N1052" i="2"/>
  <c r="Q1049" i="2"/>
  <c r="O1049" i="2"/>
  <c r="P1682" i="2"/>
  <c r="N1682" i="2"/>
  <c r="N1676" i="2"/>
  <c r="P1676" i="2"/>
  <c r="N1669" i="2"/>
  <c r="P1669" i="2"/>
  <c r="N1657" i="2"/>
  <c r="P1657" i="2"/>
  <c r="N1870" i="2"/>
  <c r="P1870" i="2"/>
  <c r="O1867" i="2"/>
  <c r="Q1867" i="2"/>
  <c r="N1866" i="2"/>
  <c r="P1866" i="2"/>
  <c r="O1863" i="2"/>
  <c r="Q1863" i="2"/>
  <c r="N1862" i="2"/>
  <c r="P1862" i="2"/>
  <c r="O1850" i="2"/>
  <c r="Q1850" i="2"/>
  <c r="P2792" i="2"/>
  <c r="N2792" i="2"/>
  <c r="N2790" i="2"/>
  <c r="P2790" i="2"/>
  <c r="P2788" i="2"/>
  <c r="N2788" i="2"/>
  <c r="N2786" i="2"/>
  <c r="P2786" i="2"/>
  <c r="N2784" i="2"/>
  <c r="P2784" i="2"/>
  <c r="N2782" i="2"/>
  <c r="P2782" i="2"/>
  <c r="P2780" i="2"/>
  <c r="N2780" i="2"/>
  <c r="N2778" i="2"/>
  <c r="P2778" i="2"/>
  <c r="Q388" i="2"/>
  <c r="O388" i="2"/>
  <c r="O386" i="2"/>
  <c r="Q386" i="2"/>
  <c r="Q384" i="2"/>
  <c r="O384" i="2"/>
  <c r="Q382" i="2"/>
  <c r="O382" i="2"/>
  <c r="O380" i="2"/>
  <c r="Q380" i="2"/>
  <c r="Q378" i="2"/>
  <c r="O378" i="2"/>
  <c r="O376" i="2"/>
  <c r="Q376" i="2"/>
  <c r="O374" i="2"/>
  <c r="Q374" i="2"/>
  <c r="Q372" i="2"/>
  <c r="O372" i="2"/>
  <c r="O370" i="2"/>
  <c r="Q370" i="2"/>
  <c r="Q368" i="2"/>
  <c r="O368" i="2"/>
  <c r="P472" i="2"/>
  <c r="N472" i="2"/>
  <c r="P464" i="2"/>
  <c r="N464" i="2"/>
  <c r="O461" i="2"/>
  <c r="Q461" i="2"/>
  <c r="P1058" i="2"/>
  <c r="N1058" i="2"/>
  <c r="P1047" i="2"/>
  <c r="N1047" i="2"/>
  <c r="P1045" i="2"/>
  <c r="N1045" i="2"/>
  <c r="N1679" i="2"/>
  <c r="P1679" i="2"/>
  <c r="N1672" i="2"/>
  <c r="P1672" i="2"/>
  <c r="P1666" i="2"/>
  <c r="N1666" i="2"/>
  <c r="N1660" i="2"/>
  <c r="P1660" i="2"/>
  <c r="O1873" i="2"/>
  <c r="Q1873" i="2"/>
  <c r="N1859" i="2"/>
  <c r="P1859" i="2"/>
  <c r="N1857" i="2"/>
  <c r="P1857" i="2"/>
  <c r="N1855" i="2"/>
  <c r="P1855" i="2"/>
  <c r="Y2198" i="2"/>
  <c r="Z2198" i="2" s="1"/>
  <c r="AA2198" i="2"/>
  <c r="AB2198" i="2" s="1"/>
  <c r="N2775" i="2"/>
  <c r="P2775" i="2"/>
  <c r="N2773" i="2"/>
  <c r="P2773" i="2"/>
  <c r="N2771" i="2"/>
  <c r="P2771" i="2"/>
  <c r="P2769" i="2"/>
  <c r="N2769" i="2"/>
  <c r="N389" i="2"/>
  <c r="P389" i="2"/>
  <c r="P388" i="2"/>
  <c r="N388" i="2"/>
  <c r="P387" i="2"/>
  <c r="N387" i="2"/>
  <c r="N386" i="2"/>
  <c r="P386" i="2"/>
  <c r="N385" i="2"/>
  <c r="P385" i="2"/>
  <c r="P384" i="2"/>
  <c r="N384" i="2"/>
  <c r="P383" i="2"/>
  <c r="N383" i="2"/>
  <c r="N382" i="2"/>
  <c r="P382" i="2"/>
  <c r="N381" i="2"/>
  <c r="P381" i="2"/>
  <c r="P380" i="2"/>
  <c r="N380" i="2"/>
  <c r="N379" i="2"/>
  <c r="P379" i="2"/>
  <c r="P378" i="2"/>
  <c r="N378" i="2"/>
  <c r="P377" i="2"/>
  <c r="N377" i="2"/>
  <c r="N376" i="2"/>
  <c r="P376" i="2"/>
  <c r="P375" i="2"/>
  <c r="N375" i="2"/>
  <c r="N374" i="2"/>
  <c r="P374" i="2"/>
  <c r="N373" i="2"/>
  <c r="P373" i="2"/>
  <c r="P372" i="2"/>
  <c r="N372" i="2"/>
  <c r="N371" i="2"/>
  <c r="P371" i="2"/>
  <c r="P370" i="2"/>
  <c r="N370" i="2"/>
  <c r="P369" i="2"/>
  <c r="N369" i="2"/>
  <c r="N368" i="2"/>
  <c r="P368" i="2"/>
  <c r="N367" i="2"/>
  <c r="P367" i="2"/>
  <c r="Q472" i="2"/>
  <c r="O472" i="2"/>
  <c r="P471" i="2"/>
  <c r="N471" i="2"/>
  <c r="O470" i="2"/>
  <c r="Q470" i="2"/>
  <c r="N469" i="2"/>
  <c r="P469" i="2"/>
  <c r="O467" i="2"/>
  <c r="Q467" i="2"/>
  <c r="O464" i="2"/>
  <c r="Q464" i="2"/>
  <c r="N463" i="2"/>
  <c r="P463" i="2"/>
  <c r="O462" i="2"/>
  <c r="Q462" i="2"/>
  <c r="N461" i="2"/>
  <c r="P461" i="2"/>
  <c r="O460" i="2"/>
  <c r="Q460" i="2"/>
  <c r="N459" i="2"/>
  <c r="P459" i="2"/>
  <c r="N456" i="2"/>
  <c r="P456" i="2"/>
  <c r="O455" i="2"/>
  <c r="Q455" i="2"/>
  <c r="P454" i="2"/>
  <c r="N454" i="2"/>
  <c r="O453" i="2"/>
  <c r="Q453" i="2"/>
  <c r="P1059" i="2"/>
  <c r="N1059" i="2"/>
  <c r="Q1058" i="2"/>
  <c r="O1058" i="2"/>
  <c r="P1057" i="2"/>
  <c r="N1057" i="2"/>
  <c r="Q1056" i="2"/>
  <c r="O1056" i="2"/>
  <c r="P1055" i="2"/>
  <c r="N1055" i="2"/>
  <c r="P1048" i="2"/>
  <c r="N1048" i="2"/>
  <c r="Q1047" i="2"/>
  <c r="O1047" i="2"/>
  <c r="P1046" i="2"/>
  <c r="N1046" i="2"/>
  <c r="Q1045" i="2"/>
  <c r="O1045" i="2"/>
  <c r="N1146" i="2"/>
  <c r="P1146" i="2"/>
  <c r="N1684" i="2"/>
  <c r="P1684" i="2"/>
  <c r="P1681" i="2"/>
  <c r="N1681" i="2"/>
  <c r="P1678" i="2"/>
  <c r="N1678" i="2"/>
  <c r="N1675" i="2"/>
  <c r="P1675" i="2"/>
  <c r="N1673" i="2"/>
  <c r="P1673" i="2"/>
  <c r="N1668" i="2"/>
  <c r="P1668" i="2"/>
  <c r="P1662" i="2"/>
  <c r="N1662" i="2"/>
  <c r="N1656" i="2"/>
  <c r="P1656" i="2"/>
  <c r="N1875" i="2"/>
  <c r="P1875" i="2"/>
  <c r="O1874" i="2"/>
  <c r="Q1874" i="2"/>
  <c r="N1873" i="2"/>
  <c r="P1873" i="2"/>
  <c r="O1872" i="2"/>
  <c r="Q1872" i="2"/>
  <c r="N1871" i="2"/>
  <c r="P1871" i="2"/>
  <c r="N1860" i="2"/>
  <c r="P1860" i="2"/>
  <c r="O1859" i="2"/>
  <c r="Q1859" i="2"/>
  <c r="N1858" i="2"/>
  <c r="P1858" i="2"/>
  <c r="O1857" i="2"/>
  <c r="Q1857" i="2"/>
  <c r="N1856" i="2"/>
  <c r="P1856" i="2"/>
  <c r="O1855" i="2"/>
  <c r="Q1855" i="2"/>
  <c r="N1854" i="2"/>
  <c r="P1854" i="2"/>
  <c r="O1853" i="2"/>
  <c r="Q1853" i="2"/>
  <c r="N1852" i="2"/>
  <c r="P1852" i="2"/>
  <c r="Y2199" i="2"/>
  <c r="Z2199" i="2" s="1"/>
  <c r="AA2199" i="2"/>
  <c r="AB2199" i="2" s="1"/>
  <c r="Q2776" i="2"/>
  <c r="O2776" i="2"/>
  <c r="O2775" i="2"/>
  <c r="Q2775" i="2"/>
  <c r="O2774" i="2"/>
  <c r="Q2774" i="2"/>
  <c r="Q2773" i="2"/>
  <c r="O2773" i="2"/>
  <c r="O2772" i="2"/>
  <c r="Q2772" i="2"/>
  <c r="Q2771" i="2"/>
  <c r="O2771" i="2"/>
  <c r="Q2770" i="2"/>
  <c r="O2770" i="2"/>
  <c r="Q2769" i="2"/>
  <c r="O2769" i="2"/>
  <c r="Q1952" i="2"/>
  <c r="O1952" i="2"/>
  <c r="Q1948" i="2"/>
  <c r="O1948" i="2"/>
  <c r="Q1944" i="2"/>
  <c r="O1944" i="2"/>
  <c r="O1352" i="2"/>
  <c r="N1349" i="2"/>
  <c r="O1348" i="2"/>
  <c r="P1944" i="2"/>
  <c r="N1944" i="2"/>
  <c r="P1948" i="2"/>
  <c r="N1948" i="2"/>
  <c r="O1355" i="2"/>
  <c r="Q163" i="2"/>
  <c r="O163" i="2"/>
  <c r="O1146" i="2"/>
  <c r="L206" i="24"/>
  <c r="K207" i="24"/>
  <c r="I206" i="24"/>
  <c r="H207" i="24"/>
  <c r="H273" i="24"/>
  <c r="I272" i="24"/>
  <c r="L136" i="24"/>
  <c r="K137" i="24"/>
  <c r="I135" i="24"/>
  <c r="H136" i="24"/>
  <c r="L67" i="24"/>
  <c r="K68" i="24"/>
  <c r="I65" i="24"/>
  <c r="H66" i="24"/>
  <c r="AB549" i="2"/>
  <c r="O2668" i="2"/>
  <c r="N3289" i="2"/>
  <c r="P3289" i="2"/>
  <c r="N2864" i="2"/>
  <c r="P3295" i="2"/>
  <c r="N3295" i="2"/>
  <c r="O3289" i="2"/>
  <c r="O3395" i="2"/>
  <c r="AA2465" i="2"/>
  <c r="AB2465" i="2" s="1"/>
  <c r="Z2972" i="2"/>
  <c r="AA3081" i="2"/>
  <c r="AB3081" i="2" s="1"/>
  <c r="O3292" i="2"/>
  <c r="AA3291" i="2"/>
  <c r="AB3291" i="2" s="1"/>
  <c r="P3290" i="2"/>
  <c r="Z3392" i="2"/>
  <c r="Z3391" i="2"/>
  <c r="AA3185" i="2"/>
  <c r="AB3185" i="2" s="1"/>
  <c r="P2989" i="2"/>
  <c r="P3083" i="2"/>
  <c r="Z3193" i="2"/>
  <c r="Z3189" i="2"/>
  <c r="P3186" i="2"/>
  <c r="Z3290" i="2"/>
  <c r="Z3395" i="2"/>
  <c r="P3003" i="2"/>
  <c r="P2987" i="2"/>
  <c r="P3080" i="2"/>
  <c r="P3184" i="2"/>
  <c r="Z3289" i="2"/>
  <c r="AA3287" i="2"/>
  <c r="AB3287" i="2" s="1"/>
  <c r="P3286" i="2"/>
  <c r="Z3398" i="2"/>
  <c r="AA3078" i="2"/>
  <c r="AB3078" i="2" s="1"/>
  <c r="Z2668" i="2"/>
  <c r="O2867" i="2"/>
  <c r="P3006" i="2"/>
  <c r="N3079" i="2"/>
  <c r="AA3079" i="2"/>
  <c r="AB3079" i="2" s="1"/>
  <c r="N3395" i="2"/>
  <c r="O3391" i="2"/>
  <c r="O3390" i="2"/>
  <c r="AA3283" i="2"/>
  <c r="AB3283" i="2" s="1"/>
  <c r="O3285" i="2"/>
  <c r="Z3180" i="2"/>
  <c r="N3076" i="2"/>
  <c r="O2756" i="2"/>
  <c r="P2869" i="2"/>
  <c r="N2869" i="2"/>
  <c r="P2668" i="2"/>
  <c r="N2668" i="2"/>
  <c r="P2756" i="2"/>
  <c r="N2756" i="2"/>
  <c r="P3291" i="2"/>
  <c r="N3291" i="2"/>
  <c r="O2997" i="2"/>
  <c r="O3082" i="2"/>
  <c r="O3187" i="2"/>
  <c r="AA3187" i="2"/>
  <c r="AB3187" i="2" s="1"/>
  <c r="Z3182" i="2"/>
  <c r="Y3284" i="2"/>
  <c r="Z3284" i="2" s="1"/>
  <c r="AA3284" i="2"/>
  <c r="AB3284" i="2" s="1"/>
  <c r="P3005" i="2"/>
  <c r="AA3076" i="2"/>
  <c r="AB3076" i="2" s="1"/>
  <c r="N3182" i="2"/>
  <c r="P3182" i="2"/>
  <c r="O3290" i="2"/>
  <c r="Q3290" i="2"/>
  <c r="N3392" i="2"/>
  <c r="P3392" i="2"/>
  <c r="AA2869" i="2"/>
  <c r="AB2869" i="2" s="1"/>
  <c r="P2983" i="2"/>
  <c r="AA2976" i="2"/>
  <c r="AB2976" i="2" s="1"/>
  <c r="Z2975" i="2"/>
  <c r="Y3081" i="2"/>
  <c r="Z3081" i="2" s="1"/>
  <c r="P3189" i="2"/>
  <c r="N3189" i="2"/>
  <c r="N3185" i="2"/>
  <c r="Z3295" i="2"/>
  <c r="P3285" i="2"/>
  <c r="N3285" i="2"/>
  <c r="Z3283" i="2"/>
  <c r="AA3189" i="2"/>
  <c r="AB3189" i="2" s="1"/>
  <c r="Z3185" i="2"/>
  <c r="AA3184" i="2"/>
  <c r="AB3184" i="2" s="1"/>
  <c r="AA3182" i="2"/>
  <c r="AB3182" i="2" s="1"/>
  <c r="O3288" i="2"/>
  <c r="Y3286" i="2"/>
  <c r="Z3286" i="2" s="1"/>
  <c r="Q3398" i="2"/>
  <c r="P3394" i="2"/>
  <c r="AA3391" i="2"/>
  <c r="AB3391" i="2" s="1"/>
  <c r="Z3291" i="2"/>
  <c r="Z3287" i="2"/>
  <c r="AA3398" i="2"/>
  <c r="AB3398" i="2" s="1"/>
  <c r="Z3397" i="2"/>
  <c r="P3396" i="2"/>
  <c r="AA3388" i="2"/>
  <c r="AB3388" i="2" s="1"/>
  <c r="P3292" i="2"/>
  <c r="AA3290" i="2"/>
  <c r="AB3290" i="2" s="1"/>
  <c r="Z3285" i="2"/>
  <c r="Z3282" i="2"/>
  <c r="AA3392" i="2"/>
  <c r="AB3392" i="2" s="1"/>
  <c r="Z3401" i="2"/>
  <c r="O3393" i="2"/>
  <c r="Q3393" i="2"/>
  <c r="AA3394" i="2"/>
  <c r="AB3394" i="2" s="1"/>
  <c r="P3393" i="2"/>
  <c r="AA3389" i="2"/>
  <c r="AB3389" i="2" s="1"/>
  <c r="Z3388" i="2"/>
  <c r="AA3397" i="2"/>
  <c r="AB3397" i="2" s="1"/>
  <c r="Z3396" i="2"/>
  <c r="Z3394" i="2"/>
  <c r="AA3393" i="2"/>
  <c r="AB3393" i="2" s="1"/>
  <c r="N3391" i="2"/>
  <c r="Z3389" i="2"/>
  <c r="AA3401" i="2"/>
  <c r="AB3401" i="2" s="1"/>
  <c r="AA3396" i="2"/>
  <c r="AB3396" i="2" s="1"/>
  <c r="Q3392" i="2"/>
  <c r="N3397" i="2"/>
  <c r="P3397" i="2"/>
  <c r="O3396" i="2"/>
  <c r="Q3396" i="2"/>
  <c r="O3394" i="2"/>
  <c r="P3401" i="2"/>
  <c r="AA3395" i="2"/>
  <c r="AB3395" i="2" s="1"/>
  <c r="Z3390" i="2"/>
  <c r="P3389" i="2"/>
  <c r="P3398" i="2"/>
  <c r="Z3393" i="2"/>
  <c r="Q3401" i="2"/>
  <c r="Q3397" i="2"/>
  <c r="AA3390" i="2"/>
  <c r="AB3390" i="2" s="1"/>
  <c r="P3390" i="2"/>
  <c r="Q3389" i="2"/>
  <c r="O3283" i="2"/>
  <c r="Q3283" i="2"/>
  <c r="Q3286" i="2"/>
  <c r="O3286" i="2"/>
  <c r="O3295" i="2"/>
  <c r="Q3295" i="2"/>
  <c r="O3291" i="2"/>
  <c r="Q3291" i="2"/>
  <c r="Z3292" i="2"/>
  <c r="AA3288" i="2"/>
  <c r="AB3288" i="2" s="1"/>
  <c r="Q3287" i="2"/>
  <c r="Q3284" i="2"/>
  <c r="P3283" i="2"/>
  <c r="AA3282" i="2"/>
  <c r="AB3282" i="2" s="1"/>
  <c r="AA3292" i="2"/>
  <c r="AB3292" i="2" s="1"/>
  <c r="P3287" i="2"/>
  <c r="AA3285" i="2"/>
  <c r="AB3285" i="2" s="1"/>
  <c r="P3284" i="2"/>
  <c r="AA3289" i="2"/>
  <c r="AB3289" i="2" s="1"/>
  <c r="Z3288" i="2"/>
  <c r="P3288" i="2"/>
  <c r="O3004" i="2"/>
  <c r="Q3004" i="2"/>
  <c r="Z2977" i="2"/>
  <c r="AA3190" i="2"/>
  <c r="AB3190" i="2" s="1"/>
  <c r="Y3190" i="2"/>
  <c r="Z3190" i="2" s="1"/>
  <c r="Z3181" i="2"/>
  <c r="N2665" i="2"/>
  <c r="P2665" i="2"/>
  <c r="N3001" i="2"/>
  <c r="P3001" i="2"/>
  <c r="P2999" i="2"/>
  <c r="N2997" i="2"/>
  <c r="P2978" i="2"/>
  <c r="O3081" i="2"/>
  <c r="Q3081" i="2"/>
  <c r="Z3078" i="2"/>
  <c r="AA3193" i="2"/>
  <c r="AB3193" i="2" s="1"/>
  <c r="Y3188" i="2"/>
  <c r="Z3188" i="2" s="1"/>
  <c r="AA3188" i="2"/>
  <c r="AB3188" i="2" s="1"/>
  <c r="Z3184" i="2"/>
  <c r="Z3183" i="2"/>
  <c r="N3181" i="2"/>
  <c r="AA3181" i="2"/>
  <c r="AB3181" i="2" s="1"/>
  <c r="N3077" i="2"/>
  <c r="P3077" i="2"/>
  <c r="O3190" i="2"/>
  <c r="Q3190" i="2"/>
  <c r="Q3186" i="2"/>
  <c r="O3186" i="2"/>
  <c r="O3184" i="2"/>
  <c r="Q3184" i="2"/>
  <c r="P2873" i="2"/>
  <c r="N2873" i="2"/>
  <c r="Q2977" i="2"/>
  <c r="O2977" i="2"/>
  <c r="N3188" i="2"/>
  <c r="P3188" i="2"/>
  <c r="AA3180" i="2"/>
  <c r="AB3180" i="2" s="1"/>
  <c r="AA2978" i="2"/>
  <c r="AB2978" i="2" s="1"/>
  <c r="Z3080" i="2"/>
  <c r="Z3187" i="2"/>
  <c r="O3183" i="2"/>
  <c r="O3188" i="2"/>
  <c r="Q3188" i="2"/>
  <c r="O3189" i="2"/>
  <c r="Q3189" i="2"/>
  <c r="O3181" i="2"/>
  <c r="Q3181" i="2"/>
  <c r="O3185" i="2"/>
  <c r="Q3185" i="2"/>
  <c r="O3193" i="2"/>
  <c r="Q3193" i="2"/>
  <c r="Z3186" i="2"/>
  <c r="P3193" i="2"/>
  <c r="P3190" i="2"/>
  <c r="P3187" i="2"/>
  <c r="AA3186" i="2"/>
  <c r="AB3186" i="2" s="1"/>
  <c r="AA3183" i="2"/>
  <c r="AB3183" i="2" s="1"/>
  <c r="P3183" i="2"/>
  <c r="Q3182" i="2"/>
  <c r="Q3077" i="2"/>
  <c r="O3077" i="2"/>
  <c r="O3000" i="2"/>
  <c r="Q3000" i="2"/>
  <c r="O2680" i="2"/>
  <c r="P2998" i="2"/>
  <c r="N2998" i="2"/>
  <c r="P2990" i="2"/>
  <c r="Z3079" i="2"/>
  <c r="Z2168" i="2"/>
  <c r="P2766" i="2"/>
  <c r="N2766" i="2"/>
  <c r="N2761" i="2"/>
  <c r="AA2755" i="2"/>
  <c r="AB2755" i="2" s="1"/>
  <c r="Z2867" i="2"/>
  <c r="O2996" i="2"/>
  <c r="P2994" i="2"/>
  <c r="N2982" i="2"/>
  <c r="N2977" i="2"/>
  <c r="Z2976" i="2"/>
  <c r="P2974" i="2"/>
  <c r="Z2969" i="2"/>
  <c r="AA3085" i="2"/>
  <c r="AB3085" i="2" s="1"/>
  <c r="Z3084" i="2"/>
  <c r="AA3084" i="2"/>
  <c r="AB3084" i="2" s="1"/>
  <c r="Z3082" i="2"/>
  <c r="Q3078" i="2"/>
  <c r="O3078" i="2"/>
  <c r="Q2648" i="2"/>
  <c r="O2648" i="2"/>
  <c r="AA3075" i="2"/>
  <c r="AB3075" i="2" s="1"/>
  <c r="Y3075" i="2"/>
  <c r="Z3075" i="2" s="1"/>
  <c r="P2867" i="2"/>
  <c r="N2867" i="2"/>
  <c r="Q2973" i="2"/>
  <c r="O2973" i="2"/>
  <c r="P3082" i="2"/>
  <c r="N3082" i="2"/>
  <c r="AA2974" i="2"/>
  <c r="AB2974" i="2" s="1"/>
  <c r="Z3088" i="2"/>
  <c r="AA3080" i="2"/>
  <c r="AB3080" i="2" s="1"/>
  <c r="Z3076" i="2"/>
  <c r="O3080" i="2"/>
  <c r="Q3080" i="2"/>
  <c r="O3076" i="2"/>
  <c r="Q3076" i="2"/>
  <c r="O3084" i="2"/>
  <c r="Q3084" i="2"/>
  <c r="Z3083" i="2"/>
  <c r="Q3083" i="2"/>
  <c r="O3083" i="2"/>
  <c r="O3079" i="2"/>
  <c r="Q3079" i="2"/>
  <c r="Z3077" i="2"/>
  <c r="Q3088" i="2"/>
  <c r="Q3085" i="2"/>
  <c r="P3084" i="2"/>
  <c r="AA3083" i="2"/>
  <c r="AB3083" i="2" s="1"/>
  <c r="AA3082" i="2"/>
  <c r="AB3082" i="2" s="1"/>
  <c r="P3081" i="2"/>
  <c r="P3078" i="2"/>
  <c r="P3088" i="2"/>
  <c r="Z3085" i="2"/>
  <c r="P3085" i="2"/>
  <c r="AA3077" i="2"/>
  <c r="AB3077" i="2" s="1"/>
  <c r="P2868" i="2"/>
  <c r="N2868" i="2"/>
  <c r="P3002" i="2"/>
  <c r="N3002" i="2"/>
  <c r="P2995" i="2"/>
  <c r="Q2988" i="2"/>
  <c r="P2985" i="2"/>
  <c r="P2973" i="2"/>
  <c r="N2973" i="2"/>
  <c r="Z2979" i="2"/>
  <c r="Q2976" i="2"/>
  <c r="N2649" i="2"/>
  <c r="P2649" i="2"/>
  <c r="Q2863" i="2"/>
  <c r="O2863" i="2"/>
  <c r="Q2992" i="2"/>
  <c r="Q2488" i="2"/>
  <c r="O2488" i="2"/>
  <c r="Q2480" i="2"/>
  <c r="O2480" i="2"/>
  <c r="N2870" i="2"/>
  <c r="P2870" i="2"/>
  <c r="Q2866" i="2"/>
  <c r="O2866" i="2"/>
  <c r="P2986" i="2"/>
  <c r="Q2984" i="2"/>
  <c r="N2979" i="2"/>
  <c r="P2979" i="2"/>
  <c r="O2483" i="2"/>
  <c r="Z2763" i="2"/>
  <c r="Z2756" i="2"/>
  <c r="O2870" i="2"/>
  <c r="P2991" i="2"/>
  <c r="AA2979" i="2"/>
  <c r="AB2979" i="2" s="1"/>
  <c r="Z2978" i="2"/>
  <c r="AA2977" i="2"/>
  <c r="AB2977" i="2" s="1"/>
  <c r="AA2975" i="2"/>
  <c r="AB2975" i="2" s="1"/>
  <c r="Z2973" i="2"/>
  <c r="AA2969" i="2"/>
  <c r="AB2969" i="2" s="1"/>
  <c r="Z2476" i="2"/>
  <c r="Z2658" i="2"/>
  <c r="Z2652" i="2"/>
  <c r="Z2760" i="2"/>
  <c r="Z2873" i="2"/>
  <c r="Z2870" i="2"/>
  <c r="Z2868" i="2"/>
  <c r="Z2464" i="2"/>
  <c r="Z2460" i="2"/>
  <c r="O2677" i="2"/>
  <c r="Q2754" i="2"/>
  <c r="AA2754" i="2"/>
  <c r="AB2754" i="2" s="1"/>
  <c r="AA2865" i="2"/>
  <c r="AB2865" i="2" s="1"/>
  <c r="Z2982" i="2"/>
  <c r="AA2972" i="2"/>
  <c r="AB2972" i="2" s="1"/>
  <c r="P2970" i="2"/>
  <c r="O2972" i="2"/>
  <c r="Q2972" i="2"/>
  <c r="Z2974" i="2"/>
  <c r="AA2973" i="2"/>
  <c r="AB2973" i="2" s="1"/>
  <c r="P2971" i="2"/>
  <c r="Z2971" i="2"/>
  <c r="AA2971" i="2"/>
  <c r="AB2971" i="2" s="1"/>
  <c r="Z2970" i="2"/>
  <c r="P2975" i="2"/>
  <c r="AA2970" i="2"/>
  <c r="AB2970" i="2" s="1"/>
  <c r="Q2994" i="2"/>
  <c r="P2984" i="2"/>
  <c r="O2978" i="2"/>
  <c r="Q2978" i="2"/>
  <c r="N2996" i="2"/>
  <c r="P2996" i="2"/>
  <c r="Q2990" i="2"/>
  <c r="O2974" i="2"/>
  <c r="Q2974" i="2"/>
  <c r="O3002" i="2"/>
  <c r="Q3002" i="2"/>
  <c r="P2992" i="2"/>
  <c r="Q2986" i="2"/>
  <c r="N2976" i="2"/>
  <c r="P2976" i="2"/>
  <c r="O2970" i="2"/>
  <c r="Q2970" i="2"/>
  <c r="O2998" i="2"/>
  <c r="Q2998" i="2"/>
  <c r="P2988" i="2"/>
  <c r="O2982" i="2"/>
  <c r="Q2982" i="2"/>
  <c r="N2972" i="2"/>
  <c r="P2972" i="2"/>
  <c r="O3006" i="2"/>
  <c r="P3004" i="2"/>
  <c r="P3000" i="2"/>
  <c r="O3005" i="2"/>
  <c r="O3001" i="2"/>
  <c r="Q3003" i="2"/>
  <c r="Q2999" i="2"/>
  <c r="Q2995" i="2"/>
  <c r="Q2991" i="2"/>
  <c r="Q2987" i="2"/>
  <c r="Q2983" i="2"/>
  <c r="Q2979" i="2"/>
  <c r="Q2975" i="2"/>
  <c r="Q2971" i="2"/>
  <c r="P2476" i="2"/>
  <c r="N2476" i="2"/>
  <c r="O2861" i="2"/>
  <c r="Q2861" i="2"/>
  <c r="Z2473" i="2"/>
  <c r="P2467" i="2"/>
  <c r="P2466" i="2"/>
  <c r="N2466" i="2"/>
  <c r="N2677" i="2"/>
  <c r="O2676" i="2"/>
  <c r="Z2672" i="2"/>
  <c r="Z2655" i="2"/>
  <c r="N2648" i="2"/>
  <c r="AA2761" i="2"/>
  <c r="AB2761" i="2" s="1"/>
  <c r="Y2761" i="2"/>
  <c r="Z2761" i="2" s="1"/>
  <c r="Z2869" i="2"/>
  <c r="AA2868" i="2"/>
  <c r="AB2868" i="2" s="1"/>
  <c r="AA2862" i="2"/>
  <c r="AB2862" i="2" s="1"/>
  <c r="Q2760" i="2"/>
  <c r="O2760" i="2"/>
  <c r="O1649" i="2"/>
  <c r="Q1956" i="2"/>
  <c r="P2488" i="2"/>
  <c r="N2488" i="2"/>
  <c r="O2476" i="2"/>
  <c r="N2470" i="2"/>
  <c r="P2470" i="2"/>
  <c r="P2673" i="2"/>
  <c r="N2673" i="2"/>
  <c r="N2669" i="2"/>
  <c r="Z2662" i="2"/>
  <c r="Y2647" i="2"/>
  <c r="Z2647" i="2" s="1"/>
  <c r="AA2647" i="2"/>
  <c r="AB2647" i="2" s="1"/>
  <c r="Z2762" i="2"/>
  <c r="AA2762" i="2"/>
  <c r="AB2762" i="2" s="1"/>
  <c r="N2757" i="2"/>
  <c r="Z2863" i="2"/>
  <c r="N2863" i="2"/>
  <c r="AA2861" i="2"/>
  <c r="AB2861" i="2" s="1"/>
  <c r="Z2648" i="2"/>
  <c r="AA2758" i="2"/>
  <c r="AB2758" i="2" s="1"/>
  <c r="Z2865" i="2"/>
  <c r="AA2864" i="2"/>
  <c r="AB2864" i="2" s="1"/>
  <c r="Y2866" i="2"/>
  <c r="Z2866" i="2" s="1"/>
  <c r="AA2866" i="2"/>
  <c r="AB2866" i="2" s="1"/>
  <c r="O2862" i="2"/>
  <c r="Q2862" i="2"/>
  <c r="Z2861" i="2"/>
  <c r="N2861" i="2"/>
  <c r="P2861" i="2"/>
  <c r="O2873" i="2"/>
  <c r="Q2873" i="2"/>
  <c r="Q2868" i="2"/>
  <c r="O2865" i="2"/>
  <c r="Q2865" i="2"/>
  <c r="Z2864" i="2"/>
  <c r="Y2860" i="2"/>
  <c r="Z2860" i="2" s="1"/>
  <c r="AA2860" i="2"/>
  <c r="AB2860" i="2" s="1"/>
  <c r="O2869" i="2"/>
  <c r="Q2869" i="2"/>
  <c r="Q2864" i="2"/>
  <c r="O2864" i="2"/>
  <c r="AA2870" i="2"/>
  <c r="AB2870" i="2" s="1"/>
  <c r="P2865" i="2"/>
  <c r="AA2863" i="2"/>
  <c r="AB2863" i="2" s="1"/>
  <c r="Z2862" i="2"/>
  <c r="P2862" i="2"/>
  <c r="AA2867" i="2"/>
  <c r="AB2867" i="2" s="1"/>
  <c r="P2866" i="2"/>
  <c r="N2681" i="2"/>
  <c r="P2681" i="2"/>
  <c r="Q2659" i="2"/>
  <c r="Q2651" i="2"/>
  <c r="O2651" i="2"/>
  <c r="O2646" i="2"/>
  <c r="Q2646" i="2"/>
  <c r="Z2482" i="2"/>
  <c r="Z2481" i="2"/>
  <c r="Y2673" i="2"/>
  <c r="Z2673" i="2" s="1"/>
  <c r="P2658" i="2"/>
  <c r="N2658" i="2"/>
  <c r="Q2652" i="2"/>
  <c r="O2652" i="2"/>
  <c r="Q2759" i="2"/>
  <c r="O2759" i="2"/>
  <c r="Q2272" i="2"/>
  <c r="O2272" i="2"/>
  <c r="Q2471" i="2"/>
  <c r="N2683" i="2"/>
  <c r="P2683" i="2"/>
  <c r="AA2653" i="2"/>
  <c r="AB2653" i="2" s="1"/>
  <c r="Y2653" i="2"/>
  <c r="Z2653" i="2" s="1"/>
  <c r="Q2763" i="2"/>
  <c r="O2763" i="2"/>
  <c r="P2671" i="2"/>
  <c r="P2670" i="2"/>
  <c r="N2670" i="2"/>
  <c r="Q2664" i="2"/>
  <c r="O2664" i="2"/>
  <c r="Z2184" i="2"/>
  <c r="AA2458" i="2"/>
  <c r="AB2458" i="2" s="1"/>
  <c r="P2760" i="2"/>
  <c r="Z2758" i="2"/>
  <c r="AA2757" i="2"/>
  <c r="AB2757" i="2" s="1"/>
  <c r="Z2766" i="2"/>
  <c r="Z2282" i="2"/>
  <c r="AA2274" i="2"/>
  <c r="AB2274" i="2" s="1"/>
  <c r="Z2269" i="2"/>
  <c r="Z2671" i="2"/>
  <c r="Z2669" i="2"/>
  <c r="AA2654" i="2"/>
  <c r="AB2654" i="2" s="1"/>
  <c r="P2763" i="2"/>
  <c r="N2762" i="2"/>
  <c r="Y2759" i="2"/>
  <c r="Z2759" i="2" s="1"/>
  <c r="AA2759" i="2"/>
  <c r="AB2759" i="2" s="1"/>
  <c r="O2755" i="2"/>
  <c r="Q2755" i="2"/>
  <c r="Z2754" i="2"/>
  <c r="N2754" i="2"/>
  <c r="P2754" i="2"/>
  <c r="O2766" i="2"/>
  <c r="Q2766" i="2"/>
  <c r="Q2761" i="2"/>
  <c r="O2758" i="2"/>
  <c r="Q2758" i="2"/>
  <c r="Z2757" i="2"/>
  <c r="Y2753" i="2"/>
  <c r="Z2753" i="2" s="1"/>
  <c r="AA2753" i="2"/>
  <c r="AB2753" i="2" s="1"/>
  <c r="O2762" i="2"/>
  <c r="Q2762" i="2"/>
  <c r="Q2757" i="2"/>
  <c r="O2757" i="2"/>
  <c r="AA2763" i="2"/>
  <c r="AB2763" i="2" s="1"/>
  <c r="P2758" i="2"/>
  <c r="AA2756" i="2"/>
  <c r="AB2756" i="2" s="1"/>
  <c r="Z2755" i="2"/>
  <c r="P2755" i="2"/>
  <c r="AA2760" i="2"/>
  <c r="AB2760" i="2" s="1"/>
  <c r="P2759" i="2"/>
  <c r="Q2489" i="2"/>
  <c r="O2489" i="2"/>
  <c r="P2680" i="2"/>
  <c r="N2680" i="2"/>
  <c r="O2675" i="2"/>
  <c r="Q2675" i="2"/>
  <c r="P1649" i="2"/>
  <c r="N1649" i="2"/>
  <c r="Q1957" i="2"/>
  <c r="P2486" i="2"/>
  <c r="P2477" i="2"/>
  <c r="N2477" i="2"/>
  <c r="P2473" i="2"/>
  <c r="N2473" i="2"/>
  <c r="Q2460" i="2"/>
  <c r="O2460" i="2"/>
  <c r="O2684" i="2"/>
  <c r="Q2684" i="2"/>
  <c r="O2661" i="2"/>
  <c r="P2654" i="2"/>
  <c r="N2654" i="2"/>
  <c r="N2653" i="2"/>
  <c r="P2653" i="2"/>
  <c r="N2652" i="2"/>
  <c r="P2652" i="2"/>
  <c r="P1655" i="2"/>
  <c r="N1655" i="2"/>
  <c r="N2493" i="2"/>
  <c r="P2493" i="2"/>
  <c r="Q2484" i="2"/>
  <c r="O2484" i="2"/>
  <c r="Z2682" i="2"/>
  <c r="Y2679" i="2"/>
  <c r="Z2679" i="2" s="1"/>
  <c r="N2674" i="2"/>
  <c r="P2674" i="2"/>
  <c r="P1956" i="2"/>
  <c r="N2169" i="2"/>
  <c r="P2169" i="2"/>
  <c r="Q2276" i="2"/>
  <c r="O2276" i="2"/>
  <c r="Q2492" i="2"/>
  <c r="O2492" i="2"/>
  <c r="Y2485" i="2"/>
  <c r="Z2485" i="2" s="1"/>
  <c r="P2676" i="2"/>
  <c r="N2676" i="2"/>
  <c r="P2664" i="2"/>
  <c r="N2664" i="2"/>
  <c r="O2655" i="2"/>
  <c r="AA2646" i="2"/>
  <c r="AB2646" i="2" s="1"/>
  <c r="Z2180" i="2"/>
  <c r="Z2480" i="2"/>
  <c r="AA2462" i="2"/>
  <c r="AB2462" i="2" s="1"/>
  <c r="Z2461" i="2"/>
  <c r="Y2681" i="2"/>
  <c r="Z2681" i="2" s="1"/>
  <c r="Y2675" i="2"/>
  <c r="Z2675" i="2" s="1"/>
  <c r="O2671" i="2"/>
  <c r="O2667" i="2"/>
  <c r="Y2665" i="2"/>
  <c r="Z2665" i="2" s="1"/>
  <c r="N2661" i="2"/>
  <c r="Z2650" i="2"/>
  <c r="AA2649" i="2"/>
  <c r="AB2649" i="2" s="1"/>
  <c r="Z2458" i="2"/>
  <c r="Z2666" i="2"/>
  <c r="Z2654" i="2"/>
  <c r="AA2650" i="2"/>
  <c r="AB2650" i="2" s="1"/>
  <c r="AA2278" i="2"/>
  <c r="AB2278" i="2" s="1"/>
  <c r="Z2494" i="2"/>
  <c r="Z2486" i="2"/>
  <c r="Z2483" i="2"/>
  <c r="Z2683" i="2"/>
  <c r="Z2680" i="2"/>
  <c r="Z2674" i="2"/>
  <c r="O2672" i="2"/>
  <c r="Z2670" i="2"/>
  <c r="Z2664" i="2"/>
  <c r="P2655" i="2"/>
  <c r="O2682" i="2"/>
  <c r="Q2682" i="2"/>
  <c r="Y2677" i="2"/>
  <c r="Z2677" i="2" s="1"/>
  <c r="O2673" i="2"/>
  <c r="Q2673" i="2"/>
  <c r="Y2667" i="2"/>
  <c r="Z2667" i="2" s="1"/>
  <c r="O2663" i="2"/>
  <c r="Q2663" i="2"/>
  <c r="N2662" i="2"/>
  <c r="P2662" i="2"/>
  <c r="Y2660" i="2"/>
  <c r="Z2660" i="2" s="1"/>
  <c r="P2659" i="2"/>
  <c r="O2683" i="2"/>
  <c r="Q2683" i="2"/>
  <c r="Q2681" i="2"/>
  <c r="O2681" i="2"/>
  <c r="O2674" i="2"/>
  <c r="Q2674" i="2"/>
  <c r="Q2669" i="2"/>
  <c r="O2666" i="2"/>
  <c r="Q2666" i="2"/>
  <c r="Y2661" i="2"/>
  <c r="Z2661" i="2" s="1"/>
  <c r="Y2651" i="2"/>
  <c r="Z2651" i="2" s="1"/>
  <c r="AA2651" i="2"/>
  <c r="AB2651" i="2" s="1"/>
  <c r="O2647" i="2"/>
  <c r="Q2647" i="2"/>
  <c r="Z2646" i="2"/>
  <c r="N2646" i="2"/>
  <c r="P2646" i="2"/>
  <c r="Z2684" i="2"/>
  <c r="P2684" i="2"/>
  <c r="Q2678" i="2"/>
  <c r="O2670" i="2"/>
  <c r="Q2670" i="2"/>
  <c r="Q2665" i="2"/>
  <c r="O2665" i="2"/>
  <c r="O2658" i="2"/>
  <c r="Q2658" i="2"/>
  <c r="Q2653" i="2"/>
  <c r="O2650" i="2"/>
  <c r="Q2650" i="2"/>
  <c r="Z2649" i="2"/>
  <c r="Y2645" i="2"/>
  <c r="Z2645" i="2" s="1"/>
  <c r="AA2645" i="2"/>
  <c r="AB2645" i="2" s="1"/>
  <c r="O2679" i="2"/>
  <c r="Q2679" i="2"/>
  <c r="Z2678" i="2"/>
  <c r="N2678" i="2"/>
  <c r="P2678" i="2"/>
  <c r="Y2676" i="2"/>
  <c r="Z2676" i="2" s="1"/>
  <c r="N2675" i="2"/>
  <c r="P2675" i="2"/>
  <c r="N2672" i="2"/>
  <c r="P2672" i="2"/>
  <c r="Q2662" i="2"/>
  <c r="O2654" i="2"/>
  <c r="Q2654" i="2"/>
  <c r="Q2649" i="2"/>
  <c r="O2649" i="2"/>
  <c r="Z2659" i="2"/>
  <c r="P2682" i="2"/>
  <c r="P2679" i="2"/>
  <c r="P2666" i="2"/>
  <c r="Z2663" i="2"/>
  <c r="P2663" i="2"/>
  <c r="AA2655" i="2"/>
  <c r="AB2655" i="2" s="1"/>
  <c r="P2650" i="2"/>
  <c r="AA2648" i="2"/>
  <c r="AB2648" i="2" s="1"/>
  <c r="P2647" i="2"/>
  <c r="P2667" i="2"/>
  <c r="AA2652" i="2"/>
  <c r="AB2652" i="2" s="1"/>
  <c r="P2651" i="2"/>
  <c r="P1950" i="2"/>
  <c r="P2465" i="2"/>
  <c r="N2465" i="2"/>
  <c r="Q2463" i="2"/>
  <c r="O2463" i="2"/>
  <c r="N2277" i="2"/>
  <c r="P2273" i="2"/>
  <c r="P2492" i="2"/>
  <c r="N2492" i="2"/>
  <c r="Q2487" i="2"/>
  <c r="Y2484" i="2"/>
  <c r="Z2484" i="2" s="1"/>
  <c r="N2483" i="2"/>
  <c r="P2483" i="2"/>
  <c r="P2482" i="2"/>
  <c r="N2482" i="2"/>
  <c r="N2481" i="2"/>
  <c r="O2472" i="2"/>
  <c r="Q2464" i="2"/>
  <c r="O2464" i="2"/>
  <c r="Y2189" i="2"/>
  <c r="Z2189" i="2" s="1"/>
  <c r="P2177" i="2"/>
  <c r="Q2164" i="2"/>
  <c r="O2164" i="2"/>
  <c r="Q1976" i="2"/>
  <c r="O1976" i="2"/>
  <c r="N2279" i="2"/>
  <c r="P2279" i="2"/>
  <c r="Y2493" i="2"/>
  <c r="Z2493" i="2" s="1"/>
  <c r="P2472" i="2"/>
  <c r="N2472" i="2"/>
  <c r="Q2467" i="2"/>
  <c r="O2467" i="2"/>
  <c r="P2460" i="2"/>
  <c r="N2460" i="2"/>
  <c r="P1949" i="2"/>
  <c r="P2190" i="2"/>
  <c r="P2186" i="2"/>
  <c r="Q2184" i="2"/>
  <c r="Q2176" i="2"/>
  <c r="O2176" i="2"/>
  <c r="Q2168" i="2"/>
  <c r="O2168" i="2"/>
  <c r="P2276" i="2"/>
  <c r="N2276" i="2"/>
  <c r="P2272" i="2"/>
  <c r="N2272" i="2"/>
  <c r="Z2492" i="2"/>
  <c r="N2489" i="2"/>
  <c r="P2489" i="2"/>
  <c r="P2485" i="2"/>
  <c r="P2480" i="2"/>
  <c r="N2480" i="2"/>
  <c r="O2479" i="2"/>
  <c r="Z2477" i="2"/>
  <c r="Q2465" i="2"/>
  <c r="AA2459" i="2"/>
  <c r="AB2459" i="2" s="1"/>
  <c r="Y2459" i="2"/>
  <c r="Z2459" i="2" s="1"/>
  <c r="AA2466" i="2"/>
  <c r="AB2466" i="2" s="1"/>
  <c r="Z1951" i="2"/>
  <c r="AA2494" i="2"/>
  <c r="AB2494" i="2" s="1"/>
  <c r="Z2472" i="2"/>
  <c r="Y2471" i="2"/>
  <c r="Z2471" i="2" s="1"/>
  <c r="Z2462" i="2"/>
  <c r="AA2461" i="2"/>
  <c r="AB2461" i="2" s="1"/>
  <c r="Z2457" i="2"/>
  <c r="Z2178" i="2"/>
  <c r="Z2276" i="2"/>
  <c r="Z2273" i="2"/>
  <c r="Z2272" i="2"/>
  <c r="Z2490" i="2"/>
  <c r="Z2478" i="2"/>
  <c r="Z2474" i="2"/>
  <c r="Z2470" i="2"/>
  <c r="Z2466" i="2"/>
  <c r="Y2465" i="2"/>
  <c r="Z2465" i="2" s="1"/>
  <c r="N2461" i="2"/>
  <c r="P2464" i="2"/>
  <c r="O2491" i="2"/>
  <c r="Q2491" i="2"/>
  <c r="N2490" i="2"/>
  <c r="P2490" i="2"/>
  <c r="Y2488" i="2"/>
  <c r="Z2488" i="2" s="1"/>
  <c r="N2487" i="2"/>
  <c r="P2487" i="2"/>
  <c r="N2484" i="2"/>
  <c r="P2484" i="2"/>
  <c r="O2474" i="2"/>
  <c r="Q2474" i="2"/>
  <c r="O2458" i="2"/>
  <c r="Q2458" i="2"/>
  <c r="O2494" i="2"/>
  <c r="Q2494" i="2"/>
  <c r="Y2489" i="2"/>
  <c r="Z2489" i="2" s="1"/>
  <c r="O2485" i="2"/>
  <c r="Q2485" i="2"/>
  <c r="Q2477" i="2"/>
  <c r="O2477" i="2"/>
  <c r="Q2473" i="2"/>
  <c r="O2473" i="2"/>
  <c r="Q2461" i="2"/>
  <c r="O2461" i="2"/>
  <c r="Q2493" i="2"/>
  <c r="O2493" i="2"/>
  <c r="O2486" i="2"/>
  <c r="Q2486" i="2"/>
  <c r="Q2481" i="2"/>
  <c r="O2470" i="2"/>
  <c r="Q2470" i="2"/>
  <c r="Q2490" i="2"/>
  <c r="O2482" i="2"/>
  <c r="Q2482" i="2"/>
  <c r="O2466" i="2"/>
  <c r="Q2466" i="2"/>
  <c r="Z2467" i="2"/>
  <c r="Z2487" i="2"/>
  <c r="Q2478" i="2"/>
  <c r="Q2475" i="2"/>
  <c r="P2474" i="2"/>
  <c r="P2471" i="2"/>
  <c r="AA2463" i="2"/>
  <c r="AB2463" i="2" s="1"/>
  <c r="Q2462" i="2"/>
  <c r="Q2459" i="2"/>
  <c r="P2458" i="2"/>
  <c r="AA2457" i="2"/>
  <c r="AB2457" i="2" s="1"/>
  <c r="P2494" i="2"/>
  <c r="Z2491" i="2"/>
  <c r="P2491" i="2"/>
  <c r="P2478" i="2"/>
  <c r="Z2475" i="2"/>
  <c r="P2475" i="2"/>
  <c r="AA2467" i="2"/>
  <c r="AB2467" i="2" s="1"/>
  <c r="P2462" i="2"/>
  <c r="AA2460" i="2"/>
  <c r="AB2460" i="2" s="1"/>
  <c r="P2459" i="2"/>
  <c r="Z2479" i="2"/>
  <c r="P2479" i="2"/>
  <c r="AA2464" i="2"/>
  <c r="AB2464" i="2" s="1"/>
  <c r="Z2463" i="2"/>
  <c r="P2463" i="2"/>
  <c r="P2185" i="2"/>
  <c r="O2277" i="2"/>
  <c r="Q2277" i="2"/>
  <c r="Z1863" i="2"/>
  <c r="Q1980" i="2"/>
  <c r="O1980" i="2"/>
  <c r="N2060" i="2"/>
  <c r="P2060" i="2"/>
  <c r="Q2196" i="2"/>
  <c r="AA2170" i="2"/>
  <c r="AB2170" i="2" s="1"/>
  <c r="Z2164" i="2"/>
  <c r="N2282" i="2"/>
  <c r="P2282" i="2"/>
  <c r="O2279" i="2"/>
  <c r="AA2277" i="2"/>
  <c r="AB2277" i="2" s="1"/>
  <c r="Y2277" i="2"/>
  <c r="Z2277" i="2" s="1"/>
  <c r="Y2271" i="2"/>
  <c r="Z2271" i="2" s="1"/>
  <c r="AA2271" i="2"/>
  <c r="AB2271" i="2" s="1"/>
  <c r="AA2270" i="2"/>
  <c r="AB2270" i="2" s="1"/>
  <c r="Q2275" i="2"/>
  <c r="O2275" i="2"/>
  <c r="N2061" i="2"/>
  <c r="P2061" i="2"/>
  <c r="Q2058" i="2"/>
  <c r="O2058" i="2"/>
  <c r="Z2196" i="2"/>
  <c r="P2192" i="2"/>
  <c r="P2180" i="2"/>
  <c r="AA2163" i="2"/>
  <c r="AB2163" i="2" s="1"/>
  <c r="Z2270" i="2"/>
  <c r="Z1948" i="2"/>
  <c r="O2172" i="2"/>
  <c r="P2168" i="2"/>
  <c r="N2165" i="2"/>
  <c r="P2165" i="2"/>
  <c r="N2164" i="2"/>
  <c r="N2278" i="2"/>
  <c r="Z2194" i="2"/>
  <c r="AA2166" i="2"/>
  <c r="AB2166" i="2" s="1"/>
  <c r="Z2278" i="2"/>
  <c r="Z2274" i="2"/>
  <c r="AA2273" i="2"/>
  <c r="AB2273" i="2" s="1"/>
  <c r="O2270" i="2"/>
  <c r="Q2270" i="2"/>
  <c r="Q2273" i="2"/>
  <c r="O2273" i="2"/>
  <c r="O2282" i="2"/>
  <c r="Q2282" i="2"/>
  <c r="O2278" i="2"/>
  <c r="Q2278" i="2"/>
  <c r="Z2279" i="2"/>
  <c r="AA2275" i="2"/>
  <c r="AB2275" i="2" s="1"/>
  <c r="Q2274" i="2"/>
  <c r="Q2271" i="2"/>
  <c r="P2270" i="2"/>
  <c r="AA2269" i="2"/>
  <c r="AB2269" i="2" s="1"/>
  <c r="AA2279" i="2"/>
  <c r="AB2279" i="2" s="1"/>
  <c r="P2274" i="2"/>
  <c r="AA2272" i="2"/>
  <c r="AB2272" i="2" s="1"/>
  <c r="P2271" i="2"/>
  <c r="AA2276" i="2"/>
  <c r="AB2276" i="2" s="1"/>
  <c r="Z2275" i="2"/>
  <c r="P2275" i="2"/>
  <c r="O2057" i="2"/>
  <c r="Q2057" i="2"/>
  <c r="AA2061" i="2"/>
  <c r="AB2061" i="2" s="1"/>
  <c r="P2055" i="2"/>
  <c r="AA1842" i="2"/>
  <c r="AB1842" i="2" s="1"/>
  <c r="P1961" i="2"/>
  <c r="N2058" i="2"/>
  <c r="Z2057" i="2"/>
  <c r="AA2055" i="2"/>
  <c r="AB2055" i="2" s="1"/>
  <c r="O2054" i="2"/>
  <c r="P2200" i="2"/>
  <c r="Z2186" i="2"/>
  <c r="P2184" i="2"/>
  <c r="N2176" i="2"/>
  <c r="AA2172" i="2"/>
  <c r="AB2172" i="2" s="1"/>
  <c r="P2171" i="2"/>
  <c r="AA2169" i="2"/>
  <c r="AB2169" i="2" s="1"/>
  <c r="N1140" i="2"/>
  <c r="P1977" i="2"/>
  <c r="N1965" i="2"/>
  <c r="AA1953" i="2"/>
  <c r="AB1953" i="2" s="1"/>
  <c r="AA2057" i="2"/>
  <c r="AB2057" i="2" s="1"/>
  <c r="P2197" i="2"/>
  <c r="Q2191" i="2"/>
  <c r="Z2190" i="2"/>
  <c r="P2189" i="2"/>
  <c r="P2173" i="2"/>
  <c r="Q2185" i="2"/>
  <c r="O2169" i="2"/>
  <c r="Q2169" i="2"/>
  <c r="P1840" i="2"/>
  <c r="N1967" i="2"/>
  <c r="P1967" i="2"/>
  <c r="Q1964" i="2"/>
  <c r="O1964" i="2"/>
  <c r="AA2060" i="2"/>
  <c r="AB2060" i="2" s="1"/>
  <c r="Z2055" i="2"/>
  <c r="Y2200" i="2"/>
  <c r="Z2200" i="2" s="1"/>
  <c r="Y2195" i="2"/>
  <c r="Z2195" i="2" s="1"/>
  <c r="Z2185" i="2"/>
  <c r="Q2183" i="2"/>
  <c r="Z2182" i="2"/>
  <c r="Z2170" i="2"/>
  <c r="AA2165" i="2"/>
  <c r="AB2165" i="2" s="1"/>
  <c r="Y2165" i="2"/>
  <c r="Z2165" i="2" s="1"/>
  <c r="N1469" i="2"/>
  <c r="N1464" i="2"/>
  <c r="N1983" i="2"/>
  <c r="N1976" i="2"/>
  <c r="O1973" i="2"/>
  <c r="N2057" i="2"/>
  <c r="P2057" i="2"/>
  <c r="P2201" i="2"/>
  <c r="P2193" i="2"/>
  <c r="P2187" i="2"/>
  <c r="P2181" i="2"/>
  <c r="Y2179" i="2"/>
  <c r="Z2179" i="2" s="1"/>
  <c r="Z2176" i="2"/>
  <c r="AA2173" i="2"/>
  <c r="AB2173" i="2" s="1"/>
  <c r="N2170" i="2"/>
  <c r="Z2169" i="2"/>
  <c r="Q2167" i="2"/>
  <c r="O2167" i="2"/>
  <c r="Z2166" i="2"/>
  <c r="P1973" i="2"/>
  <c r="N1973" i="2"/>
  <c r="Y2065" i="2"/>
  <c r="Z2065" i="2" s="1"/>
  <c r="Y2197" i="2"/>
  <c r="Z2197" i="2" s="1"/>
  <c r="O1977" i="2"/>
  <c r="Q1972" i="2"/>
  <c r="O1972" i="2"/>
  <c r="N2062" i="2"/>
  <c r="P2062" i="2"/>
  <c r="P2054" i="2"/>
  <c r="N2054" i="2"/>
  <c r="Q2199" i="2"/>
  <c r="Y2181" i="2"/>
  <c r="Z2181" i="2" s="1"/>
  <c r="Z2173" i="2"/>
  <c r="O2171" i="2"/>
  <c r="AA1946" i="2"/>
  <c r="AB1946" i="2" s="1"/>
  <c r="AA2052" i="2"/>
  <c r="AB2052" i="2" s="1"/>
  <c r="Z2188" i="2"/>
  <c r="Z2172" i="2"/>
  <c r="Q2197" i="2"/>
  <c r="Q2193" i="2"/>
  <c r="Q2189" i="2"/>
  <c r="Q2181" i="2"/>
  <c r="Q2177" i="2"/>
  <c r="O2173" i="2"/>
  <c r="Q2173" i="2"/>
  <c r="Q2165" i="2"/>
  <c r="O2165" i="2"/>
  <c r="Q2201" i="2"/>
  <c r="Q2190" i="2"/>
  <c r="Q2186" i="2"/>
  <c r="O2170" i="2"/>
  <c r="Q2170" i="2"/>
  <c r="Q2194" i="2"/>
  <c r="Z2193" i="2"/>
  <c r="Q2178" i="2"/>
  <c r="Z2177" i="2"/>
  <c r="Q2198" i="2"/>
  <c r="Q2195" i="2"/>
  <c r="P2194" i="2"/>
  <c r="Z2191" i="2"/>
  <c r="P2191" i="2"/>
  <c r="P2188" i="2"/>
  <c r="Q2182" i="2"/>
  <c r="Q2179" i="2"/>
  <c r="P2178" i="2"/>
  <c r="P2172" i="2"/>
  <c r="AA2167" i="2"/>
  <c r="AB2167" i="2" s="1"/>
  <c r="Q2166" i="2"/>
  <c r="P2198" i="2"/>
  <c r="P2195" i="2"/>
  <c r="P2182" i="2"/>
  <c r="P2179" i="2"/>
  <c r="AA2171" i="2"/>
  <c r="AB2171" i="2" s="1"/>
  <c r="P2166" i="2"/>
  <c r="AA2164" i="2"/>
  <c r="AB2164" i="2" s="1"/>
  <c r="Z2163" i="2"/>
  <c r="P2199" i="2"/>
  <c r="Z2183" i="2"/>
  <c r="P2183" i="2"/>
  <c r="AA2168" i="2"/>
  <c r="AB2168" i="2" s="1"/>
  <c r="Z2167" i="2"/>
  <c r="P2167" i="2"/>
  <c r="Z2187" i="2"/>
  <c r="Z2171" i="2"/>
  <c r="Q2053" i="2"/>
  <c r="O2053" i="2"/>
  <c r="O1453" i="2"/>
  <c r="Z1683" i="2"/>
  <c r="Z1649" i="2"/>
  <c r="Q1971" i="2"/>
  <c r="Q1963" i="2"/>
  <c r="O1963" i="2"/>
  <c r="P1960" i="2"/>
  <c r="N1960" i="2"/>
  <c r="P1953" i="2"/>
  <c r="P1951" i="2"/>
  <c r="Z2059" i="2"/>
  <c r="P1030" i="2"/>
  <c r="Z1276" i="2"/>
  <c r="O1484" i="2"/>
  <c r="P1478" i="2"/>
  <c r="P1477" i="2"/>
  <c r="Z1464" i="2"/>
  <c r="N1646" i="2"/>
  <c r="Z1871" i="2"/>
  <c r="Z1853" i="2"/>
  <c r="N1980" i="2"/>
  <c r="N1969" i="2"/>
  <c r="AA1952" i="2"/>
  <c r="AB1952" i="2" s="1"/>
  <c r="Z1949" i="2"/>
  <c r="Y2062" i="2"/>
  <c r="Z2062" i="2" s="1"/>
  <c r="AA2062" i="2"/>
  <c r="AB2062" i="2" s="1"/>
  <c r="N2059" i="2"/>
  <c r="AA2059" i="2"/>
  <c r="AB2059" i="2" s="1"/>
  <c r="P2056" i="2"/>
  <c r="AA1651" i="2"/>
  <c r="AB1651" i="2" s="1"/>
  <c r="Y2053" i="2"/>
  <c r="Z2053" i="2" s="1"/>
  <c r="AA2053" i="2"/>
  <c r="AB2053" i="2" s="1"/>
  <c r="Q1139" i="2"/>
  <c r="Z1242" i="2"/>
  <c r="O1652" i="2"/>
  <c r="Y1851" i="2"/>
  <c r="Z1851" i="2" s="1"/>
  <c r="AA1844" i="2"/>
  <c r="AB1844" i="2" s="1"/>
  <c r="AA1841" i="2"/>
  <c r="AB1841" i="2" s="1"/>
  <c r="Q1982" i="2"/>
  <c r="O1982" i="2"/>
  <c r="P1964" i="2"/>
  <c r="N1964" i="2"/>
  <c r="O1960" i="2"/>
  <c r="Z1952" i="2"/>
  <c r="Z1950" i="2"/>
  <c r="AA2056" i="2"/>
  <c r="AB2056" i="2" s="1"/>
  <c r="N2065" i="2"/>
  <c r="P2065" i="2"/>
  <c r="O2065" i="2"/>
  <c r="Q2065" i="2"/>
  <c r="Q2060" i="2"/>
  <c r="Q2059" i="2"/>
  <c r="O2059" i="2"/>
  <c r="Q2056" i="2"/>
  <c r="Q2055" i="2"/>
  <c r="O2055" i="2"/>
  <c r="P2053" i="2"/>
  <c r="O2061" i="2"/>
  <c r="Q2061" i="2"/>
  <c r="Z2060" i="2"/>
  <c r="Z2058" i="2"/>
  <c r="Z2056" i="2"/>
  <c r="Z2054" i="2"/>
  <c r="Z2052" i="2"/>
  <c r="O2062" i="2"/>
  <c r="Z2061" i="2"/>
  <c r="AA2058" i="2"/>
  <c r="AB2058" i="2" s="1"/>
  <c r="AA2054" i="2"/>
  <c r="AB2054" i="2" s="1"/>
  <c r="N1472" i="2"/>
  <c r="P1472" i="2"/>
  <c r="N1844" i="2"/>
  <c r="P1844" i="2"/>
  <c r="N1984" i="2"/>
  <c r="P1984" i="2"/>
  <c r="Q1967" i="2"/>
  <c r="O1967" i="2"/>
  <c r="P1651" i="2"/>
  <c r="N1651" i="2"/>
  <c r="P1841" i="2"/>
  <c r="N1841" i="2"/>
  <c r="O1984" i="2"/>
  <c r="Q1984" i="2"/>
  <c r="P1957" i="2"/>
  <c r="P1835" i="2"/>
  <c r="N1835" i="2"/>
  <c r="Z1160" i="2"/>
  <c r="Z1258" i="2"/>
  <c r="Z1252" i="2"/>
  <c r="Z1355" i="2"/>
  <c r="Z1666" i="2"/>
  <c r="Z1665" i="2"/>
  <c r="AA1834" i="2"/>
  <c r="AB1834" i="2" s="1"/>
  <c r="P1982" i="2"/>
  <c r="P1972" i="2"/>
  <c r="N1972" i="2"/>
  <c r="P1970" i="2"/>
  <c r="N1966" i="2"/>
  <c r="AA1950" i="2"/>
  <c r="AB1950" i="2" s="1"/>
  <c r="AA1945" i="2"/>
  <c r="AB1945" i="2" s="1"/>
  <c r="Y1945" i="2"/>
  <c r="Z1945" i="2" s="1"/>
  <c r="Z1944" i="2"/>
  <c r="O1645" i="2"/>
  <c r="Z1873" i="2"/>
  <c r="Z1857" i="2"/>
  <c r="Z1844" i="2"/>
  <c r="P1839" i="2"/>
  <c r="N1839" i="2"/>
  <c r="Q1965" i="2"/>
  <c r="Q1947" i="2"/>
  <c r="Z1946" i="2"/>
  <c r="Y1674" i="2"/>
  <c r="Z1674" i="2" s="1"/>
  <c r="Q1951" i="2"/>
  <c r="Z1382" i="2"/>
  <c r="Z1490" i="2"/>
  <c r="O1488" i="2"/>
  <c r="O1480" i="2"/>
  <c r="P1457" i="2"/>
  <c r="N1453" i="2"/>
  <c r="Z1874" i="2"/>
  <c r="Z1847" i="2"/>
  <c r="O1836" i="2"/>
  <c r="Q1836" i="2"/>
  <c r="Z1835" i="2"/>
  <c r="Q1979" i="2"/>
  <c r="O1979" i="2"/>
  <c r="Q1975" i="2"/>
  <c r="Q1968" i="2"/>
  <c r="O1968" i="2"/>
  <c r="Y1953" i="2"/>
  <c r="Z1953" i="2" s="1"/>
  <c r="P1945" i="2"/>
  <c r="Z1454" i="2"/>
  <c r="Z1684" i="2"/>
  <c r="Z1667" i="2"/>
  <c r="Z1868" i="2"/>
  <c r="Z1867" i="2"/>
  <c r="Z1837" i="2"/>
  <c r="AA1837" i="2"/>
  <c r="AB1837" i="2" s="1"/>
  <c r="AA1835" i="2"/>
  <c r="AB1835" i="2" s="1"/>
  <c r="AA1943" i="2"/>
  <c r="AB1943" i="2" s="1"/>
  <c r="O1983" i="2"/>
  <c r="Q1983" i="2"/>
  <c r="O1970" i="2"/>
  <c r="Q1970" i="2"/>
  <c r="O1962" i="2"/>
  <c r="Q1962" i="2"/>
  <c r="Q1953" i="2"/>
  <c r="Y1947" i="2"/>
  <c r="Z1947" i="2" s="1"/>
  <c r="AA1947" i="2"/>
  <c r="AB1947" i="2" s="1"/>
  <c r="N1978" i="2"/>
  <c r="P1978" i="2"/>
  <c r="Q1974" i="2"/>
  <c r="O1966" i="2"/>
  <c r="Q1966" i="2"/>
  <c r="Q1961" i="2"/>
  <c r="O1961" i="2"/>
  <c r="Q1949" i="2"/>
  <c r="Q1946" i="2"/>
  <c r="P1981" i="2"/>
  <c r="N1974" i="2"/>
  <c r="P1974" i="2"/>
  <c r="N1971" i="2"/>
  <c r="P1971" i="2"/>
  <c r="N1968" i="2"/>
  <c r="P1968" i="2"/>
  <c r="Q1958" i="2"/>
  <c r="Q1950" i="2"/>
  <c r="Q1945" i="2"/>
  <c r="O1981" i="2"/>
  <c r="Q1978" i="2"/>
  <c r="N1975" i="2"/>
  <c r="P1975" i="2"/>
  <c r="O1969" i="2"/>
  <c r="Q1969" i="2"/>
  <c r="O1959" i="2"/>
  <c r="Q1959" i="2"/>
  <c r="P1958" i="2"/>
  <c r="Y1956" i="2"/>
  <c r="Z1956" i="2" s="1"/>
  <c r="P1952" i="2"/>
  <c r="AA1949" i="2"/>
  <c r="AB1949" i="2" s="1"/>
  <c r="P1962" i="2"/>
  <c r="P1959" i="2"/>
  <c r="AA1951" i="2"/>
  <c r="AB1951" i="2" s="1"/>
  <c r="P1946" i="2"/>
  <c r="AA1944" i="2"/>
  <c r="AB1944" i="2" s="1"/>
  <c r="Z1943" i="2"/>
  <c r="P1979" i="2"/>
  <c r="P1963" i="2"/>
  <c r="AA1948" i="2"/>
  <c r="AB1948" i="2" s="1"/>
  <c r="P1947" i="2"/>
  <c r="P1243" i="2"/>
  <c r="N1490" i="2"/>
  <c r="P1490" i="2"/>
  <c r="N1467" i="2"/>
  <c r="P1467" i="2"/>
  <c r="Y1465" i="2"/>
  <c r="Z1465" i="2" s="1"/>
  <c r="P1460" i="2"/>
  <c r="N1460" i="2"/>
  <c r="Z1865" i="2"/>
  <c r="Z1864" i="2"/>
  <c r="Z1861" i="2"/>
  <c r="O1844" i="2"/>
  <c r="Q1844" i="2"/>
  <c r="AA1839" i="2"/>
  <c r="AB1839" i="2" s="1"/>
  <c r="N1135" i="2"/>
  <c r="N1491" i="2"/>
  <c r="P1491" i="2"/>
  <c r="N1488" i="2"/>
  <c r="P1488" i="2"/>
  <c r="Z1471" i="2"/>
  <c r="Y1848" i="2"/>
  <c r="Z1848" i="2" s="1"/>
  <c r="P1843" i="2"/>
  <c r="Z1841" i="2"/>
  <c r="Q1840" i="2"/>
  <c r="O1840" i="2"/>
  <c r="O1838" i="2"/>
  <c r="P1473" i="2"/>
  <c r="N1473" i="2"/>
  <c r="Y1678" i="2"/>
  <c r="Z1678" i="2" s="1"/>
  <c r="Y1669" i="2"/>
  <c r="Z1669" i="2" s="1"/>
  <c r="Y1860" i="2"/>
  <c r="Z1860" i="2" s="1"/>
  <c r="P1847" i="2"/>
  <c r="N1838" i="2"/>
  <c r="P1838" i="2"/>
  <c r="N1489" i="2"/>
  <c r="P1489" i="2"/>
  <c r="N1459" i="2"/>
  <c r="P1459" i="2"/>
  <c r="Z1680" i="2"/>
  <c r="Y1673" i="2"/>
  <c r="Z1673" i="2" s="1"/>
  <c r="Z1652" i="2"/>
  <c r="Y1644" i="2"/>
  <c r="Z1644" i="2" s="1"/>
  <c r="AA1644" i="2"/>
  <c r="AB1644" i="2" s="1"/>
  <c r="Y1870" i="2"/>
  <c r="Z1870" i="2" s="1"/>
  <c r="Z1855" i="2"/>
  <c r="Y1843" i="2"/>
  <c r="Z1843" i="2" s="1"/>
  <c r="AA1843" i="2"/>
  <c r="AB1843" i="2" s="1"/>
  <c r="Y1842" i="2"/>
  <c r="Z1842" i="2" s="1"/>
  <c r="P1842" i="2"/>
  <c r="AA1836" i="2"/>
  <c r="AB1836" i="2" s="1"/>
  <c r="N1836" i="2"/>
  <c r="Z1478" i="2"/>
  <c r="Z1452" i="2"/>
  <c r="AA1452" i="2"/>
  <c r="AB1452" i="2" s="1"/>
  <c r="Z1651" i="2"/>
  <c r="Z1645" i="2"/>
  <c r="Z1872" i="2"/>
  <c r="Z1852" i="2"/>
  <c r="AA1840" i="2"/>
  <c r="AB1840" i="2" s="1"/>
  <c r="Z1472" i="2"/>
  <c r="Z1470" i="2"/>
  <c r="Z1661" i="2"/>
  <c r="Z1655" i="2"/>
  <c r="Z1869" i="2"/>
  <c r="Z1859" i="2"/>
  <c r="Z1849" i="2"/>
  <c r="Z1839" i="2"/>
  <c r="Z1836" i="2"/>
  <c r="Z1866" i="2"/>
  <c r="Z1854" i="2"/>
  <c r="Q1841" i="2"/>
  <c r="O1841" i="2"/>
  <c r="Z1838" i="2"/>
  <c r="O1843" i="2"/>
  <c r="Q1843" i="2"/>
  <c r="Q1842" i="2"/>
  <c r="O1835" i="2"/>
  <c r="Q1835" i="2"/>
  <c r="Y1875" i="2"/>
  <c r="Z1875" i="2" s="1"/>
  <c r="Z1858" i="2"/>
  <c r="Z1856" i="2"/>
  <c r="Z1850" i="2"/>
  <c r="Z1840" i="2"/>
  <c r="AA1838" i="2"/>
  <c r="AB1838" i="2" s="1"/>
  <c r="P1837" i="2"/>
  <c r="Q1837" i="2"/>
  <c r="O1837" i="2"/>
  <c r="Z1834" i="2"/>
  <c r="Z1862" i="2"/>
  <c r="Q1847" i="2"/>
  <c r="O1839" i="2"/>
  <c r="Q1839" i="2"/>
  <c r="P1645" i="2"/>
  <c r="N1645" i="2"/>
  <c r="N1486" i="2"/>
  <c r="P1486" i="2"/>
  <c r="N1471" i="2"/>
  <c r="P1471" i="2"/>
  <c r="Y1682" i="2"/>
  <c r="Z1682" i="2" s="1"/>
  <c r="Z871" i="2"/>
  <c r="Z1154" i="2"/>
  <c r="Z1373" i="2"/>
  <c r="AA1353" i="2"/>
  <c r="AB1353" i="2" s="1"/>
  <c r="Y1353" i="2"/>
  <c r="Z1353" i="2" s="1"/>
  <c r="Q1461" i="2"/>
  <c r="O1461" i="2"/>
  <c r="Z1675" i="2"/>
  <c r="Z1671" i="2"/>
  <c r="Y1662" i="2"/>
  <c r="Z1662" i="2" s="1"/>
  <c r="AA1650" i="2"/>
  <c r="AB1650" i="2" s="1"/>
  <c r="Z1263" i="2"/>
  <c r="Z1249" i="2"/>
  <c r="P1476" i="2"/>
  <c r="N1476" i="2"/>
  <c r="Z1474" i="2"/>
  <c r="Z1668" i="2"/>
  <c r="Z1663" i="2"/>
  <c r="Z1659" i="2"/>
  <c r="Z1650" i="2"/>
  <c r="O1648" i="2"/>
  <c r="Q1643" i="2"/>
  <c r="AA1643" i="2"/>
  <c r="AB1643" i="2" s="1"/>
  <c r="Z1364" i="2"/>
  <c r="P1485" i="2"/>
  <c r="Z1484" i="2"/>
  <c r="P1480" i="2"/>
  <c r="P1474" i="2"/>
  <c r="P1465" i="2"/>
  <c r="AA1461" i="2"/>
  <c r="AB1461" i="2" s="1"/>
  <c r="AA1459" i="2"/>
  <c r="AB1459" i="2" s="1"/>
  <c r="AA1455" i="2"/>
  <c r="AB1455" i="2" s="1"/>
  <c r="Z1679" i="2"/>
  <c r="Y1672" i="2"/>
  <c r="Z1672" i="2" s="1"/>
  <c r="Y1670" i="2"/>
  <c r="Z1670" i="2" s="1"/>
  <c r="P1652" i="2"/>
  <c r="N1650" i="2"/>
  <c r="AA1647" i="2"/>
  <c r="AB1647" i="2" s="1"/>
  <c r="Z1345" i="2"/>
  <c r="Z1492" i="2"/>
  <c r="Z1480" i="2"/>
  <c r="AA1457" i="2"/>
  <c r="AB1457" i="2" s="1"/>
  <c r="Z1455" i="2"/>
  <c r="AA1453" i="2"/>
  <c r="AB1453" i="2" s="1"/>
  <c r="Z1647" i="2"/>
  <c r="AA1646" i="2"/>
  <c r="AB1646" i="2" s="1"/>
  <c r="Y1664" i="2"/>
  <c r="Z1664" i="2" s="1"/>
  <c r="Y1657" i="2"/>
  <c r="Z1657" i="2" s="1"/>
  <c r="Z1681" i="2"/>
  <c r="Y1677" i="2"/>
  <c r="Z1677" i="2" s="1"/>
  <c r="Y1658" i="2"/>
  <c r="Z1658" i="2" s="1"/>
  <c r="Y1648" i="2"/>
  <c r="Z1648" i="2" s="1"/>
  <c r="AA1648" i="2"/>
  <c r="AB1648" i="2" s="1"/>
  <c r="O1644" i="2"/>
  <c r="Q1644" i="2"/>
  <c r="Z1643" i="2"/>
  <c r="N1643" i="2"/>
  <c r="P1643" i="2"/>
  <c r="O1655" i="2"/>
  <c r="Q1655" i="2"/>
  <c r="Q1650" i="2"/>
  <c r="O1647" i="2"/>
  <c r="Q1647" i="2"/>
  <c r="Z1646" i="2"/>
  <c r="Y1642" i="2"/>
  <c r="Z1642" i="2" s="1"/>
  <c r="AA1642" i="2"/>
  <c r="AB1642" i="2" s="1"/>
  <c r="O1651" i="2"/>
  <c r="Q1651" i="2"/>
  <c r="Q1646" i="2"/>
  <c r="O1646" i="2"/>
  <c r="Z1656" i="2"/>
  <c r="Z1676" i="2"/>
  <c r="Z1660" i="2"/>
  <c r="AA1652" i="2"/>
  <c r="AB1652" i="2" s="1"/>
  <c r="P1647" i="2"/>
  <c r="AA1645" i="2"/>
  <c r="AB1645" i="2" s="1"/>
  <c r="P1644" i="2"/>
  <c r="AA1649" i="2"/>
  <c r="AB1649" i="2" s="1"/>
  <c r="P1648" i="2"/>
  <c r="Q1465" i="2"/>
  <c r="O1469" i="2"/>
  <c r="Q1469" i="2"/>
  <c r="Y1451" i="2"/>
  <c r="Z1451" i="2" s="1"/>
  <c r="AA1451" i="2"/>
  <c r="AB1451" i="2" s="1"/>
  <c r="O1473" i="2"/>
  <c r="Q1473" i="2"/>
  <c r="Y1460" i="2"/>
  <c r="Z1460" i="2" s="1"/>
  <c r="AA1460" i="2"/>
  <c r="AB1460" i="2" s="1"/>
  <c r="Z536" i="2"/>
  <c r="Z1274" i="2"/>
  <c r="Z1489" i="2"/>
  <c r="Z1485" i="2"/>
  <c r="Z1482" i="2"/>
  <c r="Q1481" i="2"/>
  <c r="Z1458" i="2"/>
  <c r="Y1456" i="2"/>
  <c r="Z1456" i="2" s="1"/>
  <c r="AA1456" i="2"/>
  <c r="AB1456" i="2" s="1"/>
  <c r="Z1150" i="2"/>
  <c r="AA1136" i="2"/>
  <c r="AB1136" i="2" s="1"/>
  <c r="O1134" i="2"/>
  <c r="AA1133" i="2"/>
  <c r="AB1133" i="2" s="1"/>
  <c r="Z1266" i="2"/>
  <c r="Y1379" i="2"/>
  <c r="Z1379" i="2" s="1"/>
  <c r="Z1352" i="2"/>
  <c r="Q1492" i="2"/>
  <c r="N1483" i="2"/>
  <c r="P1483" i="2"/>
  <c r="P1481" i="2"/>
  <c r="Z1477" i="2"/>
  <c r="Z1469" i="2"/>
  <c r="Z1468" i="2"/>
  <c r="N1458" i="2"/>
  <c r="P1458" i="2"/>
  <c r="N1455" i="2"/>
  <c r="P1455" i="2"/>
  <c r="AA1454" i="2"/>
  <c r="AB1454" i="2" s="1"/>
  <c r="Z1453" i="2"/>
  <c r="Y1375" i="2"/>
  <c r="Z1375" i="2" s="1"/>
  <c r="Z1368" i="2"/>
  <c r="AA1347" i="2"/>
  <c r="AB1347" i="2" s="1"/>
  <c r="P1492" i="2"/>
  <c r="Y1491" i="2"/>
  <c r="Z1491" i="2" s="1"/>
  <c r="Q1490" i="2"/>
  <c r="O1487" i="2"/>
  <c r="Z1486" i="2"/>
  <c r="Y1483" i="2"/>
  <c r="Z1483" i="2" s="1"/>
  <c r="Q1479" i="2"/>
  <c r="P1475" i="2"/>
  <c r="Y1473" i="2"/>
  <c r="Z1473" i="2" s="1"/>
  <c r="P1468" i="2"/>
  <c r="N1468" i="2"/>
  <c r="P1466" i="2"/>
  <c r="Y1461" i="2"/>
  <c r="Z1461" i="2" s="1"/>
  <c r="P1461" i="2"/>
  <c r="Q1457" i="2"/>
  <c r="N1456" i="2"/>
  <c r="N1452" i="2"/>
  <c r="Z1262" i="2"/>
  <c r="Z1248" i="2"/>
  <c r="AA1248" i="2"/>
  <c r="AB1248" i="2" s="1"/>
  <c r="Z1372" i="2"/>
  <c r="Z1369" i="2"/>
  <c r="Z1358" i="2"/>
  <c r="Z1348" i="2"/>
  <c r="Z1488" i="2"/>
  <c r="Z1476" i="2"/>
  <c r="Z1466" i="2"/>
  <c r="AA1458" i="2"/>
  <c r="AB1458" i="2" s="1"/>
  <c r="Q1491" i="2"/>
  <c r="O1491" i="2"/>
  <c r="O1485" i="2"/>
  <c r="Q1485" i="2"/>
  <c r="O1482" i="2"/>
  <c r="Q1482" i="2"/>
  <c r="O1489" i="2"/>
  <c r="Q1489" i="2"/>
  <c r="Q1477" i="2"/>
  <c r="O1477" i="2"/>
  <c r="Y1487" i="2"/>
  <c r="Z1487" i="2" s="1"/>
  <c r="N1482" i="2"/>
  <c r="Z1475" i="2"/>
  <c r="P1470" i="2"/>
  <c r="Q1470" i="2"/>
  <c r="O1470" i="2"/>
  <c r="Z1467" i="2"/>
  <c r="Z1459" i="2"/>
  <c r="Z1457" i="2"/>
  <c r="P1454" i="2"/>
  <c r="Q1454" i="2"/>
  <c r="O1454" i="2"/>
  <c r="P1487" i="2"/>
  <c r="P1484" i="2"/>
  <c r="O1483" i="2"/>
  <c r="Y1481" i="2"/>
  <c r="Z1481" i="2" s="1"/>
  <c r="Q1478" i="2"/>
  <c r="O1475" i="2"/>
  <c r="O1472" i="2"/>
  <c r="Q1472" i="2"/>
  <c r="Q1471" i="2"/>
  <c r="O1467" i="2"/>
  <c r="O1464" i="2"/>
  <c r="Q1464" i="2"/>
  <c r="O1459" i="2"/>
  <c r="O1456" i="2"/>
  <c r="Q1456" i="2"/>
  <c r="Q1455" i="2"/>
  <c r="Q1474" i="2"/>
  <c r="O1474" i="2"/>
  <c r="Q1466" i="2"/>
  <c r="Q1458" i="2"/>
  <c r="O1458" i="2"/>
  <c r="Q1486" i="2"/>
  <c r="Z1479" i="2"/>
  <c r="P1479" i="2"/>
  <c r="O1476" i="2"/>
  <c r="Q1476" i="2"/>
  <c r="O1468" i="2"/>
  <c r="Q1468" i="2"/>
  <c r="O1460" i="2"/>
  <c r="Q1460" i="2"/>
  <c r="O1452" i="2"/>
  <c r="Q1452" i="2"/>
  <c r="O1034" i="2"/>
  <c r="Q1034" i="2"/>
  <c r="P1143" i="2"/>
  <c r="N1143" i="2"/>
  <c r="P1248" i="2"/>
  <c r="P1246" i="2"/>
  <c r="Q1242" i="2"/>
  <c r="Z819" i="2"/>
  <c r="Y1142" i="2"/>
  <c r="Z1142" i="2" s="1"/>
  <c r="AA1142" i="2"/>
  <c r="AB1142" i="2" s="1"/>
  <c r="AA1140" i="2"/>
  <c r="AB1140" i="2" s="1"/>
  <c r="Q1249" i="2"/>
  <c r="Z1151" i="2"/>
  <c r="Y1381" i="2"/>
  <c r="Z1381" i="2" s="1"/>
  <c r="P1252" i="2"/>
  <c r="Y1241" i="2"/>
  <c r="Z1241" i="2" s="1"/>
  <c r="AA1241" i="2"/>
  <c r="AB1241" i="2" s="1"/>
  <c r="Z1380" i="2"/>
  <c r="Z1374" i="2"/>
  <c r="Z1366" i="2"/>
  <c r="Z1354" i="2"/>
  <c r="AA1350" i="2"/>
  <c r="AB1350" i="2" s="1"/>
  <c r="Z1349" i="2"/>
  <c r="Z1264" i="2"/>
  <c r="Z1239" i="2"/>
  <c r="Z1383" i="2"/>
  <c r="Z1370" i="2"/>
  <c r="AA1354" i="2"/>
  <c r="AB1354" i="2" s="1"/>
  <c r="AA1346" i="2"/>
  <c r="AB1346" i="2" s="1"/>
  <c r="AA1036" i="2"/>
  <c r="AB1036" i="2" s="1"/>
  <c r="AA1035" i="2"/>
  <c r="AB1035" i="2" s="1"/>
  <c r="Z1138" i="2"/>
  <c r="Z1246" i="2"/>
  <c r="Z1371" i="2"/>
  <c r="Y1365" i="2"/>
  <c r="Z1365" i="2" s="1"/>
  <c r="Z1362" i="2"/>
  <c r="Z1350" i="2"/>
  <c r="AA1349" i="2"/>
  <c r="AB1349" i="2" s="1"/>
  <c r="Z1346" i="2"/>
  <c r="Y1377" i="2"/>
  <c r="Z1377" i="2" s="1"/>
  <c r="Y1367" i="2"/>
  <c r="Z1367" i="2" s="1"/>
  <c r="Y1360" i="2"/>
  <c r="Z1360" i="2" s="1"/>
  <c r="Y1361" i="2"/>
  <c r="Z1361" i="2" s="1"/>
  <c r="Z1378" i="2"/>
  <c r="Y1376" i="2"/>
  <c r="Z1376" i="2" s="1"/>
  <c r="Z1359" i="2"/>
  <c r="AA1351" i="2"/>
  <c r="AB1351" i="2" s="1"/>
  <c r="AA1345" i="2"/>
  <c r="AB1345" i="2" s="1"/>
  <c r="Z1363" i="2"/>
  <c r="AA1355" i="2"/>
  <c r="AB1355" i="2" s="1"/>
  <c r="AA1348" i="2"/>
  <c r="AB1348" i="2" s="1"/>
  <c r="Z1347" i="2"/>
  <c r="AA1352" i="2"/>
  <c r="AB1352" i="2" s="1"/>
  <c r="Z1351" i="2"/>
  <c r="AB840" i="2"/>
  <c r="Y840" i="2"/>
  <c r="Z840" i="2" s="1"/>
  <c r="Y1028" i="2"/>
  <c r="Z1028" i="2" s="1"/>
  <c r="AA1028" i="2"/>
  <c r="AB1028" i="2" s="1"/>
  <c r="Z1058" i="2"/>
  <c r="AA1143" i="2"/>
  <c r="AB1143" i="2" s="1"/>
  <c r="Y1143" i="2"/>
  <c r="Z1143" i="2" s="1"/>
  <c r="O1138" i="2"/>
  <c r="P1134" i="2"/>
  <c r="N1134" i="2"/>
  <c r="Z1277" i="2"/>
  <c r="Z1268" i="2"/>
  <c r="Y1259" i="2"/>
  <c r="Z1259" i="2" s="1"/>
  <c r="AA1247" i="2"/>
  <c r="AB1247" i="2" s="1"/>
  <c r="Z1240" i="2"/>
  <c r="AA1240" i="2"/>
  <c r="AB1240" i="2" s="1"/>
  <c r="O1029" i="2"/>
  <c r="Y1275" i="2"/>
  <c r="Z1275" i="2" s="1"/>
  <c r="Z1265" i="2"/>
  <c r="Z1260" i="2"/>
  <c r="Z1256" i="2"/>
  <c r="Z1247" i="2"/>
  <c r="Z630" i="2"/>
  <c r="N614" i="2"/>
  <c r="Y837" i="2"/>
  <c r="Z837" i="2" s="1"/>
  <c r="AB837" i="2"/>
  <c r="Z1051" i="2"/>
  <c r="Y1170" i="2"/>
  <c r="Z1170" i="2" s="1"/>
  <c r="Z1168" i="2"/>
  <c r="Z1157" i="2"/>
  <c r="P1141" i="2"/>
  <c r="Z1135" i="2"/>
  <c r="Z1134" i="2"/>
  <c r="Y1269" i="2"/>
  <c r="Z1269" i="2" s="1"/>
  <c r="Y1267" i="2"/>
  <c r="Z1267" i="2" s="1"/>
  <c r="P1249" i="2"/>
  <c r="AA1244" i="2"/>
  <c r="AB1244" i="2" s="1"/>
  <c r="Z1243" i="2"/>
  <c r="AB870" i="2"/>
  <c r="AB868" i="2"/>
  <c r="AB866" i="2"/>
  <c r="Z1156" i="2"/>
  <c r="Z1155" i="2"/>
  <c r="Z1244" i="2"/>
  <c r="AA1243" i="2"/>
  <c r="AB1243" i="2" s="1"/>
  <c r="Y1271" i="2"/>
  <c r="Z1271" i="2" s="1"/>
  <c r="Y1261" i="2"/>
  <c r="Z1261" i="2" s="1"/>
  <c r="Y1254" i="2"/>
  <c r="Z1254" i="2" s="1"/>
  <c r="Q1240" i="2"/>
  <c r="Y1255" i="2"/>
  <c r="Z1255" i="2" s="1"/>
  <c r="Q1243" i="2"/>
  <c r="Q1252" i="2"/>
  <c r="Q1247" i="2"/>
  <c r="Z1272" i="2"/>
  <c r="Y1270" i="2"/>
  <c r="Z1270" i="2" s="1"/>
  <c r="Q1248" i="2"/>
  <c r="Z1253" i="2"/>
  <c r="AA1245" i="2"/>
  <c r="AB1245" i="2" s="1"/>
  <c r="Q1244" i="2"/>
  <c r="Q1241" i="2"/>
  <c r="P1240" i="2"/>
  <c r="AA1239" i="2"/>
  <c r="AB1239" i="2" s="1"/>
  <c r="Z1273" i="2"/>
  <c r="Z1257" i="2"/>
  <c r="AA1249" i="2"/>
  <c r="AB1249" i="2" s="1"/>
  <c r="P1244" i="2"/>
  <c r="AA1242" i="2"/>
  <c r="AB1242" i="2" s="1"/>
  <c r="P1241" i="2"/>
  <c r="AA1246" i="2"/>
  <c r="AB1246" i="2" s="1"/>
  <c r="Z1245" i="2"/>
  <c r="P1245" i="2"/>
  <c r="AB830" i="2"/>
  <c r="Y1043" i="2"/>
  <c r="Z1043" i="2" s="1"/>
  <c r="Z1035" i="2"/>
  <c r="Y1167" i="2"/>
  <c r="Z1167" i="2" s="1"/>
  <c r="Q1141" i="2"/>
  <c r="O1141" i="2"/>
  <c r="AA1139" i="2"/>
  <c r="AB1139" i="2" s="1"/>
  <c r="Y1139" i="2"/>
  <c r="Z1139" i="2" s="1"/>
  <c r="P531" i="2"/>
  <c r="AB872" i="2"/>
  <c r="Y872" i="2"/>
  <c r="Z872" i="2" s="1"/>
  <c r="N1034" i="2"/>
  <c r="Y1030" i="2"/>
  <c r="Z1030" i="2" s="1"/>
  <c r="AA1030" i="2"/>
  <c r="AB1030" i="2" s="1"/>
  <c r="Z1166" i="2"/>
  <c r="N1138" i="2"/>
  <c r="P1138" i="2"/>
  <c r="O1137" i="2"/>
  <c r="Q803" i="2"/>
  <c r="O803" i="2"/>
  <c r="AA1032" i="2"/>
  <c r="AB1032" i="2" s="1"/>
  <c r="Y1032" i="2"/>
  <c r="Z1032" i="2" s="1"/>
  <c r="Q1142" i="2"/>
  <c r="O1142" i="2"/>
  <c r="AB839" i="2"/>
  <c r="Z836" i="2"/>
  <c r="Q1033" i="2"/>
  <c r="O1033" i="2"/>
  <c r="P1031" i="2"/>
  <c r="Y1161" i="2"/>
  <c r="Z1161" i="2" s="1"/>
  <c r="Y1158" i="2"/>
  <c r="Z1158" i="2" s="1"/>
  <c r="N1139" i="2"/>
  <c r="AB846" i="2"/>
  <c r="AB842" i="2"/>
  <c r="Z841" i="2"/>
  <c r="AB836" i="2"/>
  <c r="Z1061" i="2"/>
  <c r="Z1047" i="2"/>
  <c r="Z1040" i="2"/>
  <c r="AA1031" i="2"/>
  <c r="AB1031" i="2" s="1"/>
  <c r="Z1164" i="2"/>
  <c r="Z1152" i="2"/>
  <c r="Z1148" i="2"/>
  <c r="Z1140" i="2"/>
  <c r="Z1136" i="2"/>
  <c r="AA1135" i="2"/>
  <c r="AB1135" i="2" s="1"/>
  <c r="AB834" i="2"/>
  <c r="AB814" i="2"/>
  <c r="Z803" i="2"/>
  <c r="AB876" i="2"/>
  <c r="AB873" i="2"/>
  <c r="Z847" i="2"/>
  <c r="Z1056" i="2"/>
  <c r="Z1039" i="2"/>
  <c r="Z1031" i="2"/>
  <c r="Z1159" i="2"/>
  <c r="Z1146" i="2"/>
  <c r="Y1169" i="2"/>
  <c r="Z1169" i="2" s="1"/>
  <c r="Y1162" i="2"/>
  <c r="Z1162" i="2" s="1"/>
  <c r="O1140" i="2"/>
  <c r="Q1140" i="2"/>
  <c r="Y1163" i="2"/>
  <c r="Z1163" i="2" s="1"/>
  <c r="Y1153" i="2"/>
  <c r="Z1153" i="2" s="1"/>
  <c r="Z1147" i="2"/>
  <c r="O1143" i="2"/>
  <c r="Q1143" i="2"/>
  <c r="Q1135" i="2"/>
  <c r="O1135" i="2"/>
  <c r="Z1171" i="2"/>
  <c r="Z1141" i="2"/>
  <c r="P1142" i="2"/>
  <c r="AA1137" i="2"/>
  <c r="AB1137" i="2" s="1"/>
  <c r="Q1136" i="2"/>
  <c r="Z1165" i="2"/>
  <c r="Z1149" i="2"/>
  <c r="AA1141" i="2"/>
  <c r="AB1141" i="2" s="1"/>
  <c r="P1136" i="2"/>
  <c r="AA1134" i="2"/>
  <c r="AB1134" i="2" s="1"/>
  <c r="Z1133" i="2"/>
  <c r="AA1138" i="2"/>
  <c r="AB1138" i="2" s="1"/>
  <c r="Z1137" i="2"/>
  <c r="P1137" i="2"/>
  <c r="P799" i="2"/>
  <c r="N799" i="2"/>
  <c r="P609" i="2"/>
  <c r="N609" i="2"/>
  <c r="Y823" i="2"/>
  <c r="Z823" i="2" s="1"/>
  <c r="AB823" i="2"/>
  <c r="Z1062" i="2"/>
  <c r="Y1059" i="2"/>
  <c r="Z1059" i="2" s="1"/>
  <c r="Z1044" i="2"/>
  <c r="Q1032" i="2"/>
  <c r="O1032" i="2"/>
  <c r="P619" i="2"/>
  <c r="N619" i="2"/>
  <c r="O799" i="2"/>
  <c r="Z865" i="2"/>
  <c r="Z861" i="2"/>
  <c r="P1036" i="2"/>
  <c r="Z1027" i="2"/>
  <c r="Y848" i="2"/>
  <c r="Z848" i="2" s="1"/>
  <c r="AB848" i="2"/>
  <c r="P1033" i="2"/>
  <c r="N1033" i="2"/>
  <c r="Y1029" i="2"/>
  <c r="Z1029" i="2" s="1"/>
  <c r="AA1029" i="2"/>
  <c r="AB1029" i="2" s="1"/>
  <c r="O609" i="2"/>
  <c r="O797" i="2"/>
  <c r="Q797" i="2"/>
  <c r="Y862" i="2"/>
  <c r="Z862" i="2" s="1"/>
  <c r="AB862" i="2"/>
  <c r="AB861" i="2"/>
  <c r="Y852" i="2"/>
  <c r="Z852" i="2" s="1"/>
  <c r="AB852" i="2"/>
  <c r="Y850" i="2"/>
  <c r="Z850" i="2" s="1"/>
  <c r="AB850" i="2"/>
  <c r="Z1057" i="2"/>
  <c r="Y1042" i="2"/>
  <c r="Z1042" i="2" s="1"/>
  <c r="AA1034" i="2"/>
  <c r="AB1034" i="2" s="1"/>
  <c r="Z613" i="2"/>
  <c r="AB851" i="2"/>
  <c r="Z1053" i="2"/>
  <c r="Z1052" i="2"/>
  <c r="Z1049" i="2"/>
  <c r="Z1033" i="2"/>
  <c r="Z1026" i="2"/>
  <c r="Z548" i="2"/>
  <c r="AA525" i="2"/>
  <c r="AB525" i="2" s="1"/>
  <c r="Z822" i="2"/>
  <c r="AA804" i="2"/>
  <c r="AB804" i="2" s="1"/>
  <c r="AB859" i="2"/>
  <c r="AB857" i="2"/>
  <c r="AB844" i="2"/>
  <c r="Z1064" i="2"/>
  <c r="Z1060" i="2"/>
  <c r="Z1055" i="2"/>
  <c r="Z1045" i="2"/>
  <c r="Z1041" i="2"/>
  <c r="P1028" i="2"/>
  <c r="N1027" i="2"/>
  <c r="AA1027" i="2"/>
  <c r="AB1027" i="2" s="1"/>
  <c r="Z1063" i="2"/>
  <c r="O1035" i="2"/>
  <c r="Q1035" i="2"/>
  <c r="Z1065" i="2"/>
  <c r="Q1030" i="2"/>
  <c r="O1030" i="2"/>
  <c r="O1027" i="2"/>
  <c r="Q1027" i="2"/>
  <c r="Y1054" i="2"/>
  <c r="Z1054" i="2" s="1"/>
  <c r="Z1050" i="2"/>
  <c r="Z1036" i="2"/>
  <c r="N1035" i="2"/>
  <c r="Y1048" i="2"/>
  <c r="Z1048" i="2" s="1"/>
  <c r="O1036" i="2"/>
  <c r="Y1034" i="2"/>
  <c r="Z1034" i="2" s="1"/>
  <c r="Q1031" i="2"/>
  <c r="N1029" i="2"/>
  <c r="Q1028" i="2"/>
  <c r="AA1026" i="2"/>
  <c r="AB1026" i="2" s="1"/>
  <c r="Z1046" i="2"/>
  <c r="AA1033" i="2"/>
  <c r="AB1033" i="2" s="1"/>
  <c r="P1032" i="2"/>
  <c r="P357" i="2"/>
  <c r="Y869" i="2"/>
  <c r="Z869" i="2" s="1"/>
  <c r="AB869" i="2"/>
  <c r="Z629" i="2"/>
  <c r="AB829" i="2"/>
  <c r="Z859" i="2"/>
  <c r="O355" i="2"/>
  <c r="N449" i="2"/>
  <c r="AB449" i="2"/>
  <c r="Z439" i="2"/>
  <c r="P533" i="2"/>
  <c r="Z615" i="2"/>
  <c r="AA615" i="2"/>
  <c r="AB615" i="2" s="1"/>
  <c r="Y608" i="2"/>
  <c r="Z608" i="2" s="1"/>
  <c r="AA608" i="2"/>
  <c r="AB608" i="2" s="1"/>
  <c r="Y830" i="2"/>
  <c r="Z830" i="2" s="1"/>
  <c r="Z825" i="2"/>
  <c r="Z809" i="2"/>
  <c r="Z874" i="2"/>
  <c r="Y849" i="2"/>
  <c r="Z849" i="2" s="1"/>
  <c r="AB849" i="2"/>
  <c r="Y846" i="2"/>
  <c r="Z846" i="2" s="1"/>
  <c r="AB838" i="2"/>
  <c r="Y838" i="2"/>
  <c r="Z838" i="2" s="1"/>
  <c r="P610" i="2"/>
  <c r="N610" i="2"/>
  <c r="AB639" i="2"/>
  <c r="Z632" i="2"/>
  <c r="Z833" i="2"/>
  <c r="Z820" i="2"/>
  <c r="Z806" i="2"/>
  <c r="Z863" i="2"/>
  <c r="N156" i="2"/>
  <c r="Z460" i="2"/>
  <c r="AB545" i="2"/>
  <c r="P809" i="2"/>
  <c r="Y804" i="2"/>
  <c r="Z804" i="2" s="1"/>
  <c r="N803" i="2"/>
  <c r="P803" i="2"/>
  <c r="Y798" i="2"/>
  <c r="Z798" i="2" s="1"/>
  <c r="AA798" i="2"/>
  <c r="AB798" i="2" s="1"/>
  <c r="AB875" i="2"/>
  <c r="Y860" i="2"/>
  <c r="Z860" i="2" s="1"/>
  <c r="AB860" i="2"/>
  <c r="Y858" i="2"/>
  <c r="Z858" i="2" s="1"/>
  <c r="AB858" i="2"/>
  <c r="Y856" i="2"/>
  <c r="Z856" i="2" s="1"/>
  <c r="AB856" i="2"/>
  <c r="Z855" i="2"/>
  <c r="Y853" i="2"/>
  <c r="Z853" i="2" s="1"/>
  <c r="AB853" i="2"/>
  <c r="Y845" i="2"/>
  <c r="Z845" i="2" s="1"/>
  <c r="AB845" i="2"/>
  <c r="Z839" i="2"/>
  <c r="Z616" i="2"/>
  <c r="Z609" i="2"/>
  <c r="AB826" i="2"/>
  <c r="AB821" i="2"/>
  <c r="Z817" i="2"/>
  <c r="Z805" i="2"/>
  <c r="AA800" i="2"/>
  <c r="AB800" i="2" s="1"/>
  <c r="Z799" i="2"/>
  <c r="AB871" i="2"/>
  <c r="Z867" i="2"/>
  <c r="Z857" i="2"/>
  <c r="AB854" i="2"/>
  <c r="AB847" i="2"/>
  <c r="Z843" i="2"/>
  <c r="AB843" i="2"/>
  <c r="AB841" i="2"/>
  <c r="AB824" i="2"/>
  <c r="AB810" i="2"/>
  <c r="AB809" i="2"/>
  <c r="AA797" i="2"/>
  <c r="AB797" i="2" s="1"/>
  <c r="AB874" i="2"/>
  <c r="Z870" i="2"/>
  <c r="AB867" i="2"/>
  <c r="AB863" i="2"/>
  <c r="AB855" i="2"/>
  <c r="Z851" i="2"/>
  <c r="Z842" i="2"/>
  <c r="Z876" i="2"/>
  <c r="Z875" i="2"/>
  <c r="Z873" i="2"/>
  <c r="Z868" i="2"/>
  <c r="Z844" i="2"/>
  <c r="Y866" i="2"/>
  <c r="Z866" i="2" s="1"/>
  <c r="AB864" i="2"/>
  <c r="Z854" i="2"/>
  <c r="AB865" i="2"/>
  <c r="Z864" i="2"/>
  <c r="Q802" i="2"/>
  <c r="O802" i="2"/>
  <c r="AB640" i="2"/>
  <c r="Y640" i="2"/>
  <c r="Z640" i="2" s="1"/>
  <c r="Z455" i="2"/>
  <c r="Y529" i="2"/>
  <c r="Z529" i="2" s="1"/>
  <c r="AA529" i="2"/>
  <c r="AB529" i="2" s="1"/>
  <c r="N529" i="2"/>
  <c r="P529" i="2"/>
  <c r="Z643" i="2"/>
  <c r="AB643" i="2"/>
  <c r="Y633" i="2"/>
  <c r="Z633" i="2" s="1"/>
  <c r="AB633" i="2"/>
  <c r="O607" i="2"/>
  <c r="Q607" i="2"/>
  <c r="Z831" i="2"/>
  <c r="Z815" i="2"/>
  <c r="N806" i="2"/>
  <c r="P806" i="2"/>
  <c r="P805" i="2"/>
  <c r="N805" i="2"/>
  <c r="Z463" i="2"/>
  <c r="O443" i="2"/>
  <c r="N525" i="2"/>
  <c r="P525" i="2"/>
  <c r="AB619" i="2"/>
  <c r="AA614" i="2"/>
  <c r="AB614" i="2" s="1"/>
  <c r="Y614" i="2"/>
  <c r="Z614" i="2" s="1"/>
  <c r="Z824" i="2"/>
  <c r="P804" i="2"/>
  <c r="Z801" i="2"/>
  <c r="P440" i="2"/>
  <c r="AB553" i="2"/>
  <c r="Y545" i="2"/>
  <c r="Z545" i="2" s="1"/>
  <c r="Q529" i="2"/>
  <c r="N527" i="2"/>
  <c r="P527" i="2"/>
  <c r="AA524" i="2"/>
  <c r="AB524" i="2" s="1"/>
  <c r="AB636" i="2"/>
  <c r="Z627" i="2"/>
  <c r="AB627" i="2"/>
  <c r="Q613" i="2"/>
  <c r="O613" i="2"/>
  <c r="AA611" i="2"/>
  <c r="AB611" i="2" s="1"/>
  <c r="AB832" i="2"/>
  <c r="AB816" i="2"/>
  <c r="Z813" i="2"/>
  <c r="O806" i="2"/>
  <c r="N800" i="2"/>
  <c r="AA801" i="2"/>
  <c r="AB801" i="2" s="1"/>
  <c r="AA533" i="2"/>
  <c r="AB533" i="2" s="1"/>
  <c r="Z524" i="2"/>
  <c r="AB642" i="2"/>
  <c r="AB634" i="2"/>
  <c r="AB626" i="2"/>
  <c r="AB620" i="2"/>
  <c r="AB835" i="2"/>
  <c r="Z834" i="2"/>
  <c r="AB833" i="2"/>
  <c r="Z832" i="2"/>
  <c r="AB825" i="2"/>
  <c r="Z821" i="2"/>
  <c r="AB817" i="2"/>
  <c r="Z816" i="2"/>
  <c r="AB813" i="2"/>
  <c r="AA805" i="2"/>
  <c r="AB805" i="2" s="1"/>
  <c r="Y828" i="2"/>
  <c r="Z828" i="2" s="1"/>
  <c r="AB828" i="2"/>
  <c r="Y818" i="2"/>
  <c r="Z818" i="2" s="1"/>
  <c r="AB818" i="2"/>
  <c r="Y811" i="2"/>
  <c r="Z811" i="2" s="1"/>
  <c r="AB811" i="2"/>
  <c r="Y812" i="2"/>
  <c r="Z812" i="2" s="1"/>
  <c r="AB812" i="2"/>
  <c r="Y802" i="2"/>
  <c r="Z802" i="2" s="1"/>
  <c r="AA802" i="2"/>
  <c r="AB802" i="2" s="1"/>
  <c r="O798" i="2"/>
  <c r="Q798" i="2"/>
  <c r="Z797" i="2"/>
  <c r="N797" i="2"/>
  <c r="P797" i="2"/>
  <c r="Z835" i="2"/>
  <c r="Q809" i="2"/>
  <c r="Q804" i="2"/>
  <c r="O801" i="2"/>
  <c r="Q801" i="2"/>
  <c r="Z800" i="2"/>
  <c r="Y796" i="2"/>
  <c r="Z796" i="2" s="1"/>
  <c r="AA796" i="2"/>
  <c r="AB796" i="2" s="1"/>
  <c r="Z829" i="2"/>
  <c r="Y827" i="2"/>
  <c r="Z827" i="2" s="1"/>
  <c r="AB827" i="2"/>
  <c r="AB820" i="2"/>
  <c r="O805" i="2"/>
  <c r="Q805" i="2"/>
  <c r="Q800" i="2"/>
  <c r="O800" i="2"/>
  <c r="Z826" i="2"/>
  <c r="Z810" i="2"/>
  <c r="AB831" i="2"/>
  <c r="AB822" i="2"/>
  <c r="AB815" i="2"/>
  <c r="Z814" i="2"/>
  <c r="AA806" i="2"/>
  <c r="AB806" i="2" s="1"/>
  <c r="P801" i="2"/>
  <c r="AA799" i="2"/>
  <c r="AB799" i="2" s="1"/>
  <c r="P798" i="2"/>
  <c r="AB819" i="2"/>
  <c r="AA803" i="2"/>
  <c r="AB803" i="2" s="1"/>
  <c r="P802" i="2"/>
  <c r="Q616" i="2"/>
  <c r="O616" i="2"/>
  <c r="Z623" i="2"/>
  <c r="Q612" i="2"/>
  <c r="O612" i="2"/>
  <c r="O439" i="2"/>
  <c r="AA531" i="2"/>
  <c r="AB531" i="2" s="1"/>
  <c r="Z634" i="2"/>
  <c r="AB631" i="2"/>
  <c r="Y620" i="2"/>
  <c r="Z620" i="2" s="1"/>
  <c r="AA607" i="2"/>
  <c r="AB607" i="2" s="1"/>
  <c r="P446" i="2"/>
  <c r="AA441" i="2"/>
  <c r="AB441" i="2" s="1"/>
  <c r="AB556" i="2"/>
  <c r="AB555" i="2"/>
  <c r="AB544" i="2"/>
  <c r="AB541" i="2"/>
  <c r="AB536" i="2"/>
  <c r="O533" i="2"/>
  <c r="AA527" i="2"/>
  <c r="AB527" i="2" s="1"/>
  <c r="P526" i="2"/>
  <c r="AB644" i="2"/>
  <c r="Y642" i="2"/>
  <c r="Y636" i="2"/>
  <c r="Z636" i="2" s="1"/>
  <c r="Y626" i="2"/>
  <c r="Z626" i="2" s="1"/>
  <c r="AB624" i="2"/>
  <c r="P613" i="2"/>
  <c r="Z611" i="2"/>
  <c r="AA610" i="2"/>
  <c r="AB610" i="2" s="1"/>
  <c r="Z619" i="2"/>
  <c r="Z459" i="2"/>
  <c r="Z550" i="2"/>
  <c r="Z544" i="2"/>
  <c r="AB540" i="2"/>
  <c r="Y525" i="2"/>
  <c r="Z525" i="2" s="1"/>
  <c r="O525" i="2"/>
  <c r="AB645" i="2"/>
  <c r="Z644" i="2"/>
  <c r="Z642" i="2"/>
  <c r="Z641" i="2"/>
  <c r="Z635" i="2"/>
  <c r="AB635" i="2"/>
  <c r="Z631" i="2"/>
  <c r="Z625" i="2"/>
  <c r="AB623" i="2"/>
  <c r="P616" i="2"/>
  <c r="N615" i="2"/>
  <c r="Y638" i="2"/>
  <c r="Z638" i="2" s="1"/>
  <c r="AB638" i="2"/>
  <c r="Y628" i="2"/>
  <c r="Z628" i="2" s="1"/>
  <c r="AB628" i="2"/>
  <c r="Y621" i="2"/>
  <c r="Z621" i="2" s="1"/>
  <c r="AB621" i="2"/>
  <c r="Y622" i="2"/>
  <c r="Z622" i="2" s="1"/>
  <c r="AB622" i="2"/>
  <c r="Y612" i="2"/>
  <c r="Z612" i="2" s="1"/>
  <c r="AA612" i="2"/>
  <c r="AB612" i="2" s="1"/>
  <c r="O608" i="2"/>
  <c r="Q608" i="2"/>
  <c r="Z607" i="2"/>
  <c r="N607" i="2"/>
  <c r="P607" i="2"/>
  <c r="Z645" i="2"/>
  <c r="O619" i="2"/>
  <c r="Q619" i="2"/>
  <c r="Q614" i="2"/>
  <c r="O611" i="2"/>
  <c r="Q611" i="2"/>
  <c r="Z610" i="2"/>
  <c r="Y606" i="2"/>
  <c r="Z606" i="2" s="1"/>
  <c r="AA606" i="2"/>
  <c r="AB606" i="2" s="1"/>
  <c r="Z639" i="2"/>
  <c r="Y637" i="2"/>
  <c r="Z637" i="2" s="1"/>
  <c r="AB637" i="2"/>
  <c r="AB630" i="2"/>
  <c r="O615" i="2"/>
  <c r="Q615" i="2"/>
  <c r="Q610" i="2"/>
  <c r="O610" i="2"/>
  <c r="AB641" i="2"/>
  <c r="AB632" i="2"/>
  <c r="AB625" i="2"/>
  <c r="Z624" i="2"/>
  <c r="AA616" i="2"/>
  <c r="AB616" i="2" s="1"/>
  <c r="P611" i="2"/>
  <c r="AA609" i="2"/>
  <c r="AB609" i="2" s="1"/>
  <c r="P608" i="2"/>
  <c r="AB629" i="2"/>
  <c r="AA613" i="2"/>
  <c r="AB613" i="2" s="1"/>
  <c r="P612" i="2"/>
  <c r="P439" i="2"/>
  <c r="N439" i="2"/>
  <c r="N524" i="2"/>
  <c r="P524" i="2"/>
  <c r="P355" i="2"/>
  <c r="N355" i="2"/>
  <c r="P444" i="2"/>
  <c r="N444" i="2"/>
  <c r="Y464" i="2"/>
  <c r="Z464" i="2" s="1"/>
  <c r="Y543" i="2"/>
  <c r="Z543" i="2" s="1"/>
  <c r="AB543" i="2"/>
  <c r="AB539" i="2"/>
  <c r="Y528" i="2"/>
  <c r="Z528" i="2" s="1"/>
  <c r="AA528" i="2"/>
  <c r="AB528" i="2" s="1"/>
  <c r="Z557" i="2"/>
  <c r="AB554" i="2"/>
  <c r="AB538" i="2"/>
  <c r="N536" i="2"/>
  <c r="Z526" i="2"/>
  <c r="AA523" i="2"/>
  <c r="AB523" i="2" s="1"/>
  <c r="Z527" i="2"/>
  <c r="Z446" i="2"/>
  <c r="Z554" i="2"/>
  <c r="Y532" i="2"/>
  <c r="Z532" i="2" s="1"/>
  <c r="AA532" i="2"/>
  <c r="AB532" i="2" s="1"/>
  <c r="Z523" i="2"/>
  <c r="Y363" i="2"/>
  <c r="Z363" i="2" s="1"/>
  <c r="Z360" i="2"/>
  <c r="Z473" i="2"/>
  <c r="Y559" i="2"/>
  <c r="Z559" i="2" s="1"/>
  <c r="AB559" i="2"/>
  <c r="Z558" i="2"/>
  <c r="AB558" i="2"/>
  <c r="Y552" i="2"/>
  <c r="Z552" i="2" s="1"/>
  <c r="AB552" i="2"/>
  <c r="AB551" i="2"/>
  <c r="Z546" i="2"/>
  <c r="Z542" i="2"/>
  <c r="AB542" i="2"/>
  <c r="Z541" i="2"/>
  <c r="Y539" i="2"/>
  <c r="Z539" i="2" s="1"/>
  <c r="Z538" i="2"/>
  <c r="Y533" i="2"/>
  <c r="Z533" i="2" s="1"/>
  <c r="P532" i="2"/>
  <c r="N532" i="2"/>
  <c r="P528" i="2"/>
  <c r="AA526" i="2"/>
  <c r="AB526" i="2" s="1"/>
  <c r="Z159" i="2"/>
  <c r="Z449" i="2"/>
  <c r="AA445" i="2"/>
  <c r="AB445" i="2" s="1"/>
  <c r="Z443" i="2"/>
  <c r="AB557" i="2"/>
  <c r="Z556" i="2"/>
  <c r="Z553" i="2"/>
  <c r="AB550" i="2"/>
  <c r="AB546" i="2"/>
  <c r="Z540" i="2"/>
  <c r="AB537" i="2"/>
  <c r="Z530" i="2"/>
  <c r="AA530" i="2"/>
  <c r="AB530" i="2" s="1"/>
  <c r="Z551" i="2"/>
  <c r="Z531" i="2"/>
  <c r="Q526" i="2"/>
  <c r="O526" i="2"/>
  <c r="Z555" i="2"/>
  <c r="Y549" i="2"/>
  <c r="Z549" i="2" s="1"/>
  <c r="AB547" i="2"/>
  <c r="O536" i="2"/>
  <c r="O531" i="2"/>
  <c r="O528" i="2"/>
  <c r="Q528" i="2"/>
  <c r="Q527" i="2"/>
  <c r="Z537" i="2"/>
  <c r="P530" i="2"/>
  <c r="Q530" i="2"/>
  <c r="O530" i="2"/>
  <c r="AB548" i="2"/>
  <c r="Z547" i="2"/>
  <c r="O532" i="2"/>
  <c r="Q532" i="2"/>
  <c r="O524" i="2"/>
  <c r="Q524" i="2"/>
  <c r="P359" i="2"/>
  <c r="Y466" i="2"/>
  <c r="Z466" i="2" s="1"/>
  <c r="Z162" i="2"/>
  <c r="Z357" i="2"/>
  <c r="Q351" i="2"/>
  <c r="O351" i="2"/>
  <c r="Z461" i="2"/>
  <c r="O446" i="2"/>
  <c r="AA163" i="2"/>
  <c r="AB163" i="2" s="1"/>
  <c r="AA354" i="2"/>
  <c r="AB354" i="2" s="1"/>
  <c r="AA353" i="2"/>
  <c r="AB353" i="2" s="1"/>
  <c r="P352" i="2"/>
  <c r="Z474" i="2"/>
  <c r="Z465" i="2"/>
  <c r="Y456" i="2"/>
  <c r="Z456" i="2" s="1"/>
  <c r="Z445" i="2"/>
  <c r="AA444" i="2"/>
  <c r="AB444" i="2" s="1"/>
  <c r="AA438" i="2"/>
  <c r="AB438" i="2" s="1"/>
  <c r="O352" i="2"/>
  <c r="Y472" i="2"/>
  <c r="Z472" i="2" s="1"/>
  <c r="Z471" i="2"/>
  <c r="Z462" i="2"/>
  <c r="Z457" i="2"/>
  <c r="Z453" i="2"/>
  <c r="Y450" i="2"/>
  <c r="Z450" i="2" s="1"/>
  <c r="N445" i="2"/>
  <c r="Z444" i="2"/>
  <c r="N443" i="2"/>
  <c r="O442" i="2"/>
  <c r="Q437" i="2"/>
  <c r="AA437" i="2"/>
  <c r="AB437" i="2" s="1"/>
  <c r="AA357" i="2"/>
  <c r="AB357" i="2" s="1"/>
  <c r="Z350" i="2"/>
  <c r="Z441" i="2"/>
  <c r="AA440" i="2"/>
  <c r="AB440" i="2" s="1"/>
  <c r="Y468" i="2"/>
  <c r="Z468" i="2" s="1"/>
  <c r="Y458" i="2"/>
  <c r="Z458" i="2" s="1"/>
  <c r="Y451" i="2"/>
  <c r="Z451" i="2" s="1"/>
  <c r="Y452" i="2"/>
  <c r="Z452" i="2" s="1"/>
  <c r="Y442" i="2"/>
  <c r="Z442" i="2" s="1"/>
  <c r="AA442" i="2"/>
  <c r="AB442" i="2" s="1"/>
  <c r="O438" i="2"/>
  <c r="Q438" i="2"/>
  <c r="Z437" i="2"/>
  <c r="N437" i="2"/>
  <c r="P437" i="2"/>
  <c r="Z475" i="2"/>
  <c r="O449" i="2"/>
  <c r="Q444" i="2"/>
  <c r="O441" i="2"/>
  <c r="Q441" i="2"/>
  <c r="Z440" i="2"/>
  <c r="Y436" i="2"/>
  <c r="Z436" i="2" s="1"/>
  <c r="AA436" i="2"/>
  <c r="AB436" i="2" s="1"/>
  <c r="Z469" i="2"/>
  <c r="Y467" i="2"/>
  <c r="Z467" i="2" s="1"/>
  <c r="O445" i="2"/>
  <c r="Q445" i="2"/>
  <c r="Q440" i="2"/>
  <c r="O440" i="2"/>
  <c r="Z470" i="2"/>
  <c r="Z454" i="2"/>
  <c r="AA446" i="2"/>
  <c r="AB446" i="2" s="1"/>
  <c r="P441" i="2"/>
  <c r="AA439" i="2"/>
  <c r="AB439" i="2" s="1"/>
  <c r="Z438" i="2"/>
  <c r="P438" i="2"/>
  <c r="AA443" i="2"/>
  <c r="AB443" i="2" s="1"/>
  <c r="P442" i="2"/>
  <c r="P162" i="2"/>
  <c r="O155" i="2"/>
  <c r="Q360" i="2"/>
  <c r="AA161" i="2"/>
  <c r="AB161" i="2" s="1"/>
  <c r="Z155" i="2"/>
  <c r="AA154" i="2"/>
  <c r="AB154" i="2" s="1"/>
  <c r="AA352" i="2"/>
  <c r="AB352" i="2" s="1"/>
  <c r="AA351" i="2"/>
  <c r="AB351" i="2" s="1"/>
  <c r="N351" i="2"/>
  <c r="AA350" i="2"/>
  <c r="AB350" i="2" s="1"/>
  <c r="O159" i="2"/>
  <c r="Q354" i="2"/>
  <c r="Q353" i="2"/>
  <c r="Q357" i="2"/>
  <c r="N353" i="2"/>
  <c r="P353" i="2"/>
  <c r="AA358" i="2"/>
  <c r="AB358" i="2" s="1"/>
  <c r="Q358" i="2"/>
  <c r="Y355" i="2"/>
  <c r="Z355" i="2" s="1"/>
  <c r="AA355" i="2"/>
  <c r="AB355" i="2" s="1"/>
  <c r="N354" i="2"/>
  <c r="P354" i="2"/>
  <c r="P358" i="2"/>
  <c r="AA356" i="2"/>
  <c r="AB356" i="2" s="1"/>
  <c r="Y356" i="2"/>
  <c r="Z356" i="2" s="1"/>
  <c r="Y359" i="2"/>
  <c r="Z359" i="2" s="1"/>
  <c r="AA359" i="2"/>
  <c r="AB359" i="2" s="1"/>
  <c r="AA360" i="2"/>
  <c r="AB360" i="2" s="1"/>
  <c r="Z353" i="2"/>
  <c r="Z352" i="2"/>
  <c r="Z351" i="2"/>
  <c r="Z354" i="2"/>
  <c r="Z358" i="2"/>
  <c r="Q158" i="2"/>
  <c r="O158" i="2"/>
  <c r="P161" i="2"/>
  <c r="Z160" i="2"/>
  <c r="P159" i="2"/>
  <c r="N159" i="2"/>
  <c r="Q162" i="2"/>
  <c r="P160" i="2"/>
  <c r="N160" i="2"/>
  <c r="P155" i="2"/>
  <c r="N155" i="2"/>
  <c r="Z161" i="2"/>
  <c r="AA157" i="2"/>
  <c r="AB157" i="2" s="1"/>
  <c r="Z156" i="2"/>
  <c r="Z163" i="2"/>
  <c r="Z157" i="2"/>
  <c r="AA156" i="2"/>
  <c r="AB156" i="2" s="1"/>
  <c r="Y158" i="2"/>
  <c r="Z158" i="2" s="1"/>
  <c r="AA158" i="2"/>
  <c r="AB158" i="2" s="1"/>
  <c r="O154" i="2"/>
  <c r="Q154" i="2"/>
  <c r="Q160" i="2"/>
  <c r="O157" i="2"/>
  <c r="Q157" i="2"/>
  <c r="Q161" i="2"/>
  <c r="Q156" i="2"/>
  <c r="O156" i="2"/>
  <c r="P163" i="2"/>
  <c r="AA160" i="2"/>
  <c r="AB160" i="2" s="1"/>
  <c r="AA162" i="2"/>
  <c r="AB162" i="2" s="1"/>
  <c r="P157" i="2"/>
  <c r="AA155" i="2"/>
  <c r="AB155" i="2" s="1"/>
  <c r="Z154" i="2"/>
  <c r="P154" i="2"/>
  <c r="AA159" i="2"/>
  <c r="AB159" i="2" s="1"/>
  <c r="P158" i="2"/>
  <c r="R65" i="24" l="1"/>
  <c r="S65" i="24"/>
  <c r="S135" i="24"/>
  <c r="R135" i="24"/>
  <c r="T135" i="24" s="1"/>
  <c r="U135" i="24" s="1"/>
  <c r="X273" i="24"/>
  <c r="W273" i="24"/>
  <c r="Y273" i="24" s="1"/>
  <c r="Y272" i="24"/>
  <c r="T134" i="24"/>
  <c r="U134" i="24" s="1"/>
  <c r="Y65" i="24"/>
  <c r="R206" i="24"/>
  <c r="T206" i="24" s="1"/>
  <c r="U206" i="24" s="1"/>
  <c r="S206" i="24"/>
  <c r="W66" i="24"/>
  <c r="X66" i="24"/>
  <c r="W136" i="24"/>
  <c r="Y136" i="24" s="1"/>
  <c r="X136" i="24"/>
  <c r="R272" i="24"/>
  <c r="S272" i="24"/>
  <c r="T205" i="24"/>
  <c r="U205" i="24" s="1"/>
  <c r="T64" i="24"/>
  <c r="U64" i="24" s="1"/>
  <c r="T271" i="24"/>
  <c r="U271" i="24" s="1"/>
  <c r="L207" i="24"/>
  <c r="K208" i="24"/>
  <c r="I207" i="24"/>
  <c r="H208" i="24"/>
  <c r="H209" i="24" s="1"/>
  <c r="H210" i="24" s="1"/>
  <c r="I273" i="24"/>
  <c r="H274" i="24"/>
  <c r="I136" i="24"/>
  <c r="H137" i="24"/>
  <c r="L137" i="24"/>
  <c r="K138" i="24"/>
  <c r="I66" i="24"/>
  <c r="H67" i="24"/>
  <c r="K69" i="24"/>
  <c r="L68" i="24"/>
  <c r="T272" i="24" l="1"/>
  <c r="U272" i="24" s="1"/>
  <c r="Y66" i="24"/>
  <c r="R66" i="24"/>
  <c r="S66" i="24"/>
  <c r="R136" i="24"/>
  <c r="S136" i="24"/>
  <c r="R207" i="24"/>
  <c r="S207" i="24"/>
  <c r="W67" i="24"/>
  <c r="X67" i="24"/>
  <c r="X137" i="24"/>
  <c r="W137" i="24"/>
  <c r="H275" i="24"/>
  <c r="W274" i="24"/>
  <c r="X274" i="24"/>
  <c r="S273" i="24"/>
  <c r="R273" i="24"/>
  <c r="T65" i="24"/>
  <c r="U65" i="24" s="1"/>
  <c r="L69" i="24"/>
  <c r="K70" i="24"/>
  <c r="I275" i="24"/>
  <c r="I274" i="24"/>
  <c r="K139" i="24"/>
  <c r="L138" i="24"/>
  <c r="I137" i="24"/>
  <c r="H138" i="24"/>
  <c r="I67" i="24"/>
  <c r="H68" i="24"/>
  <c r="Y137" i="24" l="1"/>
  <c r="Y274" i="24"/>
  <c r="W68" i="24"/>
  <c r="X68" i="24"/>
  <c r="S67" i="24"/>
  <c r="R67" i="24"/>
  <c r="T67" i="24" s="1"/>
  <c r="U67" i="24" s="1"/>
  <c r="T273" i="24"/>
  <c r="U273" i="24" s="1"/>
  <c r="H276" i="24"/>
  <c r="X275" i="24"/>
  <c r="W275" i="24"/>
  <c r="Y275" i="24" s="1"/>
  <c r="Y67" i="24"/>
  <c r="T136" i="24"/>
  <c r="U136" i="24" s="1"/>
  <c r="W138" i="24"/>
  <c r="X138" i="24"/>
  <c r="R274" i="24"/>
  <c r="S274" i="24"/>
  <c r="R137" i="24"/>
  <c r="S137" i="24"/>
  <c r="R275" i="24"/>
  <c r="S275" i="24"/>
  <c r="T207" i="24"/>
  <c r="U207" i="24" s="1"/>
  <c r="T66" i="24"/>
  <c r="U66" i="24" s="1"/>
  <c r="L70" i="24"/>
  <c r="K71" i="24"/>
  <c r="L139" i="24"/>
  <c r="K140" i="24"/>
  <c r="I138" i="24"/>
  <c r="H139" i="24"/>
  <c r="I68" i="24"/>
  <c r="H69" i="24"/>
  <c r="H3384" i="2"/>
  <c r="I3384" i="2"/>
  <c r="J3384" i="2"/>
  <c r="K3384" i="2"/>
  <c r="V3384" i="2"/>
  <c r="X3384" i="2" s="1"/>
  <c r="W3384" i="2"/>
  <c r="Y3384" i="2" s="1"/>
  <c r="H3385" i="2"/>
  <c r="I3385" i="2"/>
  <c r="J3385" i="2"/>
  <c r="K3385" i="2"/>
  <c r="V3385" i="2"/>
  <c r="X3385" i="2" s="1"/>
  <c r="W3385" i="2"/>
  <c r="Y3385" i="2" s="1"/>
  <c r="H3386" i="2"/>
  <c r="I3386" i="2"/>
  <c r="J3386" i="2"/>
  <c r="K3386" i="2"/>
  <c r="V3386" i="2"/>
  <c r="X3386" i="2" s="1"/>
  <c r="W3386" i="2"/>
  <c r="Y3386" i="2" s="1"/>
  <c r="H3387" i="2"/>
  <c r="I3387" i="2"/>
  <c r="J3387" i="2"/>
  <c r="K3387" i="2"/>
  <c r="V3387" i="2"/>
  <c r="X3387" i="2" s="1"/>
  <c r="W3387" i="2"/>
  <c r="Y3387" i="2" s="1"/>
  <c r="D3384" i="2"/>
  <c r="D3385" i="2"/>
  <c r="D3386" i="2"/>
  <c r="D3387" i="2"/>
  <c r="H3278" i="2"/>
  <c r="I3278" i="2"/>
  <c r="J3278" i="2"/>
  <c r="K3278" i="2"/>
  <c r="V3278" i="2"/>
  <c r="X3278" i="2" s="1"/>
  <c r="W3278" i="2"/>
  <c r="Y3278" i="2" s="1"/>
  <c r="H3279" i="2"/>
  <c r="I3279" i="2"/>
  <c r="J3279" i="2"/>
  <c r="K3279" i="2"/>
  <c r="V3279" i="2"/>
  <c r="X3279" i="2" s="1"/>
  <c r="W3279" i="2"/>
  <c r="Y3279" i="2" s="1"/>
  <c r="H3280" i="2"/>
  <c r="I3280" i="2"/>
  <c r="J3280" i="2"/>
  <c r="K3280" i="2"/>
  <c r="V3280" i="2"/>
  <c r="X3280" i="2" s="1"/>
  <c r="W3280" i="2"/>
  <c r="Y3280" i="2" s="1"/>
  <c r="H3281" i="2"/>
  <c r="I3281" i="2"/>
  <c r="J3281" i="2"/>
  <c r="K3281" i="2"/>
  <c r="V3281" i="2"/>
  <c r="X3281" i="2" s="1"/>
  <c r="W3281" i="2"/>
  <c r="Y3281" i="2" s="1"/>
  <c r="D3278" i="2"/>
  <c r="D3279" i="2"/>
  <c r="D3280" i="2"/>
  <c r="D3281" i="2"/>
  <c r="H3176" i="2"/>
  <c r="I3176" i="2"/>
  <c r="J3176" i="2"/>
  <c r="K3176" i="2"/>
  <c r="V3176" i="2"/>
  <c r="X3176" i="2" s="1"/>
  <c r="W3176" i="2"/>
  <c r="Y3176" i="2" s="1"/>
  <c r="H3177" i="2"/>
  <c r="I3177" i="2"/>
  <c r="J3177" i="2"/>
  <c r="K3177" i="2"/>
  <c r="V3177" i="2"/>
  <c r="X3177" i="2" s="1"/>
  <c r="W3177" i="2"/>
  <c r="Y3177" i="2" s="1"/>
  <c r="H3178" i="2"/>
  <c r="I3178" i="2"/>
  <c r="J3178" i="2"/>
  <c r="K3178" i="2"/>
  <c r="V3178" i="2"/>
  <c r="X3178" i="2" s="1"/>
  <c r="W3178" i="2"/>
  <c r="Y3178" i="2" s="1"/>
  <c r="H3179" i="2"/>
  <c r="I3179" i="2"/>
  <c r="J3179" i="2"/>
  <c r="K3179" i="2"/>
  <c r="V3179" i="2"/>
  <c r="X3179" i="2" s="1"/>
  <c r="W3179" i="2"/>
  <c r="Y3179" i="2" s="1"/>
  <c r="D3176" i="2"/>
  <c r="D3177" i="2"/>
  <c r="D3178" i="2"/>
  <c r="D3179" i="2"/>
  <c r="H3071" i="2"/>
  <c r="I3071" i="2"/>
  <c r="J3071" i="2"/>
  <c r="K3071" i="2"/>
  <c r="V3071" i="2"/>
  <c r="X3071" i="2" s="1"/>
  <c r="W3071" i="2"/>
  <c r="Y3071" i="2" s="1"/>
  <c r="H3072" i="2"/>
  <c r="I3072" i="2"/>
  <c r="J3072" i="2"/>
  <c r="K3072" i="2"/>
  <c r="V3072" i="2"/>
  <c r="X3072" i="2" s="1"/>
  <c r="W3072" i="2"/>
  <c r="Y3072" i="2" s="1"/>
  <c r="H3073" i="2"/>
  <c r="I3073" i="2"/>
  <c r="J3073" i="2"/>
  <c r="K3073" i="2"/>
  <c r="V3073" i="2"/>
  <c r="X3073" i="2" s="1"/>
  <c r="W3073" i="2"/>
  <c r="Y3073" i="2" s="1"/>
  <c r="H3074" i="2"/>
  <c r="I3074" i="2"/>
  <c r="J3074" i="2"/>
  <c r="K3074" i="2"/>
  <c r="V3074" i="2"/>
  <c r="X3074" i="2" s="1"/>
  <c r="W3074" i="2"/>
  <c r="Y3074" i="2" s="1"/>
  <c r="D3071" i="2"/>
  <c r="D3072" i="2"/>
  <c r="D3073" i="2"/>
  <c r="D3074" i="2"/>
  <c r="H2968" i="2"/>
  <c r="I2968" i="2"/>
  <c r="J2968" i="2"/>
  <c r="K2968" i="2"/>
  <c r="V2968" i="2"/>
  <c r="X2968" i="2" s="1"/>
  <c r="W2968" i="2"/>
  <c r="Y2968" i="2" s="1"/>
  <c r="D2968" i="2"/>
  <c r="H2965" i="2"/>
  <c r="I2965" i="2"/>
  <c r="J2965" i="2"/>
  <c r="K2965" i="2"/>
  <c r="V2965" i="2"/>
  <c r="X2965" i="2" s="1"/>
  <c r="W2965" i="2"/>
  <c r="Y2965" i="2" s="1"/>
  <c r="H2966" i="2"/>
  <c r="I2966" i="2"/>
  <c r="J2966" i="2"/>
  <c r="K2966" i="2"/>
  <c r="V2966" i="2"/>
  <c r="X2966" i="2" s="1"/>
  <c r="W2966" i="2"/>
  <c r="Y2966" i="2" s="1"/>
  <c r="H2967" i="2"/>
  <c r="I2967" i="2"/>
  <c r="J2967" i="2"/>
  <c r="K2967" i="2"/>
  <c r="V2967" i="2"/>
  <c r="X2967" i="2" s="1"/>
  <c r="W2967" i="2"/>
  <c r="Y2967" i="2" s="1"/>
  <c r="D2965" i="2"/>
  <c r="D2966" i="2"/>
  <c r="D2967" i="2"/>
  <c r="H2856" i="2"/>
  <c r="I2856" i="2"/>
  <c r="J2856" i="2"/>
  <c r="K2856" i="2"/>
  <c r="V2856" i="2"/>
  <c r="X2856" i="2" s="1"/>
  <c r="W2856" i="2"/>
  <c r="H2857" i="2"/>
  <c r="I2857" i="2"/>
  <c r="J2857" i="2"/>
  <c r="K2857" i="2"/>
  <c r="V2857" i="2"/>
  <c r="X2857" i="2" s="1"/>
  <c r="W2857" i="2"/>
  <c r="Y2857" i="2" s="1"/>
  <c r="H2858" i="2"/>
  <c r="I2858" i="2"/>
  <c r="J2858" i="2"/>
  <c r="K2858" i="2"/>
  <c r="V2858" i="2"/>
  <c r="X2858" i="2" s="1"/>
  <c r="W2858" i="2"/>
  <c r="Y2858" i="2" s="1"/>
  <c r="H2859" i="2"/>
  <c r="I2859" i="2"/>
  <c r="J2859" i="2"/>
  <c r="K2859" i="2"/>
  <c r="V2859" i="2"/>
  <c r="X2859" i="2" s="1"/>
  <c r="W2859" i="2"/>
  <c r="Y2859" i="2" s="1"/>
  <c r="D2856" i="2"/>
  <c r="D2857" i="2"/>
  <c r="D2858" i="2"/>
  <c r="D2859" i="2"/>
  <c r="H2749" i="2"/>
  <c r="I2749" i="2"/>
  <c r="J2749" i="2"/>
  <c r="K2749" i="2"/>
  <c r="V2749" i="2"/>
  <c r="X2749" i="2" s="1"/>
  <c r="W2749" i="2"/>
  <c r="Y2749" i="2" s="1"/>
  <c r="H2750" i="2"/>
  <c r="I2750" i="2"/>
  <c r="J2750" i="2"/>
  <c r="K2750" i="2"/>
  <c r="V2750" i="2"/>
  <c r="X2750" i="2" s="1"/>
  <c r="W2750" i="2"/>
  <c r="Y2750" i="2" s="1"/>
  <c r="H2751" i="2"/>
  <c r="I2751" i="2"/>
  <c r="J2751" i="2"/>
  <c r="K2751" i="2"/>
  <c r="V2751" i="2"/>
  <c r="X2751" i="2" s="1"/>
  <c r="W2751" i="2"/>
  <c r="Y2751" i="2" s="1"/>
  <c r="H2752" i="2"/>
  <c r="I2752" i="2"/>
  <c r="J2752" i="2"/>
  <c r="K2752" i="2"/>
  <c r="V2752" i="2"/>
  <c r="X2752" i="2" s="1"/>
  <c r="W2752" i="2"/>
  <c r="Y2752" i="2" s="1"/>
  <c r="D2749" i="2"/>
  <c r="D2750" i="2"/>
  <c r="D2751" i="2"/>
  <c r="D2752" i="2"/>
  <c r="F361" i="13"/>
  <c r="H361" i="13" s="1"/>
  <c r="G361" i="13"/>
  <c r="I361" i="13" s="1"/>
  <c r="F362" i="13"/>
  <c r="H362" i="13" s="1"/>
  <c r="G362" i="13"/>
  <c r="K362" i="13" s="1"/>
  <c r="L362" i="13" s="1"/>
  <c r="F363" i="13"/>
  <c r="H363" i="13" s="1"/>
  <c r="G363" i="13"/>
  <c r="I363" i="13" s="1"/>
  <c r="F364" i="13"/>
  <c r="H364" i="13" s="1"/>
  <c r="G364" i="13"/>
  <c r="I364" i="13" s="1"/>
  <c r="B361" i="13"/>
  <c r="B362" i="13"/>
  <c r="B363" i="13"/>
  <c r="B364" i="13"/>
  <c r="F298" i="13"/>
  <c r="H298" i="13" s="1"/>
  <c r="G298" i="13"/>
  <c r="K298" i="13" s="1"/>
  <c r="L298" i="13" s="1"/>
  <c r="F299" i="13"/>
  <c r="H299" i="13" s="1"/>
  <c r="G299" i="13"/>
  <c r="K299" i="13" s="1"/>
  <c r="L299" i="13" s="1"/>
  <c r="F300" i="13"/>
  <c r="H300" i="13" s="1"/>
  <c r="G300" i="13"/>
  <c r="I300" i="13" s="1"/>
  <c r="F301" i="13"/>
  <c r="H301" i="13" s="1"/>
  <c r="G301" i="13"/>
  <c r="I301" i="13" s="1"/>
  <c r="B298" i="13"/>
  <c r="B299" i="13"/>
  <c r="B300" i="13"/>
  <c r="B301" i="13"/>
  <c r="F235" i="13"/>
  <c r="H235" i="13" s="1"/>
  <c r="G235" i="13"/>
  <c r="K235" i="13" s="1"/>
  <c r="L235" i="13" s="1"/>
  <c r="F236" i="13"/>
  <c r="H236" i="13" s="1"/>
  <c r="G236" i="13"/>
  <c r="K236" i="13" s="1"/>
  <c r="L236" i="13" s="1"/>
  <c r="F237" i="13"/>
  <c r="H237" i="13" s="1"/>
  <c r="G237" i="13"/>
  <c r="F238" i="13"/>
  <c r="H238" i="13" s="1"/>
  <c r="G238" i="13"/>
  <c r="I238" i="13" s="1"/>
  <c r="B235" i="13"/>
  <c r="B236" i="13"/>
  <c r="B237" i="13"/>
  <c r="B238" i="13"/>
  <c r="H2641" i="2"/>
  <c r="I2641" i="2"/>
  <c r="J2641" i="2"/>
  <c r="K2641" i="2"/>
  <c r="V2641" i="2"/>
  <c r="X2641" i="2" s="1"/>
  <c r="W2641" i="2"/>
  <c r="Y2641" i="2" s="1"/>
  <c r="H2642" i="2"/>
  <c r="I2642" i="2"/>
  <c r="J2642" i="2"/>
  <c r="K2642" i="2"/>
  <c r="V2642" i="2"/>
  <c r="X2642" i="2" s="1"/>
  <c r="W2642" i="2"/>
  <c r="Y2642" i="2" s="1"/>
  <c r="H2643" i="2"/>
  <c r="I2643" i="2"/>
  <c r="J2643" i="2"/>
  <c r="K2643" i="2"/>
  <c r="V2643" i="2"/>
  <c r="X2643" i="2" s="1"/>
  <c r="W2643" i="2"/>
  <c r="Y2643" i="2" s="1"/>
  <c r="H2644" i="2"/>
  <c r="I2644" i="2"/>
  <c r="J2644" i="2"/>
  <c r="K2644" i="2"/>
  <c r="V2644" i="2"/>
  <c r="X2644" i="2" s="1"/>
  <c r="W2644" i="2"/>
  <c r="Y2644" i="2" s="1"/>
  <c r="D2641" i="2"/>
  <c r="D2642" i="2"/>
  <c r="D2643" i="2"/>
  <c r="D2644" i="2"/>
  <c r="H2453" i="2"/>
  <c r="I2453" i="2"/>
  <c r="J2453" i="2"/>
  <c r="K2453" i="2"/>
  <c r="V2453" i="2"/>
  <c r="X2453" i="2" s="1"/>
  <c r="W2453" i="2"/>
  <c r="Y2453" i="2" s="1"/>
  <c r="H2454" i="2"/>
  <c r="I2454" i="2"/>
  <c r="J2454" i="2"/>
  <c r="K2454" i="2"/>
  <c r="V2454" i="2"/>
  <c r="X2454" i="2" s="1"/>
  <c r="W2454" i="2"/>
  <c r="Y2454" i="2" s="1"/>
  <c r="H2455" i="2"/>
  <c r="I2455" i="2"/>
  <c r="J2455" i="2"/>
  <c r="K2455" i="2"/>
  <c r="V2455" i="2"/>
  <c r="X2455" i="2" s="1"/>
  <c r="W2455" i="2"/>
  <c r="Y2455" i="2" s="1"/>
  <c r="H2456" i="2"/>
  <c r="I2456" i="2"/>
  <c r="J2456" i="2"/>
  <c r="K2456" i="2"/>
  <c r="V2456" i="2"/>
  <c r="X2456" i="2" s="1"/>
  <c r="W2456" i="2"/>
  <c r="Y2456" i="2" s="1"/>
  <c r="D2453" i="2"/>
  <c r="D2454" i="2"/>
  <c r="D2455" i="2"/>
  <c r="D2456" i="2"/>
  <c r="H2265" i="2"/>
  <c r="I2265" i="2"/>
  <c r="J2265" i="2"/>
  <c r="K2265" i="2"/>
  <c r="V2265" i="2"/>
  <c r="X2265" i="2" s="1"/>
  <c r="W2265" i="2"/>
  <c r="Y2265" i="2" s="1"/>
  <c r="H2266" i="2"/>
  <c r="I2266" i="2"/>
  <c r="J2266" i="2"/>
  <c r="K2266" i="2"/>
  <c r="V2266" i="2"/>
  <c r="X2266" i="2" s="1"/>
  <c r="W2266" i="2"/>
  <c r="Y2266" i="2" s="1"/>
  <c r="H2267" i="2"/>
  <c r="I2267" i="2"/>
  <c r="J2267" i="2"/>
  <c r="K2267" i="2"/>
  <c r="V2267" i="2"/>
  <c r="X2267" i="2" s="1"/>
  <c r="W2267" i="2"/>
  <c r="Y2267" i="2" s="1"/>
  <c r="H2268" i="2"/>
  <c r="I2268" i="2"/>
  <c r="J2268" i="2"/>
  <c r="K2268" i="2"/>
  <c r="V2268" i="2"/>
  <c r="X2268" i="2" s="1"/>
  <c r="W2268" i="2"/>
  <c r="Y2268" i="2" s="1"/>
  <c r="D2265" i="2"/>
  <c r="D2266" i="2"/>
  <c r="D2267" i="2"/>
  <c r="D2268" i="2"/>
  <c r="H2159" i="2"/>
  <c r="I2159" i="2"/>
  <c r="J2159" i="2"/>
  <c r="K2159" i="2"/>
  <c r="V2159" i="2"/>
  <c r="X2159" i="2" s="1"/>
  <c r="W2159" i="2"/>
  <c r="Y2159" i="2" s="1"/>
  <c r="H2160" i="2"/>
  <c r="I2160" i="2"/>
  <c r="J2160" i="2"/>
  <c r="K2160" i="2"/>
  <c r="V2160" i="2"/>
  <c r="X2160" i="2" s="1"/>
  <c r="W2160" i="2"/>
  <c r="Y2160" i="2" s="1"/>
  <c r="H2161" i="2"/>
  <c r="I2161" i="2"/>
  <c r="J2161" i="2"/>
  <c r="K2161" i="2"/>
  <c r="V2161" i="2"/>
  <c r="X2161" i="2" s="1"/>
  <c r="W2161" i="2"/>
  <c r="Y2161" i="2" s="1"/>
  <c r="H2162" i="2"/>
  <c r="I2162" i="2"/>
  <c r="J2162" i="2"/>
  <c r="K2162" i="2"/>
  <c r="V2162" i="2"/>
  <c r="X2162" i="2" s="1"/>
  <c r="W2162" i="2"/>
  <c r="Y2162" i="2" s="1"/>
  <c r="D2159" i="2"/>
  <c r="D2160" i="2"/>
  <c r="D2161" i="2"/>
  <c r="D2162" i="2"/>
  <c r="H2048" i="2"/>
  <c r="I2048" i="2"/>
  <c r="J2048" i="2"/>
  <c r="K2048" i="2"/>
  <c r="V2048" i="2"/>
  <c r="X2048" i="2" s="1"/>
  <c r="W2048" i="2"/>
  <c r="Y2048" i="2" s="1"/>
  <c r="H2049" i="2"/>
  <c r="I2049" i="2"/>
  <c r="J2049" i="2"/>
  <c r="K2049" i="2"/>
  <c r="V2049" i="2"/>
  <c r="X2049" i="2" s="1"/>
  <c r="W2049" i="2"/>
  <c r="Y2049" i="2" s="1"/>
  <c r="H2050" i="2"/>
  <c r="I2050" i="2"/>
  <c r="J2050" i="2"/>
  <c r="K2050" i="2"/>
  <c r="V2050" i="2"/>
  <c r="X2050" i="2" s="1"/>
  <c r="W2050" i="2"/>
  <c r="AA2050" i="2" s="1"/>
  <c r="AB2050" i="2" s="1"/>
  <c r="H2051" i="2"/>
  <c r="I2051" i="2"/>
  <c r="J2051" i="2"/>
  <c r="K2051" i="2"/>
  <c r="V2051" i="2"/>
  <c r="X2051" i="2" s="1"/>
  <c r="W2051" i="2"/>
  <c r="D2048" i="2"/>
  <c r="D2049" i="2"/>
  <c r="D2050" i="2"/>
  <c r="D2051" i="2"/>
  <c r="H1939" i="2"/>
  <c r="I1939" i="2"/>
  <c r="J1939" i="2"/>
  <c r="K1939" i="2"/>
  <c r="V1939" i="2"/>
  <c r="X1939" i="2" s="1"/>
  <c r="W1939" i="2"/>
  <c r="H1940" i="2"/>
  <c r="I1940" i="2"/>
  <c r="J1940" i="2"/>
  <c r="K1940" i="2"/>
  <c r="V1940" i="2"/>
  <c r="X1940" i="2" s="1"/>
  <c r="W1940" i="2"/>
  <c r="Y1940" i="2" s="1"/>
  <c r="H1941" i="2"/>
  <c r="I1941" i="2"/>
  <c r="J1941" i="2"/>
  <c r="K1941" i="2"/>
  <c r="V1941" i="2"/>
  <c r="X1941" i="2" s="1"/>
  <c r="W1941" i="2"/>
  <c r="Y1941" i="2" s="1"/>
  <c r="H1942" i="2"/>
  <c r="I1942" i="2"/>
  <c r="J1942" i="2"/>
  <c r="K1942" i="2"/>
  <c r="V1942" i="2"/>
  <c r="X1942" i="2" s="1"/>
  <c r="W1942" i="2"/>
  <c r="Y1942" i="2" s="1"/>
  <c r="D1939" i="2"/>
  <c r="D1940" i="2"/>
  <c r="D1941" i="2"/>
  <c r="D1942" i="2"/>
  <c r="H1830" i="2"/>
  <c r="I1830" i="2"/>
  <c r="J1830" i="2"/>
  <c r="K1830" i="2"/>
  <c r="V1830" i="2"/>
  <c r="X1830" i="2" s="1"/>
  <c r="W1830" i="2"/>
  <c r="Y1830" i="2" s="1"/>
  <c r="H1831" i="2"/>
  <c r="I1831" i="2"/>
  <c r="J1831" i="2"/>
  <c r="K1831" i="2"/>
  <c r="V1831" i="2"/>
  <c r="X1831" i="2" s="1"/>
  <c r="W1831" i="2"/>
  <c r="Y1831" i="2" s="1"/>
  <c r="H1832" i="2"/>
  <c r="I1832" i="2"/>
  <c r="J1832" i="2"/>
  <c r="K1832" i="2"/>
  <c r="V1832" i="2"/>
  <c r="X1832" i="2" s="1"/>
  <c r="W1832" i="2"/>
  <c r="Y1832" i="2" s="1"/>
  <c r="H1833" i="2"/>
  <c r="I1833" i="2"/>
  <c r="J1833" i="2"/>
  <c r="K1833" i="2"/>
  <c r="V1833" i="2"/>
  <c r="X1833" i="2" s="1"/>
  <c r="W1833" i="2"/>
  <c r="Y1833" i="2" s="1"/>
  <c r="D1830" i="2"/>
  <c r="D1831" i="2"/>
  <c r="D1832" i="2"/>
  <c r="D1833" i="2"/>
  <c r="H1447" i="2"/>
  <c r="I1447" i="2"/>
  <c r="J1447" i="2"/>
  <c r="K1447" i="2"/>
  <c r="V1447" i="2"/>
  <c r="X1447" i="2" s="1"/>
  <c r="W1447" i="2"/>
  <c r="Y1447" i="2" s="1"/>
  <c r="H1448" i="2"/>
  <c r="I1448" i="2"/>
  <c r="J1448" i="2"/>
  <c r="K1448" i="2"/>
  <c r="V1448" i="2"/>
  <c r="X1448" i="2" s="1"/>
  <c r="W1448" i="2"/>
  <c r="Y1448" i="2" s="1"/>
  <c r="H1449" i="2"/>
  <c r="I1449" i="2"/>
  <c r="J1449" i="2"/>
  <c r="K1449" i="2"/>
  <c r="V1449" i="2"/>
  <c r="X1449" i="2" s="1"/>
  <c r="W1449" i="2"/>
  <c r="Y1449" i="2" s="1"/>
  <c r="H1450" i="2"/>
  <c r="I1450" i="2"/>
  <c r="J1450" i="2"/>
  <c r="K1450" i="2"/>
  <c r="V1450" i="2"/>
  <c r="X1450" i="2" s="1"/>
  <c r="W1450" i="2"/>
  <c r="Y1450" i="2" s="1"/>
  <c r="D1447" i="2"/>
  <c r="D1448" i="2"/>
  <c r="D1449" i="2"/>
  <c r="D1450" i="2"/>
  <c r="H1638" i="2"/>
  <c r="I1638" i="2"/>
  <c r="J1638" i="2"/>
  <c r="K1638" i="2"/>
  <c r="V1638" i="2"/>
  <c r="X1638" i="2" s="1"/>
  <c r="W1638" i="2"/>
  <c r="Y1638" i="2" s="1"/>
  <c r="H1639" i="2"/>
  <c r="I1639" i="2"/>
  <c r="J1639" i="2"/>
  <c r="K1639" i="2"/>
  <c r="V1639" i="2"/>
  <c r="X1639" i="2" s="1"/>
  <c r="W1639" i="2"/>
  <c r="Y1639" i="2" s="1"/>
  <c r="H1640" i="2"/>
  <c r="I1640" i="2"/>
  <c r="J1640" i="2"/>
  <c r="K1640" i="2"/>
  <c r="V1640" i="2"/>
  <c r="X1640" i="2" s="1"/>
  <c r="W1640" i="2"/>
  <c r="Y1640" i="2" s="1"/>
  <c r="H1641" i="2"/>
  <c r="I1641" i="2"/>
  <c r="J1641" i="2"/>
  <c r="K1641" i="2"/>
  <c r="V1641" i="2"/>
  <c r="X1641" i="2" s="1"/>
  <c r="W1641" i="2"/>
  <c r="Y1641" i="2" s="1"/>
  <c r="D1638" i="2"/>
  <c r="D1639" i="2"/>
  <c r="D1640" i="2"/>
  <c r="D1641" i="2"/>
  <c r="H1341" i="2"/>
  <c r="I1341" i="2"/>
  <c r="J1341" i="2"/>
  <c r="K1341" i="2"/>
  <c r="V1341" i="2"/>
  <c r="X1341" i="2" s="1"/>
  <c r="W1341" i="2"/>
  <c r="Y1341" i="2" s="1"/>
  <c r="H1342" i="2"/>
  <c r="I1342" i="2"/>
  <c r="J1342" i="2"/>
  <c r="K1342" i="2"/>
  <c r="V1342" i="2"/>
  <c r="X1342" i="2" s="1"/>
  <c r="W1342" i="2"/>
  <c r="Y1342" i="2" s="1"/>
  <c r="H1343" i="2"/>
  <c r="I1343" i="2"/>
  <c r="J1343" i="2"/>
  <c r="K1343" i="2"/>
  <c r="V1343" i="2"/>
  <c r="X1343" i="2" s="1"/>
  <c r="W1343" i="2"/>
  <c r="Y1343" i="2" s="1"/>
  <c r="H1344" i="2"/>
  <c r="I1344" i="2"/>
  <c r="J1344" i="2"/>
  <c r="K1344" i="2"/>
  <c r="V1344" i="2"/>
  <c r="X1344" i="2" s="1"/>
  <c r="W1344" i="2"/>
  <c r="Y1344" i="2" s="1"/>
  <c r="D1341" i="2"/>
  <c r="D1342" i="2"/>
  <c r="D1343" i="2"/>
  <c r="D1344" i="2"/>
  <c r="H1235" i="2"/>
  <c r="I1235" i="2"/>
  <c r="J1235" i="2"/>
  <c r="K1235" i="2"/>
  <c r="V1235" i="2"/>
  <c r="X1235" i="2" s="1"/>
  <c r="W1235" i="2"/>
  <c r="H1236" i="2"/>
  <c r="I1236" i="2"/>
  <c r="J1236" i="2"/>
  <c r="K1236" i="2"/>
  <c r="V1236" i="2"/>
  <c r="X1236" i="2" s="1"/>
  <c r="W1236" i="2"/>
  <c r="Y1236" i="2" s="1"/>
  <c r="H1237" i="2"/>
  <c r="I1237" i="2"/>
  <c r="J1237" i="2"/>
  <c r="K1237" i="2"/>
  <c r="V1237" i="2"/>
  <c r="X1237" i="2" s="1"/>
  <c r="W1237" i="2"/>
  <c r="Y1237" i="2" s="1"/>
  <c r="H1238" i="2"/>
  <c r="I1238" i="2"/>
  <c r="J1238" i="2"/>
  <c r="K1238" i="2"/>
  <c r="V1238" i="2"/>
  <c r="X1238" i="2" s="1"/>
  <c r="W1238" i="2"/>
  <c r="Y1238" i="2" s="1"/>
  <c r="D1235" i="2"/>
  <c r="D1236" i="2"/>
  <c r="D1237" i="2"/>
  <c r="D1238" i="2"/>
  <c r="H1129" i="2"/>
  <c r="I1129" i="2"/>
  <c r="J1129" i="2"/>
  <c r="K1129" i="2"/>
  <c r="V1129" i="2"/>
  <c r="X1129" i="2" s="1"/>
  <c r="W1129" i="2"/>
  <c r="Y1129" i="2" s="1"/>
  <c r="H1130" i="2"/>
  <c r="I1130" i="2"/>
  <c r="J1130" i="2"/>
  <c r="K1130" i="2"/>
  <c r="V1130" i="2"/>
  <c r="X1130" i="2" s="1"/>
  <c r="W1130" i="2"/>
  <c r="Y1130" i="2" s="1"/>
  <c r="H1131" i="2"/>
  <c r="I1131" i="2"/>
  <c r="J1131" i="2"/>
  <c r="K1131" i="2"/>
  <c r="V1131" i="2"/>
  <c r="X1131" i="2" s="1"/>
  <c r="W1131" i="2"/>
  <c r="Y1131" i="2" s="1"/>
  <c r="H1132" i="2"/>
  <c r="I1132" i="2"/>
  <c r="J1132" i="2"/>
  <c r="K1132" i="2"/>
  <c r="V1132" i="2"/>
  <c r="X1132" i="2" s="1"/>
  <c r="W1132" i="2"/>
  <c r="Y1132" i="2" s="1"/>
  <c r="D1129" i="2"/>
  <c r="D1130" i="2"/>
  <c r="D1131" i="2"/>
  <c r="D1132" i="2"/>
  <c r="H1022" i="2"/>
  <c r="I1022" i="2"/>
  <c r="J1022" i="2"/>
  <c r="K1022" i="2"/>
  <c r="V1022" i="2"/>
  <c r="X1022" i="2" s="1"/>
  <c r="W1022" i="2"/>
  <c r="Y1022" i="2" s="1"/>
  <c r="H1023" i="2"/>
  <c r="I1023" i="2"/>
  <c r="J1023" i="2"/>
  <c r="K1023" i="2"/>
  <c r="V1023" i="2"/>
  <c r="X1023" i="2" s="1"/>
  <c r="W1023" i="2"/>
  <c r="Y1023" i="2" s="1"/>
  <c r="H1024" i="2"/>
  <c r="I1024" i="2"/>
  <c r="J1024" i="2"/>
  <c r="K1024" i="2"/>
  <c r="V1024" i="2"/>
  <c r="X1024" i="2" s="1"/>
  <c r="W1024" i="2"/>
  <c r="Y1024" i="2" s="1"/>
  <c r="H1025" i="2"/>
  <c r="I1025" i="2"/>
  <c r="J1025" i="2"/>
  <c r="K1025" i="2"/>
  <c r="V1025" i="2"/>
  <c r="X1025" i="2" s="1"/>
  <c r="W1025" i="2"/>
  <c r="Y1025" i="2" s="1"/>
  <c r="D1022" i="2"/>
  <c r="D1023" i="2"/>
  <c r="D1024" i="2"/>
  <c r="D1025" i="2"/>
  <c r="H792" i="2"/>
  <c r="I792" i="2"/>
  <c r="J792" i="2"/>
  <c r="K792" i="2"/>
  <c r="V792" i="2"/>
  <c r="X792" i="2" s="1"/>
  <c r="W792" i="2"/>
  <c r="Y792" i="2" s="1"/>
  <c r="H793" i="2"/>
  <c r="I793" i="2"/>
  <c r="J793" i="2"/>
  <c r="K793" i="2"/>
  <c r="V793" i="2"/>
  <c r="X793" i="2" s="1"/>
  <c r="W793" i="2"/>
  <c r="Y793" i="2" s="1"/>
  <c r="H794" i="2"/>
  <c r="I794" i="2"/>
  <c r="J794" i="2"/>
  <c r="K794" i="2"/>
  <c r="V794" i="2"/>
  <c r="X794" i="2" s="1"/>
  <c r="W794" i="2"/>
  <c r="Y794" i="2" s="1"/>
  <c r="H795" i="2"/>
  <c r="I795" i="2"/>
  <c r="J795" i="2"/>
  <c r="K795" i="2"/>
  <c r="V795" i="2"/>
  <c r="X795" i="2" s="1"/>
  <c r="W795" i="2"/>
  <c r="Y795" i="2" s="1"/>
  <c r="D792" i="2"/>
  <c r="D793" i="2"/>
  <c r="D794" i="2"/>
  <c r="D795" i="2"/>
  <c r="F172" i="13"/>
  <c r="H172" i="13" s="1"/>
  <c r="G172" i="13"/>
  <c r="I172" i="13" s="1"/>
  <c r="F173" i="13"/>
  <c r="H173" i="13" s="1"/>
  <c r="G173" i="13"/>
  <c r="I173" i="13" s="1"/>
  <c r="F174" i="13"/>
  <c r="H174" i="13" s="1"/>
  <c r="G174" i="13"/>
  <c r="I174" i="13" s="1"/>
  <c r="F175" i="13"/>
  <c r="H175" i="13" s="1"/>
  <c r="G175" i="13"/>
  <c r="I175" i="13" s="1"/>
  <c r="B172" i="13"/>
  <c r="B173" i="13"/>
  <c r="B174" i="13"/>
  <c r="B175" i="13"/>
  <c r="F109" i="13"/>
  <c r="H109" i="13" s="1"/>
  <c r="G109" i="13"/>
  <c r="I109" i="13" s="1"/>
  <c r="F110" i="13"/>
  <c r="H110" i="13" s="1"/>
  <c r="G110" i="13"/>
  <c r="I110" i="13" s="1"/>
  <c r="F111" i="13"/>
  <c r="H111" i="13" s="1"/>
  <c r="G111" i="13"/>
  <c r="I111" i="13" s="1"/>
  <c r="F112" i="13"/>
  <c r="H112" i="13" s="1"/>
  <c r="G112" i="13"/>
  <c r="I112" i="13" s="1"/>
  <c r="B110" i="13"/>
  <c r="B111" i="13"/>
  <c r="B112" i="13"/>
  <c r="B109" i="13"/>
  <c r="F46" i="13"/>
  <c r="H46" i="13" s="1"/>
  <c r="G46" i="13"/>
  <c r="I46" i="13" s="1"/>
  <c r="F47" i="13"/>
  <c r="H47" i="13" s="1"/>
  <c r="G47" i="13"/>
  <c r="I47" i="13" s="1"/>
  <c r="F48" i="13"/>
  <c r="H48" i="13" s="1"/>
  <c r="G48" i="13"/>
  <c r="I48" i="13" s="1"/>
  <c r="F49" i="13"/>
  <c r="H49" i="13" s="1"/>
  <c r="G49" i="13"/>
  <c r="I49" i="13" s="1"/>
  <c r="H602" i="2"/>
  <c r="I602" i="2"/>
  <c r="J602" i="2"/>
  <c r="K602" i="2"/>
  <c r="V602" i="2"/>
  <c r="X602" i="2" s="1"/>
  <c r="W602" i="2"/>
  <c r="Y602" i="2" s="1"/>
  <c r="H603" i="2"/>
  <c r="I603" i="2"/>
  <c r="J603" i="2"/>
  <c r="K603" i="2"/>
  <c r="V603" i="2"/>
  <c r="X603" i="2" s="1"/>
  <c r="W603" i="2"/>
  <c r="Y603" i="2" s="1"/>
  <c r="H604" i="2"/>
  <c r="I604" i="2"/>
  <c r="J604" i="2"/>
  <c r="K604" i="2"/>
  <c r="V604" i="2"/>
  <c r="X604" i="2" s="1"/>
  <c r="W604" i="2"/>
  <c r="Y604" i="2" s="1"/>
  <c r="H605" i="2"/>
  <c r="I605" i="2"/>
  <c r="J605" i="2"/>
  <c r="K605" i="2"/>
  <c r="V605" i="2"/>
  <c r="X605" i="2" s="1"/>
  <c r="W605" i="2"/>
  <c r="Y605" i="2" s="1"/>
  <c r="D602" i="2"/>
  <c r="D603" i="2"/>
  <c r="D604" i="2"/>
  <c r="D605" i="2"/>
  <c r="H519" i="2"/>
  <c r="I519" i="2"/>
  <c r="J519" i="2"/>
  <c r="K519" i="2"/>
  <c r="V519" i="2"/>
  <c r="X519" i="2" s="1"/>
  <c r="W519" i="2"/>
  <c r="Y519" i="2" s="1"/>
  <c r="H520" i="2"/>
  <c r="I520" i="2"/>
  <c r="J520" i="2"/>
  <c r="K520" i="2"/>
  <c r="V520" i="2"/>
  <c r="X520" i="2" s="1"/>
  <c r="W520" i="2"/>
  <c r="Y520" i="2" s="1"/>
  <c r="H521" i="2"/>
  <c r="I521" i="2"/>
  <c r="J521" i="2"/>
  <c r="K521" i="2"/>
  <c r="V521" i="2"/>
  <c r="X521" i="2" s="1"/>
  <c r="W521" i="2"/>
  <c r="Y521" i="2" s="1"/>
  <c r="H522" i="2"/>
  <c r="I522" i="2"/>
  <c r="J522" i="2"/>
  <c r="K522" i="2"/>
  <c r="V522" i="2"/>
  <c r="X522" i="2" s="1"/>
  <c r="W522" i="2"/>
  <c r="Y522" i="2" s="1"/>
  <c r="D519" i="2"/>
  <c r="D520" i="2"/>
  <c r="D521" i="2"/>
  <c r="D522" i="2"/>
  <c r="H432" i="2"/>
  <c r="I432" i="2"/>
  <c r="J432" i="2"/>
  <c r="K432" i="2"/>
  <c r="V432" i="2"/>
  <c r="X432" i="2" s="1"/>
  <c r="W432" i="2"/>
  <c r="Y432" i="2" s="1"/>
  <c r="H433" i="2"/>
  <c r="I433" i="2"/>
  <c r="J433" i="2"/>
  <c r="K433" i="2"/>
  <c r="V433" i="2"/>
  <c r="X433" i="2" s="1"/>
  <c r="W433" i="2"/>
  <c r="Y433" i="2" s="1"/>
  <c r="H434" i="2"/>
  <c r="I434" i="2"/>
  <c r="J434" i="2"/>
  <c r="K434" i="2"/>
  <c r="V434" i="2"/>
  <c r="X434" i="2" s="1"/>
  <c r="W434" i="2"/>
  <c r="Y434" i="2" s="1"/>
  <c r="H435" i="2"/>
  <c r="I435" i="2"/>
  <c r="J435" i="2"/>
  <c r="K435" i="2"/>
  <c r="V435" i="2"/>
  <c r="X435" i="2" s="1"/>
  <c r="W435" i="2"/>
  <c r="Y435" i="2" s="1"/>
  <c r="D432" i="2"/>
  <c r="D433" i="2"/>
  <c r="D434" i="2"/>
  <c r="D435" i="2"/>
  <c r="H346" i="2"/>
  <c r="I346" i="2"/>
  <c r="J346" i="2"/>
  <c r="K346" i="2"/>
  <c r="V346" i="2"/>
  <c r="X346" i="2" s="1"/>
  <c r="W346" i="2"/>
  <c r="Y346" i="2" s="1"/>
  <c r="H347" i="2"/>
  <c r="I347" i="2"/>
  <c r="J347" i="2"/>
  <c r="K347" i="2"/>
  <c r="V347" i="2"/>
  <c r="X347" i="2" s="1"/>
  <c r="W347" i="2"/>
  <c r="Y347" i="2" s="1"/>
  <c r="H348" i="2"/>
  <c r="I348" i="2"/>
  <c r="J348" i="2"/>
  <c r="K348" i="2"/>
  <c r="V348" i="2"/>
  <c r="X348" i="2" s="1"/>
  <c r="W348" i="2"/>
  <c r="Y348" i="2" s="1"/>
  <c r="H349" i="2"/>
  <c r="I349" i="2"/>
  <c r="J349" i="2"/>
  <c r="K349" i="2"/>
  <c r="V349" i="2"/>
  <c r="X349" i="2" s="1"/>
  <c r="W349" i="2"/>
  <c r="Y349" i="2" s="1"/>
  <c r="D346" i="2"/>
  <c r="D347" i="2"/>
  <c r="D348" i="2"/>
  <c r="D349" i="2"/>
  <c r="H150" i="2"/>
  <c r="L150" i="2" s="1"/>
  <c r="N150" i="2" s="1"/>
  <c r="I150" i="2"/>
  <c r="J150" i="2"/>
  <c r="M150" i="2" s="1"/>
  <c r="K150" i="2"/>
  <c r="V150" i="2"/>
  <c r="X150" i="2" s="1"/>
  <c r="W150" i="2"/>
  <c r="Y150" i="2" s="1"/>
  <c r="H151" i="2"/>
  <c r="L151" i="2" s="1"/>
  <c r="N151" i="2" s="1"/>
  <c r="I151" i="2"/>
  <c r="J151" i="2"/>
  <c r="M151" i="2" s="1"/>
  <c r="O151" i="2" s="1"/>
  <c r="K151" i="2"/>
  <c r="V151" i="2"/>
  <c r="X151" i="2" s="1"/>
  <c r="W151" i="2"/>
  <c r="Y151" i="2" s="1"/>
  <c r="H152" i="2"/>
  <c r="L152" i="2" s="1"/>
  <c r="I152" i="2"/>
  <c r="J152" i="2"/>
  <c r="M152" i="2" s="1"/>
  <c r="K152" i="2"/>
  <c r="V152" i="2"/>
  <c r="X152" i="2" s="1"/>
  <c r="W152" i="2"/>
  <c r="Y152" i="2" s="1"/>
  <c r="H153" i="2"/>
  <c r="L153" i="2" s="1"/>
  <c r="N153" i="2" s="1"/>
  <c r="I153" i="2"/>
  <c r="J153" i="2"/>
  <c r="M153" i="2" s="1"/>
  <c r="K153" i="2"/>
  <c r="V153" i="2"/>
  <c r="X153" i="2" s="1"/>
  <c r="W153" i="2"/>
  <c r="Y153" i="2" s="1"/>
  <c r="S138" i="24" l="1"/>
  <c r="R138" i="24"/>
  <c r="T138" i="24" s="1"/>
  <c r="U138" i="24" s="1"/>
  <c r="R68" i="24"/>
  <c r="S68" i="24"/>
  <c r="X139" i="24"/>
  <c r="W139" i="24"/>
  <c r="Y139" i="24" s="1"/>
  <c r="T137" i="24"/>
  <c r="U137" i="24" s="1"/>
  <c r="Y138" i="24"/>
  <c r="W276" i="24"/>
  <c r="X276" i="24"/>
  <c r="I276" i="24"/>
  <c r="H277" i="24"/>
  <c r="W69" i="24"/>
  <c r="X69" i="24"/>
  <c r="T275" i="24"/>
  <c r="U275" i="24" s="1"/>
  <c r="T274" i="24"/>
  <c r="U274" i="24" s="1"/>
  <c r="Y68" i="24"/>
  <c r="AA2856" i="2"/>
  <c r="AB2856" i="2" s="1"/>
  <c r="K72" i="24"/>
  <c r="L71" i="24"/>
  <c r="L140" i="24"/>
  <c r="K141" i="24"/>
  <c r="I139" i="24"/>
  <c r="H140" i="24"/>
  <c r="I69" i="24"/>
  <c r="H70" i="24"/>
  <c r="K361" i="13"/>
  <c r="L361" i="13" s="1"/>
  <c r="AA1235" i="2"/>
  <c r="AB1235" i="2" s="1"/>
  <c r="I362" i="13"/>
  <c r="AA3387" i="2"/>
  <c r="AB3387" i="2" s="1"/>
  <c r="I235" i="13"/>
  <c r="J235" i="13" s="1"/>
  <c r="I299" i="13"/>
  <c r="J299" i="13" s="1"/>
  <c r="I236" i="13"/>
  <c r="J236" i="13" s="1"/>
  <c r="M350" i="2"/>
  <c r="L350" i="2"/>
  <c r="M436" i="2"/>
  <c r="L436" i="2"/>
  <c r="L523" i="2"/>
  <c r="M523" i="2"/>
  <c r="L606" i="2"/>
  <c r="M606" i="2"/>
  <c r="L796" i="2"/>
  <c r="M796" i="2"/>
  <c r="M1026" i="2"/>
  <c r="L1026" i="2"/>
  <c r="L1133" i="2"/>
  <c r="M1133" i="2"/>
  <c r="M1239" i="2"/>
  <c r="O1239" i="2" s="1"/>
  <c r="L1239" i="2"/>
  <c r="N1239" i="2" s="1"/>
  <c r="L1345" i="2"/>
  <c r="M1345" i="2"/>
  <c r="L1642" i="2"/>
  <c r="M1642" i="2"/>
  <c r="L1451" i="2"/>
  <c r="M1451" i="2"/>
  <c r="M1834" i="2"/>
  <c r="L1834" i="2"/>
  <c r="L1943" i="2"/>
  <c r="N1943" i="2" s="1"/>
  <c r="M1943" i="2"/>
  <c r="O1943" i="2" s="1"/>
  <c r="L2052" i="2"/>
  <c r="M2052" i="2"/>
  <c r="M2163" i="2"/>
  <c r="L2163" i="2"/>
  <c r="L2269" i="2"/>
  <c r="M2269" i="2"/>
  <c r="L2457" i="2"/>
  <c r="M2457" i="2"/>
  <c r="L2645" i="2"/>
  <c r="M2645" i="2"/>
  <c r="L2753" i="2"/>
  <c r="M2753" i="2"/>
  <c r="L2860" i="2"/>
  <c r="M2860" i="2"/>
  <c r="L3075" i="2"/>
  <c r="M3075" i="2"/>
  <c r="L3180" i="2"/>
  <c r="M3180" i="2"/>
  <c r="L3282" i="2"/>
  <c r="M3282" i="2"/>
  <c r="L3388" i="2"/>
  <c r="M3388" i="2"/>
  <c r="L2969" i="2"/>
  <c r="M2969" i="2"/>
  <c r="M3281" i="2"/>
  <c r="O3281" i="2" s="1"/>
  <c r="Z3281" i="2"/>
  <c r="L3178" i="2"/>
  <c r="P3178" i="2" s="1"/>
  <c r="L3385" i="2"/>
  <c r="P3385" i="2" s="1"/>
  <c r="L2857" i="2"/>
  <c r="N2857" i="2" s="1"/>
  <c r="L3279" i="2"/>
  <c r="P3279" i="2" s="1"/>
  <c r="M2967" i="2"/>
  <c r="Q2967" i="2" s="1"/>
  <c r="M2968" i="2"/>
  <c r="Q2968" i="2" s="1"/>
  <c r="L3073" i="2"/>
  <c r="N3073" i="2" s="1"/>
  <c r="L3072" i="2"/>
  <c r="N3072" i="2" s="1"/>
  <c r="AA3281" i="2"/>
  <c r="AB3281" i="2" s="1"/>
  <c r="Z3280" i="2"/>
  <c r="M3279" i="2"/>
  <c r="Q3279" i="2" s="1"/>
  <c r="Z3278" i="2"/>
  <c r="L2858" i="2"/>
  <c r="N2858" i="2" s="1"/>
  <c r="AA2968" i="2"/>
  <c r="AB2968" i="2" s="1"/>
  <c r="L1023" i="2"/>
  <c r="N1023" i="2" s="1"/>
  <c r="L1130" i="2"/>
  <c r="N1130" i="2" s="1"/>
  <c r="L1236" i="2"/>
  <c r="N1236" i="2" s="1"/>
  <c r="L1342" i="2"/>
  <c r="L1639" i="2"/>
  <c r="P1639" i="2" s="1"/>
  <c r="L1448" i="2"/>
  <c r="P1448" i="2" s="1"/>
  <c r="L1831" i="2"/>
  <c r="N1831" i="2" s="1"/>
  <c r="L1940" i="2"/>
  <c r="P1940" i="2" s="1"/>
  <c r="L2049" i="2"/>
  <c r="N2049" i="2" s="1"/>
  <c r="L2160" i="2"/>
  <c r="P2160" i="2" s="1"/>
  <c r="L2266" i="2"/>
  <c r="P2266" i="2" s="1"/>
  <c r="L2454" i="2"/>
  <c r="N2454" i="2" s="1"/>
  <c r="L2643" i="2"/>
  <c r="N2643" i="2" s="1"/>
  <c r="L2968" i="2"/>
  <c r="N2968" i="2" s="1"/>
  <c r="M3177" i="2"/>
  <c r="O3177" i="2" s="1"/>
  <c r="L1025" i="2"/>
  <c r="P1025" i="2" s="1"/>
  <c r="M1024" i="2"/>
  <c r="O1024" i="2" s="1"/>
  <c r="L1132" i="2"/>
  <c r="P1132" i="2" s="1"/>
  <c r="M1131" i="2"/>
  <c r="O1131" i="2" s="1"/>
  <c r="L1238" i="2"/>
  <c r="N1238" i="2" s="1"/>
  <c r="M1237" i="2"/>
  <c r="O1237" i="2" s="1"/>
  <c r="L1344" i="2"/>
  <c r="M1343" i="2"/>
  <c r="L1641" i="2"/>
  <c r="N1641" i="2" s="1"/>
  <c r="M1640" i="2"/>
  <c r="Q1640" i="2" s="1"/>
  <c r="L1450" i="2"/>
  <c r="P1450" i="2" s="1"/>
  <c r="M1449" i="2"/>
  <c r="O1449" i="2" s="1"/>
  <c r="L1833" i="2"/>
  <c r="N1833" i="2" s="1"/>
  <c r="M1832" i="2"/>
  <c r="Q1832" i="2" s="1"/>
  <c r="L1942" i="2"/>
  <c r="P1942" i="2" s="1"/>
  <c r="M1941" i="2"/>
  <c r="O1941" i="2" s="1"/>
  <c r="L2051" i="2"/>
  <c r="P2051" i="2" s="1"/>
  <c r="M2050" i="2"/>
  <c r="Q2050" i="2" s="1"/>
  <c r="L2162" i="2"/>
  <c r="N2162" i="2" s="1"/>
  <c r="M2161" i="2"/>
  <c r="O2161" i="2" s="1"/>
  <c r="L2268" i="2"/>
  <c r="N2268" i="2" s="1"/>
  <c r="M2267" i="2"/>
  <c r="O2267" i="2" s="1"/>
  <c r="L2456" i="2"/>
  <c r="P2456" i="2" s="1"/>
  <c r="M2455" i="2"/>
  <c r="O2455" i="2" s="1"/>
  <c r="L2644" i="2"/>
  <c r="P2644" i="2" s="1"/>
  <c r="L3074" i="2"/>
  <c r="N3074" i="2" s="1"/>
  <c r="M3073" i="2"/>
  <c r="O3073" i="2" s="1"/>
  <c r="L3280" i="2"/>
  <c r="N3280" i="2" s="1"/>
  <c r="M2643" i="2"/>
  <c r="O2643" i="2" s="1"/>
  <c r="L2642" i="2"/>
  <c r="P2642" i="2" s="1"/>
  <c r="J301" i="13"/>
  <c r="J364" i="13"/>
  <c r="L2752" i="2"/>
  <c r="N2752" i="2" s="1"/>
  <c r="M2751" i="2"/>
  <c r="Q2751" i="2" s="1"/>
  <c r="L3281" i="2"/>
  <c r="N3281" i="2" s="1"/>
  <c r="I237" i="13"/>
  <c r="J237" i="13" s="1"/>
  <c r="K237" i="13"/>
  <c r="L237" i="13" s="1"/>
  <c r="L2966" i="2"/>
  <c r="P2966" i="2" s="1"/>
  <c r="M3387" i="2"/>
  <c r="O3387" i="2" s="1"/>
  <c r="L3386" i="2"/>
  <c r="P3386" i="2" s="1"/>
  <c r="M2642" i="2"/>
  <c r="O2642" i="2" s="1"/>
  <c r="I298" i="13"/>
  <c r="J298" i="13" s="1"/>
  <c r="M2752" i="2"/>
  <c r="Q2752" i="2" s="1"/>
  <c r="L2751" i="2"/>
  <c r="N2751" i="2" s="1"/>
  <c r="M2750" i="2"/>
  <c r="O2750" i="2" s="1"/>
  <c r="M2859" i="2"/>
  <c r="O2859" i="2" s="1"/>
  <c r="M2857" i="2"/>
  <c r="Q2857" i="2" s="1"/>
  <c r="M3179" i="2"/>
  <c r="O3179" i="2" s="1"/>
  <c r="L2750" i="2"/>
  <c r="N2750" i="2" s="1"/>
  <c r="L2859" i="2"/>
  <c r="N2859" i="2" s="1"/>
  <c r="M2858" i="2"/>
  <c r="O2858" i="2" s="1"/>
  <c r="L2967" i="2"/>
  <c r="N2967" i="2" s="1"/>
  <c r="M2966" i="2"/>
  <c r="Q2966" i="2" s="1"/>
  <c r="M3074" i="2"/>
  <c r="Q3074" i="2" s="1"/>
  <c r="L3179" i="2"/>
  <c r="N3179" i="2" s="1"/>
  <c r="M3178" i="2"/>
  <c r="Q3178" i="2" s="1"/>
  <c r="M3280" i="2"/>
  <c r="Q3280" i="2" s="1"/>
  <c r="M3385" i="2"/>
  <c r="O3385" i="2" s="1"/>
  <c r="M795" i="2"/>
  <c r="O795" i="2" s="1"/>
  <c r="M1025" i="2"/>
  <c r="O1025" i="2" s="1"/>
  <c r="L1024" i="2"/>
  <c r="P1024" i="2" s="1"/>
  <c r="M1023" i="2"/>
  <c r="Q1023" i="2" s="1"/>
  <c r="M1132" i="2"/>
  <c r="O1132" i="2" s="1"/>
  <c r="L1131" i="2"/>
  <c r="N1131" i="2" s="1"/>
  <c r="M1130" i="2"/>
  <c r="O1130" i="2" s="1"/>
  <c r="M1238" i="2"/>
  <c r="O1238" i="2" s="1"/>
  <c r="L1237" i="2"/>
  <c r="M1236" i="2"/>
  <c r="O1236" i="2" s="1"/>
  <c r="M1344" i="2"/>
  <c r="L1343" i="2"/>
  <c r="M1342" i="2"/>
  <c r="M1641" i="2"/>
  <c r="O1641" i="2" s="1"/>
  <c r="L1640" i="2"/>
  <c r="N1640" i="2" s="1"/>
  <c r="M1639" i="2"/>
  <c r="O1639" i="2" s="1"/>
  <c r="M1450" i="2"/>
  <c r="O1450" i="2" s="1"/>
  <c r="L1449" i="2"/>
  <c r="N1449" i="2" s="1"/>
  <c r="M1448" i="2"/>
  <c r="O1448" i="2" s="1"/>
  <c r="M1833" i="2"/>
  <c r="O1833" i="2" s="1"/>
  <c r="L1832" i="2"/>
  <c r="N1832" i="2" s="1"/>
  <c r="M1831" i="2"/>
  <c r="O1831" i="2" s="1"/>
  <c r="M1942" i="2"/>
  <c r="Q1942" i="2" s="1"/>
  <c r="L1941" i="2"/>
  <c r="P1941" i="2" s="1"/>
  <c r="M1940" i="2"/>
  <c r="Q1940" i="2" s="1"/>
  <c r="M2051" i="2"/>
  <c r="Q2051" i="2" s="1"/>
  <c r="L2050" i="2"/>
  <c r="N2050" i="2" s="1"/>
  <c r="M2049" i="2"/>
  <c r="O2049" i="2" s="1"/>
  <c r="M2162" i="2"/>
  <c r="Q2162" i="2" s="1"/>
  <c r="L2161" i="2"/>
  <c r="N2161" i="2" s="1"/>
  <c r="M2160" i="2"/>
  <c r="O2160" i="2" s="1"/>
  <c r="M2268" i="2"/>
  <c r="O2268" i="2" s="1"/>
  <c r="L2267" i="2"/>
  <c r="P2267" i="2" s="1"/>
  <c r="M2266" i="2"/>
  <c r="O2266" i="2" s="1"/>
  <c r="M2456" i="2"/>
  <c r="Q2456" i="2" s="1"/>
  <c r="L2455" i="2"/>
  <c r="P2455" i="2" s="1"/>
  <c r="M2454" i="2"/>
  <c r="Q2454" i="2" s="1"/>
  <c r="M2644" i="2"/>
  <c r="O2644" i="2" s="1"/>
  <c r="Z2968" i="2"/>
  <c r="M3072" i="2"/>
  <c r="Q3072" i="2" s="1"/>
  <c r="L3177" i="2"/>
  <c r="P3177" i="2" s="1"/>
  <c r="L3387" i="2"/>
  <c r="N3387" i="2" s="1"/>
  <c r="M3386" i="2"/>
  <c r="O3386" i="2" s="1"/>
  <c r="AA3385" i="2"/>
  <c r="AB3385" i="2" s="1"/>
  <c r="Z3384" i="2"/>
  <c r="Z3386" i="2"/>
  <c r="AA3386" i="2"/>
  <c r="AB3386" i="2" s="1"/>
  <c r="Z3385" i="2"/>
  <c r="AA3384" i="2"/>
  <c r="AB3384" i="2" s="1"/>
  <c r="Z3387" i="2"/>
  <c r="AA3280" i="2"/>
  <c r="AB3280" i="2" s="1"/>
  <c r="Z3279" i="2"/>
  <c r="AA3279" i="2"/>
  <c r="AB3279" i="2" s="1"/>
  <c r="AA3278" i="2"/>
  <c r="AB3278" i="2" s="1"/>
  <c r="Z3178" i="2"/>
  <c r="Z3177" i="2"/>
  <c r="AA3177" i="2"/>
  <c r="AB3177" i="2" s="1"/>
  <c r="Z3176" i="2"/>
  <c r="AA3176" i="2"/>
  <c r="AB3176" i="2" s="1"/>
  <c r="Z3179" i="2"/>
  <c r="AA3178" i="2"/>
  <c r="AB3178" i="2" s="1"/>
  <c r="AA3179" i="2"/>
  <c r="AB3179" i="2" s="1"/>
  <c r="Z3071" i="2"/>
  <c r="AA3074" i="2"/>
  <c r="AB3074" i="2" s="1"/>
  <c r="Z3073" i="2"/>
  <c r="AA3073" i="2"/>
  <c r="AB3073" i="2" s="1"/>
  <c r="Z3072" i="2"/>
  <c r="AA3072" i="2"/>
  <c r="AB3072" i="2" s="1"/>
  <c r="Z3074" i="2"/>
  <c r="AA3071" i="2"/>
  <c r="AB3071" i="2" s="1"/>
  <c r="Z2967" i="2"/>
  <c r="Z2965" i="2"/>
  <c r="AA2751" i="2"/>
  <c r="AB2751" i="2" s="1"/>
  <c r="AA2967" i="2"/>
  <c r="AB2967" i="2" s="1"/>
  <c r="Z2966" i="2"/>
  <c r="AA2966" i="2"/>
  <c r="AB2966" i="2" s="1"/>
  <c r="AA2965" i="2"/>
  <c r="AB2965" i="2" s="1"/>
  <c r="Z2858" i="2"/>
  <c r="AA2858" i="2"/>
  <c r="AB2858" i="2" s="1"/>
  <c r="Z2857" i="2"/>
  <c r="Z2751" i="2"/>
  <c r="AA2857" i="2"/>
  <c r="AB2857" i="2" s="1"/>
  <c r="Z2859" i="2"/>
  <c r="AA2859" i="2"/>
  <c r="AB2859" i="2" s="1"/>
  <c r="Y2856" i="2"/>
  <c r="Z2856" i="2" s="1"/>
  <c r="Z2750" i="2"/>
  <c r="AA2750" i="2"/>
  <c r="AB2750" i="2" s="1"/>
  <c r="AA2749" i="2"/>
  <c r="AB2749" i="2" s="1"/>
  <c r="Z2749" i="2"/>
  <c r="Z2752" i="2"/>
  <c r="AA2752" i="2"/>
  <c r="AB2752" i="2" s="1"/>
  <c r="AA2642" i="2"/>
  <c r="AB2642" i="2" s="1"/>
  <c r="Z2643" i="2"/>
  <c r="AA2643" i="2"/>
  <c r="AB2643" i="2" s="1"/>
  <c r="Z2644" i="2"/>
  <c r="K364" i="13"/>
  <c r="L364" i="13" s="1"/>
  <c r="J362" i="13"/>
  <c r="J361" i="13"/>
  <c r="J363" i="13"/>
  <c r="K363" i="13"/>
  <c r="L363" i="13" s="1"/>
  <c r="K301" i="13"/>
  <c r="L301" i="13" s="1"/>
  <c r="J300" i="13"/>
  <c r="K300" i="13"/>
  <c r="L300" i="13" s="1"/>
  <c r="K47" i="13"/>
  <c r="L47" i="13" s="1"/>
  <c r="K46" i="13"/>
  <c r="L46" i="13" s="1"/>
  <c r="K112" i="13"/>
  <c r="L112" i="13" s="1"/>
  <c r="K238" i="13"/>
  <c r="L238" i="13" s="1"/>
  <c r="K48" i="13"/>
  <c r="L48" i="13" s="1"/>
  <c r="J238" i="13"/>
  <c r="J175" i="13"/>
  <c r="K111" i="13"/>
  <c r="L111" i="13" s="1"/>
  <c r="Z2642" i="2"/>
  <c r="Z2641" i="2"/>
  <c r="AA2641" i="2"/>
  <c r="AB2641" i="2" s="1"/>
  <c r="AA2644" i="2"/>
  <c r="AB2644" i="2" s="1"/>
  <c r="Z2456" i="2"/>
  <c r="Z2455" i="2"/>
  <c r="AA2455" i="2"/>
  <c r="AB2455" i="2" s="1"/>
  <c r="Z2454" i="2"/>
  <c r="AA2454" i="2"/>
  <c r="AB2454" i="2" s="1"/>
  <c r="Z2453" i="2"/>
  <c r="AA2453" i="2"/>
  <c r="AB2453" i="2" s="1"/>
  <c r="AA2456" i="2"/>
  <c r="AB2456" i="2" s="1"/>
  <c r="Z2265" i="2"/>
  <c r="AA2268" i="2"/>
  <c r="AB2268" i="2" s="1"/>
  <c r="Z2267" i="2"/>
  <c r="AA2267" i="2"/>
  <c r="AB2267" i="2" s="1"/>
  <c r="Z2266" i="2"/>
  <c r="AA2266" i="2"/>
  <c r="AB2266" i="2" s="1"/>
  <c r="AA2265" i="2"/>
  <c r="AB2265" i="2" s="1"/>
  <c r="Z2268" i="2"/>
  <c r="Z2159" i="2"/>
  <c r="AA2162" i="2"/>
  <c r="AB2162" i="2" s="1"/>
  <c r="Z2161" i="2"/>
  <c r="AA2161" i="2"/>
  <c r="AB2161" i="2" s="1"/>
  <c r="Z2160" i="2"/>
  <c r="AA2160" i="2"/>
  <c r="AB2160" i="2" s="1"/>
  <c r="AA2159" i="2"/>
  <c r="AB2159" i="2" s="1"/>
  <c r="Z2162" i="2"/>
  <c r="AA1939" i="2"/>
  <c r="AB1939" i="2" s="1"/>
  <c r="AA2051" i="2"/>
  <c r="AB2051" i="2" s="1"/>
  <c r="Z2049" i="2"/>
  <c r="AA2049" i="2"/>
  <c r="AB2049" i="2" s="1"/>
  <c r="AA2048" i="2"/>
  <c r="AB2048" i="2" s="1"/>
  <c r="Z2048" i="2"/>
  <c r="Y2051" i="2"/>
  <c r="Z2051" i="2" s="1"/>
  <c r="Y2050" i="2"/>
  <c r="Z2050" i="2" s="1"/>
  <c r="Z1942" i="2"/>
  <c r="AA1941" i="2"/>
  <c r="AB1941" i="2" s="1"/>
  <c r="Z1941" i="2"/>
  <c r="Z1940" i="2"/>
  <c r="AA1940" i="2"/>
  <c r="AB1940" i="2" s="1"/>
  <c r="AA1942" i="2"/>
  <c r="AB1942" i="2" s="1"/>
  <c r="Y1939" i="2"/>
  <c r="Z1939" i="2" s="1"/>
  <c r="AA1831" i="2"/>
  <c r="AB1831" i="2" s="1"/>
  <c r="AA1833" i="2"/>
  <c r="AB1833" i="2" s="1"/>
  <c r="Z1831" i="2"/>
  <c r="Z1830" i="2"/>
  <c r="Z1832" i="2"/>
  <c r="AA1830" i="2"/>
  <c r="AB1830" i="2" s="1"/>
  <c r="Z1638" i="2"/>
  <c r="Z1447" i="2"/>
  <c r="AA1832" i="2"/>
  <c r="AB1832" i="2" s="1"/>
  <c r="Z1833" i="2"/>
  <c r="Z1641" i="2"/>
  <c r="AA1639" i="2"/>
  <c r="AB1639" i="2" s="1"/>
  <c r="AA1344" i="2"/>
  <c r="AB1344" i="2" s="1"/>
  <c r="AA1641" i="2"/>
  <c r="AB1641" i="2" s="1"/>
  <c r="Z1640" i="2"/>
  <c r="AA1640" i="2"/>
  <c r="AB1640" i="2" s="1"/>
  <c r="Z1639" i="2"/>
  <c r="AA1450" i="2"/>
  <c r="AB1450" i="2" s="1"/>
  <c r="Z1449" i="2"/>
  <c r="AA1449" i="2"/>
  <c r="AB1449" i="2" s="1"/>
  <c r="Z1448" i="2"/>
  <c r="AA1448" i="2"/>
  <c r="AB1448" i="2" s="1"/>
  <c r="AA1447" i="2"/>
  <c r="AB1447" i="2" s="1"/>
  <c r="Z1450" i="2"/>
  <c r="Z1344" i="2"/>
  <c r="Z1342" i="2"/>
  <c r="Z1343" i="2"/>
  <c r="AA1341" i="2"/>
  <c r="AB1341" i="2" s="1"/>
  <c r="AA1638" i="2"/>
  <c r="AB1638" i="2" s="1"/>
  <c r="AA1342" i="2"/>
  <c r="AB1342" i="2" s="1"/>
  <c r="Z1341" i="2"/>
  <c r="AA1343" i="2"/>
  <c r="AB1343" i="2" s="1"/>
  <c r="Z1238" i="2"/>
  <c r="AA1238" i="2"/>
  <c r="AB1238" i="2" s="1"/>
  <c r="Z1237" i="2"/>
  <c r="AA1237" i="2"/>
  <c r="AB1237" i="2" s="1"/>
  <c r="Z1236" i="2"/>
  <c r="AA1236" i="2"/>
  <c r="AB1236" i="2" s="1"/>
  <c r="Y1235" i="2"/>
  <c r="Z1235" i="2" s="1"/>
  <c r="AA1024" i="2"/>
  <c r="AB1024" i="2" s="1"/>
  <c r="AA1131" i="2"/>
  <c r="AB1131" i="2" s="1"/>
  <c r="AA1025" i="2"/>
  <c r="AB1025" i="2" s="1"/>
  <c r="Z1132" i="2"/>
  <c r="AA1132" i="2"/>
  <c r="AB1132" i="2" s="1"/>
  <c r="Z1131" i="2"/>
  <c r="Z1130" i="2"/>
  <c r="AA1130" i="2"/>
  <c r="AB1130" i="2" s="1"/>
  <c r="AA1129" i="2"/>
  <c r="AB1129" i="2" s="1"/>
  <c r="Z1129" i="2"/>
  <c r="Z1025" i="2"/>
  <c r="Z1024" i="2"/>
  <c r="AA1023" i="2"/>
  <c r="AB1023" i="2" s="1"/>
  <c r="AA1022" i="2"/>
  <c r="AB1022" i="2" s="1"/>
  <c r="Z1023" i="2"/>
  <c r="Z1022" i="2"/>
  <c r="AA795" i="2"/>
  <c r="AB795" i="2" s="1"/>
  <c r="L794" i="2"/>
  <c r="N794" i="2" s="1"/>
  <c r="L795" i="2"/>
  <c r="N795" i="2" s="1"/>
  <c r="AA793" i="2"/>
  <c r="AB793" i="2" s="1"/>
  <c r="L793" i="2"/>
  <c r="P793" i="2" s="1"/>
  <c r="M794" i="2"/>
  <c r="Q794" i="2" s="1"/>
  <c r="M793" i="2"/>
  <c r="Q793" i="2" s="1"/>
  <c r="Z792" i="2"/>
  <c r="L433" i="2"/>
  <c r="N433" i="2" s="1"/>
  <c r="Z795" i="2"/>
  <c r="Z794" i="2"/>
  <c r="AA794" i="2"/>
  <c r="AB794" i="2" s="1"/>
  <c r="AA792" i="2"/>
  <c r="AB792" i="2" s="1"/>
  <c r="Z793" i="2"/>
  <c r="L604" i="2"/>
  <c r="N604" i="2" s="1"/>
  <c r="L347" i="2"/>
  <c r="N347" i="2" s="1"/>
  <c r="Z346" i="2"/>
  <c r="M349" i="2"/>
  <c r="O349" i="2" s="1"/>
  <c r="M435" i="2"/>
  <c r="O435" i="2" s="1"/>
  <c r="Z521" i="2"/>
  <c r="L521" i="2"/>
  <c r="P521" i="2" s="1"/>
  <c r="Z435" i="2"/>
  <c r="L522" i="2"/>
  <c r="N522" i="2" s="1"/>
  <c r="M605" i="2"/>
  <c r="O605" i="2" s="1"/>
  <c r="M434" i="2"/>
  <c r="Q434" i="2" s="1"/>
  <c r="AA603" i="2"/>
  <c r="AB603" i="2" s="1"/>
  <c r="Z520" i="2"/>
  <c r="AA348" i="2"/>
  <c r="AB348" i="2" s="1"/>
  <c r="M522" i="2"/>
  <c r="Q522" i="2" s="1"/>
  <c r="L520" i="2"/>
  <c r="N520" i="2" s="1"/>
  <c r="L603" i="2"/>
  <c r="L348" i="2"/>
  <c r="P348" i="2" s="1"/>
  <c r="M347" i="2"/>
  <c r="O347" i="2" s="1"/>
  <c r="AA434" i="2"/>
  <c r="AB434" i="2" s="1"/>
  <c r="Z433" i="2"/>
  <c r="M604" i="2"/>
  <c r="O604" i="2" s="1"/>
  <c r="AA152" i="2"/>
  <c r="AB152" i="2" s="1"/>
  <c r="AA347" i="2"/>
  <c r="AB347" i="2" s="1"/>
  <c r="Z434" i="2"/>
  <c r="L434" i="2"/>
  <c r="N434" i="2" s="1"/>
  <c r="M433" i="2"/>
  <c r="Q433" i="2" s="1"/>
  <c r="Z432" i="2"/>
  <c r="M521" i="2"/>
  <c r="O521" i="2" s="1"/>
  <c r="M520" i="2"/>
  <c r="O520" i="2" s="1"/>
  <c r="M603" i="2"/>
  <c r="Q603" i="2" s="1"/>
  <c r="Z152" i="2"/>
  <c r="Z151" i="2"/>
  <c r="L349" i="2"/>
  <c r="N349" i="2" s="1"/>
  <c r="M348" i="2"/>
  <c r="Q348" i="2" s="1"/>
  <c r="L435" i="2"/>
  <c r="N435" i="2" s="1"/>
  <c r="L605" i="2"/>
  <c r="P605" i="2" s="1"/>
  <c r="K175" i="13"/>
  <c r="L175" i="13" s="1"/>
  <c r="K174" i="13"/>
  <c r="L174" i="13" s="1"/>
  <c r="J173" i="13"/>
  <c r="K173" i="13"/>
  <c r="L173" i="13" s="1"/>
  <c r="J172" i="13"/>
  <c r="K172" i="13"/>
  <c r="L172" i="13" s="1"/>
  <c r="J174" i="13"/>
  <c r="J112" i="13"/>
  <c r="J49" i="13"/>
  <c r="J111" i="13"/>
  <c r="J110" i="13"/>
  <c r="K110" i="13"/>
  <c r="L110" i="13" s="1"/>
  <c r="J109" i="13"/>
  <c r="K109" i="13"/>
  <c r="L109" i="13" s="1"/>
  <c r="J46" i="13"/>
  <c r="K49" i="13"/>
  <c r="L49" i="13" s="1"/>
  <c r="J47" i="13"/>
  <c r="J48" i="13"/>
  <c r="Z605" i="2"/>
  <c r="AA605" i="2"/>
  <c r="AB605" i="2" s="1"/>
  <c r="AA604" i="2"/>
  <c r="AB604" i="2" s="1"/>
  <c r="Z604" i="2"/>
  <c r="AA602" i="2"/>
  <c r="AB602" i="2" s="1"/>
  <c r="Z602" i="2"/>
  <c r="Z603" i="2"/>
  <c r="O603" i="2"/>
  <c r="AA522" i="2"/>
  <c r="AB522" i="2" s="1"/>
  <c r="AA521" i="2"/>
  <c r="AB521" i="2" s="1"/>
  <c r="AA520" i="2"/>
  <c r="AB520" i="2" s="1"/>
  <c r="Z519" i="2"/>
  <c r="AA519" i="2"/>
  <c r="AB519" i="2" s="1"/>
  <c r="Z522" i="2"/>
  <c r="AA433" i="2"/>
  <c r="AB433" i="2" s="1"/>
  <c r="AA432" i="2"/>
  <c r="AB432" i="2" s="1"/>
  <c r="AA435" i="2"/>
  <c r="AB435" i="2" s="1"/>
  <c r="Z349" i="2"/>
  <c r="AA349" i="2"/>
  <c r="AB349" i="2" s="1"/>
  <c r="Z348" i="2"/>
  <c r="AA346" i="2"/>
  <c r="AB346" i="2" s="1"/>
  <c r="Z347" i="2"/>
  <c r="P153" i="2"/>
  <c r="AA153" i="2"/>
  <c r="AB153" i="2" s="1"/>
  <c r="AA151" i="2"/>
  <c r="AB151" i="2" s="1"/>
  <c r="Z150" i="2"/>
  <c r="P150" i="2"/>
  <c r="AA150" i="2"/>
  <c r="AB150" i="2" s="1"/>
  <c r="Q151" i="2"/>
  <c r="Q152" i="2"/>
  <c r="O152" i="2"/>
  <c r="O150" i="2"/>
  <c r="Q150" i="2"/>
  <c r="Z153" i="2"/>
  <c r="P152" i="2"/>
  <c r="N152" i="2"/>
  <c r="O153" i="2"/>
  <c r="Q153" i="2"/>
  <c r="P151" i="2"/>
  <c r="D3383" i="2"/>
  <c r="L3384" i="2" s="1"/>
  <c r="H3383" i="2"/>
  <c r="I3383" i="2"/>
  <c r="J3383" i="2"/>
  <c r="K3383" i="2"/>
  <c r="V3383" i="2"/>
  <c r="X3383" i="2" s="1"/>
  <c r="W3383" i="2"/>
  <c r="Y3383" i="2" s="1"/>
  <c r="H3277" i="2"/>
  <c r="I3277" i="2"/>
  <c r="J3277" i="2"/>
  <c r="K3277" i="2"/>
  <c r="V3277" i="2"/>
  <c r="X3277" i="2" s="1"/>
  <c r="W3277" i="2"/>
  <c r="Y3277" i="2" s="1"/>
  <c r="D3277" i="2"/>
  <c r="M3278" i="2" s="1"/>
  <c r="H3175" i="2"/>
  <c r="I3175" i="2"/>
  <c r="J3175" i="2"/>
  <c r="K3175" i="2"/>
  <c r="V3175" i="2"/>
  <c r="X3175" i="2" s="1"/>
  <c r="W3175" i="2"/>
  <c r="Y3175" i="2" s="1"/>
  <c r="D3175" i="2"/>
  <c r="M3176" i="2" s="1"/>
  <c r="H3070" i="2"/>
  <c r="I3070" i="2"/>
  <c r="J3070" i="2"/>
  <c r="K3070" i="2"/>
  <c r="V3070" i="2"/>
  <c r="X3070" i="2" s="1"/>
  <c r="W3070" i="2"/>
  <c r="Y3070" i="2" s="1"/>
  <c r="D3070" i="2"/>
  <c r="L3071" i="2" s="1"/>
  <c r="N3071" i="2" s="1"/>
  <c r="H2964" i="2"/>
  <c r="I2964" i="2"/>
  <c r="J2964" i="2"/>
  <c r="K2964" i="2"/>
  <c r="V2964" i="2"/>
  <c r="X2964" i="2" s="1"/>
  <c r="W2964" i="2"/>
  <c r="Y2964" i="2" s="1"/>
  <c r="D2964" i="2"/>
  <c r="L2965" i="2" s="1"/>
  <c r="H2855" i="2"/>
  <c r="I2855" i="2"/>
  <c r="J2855" i="2"/>
  <c r="K2855" i="2"/>
  <c r="V2855" i="2"/>
  <c r="X2855" i="2" s="1"/>
  <c r="W2855" i="2"/>
  <c r="Y2855" i="2" s="1"/>
  <c r="D2855" i="2"/>
  <c r="M2856" i="2" s="1"/>
  <c r="H2748" i="2"/>
  <c r="I2748" i="2"/>
  <c r="J2748" i="2"/>
  <c r="K2748" i="2"/>
  <c r="V2748" i="2"/>
  <c r="X2748" i="2" s="1"/>
  <c r="W2748" i="2"/>
  <c r="Y2748" i="2" s="1"/>
  <c r="D2748" i="2"/>
  <c r="L2749" i="2" s="1"/>
  <c r="F360" i="13"/>
  <c r="H360" i="13" s="1"/>
  <c r="G360" i="13"/>
  <c r="K360" i="13" s="1"/>
  <c r="L360" i="13" s="1"/>
  <c r="B360" i="13"/>
  <c r="F297" i="13"/>
  <c r="H297" i="13" s="1"/>
  <c r="G297" i="13"/>
  <c r="I297" i="13" s="1"/>
  <c r="B297" i="13"/>
  <c r="F234" i="13"/>
  <c r="H234" i="13" s="1"/>
  <c r="G234" i="13"/>
  <c r="K234" i="13" s="1"/>
  <c r="L234" i="13" s="1"/>
  <c r="B234" i="13"/>
  <c r="H2640" i="2"/>
  <c r="I2640" i="2"/>
  <c r="J2640" i="2"/>
  <c r="K2640" i="2"/>
  <c r="V2640" i="2"/>
  <c r="X2640" i="2" s="1"/>
  <c r="W2640" i="2"/>
  <c r="Y2640" i="2" s="1"/>
  <c r="D2640" i="2"/>
  <c r="M2641" i="2" s="1"/>
  <c r="H2452" i="2"/>
  <c r="I2452" i="2"/>
  <c r="J2452" i="2"/>
  <c r="K2452" i="2"/>
  <c r="V2452" i="2"/>
  <c r="X2452" i="2" s="1"/>
  <c r="W2452" i="2"/>
  <c r="Y2452" i="2" s="1"/>
  <c r="D2452" i="2"/>
  <c r="L2453" i="2" s="1"/>
  <c r="H2264" i="2"/>
  <c r="I2264" i="2"/>
  <c r="J2264" i="2"/>
  <c r="K2264" i="2"/>
  <c r="V2264" i="2"/>
  <c r="X2264" i="2" s="1"/>
  <c r="W2264" i="2"/>
  <c r="Y2264" i="2" s="1"/>
  <c r="D2264" i="2"/>
  <c r="M2265" i="2" s="1"/>
  <c r="H2158" i="2"/>
  <c r="I2158" i="2"/>
  <c r="J2158" i="2"/>
  <c r="K2158" i="2"/>
  <c r="V2158" i="2"/>
  <c r="X2158" i="2" s="1"/>
  <c r="W2158" i="2"/>
  <c r="Y2158" i="2" s="1"/>
  <c r="D2158" i="2"/>
  <c r="M2159" i="2" s="1"/>
  <c r="O2159" i="2" s="1"/>
  <c r="H2047" i="2"/>
  <c r="I2047" i="2"/>
  <c r="J2047" i="2"/>
  <c r="K2047" i="2"/>
  <c r="V2047" i="2"/>
  <c r="X2047" i="2" s="1"/>
  <c r="W2047" i="2"/>
  <c r="Y2047" i="2" s="1"/>
  <c r="D2047" i="2"/>
  <c r="M2048" i="2" s="1"/>
  <c r="H1938" i="2"/>
  <c r="I1938" i="2"/>
  <c r="J1938" i="2"/>
  <c r="K1938" i="2"/>
  <c r="V1938" i="2"/>
  <c r="X1938" i="2" s="1"/>
  <c r="W1938" i="2"/>
  <c r="Y1938" i="2" s="1"/>
  <c r="D1938" i="2"/>
  <c r="L1939" i="2" s="1"/>
  <c r="H1829" i="2"/>
  <c r="I1829" i="2"/>
  <c r="J1829" i="2"/>
  <c r="K1829" i="2"/>
  <c r="V1829" i="2"/>
  <c r="X1829" i="2" s="1"/>
  <c r="W1829" i="2"/>
  <c r="Y1829" i="2" s="1"/>
  <c r="D1829" i="2"/>
  <c r="M1830" i="2" s="1"/>
  <c r="H1637" i="2"/>
  <c r="I1637" i="2"/>
  <c r="J1637" i="2"/>
  <c r="K1637" i="2"/>
  <c r="V1637" i="2"/>
  <c r="X1637" i="2" s="1"/>
  <c r="W1637" i="2"/>
  <c r="Y1637" i="2" s="1"/>
  <c r="D1637" i="2"/>
  <c r="M1638" i="2" s="1"/>
  <c r="H1446" i="2"/>
  <c r="I1446" i="2"/>
  <c r="J1446" i="2"/>
  <c r="K1446" i="2"/>
  <c r="V1446" i="2"/>
  <c r="X1446" i="2" s="1"/>
  <c r="W1446" i="2"/>
  <c r="Y1446" i="2" s="1"/>
  <c r="D1446" i="2"/>
  <c r="M1447" i="2" s="1"/>
  <c r="H1340" i="2"/>
  <c r="I1340" i="2"/>
  <c r="J1340" i="2"/>
  <c r="K1340" i="2"/>
  <c r="V1340" i="2"/>
  <c r="X1340" i="2" s="1"/>
  <c r="W1340" i="2"/>
  <c r="Y1340" i="2" s="1"/>
  <c r="D1340" i="2"/>
  <c r="L1341" i="2" s="1"/>
  <c r="H1234" i="2"/>
  <c r="I1234" i="2"/>
  <c r="J1234" i="2"/>
  <c r="K1234" i="2"/>
  <c r="V1234" i="2"/>
  <c r="X1234" i="2" s="1"/>
  <c r="W1234" i="2"/>
  <c r="Y1234" i="2" s="1"/>
  <c r="D1234" i="2"/>
  <c r="M1235" i="2" s="1"/>
  <c r="O1235" i="2" s="1"/>
  <c r="H1128" i="2"/>
  <c r="I1128" i="2"/>
  <c r="J1128" i="2"/>
  <c r="K1128" i="2"/>
  <c r="V1128" i="2"/>
  <c r="X1128" i="2" s="1"/>
  <c r="W1128" i="2"/>
  <c r="Y1128" i="2" s="1"/>
  <c r="D1128" i="2"/>
  <c r="L1129" i="2" s="1"/>
  <c r="H1021" i="2"/>
  <c r="I1021" i="2"/>
  <c r="J1021" i="2"/>
  <c r="K1021" i="2"/>
  <c r="V1021" i="2"/>
  <c r="X1021" i="2" s="1"/>
  <c r="W1021" i="2"/>
  <c r="Y1021" i="2" s="1"/>
  <c r="D1021" i="2"/>
  <c r="M1022" i="2" s="1"/>
  <c r="H791" i="2"/>
  <c r="I791" i="2"/>
  <c r="J791" i="2"/>
  <c r="K791" i="2"/>
  <c r="V791" i="2"/>
  <c r="X791" i="2" s="1"/>
  <c r="W791" i="2"/>
  <c r="Y791" i="2" s="1"/>
  <c r="D791" i="2"/>
  <c r="L792" i="2" s="1"/>
  <c r="F171" i="13"/>
  <c r="H171" i="13" s="1"/>
  <c r="G171" i="13"/>
  <c r="I171" i="13" s="1"/>
  <c r="B171" i="13"/>
  <c r="F108" i="13"/>
  <c r="H108" i="13" s="1"/>
  <c r="G108" i="13"/>
  <c r="I108" i="13" s="1"/>
  <c r="B108" i="13"/>
  <c r="F45" i="13"/>
  <c r="H45" i="13" s="1"/>
  <c r="G45" i="13"/>
  <c r="K45" i="13" s="1"/>
  <c r="L45" i="13" s="1"/>
  <c r="H601" i="2"/>
  <c r="I601" i="2"/>
  <c r="J601" i="2"/>
  <c r="K601" i="2"/>
  <c r="V601" i="2"/>
  <c r="X601" i="2" s="1"/>
  <c r="W601" i="2"/>
  <c r="Y601" i="2" s="1"/>
  <c r="D601" i="2"/>
  <c r="L602" i="2" s="1"/>
  <c r="H518" i="2"/>
  <c r="I518" i="2"/>
  <c r="J518" i="2"/>
  <c r="K518" i="2"/>
  <c r="V518" i="2"/>
  <c r="X518" i="2" s="1"/>
  <c r="W518" i="2"/>
  <c r="Y518" i="2" s="1"/>
  <c r="D518" i="2"/>
  <c r="M519" i="2" s="1"/>
  <c r="H431" i="2"/>
  <c r="I431" i="2"/>
  <c r="J431" i="2"/>
  <c r="K431" i="2"/>
  <c r="V431" i="2"/>
  <c r="X431" i="2" s="1"/>
  <c r="W431" i="2"/>
  <c r="Y431" i="2" s="1"/>
  <c r="D431" i="2"/>
  <c r="L432" i="2" s="1"/>
  <c r="H345" i="2"/>
  <c r="I345" i="2"/>
  <c r="J345" i="2"/>
  <c r="K345" i="2"/>
  <c r="V345" i="2"/>
  <c r="X345" i="2" s="1"/>
  <c r="W345" i="2"/>
  <c r="Y345" i="2" s="1"/>
  <c r="D345" i="2"/>
  <c r="L346" i="2" s="1"/>
  <c r="N346" i="2" s="1"/>
  <c r="H149" i="2"/>
  <c r="L149" i="2" s="1"/>
  <c r="I149" i="2"/>
  <c r="J149" i="2"/>
  <c r="M149" i="2" s="1"/>
  <c r="K149" i="2"/>
  <c r="V149" i="2"/>
  <c r="X149" i="2" s="1"/>
  <c r="W149" i="2"/>
  <c r="Y149" i="2" s="1"/>
  <c r="W140" i="24" l="1"/>
  <c r="X140" i="24"/>
  <c r="X277" i="24"/>
  <c r="W277" i="24"/>
  <c r="I277" i="24"/>
  <c r="R139" i="24"/>
  <c r="T139" i="24" s="1"/>
  <c r="U139" i="24" s="1"/>
  <c r="S139" i="24"/>
  <c r="R276" i="24"/>
  <c r="T276" i="24" s="1"/>
  <c r="U276" i="24" s="1"/>
  <c r="S276" i="24"/>
  <c r="T68" i="24"/>
  <c r="U68" i="24" s="1"/>
  <c r="W70" i="24"/>
  <c r="X70" i="24"/>
  <c r="R69" i="24"/>
  <c r="S69" i="24"/>
  <c r="Y69" i="24"/>
  <c r="Y276" i="24"/>
  <c r="Q1342" i="2"/>
  <c r="O1342" i="2"/>
  <c r="P1237" i="2"/>
  <c r="N1237" i="2"/>
  <c r="N1344" i="2"/>
  <c r="P1344" i="2"/>
  <c r="N1343" i="2"/>
  <c r="P1343" i="2"/>
  <c r="O1344" i="2"/>
  <c r="Q1344" i="2"/>
  <c r="P1342" i="2"/>
  <c r="N1342" i="2"/>
  <c r="O1345" i="2"/>
  <c r="Q1345" i="2"/>
  <c r="P1341" i="2"/>
  <c r="N1341" i="2"/>
  <c r="Q1343" i="2"/>
  <c r="O1343" i="2"/>
  <c r="N1345" i="2"/>
  <c r="P1345" i="2"/>
  <c r="L72" i="24"/>
  <c r="K73" i="24"/>
  <c r="L73" i="24" s="1"/>
  <c r="K142" i="24"/>
  <c r="L141" i="24"/>
  <c r="I140" i="24"/>
  <c r="H141" i="24"/>
  <c r="I70" i="24"/>
  <c r="H71" i="24"/>
  <c r="K171" i="13"/>
  <c r="L171" i="13" s="1"/>
  <c r="I45" i="13"/>
  <c r="J45" i="13" s="1"/>
  <c r="I234" i="13"/>
  <c r="J234" i="13" s="1"/>
  <c r="N3178" i="2"/>
  <c r="Q3281" i="2"/>
  <c r="Q3385" i="2"/>
  <c r="O3074" i="2"/>
  <c r="P3387" i="2"/>
  <c r="N3279" i="2"/>
  <c r="J171" i="13"/>
  <c r="I360" i="13"/>
  <c r="J360" i="13" s="1"/>
  <c r="L2159" i="2"/>
  <c r="N2159" i="2" s="1"/>
  <c r="L1638" i="2"/>
  <c r="P1638" i="2" s="1"/>
  <c r="O3388" i="2"/>
  <c r="Q3388" i="2"/>
  <c r="Q3180" i="2"/>
  <c r="O3180" i="2"/>
  <c r="Q2860" i="2"/>
  <c r="O2860" i="2"/>
  <c r="Q2645" i="2"/>
  <c r="O2645" i="2"/>
  <c r="O2269" i="2"/>
  <c r="Q2269" i="2"/>
  <c r="O2052" i="2"/>
  <c r="Q2052" i="2"/>
  <c r="N1834" i="2"/>
  <c r="P1834" i="2"/>
  <c r="Q1642" i="2"/>
  <c r="O1642" i="2"/>
  <c r="P1239" i="2"/>
  <c r="N1026" i="2"/>
  <c r="P1026" i="2"/>
  <c r="O606" i="2"/>
  <c r="Q606" i="2"/>
  <c r="P436" i="2"/>
  <c r="N436" i="2"/>
  <c r="P3180" i="2"/>
  <c r="N3180" i="2"/>
  <c r="P2860" i="2"/>
  <c r="N2860" i="2"/>
  <c r="P2645" i="2"/>
  <c r="N2645" i="2"/>
  <c r="N2269" i="2"/>
  <c r="P2269" i="2"/>
  <c r="P2052" i="2"/>
  <c r="N2052" i="2"/>
  <c r="O1834" i="2"/>
  <c r="Q1834" i="2"/>
  <c r="N1642" i="2"/>
  <c r="P1642" i="2"/>
  <c r="Q1239" i="2"/>
  <c r="Q1026" i="2"/>
  <c r="O1026" i="2"/>
  <c r="P606" i="2"/>
  <c r="N606" i="2"/>
  <c r="Q436" i="2"/>
  <c r="O436" i="2"/>
  <c r="P3388" i="2"/>
  <c r="N3388" i="2"/>
  <c r="O3279" i="2"/>
  <c r="M2749" i="2"/>
  <c r="O2749" i="2" s="1"/>
  <c r="M1129" i="2"/>
  <c r="O1129" i="2" s="1"/>
  <c r="Q2969" i="2"/>
  <c r="O2969" i="2"/>
  <c r="O3282" i="2"/>
  <c r="Q3282" i="2"/>
  <c r="Q3075" i="2"/>
  <c r="O3075" i="2"/>
  <c r="Q2753" i="2"/>
  <c r="O2753" i="2"/>
  <c r="O2457" i="2"/>
  <c r="Q2457" i="2"/>
  <c r="N2163" i="2"/>
  <c r="P2163" i="2"/>
  <c r="Q1943" i="2"/>
  <c r="Q1451" i="2"/>
  <c r="O1451" i="2"/>
  <c r="O1133" i="2"/>
  <c r="Q1133" i="2"/>
  <c r="Q796" i="2"/>
  <c r="O796" i="2"/>
  <c r="Q523" i="2"/>
  <c r="O523" i="2"/>
  <c r="N350" i="2"/>
  <c r="P350" i="2"/>
  <c r="Q3179" i="2"/>
  <c r="P2857" i="2"/>
  <c r="P2969" i="2"/>
  <c r="N2969" i="2"/>
  <c r="N3282" i="2"/>
  <c r="P3282" i="2"/>
  <c r="P3075" i="2"/>
  <c r="N3075" i="2"/>
  <c r="N2753" i="2"/>
  <c r="P2753" i="2"/>
  <c r="N2457" i="2"/>
  <c r="P2457" i="2"/>
  <c r="O2163" i="2"/>
  <c r="Q2163" i="2"/>
  <c r="P1943" i="2"/>
  <c r="N1451" i="2"/>
  <c r="P1451" i="2"/>
  <c r="N1133" i="2"/>
  <c r="P1133" i="2"/>
  <c r="P796" i="2"/>
  <c r="N796" i="2"/>
  <c r="N523" i="2"/>
  <c r="P523" i="2"/>
  <c r="Q350" i="2"/>
  <c r="O350" i="2"/>
  <c r="Q3177" i="2"/>
  <c r="P2161" i="2"/>
  <c r="P3179" i="2"/>
  <c r="Q2859" i="2"/>
  <c r="P1236" i="2"/>
  <c r="P2858" i="2"/>
  <c r="O2967" i="2"/>
  <c r="N2266" i="2"/>
  <c r="O2752" i="2"/>
  <c r="P2752" i="2"/>
  <c r="N1639" i="2"/>
  <c r="Q2159" i="2"/>
  <c r="P2859" i="2"/>
  <c r="Q2643" i="2"/>
  <c r="N2644" i="2"/>
  <c r="P2750" i="2"/>
  <c r="Q1238" i="2"/>
  <c r="P2050" i="2"/>
  <c r="Q2266" i="2"/>
  <c r="Q2455" i="2"/>
  <c r="Q1639" i="2"/>
  <c r="Q2160" i="2"/>
  <c r="P2643" i="2"/>
  <c r="P1641" i="2"/>
  <c r="N2456" i="2"/>
  <c r="N2267" i="2"/>
  <c r="Q1941" i="2"/>
  <c r="Q2161" i="2"/>
  <c r="Q1448" i="2"/>
  <c r="O1942" i="2"/>
  <c r="Q1831" i="2"/>
  <c r="Q1236" i="2"/>
  <c r="P1449" i="2"/>
  <c r="P1831" i="2"/>
  <c r="Q1641" i="2"/>
  <c r="N1448" i="2"/>
  <c r="O1640" i="2"/>
  <c r="Q1449" i="2"/>
  <c r="P1640" i="2"/>
  <c r="Q1130" i="2"/>
  <c r="P1131" i="2"/>
  <c r="N1025" i="2"/>
  <c r="P1130" i="2"/>
  <c r="Q1131" i="2"/>
  <c r="O1023" i="2"/>
  <c r="Q1638" i="2"/>
  <c r="O1638" i="2"/>
  <c r="N1132" i="2"/>
  <c r="P1833" i="2"/>
  <c r="N2160" i="2"/>
  <c r="O2454" i="2"/>
  <c r="O2751" i="2"/>
  <c r="O2968" i="2"/>
  <c r="P2968" i="2"/>
  <c r="Q2642" i="2"/>
  <c r="N2642" i="2"/>
  <c r="P2751" i="2"/>
  <c r="P3074" i="2"/>
  <c r="P3072" i="2"/>
  <c r="N3385" i="2"/>
  <c r="N1129" i="2"/>
  <c r="P1129" i="2"/>
  <c r="O3278" i="2"/>
  <c r="Q3278" i="2"/>
  <c r="M2453" i="2"/>
  <c r="M1341" i="2"/>
  <c r="N1024" i="2"/>
  <c r="O1940" i="2"/>
  <c r="O2050" i="2"/>
  <c r="O2162" i="2"/>
  <c r="Q1024" i="2"/>
  <c r="N1942" i="2"/>
  <c r="N1940" i="2"/>
  <c r="P2049" i="2"/>
  <c r="N1941" i="2"/>
  <c r="N2051" i="2"/>
  <c r="N2455" i="2"/>
  <c r="P2967" i="2"/>
  <c r="N2966" i="2"/>
  <c r="O3072" i="2"/>
  <c r="Q3073" i="2"/>
  <c r="Q3386" i="2"/>
  <c r="N3386" i="2"/>
  <c r="L2856" i="2"/>
  <c r="L3278" i="2"/>
  <c r="N3278" i="2" s="1"/>
  <c r="M2965" i="2"/>
  <c r="O2965" i="2" s="1"/>
  <c r="P1832" i="2"/>
  <c r="O2966" i="2"/>
  <c r="P3073" i="2"/>
  <c r="P3281" i="2"/>
  <c r="P1023" i="2"/>
  <c r="P1238" i="2"/>
  <c r="N1450" i="2"/>
  <c r="Q2049" i="2"/>
  <c r="P2268" i="2"/>
  <c r="P2454" i="2"/>
  <c r="O2857" i="2"/>
  <c r="O3280" i="2"/>
  <c r="Q3387" i="2"/>
  <c r="M1939" i="2"/>
  <c r="O1939" i="2" s="1"/>
  <c r="N3384" i="2"/>
  <c r="P3384" i="2"/>
  <c r="Q1022" i="2"/>
  <c r="O1022" i="2"/>
  <c r="O1447" i="2"/>
  <c r="Q1447" i="2"/>
  <c r="Q2048" i="2"/>
  <c r="O2048" i="2"/>
  <c r="Q2641" i="2"/>
  <c r="O2641" i="2"/>
  <c r="N2749" i="2"/>
  <c r="P2749" i="2"/>
  <c r="O3176" i="2"/>
  <c r="Q3176" i="2"/>
  <c r="N1939" i="2"/>
  <c r="P1939" i="2"/>
  <c r="N2453" i="2"/>
  <c r="P2453" i="2"/>
  <c r="N2965" i="2"/>
  <c r="P2965" i="2"/>
  <c r="Q1235" i="2"/>
  <c r="Q1830" i="2"/>
  <c r="O1830" i="2"/>
  <c r="O2265" i="2"/>
  <c r="Q2265" i="2"/>
  <c r="Q2856" i="2"/>
  <c r="O2856" i="2"/>
  <c r="P3280" i="2"/>
  <c r="L2265" i="2"/>
  <c r="L2048" i="2"/>
  <c r="L1830" i="2"/>
  <c r="L1447" i="2"/>
  <c r="L1235" i="2"/>
  <c r="N1235" i="2" s="1"/>
  <c r="L1022" i="2"/>
  <c r="L2641" i="2"/>
  <c r="M3384" i="2"/>
  <c r="Q1132" i="2"/>
  <c r="Q1450" i="2"/>
  <c r="O2051" i="2"/>
  <c r="Z345" i="2"/>
  <c r="J297" i="13"/>
  <c r="Q1025" i="2"/>
  <c r="Q2268" i="2"/>
  <c r="Z2047" i="2"/>
  <c r="K297" i="13"/>
  <c r="L297" i="13" s="1"/>
  <c r="Q1237" i="2"/>
  <c r="O1832" i="2"/>
  <c r="Q1833" i="2"/>
  <c r="P2162" i="2"/>
  <c r="Q2267" i="2"/>
  <c r="O2456" i="2"/>
  <c r="N3177" i="2"/>
  <c r="O3178" i="2"/>
  <c r="M3071" i="2"/>
  <c r="Z1938" i="2"/>
  <c r="Q795" i="2"/>
  <c r="Q2644" i="2"/>
  <c r="Q2750" i="2"/>
  <c r="Q2858" i="2"/>
  <c r="P3071" i="2"/>
  <c r="L3176" i="2"/>
  <c r="N521" i="2"/>
  <c r="O793" i="2"/>
  <c r="P795" i="2"/>
  <c r="O794" i="2"/>
  <c r="P794" i="2"/>
  <c r="N793" i="2"/>
  <c r="AA149" i="2"/>
  <c r="AB149" i="2" s="1"/>
  <c r="Z1637" i="2"/>
  <c r="M432" i="2"/>
  <c r="Q432" i="2" s="1"/>
  <c r="M792" i="2"/>
  <c r="Z2264" i="2"/>
  <c r="Z1021" i="2"/>
  <c r="AA3383" i="2"/>
  <c r="AB3383" i="2" s="1"/>
  <c r="O433" i="2"/>
  <c r="N792" i="2"/>
  <c r="P792" i="2"/>
  <c r="N149" i="2"/>
  <c r="P149" i="2"/>
  <c r="Z1340" i="2"/>
  <c r="AA601" i="2"/>
  <c r="AB601" i="2" s="1"/>
  <c r="AA1446" i="2"/>
  <c r="AB1446" i="2" s="1"/>
  <c r="O434" i="2"/>
  <c r="Q605" i="2"/>
  <c r="M346" i="2"/>
  <c r="Q346" i="2" s="1"/>
  <c r="Z1446" i="2"/>
  <c r="Z149" i="2"/>
  <c r="AA431" i="2"/>
  <c r="AB431" i="2" s="1"/>
  <c r="Z1234" i="2"/>
  <c r="AA1829" i="2"/>
  <c r="AB1829" i="2" s="1"/>
  <c r="O522" i="2"/>
  <c r="P433" i="2"/>
  <c r="Q349" i="2"/>
  <c r="P604" i="2"/>
  <c r="Z2748" i="2"/>
  <c r="AA1637" i="2"/>
  <c r="AB1637" i="2" s="1"/>
  <c r="AA2640" i="2"/>
  <c r="AB2640" i="2" s="1"/>
  <c r="Z2855" i="2"/>
  <c r="AA2855" i="2"/>
  <c r="AB2855" i="2" s="1"/>
  <c r="AA2964" i="2"/>
  <c r="AB2964" i="2" s="1"/>
  <c r="Q521" i="2"/>
  <c r="P347" i="2"/>
  <c r="Z1128" i="2"/>
  <c r="AA791" i="2"/>
  <c r="AB791" i="2" s="1"/>
  <c r="AA1021" i="2"/>
  <c r="AB1021" i="2" s="1"/>
  <c r="Z3070" i="2"/>
  <c r="P346" i="2"/>
  <c r="P434" i="2"/>
  <c r="P520" i="2"/>
  <c r="P522" i="2"/>
  <c r="O348" i="2"/>
  <c r="P435" i="2"/>
  <c r="Q435" i="2"/>
  <c r="N348" i="2"/>
  <c r="Q520" i="2"/>
  <c r="Q604" i="2"/>
  <c r="N432" i="2"/>
  <c r="P432" i="2"/>
  <c r="N602" i="2"/>
  <c r="P602" i="2"/>
  <c r="O519" i="2"/>
  <c r="Q519" i="2"/>
  <c r="L519" i="2"/>
  <c r="P349" i="2"/>
  <c r="Q347" i="2"/>
  <c r="N605" i="2"/>
  <c r="M602" i="2"/>
  <c r="P603" i="2"/>
  <c r="N603" i="2"/>
  <c r="Z3383" i="2"/>
  <c r="Z3277" i="2"/>
  <c r="AA3277" i="2"/>
  <c r="AB3277" i="2" s="1"/>
  <c r="AA3175" i="2"/>
  <c r="AB3175" i="2" s="1"/>
  <c r="Z3175" i="2"/>
  <c r="AA3070" i="2"/>
  <c r="AB3070" i="2" s="1"/>
  <c r="Z2964" i="2"/>
  <c r="AA2748" i="2"/>
  <c r="AB2748" i="2" s="1"/>
  <c r="Z2640" i="2"/>
  <c r="AA2452" i="2"/>
  <c r="AB2452" i="2" s="1"/>
  <c r="Z2452" i="2"/>
  <c r="AA2264" i="2"/>
  <c r="AB2264" i="2" s="1"/>
  <c r="Z2158" i="2"/>
  <c r="AA2158" i="2"/>
  <c r="AB2158" i="2" s="1"/>
  <c r="AA2047" i="2"/>
  <c r="AB2047" i="2" s="1"/>
  <c r="AA1938" i="2"/>
  <c r="AB1938" i="2" s="1"/>
  <c r="Z1829" i="2"/>
  <c r="AA1340" i="2"/>
  <c r="AB1340" i="2" s="1"/>
  <c r="AA1234" i="2"/>
  <c r="AB1234" i="2" s="1"/>
  <c r="AA1128" i="2"/>
  <c r="AB1128" i="2" s="1"/>
  <c r="Z791" i="2"/>
  <c r="J108" i="13"/>
  <c r="K108" i="13"/>
  <c r="L108" i="13" s="1"/>
  <c r="Z601" i="2"/>
  <c r="Z518" i="2"/>
  <c r="AA518" i="2"/>
  <c r="AB518" i="2" s="1"/>
  <c r="Z431" i="2"/>
  <c r="AA345" i="2"/>
  <c r="AB345" i="2" s="1"/>
  <c r="Q149" i="2"/>
  <c r="O149" i="2"/>
  <c r="F357" i="13"/>
  <c r="H357" i="13" s="1"/>
  <c r="G357" i="13"/>
  <c r="K357" i="13" s="1"/>
  <c r="L357" i="13" s="1"/>
  <c r="F358" i="13"/>
  <c r="H358" i="13" s="1"/>
  <c r="G358" i="13"/>
  <c r="I358" i="13" s="1"/>
  <c r="F359" i="13"/>
  <c r="H359" i="13" s="1"/>
  <c r="G359" i="13"/>
  <c r="I359" i="13" s="1"/>
  <c r="B357" i="13"/>
  <c r="B358" i="13"/>
  <c r="B359" i="13"/>
  <c r="F294" i="13"/>
  <c r="H294" i="13" s="1"/>
  <c r="G294" i="13"/>
  <c r="I294" i="13" s="1"/>
  <c r="F295" i="13"/>
  <c r="H295" i="13" s="1"/>
  <c r="G295" i="13"/>
  <c r="I295" i="13" s="1"/>
  <c r="F296" i="13"/>
  <c r="H296" i="13" s="1"/>
  <c r="G296" i="13"/>
  <c r="I296" i="13" s="1"/>
  <c r="B294" i="13"/>
  <c r="B295" i="13"/>
  <c r="B296" i="13"/>
  <c r="F231" i="13"/>
  <c r="H231" i="13" s="1"/>
  <c r="G231" i="13"/>
  <c r="K231" i="13" s="1"/>
  <c r="L231" i="13" s="1"/>
  <c r="F232" i="13"/>
  <c r="H232" i="13" s="1"/>
  <c r="G232" i="13"/>
  <c r="I232" i="13" s="1"/>
  <c r="F233" i="13"/>
  <c r="H233" i="13" s="1"/>
  <c r="G233" i="13"/>
  <c r="I233" i="13" s="1"/>
  <c r="B231" i="13"/>
  <c r="B232" i="13"/>
  <c r="B233" i="13"/>
  <c r="F168" i="13"/>
  <c r="H168" i="13" s="1"/>
  <c r="G168" i="13"/>
  <c r="I168" i="13" s="1"/>
  <c r="F169" i="13"/>
  <c r="H169" i="13" s="1"/>
  <c r="G169" i="13"/>
  <c r="K169" i="13" s="1"/>
  <c r="L169" i="13" s="1"/>
  <c r="F170" i="13"/>
  <c r="H170" i="13" s="1"/>
  <c r="G170" i="13"/>
  <c r="I170" i="13" s="1"/>
  <c r="B168" i="13"/>
  <c r="B169" i="13"/>
  <c r="B170" i="13"/>
  <c r="F105" i="13"/>
  <c r="H105" i="13" s="1"/>
  <c r="G105" i="13"/>
  <c r="I105" i="13" s="1"/>
  <c r="F106" i="13"/>
  <c r="H106" i="13" s="1"/>
  <c r="G106" i="13"/>
  <c r="I106" i="13" s="1"/>
  <c r="F107" i="13"/>
  <c r="H107" i="13" s="1"/>
  <c r="G107" i="13"/>
  <c r="I107" i="13" s="1"/>
  <c r="B105" i="13"/>
  <c r="B106" i="13"/>
  <c r="B107" i="13"/>
  <c r="F42" i="13"/>
  <c r="H42" i="13" s="1"/>
  <c r="G42" i="13"/>
  <c r="I42" i="13" s="1"/>
  <c r="F43" i="13"/>
  <c r="H43" i="13" s="1"/>
  <c r="G43" i="13"/>
  <c r="I43" i="13" s="1"/>
  <c r="F44" i="13"/>
  <c r="H44" i="13" s="1"/>
  <c r="G44" i="13"/>
  <c r="I44" i="13" s="1"/>
  <c r="H3380" i="2"/>
  <c r="I3380" i="2"/>
  <c r="J3380" i="2"/>
  <c r="K3380" i="2"/>
  <c r="V3380" i="2"/>
  <c r="X3380" i="2" s="1"/>
  <c r="W3380" i="2"/>
  <c r="Y3380" i="2" s="1"/>
  <c r="H3381" i="2"/>
  <c r="I3381" i="2"/>
  <c r="J3381" i="2"/>
  <c r="K3381" i="2"/>
  <c r="V3381" i="2"/>
  <c r="X3381" i="2" s="1"/>
  <c r="W3381" i="2"/>
  <c r="Y3381" i="2" s="1"/>
  <c r="H3382" i="2"/>
  <c r="I3382" i="2"/>
  <c r="J3382" i="2"/>
  <c r="K3382" i="2"/>
  <c r="V3382" i="2"/>
  <c r="X3382" i="2" s="1"/>
  <c r="W3382" i="2"/>
  <c r="Y3382" i="2" s="1"/>
  <c r="D3380" i="2"/>
  <c r="D3381" i="2"/>
  <c r="D3382" i="2"/>
  <c r="M3383" i="2" s="1"/>
  <c r="H3274" i="2"/>
  <c r="I3274" i="2"/>
  <c r="J3274" i="2"/>
  <c r="K3274" i="2"/>
  <c r="V3274" i="2"/>
  <c r="X3274" i="2" s="1"/>
  <c r="W3274" i="2"/>
  <c r="Y3274" i="2" s="1"/>
  <c r="H3275" i="2"/>
  <c r="I3275" i="2"/>
  <c r="J3275" i="2"/>
  <c r="K3275" i="2"/>
  <c r="V3275" i="2"/>
  <c r="X3275" i="2" s="1"/>
  <c r="W3275" i="2"/>
  <c r="Y3275" i="2" s="1"/>
  <c r="H3276" i="2"/>
  <c r="I3276" i="2"/>
  <c r="J3276" i="2"/>
  <c r="K3276" i="2"/>
  <c r="V3276" i="2"/>
  <c r="X3276" i="2" s="1"/>
  <c r="W3276" i="2"/>
  <c r="Y3276" i="2" s="1"/>
  <c r="D3274" i="2"/>
  <c r="D3275" i="2"/>
  <c r="D3276" i="2"/>
  <c r="H3172" i="2"/>
  <c r="I3172" i="2"/>
  <c r="J3172" i="2"/>
  <c r="K3172" i="2"/>
  <c r="V3172" i="2"/>
  <c r="X3172" i="2" s="1"/>
  <c r="W3172" i="2"/>
  <c r="Y3172" i="2" s="1"/>
  <c r="H3173" i="2"/>
  <c r="I3173" i="2"/>
  <c r="J3173" i="2"/>
  <c r="K3173" i="2"/>
  <c r="V3173" i="2"/>
  <c r="X3173" i="2" s="1"/>
  <c r="W3173" i="2"/>
  <c r="Y3173" i="2" s="1"/>
  <c r="H3174" i="2"/>
  <c r="I3174" i="2"/>
  <c r="J3174" i="2"/>
  <c r="K3174" i="2"/>
  <c r="V3174" i="2"/>
  <c r="X3174" i="2" s="1"/>
  <c r="W3174" i="2"/>
  <c r="Y3174" i="2" s="1"/>
  <c r="D3172" i="2"/>
  <c r="D3173" i="2"/>
  <c r="D3174" i="2"/>
  <c r="L3175" i="2" s="1"/>
  <c r="H3067" i="2"/>
  <c r="I3067" i="2"/>
  <c r="J3067" i="2"/>
  <c r="K3067" i="2"/>
  <c r="V3067" i="2"/>
  <c r="X3067" i="2" s="1"/>
  <c r="W3067" i="2"/>
  <c r="Y3067" i="2" s="1"/>
  <c r="H3068" i="2"/>
  <c r="I3068" i="2"/>
  <c r="J3068" i="2"/>
  <c r="K3068" i="2"/>
  <c r="V3068" i="2"/>
  <c r="X3068" i="2" s="1"/>
  <c r="W3068" i="2"/>
  <c r="Y3068" i="2" s="1"/>
  <c r="H3069" i="2"/>
  <c r="I3069" i="2"/>
  <c r="J3069" i="2"/>
  <c r="K3069" i="2"/>
  <c r="V3069" i="2"/>
  <c r="X3069" i="2" s="1"/>
  <c r="W3069" i="2"/>
  <c r="Y3069" i="2" s="1"/>
  <c r="D3067" i="2"/>
  <c r="D3068" i="2"/>
  <c r="D3069" i="2"/>
  <c r="L3070" i="2" s="1"/>
  <c r="H2961" i="2"/>
  <c r="I2961" i="2"/>
  <c r="J2961" i="2"/>
  <c r="K2961" i="2"/>
  <c r="V2961" i="2"/>
  <c r="X2961" i="2" s="1"/>
  <c r="W2961" i="2"/>
  <c r="Y2961" i="2" s="1"/>
  <c r="H2962" i="2"/>
  <c r="I2962" i="2"/>
  <c r="J2962" i="2"/>
  <c r="K2962" i="2"/>
  <c r="V2962" i="2"/>
  <c r="X2962" i="2" s="1"/>
  <c r="W2962" i="2"/>
  <c r="Y2962" i="2" s="1"/>
  <c r="H2963" i="2"/>
  <c r="I2963" i="2"/>
  <c r="J2963" i="2"/>
  <c r="K2963" i="2"/>
  <c r="V2963" i="2"/>
  <c r="X2963" i="2" s="1"/>
  <c r="W2963" i="2"/>
  <c r="Y2963" i="2" s="1"/>
  <c r="D2961" i="2"/>
  <c r="D2962" i="2"/>
  <c r="D2963" i="2"/>
  <c r="M2964" i="2" s="1"/>
  <c r="H2852" i="2"/>
  <c r="I2852" i="2"/>
  <c r="J2852" i="2"/>
  <c r="K2852" i="2"/>
  <c r="V2852" i="2"/>
  <c r="X2852" i="2" s="1"/>
  <c r="W2852" i="2"/>
  <c r="Y2852" i="2" s="1"/>
  <c r="H2853" i="2"/>
  <c r="I2853" i="2"/>
  <c r="J2853" i="2"/>
  <c r="K2853" i="2"/>
  <c r="V2853" i="2"/>
  <c r="X2853" i="2" s="1"/>
  <c r="W2853" i="2"/>
  <c r="Y2853" i="2" s="1"/>
  <c r="H2854" i="2"/>
  <c r="I2854" i="2"/>
  <c r="J2854" i="2"/>
  <c r="K2854" i="2"/>
  <c r="V2854" i="2"/>
  <c r="X2854" i="2" s="1"/>
  <c r="W2854" i="2"/>
  <c r="Y2854" i="2" s="1"/>
  <c r="D2852" i="2"/>
  <c r="D2853" i="2"/>
  <c r="D2854" i="2"/>
  <c r="M2855" i="2" s="1"/>
  <c r="H2745" i="2"/>
  <c r="I2745" i="2"/>
  <c r="J2745" i="2"/>
  <c r="K2745" i="2"/>
  <c r="V2745" i="2"/>
  <c r="X2745" i="2" s="1"/>
  <c r="W2745" i="2"/>
  <c r="H2746" i="2"/>
  <c r="I2746" i="2"/>
  <c r="J2746" i="2"/>
  <c r="K2746" i="2"/>
  <c r="V2746" i="2"/>
  <c r="X2746" i="2" s="1"/>
  <c r="W2746" i="2"/>
  <c r="Y2746" i="2" s="1"/>
  <c r="H2747" i="2"/>
  <c r="I2747" i="2"/>
  <c r="J2747" i="2"/>
  <c r="K2747" i="2"/>
  <c r="V2747" i="2"/>
  <c r="X2747" i="2" s="1"/>
  <c r="W2747" i="2"/>
  <c r="Y2747" i="2" s="1"/>
  <c r="D2745" i="2"/>
  <c r="D2746" i="2"/>
  <c r="D2747" i="2"/>
  <c r="M2748" i="2" s="1"/>
  <c r="H2637" i="2"/>
  <c r="I2637" i="2"/>
  <c r="J2637" i="2"/>
  <c r="K2637" i="2"/>
  <c r="V2637" i="2"/>
  <c r="X2637" i="2" s="1"/>
  <c r="W2637" i="2"/>
  <c r="Y2637" i="2" s="1"/>
  <c r="H2638" i="2"/>
  <c r="I2638" i="2"/>
  <c r="J2638" i="2"/>
  <c r="K2638" i="2"/>
  <c r="V2638" i="2"/>
  <c r="X2638" i="2" s="1"/>
  <c r="W2638" i="2"/>
  <c r="Y2638" i="2" s="1"/>
  <c r="H2639" i="2"/>
  <c r="I2639" i="2"/>
  <c r="J2639" i="2"/>
  <c r="K2639" i="2"/>
  <c r="V2639" i="2"/>
  <c r="X2639" i="2" s="1"/>
  <c r="W2639" i="2"/>
  <c r="D2637" i="2"/>
  <c r="D2638" i="2"/>
  <c r="D2639" i="2"/>
  <c r="L2640" i="2" s="1"/>
  <c r="H2449" i="2"/>
  <c r="I2449" i="2"/>
  <c r="J2449" i="2"/>
  <c r="K2449" i="2"/>
  <c r="V2449" i="2"/>
  <c r="X2449" i="2" s="1"/>
  <c r="W2449" i="2"/>
  <c r="Y2449" i="2" s="1"/>
  <c r="H2450" i="2"/>
  <c r="I2450" i="2"/>
  <c r="J2450" i="2"/>
  <c r="K2450" i="2"/>
  <c r="V2450" i="2"/>
  <c r="X2450" i="2" s="1"/>
  <c r="W2450" i="2"/>
  <c r="Y2450" i="2" s="1"/>
  <c r="H2451" i="2"/>
  <c r="I2451" i="2"/>
  <c r="J2451" i="2"/>
  <c r="K2451" i="2"/>
  <c r="V2451" i="2"/>
  <c r="X2451" i="2" s="1"/>
  <c r="W2451" i="2"/>
  <c r="Y2451" i="2" s="1"/>
  <c r="D2449" i="2"/>
  <c r="D2450" i="2"/>
  <c r="D2451" i="2"/>
  <c r="L2452" i="2" s="1"/>
  <c r="H2261" i="2"/>
  <c r="I2261" i="2"/>
  <c r="J2261" i="2"/>
  <c r="K2261" i="2"/>
  <c r="V2261" i="2"/>
  <c r="X2261" i="2" s="1"/>
  <c r="W2261" i="2"/>
  <c r="Y2261" i="2" s="1"/>
  <c r="H2262" i="2"/>
  <c r="I2262" i="2"/>
  <c r="J2262" i="2"/>
  <c r="K2262" i="2"/>
  <c r="V2262" i="2"/>
  <c r="X2262" i="2" s="1"/>
  <c r="W2262" i="2"/>
  <c r="Y2262" i="2" s="1"/>
  <c r="H2263" i="2"/>
  <c r="I2263" i="2"/>
  <c r="J2263" i="2"/>
  <c r="K2263" i="2"/>
  <c r="V2263" i="2"/>
  <c r="X2263" i="2" s="1"/>
  <c r="W2263" i="2"/>
  <c r="Y2263" i="2" s="1"/>
  <c r="D2261" i="2"/>
  <c r="D2262" i="2"/>
  <c r="D2263" i="2"/>
  <c r="L2264" i="2" s="1"/>
  <c r="H2155" i="2"/>
  <c r="I2155" i="2"/>
  <c r="J2155" i="2"/>
  <c r="K2155" i="2"/>
  <c r="V2155" i="2"/>
  <c r="X2155" i="2" s="1"/>
  <c r="W2155" i="2"/>
  <c r="Y2155" i="2" s="1"/>
  <c r="H2156" i="2"/>
  <c r="I2156" i="2"/>
  <c r="J2156" i="2"/>
  <c r="K2156" i="2"/>
  <c r="V2156" i="2"/>
  <c r="X2156" i="2" s="1"/>
  <c r="W2156" i="2"/>
  <c r="Y2156" i="2" s="1"/>
  <c r="H2157" i="2"/>
  <c r="I2157" i="2"/>
  <c r="J2157" i="2"/>
  <c r="K2157" i="2"/>
  <c r="V2157" i="2"/>
  <c r="X2157" i="2" s="1"/>
  <c r="W2157" i="2"/>
  <c r="Y2157" i="2" s="1"/>
  <c r="D2155" i="2"/>
  <c r="D2156" i="2"/>
  <c r="D2157" i="2"/>
  <c r="L2158" i="2" s="1"/>
  <c r="H2044" i="2"/>
  <c r="I2044" i="2"/>
  <c r="J2044" i="2"/>
  <c r="K2044" i="2"/>
  <c r="V2044" i="2"/>
  <c r="X2044" i="2" s="1"/>
  <c r="W2044" i="2"/>
  <c r="Y2044" i="2" s="1"/>
  <c r="H2045" i="2"/>
  <c r="I2045" i="2"/>
  <c r="J2045" i="2"/>
  <c r="K2045" i="2"/>
  <c r="V2045" i="2"/>
  <c r="X2045" i="2" s="1"/>
  <c r="W2045" i="2"/>
  <c r="Y2045" i="2" s="1"/>
  <c r="H2046" i="2"/>
  <c r="I2046" i="2"/>
  <c r="J2046" i="2"/>
  <c r="K2046" i="2"/>
  <c r="V2046" i="2"/>
  <c r="X2046" i="2" s="1"/>
  <c r="W2046" i="2"/>
  <c r="Y2046" i="2" s="1"/>
  <c r="D2044" i="2"/>
  <c r="D2045" i="2"/>
  <c r="D2046" i="2"/>
  <c r="L2047" i="2" s="1"/>
  <c r="N2047" i="2" s="1"/>
  <c r="H1935" i="2"/>
  <c r="I1935" i="2"/>
  <c r="J1935" i="2"/>
  <c r="K1935" i="2"/>
  <c r="V1935" i="2"/>
  <c r="X1935" i="2" s="1"/>
  <c r="W1935" i="2"/>
  <c r="Y1935" i="2" s="1"/>
  <c r="H1936" i="2"/>
  <c r="I1936" i="2"/>
  <c r="J1936" i="2"/>
  <c r="K1936" i="2"/>
  <c r="V1936" i="2"/>
  <c r="X1936" i="2" s="1"/>
  <c r="W1936" i="2"/>
  <c r="Y1936" i="2" s="1"/>
  <c r="H1937" i="2"/>
  <c r="I1937" i="2"/>
  <c r="J1937" i="2"/>
  <c r="K1937" i="2"/>
  <c r="V1937" i="2"/>
  <c r="X1937" i="2" s="1"/>
  <c r="W1937" i="2"/>
  <c r="Y1937" i="2" s="1"/>
  <c r="D1935" i="2"/>
  <c r="D1936" i="2"/>
  <c r="D1937" i="2"/>
  <c r="L1938" i="2" s="1"/>
  <c r="H1826" i="2"/>
  <c r="I1826" i="2"/>
  <c r="J1826" i="2"/>
  <c r="K1826" i="2"/>
  <c r="V1826" i="2"/>
  <c r="X1826" i="2" s="1"/>
  <c r="W1826" i="2"/>
  <c r="Y1826" i="2" s="1"/>
  <c r="H1827" i="2"/>
  <c r="I1827" i="2"/>
  <c r="J1827" i="2"/>
  <c r="K1827" i="2"/>
  <c r="V1827" i="2"/>
  <c r="X1827" i="2" s="1"/>
  <c r="W1827" i="2"/>
  <c r="Y1827" i="2" s="1"/>
  <c r="H1828" i="2"/>
  <c r="I1828" i="2"/>
  <c r="J1828" i="2"/>
  <c r="K1828" i="2"/>
  <c r="V1828" i="2"/>
  <c r="X1828" i="2" s="1"/>
  <c r="W1828" i="2"/>
  <c r="Y1828" i="2" s="1"/>
  <c r="D1826" i="2"/>
  <c r="D1827" i="2"/>
  <c r="D1828" i="2"/>
  <c r="L1829" i="2" s="1"/>
  <c r="H1634" i="2"/>
  <c r="I1634" i="2"/>
  <c r="J1634" i="2"/>
  <c r="K1634" i="2"/>
  <c r="V1634" i="2"/>
  <c r="X1634" i="2" s="1"/>
  <c r="W1634" i="2"/>
  <c r="Y1634" i="2" s="1"/>
  <c r="H1635" i="2"/>
  <c r="I1635" i="2"/>
  <c r="J1635" i="2"/>
  <c r="K1635" i="2"/>
  <c r="V1635" i="2"/>
  <c r="X1635" i="2" s="1"/>
  <c r="W1635" i="2"/>
  <c r="Y1635" i="2" s="1"/>
  <c r="H1636" i="2"/>
  <c r="I1636" i="2"/>
  <c r="J1636" i="2"/>
  <c r="K1636" i="2"/>
  <c r="V1636" i="2"/>
  <c r="X1636" i="2" s="1"/>
  <c r="W1636" i="2"/>
  <c r="Y1636" i="2" s="1"/>
  <c r="D1634" i="2"/>
  <c r="D1635" i="2"/>
  <c r="D1636" i="2"/>
  <c r="L1637" i="2" s="1"/>
  <c r="N1637" i="2" s="1"/>
  <c r="H1443" i="2"/>
  <c r="I1443" i="2"/>
  <c r="J1443" i="2"/>
  <c r="K1443" i="2"/>
  <c r="V1443" i="2"/>
  <c r="X1443" i="2" s="1"/>
  <c r="W1443" i="2"/>
  <c r="Y1443" i="2" s="1"/>
  <c r="H1444" i="2"/>
  <c r="I1444" i="2"/>
  <c r="J1444" i="2"/>
  <c r="K1444" i="2"/>
  <c r="V1444" i="2"/>
  <c r="X1444" i="2" s="1"/>
  <c r="W1444" i="2"/>
  <c r="Y1444" i="2" s="1"/>
  <c r="H1445" i="2"/>
  <c r="I1445" i="2"/>
  <c r="J1445" i="2"/>
  <c r="K1445" i="2"/>
  <c r="V1445" i="2"/>
  <c r="X1445" i="2" s="1"/>
  <c r="W1445" i="2"/>
  <c r="Y1445" i="2" s="1"/>
  <c r="D1443" i="2"/>
  <c r="D1444" i="2"/>
  <c r="D1445" i="2"/>
  <c r="L1446" i="2" s="1"/>
  <c r="N1446" i="2" s="1"/>
  <c r="H1337" i="2"/>
  <c r="I1337" i="2"/>
  <c r="J1337" i="2"/>
  <c r="K1337" i="2"/>
  <c r="V1337" i="2"/>
  <c r="X1337" i="2" s="1"/>
  <c r="W1337" i="2"/>
  <c r="Y1337" i="2" s="1"/>
  <c r="H1338" i="2"/>
  <c r="I1338" i="2"/>
  <c r="J1338" i="2"/>
  <c r="K1338" i="2"/>
  <c r="V1338" i="2"/>
  <c r="X1338" i="2" s="1"/>
  <c r="W1338" i="2"/>
  <c r="Y1338" i="2" s="1"/>
  <c r="H1339" i="2"/>
  <c r="I1339" i="2"/>
  <c r="J1339" i="2"/>
  <c r="K1339" i="2"/>
  <c r="V1339" i="2"/>
  <c r="X1339" i="2" s="1"/>
  <c r="W1339" i="2"/>
  <c r="Y1339" i="2" s="1"/>
  <c r="D1337" i="2"/>
  <c r="D1338" i="2"/>
  <c r="D1339" i="2"/>
  <c r="M1340" i="2" s="1"/>
  <c r="H1231" i="2"/>
  <c r="I1231" i="2"/>
  <c r="J1231" i="2"/>
  <c r="K1231" i="2"/>
  <c r="V1231" i="2"/>
  <c r="X1231" i="2" s="1"/>
  <c r="W1231" i="2"/>
  <c r="Y1231" i="2" s="1"/>
  <c r="H1232" i="2"/>
  <c r="I1232" i="2"/>
  <c r="J1232" i="2"/>
  <c r="K1232" i="2"/>
  <c r="V1232" i="2"/>
  <c r="X1232" i="2" s="1"/>
  <c r="W1232" i="2"/>
  <c r="Y1232" i="2" s="1"/>
  <c r="H1233" i="2"/>
  <c r="I1233" i="2"/>
  <c r="J1233" i="2"/>
  <c r="K1233" i="2"/>
  <c r="V1233" i="2"/>
  <c r="X1233" i="2" s="1"/>
  <c r="W1233" i="2"/>
  <c r="Y1233" i="2" s="1"/>
  <c r="D1231" i="2"/>
  <c r="D1232" i="2"/>
  <c r="D1233" i="2"/>
  <c r="L1234" i="2" s="1"/>
  <c r="N1234" i="2" s="1"/>
  <c r="H1125" i="2"/>
  <c r="I1125" i="2"/>
  <c r="J1125" i="2"/>
  <c r="K1125" i="2"/>
  <c r="V1125" i="2"/>
  <c r="X1125" i="2" s="1"/>
  <c r="W1125" i="2"/>
  <c r="Y1125" i="2" s="1"/>
  <c r="H1126" i="2"/>
  <c r="I1126" i="2"/>
  <c r="J1126" i="2"/>
  <c r="K1126" i="2"/>
  <c r="V1126" i="2"/>
  <c r="X1126" i="2" s="1"/>
  <c r="W1126" i="2"/>
  <c r="Y1126" i="2" s="1"/>
  <c r="H1127" i="2"/>
  <c r="I1127" i="2"/>
  <c r="J1127" i="2"/>
  <c r="K1127" i="2"/>
  <c r="V1127" i="2"/>
  <c r="X1127" i="2" s="1"/>
  <c r="W1127" i="2"/>
  <c r="Y1127" i="2" s="1"/>
  <c r="D1125" i="2"/>
  <c r="D1126" i="2"/>
  <c r="D1127" i="2"/>
  <c r="L1128" i="2" s="1"/>
  <c r="H1018" i="2"/>
  <c r="I1018" i="2"/>
  <c r="J1018" i="2"/>
  <c r="K1018" i="2"/>
  <c r="V1018" i="2"/>
  <c r="X1018" i="2" s="1"/>
  <c r="W1018" i="2"/>
  <c r="Y1018" i="2" s="1"/>
  <c r="H1019" i="2"/>
  <c r="I1019" i="2"/>
  <c r="J1019" i="2"/>
  <c r="K1019" i="2"/>
  <c r="V1019" i="2"/>
  <c r="X1019" i="2" s="1"/>
  <c r="W1019" i="2"/>
  <c r="Y1019" i="2" s="1"/>
  <c r="H1020" i="2"/>
  <c r="I1020" i="2"/>
  <c r="J1020" i="2"/>
  <c r="K1020" i="2"/>
  <c r="V1020" i="2"/>
  <c r="X1020" i="2" s="1"/>
  <c r="W1020" i="2"/>
  <c r="Y1020" i="2" s="1"/>
  <c r="D1018" i="2"/>
  <c r="D1019" i="2"/>
  <c r="D1020" i="2"/>
  <c r="L1021" i="2" s="1"/>
  <c r="N1021" i="2" s="1"/>
  <c r="H788" i="2"/>
  <c r="I788" i="2"/>
  <c r="J788" i="2"/>
  <c r="K788" i="2"/>
  <c r="V788" i="2"/>
  <c r="X788" i="2" s="1"/>
  <c r="W788" i="2"/>
  <c r="Y788" i="2" s="1"/>
  <c r="H789" i="2"/>
  <c r="I789" i="2"/>
  <c r="J789" i="2"/>
  <c r="K789" i="2"/>
  <c r="V789" i="2"/>
  <c r="X789" i="2" s="1"/>
  <c r="W789" i="2"/>
  <c r="Y789" i="2" s="1"/>
  <c r="H790" i="2"/>
  <c r="I790" i="2"/>
  <c r="J790" i="2"/>
  <c r="K790" i="2"/>
  <c r="V790" i="2"/>
  <c r="X790" i="2" s="1"/>
  <c r="W790" i="2"/>
  <c r="Y790" i="2" s="1"/>
  <c r="D788" i="2"/>
  <c r="D789" i="2"/>
  <c r="D790" i="2"/>
  <c r="L791" i="2" s="1"/>
  <c r="H598" i="2"/>
  <c r="I598" i="2"/>
  <c r="J598" i="2"/>
  <c r="K598" i="2"/>
  <c r="V598" i="2"/>
  <c r="X598" i="2" s="1"/>
  <c r="W598" i="2"/>
  <c r="Y598" i="2" s="1"/>
  <c r="H599" i="2"/>
  <c r="I599" i="2"/>
  <c r="J599" i="2"/>
  <c r="K599" i="2"/>
  <c r="V599" i="2"/>
  <c r="X599" i="2" s="1"/>
  <c r="W599" i="2"/>
  <c r="Y599" i="2" s="1"/>
  <c r="H600" i="2"/>
  <c r="I600" i="2"/>
  <c r="J600" i="2"/>
  <c r="K600" i="2"/>
  <c r="V600" i="2"/>
  <c r="X600" i="2" s="1"/>
  <c r="W600" i="2"/>
  <c r="Y600" i="2" s="1"/>
  <c r="D598" i="2"/>
  <c r="D599" i="2"/>
  <c r="D600" i="2"/>
  <c r="L601" i="2" s="1"/>
  <c r="H515" i="2"/>
  <c r="I515" i="2"/>
  <c r="J515" i="2"/>
  <c r="K515" i="2"/>
  <c r="V515" i="2"/>
  <c r="X515" i="2" s="1"/>
  <c r="W515" i="2"/>
  <c r="Y515" i="2" s="1"/>
  <c r="H516" i="2"/>
  <c r="I516" i="2"/>
  <c r="J516" i="2"/>
  <c r="K516" i="2"/>
  <c r="V516" i="2"/>
  <c r="X516" i="2" s="1"/>
  <c r="W516" i="2"/>
  <c r="Y516" i="2" s="1"/>
  <c r="H517" i="2"/>
  <c r="I517" i="2"/>
  <c r="J517" i="2"/>
  <c r="K517" i="2"/>
  <c r="V517" i="2"/>
  <c r="X517" i="2" s="1"/>
  <c r="W517" i="2"/>
  <c r="Y517" i="2" s="1"/>
  <c r="D515" i="2"/>
  <c r="D516" i="2"/>
  <c r="D517" i="2"/>
  <c r="L518" i="2" s="1"/>
  <c r="N518" i="2" s="1"/>
  <c r="H428" i="2"/>
  <c r="I428" i="2"/>
  <c r="J428" i="2"/>
  <c r="K428" i="2"/>
  <c r="V428" i="2"/>
  <c r="X428" i="2" s="1"/>
  <c r="W428" i="2"/>
  <c r="Y428" i="2" s="1"/>
  <c r="H429" i="2"/>
  <c r="I429" i="2"/>
  <c r="J429" i="2"/>
  <c r="K429" i="2"/>
  <c r="V429" i="2"/>
  <c r="X429" i="2" s="1"/>
  <c r="W429" i="2"/>
  <c r="Y429" i="2" s="1"/>
  <c r="H430" i="2"/>
  <c r="I430" i="2"/>
  <c r="J430" i="2"/>
  <c r="K430" i="2"/>
  <c r="V430" i="2"/>
  <c r="X430" i="2" s="1"/>
  <c r="W430" i="2"/>
  <c r="Y430" i="2" s="1"/>
  <c r="D428" i="2"/>
  <c r="D429" i="2"/>
  <c r="D430" i="2"/>
  <c r="L431" i="2" s="1"/>
  <c r="N431" i="2" s="1"/>
  <c r="H342" i="2"/>
  <c r="I342" i="2"/>
  <c r="J342" i="2"/>
  <c r="K342" i="2"/>
  <c r="V342" i="2"/>
  <c r="X342" i="2" s="1"/>
  <c r="W342" i="2"/>
  <c r="Y342" i="2" s="1"/>
  <c r="H343" i="2"/>
  <c r="I343" i="2"/>
  <c r="J343" i="2"/>
  <c r="K343" i="2"/>
  <c r="V343" i="2"/>
  <c r="X343" i="2" s="1"/>
  <c r="W343" i="2"/>
  <c r="Y343" i="2" s="1"/>
  <c r="H344" i="2"/>
  <c r="I344" i="2"/>
  <c r="J344" i="2"/>
  <c r="K344" i="2"/>
  <c r="V344" i="2"/>
  <c r="X344" i="2" s="1"/>
  <c r="W344" i="2"/>
  <c r="Y344" i="2" s="1"/>
  <c r="D342" i="2"/>
  <c r="D343" i="2"/>
  <c r="D344" i="2"/>
  <c r="M345" i="2" s="1"/>
  <c r="H146" i="2"/>
  <c r="L146" i="2" s="1"/>
  <c r="N146" i="2" s="1"/>
  <c r="I146" i="2"/>
  <c r="J146" i="2"/>
  <c r="M146" i="2" s="1"/>
  <c r="K146" i="2"/>
  <c r="V146" i="2"/>
  <c r="X146" i="2" s="1"/>
  <c r="W146" i="2"/>
  <c r="Y146" i="2" s="1"/>
  <c r="H147" i="2"/>
  <c r="L147" i="2" s="1"/>
  <c r="P147" i="2" s="1"/>
  <c r="I147" i="2"/>
  <c r="J147" i="2"/>
  <c r="M147" i="2" s="1"/>
  <c r="K147" i="2"/>
  <c r="V147" i="2"/>
  <c r="X147" i="2" s="1"/>
  <c r="W147" i="2"/>
  <c r="Y147" i="2" s="1"/>
  <c r="H148" i="2"/>
  <c r="L148" i="2" s="1"/>
  <c r="I148" i="2"/>
  <c r="J148" i="2"/>
  <c r="M148" i="2" s="1"/>
  <c r="K148" i="2"/>
  <c r="V148" i="2"/>
  <c r="X148" i="2" s="1"/>
  <c r="W148" i="2"/>
  <c r="Y148" i="2" s="1"/>
  <c r="Y277" i="24" l="1"/>
  <c r="W71" i="24"/>
  <c r="X71" i="24"/>
  <c r="R70" i="24"/>
  <c r="S70" i="24"/>
  <c r="Y70" i="24"/>
  <c r="X141" i="24"/>
  <c r="W141" i="24"/>
  <c r="S140" i="24"/>
  <c r="R140" i="24"/>
  <c r="T69" i="24"/>
  <c r="U69" i="24" s="1"/>
  <c r="R277" i="24"/>
  <c r="S277" i="24"/>
  <c r="Y140" i="24"/>
  <c r="Q1341" i="2"/>
  <c r="O1341" i="2"/>
  <c r="O1340" i="2"/>
  <c r="Q1340" i="2"/>
  <c r="K143" i="24"/>
  <c r="L143" i="24" s="1"/>
  <c r="L142" i="24"/>
  <c r="H142" i="24"/>
  <c r="I141" i="24"/>
  <c r="I71" i="24"/>
  <c r="H72" i="24"/>
  <c r="N1638" i="2"/>
  <c r="Q1129" i="2"/>
  <c r="P2159" i="2"/>
  <c r="P3278" i="2"/>
  <c r="Q2749" i="2"/>
  <c r="Q2965" i="2"/>
  <c r="M1637" i="2"/>
  <c r="O1637" i="2" s="1"/>
  <c r="AA2639" i="2"/>
  <c r="AB2639" i="2" s="1"/>
  <c r="L1340" i="2"/>
  <c r="Q1939" i="2"/>
  <c r="P2856" i="2"/>
  <c r="N2856" i="2"/>
  <c r="Q2453" i="2"/>
  <c r="O2453" i="2"/>
  <c r="P1235" i="2"/>
  <c r="Q3384" i="2"/>
  <c r="O3384" i="2"/>
  <c r="N1447" i="2"/>
  <c r="P1447" i="2"/>
  <c r="L3276" i="2"/>
  <c r="N3276" i="2" s="1"/>
  <c r="N3176" i="2"/>
  <c r="P3176" i="2"/>
  <c r="N2265" i="2"/>
  <c r="P2265" i="2"/>
  <c r="Q3071" i="2"/>
  <c r="O3071" i="2"/>
  <c r="N2641" i="2"/>
  <c r="P2641" i="2"/>
  <c r="N1830" i="2"/>
  <c r="P1830" i="2"/>
  <c r="N1022" i="2"/>
  <c r="P1022" i="2"/>
  <c r="N2048" i="2"/>
  <c r="P2048" i="2"/>
  <c r="AA3274" i="2"/>
  <c r="AB3274" i="2" s="1"/>
  <c r="J296" i="13"/>
  <c r="J232" i="13"/>
  <c r="I231" i="13"/>
  <c r="J231" i="13" s="1"/>
  <c r="M518" i="2"/>
  <c r="Q518" i="2" s="1"/>
  <c r="M1021" i="2"/>
  <c r="Q1021" i="2" s="1"/>
  <c r="M2047" i="2"/>
  <c r="Q2047" i="2" s="1"/>
  <c r="AA3382" i="2"/>
  <c r="AB3382" i="2" s="1"/>
  <c r="O792" i="2"/>
  <c r="Q792" i="2"/>
  <c r="O432" i="2"/>
  <c r="M3175" i="2"/>
  <c r="O3175" i="2" s="1"/>
  <c r="AA3276" i="2"/>
  <c r="AB3276" i="2" s="1"/>
  <c r="Z3275" i="2"/>
  <c r="AA3380" i="2"/>
  <c r="AB3380" i="2" s="1"/>
  <c r="P1021" i="2"/>
  <c r="O346" i="2"/>
  <c r="L2748" i="2"/>
  <c r="N2748" i="2" s="1"/>
  <c r="Z3380" i="2"/>
  <c r="Z3381" i="2"/>
  <c r="M3070" i="2"/>
  <c r="L2964" i="2"/>
  <c r="N2964" i="2" s="1"/>
  <c r="O2855" i="2"/>
  <c r="Q2855" i="2"/>
  <c r="N2452" i="2"/>
  <c r="P2452" i="2"/>
  <c r="O2964" i="2"/>
  <c r="Q2964" i="2"/>
  <c r="N2640" i="2"/>
  <c r="P2640" i="2"/>
  <c r="P3070" i="2"/>
  <c r="N3070" i="2"/>
  <c r="Q2748" i="2"/>
  <c r="O2748" i="2"/>
  <c r="O3383" i="2"/>
  <c r="Q3383" i="2"/>
  <c r="L2855" i="2"/>
  <c r="M2452" i="2"/>
  <c r="L3382" i="2"/>
  <c r="P3382" i="2" s="1"/>
  <c r="P1446" i="2"/>
  <c r="M2640" i="2"/>
  <c r="L3277" i="2"/>
  <c r="N3175" i="2"/>
  <c r="P3175" i="2"/>
  <c r="L3383" i="2"/>
  <c r="M3277" i="2"/>
  <c r="M431" i="2"/>
  <c r="O431" i="2" s="1"/>
  <c r="P601" i="2"/>
  <c r="N601" i="2"/>
  <c r="N1829" i="2"/>
  <c r="P1829" i="2"/>
  <c r="N1938" i="2"/>
  <c r="P1938" i="2"/>
  <c r="P1234" i="2"/>
  <c r="N2264" i="2"/>
  <c r="P2264" i="2"/>
  <c r="O345" i="2"/>
  <c r="Q345" i="2"/>
  <c r="P791" i="2"/>
  <c r="N791" i="2"/>
  <c r="N1128" i="2"/>
  <c r="P1128" i="2"/>
  <c r="N2158" i="2"/>
  <c r="P2158" i="2"/>
  <c r="M601" i="2"/>
  <c r="M2264" i="2"/>
  <c r="P431" i="2"/>
  <c r="M1938" i="2"/>
  <c r="P518" i="2"/>
  <c r="M791" i="2"/>
  <c r="M1234" i="2"/>
  <c r="O1234" i="2" s="1"/>
  <c r="L345" i="2"/>
  <c r="N519" i="2"/>
  <c r="P519" i="2"/>
  <c r="M2158" i="2"/>
  <c r="O602" i="2"/>
  <c r="Q602" i="2"/>
  <c r="M1829" i="2"/>
  <c r="P1637" i="2"/>
  <c r="P2047" i="2"/>
  <c r="M1128" i="2"/>
  <c r="M1446" i="2"/>
  <c r="M2854" i="2"/>
  <c r="Q2854" i="2" s="1"/>
  <c r="L2853" i="2"/>
  <c r="N2853" i="2" s="1"/>
  <c r="M3068" i="2"/>
  <c r="O3068" i="2" s="1"/>
  <c r="M3276" i="2"/>
  <c r="O3276" i="2" s="1"/>
  <c r="M3381" i="2"/>
  <c r="Q3381" i="2" s="1"/>
  <c r="L3174" i="2"/>
  <c r="N3174" i="2" s="1"/>
  <c r="L3275" i="2"/>
  <c r="N3275" i="2" s="1"/>
  <c r="M3382" i="2"/>
  <c r="O3382" i="2" s="1"/>
  <c r="M1445" i="2"/>
  <c r="O1445" i="2" s="1"/>
  <c r="M1827" i="2"/>
  <c r="O1827" i="2" s="1"/>
  <c r="M2046" i="2"/>
  <c r="O2046" i="2" s="1"/>
  <c r="M2262" i="2"/>
  <c r="O2262" i="2" s="1"/>
  <c r="M2639" i="2"/>
  <c r="Q2639" i="2" s="1"/>
  <c r="L2854" i="2"/>
  <c r="N2854" i="2" s="1"/>
  <c r="L3173" i="2"/>
  <c r="N3173" i="2" s="1"/>
  <c r="L3381" i="2"/>
  <c r="N3381" i="2" s="1"/>
  <c r="M1338" i="2"/>
  <c r="M1936" i="2"/>
  <c r="O1936" i="2" s="1"/>
  <c r="M2450" i="2"/>
  <c r="Q2450" i="2" s="1"/>
  <c r="M3275" i="2"/>
  <c r="Q3275" i="2" s="1"/>
  <c r="K359" i="13"/>
  <c r="L359" i="13" s="1"/>
  <c r="J359" i="13"/>
  <c r="J358" i="13"/>
  <c r="K358" i="13"/>
  <c r="L358" i="13" s="1"/>
  <c r="I357" i="13"/>
  <c r="J357" i="13" s="1"/>
  <c r="K296" i="13"/>
  <c r="L296" i="13" s="1"/>
  <c r="K295" i="13"/>
  <c r="L295" i="13" s="1"/>
  <c r="J294" i="13"/>
  <c r="K294" i="13"/>
  <c r="L294" i="13" s="1"/>
  <c r="J295" i="13"/>
  <c r="I169" i="13"/>
  <c r="J169" i="13" s="1"/>
  <c r="J168" i="13"/>
  <c r="K233" i="13"/>
  <c r="L233" i="13" s="1"/>
  <c r="K232" i="13"/>
  <c r="L232" i="13" s="1"/>
  <c r="J233" i="13"/>
  <c r="J106" i="13"/>
  <c r="J43" i="13"/>
  <c r="K170" i="13"/>
  <c r="L170" i="13" s="1"/>
  <c r="J170" i="13"/>
  <c r="K168" i="13"/>
  <c r="L168" i="13" s="1"/>
  <c r="K106" i="13"/>
  <c r="L106" i="13" s="1"/>
  <c r="K105" i="13"/>
  <c r="L105" i="13" s="1"/>
  <c r="J105" i="13"/>
  <c r="J107" i="13"/>
  <c r="K107" i="13"/>
  <c r="L107" i="13" s="1"/>
  <c r="K42" i="13"/>
  <c r="L42" i="13" s="1"/>
  <c r="K44" i="13"/>
  <c r="L44" i="13" s="1"/>
  <c r="J44" i="13"/>
  <c r="K43" i="13"/>
  <c r="L43" i="13" s="1"/>
  <c r="J42" i="13"/>
  <c r="AA3381" i="2"/>
  <c r="AB3381" i="2" s="1"/>
  <c r="Z3382" i="2"/>
  <c r="AA3275" i="2"/>
  <c r="AB3275" i="2" s="1"/>
  <c r="Z3274" i="2"/>
  <c r="Z3276" i="2"/>
  <c r="L1444" i="2"/>
  <c r="P1444" i="2" s="1"/>
  <c r="M2157" i="2"/>
  <c r="Q2157" i="2" s="1"/>
  <c r="L2156" i="2"/>
  <c r="N2156" i="2" s="1"/>
  <c r="M3173" i="2"/>
  <c r="Q3173" i="2" s="1"/>
  <c r="M1233" i="2"/>
  <c r="L1445" i="2"/>
  <c r="N1445" i="2" s="1"/>
  <c r="M1444" i="2"/>
  <c r="Q1444" i="2" s="1"/>
  <c r="M1828" i="2"/>
  <c r="O1828" i="2" s="1"/>
  <c r="L1827" i="2"/>
  <c r="N1827" i="2" s="1"/>
  <c r="L2046" i="2"/>
  <c r="P2046" i="2" s="1"/>
  <c r="M2045" i="2"/>
  <c r="O2045" i="2" s="1"/>
  <c r="M2263" i="2"/>
  <c r="Q2263" i="2" s="1"/>
  <c r="L2262" i="2"/>
  <c r="P2262" i="2" s="1"/>
  <c r="L2639" i="2"/>
  <c r="P2639" i="2" s="1"/>
  <c r="M2638" i="2"/>
  <c r="Q2638" i="2" s="1"/>
  <c r="M2853" i="2"/>
  <c r="O2853" i="2" s="1"/>
  <c r="M3174" i="2"/>
  <c r="Q3174" i="2" s="1"/>
  <c r="L1828" i="2"/>
  <c r="N1828" i="2" s="1"/>
  <c r="L2045" i="2"/>
  <c r="N2045" i="2" s="1"/>
  <c r="L2263" i="2"/>
  <c r="N2263" i="2" s="1"/>
  <c r="L2638" i="2"/>
  <c r="P2638" i="2" s="1"/>
  <c r="L516" i="2"/>
  <c r="N516" i="2" s="1"/>
  <c r="L1339" i="2"/>
  <c r="M1636" i="2"/>
  <c r="O1636" i="2" s="1"/>
  <c r="L1635" i="2"/>
  <c r="N1635" i="2" s="1"/>
  <c r="L1937" i="2"/>
  <c r="P1937" i="2" s="1"/>
  <c r="L2451" i="2"/>
  <c r="N2451" i="2" s="1"/>
  <c r="M2747" i="2"/>
  <c r="O2747" i="2" s="1"/>
  <c r="L2746" i="2"/>
  <c r="N2746" i="2" s="1"/>
  <c r="M2963" i="2"/>
  <c r="Q2963" i="2" s="1"/>
  <c r="L2962" i="2"/>
  <c r="N2962" i="2" s="1"/>
  <c r="L3069" i="2"/>
  <c r="P3069" i="2" s="1"/>
  <c r="L789" i="2"/>
  <c r="N789" i="2" s="1"/>
  <c r="M1339" i="2"/>
  <c r="L1338" i="2"/>
  <c r="L1636" i="2"/>
  <c r="N1636" i="2" s="1"/>
  <c r="M1635" i="2"/>
  <c r="Q1635" i="2" s="1"/>
  <c r="M1937" i="2"/>
  <c r="Q1937" i="2" s="1"/>
  <c r="L1936" i="2"/>
  <c r="N1936" i="2" s="1"/>
  <c r="L2157" i="2"/>
  <c r="P2157" i="2" s="1"/>
  <c r="M2156" i="2"/>
  <c r="O2156" i="2" s="1"/>
  <c r="M2451" i="2"/>
  <c r="O2451" i="2" s="1"/>
  <c r="L2450" i="2"/>
  <c r="P2450" i="2" s="1"/>
  <c r="L2747" i="2"/>
  <c r="N2747" i="2" s="1"/>
  <c r="M2746" i="2"/>
  <c r="Q2746" i="2" s="1"/>
  <c r="L2963" i="2"/>
  <c r="N2963" i="2" s="1"/>
  <c r="M2962" i="2"/>
  <c r="O2962" i="2" s="1"/>
  <c r="M3069" i="2"/>
  <c r="O3069" i="2" s="1"/>
  <c r="L3068" i="2"/>
  <c r="N3068" i="2" s="1"/>
  <c r="AA3174" i="2"/>
  <c r="AB3174" i="2" s="1"/>
  <c r="AA2745" i="2"/>
  <c r="AB2745" i="2" s="1"/>
  <c r="Z3173" i="2"/>
  <c r="Z3172" i="2"/>
  <c r="AA3067" i="2"/>
  <c r="AB3067" i="2" s="1"/>
  <c r="AA3172" i="2"/>
  <c r="AB3172" i="2" s="1"/>
  <c r="AA3173" i="2"/>
  <c r="AB3173" i="2" s="1"/>
  <c r="Z3174" i="2"/>
  <c r="Z2961" i="2"/>
  <c r="Z3067" i="2"/>
  <c r="AA3069" i="2"/>
  <c r="AB3069" i="2" s="1"/>
  <c r="AA3068" i="2"/>
  <c r="AB3068" i="2" s="1"/>
  <c r="Z3068" i="2"/>
  <c r="Z3069" i="2"/>
  <c r="Z2962" i="2"/>
  <c r="AA2962" i="2"/>
  <c r="AB2962" i="2" s="1"/>
  <c r="Z2963" i="2"/>
  <c r="AA2963" i="2"/>
  <c r="AB2963" i="2" s="1"/>
  <c r="AA2961" i="2"/>
  <c r="AB2961" i="2" s="1"/>
  <c r="Z2852" i="2"/>
  <c r="AA2854" i="2"/>
  <c r="AB2854" i="2" s="1"/>
  <c r="Z2854" i="2"/>
  <c r="AA2853" i="2"/>
  <c r="AB2853" i="2" s="1"/>
  <c r="Z2853" i="2"/>
  <c r="AA2852" i="2"/>
  <c r="AB2852" i="2" s="1"/>
  <c r="AA2747" i="2"/>
  <c r="AB2747" i="2" s="1"/>
  <c r="AA2746" i="2"/>
  <c r="AB2746" i="2" s="1"/>
  <c r="Y2745" i="2"/>
  <c r="Z2745" i="2" s="1"/>
  <c r="Z2747" i="2"/>
  <c r="Z2746" i="2"/>
  <c r="Z2638" i="2"/>
  <c r="AA2638" i="2"/>
  <c r="AB2638" i="2" s="1"/>
  <c r="Z2637" i="2"/>
  <c r="AA2637" i="2"/>
  <c r="AB2637" i="2" s="1"/>
  <c r="Y2639" i="2"/>
  <c r="Z2639" i="2" s="1"/>
  <c r="AA2449" i="2"/>
  <c r="AB2449" i="2" s="1"/>
  <c r="AA2451" i="2"/>
  <c r="AB2451" i="2" s="1"/>
  <c r="Z2450" i="2"/>
  <c r="Z2451" i="2"/>
  <c r="AA2450" i="2"/>
  <c r="AB2450" i="2" s="1"/>
  <c r="Z2449" i="2"/>
  <c r="Z2263" i="2"/>
  <c r="AA2263" i="2"/>
  <c r="AB2263" i="2" s="1"/>
  <c r="Z2262" i="2"/>
  <c r="AA2262" i="2"/>
  <c r="AB2262" i="2" s="1"/>
  <c r="Z2261" i="2"/>
  <c r="AA2261" i="2"/>
  <c r="AB2261" i="2" s="1"/>
  <c r="AA2157" i="2"/>
  <c r="AB2157" i="2" s="1"/>
  <c r="Z2156" i="2"/>
  <c r="AA2156" i="2"/>
  <c r="AB2156" i="2" s="1"/>
  <c r="Z2155" i="2"/>
  <c r="AA2155" i="2"/>
  <c r="AB2155" i="2" s="1"/>
  <c r="Z2157" i="2"/>
  <c r="Z1937" i="2"/>
  <c r="AA1828" i="2"/>
  <c r="AB1828" i="2" s="1"/>
  <c r="AA1445" i="2"/>
  <c r="AB1445" i="2" s="1"/>
  <c r="AA1443" i="2"/>
  <c r="AB1443" i="2" s="1"/>
  <c r="AA2046" i="2"/>
  <c r="AB2046" i="2" s="1"/>
  <c r="Z2045" i="2"/>
  <c r="Z2046" i="2"/>
  <c r="AA2045" i="2"/>
  <c r="AB2045" i="2" s="1"/>
  <c r="Z2044" i="2"/>
  <c r="AA2044" i="2"/>
  <c r="AB2044" i="2" s="1"/>
  <c r="Z1634" i="2"/>
  <c r="Z1936" i="2"/>
  <c r="AA1634" i="2"/>
  <c r="AB1634" i="2" s="1"/>
  <c r="Z1635" i="2"/>
  <c r="Z1826" i="2"/>
  <c r="AA1937" i="2"/>
  <c r="AB1937" i="2" s="1"/>
  <c r="AA1936" i="2"/>
  <c r="AB1936" i="2" s="1"/>
  <c r="Z1935" i="2"/>
  <c r="AA1935" i="2"/>
  <c r="AB1935" i="2" s="1"/>
  <c r="Z1445" i="2"/>
  <c r="Z1828" i="2"/>
  <c r="Z1827" i="2"/>
  <c r="AA1636" i="2"/>
  <c r="AB1636" i="2" s="1"/>
  <c r="AA1827" i="2"/>
  <c r="AB1827" i="2" s="1"/>
  <c r="AA1826" i="2"/>
  <c r="AB1826" i="2" s="1"/>
  <c r="AA1635" i="2"/>
  <c r="AB1635" i="2" s="1"/>
  <c r="Z1636" i="2"/>
  <c r="Z1444" i="2"/>
  <c r="AA1444" i="2"/>
  <c r="AB1444" i="2" s="1"/>
  <c r="Z1443" i="2"/>
  <c r="AA1338" i="2"/>
  <c r="AB1338" i="2" s="1"/>
  <c r="Z1338" i="2"/>
  <c r="AA1337" i="2"/>
  <c r="AB1337" i="2" s="1"/>
  <c r="Z1337" i="2"/>
  <c r="Z1339" i="2"/>
  <c r="AA1339" i="2"/>
  <c r="AB1339" i="2" s="1"/>
  <c r="L1126" i="2"/>
  <c r="N1126" i="2" s="1"/>
  <c r="L517" i="2"/>
  <c r="P517" i="2" s="1"/>
  <c r="M600" i="2"/>
  <c r="O600" i="2" s="1"/>
  <c r="L599" i="2"/>
  <c r="P599" i="2" s="1"/>
  <c r="L790" i="2"/>
  <c r="P790" i="2" s="1"/>
  <c r="M1019" i="2"/>
  <c r="O1019" i="2" s="1"/>
  <c r="M1127" i="2"/>
  <c r="Q1127" i="2" s="1"/>
  <c r="M516" i="2"/>
  <c r="O516" i="2" s="1"/>
  <c r="M789" i="2"/>
  <c r="O789" i="2" s="1"/>
  <c r="M1020" i="2"/>
  <c r="Q1020" i="2" s="1"/>
  <c r="Z1233" i="2"/>
  <c r="L1233" i="2"/>
  <c r="M1232" i="2"/>
  <c r="O1232" i="2" s="1"/>
  <c r="L1020" i="2"/>
  <c r="P1020" i="2" s="1"/>
  <c r="M1126" i="2"/>
  <c r="O1126" i="2" s="1"/>
  <c r="L1232" i="2"/>
  <c r="N1232" i="2" s="1"/>
  <c r="M517" i="2"/>
  <c r="O517" i="2" s="1"/>
  <c r="L600" i="2"/>
  <c r="N600" i="2" s="1"/>
  <c r="M599" i="2"/>
  <c r="Q599" i="2" s="1"/>
  <c r="M790" i="2"/>
  <c r="O790" i="2" s="1"/>
  <c r="L1019" i="2"/>
  <c r="N1019" i="2" s="1"/>
  <c r="L1127" i="2"/>
  <c r="P1127" i="2" s="1"/>
  <c r="AA1231" i="2"/>
  <c r="AB1231" i="2" s="1"/>
  <c r="Z1232" i="2"/>
  <c r="AA1232" i="2"/>
  <c r="AB1232" i="2" s="1"/>
  <c r="Z1231" i="2"/>
  <c r="AA1233" i="2"/>
  <c r="AB1233" i="2" s="1"/>
  <c r="Z790" i="2"/>
  <c r="Z1126" i="2"/>
  <c r="Z1125" i="2"/>
  <c r="AA1127" i="2"/>
  <c r="AB1127" i="2" s="1"/>
  <c r="AA1126" i="2"/>
  <c r="AB1126" i="2" s="1"/>
  <c r="AA1125" i="2"/>
  <c r="AB1125" i="2" s="1"/>
  <c r="Z1127" i="2"/>
  <c r="Z517" i="2"/>
  <c r="AA598" i="2"/>
  <c r="AB598" i="2" s="1"/>
  <c r="AA789" i="2"/>
  <c r="AB789" i="2" s="1"/>
  <c r="Z788" i="2"/>
  <c r="AA1020" i="2"/>
  <c r="AB1020" i="2" s="1"/>
  <c r="AA1019" i="2"/>
  <c r="AB1019" i="2" s="1"/>
  <c r="Z1018" i="2"/>
  <c r="AA599" i="2"/>
  <c r="AB599" i="2" s="1"/>
  <c r="AA517" i="2"/>
  <c r="AB517" i="2" s="1"/>
  <c r="AA516" i="2"/>
  <c r="AB516" i="2" s="1"/>
  <c r="Z598" i="2"/>
  <c r="Z1019" i="2"/>
  <c r="AA1018" i="2"/>
  <c r="AB1018" i="2" s="1"/>
  <c r="Z1020" i="2"/>
  <c r="AA790" i="2"/>
  <c r="AB790" i="2" s="1"/>
  <c r="Z789" i="2"/>
  <c r="AA788" i="2"/>
  <c r="AB788" i="2" s="1"/>
  <c r="Z600" i="2"/>
  <c r="AA600" i="2"/>
  <c r="AB600" i="2" s="1"/>
  <c r="Z599" i="2"/>
  <c r="Z516" i="2"/>
  <c r="Z515" i="2"/>
  <c r="AA515" i="2"/>
  <c r="AB515" i="2" s="1"/>
  <c r="Z147" i="2"/>
  <c r="Z146" i="2"/>
  <c r="Z430" i="2"/>
  <c r="N147" i="2"/>
  <c r="AA147" i="2"/>
  <c r="AB147" i="2" s="1"/>
  <c r="L344" i="2"/>
  <c r="P344" i="2" s="1"/>
  <c r="AA344" i="2"/>
  <c r="AB344" i="2" s="1"/>
  <c r="L343" i="2"/>
  <c r="N343" i="2" s="1"/>
  <c r="Z342" i="2"/>
  <c r="M430" i="2"/>
  <c r="O430" i="2" s="1"/>
  <c r="M343" i="2"/>
  <c r="O343" i="2" s="1"/>
  <c r="L429" i="2"/>
  <c r="M344" i="2"/>
  <c r="Q344" i="2" s="1"/>
  <c r="Z148" i="2"/>
  <c r="Z429" i="2"/>
  <c r="M429" i="2"/>
  <c r="O429" i="2" s="1"/>
  <c r="L430" i="2"/>
  <c r="N430" i="2" s="1"/>
  <c r="AA429" i="2"/>
  <c r="AB429" i="2" s="1"/>
  <c r="Z428" i="2"/>
  <c r="AA428" i="2"/>
  <c r="AB428" i="2" s="1"/>
  <c r="AA430" i="2"/>
  <c r="AB430" i="2" s="1"/>
  <c r="Z344" i="2"/>
  <c r="AA343" i="2"/>
  <c r="AB343" i="2" s="1"/>
  <c r="AA342" i="2"/>
  <c r="AB342" i="2" s="1"/>
  <c r="Z343" i="2"/>
  <c r="AA148" i="2"/>
  <c r="AB148" i="2" s="1"/>
  <c r="N148" i="2"/>
  <c r="P148" i="2"/>
  <c r="AA146" i="2"/>
  <c r="AB146" i="2" s="1"/>
  <c r="P146" i="2"/>
  <c r="Q147" i="2"/>
  <c r="O147" i="2"/>
  <c r="O148" i="2"/>
  <c r="Q148" i="2"/>
  <c r="Q146" i="2"/>
  <c r="O146" i="2"/>
  <c r="B2" i="20"/>
  <c r="W142" i="24" l="1"/>
  <c r="X142" i="24"/>
  <c r="W72" i="24"/>
  <c r="X72" i="24"/>
  <c r="T277" i="24"/>
  <c r="U277" i="24" s="1"/>
  <c r="Y141" i="24"/>
  <c r="T70" i="24"/>
  <c r="U70" i="24" s="1"/>
  <c r="R71" i="24"/>
  <c r="T71" i="24" s="1"/>
  <c r="U71" i="24" s="1"/>
  <c r="S71" i="24"/>
  <c r="R141" i="24"/>
  <c r="S141" i="24"/>
  <c r="T140" i="24"/>
  <c r="U140" i="24" s="1"/>
  <c r="Y71" i="24"/>
  <c r="P1338" i="2"/>
  <c r="N1338" i="2"/>
  <c r="N1339" i="2"/>
  <c r="P1339" i="2"/>
  <c r="P1233" i="2"/>
  <c r="N1233" i="2"/>
  <c r="Q1339" i="2"/>
  <c r="O1339" i="2"/>
  <c r="P1340" i="2"/>
  <c r="N1340" i="2"/>
  <c r="Q1233" i="2"/>
  <c r="O1233" i="2"/>
  <c r="Q1338" i="2"/>
  <c r="O1338" i="2"/>
  <c r="I72" i="24"/>
  <c r="H73" i="24"/>
  <c r="I142" i="24"/>
  <c r="H143" i="24"/>
  <c r="Q1637" i="2"/>
  <c r="P3276" i="2"/>
  <c r="O1021" i="2"/>
  <c r="P2854" i="2"/>
  <c r="P3174" i="2"/>
  <c r="O1937" i="2"/>
  <c r="O3275" i="2"/>
  <c r="P2964" i="2"/>
  <c r="P3381" i="2"/>
  <c r="O2047" i="2"/>
  <c r="Q3276" i="2"/>
  <c r="P3275" i="2"/>
  <c r="Q3068" i="2"/>
  <c r="P2451" i="2"/>
  <c r="O518" i="2"/>
  <c r="O2638" i="2"/>
  <c r="Q3382" i="2"/>
  <c r="O3173" i="2"/>
  <c r="P2156" i="2"/>
  <c r="O2639" i="2"/>
  <c r="P2748" i="2"/>
  <c r="Q3175" i="2"/>
  <c r="Q2046" i="2"/>
  <c r="O2450" i="2"/>
  <c r="P2853" i="2"/>
  <c r="Q2962" i="2"/>
  <c r="N3069" i="2"/>
  <c r="P3173" i="2"/>
  <c r="O3381" i="2"/>
  <c r="O3070" i="2"/>
  <c r="Q3070" i="2"/>
  <c r="Q1936" i="2"/>
  <c r="Q2640" i="2"/>
  <c r="O2640" i="2"/>
  <c r="Q2452" i="2"/>
  <c r="O2452" i="2"/>
  <c r="O1444" i="2"/>
  <c r="Q1445" i="2"/>
  <c r="P1936" i="2"/>
  <c r="P2045" i="2"/>
  <c r="N2639" i="2"/>
  <c r="P3383" i="2"/>
  <c r="N3383" i="2"/>
  <c r="N3277" i="2"/>
  <c r="P3277" i="2"/>
  <c r="O2854" i="2"/>
  <c r="N3382" i="2"/>
  <c r="N2450" i="2"/>
  <c r="O2963" i="2"/>
  <c r="Q3277" i="2"/>
  <c r="O3277" i="2"/>
  <c r="N2855" i="2"/>
  <c r="P2855" i="2"/>
  <c r="Q431" i="2"/>
  <c r="O1829" i="2"/>
  <c r="Q1829" i="2"/>
  <c r="Q1938" i="2"/>
  <c r="O1938" i="2"/>
  <c r="Q1128" i="2"/>
  <c r="O1128" i="2"/>
  <c r="O2157" i="2"/>
  <c r="N2262" i="2"/>
  <c r="N345" i="2"/>
  <c r="P345" i="2"/>
  <c r="O2264" i="2"/>
  <c r="Q2264" i="2"/>
  <c r="O1446" i="2"/>
  <c r="Q1446" i="2"/>
  <c r="Q791" i="2"/>
  <c r="O791" i="2"/>
  <c r="Q2262" i="2"/>
  <c r="O2158" i="2"/>
  <c r="Q2158" i="2"/>
  <c r="Q1234" i="2"/>
  <c r="Q601" i="2"/>
  <c r="O601" i="2"/>
  <c r="P1445" i="2"/>
  <c r="Q1636" i="2"/>
  <c r="Q1827" i="2"/>
  <c r="P516" i="2"/>
  <c r="Q1232" i="2"/>
  <c r="P1828" i="2"/>
  <c r="Q3069" i="2"/>
  <c r="N2046" i="2"/>
  <c r="O2263" i="2"/>
  <c r="Q2451" i="2"/>
  <c r="P2747" i="2"/>
  <c r="Q1828" i="2"/>
  <c r="N1937" i="2"/>
  <c r="P789" i="2"/>
  <c r="P1827" i="2"/>
  <c r="P1635" i="2"/>
  <c r="P3068" i="2"/>
  <c r="O1635" i="2"/>
  <c r="N1444" i="2"/>
  <c r="P1636" i="2"/>
  <c r="P2263" i="2"/>
  <c r="N2638" i="2"/>
  <c r="Q2747" i="2"/>
  <c r="O2746" i="2"/>
  <c r="Q2853" i="2"/>
  <c r="O3174" i="2"/>
  <c r="Q2156" i="2"/>
  <c r="P2746" i="2"/>
  <c r="N2157" i="2"/>
  <c r="P2963" i="2"/>
  <c r="Q2045" i="2"/>
  <c r="P2962" i="2"/>
  <c r="N599" i="2"/>
  <c r="Q516" i="2"/>
  <c r="Q517" i="2"/>
  <c r="P1126" i="2"/>
  <c r="Q789" i="2"/>
  <c r="N1020" i="2"/>
  <c r="N790" i="2"/>
  <c r="O1020" i="2"/>
  <c r="Q790" i="2"/>
  <c r="P1019" i="2"/>
  <c r="P1232" i="2"/>
  <c r="O599" i="2"/>
  <c r="O1127" i="2"/>
  <c r="Q1126" i="2"/>
  <c r="P600" i="2"/>
  <c r="Q600" i="2"/>
  <c r="N517" i="2"/>
  <c r="Q1019" i="2"/>
  <c r="N1127" i="2"/>
  <c r="P343" i="2"/>
  <c r="O344" i="2"/>
  <c r="N344" i="2"/>
  <c r="P430" i="2"/>
  <c r="Q429" i="2"/>
  <c r="Q430" i="2"/>
  <c r="N429" i="2"/>
  <c r="P429" i="2"/>
  <c r="Q343" i="2"/>
  <c r="T141" i="24" l="1"/>
  <c r="U141" i="24" s="1"/>
  <c r="R72" i="24"/>
  <c r="S72" i="24"/>
  <c r="I143" i="24"/>
  <c r="X143" i="24"/>
  <c r="W143" i="24"/>
  <c r="Y72" i="24"/>
  <c r="R142" i="24"/>
  <c r="S142" i="24"/>
  <c r="I73" i="24"/>
  <c r="W73" i="24"/>
  <c r="Y73" i="24" s="1"/>
  <c r="X73" i="24"/>
  <c r="Y142" i="24"/>
  <c r="H3379" i="2"/>
  <c r="I3379" i="2"/>
  <c r="J3379" i="2"/>
  <c r="K3379" i="2"/>
  <c r="V3379" i="2"/>
  <c r="X3379" i="2" s="1"/>
  <c r="W3379" i="2"/>
  <c r="Y3379" i="2" s="1"/>
  <c r="D3379" i="2"/>
  <c r="H3273" i="2"/>
  <c r="I3273" i="2"/>
  <c r="J3273" i="2"/>
  <c r="K3273" i="2"/>
  <c r="V3273" i="2"/>
  <c r="X3273" i="2" s="1"/>
  <c r="W3273" i="2"/>
  <c r="Y3273" i="2" s="1"/>
  <c r="D3273" i="2"/>
  <c r="H3171" i="2"/>
  <c r="I3171" i="2"/>
  <c r="J3171" i="2"/>
  <c r="K3171" i="2"/>
  <c r="V3171" i="2"/>
  <c r="X3171" i="2" s="1"/>
  <c r="W3171" i="2"/>
  <c r="Y3171" i="2" s="1"/>
  <c r="D3171" i="2"/>
  <c r="H3066" i="2"/>
  <c r="I3066" i="2"/>
  <c r="J3066" i="2"/>
  <c r="K3066" i="2"/>
  <c r="V3066" i="2"/>
  <c r="X3066" i="2" s="1"/>
  <c r="W3066" i="2"/>
  <c r="Y3066" i="2" s="1"/>
  <c r="D3066" i="2"/>
  <c r="H2960" i="2"/>
  <c r="I2960" i="2"/>
  <c r="J2960" i="2"/>
  <c r="K2960" i="2"/>
  <c r="V2960" i="2"/>
  <c r="X2960" i="2" s="1"/>
  <c r="W2960" i="2"/>
  <c r="Y2960" i="2" s="1"/>
  <c r="D2960" i="2"/>
  <c r="H2851" i="2"/>
  <c r="I2851" i="2"/>
  <c r="J2851" i="2"/>
  <c r="K2851" i="2"/>
  <c r="V2851" i="2"/>
  <c r="X2851" i="2" s="1"/>
  <c r="W2851" i="2"/>
  <c r="Y2851" i="2" s="1"/>
  <c r="D2851" i="2"/>
  <c r="F356" i="13"/>
  <c r="H356" i="13" s="1"/>
  <c r="G356" i="13"/>
  <c r="I356" i="13" s="1"/>
  <c r="B356" i="13"/>
  <c r="F293" i="13"/>
  <c r="H293" i="13" s="1"/>
  <c r="G293" i="13"/>
  <c r="K293" i="13" s="1"/>
  <c r="L293" i="13" s="1"/>
  <c r="B293" i="13"/>
  <c r="F230" i="13"/>
  <c r="H230" i="13" s="1"/>
  <c r="G230" i="13"/>
  <c r="I230" i="13" s="1"/>
  <c r="B230" i="13"/>
  <c r="H2744" i="2"/>
  <c r="I2744" i="2"/>
  <c r="J2744" i="2"/>
  <c r="K2744" i="2"/>
  <c r="V2744" i="2"/>
  <c r="X2744" i="2" s="1"/>
  <c r="W2744" i="2"/>
  <c r="Y2744" i="2" s="1"/>
  <c r="D2744" i="2"/>
  <c r="H2636" i="2"/>
  <c r="I2636" i="2"/>
  <c r="J2636" i="2"/>
  <c r="K2636" i="2"/>
  <c r="V2636" i="2"/>
  <c r="X2636" i="2" s="1"/>
  <c r="W2636" i="2"/>
  <c r="Y2636" i="2" s="1"/>
  <c r="D2636" i="2"/>
  <c r="H2448" i="2"/>
  <c r="I2448" i="2"/>
  <c r="J2448" i="2"/>
  <c r="K2448" i="2"/>
  <c r="V2448" i="2"/>
  <c r="X2448" i="2" s="1"/>
  <c r="W2448" i="2"/>
  <c r="Y2448" i="2" s="1"/>
  <c r="D2448" i="2"/>
  <c r="H2260" i="2"/>
  <c r="I2260" i="2"/>
  <c r="J2260" i="2"/>
  <c r="K2260" i="2"/>
  <c r="V2260" i="2"/>
  <c r="X2260" i="2" s="1"/>
  <c r="W2260" i="2"/>
  <c r="Y2260" i="2" s="1"/>
  <c r="D2260" i="2"/>
  <c r="H2154" i="2"/>
  <c r="I2154" i="2"/>
  <c r="J2154" i="2"/>
  <c r="K2154" i="2"/>
  <c r="V2154" i="2"/>
  <c r="X2154" i="2" s="1"/>
  <c r="W2154" i="2"/>
  <c r="Y2154" i="2" s="1"/>
  <c r="D2154" i="2"/>
  <c r="H2043" i="2"/>
  <c r="I2043" i="2"/>
  <c r="J2043" i="2"/>
  <c r="K2043" i="2"/>
  <c r="V2043" i="2"/>
  <c r="X2043" i="2" s="1"/>
  <c r="W2043" i="2"/>
  <c r="Y2043" i="2" s="1"/>
  <c r="D2043" i="2"/>
  <c r="H1934" i="2"/>
  <c r="I1934" i="2"/>
  <c r="J1934" i="2"/>
  <c r="K1934" i="2"/>
  <c r="V1934" i="2"/>
  <c r="X1934" i="2" s="1"/>
  <c r="W1934" i="2"/>
  <c r="Y1934" i="2" s="1"/>
  <c r="D1934" i="2"/>
  <c r="H1825" i="2"/>
  <c r="I1825" i="2"/>
  <c r="J1825" i="2"/>
  <c r="K1825" i="2"/>
  <c r="V1825" i="2"/>
  <c r="X1825" i="2" s="1"/>
  <c r="W1825" i="2"/>
  <c r="Y1825" i="2" s="1"/>
  <c r="D1825" i="2"/>
  <c r="H1633" i="2"/>
  <c r="I1633" i="2"/>
  <c r="J1633" i="2"/>
  <c r="K1633" i="2"/>
  <c r="V1633" i="2"/>
  <c r="X1633" i="2" s="1"/>
  <c r="W1633" i="2"/>
  <c r="Y1633" i="2" s="1"/>
  <c r="D1633" i="2"/>
  <c r="H1442" i="2"/>
  <c r="I1442" i="2"/>
  <c r="J1442" i="2"/>
  <c r="K1442" i="2"/>
  <c r="V1442" i="2"/>
  <c r="X1442" i="2" s="1"/>
  <c r="W1442" i="2"/>
  <c r="Y1442" i="2" s="1"/>
  <c r="D1442" i="2"/>
  <c r="H1336" i="2"/>
  <c r="I1336" i="2"/>
  <c r="J1336" i="2"/>
  <c r="K1336" i="2"/>
  <c r="V1336" i="2"/>
  <c r="X1336" i="2" s="1"/>
  <c r="W1336" i="2"/>
  <c r="Y1336" i="2" s="1"/>
  <c r="D1336" i="2"/>
  <c r="H1230" i="2"/>
  <c r="I1230" i="2"/>
  <c r="J1230" i="2"/>
  <c r="K1230" i="2"/>
  <c r="V1230" i="2"/>
  <c r="X1230" i="2" s="1"/>
  <c r="W1230" i="2"/>
  <c r="Y1230" i="2" s="1"/>
  <c r="D1229" i="2"/>
  <c r="D1230" i="2"/>
  <c r="H1124" i="2"/>
  <c r="I1124" i="2"/>
  <c r="J1124" i="2"/>
  <c r="K1124" i="2"/>
  <c r="V1124" i="2"/>
  <c r="X1124" i="2" s="1"/>
  <c r="W1124" i="2"/>
  <c r="Y1124" i="2" s="1"/>
  <c r="D1124" i="2"/>
  <c r="H1017" i="2"/>
  <c r="I1017" i="2"/>
  <c r="J1017" i="2"/>
  <c r="K1017" i="2"/>
  <c r="V1017" i="2"/>
  <c r="X1017" i="2" s="1"/>
  <c r="W1017" i="2"/>
  <c r="Y1017" i="2" s="1"/>
  <c r="D1017" i="2"/>
  <c r="D787" i="2"/>
  <c r="H787" i="2"/>
  <c r="I787" i="2"/>
  <c r="J787" i="2"/>
  <c r="K787" i="2"/>
  <c r="V787" i="2"/>
  <c r="X787" i="2" s="1"/>
  <c r="W787" i="2"/>
  <c r="Y787" i="2" s="1"/>
  <c r="F167" i="13"/>
  <c r="H167" i="13" s="1"/>
  <c r="G167" i="13"/>
  <c r="I167" i="13" s="1"/>
  <c r="B167" i="13"/>
  <c r="F104" i="13"/>
  <c r="H104" i="13" s="1"/>
  <c r="G104" i="13"/>
  <c r="I104" i="13" s="1"/>
  <c r="B104" i="13"/>
  <c r="F41" i="13"/>
  <c r="H41" i="13" s="1"/>
  <c r="G41" i="13"/>
  <c r="I41" i="13" s="1"/>
  <c r="H597" i="2"/>
  <c r="I597" i="2"/>
  <c r="J597" i="2"/>
  <c r="K597" i="2"/>
  <c r="V597" i="2"/>
  <c r="X597" i="2" s="1"/>
  <c r="W597" i="2"/>
  <c r="Y597" i="2" s="1"/>
  <c r="D597" i="2"/>
  <c r="H514" i="2"/>
  <c r="I514" i="2"/>
  <c r="J514" i="2"/>
  <c r="K514" i="2"/>
  <c r="V514" i="2"/>
  <c r="X514" i="2" s="1"/>
  <c r="W514" i="2"/>
  <c r="Y514" i="2" s="1"/>
  <c r="D514" i="2"/>
  <c r="H427" i="2"/>
  <c r="I427" i="2"/>
  <c r="J427" i="2"/>
  <c r="K427" i="2"/>
  <c r="V427" i="2"/>
  <c r="X427" i="2" s="1"/>
  <c r="W427" i="2"/>
  <c r="Y427" i="2" s="1"/>
  <c r="D427" i="2"/>
  <c r="H341" i="2"/>
  <c r="I341" i="2"/>
  <c r="J341" i="2"/>
  <c r="K341" i="2"/>
  <c r="V341" i="2"/>
  <c r="X341" i="2" s="1"/>
  <c r="W341" i="2"/>
  <c r="Y341" i="2" s="1"/>
  <c r="D341" i="2"/>
  <c r="H145" i="2"/>
  <c r="L145" i="2" s="1"/>
  <c r="P145" i="2" s="1"/>
  <c r="I145" i="2"/>
  <c r="J145" i="2"/>
  <c r="M145" i="2" s="1"/>
  <c r="K145" i="2"/>
  <c r="V145" i="2"/>
  <c r="X145" i="2" s="1"/>
  <c r="W145" i="2"/>
  <c r="Y145" i="2" s="1"/>
  <c r="T142" i="24" l="1"/>
  <c r="U142" i="24" s="1"/>
  <c r="S143" i="24"/>
  <c r="R143" i="24"/>
  <c r="R73" i="24"/>
  <c r="S73" i="24"/>
  <c r="Y143" i="24"/>
  <c r="T72" i="24"/>
  <c r="U72" i="24" s="1"/>
  <c r="K230" i="13"/>
  <c r="L230" i="13" s="1"/>
  <c r="K104" i="13"/>
  <c r="L104" i="13" s="1"/>
  <c r="J230" i="13"/>
  <c r="L3380" i="2"/>
  <c r="M3380" i="2"/>
  <c r="L3274" i="2"/>
  <c r="M3274" i="2"/>
  <c r="L3067" i="2"/>
  <c r="M3067" i="2"/>
  <c r="M1634" i="2"/>
  <c r="L1634" i="2"/>
  <c r="M2155" i="2"/>
  <c r="L2155" i="2"/>
  <c r="L2745" i="2"/>
  <c r="M2745" i="2"/>
  <c r="L2961" i="2"/>
  <c r="M2961" i="2"/>
  <c r="M1826" i="2"/>
  <c r="L1826" i="2"/>
  <c r="L2261" i="2"/>
  <c r="M2261" i="2"/>
  <c r="M1443" i="2"/>
  <c r="L1443" i="2"/>
  <c r="L2044" i="2"/>
  <c r="M2044" i="2"/>
  <c r="M2637" i="2"/>
  <c r="L2637" i="2"/>
  <c r="M2852" i="2"/>
  <c r="L2852" i="2"/>
  <c r="L1337" i="2"/>
  <c r="M1337" i="2"/>
  <c r="L1935" i="2"/>
  <c r="M1935" i="2"/>
  <c r="M2449" i="2"/>
  <c r="L2449" i="2"/>
  <c r="L3172" i="2"/>
  <c r="M3172" i="2"/>
  <c r="M788" i="2"/>
  <c r="L788" i="2"/>
  <c r="L598" i="2"/>
  <c r="M598" i="2"/>
  <c r="M515" i="2"/>
  <c r="L515" i="2"/>
  <c r="L1125" i="2"/>
  <c r="M1125" i="2"/>
  <c r="M1018" i="2"/>
  <c r="L1018" i="2"/>
  <c r="M1231" i="2"/>
  <c r="O1231" i="2" s="1"/>
  <c r="L1231" i="2"/>
  <c r="N1231" i="2" s="1"/>
  <c r="L428" i="2"/>
  <c r="M428" i="2"/>
  <c r="L342" i="2"/>
  <c r="M342" i="2"/>
  <c r="Z3171" i="2"/>
  <c r="Z597" i="2"/>
  <c r="Z2154" i="2"/>
  <c r="Z514" i="2"/>
  <c r="Z1934" i="2"/>
  <c r="Z2636" i="2"/>
  <c r="Z2744" i="2"/>
  <c r="Z3066" i="2"/>
  <c r="AA787" i="2"/>
  <c r="AB787" i="2" s="1"/>
  <c r="AA1336" i="2"/>
  <c r="AB1336" i="2" s="1"/>
  <c r="Z1633" i="2"/>
  <c r="Z145" i="2"/>
  <c r="Z2960" i="2"/>
  <c r="AA514" i="2"/>
  <c r="AB514" i="2" s="1"/>
  <c r="AA597" i="2"/>
  <c r="AB597" i="2" s="1"/>
  <c r="Z1336" i="2"/>
  <c r="Z2260" i="2"/>
  <c r="Z1442" i="2"/>
  <c r="L1230" i="2"/>
  <c r="N1230" i="2" s="1"/>
  <c r="AA1825" i="2"/>
  <c r="AB1825" i="2" s="1"/>
  <c r="J356" i="13"/>
  <c r="J104" i="13"/>
  <c r="Z1825" i="2"/>
  <c r="M1230" i="2"/>
  <c r="K356" i="13"/>
  <c r="L356" i="13" s="1"/>
  <c r="AA2960" i="2"/>
  <c r="AB2960" i="2" s="1"/>
  <c r="AA145" i="2"/>
  <c r="AB145" i="2" s="1"/>
  <c r="Z1124" i="2"/>
  <c r="AA1230" i="2"/>
  <c r="AB1230" i="2" s="1"/>
  <c r="AA1442" i="2"/>
  <c r="AB1442" i="2" s="1"/>
  <c r="AA2851" i="2"/>
  <c r="AB2851" i="2" s="1"/>
  <c r="AA3273" i="2"/>
  <c r="AB3273" i="2" s="1"/>
  <c r="Z3379" i="2"/>
  <c r="AA3379" i="2"/>
  <c r="AB3379" i="2" s="1"/>
  <c r="Z3273" i="2"/>
  <c r="AA3171" i="2"/>
  <c r="AB3171" i="2" s="1"/>
  <c r="AA3066" i="2"/>
  <c r="AB3066" i="2" s="1"/>
  <c r="Z2851" i="2"/>
  <c r="I293" i="13"/>
  <c r="J293" i="13" s="1"/>
  <c r="AA2744" i="2"/>
  <c r="AB2744" i="2" s="1"/>
  <c r="AA2636" i="2"/>
  <c r="AB2636" i="2" s="1"/>
  <c r="Z2448" i="2"/>
  <c r="AA2448" i="2"/>
  <c r="AB2448" i="2" s="1"/>
  <c r="AA2260" i="2"/>
  <c r="AB2260" i="2" s="1"/>
  <c r="AA2154" i="2"/>
  <c r="AB2154" i="2" s="1"/>
  <c r="AA2043" i="2"/>
  <c r="AB2043" i="2" s="1"/>
  <c r="Z2043" i="2"/>
  <c r="AA1934" i="2"/>
  <c r="AB1934" i="2" s="1"/>
  <c r="AA1633" i="2"/>
  <c r="AB1633" i="2" s="1"/>
  <c r="Z1230" i="2"/>
  <c r="AA1124" i="2"/>
  <c r="AB1124" i="2" s="1"/>
  <c r="AA1017" i="2"/>
  <c r="AB1017" i="2" s="1"/>
  <c r="Z1017" i="2"/>
  <c r="Z787" i="2"/>
  <c r="J167" i="13"/>
  <c r="K167" i="13"/>
  <c r="L167" i="13" s="1"/>
  <c r="K41" i="13"/>
  <c r="L41" i="13" s="1"/>
  <c r="J41" i="13"/>
  <c r="N145" i="2"/>
  <c r="AA341" i="2"/>
  <c r="AB341" i="2" s="1"/>
  <c r="AA427" i="2"/>
  <c r="AB427" i="2" s="1"/>
  <c r="Z427" i="2"/>
  <c r="Z341" i="2"/>
  <c r="Q145" i="2"/>
  <c r="O145" i="2"/>
  <c r="T73" i="24" l="1"/>
  <c r="U73" i="24" s="1"/>
  <c r="T143" i="24"/>
  <c r="U143" i="24" s="1"/>
  <c r="Q1337" i="2"/>
  <c r="O1337" i="2"/>
  <c r="P1337" i="2"/>
  <c r="N1337" i="2"/>
  <c r="Q1230" i="2"/>
  <c r="O1230" i="2"/>
  <c r="O3274" i="2"/>
  <c r="Q3274" i="2"/>
  <c r="N3274" i="2"/>
  <c r="P3274" i="2"/>
  <c r="O3380" i="2"/>
  <c r="Q3380" i="2"/>
  <c r="N3380" i="2"/>
  <c r="P3380" i="2"/>
  <c r="N1826" i="2"/>
  <c r="P1826" i="2"/>
  <c r="O2449" i="2"/>
  <c r="Q2449" i="2"/>
  <c r="O2637" i="2"/>
  <c r="Q2637" i="2"/>
  <c r="O1443" i="2"/>
  <c r="Q1443" i="2"/>
  <c r="O1826" i="2"/>
  <c r="Q1826" i="2"/>
  <c r="N2745" i="2"/>
  <c r="P2745" i="2"/>
  <c r="O1634" i="2"/>
  <c r="Q1634" i="2"/>
  <c r="N2637" i="2"/>
  <c r="P2637" i="2"/>
  <c r="O2745" i="2"/>
  <c r="Q2745" i="2"/>
  <c r="O3172" i="2"/>
  <c r="Q3172" i="2"/>
  <c r="Q1935" i="2"/>
  <c r="O1935" i="2"/>
  <c r="N2852" i="2"/>
  <c r="P2852" i="2"/>
  <c r="Q2044" i="2"/>
  <c r="O2044" i="2"/>
  <c r="O2261" i="2"/>
  <c r="Q2261" i="2"/>
  <c r="O2961" i="2"/>
  <c r="Q2961" i="2"/>
  <c r="N2155" i="2"/>
  <c r="P2155" i="2"/>
  <c r="O3067" i="2"/>
  <c r="Q3067" i="2"/>
  <c r="N2449" i="2"/>
  <c r="P2449" i="2"/>
  <c r="P1443" i="2"/>
  <c r="N1443" i="2"/>
  <c r="N1634" i="2"/>
  <c r="P1634" i="2"/>
  <c r="N3172" i="2"/>
  <c r="P3172" i="2"/>
  <c r="N1935" i="2"/>
  <c r="P1935" i="2"/>
  <c r="O2852" i="2"/>
  <c r="Q2852" i="2"/>
  <c r="N2044" i="2"/>
  <c r="P2044" i="2"/>
  <c r="N2261" i="2"/>
  <c r="P2261" i="2"/>
  <c r="N2961" i="2"/>
  <c r="P2961" i="2"/>
  <c r="Q2155" i="2"/>
  <c r="O2155" i="2"/>
  <c r="N3067" i="2"/>
  <c r="P3067" i="2"/>
  <c r="Q1231" i="2"/>
  <c r="N1125" i="2"/>
  <c r="P1125" i="2"/>
  <c r="N515" i="2"/>
  <c r="P515" i="2"/>
  <c r="P788" i="2"/>
  <c r="N788" i="2"/>
  <c r="P1231" i="2"/>
  <c r="Q1125" i="2"/>
  <c r="O1125" i="2"/>
  <c r="O598" i="2"/>
  <c r="Q598" i="2"/>
  <c r="N598" i="2"/>
  <c r="P598" i="2"/>
  <c r="N1018" i="2"/>
  <c r="P1018" i="2"/>
  <c r="Q1018" i="2"/>
  <c r="O1018" i="2"/>
  <c r="O515" i="2"/>
  <c r="Q515" i="2"/>
  <c r="O788" i="2"/>
  <c r="Q788" i="2"/>
  <c r="P428" i="2"/>
  <c r="N428" i="2"/>
  <c r="Q342" i="2"/>
  <c r="O342" i="2"/>
  <c r="N342" i="2"/>
  <c r="P342" i="2"/>
  <c r="O428" i="2"/>
  <c r="Q428" i="2"/>
  <c r="P1230" i="2"/>
  <c r="N2" i="16"/>
  <c r="P157" i="19" l="1"/>
  <c r="O157" i="19"/>
  <c r="P132" i="19"/>
  <c r="O132" i="19"/>
  <c r="P107" i="19"/>
  <c r="O107" i="19"/>
  <c r="P56" i="19"/>
  <c r="O56" i="19"/>
  <c r="P30" i="19"/>
  <c r="O30" i="19"/>
  <c r="AB15" i="19"/>
  <c r="AC15" i="19" s="1"/>
  <c r="AB12" i="19"/>
  <c r="AC12" i="19" s="1"/>
  <c r="AB11" i="19"/>
  <c r="AC11" i="19" s="1"/>
  <c r="Z11" i="19"/>
  <c r="AA11" i="19" s="1"/>
  <c r="AB10" i="19"/>
  <c r="AC10" i="19" s="1"/>
  <c r="Z10" i="19"/>
  <c r="AA10" i="19" s="1"/>
  <c r="AB7" i="19"/>
  <c r="AC7" i="19" s="1"/>
  <c r="Z7" i="19"/>
  <c r="AA7" i="19" s="1"/>
  <c r="AB6" i="19"/>
  <c r="AC6" i="19" s="1"/>
  <c r="Z6" i="19"/>
  <c r="AA6" i="19" s="1"/>
  <c r="AB5" i="19"/>
  <c r="AC5" i="19" s="1"/>
  <c r="Z5" i="19"/>
  <c r="AA5" i="19" s="1"/>
  <c r="AB4" i="19"/>
  <c r="AC4" i="19" s="1"/>
  <c r="Z4" i="19"/>
  <c r="AA4" i="19" s="1"/>
  <c r="P4" i="19"/>
  <c r="O4" i="19"/>
  <c r="AB3" i="19"/>
  <c r="AC3" i="19" s="1"/>
  <c r="Z3" i="19"/>
  <c r="AA3" i="19" s="1"/>
  <c r="AB2" i="19"/>
  <c r="AC2" i="19" s="1"/>
  <c r="Z2" i="19"/>
  <c r="AA2" i="19" s="1"/>
  <c r="H10" i="16" l="1"/>
  <c r="H9" i="16"/>
  <c r="H8" i="16"/>
  <c r="H7" i="16"/>
  <c r="H6" i="16"/>
  <c r="H5" i="16"/>
  <c r="H4" i="16"/>
  <c r="H3" i="16"/>
  <c r="H2" i="16"/>
  <c r="I3" i="16" l="1"/>
  <c r="N3" i="16"/>
  <c r="L3" i="16"/>
  <c r="K3" i="16"/>
  <c r="I4" i="16"/>
  <c r="N4" i="16"/>
  <c r="L4" i="16"/>
  <c r="K4" i="16"/>
  <c r="I8" i="16"/>
  <c r="N8" i="16"/>
  <c r="L8" i="16"/>
  <c r="K8" i="16"/>
  <c r="J5" i="16"/>
  <c r="N5" i="16"/>
  <c r="L5" i="16"/>
  <c r="K5" i="16"/>
  <c r="I9" i="16"/>
  <c r="N9" i="16"/>
  <c r="L9" i="16"/>
  <c r="K9" i="16"/>
  <c r="I7" i="16"/>
  <c r="N7" i="16"/>
  <c r="L7" i="16"/>
  <c r="K7" i="16"/>
  <c r="I2" i="16"/>
  <c r="L2" i="16"/>
  <c r="K2" i="16"/>
  <c r="M2" i="16" s="1"/>
  <c r="I6" i="16"/>
  <c r="N6" i="16"/>
  <c r="K6" i="16"/>
  <c r="L6" i="16"/>
  <c r="I10" i="16"/>
  <c r="N10" i="16"/>
  <c r="K10" i="16"/>
  <c r="L10" i="16"/>
  <c r="J2" i="16"/>
  <c r="J9" i="16"/>
  <c r="J8" i="16"/>
  <c r="J4" i="16"/>
  <c r="I5" i="16"/>
  <c r="J7" i="16"/>
  <c r="J3" i="16"/>
  <c r="J10" i="16"/>
  <c r="J6" i="16"/>
  <c r="F353" i="13"/>
  <c r="H353" i="13" s="1"/>
  <c r="G353" i="13"/>
  <c r="K353" i="13" s="1"/>
  <c r="L353" i="13" s="1"/>
  <c r="F354" i="13"/>
  <c r="H354" i="13" s="1"/>
  <c r="G354" i="13"/>
  <c r="I354" i="13" s="1"/>
  <c r="F355" i="13"/>
  <c r="H355" i="13" s="1"/>
  <c r="G355" i="13"/>
  <c r="I355" i="13" s="1"/>
  <c r="B353" i="13"/>
  <c r="B354" i="13"/>
  <c r="B355" i="13"/>
  <c r="F292" i="13"/>
  <c r="H292" i="13" s="1"/>
  <c r="G292" i="13"/>
  <c r="I292" i="13" s="1"/>
  <c r="B289" i="13"/>
  <c r="B290" i="13"/>
  <c r="B291" i="13"/>
  <c r="B292" i="13"/>
  <c r="F290" i="13"/>
  <c r="H290" i="13" s="1"/>
  <c r="G290" i="13"/>
  <c r="K290" i="13" s="1"/>
  <c r="L290" i="13" s="1"/>
  <c r="F291" i="13"/>
  <c r="H291" i="13" s="1"/>
  <c r="G291" i="13"/>
  <c r="I291" i="13" s="1"/>
  <c r="F227" i="13"/>
  <c r="H227" i="13" s="1"/>
  <c r="G227" i="13"/>
  <c r="K227" i="13" s="1"/>
  <c r="L227" i="13" s="1"/>
  <c r="F228" i="13"/>
  <c r="H228" i="13" s="1"/>
  <c r="G228" i="13"/>
  <c r="I228" i="13" s="1"/>
  <c r="F229" i="13"/>
  <c r="H229" i="13" s="1"/>
  <c r="G229" i="13"/>
  <c r="I229" i="13" s="1"/>
  <c r="B227" i="13"/>
  <c r="B228" i="13"/>
  <c r="B229" i="13"/>
  <c r="F164" i="13"/>
  <c r="H164" i="13" s="1"/>
  <c r="G164" i="13"/>
  <c r="I164" i="13" s="1"/>
  <c r="F165" i="13"/>
  <c r="H165" i="13" s="1"/>
  <c r="G165" i="13"/>
  <c r="I165" i="13" s="1"/>
  <c r="F166" i="13"/>
  <c r="H166" i="13" s="1"/>
  <c r="G166" i="13"/>
  <c r="I166" i="13" s="1"/>
  <c r="B166" i="13"/>
  <c r="B164" i="13"/>
  <c r="B165" i="13"/>
  <c r="F101" i="13"/>
  <c r="H101" i="13" s="1"/>
  <c r="G101" i="13"/>
  <c r="K101" i="13" s="1"/>
  <c r="L101" i="13" s="1"/>
  <c r="F102" i="13"/>
  <c r="H102" i="13" s="1"/>
  <c r="G102" i="13"/>
  <c r="I102" i="13" s="1"/>
  <c r="F103" i="13"/>
  <c r="H103" i="13" s="1"/>
  <c r="G103" i="13"/>
  <c r="I103" i="13" s="1"/>
  <c r="B101" i="13"/>
  <c r="B102" i="13"/>
  <c r="B103" i="13"/>
  <c r="F38" i="13"/>
  <c r="H38" i="13" s="1"/>
  <c r="G38" i="13"/>
  <c r="K38" i="13" s="1"/>
  <c r="L38" i="13" s="1"/>
  <c r="F39" i="13"/>
  <c r="H39" i="13" s="1"/>
  <c r="G39" i="13"/>
  <c r="K39" i="13" s="1"/>
  <c r="L39" i="13" s="1"/>
  <c r="F40" i="13"/>
  <c r="H40" i="13" s="1"/>
  <c r="G40" i="13"/>
  <c r="K40" i="13" s="1"/>
  <c r="L40" i="13" s="1"/>
  <c r="H3270" i="2"/>
  <c r="I3270" i="2"/>
  <c r="J3270" i="2"/>
  <c r="K3270" i="2"/>
  <c r="V3270" i="2"/>
  <c r="X3270" i="2" s="1"/>
  <c r="W3270" i="2"/>
  <c r="Y3270" i="2" s="1"/>
  <c r="H3271" i="2"/>
  <c r="I3271" i="2"/>
  <c r="J3271" i="2"/>
  <c r="K3271" i="2"/>
  <c r="V3271" i="2"/>
  <c r="X3271" i="2" s="1"/>
  <c r="W3271" i="2"/>
  <c r="Y3271" i="2" s="1"/>
  <c r="H3272" i="2"/>
  <c r="I3272" i="2"/>
  <c r="J3272" i="2"/>
  <c r="K3272" i="2"/>
  <c r="V3272" i="2"/>
  <c r="X3272" i="2" s="1"/>
  <c r="W3272" i="2"/>
  <c r="Y3272" i="2" s="1"/>
  <c r="D3376" i="2"/>
  <c r="D3377" i="2"/>
  <c r="D3378" i="2"/>
  <c r="H3376" i="2"/>
  <c r="I3376" i="2"/>
  <c r="J3376" i="2"/>
  <c r="K3376" i="2"/>
  <c r="V3376" i="2"/>
  <c r="X3376" i="2" s="1"/>
  <c r="W3376" i="2"/>
  <c r="Y3376" i="2" s="1"/>
  <c r="H3377" i="2"/>
  <c r="I3377" i="2"/>
  <c r="J3377" i="2"/>
  <c r="K3377" i="2"/>
  <c r="V3377" i="2"/>
  <c r="X3377" i="2" s="1"/>
  <c r="W3377" i="2"/>
  <c r="Y3377" i="2" s="1"/>
  <c r="H3378" i="2"/>
  <c r="I3378" i="2"/>
  <c r="J3378" i="2"/>
  <c r="K3378" i="2"/>
  <c r="V3378" i="2"/>
  <c r="X3378" i="2" s="1"/>
  <c r="W3378" i="2"/>
  <c r="Y3378" i="2" s="1"/>
  <c r="D3270" i="2"/>
  <c r="D3271" i="2"/>
  <c r="D3272" i="2"/>
  <c r="H3168" i="2"/>
  <c r="I3168" i="2"/>
  <c r="J3168" i="2"/>
  <c r="K3168" i="2"/>
  <c r="V3168" i="2"/>
  <c r="X3168" i="2" s="1"/>
  <c r="W3168" i="2"/>
  <c r="Y3168" i="2" s="1"/>
  <c r="H3169" i="2"/>
  <c r="I3169" i="2"/>
  <c r="J3169" i="2"/>
  <c r="K3169" i="2"/>
  <c r="V3169" i="2"/>
  <c r="X3169" i="2" s="1"/>
  <c r="W3169" i="2"/>
  <c r="Y3169" i="2" s="1"/>
  <c r="H3170" i="2"/>
  <c r="I3170" i="2"/>
  <c r="J3170" i="2"/>
  <c r="K3170" i="2"/>
  <c r="V3170" i="2"/>
  <c r="X3170" i="2" s="1"/>
  <c r="W3170" i="2"/>
  <c r="Y3170" i="2" s="1"/>
  <c r="D3168" i="2"/>
  <c r="D3169" i="2"/>
  <c r="D3170" i="2"/>
  <c r="H3063" i="2"/>
  <c r="I3063" i="2"/>
  <c r="J3063" i="2"/>
  <c r="K3063" i="2"/>
  <c r="V3063" i="2"/>
  <c r="X3063" i="2" s="1"/>
  <c r="W3063" i="2"/>
  <c r="Y3063" i="2" s="1"/>
  <c r="H3064" i="2"/>
  <c r="I3064" i="2"/>
  <c r="J3064" i="2"/>
  <c r="K3064" i="2"/>
  <c r="V3064" i="2"/>
  <c r="X3064" i="2" s="1"/>
  <c r="W3064" i="2"/>
  <c r="Y3064" i="2" s="1"/>
  <c r="H3065" i="2"/>
  <c r="I3065" i="2"/>
  <c r="J3065" i="2"/>
  <c r="K3065" i="2"/>
  <c r="V3065" i="2"/>
  <c r="X3065" i="2" s="1"/>
  <c r="W3065" i="2"/>
  <c r="Y3065" i="2" s="1"/>
  <c r="D3063" i="2"/>
  <c r="D3064" i="2"/>
  <c r="D3065" i="2"/>
  <c r="H2957" i="2"/>
  <c r="I2957" i="2"/>
  <c r="J2957" i="2"/>
  <c r="K2957" i="2"/>
  <c r="V2957" i="2"/>
  <c r="X2957" i="2" s="1"/>
  <c r="W2957" i="2"/>
  <c r="Y2957" i="2" s="1"/>
  <c r="H2958" i="2"/>
  <c r="I2958" i="2"/>
  <c r="J2958" i="2"/>
  <c r="K2958" i="2"/>
  <c r="V2958" i="2"/>
  <c r="X2958" i="2" s="1"/>
  <c r="W2958" i="2"/>
  <c r="Y2958" i="2" s="1"/>
  <c r="H2959" i="2"/>
  <c r="I2959" i="2"/>
  <c r="J2959" i="2"/>
  <c r="K2959" i="2"/>
  <c r="V2959" i="2"/>
  <c r="X2959" i="2" s="1"/>
  <c r="W2959" i="2"/>
  <c r="Y2959" i="2" s="1"/>
  <c r="D2957" i="2"/>
  <c r="D2958" i="2"/>
  <c r="D2959" i="2"/>
  <c r="H2848" i="2"/>
  <c r="I2848" i="2"/>
  <c r="J2848" i="2"/>
  <c r="K2848" i="2"/>
  <c r="V2848" i="2"/>
  <c r="X2848" i="2" s="1"/>
  <c r="W2848" i="2"/>
  <c r="Y2848" i="2" s="1"/>
  <c r="H2849" i="2"/>
  <c r="I2849" i="2"/>
  <c r="J2849" i="2"/>
  <c r="K2849" i="2"/>
  <c r="V2849" i="2"/>
  <c r="X2849" i="2" s="1"/>
  <c r="W2849" i="2"/>
  <c r="Y2849" i="2" s="1"/>
  <c r="H2850" i="2"/>
  <c r="I2850" i="2"/>
  <c r="J2850" i="2"/>
  <c r="K2850" i="2"/>
  <c r="V2850" i="2"/>
  <c r="X2850" i="2" s="1"/>
  <c r="W2850" i="2"/>
  <c r="Y2850" i="2" s="1"/>
  <c r="D2848" i="2"/>
  <c r="D2849" i="2"/>
  <c r="D2850" i="2"/>
  <c r="H2741" i="2"/>
  <c r="I2741" i="2"/>
  <c r="J2741" i="2"/>
  <c r="K2741" i="2"/>
  <c r="V2741" i="2"/>
  <c r="X2741" i="2" s="1"/>
  <c r="W2741" i="2"/>
  <c r="Y2741" i="2" s="1"/>
  <c r="H2742" i="2"/>
  <c r="I2742" i="2"/>
  <c r="J2742" i="2"/>
  <c r="K2742" i="2"/>
  <c r="V2742" i="2"/>
  <c r="X2742" i="2" s="1"/>
  <c r="W2742" i="2"/>
  <c r="Y2742" i="2" s="1"/>
  <c r="H2743" i="2"/>
  <c r="I2743" i="2"/>
  <c r="J2743" i="2"/>
  <c r="K2743" i="2"/>
  <c r="V2743" i="2"/>
  <c r="X2743" i="2" s="1"/>
  <c r="W2743" i="2"/>
  <c r="Y2743" i="2" s="1"/>
  <c r="D2741" i="2"/>
  <c r="D2742" i="2"/>
  <c r="D2743" i="2"/>
  <c r="H2445" i="2"/>
  <c r="I2445" i="2"/>
  <c r="J2445" i="2"/>
  <c r="K2445" i="2"/>
  <c r="V2445" i="2"/>
  <c r="X2445" i="2" s="1"/>
  <c r="W2445" i="2"/>
  <c r="Y2445" i="2" s="1"/>
  <c r="H2446" i="2"/>
  <c r="I2446" i="2"/>
  <c r="J2446" i="2"/>
  <c r="K2446" i="2"/>
  <c r="V2446" i="2"/>
  <c r="X2446" i="2" s="1"/>
  <c r="W2446" i="2"/>
  <c r="Y2446" i="2" s="1"/>
  <c r="H2447" i="2"/>
  <c r="I2447" i="2"/>
  <c r="J2447" i="2"/>
  <c r="K2447" i="2"/>
  <c r="V2447" i="2"/>
  <c r="X2447" i="2" s="1"/>
  <c r="W2447" i="2"/>
  <c r="Y2447" i="2" s="1"/>
  <c r="D2445" i="2"/>
  <c r="D2446" i="2"/>
  <c r="D2447" i="2"/>
  <c r="H2633" i="2"/>
  <c r="I2633" i="2"/>
  <c r="J2633" i="2"/>
  <c r="K2633" i="2"/>
  <c r="V2633" i="2"/>
  <c r="X2633" i="2" s="1"/>
  <c r="W2633" i="2"/>
  <c r="Y2633" i="2" s="1"/>
  <c r="H2634" i="2"/>
  <c r="I2634" i="2"/>
  <c r="J2634" i="2"/>
  <c r="K2634" i="2"/>
  <c r="V2634" i="2"/>
  <c r="X2634" i="2" s="1"/>
  <c r="W2634" i="2"/>
  <c r="Y2634" i="2" s="1"/>
  <c r="H2635" i="2"/>
  <c r="I2635" i="2"/>
  <c r="J2635" i="2"/>
  <c r="K2635" i="2"/>
  <c r="V2635" i="2"/>
  <c r="X2635" i="2" s="1"/>
  <c r="W2635" i="2"/>
  <c r="Y2635" i="2" s="1"/>
  <c r="D2633" i="2"/>
  <c r="D2634" i="2"/>
  <c r="D2635" i="2"/>
  <c r="H2257" i="2"/>
  <c r="I2257" i="2"/>
  <c r="J2257" i="2"/>
  <c r="K2257" i="2"/>
  <c r="V2257" i="2"/>
  <c r="X2257" i="2" s="1"/>
  <c r="W2257" i="2"/>
  <c r="Y2257" i="2" s="1"/>
  <c r="H2258" i="2"/>
  <c r="I2258" i="2"/>
  <c r="J2258" i="2"/>
  <c r="K2258" i="2"/>
  <c r="V2258" i="2"/>
  <c r="X2258" i="2" s="1"/>
  <c r="W2258" i="2"/>
  <c r="Y2258" i="2" s="1"/>
  <c r="H2259" i="2"/>
  <c r="I2259" i="2"/>
  <c r="J2259" i="2"/>
  <c r="K2259" i="2"/>
  <c r="V2259" i="2"/>
  <c r="X2259" i="2" s="1"/>
  <c r="W2259" i="2"/>
  <c r="Y2259" i="2" s="1"/>
  <c r="D2257" i="2"/>
  <c r="D2258" i="2"/>
  <c r="D2259" i="2"/>
  <c r="H2151" i="2"/>
  <c r="I2151" i="2"/>
  <c r="J2151" i="2"/>
  <c r="K2151" i="2"/>
  <c r="V2151" i="2"/>
  <c r="X2151" i="2" s="1"/>
  <c r="W2151" i="2"/>
  <c r="Y2151" i="2" s="1"/>
  <c r="H2152" i="2"/>
  <c r="I2152" i="2"/>
  <c r="J2152" i="2"/>
  <c r="K2152" i="2"/>
  <c r="V2152" i="2"/>
  <c r="X2152" i="2" s="1"/>
  <c r="W2152" i="2"/>
  <c r="Y2152" i="2" s="1"/>
  <c r="H2153" i="2"/>
  <c r="I2153" i="2"/>
  <c r="J2153" i="2"/>
  <c r="K2153" i="2"/>
  <c r="V2153" i="2"/>
  <c r="X2153" i="2" s="1"/>
  <c r="W2153" i="2"/>
  <c r="Y2153" i="2" s="1"/>
  <c r="D2151" i="2"/>
  <c r="D2152" i="2"/>
  <c r="D2153" i="2"/>
  <c r="H2040" i="2"/>
  <c r="I2040" i="2"/>
  <c r="J2040" i="2"/>
  <c r="K2040" i="2"/>
  <c r="V2040" i="2"/>
  <c r="X2040" i="2" s="1"/>
  <c r="W2040" i="2"/>
  <c r="Y2040" i="2" s="1"/>
  <c r="H2041" i="2"/>
  <c r="I2041" i="2"/>
  <c r="J2041" i="2"/>
  <c r="K2041" i="2"/>
  <c r="V2041" i="2"/>
  <c r="X2041" i="2" s="1"/>
  <c r="W2041" i="2"/>
  <c r="H2042" i="2"/>
  <c r="I2042" i="2"/>
  <c r="J2042" i="2"/>
  <c r="K2042" i="2"/>
  <c r="V2042" i="2"/>
  <c r="X2042" i="2" s="1"/>
  <c r="W2042" i="2"/>
  <c r="Y2042" i="2" s="1"/>
  <c r="D2040" i="2"/>
  <c r="D2041" i="2"/>
  <c r="D2042" i="2"/>
  <c r="H1931" i="2"/>
  <c r="I1931" i="2"/>
  <c r="J1931" i="2"/>
  <c r="K1931" i="2"/>
  <c r="V1931" i="2"/>
  <c r="X1931" i="2" s="1"/>
  <c r="W1931" i="2"/>
  <c r="Y1931" i="2" s="1"/>
  <c r="H1932" i="2"/>
  <c r="I1932" i="2"/>
  <c r="J1932" i="2"/>
  <c r="K1932" i="2"/>
  <c r="V1932" i="2"/>
  <c r="X1932" i="2" s="1"/>
  <c r="W1932" i="2"/>
  <c r="Y1932" i="2" s="1"/>
  <c r="H1933" i="2"/>
  <c r="I1933" i="2"/>
  <c r="J1933" i="2"/>
  <c r="K1933" i="2"/>
  <c r="V1933" i="2"/>
  <c r="X1933" i="2" s="1"/>
  <c r="W1933" i="2"/>
  <c r="Y1933" i="2" s="1"/>
  <c r="D1931" i="2"/>
  <c r="D1932" i="2"/>
  <c r="D1933" i="2"/>
  <c r="H1822" i="2"/>
  <c r="I1822" i="2"/>
  <c r="J1822" i="2"/>
  <c r="K1822" i="2"/>
  <c r="V1822" i="2"/>
  <c r="X1822" i="2" s="1"/>
  <c r="W1822" i="2"/>
  <c r="Y1822" i="2" s="1"/>
  <c r="H1823" i="2"/>
  <c r="I1823" i="2"/>
  <c r="J1823" i="2"/>
  <c r="K1823" i="2"/>
  <c r="V1823" i="2"/>
  <c r="X1823" i="2" s="1"/>
  <c r="W1823" i="2"/>
  <c r="Y1823" i="2" s="1"/>
  <c r="H1824" i="2"/>
  <c r="I1824" i="2"/>
  <c r="J1824" i="2"/>
  <c r="K1824" i="2"/>
  <c r="V1824" i="2"/>
  <c r="X1824" i="2" s="1"/>
  <c r="W1824" i="2"/>
  <c r="Y1824" i="2" s="1"/>
  <c r="D1822" i="2"/>
  <c r="D1823" i="2"/>
  <c r="D1824" i="2"/>
  <c r="H1630" i="2"/>
  <c r="I1630" i="2"/>
  <c r="J1630" i="2"/>
  <c r="K1630" i="2"/>
  <c r="V1630" i="2"/>
  <c r="X1630" i="2" s="1"/>
  <c r="W1630" i="2"/>
  <c r="Y1630" i="2" s="1"/>
  <c r="H1631" i="2"/>
  <c r="I1631" i="2"/>
  <c r="J1631" i="2"/>
  <c r="K1631" i="2"/>
  <c r="V1631" i="2"/>
  <c r="X1631" i="2" s="1"/>
  <c r="W1631" i="2"/>
  <c r="Y1631" i="2" s="1"/>
  <c r="H1632" i="2"/>
  <c r="I1632" i="2"/>
  <c r="J1632" i="2"/>
  <c r="K1632" i="2"/>
  <c r="V1632" i="2"/>
  <c r="X1632" i="2" s="1"/>
  <c r="W1632" i="2"/>
  <c r="Y1632" i="2" s="1"/>
  <c r="D1630" i="2"/>
  <c r="D1631" i="2"/>
  <c r="D1632" i="2"/>
  <c r="H1439" i="2"/>
  <c r="I1439" i="2"/>
  <c r="J1439" i="2"/>
  <c r="K1439" i="2"/>
  <c r="V1439" i="2"/>
  <c r="X1439" i="2" s="1"/>
  <c r="W1439" i="2"/>
  <c r="Y1439" i="2" s="1"/>
  <c r="H1440" i="2"/>
  <c r="I1440" i="2"/>
  <c r="J1440" i="2"/>
  <c r="K1440" i="2"/>
  <c r="V1440" i="2"/>
  <c r="X1440" i="2" s="1"/>
  <c r="W1440" i="2"/>
  <c r="Y1440" i="2" s="1"/>
  <c r="H1441" i="2"/>
  <c r="I1441" i="2"/>
  <c r="J1441" i="2"/>
  <c r="K1441" i="2"/>
  <c r="V1441" i="2"/>
  <c r="X1441" i="2" s="1"/>
  <c r="W1441" i="2"/>
  <c r="Y1441" i="2" s="1"/>
  <c r="D1439" i="2"/>
  <c r="D1440" i="2"/>
  <c r="D1441" i="2"/>
  <c r="H1333" i="2"/>
  <c r="I1333" i="2"/>
  <c r="J1333" i="2"/>
  <c r="K1333" i="2"/>
  <c r="V1333" i="2"/>
  <c r="X1333" i="2" s="1"/>
  <c r="W1333" i="2"/>
  <c r="Y1333" i="2" s="1"/>
  <c r="H1334" i="2"/>
  <c r="I1334" i="2"/>
  <c r="J1334" i="2"/>
  <c r="K1334" i="2"/>
  <c r="V1334" i="2"/>
  <c r="X1334" i="2" s="1"/>
  <c r="W1334" i="2"/>
  <c r="Y1334" i="2" s="1"/>
  <c r="H1335" i="2"/>
  <c r="I1335" i="2"/>
  <c r="J1335" i="2"/>
  <c r="K1335" i="2"/>
  <c r="V1335" i="2"/>
  <c r="X1335" i="2" s="1"/>
  <c r="W1335" i="2"/>
  <c r="Y1335" i="2" s="1"/>
  <c r="D1333" i="2"/>
  <c r="D1334" i="2"/>
  <c r="D1335" i="2"/>
  <c r="H1227" i="2"/>
  <c r="I1227" i="2"/>
  <c r="J1227" i="2"/>
  <c r="K1227" i="2"/>
  <c r="V1227" i="2"/>
  <c r="X1227" i="2" s="1"/>
  <c r="W1227" i="2"/>
  <c r="Y1227" i="2" s="1"/>
  <c r="H1228" i="2"/>
  <c r="I1228" i="2"/>
  <c r="J1228" i="2"/>
  <c r="K1228" i="2"/>
  <c r="V1228" i="2"/>
  <c r="X1228" i="2" s="1"/>
  <c r="W1228" i="2"/>
  <c r="Y1228" i="2" s="1"/>
  <c r="H1229" i="2"/>
  <c r="I1229" i="2"/>
  <c r="J1229" i="2"/>
  <c r="K1229" i="2"/>
  <c r="V1229" i="2"/>
  <c r="X1229" i="2" s="1"/>
  <c r="W1229" i="2"/>
  <c r="Y1229" i="2" s="1"/>
  <c r="D1227" i="2"/>
  <c r="D1228" i="2"/>
  <c r="H1121" i="2"/>
  <c r="I1121" i="2"/>
  <c r="J1121" i="2"/>
  <c r="K1121" i="2"/>
  <c r="V1121" i="2"/>
  <c r="X1121" i="2" s="1"/>
  <c r="W1121" i="2"/>
  <c r="Y1121" i="2" s="1"/>
  <c r="H1122" i="2"/>
  <c r="I1122" i="2"/>
  <c r="J1122" i="2"/>
  <c r="K1122" i="2"/>
  <c r="V1122" i="2"/>
  <c r="X1122" i="2" s="1"/>
  <c r="W1122" i="2"/>
  <c r="Y1122" i="2" s="1"/>
  <c r="H1123" i="2"/>
  <c r="I1123" i="2"/>
  <c r="J1123" i="2"/>
  <c r="K1123" i="2"/>
  <c r="V1123" i="2"/>
  <c r="X1123" i="2" s="1"/>
  <c r="W1123" i="2"/>
  <c r="Y1123" i="2" s="1"/>
  <c r="D1121" i="2"/>
  <c r="D1122" i="2"/>
  <c r="D1123" i="2"/>
  <c r="H1014" i="2"/>
  <c r="I1014" i="2"/>
  <c r="J1014" i="2"/>
  <c r="K1014" i="2"/>
  <c r="V1014" i="2"/>
  <c r="X1014" i="2" s="1"/>
  <c r="W1014" i="2"/>
  <c r="Y1014" i="2" s="1"/>
  <c r="H1015" i="2"/>
  <c r="I1015" i="2"/>
  <c r="J1015" i="2"/>
  <c r="K1015" i="2"/>
  <c r="V1015" i="2"/>
  <c r="X1015" i="2" s="1"/>
  <c r="W1015" i="2"/>
  <c r="Y1015" i="2" s="1"/>
  <c r="H1016" i="2"/>
  <c r="I1016" i="2"/>
  <c r="J1016" i="2"/>
  <c r="K1016" i="2"/>
  <c r="V1016" i="2"/>
  <c r="X1016" i="2" s="1"/>
  <c r="W1016" i="2"/>
  <c r="Y1016" i="2" s="1"/>
  <c r="D1014" i="2"/>
  <c r="D1015" i="2"/>
  <c r="D1016" i="2"/>
  <c r="H784" i="2"/>
  <c r="I784" i="2"/>
  <c r="J784" i="2"/>
  <c r="K784" i="2"/>
  <c r="V784" i="2"/>
  <c r="X784" i="2" s="1"/>
  <c r="W784" i="2"/>
  <c r="Y784" i="2" s="1"/>
  <c r="H785" i="2"/>
  <c r="I785" i="2"/>
  <c r="J785" i="2"/>
  <c r="K785" i="2"/>
  <c r="V785" i="2"/>
  <c r="X785" i="2" s="1"/>
  <c r="W785" i="2"/>
  <c r="Y785" i="2" s="1"/>
  <c r="H786" i="2"/>
  <c r="I786" i="2"/>
  <c r="J786" i="2"/>
  <c r="K786" i="2"/>
  <c r="V786" i="2"/>
  <c r="X786" i="2" s="1"/>
  <c r="W786" i="2"/>
  <c r="Y786" i="2" s="1"/>
  <c r="D784" i="2"/>
  <c r="D785" i="2"/>
  <c r="D786" i="2"/>
  <c r="H594" i="2"/>
  <c r="I594" i="2"/>
  <c r="J594" i="2"/>
  <c r="K594" i="2"/>
  <c r="V594" i="2"/>
  <c r="X594" i="2" s="1"/>
  <c r="W594" i="2"/>
  <c r="H595" i="2"/>
  <c r="I595" i="2"/>
  <c r="J595" i="2"/>
  <c r="K595" i="2"/>
  <c r="V595" i="2"/>
  <c r="X595" i="2" s="1"/>
  <c r="W595" i="2"/>
  <c r="Y595" i="2" s="1"/>
  <c r="H596" i="2"/>
  <c r="I596" i="2"/>
  <c r="J596" i="2"/>
  <c r="K596" i="2"/>
  <c r="V596" i="2"/>
  <c r="X596" i="2" s="1"/>
  <c r="W596" i="2"/>
  <c r="Y596" i="2" s="1"/>
  <c r="D594" i="2"/>
  <c r="D595" i="2"/>
  <c r="D596" i="2"/>
  <c r="H511" i="2"/>
  <c r="I511" i="2"/>
  <c r="J511" i="2"/>
  <c r="K511" i="2"/>
  <c r="V511" i="2"/>
  <c r="X511" i="2" s="1"/>
  <c r="W511" i="2"/>
  <c r="Y511" i="2" s="1"/>
  <c r="H512" i="2"/>
  <c r="I512" i="2"/>
  <c r="J512" i="2"/>
  <c r="K512" i="2"/>
  <c r="V512" i="2"/>
  <c r="X512" i="2" s="1"/>
  <c r="W512" i="2"/>
  <c r="Y512" i="2" s="1"/>
  <c r="H513" i="2"/>
  <c r="I513" i="2"/>
  <c r="J513" i="2"/>
  <c r="K513" i="2"/>
  <c r="V513" i="2"/>
  <c r="X513" i="2" s="1"/>
  <c r="W513" i="2"/>
  <c r="Y513" i="2" s="1"/>
  <c r="D511" i="2"/>
  <c r="D512" i="2"/>
  <c r="D513" i="2"/>
  <c r="H424" i="2"/>
  <c r="I424" i="2"/>
  <c r="J424" i="2"/>
  <c r="K424" i="2"/>
  <c r="V424" i="2"/>
  <c r="X424" i="2" s="1"/>
  <c r="W424" i="2"/>
  <c r="Y424" i="2" s="1"/>
  <c r="H425" i="2"/>
  <c r="I425" i="2"/>
  <c r="J425" i="2"/>
  <c r="K425" i="2"/>
  <c r="V425" i="2"/>
  <c r="X425" i="2" s="1"/>
  <c r="W425" i="2"/>
  <c r="Y425" i="2" s="1"/>
  <c r="H426" i="2"/>
  <c r="I426" i="2"/>
  <c r="J426" i="2"/>
  <c r="K426" i="2"/>
  <c r="V426" i="2"/>
  <c r="X426" i="2" s="1"/>
  <c r="W426" i="2"/>
  <c r="Y426" i="2" s="1"/>
  <c r="AA2041" i="2" l="1"/>
  <c r="AB2041" i="2" s="1"/>
  <c r="I227" i="13"/>
  <c r="J227" i="13" s="1"/>
  <c r="M7" i="16"/>
  <c r="M9" i="16"/>
  <c r="M5" i="16"/>
  <c r="M8" i="16"/>
  <c r="M4" i="16"/>
  <c r="M3" i="16"/>
  <c r="L787" i="2"/>
  <c r="M787" i="2"/>
  <c r="L1442" i="2"/>
  <c r="M1442" i="2"/>
  <c r="M2043" i="2"/>
  <c r="L2043" i="2"/>
  <c r="L2448" i="2"/>
  <c r="M2448" i="2"/>
  <c r="M3066" i="2"/>
  <c r="L3066" i="2"/>
  <c r="L1017" i="2"/>
  <c r="M1017" i="2"/>
  <c r="L1633" i="2"/>
  <c r="M1633" i="2"/>
  <c r="M2154" i="2"/>
  <c r="L2154" i="2"/>
  <c r="M2744" i="2"/>
  <c r="L2744" i="2"/>
  <c r="L3171" i="2"/>
  <c r="M3171" i="2"/>
  <c r="J165" i="13"/>
  <c r="J292" i="13"/>
  <c r="L1124" i="2"/>
  <c r="M1124" i="2"/>
  <c r="M1825" i="2"/>
  <c r="L1825" i="2"/>
  <c r="L2260" i="2"/>
  <c r="M2260" i="2"/>
  <c r="L2851" i="2"/>
  <c r="M2851" i="2"/>
  <c r="M3273" i="2"/>
  <c r="L3273" i="2"/>
  <c r="K228" i="13"/>
  <c r="L228" i="13" s="1"/>
  <c r="K292" i="13"/>
  <c r="L292" i="13" s="1"/>
  <c r="M10" i="16"/>
  <c r="M6" i="16"/>
  <c r="L597" i="2"/>
  <c r="M597" i="2"/>
  <c r="M1336" i="2"/>
  <c r="L1336" i="2"/>
  <c r="L1934" i="2"/>
  <c r="M1934" i="2"/>
  <c r="L2636" i="2"/>
  <c r="M2636" i="2"/>
  <c r="L2960" i="2"/>
  <c r="M2960" i="2"/>
  <c r="L3379" i="2"/>
  <c r="M3379" i="2"/>
  <c r="K229" i="13"/>
  <c r="L229" i="13" s="1"/>
  <c r="L514" i="2"/>
  <c r="M514" i="2"/>
  <c r="AA594" i="2"/>
  <c r="AB594" i="2" s="1"/>
  <c r="M2634" i="2"/>
  <c r="O2634" i="2" s="1"/>
  <c r="L2958" i="2"/>
  <c r="P2958" i="2" s="1"/>
  <c r="M2447" i="2"/>
  <c r="Q2447" i="2" s="1"/>
  <c r="L2850" i="2"/>
  <c r="N2850" i="2" s="1"/>
  <c r="L2635" i="2"/>
  <c r="P2635" i="2" s="1"/>
  <c r="Z3272" i="2"/>
  <c r="L2849" i="2"/>
  <c r="P2849" i="2" s="1"/>
  <c r="L3065" i="2"/>
  <c r="N3065" i="2" s="1"/>
  <c r="Z3270" i="2"/>
  <c r="M2743" i="2"/>
  <c r="O2743" i="2" s="1"/>
  <c r="L3271" i="2"/>
  <c r="P3271" i="2" s="1"/>
  <c r="M2959" i="2"/>
  <c r="O2959" i="2" s="1"/>
  <c r="M3272" i="2"/>
  <c r="Q3272" i="2" s="1"/>
  <c r="AA3271" i="2"/>
  <c r="AB3271" i="2" s="1"/>
  <c r="M3064" i="2"/>
  <c r="O3064" i="2" s="1"/>
  <c r="L2446" i="2"/>
  <c r="P2446" i="2" s="1"/>
  <c r="M2850" i="2"/>
  <c r="Q2850" i="2" s="1"/>
  <c r="L3170" i="2"/>
  <c r="N3170" i="2" s="1"/>
  <c r="M3169" i="2"/>
  <c r="O3169" i="2" s="1"/>
  <c r="L3272" i="2"/>
  <c r="N3272" i="2" s="1"/>
  <c r="M3271" i="2"/>
  <c r="O3271" i="2" s="1"/>
  <c r="I39" i="13"/>
  <c r="J39" i="13" s="1"/>
  <c r="K102" i="13"/>
  <c r="L102" i="13" s="1"/>
  <c r="L2742" i="2"/>
  <c r="P2742" i="2" s="1"/>
  <c r="M2958" i="2"/>
  <c r="Q2958" i="2" s="1"/>
  <c r="L2447" i="2"/>
  <c r="N2447" i="2" s="1"/>
  <c r="M2446" i="2"/>
  <c r="O2446" i="2" s="1"/>
  <c r="M2849" i="2"/>
  <c r="Q2849" i="2" s="1"/>
  <c r="AA2959" i="2"/>
  <c r="AB2959" i="2" s="1"/>
  <c r="M3170" i="2"/>
  <c r="O3170" i="2" s="1"/>
  <c r="L3169" i="2"/>
  <c r="P3169" i="2" s="1"/>
  <c r="M2635" i="2"/>
  <c r="Q2635" i="2" s="1"/>
  <c r="L2634" i="2"/>
  <c r="P2634" i="2" s="1"/>
  <c r="L2743" i="2"/>
  <c r="N2743" i="2" s="1"/>
  <c r="M2742" i="2"/>
  <c r="O2742" i="2" s="1"/>
  <c r="L2959" i="2"/>
  <c r="P2959" i="2" s="1"/>
  <c r="M3065" i="2"/>
  <c r="O3065" i="2" s="1"/>
  <c r="L3064" i="2"/>
  <c r="P3064" i="2" s="1"/>
  <c r="AA3272" i="2"/>
  <c r="AB3272" i="2" s="1"/>
  <c r="Z3271" i="2"/>
  <c r="AA3270" i="2"/>
  <c r="AB3270" i="2" s="1"/>
  <c r="I38" i="13"/>
  <c r="J38" i="13" s="1"/>
  <c r="J103" i="13"/>
  <c r="I101" i="13"/>
  <c r="J101" i="13" s="1"/>
  <c r="I290" i="13"/>
  <c r="J290" i="13" s="1"/>
  <c r="I353" i="13"/>
  <c r="J353" i="13" s="1"/>
  <c r="K354" i="13"/>
  <c r="L354" i="13" s="1"/>
  <c r="J354" i="13"/>
  <c r="K355" i="13"/>
  <c r="L355" i="13" s="1"/>
  <c r="J355" i="13"/>
  <c r="J291" i="13"/>
  <c r="K291" i="13"/>
  <c r="L291" i="13" s="1"/>
  <c r="J166" i="13"/>
  <c r="J228" i="13"/>
  <c r="J229" i="13"/>
  <c r="K166" i="13"/>
  <c r="L166" i="13" s="1"/>
  <c r="K165" i="13"/>
  <c r="L165" i="13" s="1"/>
  <c r="J164" i="13"/>
  <c r="K164" i="13"/>
  <c r="L164" i="13" s="1"/>
  <c r="J102" i="13"/>
  <c r="K103" i="13"/>
  <c r="L103" i="13" s="1"/>
  <c r="I40" i="13"/>
  <c r="J40" i="13" s="1"/>
  <c r="Z3378" i="2"/>
  <c r="Z3377" i="2"/>
  <c r="Z3376" i="2"/>
  <c r="AA3378" i="2"/>
  <c r="AB3378" i="2" s="1"/>
  <c r="AA3376" i="2"/>
  <c r="AB3376" i="2" s="1"/>
  <c r="L3377" i="2"/>
  <c r="N3377" i="2" s="1"/>
  <c r="AA3377" i="2"/>
  <c r="AB3377" i="2" s="1"/>
  <c r="L3378" i="2"/>
  <c r="M3377" i="2"/>
  <c r="Q3377" i="2" s="1"/>
  <c r="M3378" i="2"/>
  <c r="O3378" i="2" s="1"/>
  <c r="Z3168" i="2"/>
  <c r="AA2447" i="2"/>
  <c r="AB2447" i="2" s="1"/>
  <c r="Z2959" i="2"/>
  <c r="AA2958" i="2"/>
  <c r="AB2958" i="2" s="1"/>
  <c r="Z2635" i="2"/>
  <c r="AA2743" i="2"/>
  <c r="AB2743" i="2" s="1"/>
  <c r="Z2445" i="2"/>
  <c r="AA2849" i="2"/>
  <c r="AB2849" i="2" s="1"/>
  <c r="Z2957" i="2"/>
  <c r="AA3063" i="2"/>
  <c r="AB3063" i="2" s="1"/>
  <c r="AA3170" i="2"/>
  <c r="AB3170" i="2" s="1"/>
  <c r="Z3170" i="2"/>
  <c r="Z3169" i="2"/>
  <c r="AA3169" i="2"/>
  <c r="AB3169" i="2" s="1"/>
  <c r="AA3168" i="2"/>
  <c r="AB3168" i="2" s="1"/>
  <c r="Z3065" i="2"/>
  <c r="AA3065" i="2"/>
  <c r="AB3065" i="2" s="1"/>
  <c r="AA3064" i="2"/>
  <c r="AB3064" i="2" s="1"/>
  <c r="Z3064" i="2"/>
  <c r="Z3063" i="2"/>
  <c r="Z2958" i="2"/>
  <c r="AA2957" i="2"/>
  <c r="AB2957" i="2" s="1"/>
  <c r="AA2848" i="2"/>
  <c r="AB2848" i="2" s="1"/>
  <c r="Z2848" i="2"/>
  <c r="Z2850" i="2"/>
  <c r="AA2850" i="2"/>
  <c r="AB2850" i="2" s="1"/>
  <c r="Z2849" i="2"/>
  <c r="AA2742" i="2"/>
  <c r="AB2742" i="2" s="1"/>
  <c r="Z2741" i="2"/>
  <c r="AA2741" i="2"/>
  <c r="AB2741" i="2" s="1"/>
  <c r="Z2742" i="2"/>
  <c r="Z2743" i="2"/>
  <c r="AA2635" i="2"/>
  <c r="AB2635" i="2" s="1"/>
  <c r="AA2634" i="2"/>
  <c r="AB2634" i="2" s="1"/>
  <c r="Z2633" i="2"/>
  <c r="AA2633" i="2"/>
  <c r="AB2633" i="2" s="1"/>
  <c r="AA2446" i="2"/>
  <c r="AB2446" i="2" s="1"/>
  <c r="AA2445" i="2"/>
  <c r="AB2445" i="2" s="1"/>
  <c r="Z2447" i="2"/>
  <c r="Z2446" i="2"/>
  <c r="Z2634" i="2"/>
  <c r="AA2258" i="2"/>
  <c r="AB2258" i="2" s="1"/>
  <c r="L1824" i="2"/>
  <c r="P1824" i="2" s="1"/>
  <c r="Z2152" i="2"/>
  <c r="L1123" i="2"/>
  <c r="N1123" i="2" s="1"/>
  <c r="L2153" i="2"/>
  <c r="N2153" i="2" s="1"/>
  <c r="L2152" i="2"/>
  <c r="N2152" i="2" s="1"/>
  <c r="L1015" i="2"/>
  <c r="N1015" i="2" s="1"/>
  <c r="AA1015" i="2"/>
  <c r="AB1015" i="2" s="1"/>
  <c r="M1824" i="2"/>
  <c r="Q1824" i="2" s="1"/>
  <c r="L1932" i="2"/>
  <c r="N1932" i="2" s="1"/>
  <c r="M2041" i="2"/>
  <c r="O2041" i="2" s="1"/>
  <c r="AA2259" i="2"/>
  <c r="AB2259" i="2" s="1"/>
  <c r="M2259" i="2"/>
  <c r="O2259" i="2" s="1"/>
  <c r="L1933" i="2"/>
  <c r="N1933" i="2" s="1"/>
  <c r="L2259" i="2"/>
  <c r="P2259" i="2" s="1"/>
  <c r="Z2257" i="2"/>
  <c r="M1823" i="2"/>
  <c r="Q1823" i="2" s="1"/>
  <c r="L2258" i="2"/>
  <c r="P2258" i="2" s="1"/>
  <c r="L2042" i="2"/>
  <c r="P2042" i="2" s="1"/>
  <c r="AA511" i="2"/>
  <c r="AB511" i="2" s="1"/>
  <c r="L595" i="2"/>
  <c r="N595" i="2" s="1"/>
  <c r="L786" i="2"/>
  <c r="N786" i="2" s="1"/>
  <c r="L1823" i="2"/>
  <c r="N1823" i="2" s="1"/>
  <c r="AA1933" i="2"/>
  <c r="AB1933" i="2" s="1"/>
  <c r="M2152" i="2"/>
  <c r="O2152" i="2" s="1"/>
  <c r="M2258" i="2"/>
  <c r="O2258" i="2" s="1"/>
  <c r="AA2257" i="2"/>
  <c r="AB2257" i="2" s="1"/>
  <c r="M596" i="2"/>
  <c r="O596" i="2" s="1"/>
  <c r="M1933" i="2"/>
  <c r="Q1933" i="2" s="1"/>
  <c r="M1932" i="2"/>
  <c r="Q1932" i="2" s="1"/>
  <c r="M2042" i="2"/>
  <c r="Q2042" i="2" s="1"/>
  <c r="L2041" i="2"/>
  <c r="P2041" i="2" s="1"/>
  <c r="M2153" i="2"/>
  <c r="O2153" i="2" s="1"/>
  <c r="Z2259" i="2"/>
  <c r="Z2258" i="2"/>
  <c r="Z511" i="2"/>
  <c r="AA785" i="2"/>
  <c r="AB785" i="2" s="1"/>
  <c r="Z1227" i="2"/>
  <c r="AA1440" i="2"/>
  <c r="AB1440" i="2" s="1"/>
  <c r="Z1439" i="2"/>
  <c r="Z1630" i="2"/>
  <c r="AA1630" i="2"/>
  <c r="AB1630" i="2" s="1"/>
  <c r="AA2042" i="2"/>
  <c r="AB2042" i="2" s="1"/>
  <c r="AA2153" i="2"/>
  <c r="AB2153" i="2" s="1"/>
  <c r="AA2152" i="2"/>
  <c r="AB2152" i="2" s="1"/>
  <c r="AA2151" i="2"/>
  <c r="AB2151" i="2" s="1"/>
  <c r="Z2151" i="2"/>
  <c r="Z2153" i="2"/>
  <c r="Z2040" i="2"/>
  <c r="AA2040" i="2"/>
  <c r="AB2040" i="2" s="1"/>
  <c r="Z2042" i="2"/>
  <c r="Y2041" i="2"/>
  <c r="Z2041" i="2" s="1"/>
  <c r="AA1932" i="2"/>
  <c r="AB1932" i="2" s="1"/>
  <c r="Z1932" i="2"/>
  <c r="Z1931" i="2"/>
  <c r="AA1931" i="2"/>
  <c r="AB1931" i="2" s="1"/>
  <c r="Z1933" i="2"/>
  <c r="Z1824" i="2"/>
  <c r="AA1823" i="2"/>
  <c r="AB1823" i="2" s="1"/>
  <c r="AA1822" i="2"/>
  <c r="AB1822" i="2" s="1"/>
  <c r="Z1822" i="2"/>
  <c r="Z1823" i="2"/>
  <c r="AA1824" i="2"/>
  <c r="AB1824" i="2" s="1"/>
  <c r="AA786" i="2"/>
  <c r="AB786" i="2" s="1"/>
  <c r="AA596" i="2"/>
  <c r="AB596" i="2" s="1"/>
  <c r="Z1014" i="2"/>
  <c r="L1228" i="2"/>
  <c r="N1228" i="2" s="1"/>
  <c r="L1335" i="2"/>
  <c r="M785" i="2"/>
  <c r="Q785" i="2" s="1"/>
  <c r="Z1333" i="2"/>
  <c r="L1631" i="2"/>
  <c r="P1631" i="2" s="1"/>
  <c r="Z513" i="2"/>
  <c r="L1016" i="2"/>
  <c r="P1016" i="2" s="1"/>
  <c r="AA1014" i="2"/>
  <c r="AB1014" i="2" s="1"/>
  <c r="L1122" i="2"/>
  <c r="P1122" i="2" s="1"/>
  <c r="AA1122" i="2"/>
  <c r="AB1122" i="2" s="1"/>
  <c r="L513" i="2"/>
  <c r="P513" i="2" s="1"/>
  <c r="M1228" i="2"/>
  <c r="M1440" i="2"/>
  <c r="O1440" i="2" s="1"/>
  <c r="L1632" i="2"/>
  <c r="P1632" i="2" s="1"/>
  <c r="M1631" i="2"/>
  <c r="Q1631" i="2" s="1"/>
  <c r="M512" i="2"/>
  <c r="O512" i="2" s="1"/>
  <c r="Z595" i="2"/>
  <c r="M786" i="2"/>
  <c r="O786" i="2" s="1"/>
  <c r="M1015" i="2"/>
  <c r="Q1015" i="2" s="1"/>
  <c r="M1123" i="2"/>
  <c r="O1123" i="2" s="1"/>
  <c r="M1122" i="2"/>
  <c r="O1122" i="2" s="1"/>
  <c r="M1229" i="2"/>
  <c r="M1335" i="2"/>
  <c r="L1334" i="2"/>
  <c r="M1441" i="2"/>
  <c r="Q1441" i="2" s="1"/>
  <c r="AA1631" i="2"/>
  <c r="AB1631" i="2" s="1"/>
  <c r="Z424" i="2"/>
  <c r="M513" i="2"/>
  <c r="O513" i="2" s="1"/>
  <c r="L596" i="2"/>
  <c r="P596" i="2" s="1"/>
  <c r="M595" i="2"/>
  <c r="O595" i="2" s="1"/>
  <c r="Z786" i="2"/>
  <c r="L785" i="2"/>
  <c r="N785" i="2" s="1"/>
  <c r="L1440" i="2"/>
  <c r="P1440" i="2" s="1"/>
  <c r="M1632" i="2"/>
  <c r="Q1632" i="2" s="1"/>
  <c r="AA426" i="2"/>
  <c r="AB426" i="2" s="1"/>
  <c r="L512" i="2"/>
  <c r="P512" i="2" s="1"/>
  <c r="M1016" i="2"/>
  <c r="O1016" i="2" s="1"/>
  <c r="L1229" i="2"/>
  <c r="N1229" i="2" s="1"/>
  <c r="M1334" i="2"/>
  <c r="L1441" i="2"/>
  <c r="N1441" i="2" s="1"/>
  <c r="AA1632" i="2"/>
  <c r="AB1632" i="2" s="1"/>
  <c r="Z1632" i="2"/>
  <c r="Z1631" i="2"/>
  <c r="Z1441" i="2"/>
  <c r="AA1441" i="2"/>
  <c r="AB1441" i="2" s="1"/>
  <c r="AA1439" i="2"/>
  <c r="AB1439" i="2" s="1"/>
  <c r="Z1440" i="2"/>
  <c r="AA1334" i="2"/>
  <c r="AB1334" i="2" s="1"/>
  <c r="AA1333" i="2"/>
  <c r="AB1333" i="2" s="1"/>
  <c r="Z1335" i="2"/>
  <c r="Z1334" i="2"/>
  <c r="AA1335" i="2"/>
  <c r="AB1335" i="2" s="1"/>
  <c r="AA1229" i="2"/>
  <c r="AB1229" i="2" s="1"/>
  <c r="Z1229" i="2"/>
  <c r="AA1228" i="2"/>
  <c r="AB1228" i="2" s="1"/>
  <c r="AA1227" i="2"/>
  <c r="AB1227" i="2" s="1"/>
  <c r="Z1228" i="2"/>
  <c r="Z1123" i="2"/>
  <c r="AA1123" i="2"/>
  <c r="AB1123" i="2" s="1"/>
  <c r="AA1121" i="2"/>
  <c r="AB1121" i="2" s="1"/>
  <c r="Z1122" i="2"/>
  <c r="Z1121" i="2"/>
  <c r="AA1016" i="2"/>
  <c r="AB1016" i="2" s="1"/>
  <c r="Z1016" i="2"/>
  <c r="Z1015" i="2"/>
  <c r="AA784" i="2"/>
  <c r="AB784" i="2" s="1"/>
  <c r="Z785" i="2"/>
  <c r="Z784" i="2"/>
  <c r="Z596" i="2"/>
  <c r="AA595" i="2"/>
  <c r="AB595" i="2" s="1"/>
  <c r="Y594" i="2"/>
  <c r="Z594" i="2" s="1"/>
  <c r="AA513" i="2"/>
  <c r="AB513" i="2" s="1"/>
  <c r="Z512" i="2"/>
  <c r="AA512" i="2"/>
  <c r="AB512" i="2" s="1"/>
  <c r="AA424" i="2"/>
  <c r="AB424" i="2" s="1"/>
  <c r="AA425" i="2"/>
  <c r="AB425" i="2" s="1"/>
  <c r="Z425" i="2"/>
  <c r="Z426" i="2"/>
  <c r="D424" i="2"/>
  <c r="D425" i="2"/>
  <c r="D426" i="2"/>
  <c r="H338" i="2"/>
  <c r="I338" i="2"/>
  <c r="J338" i="2"/>
  <c r="K338" i="2"/>
  <c r="V338" i="2"/>
  <c r="X338" i="2" s="1"/>
  <c r="W338" i="2"/>
  <c r="Y338" i="2" s="1"/>
  <c r="H339" i="2"/>
  <c r="I339" i="2"/>
  <c r="J339" i="2"/>
  <c r="K339" i="2"/>
  <c r="V339" i="2"/>
  <c r="X339" i="2" s="1"/>
  <c r="W339" i="2"/>
  <c r="Y339" i="2" s="1"/>
  <c r="H340" i="2"/>
  <c r="I340" i="2"/>
  <c r="J340" i="2"/>
  <c r="K340" i="2"/>
  <c r="V340" i="2"/>
  <c r="X340" i="2" s="1"/>
  <c r="W340" i="2"/>
  <c r="Y340" i="2" s="1"/>
  <c r="D338" i="2"/>
  <c r="D339" i="2"/>
  <c r="D340" i="2"/>
  <c r="H142" i="2"/>
  <c r="L142" i="2" s="1"/>
  <c r="I142" i="2"/>
  <c r="J142" i="2"/>
  <c r="M142" i="2" s="1"/>
  <c r="K142" i="2"/>
  <c r="V142" i="2"/>
  <c r="X142" i="2" s="1"/>
  <c r="W142" i="2"/>
  <c r="Y142" i="2" s="1"/>
  <c r="H143" i="2"/>
  <c r="L143" i="2" s="1"/>
  <c r="P143" i="2" s="1"/>
  <c r="I143" i="2"/>
  <c r="J143" i="2"/>
  <c r="M143" i="2" s="1"/>
  <c r="K143" i="2"/>
  <c r="V143" i="2"/>
  <c r="X143" i="2" s="1"/>
  <c r="W143" i="2"/>
  <c r="Y143" i="2" s="1"/>
  <c r="H144" i="2"/>
  <c r="L144" i="2" s="1"/>
  <c r="N144" i="2" s="1"/>
  <c r="I144" i="2"/>
  <c r="J144" i="2"/>
  <c r="M144" i="2" s="1"/>
  <c r="O144" i="2" s="1"/>
  <c r="K144" i="2"/>
  <c r="V144" i="2"/>
  <c r="X144" i="2" s="1"/>
  <c r="W144" i="2"/>
  <c r="Y144" i="2" s="1"/>
  <c r="P1336" i="2" l="1"/>
  <c r="N1336" i="2"/>
  <c r="Q1334" i="2"/>
  <c r="O1334" i="2"/>
  <c r="Q1335" i="2"/>
  <c r="O1335" i="2"/>
  <c r="P1334" i="2"/>
  <c r="N1334" i="2"/>
  <c r="Q1228" i="2"/>
  <c r="O1228" i="2"/>
  <c r="O1336" i="2"/>
  <c r="Q1336" i="2"/>
  <c r="Q1229" i="2"/>
  <c r="O1229" i="2"/>
  <c r="N1335" i="2"/>
  <c r="P1335" i="2"/>
  <c r="P595" i="2"/>
  <c r="Q2258" i="2"/>
  <c r="N3271" i="2"/>
  <c r="Q2742" i="2"/>
  <c r="P3065" i="2"/>
  <c r="N2960" i="2"/>
  <c r="P2960" i="2"/>
  <c r="N2851" i="2"/>
  <c r="P2851" i="2"/>
  <c r="Q1825" i="2"/>
  <c r="O1825" i="2"/>
  <c r="Q2744" i="2"/>
  <c r="O2744" i="2"/>
  <c r="N1633" i="2"/>
  <c r="P1633" i="2"/>
  <c r="Q3066" i="2"/>
  <c r="O3066" i="2"/>
  <c r="Q2043" i="2"/>
  <c r="O2043" i="2"/>
  <c r="N787" i="2"/>
  <c r="P787" i="2"/>
  <c r="O3379" i="2"/>
  <c r="Q3379" i="2"/>
  <c r="Q2636" i="2"/>
  <c r="O2636" i="2"/>
  <c r="P3273" i="2"/>
  <c r="N3273" i="2"/>
  <c r="Q2260" i="2"/>
  <c r="O2260" i="2"/>
  <c r="Q1124" i="2"/>
  <c r="O1124" i="2"/>
  <c r="Q3171" i="2"/>
  <c r="O3171" i="2"/>
  <c r="N2154" i="2"/>
  <c r="P2154" i="2"/>
  <c r="O1017" i="2"/>
  <c r="Q1017" i="2"/>
  <c r="Q2448" i="2"/>
  <c r="O2448" i="2"/>
  <c r="Q1442" i="2"/>
  <c r="O1442" i="2"/>
  <c r="N3379" i="2"/>
  <c r="P3379" i="2"/>
  <c r="N2636" i="2"/>
  <c r="P2636" i="2"/>
  <c r="Q3273" i="2"/>
  <c r="O3273" i="2"/>
  <c r="N2260" i="2"/>
  <c r="P2260" i="2"/>
  <c r="N1124" i="2"/>
  <c r="P1124" i="2"/>
  <c r="N3171" i="2"/>
  <c r="P3171" i="2"/>
  <c r="Q2154" i="2"/>
  <c r="O2154" i="2"/>
  <c r="N1017" i="2"/>
  <c r="P1017" i="2"/>
  <c r="N2448" i="2"/>
  <c r="P2448" i="2"/>
  <c r="N1442" i="2"/>
  <c r="P1442" i="2"/>
  <c r="N1934" i="2"/>
  <c r="P1934" i="2"/>
  <c r="N597" i="2"/>
  <c r="P597" i="2"/>
  <c r="O2960" i="2"/>
  <c r="Q2960" i="2"/>
  <c r="Q1934" i="2"/>
  <c r="O1934" i="2"/>
  <c r="Q597" i="2"/>
  <c r="O597" i="2"/>
  <c r="O2851" i="2"/>
  <c r="Q2851" i="2"/>
  <c r="P1825" i="2"/>
  <c r="N1825" i="2"/>
  <c r="N2744" i="2"/>
  <c r="P2744" i="2"/>
  <c r="Q1633" i="2"/>
  <c r="O1633" i="2"/>
  <c r="N3066" i="2"/>
  <c r="P3066" i="2"/>
  <c r="N2043" i="2"/>
  <c r="P2043" i="2"/>
  <c r="Q787" i="2"/>
  <c r="O787" i="2"/>
  <c r="Q514" i="2"/>
  <c r="O514" i="2"/>
  <c r="N514" i="2"/>
  <c r="P514" i="2"/>
  <c r="L427" i="2"/>
  <c r="M427" i="2"/>
  <c r="L341" i="2"/>
  <c r="M341" i="2"/>
  <c r="O2447" i="2"/>
  <c r="Q2743" i="2"/>
  <c r="O2849" i="2"/>
  <c r="N2958" i="2"/>
  <c r="Q2634" i="2"/>
  <c r="N2635" i="2"/>
  <c r="O2635" i="2"/>
  <c r="P2850" i="2"/>
  <c r="Q3169" i="2"/>
  <c r="N2959" i="2"/>
  <c r="O3272" i="2"/>
  <c r="Q3170" i="2"/>
  <c r="N2446" i="2"/>
  <c r="P3272" i="2"/>
  <c r="O2850" i="2"/>
  <c r="Q3065" i="2"/>
  <c r="N3169" i="2"/>
  <c r="P2447" i="2"/>
  <c r="N2849" i="2"/>
  <c r="Q2959" i="2"/>
  <c r="P3170" i="2"/>
  <c r="N3064" i="2"/>
  <c r="N2634" i="2"/>
  <c r="O2958" i="2"/>
  <c r="Q2446" i="2"/>
  <c r="N2742" i="2"/>
  <c r="P2743" i="2"/>
  <c r="Q3064" i="2"/>
  <c r="Q3271" i="2"/>
  <c r="O1823" i="2"/>
  <c r="N1824" i="2"/>
  <c r="P3377" i="2"/>
  <c r="Q3378" i="2"/>
  <c r="N3378" i="2"/>
  <c r="P3378" i="2"/>
  <c r="O3377" i="2"/>
  <c r="P1933" i="2"/>
  <c r="P2152" i="2"/>
  <c r="N2258" i="2"/>
  <c r="O1932" i="2"/>
  <c r="P1932" i="2"/>
  <c r="Q2153" i="2"/>
  <c r="Q2259" i="2"/>
  <c r="Q2041" i="2"/>
  <c r="P1015" i="2"/>
  <c r="N2259" i="2"/>
  <c r="N512" i="2"/>
  <c r="O1824" i="2"/>
  <c r="O2042" i="2"/>
  <c r="P1123" i="2"/>
  <c r="P2153" i="2"/>
  <c r="N2041" i="2"/>
  <c r="Q513" i="2"/>
  <c r="P1823" i="2"/>
  <c r="N2042" i="2"/>
  <c r="Q1123" i="2"/>
  <c r="Q595" i="2"/>
  <c r="Q786" i="2"/>
  <c r="Q596" i="2"/>
  <c r="O1933" i="2"/>
  <c r="Q2152" i="2"/>
  <c r="P786" i="2"/>
  <c r="N1440" i="2"/>
  <c r="Z338" i="2"/>
  <c r="Q512" i="2"/>
  <c r="N596" i="2"/>
  <c r="P1228" i="2"/>
  <c r="Q1440" i="2"/>
  <c r="N1632" i="2"/>
  <c r="AA338" i="2"/>
  <c r="AB338" i="2" s="1"/>
  <c r="L425" i="2"/>
  <c r="P425" i="2" s="1"/>
  <c r="Q1122" i="2"/>
  <c r="N1631" i="2"/>
  <c r="O785" i="2"/>
  <c r="P1229" i="2"/>
  <c r="O1631" i="2"/>
  <c r="N1016" i="2"/>
  <c r="P785" i="2"/>
  <c r="Q1016" i="2"/>
  <c r="N1122" i="2"/>
  <c r="AA143" i="2"/>
  <c r="AB143" i="2" s="1"/>
  <c r="N513" i="2"/>
  <c r="O1015" i="2"/>
  <c r="O1441" i="2"/>
  <c r="P1441" i="2"/>
  <c r="O1632" i="2"/>
  <c r="Z142" i="2"/>
  <c r="AA339" i="2"/>
  <c r="AB339" i="2" s="1"/>
  <c r="N142" i="2"/>
  <c r="P142" i="2"/>
  <c r="L340" i="2"/>
  <c r="P340" i="2" s="1"/>
  <c r="L339" i="2"/>
  <c r="N339" i="2" s="1"/>
  <c r="N143" i="2"/>
  <c r="AA144" i="2"/>
  <c r="AB144" i="2" s="1"/>
  <c r="AA142" i="2"/>
  <c r="AB142" i="2" s="1"/>
  <c r="AA340" i="2"/>
  <c r="AB340" i="2" s="1"/>
  <c r="L426" i="2"/>
  <c r="M425" i="2"/>
  <c r="M426" i="2"/>
  <c r="M339" i="2"/>
  <c r="Q339" i="2" s="1"/>
  <c r="Z144" i="2"/>
  <c r="M340" i="2"/>
  <c r="O340" i="2" s="1"/>
  <c r="Z340" i="2"/>
  <c r="Z339" i="2"/>
  <c r="Q144" i="2"/>
  <c r="P144" i="2"/>
  <c r="O143" i="2"/>
  <c r="Q143" i="2"/>
  <c r="Q142" i="2"/>
  <c r="O142" i="2"/>
  <c r="Z143" i="2"/>
  <c r="B351" i="13"/>
  <c r="F351" i="13"/>
  <c r="H351" i="13" s="1"/>
  <c r="G351" i="13"/>
  <c r="I351" i="13" s="1"/>
  <c r="B352" i="13"/>
  <c r="F352" i="13"/>
  <c r="H352" i="13" s="1"/>
  <c r="G352" i="13"/>
  <c r="I352" i="13" s="1"/>
  <c r="B288" i="13"/>
  <c r="F288" i="13"/>
  <c r="H288" i="13" s="1"/>
  <c r="G288" i="13"/>
  <c r="I288" i="13" s="1"/>
  <c r="F289" i="13"/>
  <c r="H289" i="13" s="1"/>
  <c r="G289" i="13"/>
  <c r="I289" i="13" s="1"/>
  <c r="F225" i="13"/>
  <c r="H225" i="13" s="1"/>
  <c r="G225" i="13"/>
  <c r="I225" i="13" s="1"/>
  <c r="F226" i="13"/>
  <c r="H226" i="13" s="1"/>
  <c r="G226" i="13"/>
  <c r="I226" i="13" s="1"/>
  <c r="B225" i="13"/>
  <c r="B226" i="13"/>
  <c r="F162" i="13"/>
  <c r="H162" i="13" s="1"/>
  <c r="G162" i="13"/>
  <c r="I162" i="13" s="1"/>
  <c r="F163" i="13"/>
  <c r="H163" i="13" s="1"/>
  <c r="G163" i="13"/>
  <c r="I163" i="13" s="1"/>
  <c r="B162" i="13"/>
  <c r="B163" i="13"/>
  <c r="F99" i="13"/>
  <c r="H99" i="13" s="1"/>
  <c r="G99" i="13"/>
  <c r="K99" i="13" s="1"/>
  <c r="L99" i="13" s="1"/>
  <c r="F100" i="13"/>
  <c r="H100" i="13" s="1"/>
  <c r="G100" i="13"/>
  <c r="I100" i="13" s="1"/>
  <c r="B99" i="13"/>
  <c r="B100" i="13"/>
  <c r="F36" i="13"/>
  <c r="H36" i="13" s="1"/>
  <c r="G36" i="13"/>
  <c r="K36" i="13" s="1"/>
  <c r="L36" i="13" s="1"/>
  <c r="F37" i="13"/>
  <c r="H37" i="13" s="1"/>
  <c r="G37" i="13"/>
  <c r="I37" i="13" s="1"/>
  <c r="H3374" i="2"/>
  <c r="I3374" i="2"/>
  <c r="J3374" i="2"/>
  <c r="K3374" i="2"/>
  <c r="V3374" i="2"/>
  <c r="X3374" i="2" s="1"/>
  <c r="W3374" i="2"/>
  <c r="Y3374" i="2" s="1"/>
  <c r="H3375" i="2"/>
  <c r="I3375" i="2"/>
  <c r="J3375" i="2"/>
  <c r="K3375" i="2"/>
  <c r="V3375" i="2"/>
  <c r="X3375" i="2" s="1"/>
  <c r="W3375" i="2"/>
  <c r="Y3375" i="2" s="1"/>
  <c r="D3374" i="2"/>
  <c r="D3375" i="2"/>
  <c r="H3268" i="2"/>
  <c r="I3268" i="2"/>
  <c r="J3268" i="2"/>
  <c r="K3268" i="2"/>
  <c r="V3268" i="2"/>
  <c r="X3268" i="2" s="1"/>
  <c r="W3268" i="2"/>
  <c r="Y3268" i="2" s="1"/>
  <c r="H3269" i="2"/>
  <c r="I3269" i="2"/>
  <c r="J3269" i="2"/>
  <c r="K3269" i="2"/>
  <c r="V3269" i="2"/>
  <c r="X3269" i="2" s="1"/>
  <c r="W3269" i="2"/>
  <c r="Y3269" i="2" s="1"/>
  <c r="D3268" i="2"/>
  <c r="D3269" i="2"/>
  <c r="H3166" i="2"/>
  <c r="I3166" i="2"/>
  <c r="J3166" i="2"/>
  <c r="K3166" i="2"/>
  <c r="V3166" i="2"/>
  <c r="X3166" i="2" s="1"/>
  <c r="W3166" i="2"/>
  <c r="Y3166" i="2" s="1"/>
  <c r="H3167" i="2"/>
  <c r="I3167" i="2"/>
  <c r="J3167" i="2"/>
  <c r="K3167" i="2"/>
  <c r="V3167" i="2"/>
  <c r="X3167" i="2" s="1"/>
  <c r="W3167" i="2"/>
  <c r="Y3167" i="2" s="1"/>
  <c r="D3166" i="2"/>
  <c r="D3167" i="2"/>
  <c r="H3061" i="2"/>
  <c r="I3061" i="2"/>
  <c r="J3061" i="2"/>
  <c r="K3061" i="2"/>
  <c r="V3061" i="2"/>
  <c r="X3061" i="2" s="1"/>
  <c r="W3061" i="2"/>
  <c r="Y3061" i="2" s="1"/>
  <c r="H3062" i="2"/>
  <c r="I3062" i="2"/>
  <c r="J3062" i="2"/>
  <c r="K3062" i="2"/>
  <c r="V3062" i="2"/>
  <c r="X3062" i="2" s="1"/>
  <c r="W3062" i="2"/>
  <c r="Y3062" i="2" s="1"/>
  <c r="D3061" i="2"/>
  <c r="D3062" i="2"/>
  <c r="H2955" i="2"/>
  <c r="I2955" i="2"/>
  <c r="J2955" i="2"/>
  <c r="K2955" i="2"/>
  <c r="V2955" i="2"/>
  <c r="X2955" i="2" s="1"/>
  <c r="W2955" i="2"/>
  <c r="Y2955" i="2" s="1"/>
  <c r="H2956" i="2"/>
  <c r="I2956" i="2"/>
  <c r="J2956" i="2"/>
  <c r="K2956" i="2"/>
  <c r="V2956" i="2"/>
  <c r="X2956" i="2" s="1"/>
  <c r="W2956" i="2"/>
  <c r="Y2956" i="2" s="1"/>
  <c r="H2846" i="2"/>
  <c r="I2846" i="2"/>
  <c r="J2846" i="2"/>
  <c r="K2846" i="2"/>
  <c r="V2846" i="2"/>
  <c r="X2846" i="2" s="1"/>
  <c r="W2846" i="2"/>
  <c r="Y2846" i="2" s="1"/>
  <c r="H2847" i="2"/>
  <c r="I2847" i="2"/>
  <c r="J2847" i="2"/>
  <c r="K2847" i="2"/>
  <c r="V2847" i="2"/>
  <c r="X2847" i="2" s="1"/>
  <c r="W2847" i="2"/>
  <c r="Y2847" i="2" s="1"/>
  <c r="H2739" i="2"/>
  <c r="I2739" i="2"/>
  <c r="J2739" i="2"/>
  <c r="K2739" i="2"/>
  <c r="V2739" i="2"/>
  <c r="X2739" i="2" s="1"/>
  <c r="W2739" i="2"/>
  <c r="Y2739" i="2" s="1"/>
  <c r="H2740" i="2"/>
  <c r="I2740" i="2"/>
  <c r="J2740" i="2"/>
  <c r="K2740" i="2"/>
  <c r="V2740" i="2"/>
  <c r="X2740" i="2" s="1"/>
  <c r="W2740" i="2"/>
  <c r="Y2740" i="2" s="1"/>
  <c r="D2955" i="2"/>
  <c r="D2956" i="2"/>
  <c r="D2846" i="2"/>
  <c r="D2847" i="2"/>
  <c r="D2739" i="2"/>
  <c r="D2740" i="2"/>
  <c r="H2443" i="2"/>
  <c r="I2443" i="2"/>
  <c r="J2443" i="2"/>
  <c r="K2443" i="2"/>
  <c r="V2443" i="2"/>
  <c r="X2443" i="2" s="1"/>
  <c r="W2443" i="2"/>
  <c r="Y2443" i="2" s="1"/>
  <c r="H2444" i="2"/>
  <c r="I2444" i="2"/>
  <c r="J2444" i="2"/>
  <c r="K2444" i="2"/>
  <c r="V2444" i="2"/>
  <c r="X2444" i="2" s="1"/>
  <c r="W2444" i="2"/>
  <c r="Y2444" i="2" s="1"/>
  <c r="H2631" i="2"/>
  <c r="I2631" i="2"/>
  <c r="J2631" i="2"/>
  <c r="K2631" i="2"/>
  <c r="V2631" i="2"/>
  <c r="X2631" i="2" s="1"/>
  <c r="W2631" i="2"/>
  <c r="Y2631" i="2" s="1"/>
  <c r="H2632" i="2"/>
  <c r="I2632" i="2"/>
  <c r="J2632" i="2"/>
  <c r="K2632" i="2"/>
  <c r="V2632" i="2"/>
  <c r="X2632" i="2" s="1"/>
  <c r="W2632" i="2"/>
  <c r="Y2632" i="2" s="1"/>
  <c r="D2631" i="2"/>
  <c r="D2632" i="2"/>
  <c r="D2443" i="2"/>
  <c r="D2444" i="2"/>
  <c r="H2255" i="2"/>
  <c r="I2255" i="2"/>
  <c r="J2255" i="2"/>
  <c r="K2255" i="2"/>
  <c r="V2255" i="2"/>
  <c r="X2255" i="2" s="1"/>
  <c r="W2255" i="2"/>
  <c r="Y2255" i="2" s="1"/>
  <c r="H2256" i="2"/>
  <c r="I2256" i="2"/>
  <c r="J2256" i="2"/>
  <c r="K2256" i="2"/>
  <c r="V2256" i="2"/>
  <c r="X2256" i="2" s="1"/>
  <c r="W2256" i="2"/>
  <c r="Y2256" i="2" s="1"/>
  <c r="D2255" i="2"/>
  <c r="D2256" i="2"/>
  <c r="H1929" i="2"/>
  <c r="I1929" i="2"/>
  <c r="J1929" i="2"/>
  <c r="K1929" i="2"/>
  <c r="V1929" i="2"/>
  <c r="X1929" i="2" s="1"/>
  <c r="W1929" i="2"/>
  <c r="Y1929" i="2" s="1"/>
  <c r="H1930" i="2"/>
  <c r="I1930" i="2"/>
  <c r="J1930" i="2"/>
  <c r="K1930" i="2"/>
  <c r="V1930" i="2"/>
  <c r="X1930" i="2" s="1"/>
  <c r="W1930" i="2"/>
  <c r="AA1930" i="2" s="1"/>
  <c r="AB1930" i="2" s="1"/>
  <c r="H2038" i="2"/>
  <c r="I2038" i="2"/>
  <c r="J2038" i="2"/>
  <c r="K2038" i="2"/>
  <c r="V2038" i="2"/>
  <c r="X2038" i="2" s="1"/>
  <c r="W2038" i="2"/>
  <c r="Y2038" i="2" s="1"/>
  <c r="H2039" i="2"/>
  <c r="I2039" i="2"/>
  <c r="J2039" i="2"/>
  <c r="K2039" i="2"/>
  <c r="V2039" i="2"/>
  <c r="X2039" i="2" s="1"/>
  <c r="W2039" i="2"/>
  <c r="Y2039" i="2" s="1"/>
  <c r="H2149" i="2"/>
  <c r="I2149" i="2"/>
  <c r="J2149" i="2"/>
  <c r="K2149" i="2"/>
  <c r="V2149" i="2"/>
  <c r="X2149" i="2" s="1"/>
  <c r="W2149" i="2"/>
  <c r="Y2149" i="2" s="1"/>
  <c r="H2150" i="2"/>
  <c r="I2150" i="2"/>
  <c r="J2150" i="2"/>
  <c r="K2150" i="2"/>
  <c r="V2150" i="2"/>
  <c r="X2150" i="2" s="1"/>
  <c r="W2150" i="2"/>
  <c r="Y2150" i="2" s="1"/>
  <c r="D2149" i="2"/>
  <c r="D2150" i="2"/>
  <c r="D2038" i="2"/>
  <c r="D2039" i="2"/>
  <c r="D1929" i="2"/>
  <c r="D1930" i="2"/>
  <c r="H1820" i="2"/>
  <c r="I1820" i="2"/>
  <c r="J1820" i="2"/>
  <c r="K1820" i="2"/>
  <c r="V1820" i="2"/>
  <c r="X1820" i="2" s="1"/>
  <c r="W1820" i="2"/>
  <c r="Y1820" i="2" s="1"/>
  <c r="H1821" i="2"/>
  <c r="I1821" i="2"/>
  <c r="J1821" i="2"/>
  <c r="K1821" i="2"/>
  <c r="V1821" i="2"/>
  <c r="X1821" i="2" s="1"/>
  <c r="W1821" i="2"/>
  <c r="Y1821" i="2" s="1"/>
  <c r="D1820" i="2"/>
  <c r="D1821" i="2"/>
  <c r="H1331" i="2"/>
  <c r="I1331" i="2"/>
  <c r="J1331" i="2"/>
  <c r="K1331" i="2"/>
  <c r="V1331" i="2"/>
  <c r="X1331" i="2" s="1"/>
  <c r="W1331" i="2"/>
  <c r="Y1331" i="2" s="1"/>
  <c r="H1332" i="2"/>
  <c r="I1332" i="2"/>
  <c r="J1332" i="2"/>
  <c r="K1332" i="2"/>
  <c r="V1332" i="2"/>
  <c r="X1332" i="2" s="1"/>
  <c r="W1332" i="2"/>
  <c r="Y1332" i="2" s="1"/>
  <c r="H1437" i="2"/>
  <c r="I1437" i="2"/>
  <c r="J1437" i="2"/>
  <c r="K1437" i="2"/>
  <c r="V1437" i="2"/>
  <c r="X1437" i="2" s="1"/>
  <c r="W1437" i="2"/>
  <c r="Y1437" i="2" s="1"/>
  <c r="H1438" i="2"/>
  <c r="I1438" i="2"/>
  <c r="J1438" i="2"/>
  <c r="K1438" i="2"/>
  <c r="V1438" i="2"/>
  <c r="X1438" i="2" s="1"/>
  <c r="W1438" i="2"/>
  <c r="Y1438" i="2" s="1"/>
  <c r="H1628" i="2"/>
  <c r="I1628" i="2"/>
  <c r="J1628" i="2"/>
  <c r="K1628" i="2"/>
  <c r="V1628" i="2"/>
  <c r="X1628" i="2" s="1"/>
  <c r="W1628" i="2"/>
  <c r="Y1628" i="2" s="1"/>
  <c r="H1629" i="2"/>
  <c r="I1629" i="2"/>
  <c r="J1629" i="2"/>
  <c r="K1629" i="2"/>
  <c r="V1629" i="2"/>
  <c r="X1629" i="2" s="1"/>
  <c r="W1629" i="2"/>
  <c r="Y1629" i="2" s="1"/>
  <c r="D1628" i="2"/>
  <c r="D1629" i="2"/>
  <c r="D1437" i="2"/>
  <c r="D1438" i="2"/>
  <c r="D1331" i="2"/>
  <c r="D1332" i="2"/>
  <c r="H1225" i="2"/>
  <c r="I1225" i="2"/>
  <c r="J1225" i="2"/>
  <c r="K1225" i="2"/>
  <c r="V1225" i="2"/>
  <c r="X1225" i="2" s="1"/>
  <c r="W1225" i="2"/>
  <c r="Y1225" i="2" s="1"/>
  <c r="H1226" i="2"/>
  <c r="I1226" i="2"/>
  <c r="J1226" i="2"/>
  <c r="K1226" i="2"/>
  <c r="V1226" i="2"/>
  <c r="X1226" i="2" s="1"/>
  <c r="W1226" i="2"/>
  <c r="Y1226" i="2" s="1"/>
  <c r="D1225" i="2"/>
  <c r="D1226" i="2"/>
  <c r="H1119" i="2"/>
  <c r="I1119" i="2"/>
  <c r="J1119" i="2"/>
  <c r="K1119" i="2"/>
  <c r="V1119" i="2"/>
  <c r="X1119" i="2" s="1"/>
  <c r="W1119" i="2"/>
  <c r="Y1119" i="2" s="1"/>
  <c r="H1120" i="2"/>
  <c r="I1120" i="2"/>
  <c r="J1120" i="2"/>
  <c r="K1120" i="2"/>
  <c r="V1120" i="2"/>
  <c r="X1120" i="2" s="1"/>
  <c r="W1120" i="2"/>
  <c r="Y1120" i="2" s="1"/>
  <c r="D1119" i="2"/>
  <c r="D1120" i="2"/>
  <c r="H1012" i="2"/>
  <c r="I1012" i="2"/>
  <c r="J1012" i="2"/>
  <c r="K1012" i="2"/>
  <c r="V1012" i="2"/>
  <c r="X1012" i="2" s="1"/>
  <c r="W1012" i="2"/>
  <c r="Y1012" i="2" s="1"/>
  <c r="H1013" i="2"/>
  <c r="I1013" i="2"/>
  <c r="J1013" i="2"/>
  <c r="K1013" i="2"/>
  <c r="V1013" i="2"/>
  <c r="X1013" i="2" s="1"/>
  <c r="W1013" i="2"/>
  <c r="Y1013" i="2" s="1"/>
  <c r="D1012" i="2"/>
  <c r="D1013" i="2"/>
  <c r="H782" i="2"/>
  <c r="I782" i="2"/>
  <c r="J782" i="2"/>
  <c r="K782" i="2"/>
  <c r="V782" i="2"/>
  <c r="X782" i="2" s="1"/>
  <c r="W782" i="2"/>
  <c r="Y782" i="2" s="1"/>
  <c r="H783" i="2"/>
  <c r="I783" i="2"/>
  <c r="J783" i="2"/>
  <c r="K783" i="2"/>
  <c r="V783" i="2"/>
  <c r="X783" i="2" s="1"/>
  <c r="W783" i="2"/>
  <c r="Y783" i="2" s="1"/>
  <c r="D782" i="2"/>
  <c r="D783" i="2"/>
  <c r="H592" i="2"/>
  <c r="I592" i="2"/>
  <c r="J592" i="2"/>
  <c r="K592" i="2"/>
  <c r="V592" i="2"/>
  <c r="X592" i="2" s="1"/>
  <c r="W592" i="2"/>
  <c r="Y592" i="2" s="1"/>
  <c r="H593" i="2"/>
  <c r="I593" i="2"/>
  <c r="J593" i="2"/>
  <c r="K593" i="2"/>
  <c r="V593" i="2"/>
  <c r="X593" i="2" s="1"/>
  <c r="W593" i="2"/>
  <c r="Y593" i="2" s="1"/>
  <c r="D592" i="2"/>
  <c r="D593" i="2"/>
  <c r="H509" i="2"/>
  <c r="I509" i="2"/>
  <c r="J509" i="2"/>
  <c r="K509" i="2"/>
  <c r="V509" i="2"/>
  <c r="X509" i="2" s="1"/>
  <c r="W509" i="2"/>
  <c r="Y509" i="2" s="1"/>
  <c r="H510" i="2"/>
  <c r="I510" i="2"/>
  <c r="J510" i="2"/>
  <c r="K510" i="2"/>
  <c r="V510" i="2"/>
  <c r="X510" i="2" s="1"/>
  <c r="W510" i="2"/>
  <c r="Y510" i="2" s="1"/>
  <c r="D509" i="2"/>
  <c r="D510" i="2"/>
  <c r="H422" i="2"/>
  <c r="I422" i="2"/>
  <c r="J422" i="2"/>
  <c r="K422" i="2"/>
  <c r="V422" i="2"/>
  <c r="X422" i="2" s="1"/>
  <c r="W422" i="2"/>
  <c r="Y422" i="2" s="1"/>
  <c r="H423" i="2"/>
  <c r="I423" i="2"/>
  <c r="J423" i="2"/>
  <c r="K423" i="2"/>
  <c r="V423" i="2"/>
  <c r="X423" i="2" s="1"/>
  <c r="W423" i="2"/>
  <c r="Y423" i="2" s="1"/>
  <c r="D422" i="2"/>
  <c r="D423" i="2"/>
  <c r="L424" i="2" s="1"/>
  <c r="H336" i="2"/>
  <c r="I336" i="2"/>
  <c r="J336" i="2"/>
  <c r="K336" i="2"/>
  <c r="V336" i="2"/>
  <c r="X336" i="2" s="1"/>
  <c r="W336" i="2"/>
  <c r="Y336" i="2" s="1"/>
  <c r="H337" i="2"/>
  <c r="I337" i="2"/>
  <c r="J337" i="2"/>
  <c r="K337" i="2"/>
  <c r="V337" i="2"/>
  <c r="X337" i="2" s="1"/>
  <c r="W337" i="2"/>
  <c r="Y337" i="2" s="1"/>
  <c r="D336" i="2"/>
  <c r="D337" i="2"/>
  <c r="H140" i="2"/>
  <c r="L140" i="2" s="1"/>
  <c r="I140" i="2"/>
  <c r="J140" i="2"/>
  <c r="M140" i="2" s="1"/>
  <c r="K140" i="2"/>
  <c r="V140" i="2"/>
  <c r="X140" i="2" s="1"/>
  <c r="W140" i="2"/>
  <c r="Y140" i="2" s="1"/>
  <c r="H141" i="2"/>
  <c r="L141" i="2" s="1"/>
  <c r="I141" i="2"/>
  <c r="J141" i="2"/>
  <c r="M141" i="2" s="1"/>
  <c r="K141" i="2"/>
  <c r="V141" i="2"/>
  <c r="X141" i="2" s="1"/>
  <c r="W141" i="2"/>
  <c r="Y141" i="2" s="1"/>
  <c r="K351" i="13" l="1"/>
  <c r="L351" i="13" s="1"/>
  <c r="O427" i="2"/>
  <c r="Q427" i="2"/>
  <c r="N427" i="2"/>
  <c r="P427" i="2"/>
  <c r="Q341" i="2"/>
  <c r="O341" i="2"/>
  <c r="N341" i="2"/>
  <c r="P341" i="2"/>
  <c r="L2633" i="2"/>
  <c r="M2633" i="2"/>
  <c r="L3063" i="2"/>
  <c r="M3063" i="2"/>
  <c r="L3270" i="2"/>
  <c r="M3270" i="2"/>
  <c r="M2445" i="2"/>
  <c r="L2445" i="2"/>
  <c r="M2741" i="2"/>
  <c r="L2741" i="2"/>
  <c r="M2957" i="2"/>
  <c r="L2957" i="2"/>
  <c r="L3168" i="2"/>
  <c r="M3168" i="2"/>
  <c r="L3376" i="2"/>
  <c r="M3376" i="2"/>
  <c r="L2848" i="2"/>
  <c r="M2848" i="2"/>
  <c r="J351" i="13"/>
  <c r="Z3061" i="2"/>
  <c r="Z3167" i="2"/>
  <c r="O339" i="2"/>
  <c r="L2740" i="2"/>
  <c r="P2740" i="2" s="1"/>
  <c r="L2956" i="2"/>
  <c r="N2956" i="2" s="1"/>
  <c r="Z2631" i="2"/>
  <c r="Z3269" i="2"/>
  <c r="L1931" i="2"/>
  <c r="M1931" i="2"/>
  <c r="Z2739" i="2"/>
  <c r="M1822" i="2"/>
  <c r="L1822" i="2"/>
  <c r="L2040" i="2"/>
  <c r="M2040" i="2"/>
  <c r="M2257" i="2"/>
  <c r="L2257" i="2"/>
  <c r="AA3061" i="2"/>
  <c r="AB3061" i="2" s="1"/>
  <c r="N425" i="2"/>
  <c r="L2151" i="2"/>
  <c r="M2151" i="2"/>
  <c r="Z1821" i="2"/>
  <c r="Z1332" i="2"/>
  <c r="Z1629" i="2"/>
  <c r="AA1226" i="2"/>
  <c r="AB1226" i="2" s="1"/>
  <c r="AA1821" i="2"/>
  <c r="AB1821" i="2" s="1"/>
  <c r="Z2444" i="2"/>
  <c r="AA3167" i="2"/>
  <c r="AB3167" i="2" s="1"/>
  <c r="Z593" i="2"/>
  <c r="AA2956" i="2"/>
  <c r="AB2956" i="2" s="1"/>
  <c r="AA423" i="2"/>
  <c r="AB423" i="2" s="1"/>
  <c r="AA1438" i="2"/>
  <c r="AB1438" i="2" s="1"/>
  <c r="L1930" i="2"/>
  <c r="N1930" i="2" s="1"/>
  <c r="L2150" i="2"/>
  <c r="N2150" i="2" s="1"/>
  <c r="AA2740" i="2"/>
  <c r="AB2740" i="2" s="1"/>
  <c r="AA2846" i="2"/>
  <c r="AB2846" i="2" s="1"/>
  <c r="L3375" i="2"/>
  <c r="N3375" i="2" s="1"/>
  <c r="L1120" i="2"/>
  <c r="N1120" i="2" s="1"/>
  <c r="L1121" i="2"/>
  <c r="M1121" i="2"/>
  <c r="L1333" i="2"/>
  <c r="M1333" i="2"/>
  <c r="L1630" i="2"/>
  <c r="M1630" i="2"/>
  <c r="AA2150" i="2"/>
  <c r="AB2150" i="2" s="1"/>
  <c r="M2444" i="2"/>
  <c r="O2444" i="2" s="1"/>
  <c r="L511" i="2"/>
  <c r="M511" i="2"/>
  <c r="L594" i="2"/>
  <c r="M594" i="2"/>
  <c r="L784" i="2"/>
  <c r="M784" i="2"/>
  <c r="Z1438" i="2"/>
  <c r="M1438" i="2"/>
  <c r="Q1438" i="2" s="1"/>
  <c r="Z1437" i="2"/>
  <c r="Z2150" i="2"/>
  <c r="Z2039" i="2"/>
  <c r="Z2847" i="2"/>
  <c r="AA3062" i="2"/>
  <c r="AB3062" i="2" s="1"/>
  <c r="L3269" i="2"/>
  <c r="P3269" i="2" s="1"/>
  <c r="Z3268" i="2"/>
  <c r="AA782" i="2"/>
  <c r="AB782" i="2" s="1"/>
  <c r="L1014" i="2"/>
  <c r="M1014" i="2"/>
  <c r="AA1120" i="2"/>
  <c r="AB1120" i="2" s="1"/>
  <c r="Z1119" i="2"/>
  <c r="M1226" i="2"/>
  <c r="AA1225" i="2"/>
  <c r="AB1225" i="2" s="1"/>
  <c r="L1438" i="2"/>
  <c r="N1438" i="2" s="1"/>
  <c r="L1439" i="2"/>
  <c r="M1439" i="2"/>
  <c r="AA1437" i="2"/>
  <c r="AB1437" i="2" s="1"/>
  <c r="AA2955" i="2"/>
  <c r="AB2955" i="2" s="1"/>
  <c r="AA783" i="2"/>
  <c r="AB783" i="2" s="1"/>
  <c r="Z782" i="2"/>
  <c r="Z1120" i="2"/>
  <c r="L1227" i="2"/>
  <c r="N1227" i="2" s="1"/>
  <c r="M1227" i="2"/>
  <c r="O1227" i="2" s="1"/>
  <c r="M2150" i="2"/>
  <c r="Q2150" i="2" s="1"/>
  <c r="AA2039" i="2"/>
  <c r="AB2039" i="2" s="1"/>
  <c r="AA2632" i="2"/>
  <c r="AB2632" i="2" s="1"/>
  <c r="Z3062" i="2"/>
  <c r="AA3166" i="2"/>
  <c r="AB3166" i="2" s="1"/>
  <c r="AA3269" i="2"/>
  <c r="AB3269" i="2" s="1"/>
  <c r="M424" i="2"/>
  <c r="Q424" i="2" s="1"/>
  <c r="N340" i="2"/>
  <c r="L510" i="2"/>
  <c r="N510" i="2" s="1"/>
  <c r="P339" i="2"/>
  <c r="L337" i="2"/>
  <c r="N337" i="2" s="1"/>
  <c r="O425" i="2"/>
  <c r="Q425" i="2"/>
  <c r="AA510" i="2"/>
  <c r="AB510" i="2" s="1"/>
  <c r="Z509" i="2"/>
  <c r="P426" i="2"/>
  <c r="N426" i="2"/>
  <c r="P424" i="2"/>
  <c r="N424" i="2"/>
  <c r="Z510" i="2"/>
  <c r="O426" i="2"/>
  <c r="Q426" i="2"/>
  <c r="N141" i="2"/>
  <c r="P141" i="2"/>
  <c r="Q140" i="2"/>
  <c r="O140" i="2"/>
  <c r="N140" i="2"/>
  <c r="P140" i="2"/>
  <c r="M783" i="2"/>
  <c r="Q783" i="2" s="1"/>
  <c r="L1629" i="2"/>
  <c r="N1629" i="2" s="1"/>
  <c r="L2632" i="2"/>
  <c r="P2632" i="2" s="1"/>
  <c r="L593" i="2"/>
  <c r="N593" i="2" s="1"/>
  <c r="L783" i="2"/>
  <c r="M1120" i="2"/>
  <c r="Q1120" i="2" s="1"/>
  <c r="L1226" i="2"/>
  <c r="N1226" i="2" s="1"/>
  <c r="M1629" i="2"/>
  <c r="Q1629" i="2" s="1"/>
  <c r="M1332" i="2"/>
  <c r="L2039" i="2"/>
  <c r="N2039" i="2" s="1"/>
  <c r="M2256" i="2"/>
  <c r="O2256" i="2" s="1"/>
  <c r="M2632" i="2"/>
  <c r="O2632" i="2" s="1"/>
  <c r="L2444" i="2"/>
  <c r="P2444" i="2" s="1"/>
  <c r="M2740" i="2"/>
  <c r="O2740" i="2" s="1"/>
  <c r="L2847" i="2"/>
  <c r="P2847" i="2" s="1"/>
  <c r="M2956" i="2"/>
  <c r="Q2956" i="2" s="1"/>
  <c r="M3062" i="2"/>
  <c r="O3062" i="2" s="1"/>
  <c r="M3375" i="2"/>
  <c r="O3375" i="2" s="1"/>
  <c r="Q340" i="2"/>
  <c r="AA141" i="2"/>
  <c r="AB141" i="2" s="1"/>
  <c r="Z140" i="2"/>
  <c r="M337" i="2"/>
  <c r="O337" i="2" s="1"/>
  <c r="AA336" i="2"/>
  <c r="AB336" i="2" s="1"/>
  <c r="L423" i="2"/>
  <c r="N423" i="2" s="1"/>
  <c r="M510" i="2"/>
  <c r="O510" i="2" s="1"/>
  <c r="L1013" i="2"/>
  <c r="P1013" i="2" s="1"/>
  <c r="M1821" i="2"/>
  <c r="Q1821" i="2" s="1"/>
  <c r="M1930" i="2"/>
  <c r="O1930" i="2" s="1"/>
  <c r="L3167" i="2"/>
  <c r="P3167" i="2" s="1"/>
  <c r="M338" i="2"/>
  <c r="L338" i="2"/>
  <c r="M593" i="2"/>
  <c r="Q593" i="2" s="1"/>
  <c r="L1332" i="2"/>
  <c r="M2039" i="2"/>
  <c r="O2039" i="2" s="1"/>
  <c r="L2256" i="2"/>
  <c r="N2256" i="2" s="1"/>
  <c r="M2847" i="2"/>
  <c r="Q2847" i="2" s="1"/>
  <c r="L3062" i="2"/>
  <c r="N3062" i="2" s="1"/>
  <c r="Z141" i="2"/>
  <c r="AA140" i="2"/>
  <c r="AB140" i="2" s="1"/>
  <c r="Z423" i="2"/>
  <c r="M423" i="2"/>
  <c r="O423" i="2" s="1"/>
  <c r="M1013" i="2"/>
  <c r="Q1013" i="2" s="1"/>
  <c r="L1821" i="2"/>
  <c r="P1821" i="2" s="1"/>
  <c r="M3167" i="2"/>
  <c r="Q3167" i="2" s="1"/>
  <c r="M3269" i="2"/>
  <c r="O3269" i="2" s="1"/>
  <c r="K352" i="13"/>
  <c r="L352" i="13" s="1"/>
  <c r="J352" i="13"/>
  <c r="K289" i="13"/>
  <c r="L289" i="13" s="1"/>
  <c r="J289" i="13"/>
  <c r="K288" i="13"/>
  <c r="L288" i="13" s="1"/>
  <c r="J288" i="13"/>
  <c r="J226" i="13"/>
  <c r="K226" i="13"/>
  <c r="L226" i="13" s="1"/>
  <c r="K225" i="13"/>
  <c r="L225" i="13" s="1"/>
  <c r="J225" i="13"/>
  <c r="J163" i="13"/>
  <c r="K163" i="13"/>
  <c r="L163" i="13" s="1"/>
  <c r="J162" i="13"/>
  <c r="K162" i="13"/>
  <c r="L162" i="13" s="1"/>
  <c r="K100" i="13"/>
  <c r="L100" i="13" s="1"/>
  <c r="I99" i="13"/>
  <c r="J99" i="13" s="1"/>
  <c r="J100" i="13"/>
  <c r="K37" i="13"/>
  <c r="L37" i="13" s="1"/>
  <c r="I36" i="13"/>
  <c r="J36" i="13" s="1"/>
  <c r="J37" i="13"/>
  <c r="Z3374" i="2"/>
  <c r="AA3374" i="2"/>
  <c r="AB3374" i="2" s="1"/>
  <c r="Z3375" i="2"/>
  <c r="AA3375" i="2"/>
  <c r="AB3375" i="2" s="1"/>
  <c r="AA3268" i="2"/>
  <c r="AB3268" i="2" s="1"/>
  <c r="Z3166" i="2"/>
  <c r="Z2955" i="2"/>
  <c r="AA2847" i="2"/>
  <c r="AB2847" i="2" s="1"/>
  <c r="Z2846" i="2"/>
  <c r="Z2740" i="2"/>
  <c r="AA2739" i="2"/>
  <c r="AB2739" i="2" s="1"/>
  <c r="Z2956" i="2"/>
  <c r="AA2631" i="2"/>
  <c r="AB2631" i="2" s="1"/>
  <c r="AA2444" i="2"/>
  <c r="AB2444" i="2" s="1"/>
  <c r="Z2443" i="2"/>
  <c r="AA2443" i="2"/>
  <c r="AB2443" i="2" s="1"/>
  <c r="AA2256" i="2"/>
  <c r="AB2256" i="2" s="1"/>
  <c r="AA2255" i="2"/>
  <c r="AB2255" i="2" s="1"/>
  <c r="Z2255" i="2"/>
  <c r="Z2632" i="2"/>
  <c r="Z2256" i="2"/>
  <c r="Z2149" i="2"/>
  <c r="AA2149" i="2"/>
  <c r="AB2149" i="2" s="1"/>
  <c r="Z2038" i="2"/>
  <c r="AA2038" i="2"/>
  <c r="AB2038" i="2" s="1"/>
  <c r="Z1929" i="2"/>
  <c r="AA1929" i="2"/>
  <c r="AB1929" i="2" s="1"/>
  <c r="Y1930" i="2"/>
  <c r="Z1930" i="2" s="1"/>
  <c r="AA1820" i="2"/>
  <c r="AB1820" i="2" s="1"/>
  <c r="Z1820" i="2"/>
  <c r="AA1629" i="2"/>
  <c r="AB1629" i="2" s="1"/>
  <c r="Z1628" i="2"/>
  <c r="AA1628" i="2"/>
  <c r="AB1628" i="2" s="1"/>
  <c r="AA1332" i="2"/>
  <c r="AB1332" i="2" s="1"/>
  <c r="Z1331" i="2"/>
  <c r="AA1331" i="2"/>
  <c r="AB1331" i="2" s="1"/>
  <c r="Z1225" i="2"/>
  <c r="Z1226" i="2"/>
  <c r="AA1119" i="2"/>
  <c r="AB1119" i="2" s="1"/>
  <c r="AA1013" i="2"/>
  <c r="AB1013" i="2" s="1"/>
  <c r="Z1012" i="2"/>
  <c r="AA1012" i="2"/>
  <c r="AB1012" i="2" s="1"/>
  <c r="Z1013" i="2"/>
  <c r="Z783" i="2"/>
  <c r="AA593" i="2"/>
  <c r="AB593" i="2" s="1"/>
  <c r="Z592" i="2"/>
  <c r="AA592" i="2"/>
  <c r="AB592" i="2" s="1"/>
  <c r="AA509" i="2"/>
  <c r="AB509" i="2" s="1"/>
  <c r="Z422" i="2"/>
  <c r="AA422" i="2"/>
  <c r="AB422" i="2" s="1"/>
  <c r="Z337" i="2"/>
  <c r="Z336" i="2"/>
  <c r="AA337" i="2"/>
  <c r="AB337" i="2" s="1"/>
  <c r="O141" i="2"/>
  <c r="Q141" i="2"/>
  <c r="D3373" i="2"/>
  <c r="L3374" i="2" s="1"/>
  <c r="H3373" i="2"/>
  <c r="I3373" i="2"/>
  <c r="J3373" i="2"/>
  <c r="K3373" i="2"/>
  <c r="V3373" i="2"/>
  <c r="X3373" i="2" s="1"/>
  <c r="W3373" i="2"/>
  <c r="Y3373" i="2" s="1"/>
  <c r="H3267" i="2"/>
  <c r="I3267" i="2"/>
  <c r="J3267" i="2"/>
  <c r="K3267" i="2"/>
  <c r="V3267" i="2"/>
  <c r="X3267" i="2" s="1"/>
  <c r="W3267" i="2"/>
  <c r="Y3267" i="2" s="1"/>
  <c r="D3267" i="2"/>
  <c r="L3268" i="2" s="1"/>
  <c r="D3165" i="2"/>
  <c r="M3166" i="2" s="1"/>
  <c r="H3165" i="2"/>
  <c r="I3165" i="2"/>
  <c r="J3165" i="2"/>
  <c r="K3165" i="2"/>
  <c r="V3165" i="2"/>
  <c r="X3165" i="2" s="1"/>
  <c r="W3165" i="2"/>
  <c r="Y3165" i="2" s="1"/>
  <c r="H3060" i="2"/>
  <c r="I3060" i="2"/>
  <c r="J3060" i="2"/>
  <c r="K3060" i="2"/>
  <c r="V3060" i="2"/>
  <c r="X3060" i="2" s="1"/>
  <c r="W3060" i="2"/>
  <c r="Y3060" i="2" s="1"/>
  <c r="D3060" i="2"/>
  <c r="L3061" i="2" s="1"/>
  <c r="H2954" i="2"/>
  <c r="I2954" i="2"/>
  <c r="J2954" i="2"/>
  <c r="K2954" i="2"/>
  <c r="V2954" i="2"/>
  <c r="X2954" i="2" s="1"/>
  <c r="W2954" i="2"/>
  <c r="Y2954" i="2" s="1"/>
  <c r="D2954" i="2"/>
  <c r="L2955" i="2" s="1"/>
  <c r="N2955" i="2" s="1"/>
  <c r="H2845" i="2"/>
  <c r="I2845" i="2"/>
  <c r="J2845" i="2"/>
  <c r="K2845" i="2"/>
  <c r="V2845" i="2"/>
  <c r="X2845" i="2" s="1"/>
  <c r="W2845" i="2"/>
  <c r="Y2845" i="2" s="1"/>
  <c r="H2738" i="2"/>
  <c r="I2738" i="2"/>
  <c r="J2738" i="2"/>
  <c r="K2738" i="2"/>
  <c r="V2738" i="2"/>
  <c r="X2738" i="2" s="1"/>
  <c r="W2738" i="2"/>
  <c r="Y2738" i="2" s="1"/>
  <c r="D2845" i="2"/>
  <c r="L2846" i="2" s="1"/>
  <c r="D2738" i="2"/>
  <c r="L2739" i="2" s="1"/>
  <c r="F350" i="13"/>
  <c r="H350" i="13" s="1"/>
  <c r="G350" i="13"/>
  <c r="I350" i="13" s="1"/>
  <c r="B350" i="13"/>
  <c r="F287" i="13"/>
  <c r="H287" i="13" s="1"/>
  <c r="G287" i="13"/>
  <c r="K287" i="13" s="1"/>
  <c r="L287" i="13" s="1"/>
  <c r="B287" i="13"/>
  <c r="F224" i="13"/>
  <c r="H224" i="13" s="1"/>
  <c r="G224" i="13"/>
  <c r="I224" i="13" s="1"/>
  <c r="B224" i="13"/>
  <c r="H2254" i="2"/>
  <c r="I2254" i="2"/>
  <c r="J2254" i="2"/>
  <c r="K2254" i="2"/>
  <c r="V2254" i="2"/>
  <c r="X2254" i="2" s="1"/>
  <c r="W2254" i="2"/>
  <c r="Y2254" i="2" s="1"/>
  <c r="H2442" i="2"/>
  <c r="I2442" i="2"/>
  <c r="J2442" i="2"/>
  <c r="K2442" i="2"/>
  <c r="V2442" i="2"/>
  <c r="X2442" i="2" s="1"/>
  <c r="W2442" i="2"/>
  <c r="Y2442" i="2" s="1"/>
  <c r="H2630" i="2"/>
  <c r="I2630" i="2"/>
  <c r="J2630" i="2"/>
  <c r="K2630" i="2"/>
  <c r="V2630" i="2"/>
  <c r="X2630" i="2" s="1"/>
  <c r="W2630" i="2"/>
  <c r="Y2630" i="2" s="1"/>
  <c r="D2630" i="2"/>
  <c r="M2631" i="2" s="1"/>
  <c r="D2442" i="2"/>
  <c r="L2443" i="2" s="1"/>
  <c r="D2254" i="2"/>
  <c r="M2255" i="2" s="1"/>
  <c r="H2148" i="2"/>
  <c r="I2148" i="2"/>
  <c r="J2148" i="2"/>
  <c r="K2148" i="2"/>
  <c r="V2148" i="2"/>
  <c r="X2148" i="2" s="1"/>
  <c r="W2148" i="2"/>
  <c r="Y2148" i="2" s="1"/>
  <c r="H2037" i="2"/>
  <c r="I2037" i="2"/>
  <c r="J2037" i="2"/>
  <c r="K2037" i="2"/>
  <c r="V2037" i="2"/>
  <c r="X2037" i="2" s="1"/>
  <c r="W2037" i="2"/>
  <c r="Y2037" i="2" s="1"/>
  <c r="H1928" i="2"/>
  <c r="I1928" i="2"/>
  <c r="J1928" i="2"/>
  <c r="K1928" i="2"/>
  <c r="V1928" i="2"/>
  <c r="X1928" i="2" s="1"/>
  <c r="W1928" i="2"/>
  <c r="Y1928" i="2" s="1"/>
  <c r="D2148" i="2"/>
  <c r="M2149" i="2" s="1"/>
  <c r="O2149" i="2" s="1"/>
  <c r="D2037" i="2"/>
  <c r="L2038" i="2" s="1"/>
  <c r="D1928" i="2"/>
  <c r="M1929" i="2" s="1"/>
  <c r="D1819" i="2"/>
  <c r="L1820" i="2" s="1"/>
  <c r="H1819" i="2"/>
  <c r="I1819" i="2"/>
  <c r="J1819" i="2"/>
  <c r="K1819" i="2"/>
  <c r="V1819" i="2"/>
  <c r="X1819" i="2" s="1"/>
  <c r="W1819" i="2"/>
  <c r="Y1819" i="2" s="1"/>
  <c r="H1627" i="2"/>
  <c r="I1627" i="2"/>
  <c r="J1627" i="2"/>
  <c r="K1627" i="2"/>
  <c r="V1627" i="2"/>
  <c r="X1627" i="2" s="1"/>
  <c r="W1627" i="2"/>
  <c r="Y1627" i="2" s="1"/>
  <c r="H1436" i="2"/>
  <c r="I1436" i="2"/>
  <c r="J1436" i="2"/>
  <c r="K1436" i="2"/>
  <c r="V1436" i="2"/>
  <c r="X1436" i="2" s="1"/>
  <c r="W1436" i="2"/>
  <c r="Y1436" i="2" s="1"/>
  <c r="D1627" i="2"/>
  <c r="M1628" i="2" s="1"/>
  <c r="D1436" i="2"/>
  <c r="H1224" i="2"/>
  <c r="I1224" i="2"/>
  <c r="J1224" i="2"/>
  <c r="K1224" i="2"/>
  <c r="V1224" i="2"/>
  <c r="X1224" i="2" s="1"/>
  <c r="W1224" i="2"/>
  <c r="Y1224" i="2" s="1"/>
  <c r="H1330" i="2"/>
  <c r="I1330" i="2"/>
  <c r="J1330" i="2"/>
  <c r="K1330" i="2"/>
  <c r="V1330" i="2"/>
  <c r="X1330" i="2" s="1"/>
  <c r="W1330" i="2"/>
  <c r="Y1330" i="2" s="1"/>
  <c r="D1330" i="2"/>
  <c r="L1331" i="2" s="1"/>
  <c r="D1224" i="2"/>
  <c r="M1225" i="2" s="1"/>
  <c r="O1225" i="2" s="1"/>
  <c r="H1118" i="2"/>
  <c r="I1118" i="2"/>
  <c r="J1118" i="2"/>
  <c r="K1118" i="2"/>
  <c r="V1118" i="2"/>
  <c r="X1118" i="2" s="1"/>
  <c r="W1118" i="2"/>
  <c r="Y1118" i="2" s="1"/>
  <c r="D1118" i="2"/>
  <c r="L1119" i="2" s="1"/>
  <c r="N1119" i="2" s="1"/>
  <c r="H1011" i="2"/>
  <c r="I1011" i="2"/>
  <c r="J1011" i="2"/>
  <c r="K1011" i="2"/>
  <c r="V1011" i="2"/>
  <c r="X1011" i="2" s="1"/>
  <c r="W1011" i="2"/>
  <c r="Y1011" i="2" s="1"/>
  <c r="H781" i="2"/>
  <c r="I781" i="2"/>
  <c r="J781" i="2"/>
  <c r="K781" i="2"/>
  <c r="V781" i="2"/>
  <c r="X781" i="2" s="1"/>
  <c r="W781" i="2"/>
  <c r="Y781" i="2" s="1"/>
  <c r="D1011" i="2"/>
  <c r="M1012" i="2" s="1"/>
  <c r="O1012" i="2" s="1"/>
  <c r="D781" i="2"/>
  <c r="M782" i="2" s="1"/>
  <c r="F98" i="13"/>
  <c r="H98" i="13" s="1"/>
  <c r="G98" i="13"/>
  <c r="I98" i="13" s="1"/>
  <c r="B98" i="13"/>
  <c r="F161" i="13"/>
  <c r="H161" i="13" s="1"/>
  <c r="G161" i="13"/>
  <c r="K161" i="13" s="1"/>
  <c r="L161" i="13" s="1"/>
  <c r="B161" i="13"/>
  <c r="F35" i="13"/>
  <c r="H35" i="13" s="1"/>
  <c r="G35" i="13"/>
  <c r="I35" i="13" s="1"/>
  <c r="H591" i="2"/>
  <c r="I591" i="2"/>
  <c r="J591" i="2"/>
  <c r="K591" i="2"/>
  <c r="V591" i="2"/>
  <c r="X591" i="2" s="1"/>
  <c r="W591" i="2"/>
  <c r="Y591" i="2" s="1"/>
  <c r="D591" i="2"/>
  <c r="M592" i="2" s="1"/>
  <c r="H508" i="2"/>
  <c r="I508" i="2"/>
  <c r="J508" i="2"/>
  <c r="K508" i="2"/>
  <c r="V508" i="2"/>
  <c r="X508" i="2" s="1"/>
  <c r="W508" i="2"/>
  <c r="Y508" i="2" s="1"/>
  <c r="D508" i="2"/>
  <c r="M509" i="2" s="1"/>
  <c r="H421" i="2"/>
  <c r="I421" i="2"/>
  <c r="J421" i="2"/>
  <c r="K421" i="2"/>
  <c r="V421" i="2"/>
  <c r="X421" i="2" s="1"/>
  <c r="W421" i="2"/>
  <c r="Y421" i="2" s="1"/>
  <c r="D421" i="2"/>
  <c r="M422" i="2" s="1"/>
  <c r="O422" i="2" s="1"/>
  <c r="D335" i="2"/>
  <c r="M336" i="2" s="1"/>
  <c r="H335" i="2"/>
  <c r="I335" i="2"/>
  <c r="J335" i="2"/>
  <c r="K335" i="2"/>
  <c r="V335" i="2"/>
  <c r="X335" i="2" s="1"/>
  <c r="W335" i="2"/>
  <c r="Y335" i="2" s="1"/>
  <c r="H139" i="2"/>
  <c r="L139" i="2" s="1"/>
  <c r="N139" i="2" s="1"/>
  <c r="I139" i="2"/>
  <c r="J139" i="2"/>
  <c r="M139" i="2" s="1"/>
  <c r="K139" i="2"/>
  <c r="V139" i="2"/>
  <c r="X139" i="2" s="1"/>
  <c r="W139" i="2"/>
  <c r="Y139" i="2" s="1"/>
  <c r="P1332" i="2" l="1"/>
  <c r="N1332" i="2"/>
  <c r="O1332" i="2"/>
  <c r="Q1332" i="2"/>
  <c r="Q1226" i="2"/>
  <c r="O1226" i="2"/>
  <c r="P1333" i="2"/>
  <c r="N1333" i="2"/>
  <c r="N1331" i="2"/>
  <c r="P1331" i="2"/>
  <c r="Q1333" i="2"/>
  <c r="O1333" i="2"/>
  <c r="I161" i="13"/>
  <c r="K98" i="13"/>
  <c r="L98" i="13" s="1"/>
  <c r="O424" i="2"/>
  <c r="P510" i="2"/>
  <c r="Q3269" i="2"/>
  <c r="N3376" i="2"/>
  <c r="P3376" i="2"/>
  <c r="Q2957" i="2"/>
  <c r="O2957" i="2"/>
  <c r="O2445" i="2"/>
  <c r="Q2445" i="2"/>
  <c r="N3063" i="2"/>
  <c r="P3063" i="2"/>
  <c r="O2848" i="2"/>
  <c r="Q2848" i="2"/>
  <c r="O3168" i="2"/>
  <c r="Q3168" i="2"/>
  <c r="N2741" i="2"/>
  <c r="P2741" i="2"/>
  <c r="O2633" i="2"/>
  <c r="Q2633" i="2"/>
  <c r="P3375" i="2"/>
  <c r="Q3376" i="2"/>
  <c r="O3376" i="2"/>
  <c r="N2957" i="2"/>
  <c r="P2957" i="2"/>
  <c r="P2445" i="2"/>
  <c r="N2445" i="2"/>
  <c r="O3063" i="2"/>
  <c r="Q3063" i="2"/>
  <c r="Q3270" i="2"/>
  <c r="O3270" i="2"/>
  <c r="N2848" i="2"/>
  <c r="P2848" i="2"/>
  <c r="N3168" i="2"/>
  <c r="P3168" i="2"/>
  <c r="O2741" i="2"/>
  <c r="Q2741" i="2"/>
  <c r="N3270" i="2"/>
  <c r="P3270" i="2"/>
  <c r="N2633" i="2"/>
  <c r="P2633" i="2"/>
  <c r="J35" i="13"/>
  <c r="I287" i="13"/>
  <c r="J287" i="13" s="1"/>
  <c r="P593" i="2"/>
  <c r="P1930" i="2"/>
  <c r="N2740" i="2"/>
  <c r="Z1928" i="2"/>
  <c r="Z3165" i="2"/>
  <c r="P2956" i="2"/>
  <c r="Z3060" i="2"/>
  <c r="P1629" i="2"/>
  <c r="O3167" i="2"/>
  <c r="Z1819" i="2"/>
  <c r="Z139" i="2"/>
  <c r="M2739" i="2"/>
  <c r="O2739" i="2" s="1"/>
  <c r="P423" i="2"/>
  <c r="O2257" i="2"/>
  <c r="Q2257" i="2"/>
  <c r="Z1627" i="2"/>
  <c r="O2040" i="2"/>
  <c r="Q2040" i="2"/>
  <c r="AA2954" i="2"/>
  <c r="AB2954" i="2" s="1"/>
  <c r="AA3060" i="2"/>
  <c r="AB3060" i="2" s="1"/>
  <c r="O1013" i="2"/>
  <c r="M2846" i="2"/>
  <c r="O2846" i="2" s="1"/>
  <c r="N2040" i="2"/>
  <c r="P2040" i="2"/>
  <c r="O1931" i="2"/>
  <c r="Q1931" i="2"/>
  <c r="N2151" i="2"/>
  <c r="P2151" i="2"/>
  <c r="Q1822" i="2"/>
  <c r="O1822" i="2"/>
  <c r="Q2444" i="2"/>
  <c r="Q2151" i="2"/>
  <c r="O2151" i="2"/>
  <c r="N2257" i="2"/>
  <c r="P2257" i="2"/>
  <c r="N1822" i="2"/>
  <c r="P1822" i="2"/>
  <c r="N1931" i="2"/>
  <c r="P1931" i="2"/>
  <c r="P2150" i="2"/>
  <c r="N2739" i="2"/>
  <c r="P2739" i="2"/>
  <c r="AA3267" i="2"/>
  <c r="AB3267" i="2" s="1"/>
  <c r="P1438" i="2"/>
  <c r="Z781" i="2"/>
  <c r="O783" i="2"/>
  <c r="N1013" i="2"/>
  <c r="P1120" i="2"/>
  <c r="O1438" i="2"/>
  <c r="Q1930" i="2"/>
  <c r="Q2256" i="2"/>
  <c r="O2956" i="2"/>
  <c r="N3167" i="2"/>
  <c r="P3062" i="2"/>
  <c r="M3268" i="2"/>
  <c r="O3268" i="2" s="1"/>
  <c r="M2038" i="2"/>
  <c r="O2038" i="2" s="1"/>
  <c r="L2255" i="2"/>
  <c r="N2255" i="2" s="1"/>
  <c r="L1225" i="2"/>
  <c r="N1225" i="2" s="1"/>
  <c r="L509" i="2"/>
  <c r="N509" i="2" s="1"/>
  <c r="AA139" i="2"/>
  <c r="AB139" i="2" s="1"/>
  <c r="O1629" i="2"/>
  <c r="P2256" i="2"/>
  <c r="M1820" i="2"/>
  <c r="N2038" i="2"/>
  <c r="P2038" i="2"/>
  <c r="O2255" i="2"/>
  <c r="Q2255" i="2"/>
  <c r="P2846" i="2"/>
  <c r="N2846" i="2"/>
  <c r="O3166" i="2"/>
  <c r="Q3166" i="2"/>
  <c r="N1820" i="2"/>
  <c r="P1820" i="2"/>
  <c r="P2443" i="2"/>
  <c r="N2443" i="2"/>
  <c r="P3061" i="2"/>
  <c r="N3061" i="2"/>
  <c r="N3268" i="2"/>
  <c r="P3268" i="2"/>
  <c r="O1929" i="2"/>
  <c r="Q1929" i="2"/>
  <c r="Q2631" i="2"/>
  <c r="O2631" i="2"/>
  <c r="N3374" i="2"/>
  <c r="P3374" i="2"/>
  <c r="M3061" i="2"/>
  <c r="Q1014" i="2"/>
  <c r="O1014" i="2"/>
  <c r="N784" i="2"/>
  <c r="P784" i="2"/>
  <c r="N511" i="2"/>
  <c r="P511" i="2"/>
  <c r="Q1630" i="2"/>
  <c r="O1630" i="2"/>
  <c r="Q1121" i="2"/>
  <c r="O1121" i="2"/>
  <c r="Q2740" i="2"/>
  <c r="Q3062" i="2"/>
  <c r="L2631" i="2"/>
  <c r="Q1439" i="2"/>
  <c r="O1439" i="2"/>
  <c r="N1014" i="2"/>
  <c r="P1014" i="2"/>
  <c r="Q594" i="2"/>
  <c r="O594" i="2"/>
  <c r="L3166" i="2"/>
  <c r="N1630" i="2"/>
  <c r="P1630" i="2"/>
  <c r="N1121" i="2"/>
  <c r="P1121" i="2"/>
  <c r="AA2845" i="2"/>
  <c r="AB2845" i="2" s="1"/>
  <c r="AA3373" i="2"/>
  <c r="AB3373" i="2" s="1"/>
  <c r="P1226" i="2"/>
  <c r="N1821" i="2"/>
  <c r="O2150" i="2"/>
  <c r="P2039" i="2"/>
  <c r="N2444" i="2"/>
  <c r="M2443" i="2"/>
  <c r="Q1227" i="2"/>
  <c r="L1929" i="2"/>
  <c r="N1439" i="2"/>
  <c r="P1439" i="2"/>
  <c r="N594" i="2"/>
  <c r="P594" i="2"/>
  <c r="AA1330" i="2"/>
  <c r="AB1330" i="2" s="1"/>
  <c r="L782" i="2"/>
  <c r="N782" i="2" s="1"/>
  <c r="M2955" i="2"/>
  <c r="O593" i="2"/>
  <c r="AA1819" i="2"/>
  <c r="AB1819" i="2" s="1"/>
  <c r="AA1928" i="2"/>
  <c r="AB1928" i="2" s="1"/>
  <c r="AA2037" i="2"/>
  <c r="AB2037" i="2" s="1"/>
  <c r="P337" i="2"/>
  <c r="Q2149" i="2"/>
  <c r="O2847" i="2"/>
  <c r="N3269" i="2"/>
  <c r="P2955" i="2"/>
  <c r="M3374" i="2"/>
  <c r="P1227" i="2"/>
  <c r="Q784" i="2"/>
  <c r="O784" i="2"/>
  <c r="Q511" i="2"/>
  <c r="O511" i="2"/>
  <c r="L2149" i="2"/>
  <c r="Q423" i="2"/>
  <c r="Q336" i="2"/>
  <c r="O336" i="2"/>
  <c r="L336" i="2"/>
  <c r="Q510" i="2"/>
  <c r="Q782" i="2"/>
  <c r="O782" i="2"/>
  <c r="O592" i="2"/>
  <c r="Q592" i="2"/>
  <c r="Q1628" i="2"/>
  <c r="O1628" i="2"/>
  <c r="O509" i="2"/>
  <c r="Q509" i="2"/>
  <c r="Q1225" i="2"/>
  <c r="Q338" i="2"/>
  <c r="O338" i="2"/>
  <c r="Q337" i="2"/>
  <c r="O1120" i="2"/>
  <c r="O1821" i="2"/>
  <c r="Q2039" i="2"/>
  <c r="Q2632" i="2"/>
  <c r="N2847" i="2"/>
  <c r="Q3375" i="2"/>
  <c r="L592" i="2"/>
  <c r="N2632" i="2"/>
  <c r="N338" i="2"/>
  <c r="P338" i="2"/>
  <c r="M1119" i="2"/>
  <c r="L422" i="2"/>
  <c r="Q422" i="2"/>
  <c r="L1628" i="2"/>
  <c r="L1437" i="2"/>
  <c r="M1437" i="2"/>
  <c r="Q1012" i="2"/>
  <c r="P1119" i="2"/>
  <c r="M1331" i="2"/>
  <c r="N783" i="2"/>
  <c r="P783" i="2"/>
  <c r="L1012" i="2"/>
  <c r="J161" i="13"/>
  <c r="K224" i="13"/>
  <c r="L224" i="13" s="1"/>
  <c r="J224" i="13"/>
  <c r="J98" i="13"/>
  <c r="Z3373" i="2"/>
  <c r="Z3267" i="2"/>
  <c r="AA3165" i="2"/>
  <c r="AB3165" i="2" s="1"/>
  <c r="Z508" i="2"/>
  <c r="Z1436" i="2"/>
  <c r="Z2148" i="2"/>
  <c r="Z2254" i="2"/>
  <c r="Z2738" i="2"/>
  <c r="Z421" i="2"/>
  <c r="AA781" i="2"/>
  <c r="AB781" i="2" s="1"/>
  <c r="AA1011" i="2"/>
  <c r="AB1011" i="2" s="1"/>
  <c r="Z1118" i="2"/>
  <c r="Z1330" i="2"/>
  <c r="AA2148" i="2"/>
  <c r="AB2148" i="2" s="1"/>
  <c r="AA2630" i="2"/>
  <c r="AB2630" i="2" s="1"/>
  <c r="AA2254" i="2"/>
  <c r="AB2254" i="2" s="1"/>
  <c r="AA2738" i="2"/>
  <c r="AB2738" i="2" s="1"/>
  <c r="Z2845" i="2"/>
  <c r="AA508" i="2"/>
  <c r="AB508" i="2" s="1"/>
  <c r="AA591" i="2"/>
  <c r="AB591" i="2" s="1"/>
  <c r="Z1224" i="2"/>
  <c r="Z2442" i="2"/>
  <c r="Z2954" i="2"/>
  <c r="J350" i="13"/>
  <c r="K350" i="13"/>
  <c r="L350" i="13" s="1"/>
  <c r="Z2630" i="2"/>
  <c r="AA2442" i="2"/>
  <c r="AB2442" i="2" s="1"/>
  <c r="Z2037" i="2"/>
  <c r="AA1627" i="2"/>
  <c r="AB1627" i="2" s="1"/>
  <c r="AA1436" i="2"/>
  <c r="AB1436" i="2" s="1"/>
  <c r="AA421" i="2"/>
  <c r="AB421" i="2" s="1"/>
  <c r="Z1011" i="2"/>
  <c r="AA1224" i="2"/>
  <c r="AB1224" i="2" s="1"/>
  <c r="AA1118" i="2"/>
  <c r="AB1118" i="2" s="1"/>
  <c r="K35" i="13"/>
  <c r="L35" i="13" s="1"/>
  <c r="Z591" i="2"/>
  <c r="AA335" i="2"/>
  <c r="AB335" i="2" s="1"/>
  <c r="Z335" i="2"/>
  <c r="Q139" i="2"/>
  <c r="O139" i="2"/>
  <c r="P139" i="2"/>
  <c r="H3370" i="2"/>
  <c r="I3370" i="2"/>
  <c r="J3370" i="2"/>
  <c r="K3370" i="2"/>
  <c r="V3370" i="2"/>
  <c r="X3370" i="2" s="1"/>
  <c r="W3370" i="2"/>
  <c r="Y3370" i="2" s="1"/>
  <c r="H3371" i="2"/>
  <c r="I3371" i="2"/>
  <c r="J3371" i="2"/>
  <c r="K3371" i="2"/>
  <c r="V3371" i="2"/>
  <c r="X3371" i="2" s="1"/>
  <c r="W3371" i="2"/>
  <c r="Y3371" i="2" s="1"/>
  <c r="H3372" i="2"/>
  <c r="I3372" i="2"/>
  <c r="J3372" i="2"/>
  <c r="K3372" i="2"/>
  <c r="V3372" i="2"/>
  <c r="X3372" i="2" s="1"/>
  <c r="W3372" i="2"/>
  <c r="Y3372" i="2" s="1"/>
  <c r="D3370" i="2"/>
  <c r="D3371" i="2"/>
  <c r="D3372" i="2"/>
  <c r="L3373" i="2" s="1"/>
  <c r="H3264" i="2"/>
  <c r="I3264" i="2"/>
  <c r="J3264" i="2"/>
  <c r="K3264" i="2"/>
  <c r="V3264" i="2"/>
  <c r="X3264" i="2" s="1"/>
  <c r="W3264" i="2"/>
  <c r="Y3264" i="2" s="1"/>
  <c r="H3265" i="2"/>
  <c r="I3265" i="2"/>
  <c r="J3265" i="2"/>
  <c r="K3265" i="2"/>
  <c r="V3265" i="2"/>
  <c r="X3265" i="2" s="1"/>
  <c r="W3265" i="2"/>
  <c r="Y3265" i="2" s="1"/>
  <c r="H3266" i="2"/>
  <c r="I3266" i="2"/>
  <c r="J3266" i="2"/>
  <c r="K3266" i="2"/>
  <c r="V3266" i="2"/>
  <c r="X3266" i="2" s="1"/>
  <c r="W3266" i="2"/>
  <c r="Y3266" i="2" s="1"/>
  <c r="D3264" i="2"/>
  <c r="D3265" i="2"/>
  <c r="D3266" i="2"/>
  <c r="L3267" i="2" s="1"/>
  <c r="H3162" i="2"/>
  <c r="I3162" i="2"/>
  <c r="J3162" i="2"/>
  <c r="K3162" i="2"/>
  <c r="V3162" i="2"/>
  <c r="X3162" i="2" s="1"/>
  <c r="W3162" i="2"/>
  <c r="Y3162" i="2" s="1"/>
  <c r="H3163" i="2"/>
  <c r="I3163" i="2"/>
  <c r="J3163" i="2"/>
  <c r="K3163" i="2"/>
  <c r="V3163" i="2"/>
  <c r="X3163" i="2" s="1"/>
  <c r="W3163" i="2"/>
  <c r="Y3163" i="2" s="1"/>
  <c r="H3164" i="2"/>
  <c r="I3164" i="2"/>
  <c r="J3164" i="2"/>
  <c r="K3164" i="2"/>
  <c r="V3164" i="2"/>
  <c r="X3164" i="2" s="1"/>
  <c r="W3164" i="2"/>
  <c r="Y3164" i="2" s="1"/>
  <c r="D3162" i="2"/>
  <c r="D3163" i="2"/>
  <c r="D3164" i="2"/>
  <c r="M3165" i="2" s="1"/>
  <c r="H3057" i="2"/>
  <c r="I3057" i="2"/>
  <c r="J3057" i="2"/>
  <c r="K3057" i="2"/>
  <c r="V3057" i="2"/>
  <c r="X3057" i="2" s="1"/>
  <c r="W3057" i="2"/>
  <c r="Y3057" i="2" s="1"/>
  <c r="H3058" i="2"/>
  <c r="I3058" i="2"/>
  <c r="J3058" i="2"/>
  <c r="K3058" i="2"/>
  <c r="V3058" i="2"/>
  <c r="X3058" i="2" s="1"/>
  <c r="W3058" i="2"/>
  <c r="Y3058" i="2" s="1"/>
  <c r="H3059" i="2"/>
  <c r="I3059" i="2"/>
  <c r="J3059" i="2"/>
  <c r="K3059" i="2"/>
  <c r="V3059" i="2"/>
  <c r="X3059" i="2" s="1"/>
  <c r="W3059" i="2"/>
  <c r="Y3059" i="2" s="1"/>
  <c r="D3057" i="2"/>
  <c r="D3058" i="2"/>
  <c r="D3059" i="2"/>
  <c r="L3060" i="2" s="1"/>
  <c r="H2951" i="2"/>
  <c r="I2951" i="2"/>
  <c r="J2951" i="2"/>
  <c r="K2951" i="2"/>
  <c r="V2951" i="2"/>
  <c r="X2951" i="2" s="1"/>
  <c r="W2951" i="2"/>
  <c r="Y2951" i="2" s="1"/>
  <c r="H2952" i="2"/>
  <c r="I2952" i="2"/>
  <c r="J2952" i="2"/>
  <c r="K2952" i="2"/>
  <c r="V2952" i="2"/>
  <c r="X2952" i="2" s="1"/>
  <c r="W2952" i="2"/>
  <c r="Y2952" i="2" s="1"/>
  <c r="H2953" i="2"/>
  <c r="I2953" i="2"/>
  <c r="J2953" i="2"/>
  <c r="K2953" i="2"/>
  <c r="V2953" i="2"/>
  <c r="X2953" i="2" s="1"/>
  <c r="W2953" i="2"/>
  <c r="Y2953" i="2" s="1"/>
  <c r="D2951" i="2"/>
  <c r="D2952" i="2"/>
  <c r="D2953" i="2"/>
  <c r="H2842" i="2"/>
  <c r="I2842" i="2"/>
  <c r="J2842" i="2"/>
  <c r="K2842" i="2"/>
  <c r="V2842" i="2"/>
  <c r="X2842" i="2" s="1"/>
  <c r="W2842" i="2"/>
  <c r="Y2842" i="2" s="1"/>
  <c r="H2843" i="2"/>
  <c r="I2843" i="2"/>
  <c r="J2843" i="2"/>
  <c r="K2843" i="2"/>
  <c r="V2843" i="2"/>
  <c r="X2843" i="2" s="1"/>
  <c r="W2843" i="2"/>
  <c r="Y2843" i="2" s="1"/>
  <c r="H2844" i="2"/>
  <c r="I2844" i="2"/>
  <c r="J2844" i="2"/>
  <c r="K2844" i="2"/>
  <c r="V2844" i="2"/>
  <c r="X2844" i="2" s="1"/>
  <c r="W2844" i="2"/>
  <c r="Y2844" i="2" s="1"/>
  <c r="D2842" i="2"/>
  <c r="D2843" i="2"/>
  <c r="D2844" i="2"/>
  <c r="L2845" i="2" s="1"/>
  <c r="H2735" i="2"/>
  <c r="I2735" i="2"/>
  <c r="J2735" i="2"/>
  <c r="K2735" i="2"/>
  <c r="V2735" i="2"/>
  <c r="X2735" i="2" s="1"/>
  <c r="W2735" i="2"/>
  <c r="Y2735" i="2" s="1"/>
  <c r="H2736" i="2"/>
  <c r="I2736" i="2"/>
  <c r="J2736" i="2"/>
  <c r="K2736" i="2"/>
  <c r="V2736" i="2"/>
  <c r="X2736" i="2" s="1"/>
  <c r="W2736" i="2"/>
  <c r="Y2736" i="2" s="1"/>
  <c r="H2737" i="2"/>
  <c r="I2737" i="2"/>
  <c r="J2737" i="2"/>
  <c r="K2737" i="2"/>
  <c r="V2737" i="2"/>
  <c r="X2737" i="2" s="1"/>
  <c r="W2737" i="2"/>
  <c r="Y2737" i="2" s="1"/>
  <c r="D2735" i="2"/>
  <c r="D2736" i="2"/>
  <c r="D2737" i="2"/>
  <c r="L2738" i="2" s="1"/>
  <c r="H2627" i="2"/>
  <c r="I2627" i="2"/>
  <c r="J2627" i="2"/>
  <c r="K2627" i="2"/>
  <c r="V2627" i="2"/>
  <c r="X2627" i="2" s="1"/>
  <c r="W2627" i="2"/>
  <c r="Y2627" i="2" s="1"/>
  <c r="H2628" i="2"/>
  <c r="I2628" i="2"/>
  <c r="J2628" i="2"/>
  <c r="K2628" i="2"/>
  <c r="V2628" i="2"/>
  <c r="X2628" i="2" s="1"/>
  <c r="W2628" i="2"/>
  <c r="Y2628" i="2" s="1"/>
  <c r="H2629" i="2"/>
  <c r="I2629" i="2"/>
  <c r="J2629" i="2"/>
  <c r="K2629" i="2"/>
  <c r="V2629" i="2"/>
  <c r="X2629" i="2" s="1"/>
  <c r="W2629" i="2"/>
  <c r="Y2629" i="2" s="1"/>
  <c r="D2627" i="2"/>
  <c r="D2628" i="2"/>
  <c r="D2629" i="2"/>
  <c r="L2630" i="2" s="1"/>
  <c r="H2439" i="2"/>
  <c r="I2439" i="2"/>
  <c r="J2439" i="2"/>
  <c r="K2439" i="2"/>
  <c r="V2439" i="2"/>
  <c r="X2439" i="2" s="1"/>
  <c r="W2439" i="2"/>
  <c r="Y2439" i="2" s="1"/>
  <c r="H2440" i="2"/>
  <c r="I2440" i="2"/>
  <c r="J2440" i="2"/>
  <c r="K2440" i="2"/>
  <c r="V2440" i="2"/>
  <c r="X2440" i="2" s="1"/>
  <c r="W2440" i="2"/>
  <c r="Y2440" i="2" s="1"/>
  <c r="H2441" i="2"/>
  <c r="I2441" i="2"/>
  <c r="J2441" i="2"/>
  <c r="K2441" i="2"/>
  <c r="V2441" i="2"/>
  <c r="X2441" i="2" s="1"/>
  <c r="W2441" i="2"/>
  <c r="Y2441" i="2" s="1"/>
  <c r="D2439" i="2"/>
  <c r="D2440" i="2"/>
  <c r="D2441" i="2"/>
  <c r="H2251" i="2"/>
  <c r="I2251" i="2"/>
  <c r="J2251" i="2"/>
  <c r="K2251" i="2"/>
  <c r="V2251" i="2"/>
  <c r="X2251" i="2" s="1"/>
  <c r="W2251" i="2"/>
  <c r="Y2251" i="2" s="1"/>
  <c r="H2252" i="2"/>
  <c r="I2252" i="2"/>
  <c r="J2252" i="2"/>
  <c r="K2252" i="2"/>
  <c r="V2252" i="2"/>
  <c r="X2252" i="2" s="1"/>
  <c r="W2252" i="2"/>
  <c r="Y2252" i="2" s="1"/>
  <c r="H2253" i="2"/>
  <c r="I2253" i="2"/>
  <c r="J2253" i="2"/>
  <c r="K2253" i="2"/>
  <c r="V2253" i="2"/>
  <c r="X2253" i="2" s="1"/>
  <c r="W2253" i="2"/>
  <c r="Y2253" i="2" s="1"/>
  <c r="D2251" i="2"/>
  <c r="D2252" i="2"/>
  <c r="D2253" i="2"/>
  <c r="H2145" i="2"/>
  <c r="I2145" i="2"/>
  <c r="J2145" i="2"/>
  <c r="K2145" i="2"/>
  <c r="V2145" i="2"/>
  <c r="X2145" i="2" s="1"/>
  <c r="W2145" i="2"/>
  <c r="Y2145" i="2" s="1"/>
  <c r="H2146" i="2"/>
  <c r="I2146" i="2"/>
  <c r="J2146" i="2"/>
  <c r="K2146" i="2"/>
  <c r="V2146" i="2"/>
  <c r="X2146" i="2" s="1"/>
  <c r="W2146" i="2"/>
  <c r="Y2146" i="2" s="1"/>
  <c r="H2147" i="2"/>
  <c r="I2147" i="2"/>
  <c r="J2147" i="2"/>
  <c r="K2147" i="2"/>
  <c r="V2147" i="2"/>
  <c r="X2147" i="2" s="1"/>
  <c r="W2147" i="2"/>
  <c r="Y2147" i="2" s="1"/>
  <c r="D2145" i="2"/>
  <c r="D2146" i="2"/>
  <c r="D2147" i="2"/>
  <c r="H2034" i="2"/>
  <c r="I2034" i="2"/>
  <c r="J2034" i="2"/>
  <c r="K2034" i="2"/>
  <c r="V2034" i="2"/>
  <c r="X2034" i="2" s="1"/>
  <c r="W2034" i="2"/>
  <c r="Y2034" i="2" s="1"/>
  <c r="H2035" i="2"/>
  <c r="I2035" i="2"/>
  <c r="J2035" i="2"/>
  <c r="K2035" i="2"/>
  <c r="V2035" i="2"/>
  <c r="X2035" i="2" s="1"/>
  <c r="W2035" i="2"/>
  <c r="Y2035" i="2" s="1"/>
  <c r="H2036" i="2"/>
  <c r="I2036" i="2"/>
  <c r="J2036" i="2"/>
  <c r="K2036" i="2"/>
  <c r="V2036" i="2"/>
  <c r="X2036" i="2" s="1"/>
  <c r="W2036" i="2"/>
  <c r="Y2036" i="2" s="1"/>
  <c r="D2034" i="2"/>
  <c r="D2035" i="2"/>
  <c r="D2036" i="2"/>
  <c r="M2037" i="2" s="1"/>
  <c r="H1925" i="2"/>
  <c r="I1925" i="2"/>
  <c r="J1925" i="2"/>
  <c r="K1925" i="2"/>
  <c r="V1925" i="2"/>
  <c r="X1925" i="2" s="1"/>
  <c r="W1925" i="2"/>
  <c r="Y1925" i="2" s="1"/>
  <c r="H1926" i="2"/>
  <c r="I1926" i="2"/>
  <c r="J1926" i="2"/>
  <c r="K1926" i="2"/>
  <c r="V1926" i="2"/>
  <c r="X1926" i="2" s="1"/>
  <c r="W1926" i="2"/>
  <c r="Y1926" i="2" s="1"/>
  <c r="H1927" i="2"/>
  <c r="I1927" i="2"/>
  <c r="J1927" i="2"/>
  <c r="K1927" i="2"/>
  <c r="V1927" i="2"/>
  <c r="X1927" i="2" s="1"/>
  <c r="W1927" i="2"/>
  <c r="Y1927" i="2" s="1"/>
  <c r="D1925" i="2"/>
  <c r="D1926" i="2"/>
  <c r="D1927" i="2"/>
  <c r="L1928" i="2" s="1"/>
  <c r="H1816" i="2"/>
  <c r="I1816" i="2"/>
  <c r="J1816" i="2"/>
  <c r="K1816" i="2"/>
  <c r="V1816" i="2"/>
  <c r="X1816" i="2" s="1"/>
  <c r="W1816" i="2"/>
  <c r="Y1816" i="2" s="1"/>
  <c r="H1817" i="2"/>
  <c r="I1817" i="2"/>
  <c r="J1817" i="2"/>
  <c r="K1817" i="2"/>
  <c r="V1817" i="2"/>
  <c r="X1817" i="2" s="1"/>
  <c r="W1817" i="2"/>
  <c r="Y1817" i="2" s="1"/>
  <c r="H1818" i="2"/>
  <c r="I1818" i="2"/>
  <c r="J1818" i="2"/>
  <c r="K1818" i="2"/>
  <c r="V1818" i="2"/>
  <c r="X1818" i="2" s="1"/>
  <c r="W1818" i="2"/>
  <c r="Y1818" i="2" s="1"/>
  <c r="D1816" i="2"/>
  <c r="D1817" i="2"/>
  <c r="D1818" i="2"/>
  <c r="M1819" i="2" s="1"/>
  <c r="O1819" i="2" s="1"/>
  <c r="H1624" i="2"/>
  <c r="I1624" i="2"/>
  <c r="J1624" i="2"/>
  <c r="K1624" i="2"/>
  <c r="V1624" i="2"/>
  <c r="X1624" i="2" s="1"/>
  <c r="W1624" i="2"/>
  <c r="Y1624" i="2" s="1"/>
  <c r="H1625" i="2"/>
  <c r="I1625" i="2"/>
  <c r="J1625" i="2"/>
  <c r="K1625" i="2"/>
  <c r="V1625" i="2"/>
  <c r="X1625" i="2" s="1"/>
  <c r="W1625" i="2"/>
  <c r="Y1625" i="2" s="1"/>
  <c r="H1626" i="2"/>
  <c r="I1626" i="2"/>
  <c r="J1626" i="2"/>
  <c r="K1626" i="2"/>
  <c r="V1626" i="2"/>
  <c r="X1626" i="2" s="1"/>
  <c r="W1626" i="2"/>
  <c r="Y1626" i="2" s="1"/>
  <c r="D1624" i="2"/>
  <c r="D1625" i="2"/>
  <c r="D1626" i="2"/>
  <c r="L1627" i="2" s="1"/>
  <c r="H1433" i="2"/>
  <c r="I1433" i="2"/>
  <c r="J1433" i="2"/>
  <c r="K1433" i="2"/>
  <c r="V1433" i="2"/>
  <c r="X1433" i="2" s="1"/>
  <c r="W1433" i="2"/>
  <c r="Y1433" i="2" s="1"/>
  <c r="H1434" i="2"/>
  <c r="I1434" i="2"/>
  <c r="J1434" i="2"/>
  <c r="K1434" i="2"/>
  <c r="V1434" i="2"/>
  <c r="X1434" i="2" s="1"/>
  <c r="W1434" i="2"/>
  <c r="Y1434" i="2" s="1"/>
  <c r="H1435" i="2"/>
  <c r="I1435" i="2"/>
  <c r="J1435" i="2"/>
  <c r="K1435" i="2"/>
  <c r="V1435" i="2"/>
  <c r="X1435" i="2" s="1"/>
  <c r="W1435" i="2"/>
  <c r="Y1435" i="2" s="1"/>
  <c r="D1433" i="2"/>
  <c r="D1434" i="2"/>
  <c r="D1435" i="2"/>
  <c r="L1436" i="2" s="1"/>
  <c r="H1327" i="2"/>
  <c r="I1327" i="2"/>
  <c r="J1327" i="2"/>
  <c r="K1327" i="2"/>
  <c r="V1327" i="2"/>
  <c r="X1327" i="2" s="1"/>
  <c r="W1327" i="2"/>
  <c r="Y1327" i="2" s="1"/>
  <c r="H1328" i="2"/>
  <c r="I1328" i="2"/>
  <c r="J1328" i="2"/>
  <c r="K1328" i="2"/>
  <c r="V1328" i="2"/>
  <c r="X1328" i="2" s="1"/>
  <c r="W1328" i="2"/>
  <c r="Y1328" i="2" s="1"/>
  <c r="H1329" i="2"/>
  <c r="I1329" i="2"/>
  <c r="J1329" i="2"/>
  <c r="K1329" i="2"/>
  <c r="V1329" i="2"/>
  <c r="X1329" i="2" s="1"/>
  <c r="W1329" i="2"/>
  <c r="D1327" i="2"/>
  <c r="D1328" i="2"/>
  <c r="D1329" i="2"/>
  <c r="M1330" i="2" s="1"/>
  <c r="H1221" i="2"/>
  <c r="I1221" i="2"/>
  <c r="J1221" i="2"/>
  <c r="K1221" i="2"/>
  <c r="V1221" i="2"/>
  <c r="X1221" i="2" s="1"/>
  <c r="W1221" i="2"/>
  <c r="Y1221" i="2" s="1"/>
  <c r="H1222" i="2"/>
  <c r="I1222" i="2"/>
  <c r="J1222" i="2"/>
  <c r="K1222" i="2"/>
  <c r="V1222" i="2"/>
  <c r="X1222" i="2" s="1"/>
  <c r="W1222" i="2"/>
  <c r="Y1222" i="2" s="1"/>
  <c r="H1223" i="2"/>
  <c r="I1223" i="2"/>
  <c r="J1223" i="2"/>
  <c r="K1223" i="2"/>
  <c r="V1223" i="2"/>
  <c r="X1223" i="2" s="1"/>
  <c r="W1223" i="2"/>
  <c r="Y1223" i="2" s="1"/>
  <c r="D1221" i="2"/>
  <c r="D1222" i="2"/>
  <c r="D1223" i="2"/>
  <c r="M1224" i="2" s="1"/>
  <c r="O1224" i="2" s="1"/>
  <c r="H1115" i="2"/>
  <c r="I1115" i="2"/>
  <c r="J1115" i="2"/>
  <c r="K1115" i="2"/>
  <c r="V1115" i="2"/>
  <c r="X1115" i="2" s="1"/>
  <c r="W1115" i="2"/>
  <c r="Y1115" i="2" s="1"/>
  <c r="H1116" i="2"/>
  <c r="I1116" i="2"/>
  <c r="J1116" i="2"/>
  <c r="K1116" i="2"/>
  <c r="V1116" i="2"/>
  <c r="X1116" i="2" s="1"/>
  <c r="W1116" i="2"/>
  <c r="Y1116" i="2" s="1"/>
  <c r="H1117" i="2"/>
  <c r="I1117" i="2"/>
  <c r="J1117" i="2"/>
  <c r="K1117" i="2"/>
  <c r="V1117" i="2"/>
  <c r="X1117" i="2" s="1"/>
  <c r="W1117" i="2"/>
  <c r="D1115" i="2"/>
  <c r="D1116" i="2"/>
  <c r="D1117" i="2"/>
  <c r="H1008" i="2"/>
  <c r="I1008" i="2"/>
  <c r="J1008" i="2"/>
  <c r="K1008" i="2"/>
  <c r="V1008" i="2"/>
  <c r="X1008" i="2" s="1"/>
  <c r="W1008" i="2"/>
  <c r="Y1008" i="2" s="1"/>
  <c r="H1009" i="2"/>
  <c r="I1009" i="2"/>
  <c r="J1009" i="2"/>
  <c r="K1009" i="2"/>
  <c r="V1009" i="2"/>
  <c r="X1009" i="2" s="1"/>
  <c r="W1009" i="2"/>
  <c r="Y1009" i="2" s="1"/>
  <c r="H1010" i="2"/>
  <c r="I1010" i="2"/>
  <c r="J1010" i="2"/>
  <c r="K1010" i="2"/>
  <c r="V1010" i="2"/>
  <c r="X1010" i="2" s="1"/>
  <c r="W1010" i="2"/>
  <c r="Y1010" i="2" s="1"/>
  <c r="D1008" i="2"/>
  <c r="D1009" i="2"/>
  <c r="D1010" i="2"/>
  <c r="F346" i="13"/>
  <c r="H346" i="13" s="1"/>
  <c r="G346" i="13"/>
  <c r="I346" i="13" s="1"/>
  <c r="F347" i="13"/>
  <c r="H347" i="13" s="1"/>
  <c r="G347" i="13"/>
  <c r="I347" i="13" s="1"/>
  <c r="F348" i="13"/>
  <c r="H348" i="13" s="1"/>
  <c r="G348" i="13"/>
  <c r="I348" i="13" s="1"/>
  <c r="F349" i="13"/>
  <c r="H349" i="13" s="1"/>
  <c r="G349" i="13"/>
  <c r="I349" i="13" s="1"/>
  <c r="B346" i="13"/>
  <c r="B347" i="13"/>
  <c r="B348" i="13"/>
  <c r="B349" i="13"/>
  <c r="F283" i="13"/>
  <c r="H283" i="13" s="1"/>
  <c r="G283" i="13"/>
  <c r="I283" i="13" s="1"/>
  <c r="F284" i="13"/>
  <c r="H284" i="13" s="1"/>
  <c r="G284" i="13"/>
  <c r="I284" i="13" s="1"/>
  <c r="F285" i="13"/>
  <c r="H285" i="13" s="1"/>
  <c r="G285" i="13"/>
  <c r="I285" i="13" s="1"/>
  <c r="F286" i="13"/>
  <c r="H286" i="13" s="1"/>
  <c r="G286" i="13"/>
  <c r="I286" i="13" s="1"/>
  <c r="B283" i="13"/>
  <c r="B284" i="13"/>
  <c r="B285" i="13"/>
  <c r="B286" i="13"/>
  <c r="F220" i="13"/>
  <c r="H220" i="13" s="1"/>
  <c r="G220" i="13"/>
  <c r="I220" i="13" s="1"/>
  <c r="F221" i="13"/>
  <c r="H221" i="13" s="1"/>
  <c r="G221" i="13"/>
  <c r="K221" i="13" s="1"/>
  <c r="L221" i="13" s="1"/>
  <c r="F222" i="13"/>
  <c r="H222" i="13" s="1"/>
  <c r="G222" i="13"/>
  <c r="I222" i="13" s="1"/>
  <c r="F223" i="13"/>
  <c r="H223" i="13" s="1"/>
  <c r="G223" i="13"/>
  <c r="I223" i="13" s="1"/>
  <c r="B220" i="13"/>
  <c r="B221" i="13"/>
  <c r="B222" i="13"/>
  <c r="B223" i="13"/>
  <c r="F157" i="13"/>
  <c r="H157" i="13" s="1"/>
  <c r="G157" i="13"/>
  <c r="I157" i="13" s="1"/>
  <c r="F158" i="13"/>
  <c r="H158" i="13" s="1"/>
  <c r="G158" i="13"/>
  <c r="I158" i="13" s="1"/>
  <c r="F159" i="13"/>
  <c r="H159" i="13" s="1"/>
  <c r="G159" i="13"/>
  <c r="K159" i="13" s="1"/>
  <c r="L159" i="13" s="1"/>
  <c r="F160" i="13"/>
  <c r="H160" i="13" s="1"/>
  <c r="G160" i="13"/>
  <c r="I160" i="13" s="1"/>
  <c r="F94" i="13"/>
  <c r="H94" i="13" s="1"/>
  <c r="G94" i="13"/>
  <c r="K94" i="13" s="1"/>
  <c r="L94" i="13" s="1"/>
  <c r="F95" i="13"/>
  <c r="H95" i="13" s="1"/>
  <c r="G95" i="13"/>
  <c r="I95" i="13" s="1"/>
  <c r="F96" i="13"/>
  <c r="H96" i="13" s="1"/>
  <c r="G96" i="13"/>
  <c r="I96" i="13" s="1"/>
  <c r="F97" i="13"/>
  <c r="H97" i="13" s="1"/>
  <c r="G97" i="13"/>
  <c r="K97" i="13" s="1"/>
  <c r="L97" i="13" s="1"/>
  <c r="B157" i="13"/>
  <c r="B158" i="13"/>
  <c r="B159" i="13"/>
  <c r="B160" i="13"/>
  <c r="B94" i="13"/>
  <c r="B95" i="13"/>
  <c r="B96" i="13"/>
  <c r="B97" i="13"/>
  <c r="F31" i="13"/>
  <c r="H31" i="13" s="1"/>
  <c r="G31" i="13"/>
  <c r="I31" i="13" s="1"/>
  <c r="F32" i="13"/>
  <c r="H32" i="13" s="1"/>
  <c r="G32" i="13"/>
  <c r="I32" i="13" s="1"/>
  <c r="F33" i="13"/>
  <c r="H33" i="13" s="1"/>
  <c r="G33" i="13"/>
  <c r="K33" i="13" s="1"/>
  <c r="L33" i="13" s="1"/>
  <c r="F34" i="13"/>
  <c r="H34" i="13" s="1"/>
  <c r="G34" i="13"/>
  <c r="K34" i="13" s="1"/>
  <c r="L34" i="13" s="1"/>
  <c r="H778" i="2"/>
  <c r="I778" i="2"/>
  <c r="J778" i="2"/>
  <c r="K778" i="2"/>
  <c r="V778" i="2"/>
  <c r="X778" i="2" s="1"/>
  <c r="W778" i="2"/>
  <c r="Y778" i="2" s="1"/>
  <c r="H779" i="2"/>
  <c r="I779" i="2"/>
  <c r="J779" i="2"/>
  <c r="K779" i="2"/>
  <c r="V779" i="2"/>
  <c r="X779" i="2" s="1"/>
  <c r="W779" i="2"/>
  <c r="Y779" i="2" s="1"/>
  <c r="H780" i="2"/>
  <c r="I780" i="2"/>
  <c r="J780" i="2"/>
  <c r="K780" i="2"/>
  <c r="V780" i="2"/>
  <c r="X780" i="2" s="1"/>
  <c r="W780" i="2"/>
  <c r="D778" i="2"/>
  <c r="D779" i="2"/>
  <c r="D780" i="2"/>
  <c r="H588" i="2"/>
  <c r="I588" i="2"/>
  <c r="J588" i="2"/>
  <c r="K588" i="2"/>
  <c r="V588" i="2"/>
  <c r="X588" i="2" s="1"/>
  <c r="W588" i="2"/>
  <c r="Y588" i="2" s="1"/>
  <c r="H589" i="2"/>
  <c r="I589" i="2"/>
  <c r="J589" i="2"/>
  <c r="K589" i="2"/>
  <c r="V589" i="2"/>
  <c r="X589" i="2" s="1"/>
  <c r="W589" i="2"/>
  <c r="Y589" i="2" s="1"/>
  <c r="H590" i="2"/>
  <c r="I590" i="2"/>
  <c r="J590" i="2"/>
  <c r="K590" i="2"/>
  <c r="V590" i="2"/>
  <c r="X590" i="2" s="1"/>
  <c r="W590" i="2"/>
  <c r="Y590" i="2" s="1"/>
  <c r="D588" i="2"/>
  <c r="D589" i="2"/>
  <c r="D590" i="2"/>
  <c r="L591" i="2" s="1"/>
  <c r="H505" i="2"/>
  <c r="I505" i="2"/>
  <c r="J505" i="2"/>
  <c r="K505" i="2"/>
  <c r="V505" i="2"/>
  <c r="X505" i="2" s="1"/>
  <c r="W505" i="2"/>
  <c r="Y505" i="2" s="1"/>
  <c r="H506" i="2"/>
  <c r="I506" i="2"/>
  <c r="J506" i="2"/>
  <c r="K506" i="2"/>
  <c r="V506" i="2"/>
  <c r="X506" i="2" s="1"/>
  <c r="W506" i="2"/>
  <c r="Y506" i="2" s="1"/>
  <c r="H507" i="2"/>
  <c r="I507" i="2"/>
  <c r="J507" i="2"/>
  <c r="K507" i="2"/>
  <c r="V507" i="2"/>
  <c r="X507" i="2" s="1"/>
  <c r="W507" i="2"/>
  <c r="Y507" i="2" s="1"/>
  <c r="D505" i="2"/>
  <c r="D506" i="2"/>
  <c r="D507" i="2"/>
  <c r="L508" i="2" s="1"/>
  <c r="H418" i="2"/>
  <c r="I418" i="2"/>
  <c r="J418" i="2"/>
  <c r="K418" i="2"/>
  <c r="V418" i="2"/>
  <c r="X418" i="2" s="1"/>
  <c r="W418" i="2"/>
  <c r="Y418" i="2" s="1"/>
  <c r="H419" i="2"/>
  <c r="I419" i="2"/>
  <c r="J419" i="2"/>
  <c r="K419" i="2"/>
  <c r="V419" i="2"/>
  <c r="X419" i="2" s="1"/>
  <c r="W419" i="2"/>
  <c r="Y419" i="2" s="1"/>
  <c r="H420" i="2"/>
  <c r="I420" i="2"/>
  <c r="J420" i="2"/>
  <c r="K420" i="2"/>
  <c r="V420" i="2"/>
  <c r="X420" i="2" s="1"/>
  <c r="W420" i="2"/>
  <c r="Y420" i="2" s="1"/>
  <c r="D418" i="2"/>
  <c r="D419" i="2"/>
  <c r="D420" i="2"/>
  <c r="L421" i="2" s="1"/>
  <c r="H332" i="2"/>
  <c r="I332" i="2"/>
  <c r="J332" i="2"/>
  <c r="K332" i="2"/>
  <c r="V332" i="2"/>
  <c r="X332" i="2" s="1"/>
  <c r="W332" i="2"/>
  <c r="Y332" i="2" s="1"/>
  <c r="H333" i="2"/>
  <c r="I333" i="2"/>
  <c r="J333" i="2"/>
  <c r="K333" i="2"/>
  <c r="V333" i="2"/>
  <c r="X333" i="2" s="1"/>
  <c r="W333" i="2"/>
  <c r="Y333" i="2" s="1"/>
  <c r="H334" i="2"/>
  <c r="I334" i="2"/>
  <c r="J334" i="2"/>
  <c r="K334" i="2"/>
  <c r="V334" i="2"/>
  <c r="X334" i="2" s="1"/>
  <c r="W334" i="2"/>
  <c r="Y334" i="2" s="1"/>
  <c r="D332" i="2"/>
  <c r="D333" i="2"/>
  <c r="D334" i="2"/>
  <c r="L335" i="2" s="1"/>
  <c r="H136" i="2"/>
  <c r="L136" i="2" s="1"/>
  <c r="N136" i="2" s="1"/>
  <c r="I136" i="2"/>
  <c r="J136" i="2"/>
  <c r="M136" i="2" s="1"/>
  <c r="K136" i="2"/>
  <c r="V136" i="2"/>
  <c r="X136" i="2" s="1"/>
  <c r="W136" i="2"/>
  <c r="Y136" i="2" s="1"/>
  <c r="H137" i="2"/>
  <c r="L137" i="2" s="1"/>
  <c r="P137" i="2" s="1"/>
  <c r="I137" i="2"/>
  <c r="J137" i="2"/>
  <c r="M137" i="2" s="1"/>
  <c r="K137" i="2"/>
  <c r="V137" i="2"/>
  <c r="X137" i="2" s="1"/>
  <c r="W137" i="2"/>
  <c r="Y137" i="2" s="1"/>
  <c r="H138" i="2"/>
  <c r="L138" i="2" s="1"/>
  <c r="N138" i="2" s="1"/>
  <c r="I138" i="2"/>
  <c r="J138" i="2"/>
  <c r="M138" i="2" s="1"/>
  <c r="K138" i="2"/>
  <c r="V138" i="2"/>
  <c r="X138" i="2" s="1"/>
  <c r="W138" i="2"/>
  <c r="Y138" i="2" s="1"/>
  <c r="Q1330" i="2" l="1"/>
  <c r="O1330" i="2"/>
  <c r="Q1331" i="2"/>
  <c r="O1331" i="2"/>
  <c r="Q2739" i="2"/>
  <c r="P1225" i="2"/>
  <c r="K283" i="13"/>
  <c r="L283" i="13" s="1"/>
  <c r="J347" i="13"/>
  <c r="Q2038" i="2"/>
  <c r="Q2846" i="2"/>
  <c r="L2035" i="2"/>
  <c r="N2035" i="2" s="1"/>
  <c r="L2147" i="2"/>
  <c r="N2147" i="2" s="1"/>
  <c r="AA2737" i="2"/>
  <c r="AB2737" i="2" s="1"/>
  <c r="Q3268" i="2"/>
  <c r="L1819" i="2"/>
  <c r="N1819" i="2" s="1"/>
  <c r="P509" i="2"/>
  <c r="M3267" i="2"/>
  <c r="O3267" i="2" s="1"/>
  <c r="L1116" i="2"/>
  <c r="N1116" i="2" s="1"/>
  <c r="L2253" i="2"/>
  <c r="N2253" i="2" s="1"/>
  <c r="Z1009" i="2"/>
  <c r="P782" i="2"/>
  <c r="P3060" i="2"/>
  <c r="N3060" i="2"/>
  <c r="M3060" i="2"/>
  <c r="O3060" i="2" s="1"/>
  <c r="M3373" i="2"/>
  <c r="O3373" i="2" s="1"/>
  <c r="O1820" i="2"/>
  <c r="Q1820" i="2"/>
  <c r="AA1222" i="2"/>
  <c r="AB1222" i="2" s="1"/>
  <c r="Q3267" i="2"/>
  <c r="P2255" i="2"/>
  <c r="L1926" i="2"/>
  <c r="N1926" i="2" s="1"/>
  <c r="L2252" i="2"/>
  <c r="N2252" i="2" s="1"/>
  <c r="L2441" i="2"/>
  <c r="P2441" i="2" s="1"/>
  <c r="AA2629" i="2"/>
  <c r="AB2629" i="2" s="1"/>
  <c r="L2843" i="2"/>
  <c r="N2843" i="2" s="1"/>
  <c r="L2953" i="2"/>
  <c r="P2953" i="2" s="1"/>
  <c r="O3165" i="2"/>
  <c r="Q3165" i="2"/>
  <c r="P3267" i="2"/>
  <c r="N3267" i="2"/>
  <c r="L2037" i="2"/>
  <c r="Q2955" i="2"/>
  <c r="O2955" i="2"/>
  <c r="O2443" i="2"/>
  <c r="Q2443" i="2"/>
  <c r="P3373" i="2"/>
  <c r="N3373" i="2"/>
  <c r="P1929" i="2"/>
  <c r="N1929" i="2"/>
  <c r="N2631" i="2"/>
  <c r="P2631" i="2"/>
  <c r="L1010" i="2"/>
  <c r="N1010" i="2" s="1"/>
  <c r="Z1434" i="2"/>
  <c r="M2630" i="2"/>
  <c r="O2630" i="2" s="1"/>
  <c r="M2738" i="2"/>
  <c r="L2148" i="2"/>
  <c r="N2148" i="2" s="1"/>
  <c r="N2149" i="2"/>
  <c r="P2149" i="2"/>
  <c r="L3165" i="2"/>
  <c r="N3166" i="2"/>
  <c r="P3166" i="2"/>
  <c r="AA2034" i="2"/>
  <c r="AB2034" i="2" s="1"/>
  <c r="L2954" i="2"/>
  <c r="M1627" i="2"/>
  <c r="Q1627" i="2" s="1"/>
  <c r="O3374" i="2"/>
  <c r="Q3374" i="2"/>
  <c r="Q3061" i="2"/>
  <c r="O3061" i="2"/>
  <c r="L506" i="2"/>
  <c r="N506" i="2" s="1"/>
  <c r="P336" i="2"/>
  <c r="N336" i="2"/>
  <c r="N1012" i="2"/>
  <c r="P1012" i="2"/>
  <c r="N1437" i="2"/>
  <c r="P1437" i="2"/>
  <c r="N1628" i="2"/>
  <c r="P1628" i="2"/>
  <c r="N592" i="2"/>
  <c r="P592" i="2"/>
  <c r="O1437" i="2"/>
  <c r="Q1437" i="2"/>
  <c r="N422" i="2"/>
  <c r="P422" i="2"/>
  <c r="M1436" i="2"/>
  <c r="O1119" i="2"/>
  <c r="Q1119" i="2"/>
  <c r="L780" i="2"/>
  <c r="P780" i="2" s="1"/>
  <c r="K223" i="13"/>
  <c r="L223" i="13" s="1"/>
  <c r="K160" i="13"/>
  <c r="L160" i="13" s="1"/>
  <c r="J158" i="13"/>
  <c r="K286" i="13"/>
  <c r="L286" i="13" s="1"/>
  <c r="K285" i="13"/>
  <c r="L285" i="13" s="1"/>
  <c r="J223" i="13"/>
  <c r="K284" i="13"/>
  <c r="L284" i="13" s="1"/>
  <c r="J286" i="13"/>
  <c r="J285" i="13"/>
  <c r="J284" i="13"/>
  <c r="I94" i="13"/>
  <c r="J94" i="13" s="1"/>
  <c r="O2037" i="2"/>
  <c r="Q2037" i="2"/>
  <c r="N2845" i="2"/>
  <c r="P2845" i="2"/>
  <c r="N335" i="2"/>
  <c r="P335" i="2"/>
  <c r="N1627" i="2"/>
  <c r="P1627" i="2"/>
  <c r="N2738" i="2"/>
  <c r="P2738" i="2"/>
  <c r="L779" i="2"/>
  <c r="N779" i="2" s="1"/>
  <c r="Z1115" i="2"/>
  <c r="Z1222" i="2"/>
  <c r="AA1328" i="2"/>
  <c r="AB1328" i="2" s="1"/>
  <c r="L1434" i="2"/>
  <c r="N1434" i="2" s="1"/>
  <c r="L1817" i="2"/>
  <c r="N1817" i="2" s="1"/>
  <c r="L1927" i="2"/>
  <c r="N1927" i="2" s="1"/>
  <c r="L2440" i="2"/>
  <c r="N2440" i="2" s="1"/>
  <c r="P2630" i="2"/>
  <c r="N2630" i="2"/>
  <c r="L2952" i="2"/>
  <c r="P2952" i="2" s="1"/>
  <c r="L3059" i="2"/>
  <c r="N3059" i="2" s="1"/>
  <c r="L3163" i="2"/>
  <c r="P3163" i="2" s="1"/>
  <c r="M335" i="2"/>
  <c r="Q1819" i="2"/>
  <c r="L2442" i="2"/>
  <c r="M2148" i="2"/>
  <c r="M2954" i="2"/>
  <c r="M2845" i="2"/>
  <c r="M1928" i="2"/>
  <c r="M2442" i="2"/>
  <c r="N1928" i="2"/>
  <c r="P1928" i="2"/>
  <c r="Z2736" i="2"/>
  <c r="N1436" i="2"/>
  <c r="P1436" i="2"/>
  <c r="M591" i="2"/>
  <c r="O591" i="2" s="1"/>
  <c r="L1224" i="2"/>
  <c r="N1224" i="2" s="1"/>
  <c r="L2254" i="2"/>
  <c r="M2254" i="2"/>
  <c r="N508" i="2"/>
  <c r="P508" i="2"/>
  <c r="Q1224" i="2"/>
  <c r="N421" i="2"/>
  <c r="P421" i="2"/>
  <c r="M1010" i="2"/>
  <c r="O1010" i="2" s="1"/>
  <c r="M508" i="2"/>
  <c r="M1117" i="2"/>
  <c r="O1117" i="2" s="1"/>
  <c r="M1329" i="2"/>
  <c r="AA1817" i="2"/>
  <c r="AB1817" i="2" s="1"/>
  <c r="Z3058" i="2"/>
  <c r="M779" i="2"/>
  <c r="O779" i="2" s="1"/>
  <c r="AA778" i="2"/>
  <c r="AB778" i="2" s="1"/>
  <c r="AA1010" i="2"/>
  <c r="AB1010" i="2" s="1"/>
  <c r="AA1009" i="2"/>
  <c r="AB1009" i="2" s="1"/>
  <c r="L1117" i="2"/>
  <c r="N1117" i="2" s="1"/>
  <c r="M1223" i="2"/>
  <c r="L1329" i="2"/>
  <c r="L1435" i="2"/>
  <c r="N1435" i="2" s="1"/>
  <c r="L1626" i="2"/>
  <c r="N1626" i="2" s="1"/>
  <c r="Z2147" i="2"/>
  <c r="Z2440" i="2"/>
  <c r="L2628" i="2"/>
  <c r="N2628" i="2" s="1"/>
  <c r="Z2629" i="2"/>
  <c r="Z2735" i="2"/>
  <c r="M2953" i="2"/>
  <c r="O2953" i="2" s="1"/>
  <c r="L3058" i="2"/>
  <c r="N3058" i="2" s="1"/>
  <c r="AA3058" i="2"/>
  <c r="AB3058" i="2" s="1"/>
  <c r="M3164" i="2"/>
  <c r="Q3164" i="2" s="1"/>
  <c r="L3266" i="2"/>
  <c r="N3266" i="2" s="1"/>
  <c r="L781" i="2"/>
  <c r="M1118" i="2"/>
  <c r="L1118" i="2"/>
  <c r="L1818" i="2"/>
  <c r="N1818" i="2" s="1"/>
  <c r="P591" i="2"/>
  <c r="N591" i="2"/>
  <c r="L1009" i="2"/>
  <c r="P1009" i="2" s="1"/>
  <c r="L3372" i="2"/>
  <c r="P3372" i="2" s="1"/>
  <c r="M1011" i="2"/>
  <c r="L1011" i="2"/>
  <c r="L589" i="2"/>
  <c r="N589" i="2" s="1"/>
  <c r="AA589" i="2"/>
  <c r="AB589" i="2" s="1"/>
  <c r="L1222" i="2"/>
  <c r="M1222" i="2"/>
  <c r="O1222" i="2" s="1"/>
  <c r="Z1221" i="2"/>
  <c r="Z1327" i="2"/>
  <c r="Z1817" i="2"/>
  <c r="AA2252" i="2"/>
  <c r="AB2252" i="2" s="1"/>
  <c r="L2736" i="2"/>
  <c r="N2736" i="2" s="1"/>
  <c r="AA2952" i="2"/>
  <c r="AB2952" i="2" s="1"/>
  <c r="AA3266" i="2"/>
  <c r="AB3266" i="2" s="1"/>
  <c r="AA3264" i="2"/>
  <c r="AB3264" i="2" s="1"/>
  <c r="M781" i="2"/>
  <c r="M421" i="2"/>
  <c r="L1330" i="2"/>
  <c r="Y1329" i="2"/>
  <c r="Z1329" i="2" s="1"/>
  <c r="AA1329" i="2"/>
  <c r="AB1329" i="2" s="1"/>
  <c r="M506" i="2"/>
  <c r="O506" i="2" s="1"/>
  <c r="AA590" i="2"/>
  <c r="AB590" i="2" s="1"/>
  <c r="L1223" i="2"/>
  <c r="N1223" i="2" s="1"/>
  <c r="L2146" i="2"/>
  <c r="P2146" i="2" s="1"/>
  <c r="Y780" i="2"/>
  <c r="Z780" i="2" s="1"/>
  <c r="AA780" i="2"/>
  <c r="AB780" i="2" s="1"/>
  <c r="M780" i="2"/>
  <c r="Q780" i="2" s="1"/>
  <c r="M1116" i="2"/>
  <c r="Q1116" i="2" s="1"/>
  <c r="L1328" i="2"/>
  <c r="L2629" i="2"/>
  <c r="Z3057" i="2"/>
  <c r="M3163" i="2"/>
  <c r="Q3163" i="2" s="1"/>
  <c r="M3265" i="2"/>
  <c r="Q3265" i="2" s="1"/>
  <c r="L2737" i="2"/>
  <c r="M507" i="2"/>
  <c r="O507" i="2" s="1"/>
  <c r="M590" i="2"/>
  <c r="Q590" i="2" s="1"/>
  <c r="Z779" i="2"/>
  <c r="M1009" i="2"/>
  <c r="Q1009" i="2" s="1"/>
  <c r="Z1328" i="2"/>
  <c r="M1435" i="2"/>
  <c r="O1435" i="2" s="1"/>
  <c r="M1434" i="2"/>
  <c r="Q1434" i="2" s="1"/>
  <c r="M1626" i="2"/>
  <c r="O1626" i="2" s="1"/>
  <c r="AA1625" i="2"/>
  <c r="AB1625" i="2" s="1"/>
  <c r="M1625" i="2"/>
  <c r="Q1625" i="2" s="1"/>
  <c r="Z1624" i="2"/>
  <c r="M1817" i="2"/>
  <c r="O1817" i="2" s="1"/>
  <c r="L2036" i="2"/>
  <c r="P2036" i="2" s="1"/>
  <c r="M2253" i="2"/>
  <c r="O2253" i="2" s="1"/>
  <c r="Z2252" i="2"/>
  <c r="Z2441" i="2"/>
  <c r="M2441" i="2"/>
  <c r="O2441" i="2" s="1"/>
  <c r="M2440" i="2"/>
  <c r="Q2440" i="2" s="1"/>
  <c r="M2736" i="2"/>
  <c r="O2736" i="2" s="1"/>
  <c r="Z2844" i="2"/>
  <c r="L2844" i="2"/>
  <c r="N2844" i="2" s="1"/>
  <c r="AA2953" i="2"/>
  <c r="AB2953" i="2" s="1"/>
  <c r="M2952" i="2"/>
  <c r="Q2952" i="2" s="1"/>
  <c r="Z3162" i="2"/>
  <c r="M3266" i="2"/>
  <c r="O3266" i="2" s="1"/>
  <c r="M3371" i="2"/>
  <c r="O3371" i="2" s="1"/>
  <c r="L3265" i="2"/>
  <c r="N3265" i="2" s="1"/>
  <c r="M1328" i="2"/>
  <c r="AA1435" i="2"/>
  <c r="AB1435" i="2" s="1"/>
  <c r="M1818" i="2"/>
  <c r="O1818" i="2" s="1"/>
  <c r="M1926" i="2"/>
  <c r="Q1926" i="2" s="1"/>
  <c r="M2035" i="2"/>
  <c r="O2035" i="2" s="1"/>
  <c r="M2252" i="2"/>
  <c r="Q2252" i="2" s="1"/>
  <c r="M2629" i="2"/>
  <c r="Q2629" i="2" s="1"/>
  <c r="M2628" i="2"/>
  <c r="O2628" i="2" s="1"/>
  <c r="M2737" i="2"/>
  <c r="O2737" i="2" s="1"/>
  <c r="M2843" i="2"/>
  <c r="Q2843" i="2" s="1"/>
  <c r="L507" i="2"/>
  <c r="P507" i="2" s="1"/>
  <c r="L590" i="2"/>
  <c r="P590" i="2" s="1"/>
  <c r="M589" i="2"/>
  <c r="Q589" i="2" s="1"/>
  <c r="AA1117" i="2"/>
  <c r="AB1117" i="2" s="1"/>
  <c r="AA1327" i="2"/>
  <c r="AB1327" i="2" s="1"/>
  <c r="Z1625" i="2"/>
  <c r="L1625" i="2"/>
  <c r="P1625" i="2" s="1"/>
  <c r="M1927" i="2"/>
  <c r="Q1927" i="2" s="1"/>
  <c r="M2036" i="2"/>
  <c r="Q2036" i="2" s="1"/>
  <c r="Z2035" i="2"/>
  <c r="M2147" i="2"/>
  <c r="O2147" i="2" s="1"/>
  <c r="M2146" i="2"/>
  <c r="O2146" i="2" s="1"/>
  <c r="AA2439" i="2"/>
  <c r="AB2439" i="2" s="1"/>
  <c r="M2844" i="2"/>
  <c r="O2844" i="2" s="1"/>
  <c r="Z2843" i="2"/>
  <c r="Z2842" i="2"/>
  <c r="M3059" i="2"/>
  <c r="Q3059" i="2" s="1"/>
  <c r="M3058" i="2"/>
  <c r="O3058" i="2" s="1"/>
  <c r="L3164" i="2"/>
  <c r="N3164" i="2" s="1"/>
  <c r="M3372" i="2"/>
  <c r="O3372" i="2" s="1"/>
  <c r="L3371" i="2"/>
  <c r="N3371" i="2" s="1"/>
  <c r="AA3372" i="2"/>
  <c r="AB3372" i="2" s="1"/>
  <c r="Z3370" i="2"/>
  <c r="AA3371" i="2"/>
  <c r="AB3371" i="2" s="1"/>
  <c r="AA3370" i="2"/>
  <c r="AB3370" i="2" s="1"/>
  <c r="Z3372" i="2"/>
  <c r="Z3371" i="2"/>
  <c r="Z3266" i="2"/>
  <c r="Z3265" i="2"/>
  <c r="AA3265" i="2"/>
  <c r="AB3265" i="2" s="1"/>
  <c r="Z3264" i="2"/>
  <c r="AA3164" i="2"/>
  <c r="AB3164" i="2" s="1"/>
  <c r="AA3163" i="2"/>
  <c r="AB3163" i="2" s="1"/>
  <c r="AA3162" i="2"/>
  <c r="AB3162" i="2" s="1"/>
  <c r="Z3164" i="2"/>
  <c r="Z3163" i="2"/>
  <c r="AA3059" i="2"/>
  <c r="AB3059" i="2" s="1"/>
  <c r="AA3057" i="2"/>
  <c r="AB3057" i="2" s="1"/>
  <c r="Z3059" i="2"/>
  <c r="Z2951" i="2"/>
  <c r="AA2951" i="2"/>
  <c r="AB2951" i="2" s="1"/>
  <c r="Z2953" i="2"/>
  <c r="Z2952" i="2"/>
  <c r="AA2844" i="2"/>
  <c r="AB2844" i="2" s="1"/>
  <c r="AA2843" i="2"/>
  <c r="AB2843" i="2" s="1"/>
  <c r="AA2842" i="2"/>
  <c r="AB2842" i="2" s="1"/>
  <c r="Z2737" i="2"/>
  <c r="AA2736" i="2"/>
  <c r="AB2736" i="2" s="1"/>
  <c r="AA2735" i="2"/>
  <c r="AB2735" i="2" s="1"/>
  <c r="AA2628" i="2"/>
  <c r="AB2628" i="2" s="1"/>
  <c r="Z2627" i="2"/>
  <c r="AA2627" i="2"/>
  <c r="AB2627" i="2" s="1"/>
  <c r="Z2628" i="2"/>
  <c r="AA2441" i="2"/>
  <c r="AB2441" i="2" s="1"/>
  <c r="AA2440" i="2"/>
  <c r="AB2440" i="2" s="1"/>
  <c r="Z2439" i="2"/>
  <c r="AA2253" i="2"/>
  <c r="AB2253" i="2" s="1"/>
  <c r="Z2253" i="2"/>
  <c r="Z2251" i="2"/>
  <c r="AA2251" i="2"/>
  <c r="AB2251" i="2" s="1"/>
  <c r="AA2147" i="2"/>
  <c r="AB2147" i="2" s="1"/>
  <c r="Z2146" i="2"/>
  <c r="AA2146" i="2"/>
  <c r="AB2146" i="2" s="1"/>
  <c r="AA2145" i="2"/>
  <c r="AB2145" i="2" s="1"/>
  <c r="Z2145" i="2"/>
  <c r="Z2036" i="2"/>
  <c r="AA2036" i="2"/>
  <c r="AB2036" i="2" s="1"/>
  <c r="AA2035" i="2"/>
  <c r="AB2035" i="2" s="1"/>
  <c r="Z2034" i="2"/>
  <c r="AA1926" i="2"/>
  <c r="AB1926" i="2" s="1"/>
  <c r="AA1927" i="2"/>
  <c r="AB1927" i="2" s="1"/>
  <c r="Z1925" i="2"/>
  <c r="AA1925" i="2"/>
  <c r="AB1925" i="2" s="1"/>
  <c r="Z1927" i="2"/>
  <c r="Z1926" i="2"/>
  <c r="Z1818" i="2"/>
  <c r="AA1818" i="2"/>
  <c r="AB1818" i="2" s="1"/>
  <c r="Z1816" i="2"/>
  <c r="AA1816" i="2"/>
  <c r="AB1816" i="2" s="1"/>
  <c r="AA1626" i="2"/>
  <c r="AB1626" i="2" s="1"/>
  <c r="AA1624" i="2"/>
  <c r="AB1624" i="2" s="1"/>
  <c r="Z1626" i="2"/>
  <c r="AA1434" i="2"/>
  <c r="AB1434" i="2" s="1"/>
  <c r="AA1433" i="2"/>
  <c r="AB1433" i="2" s="1"/>
  <c r="Z1433" i="2"/>
  <c r="Z1435" i="2"/>
  <c r="AA1223" i="2"/>
  <c r="AB1223" i="2" s="1"/>
  <c r="AA1221" i="2"/>
  <c r="AB1221" i="2" s="1"/>
  <c r="Z1223" i="2"/>
  <c r="Z1116" i="2"/>
  <c r="AA1115" i="2"/>
  <c r="AB1115" i="2" s="1"/>
  <c r="AA1116" i="2"/>
  <c r="AB1116" i="2" s="1"/>
  <c r="Y1117" i="2"/>
  <c r="Z1117" i="2" s="1"/>
  <c r="Z1008" i="2"/>
  <c r="AA1008" i="2"/>
  <c r="AB1008" i="2" s="1"/>
  <c r="Z1010" i="2"/>
  <c r="AA779" i="2"/>
  <c r="AB779" i="2" s="1"/>
  <c r="Z778" i="2"/>
  <c r="K349" i="13"/>
  <c r="L349" i="13" s="1"/>
  <c r="J348" i="13"/>
  <c r="K348" i="13"/>
  <c r="L348" i="13" s="1"/>
  <c r="J349" i="13"/>
  <c r="K347" i="13"/>
  <c r="L347" i="13" s="1"/>
  <c r="K346" i="13"/>
  <c r="L346" i="13" s="1"/>
  <c r="J346" i="13"/>
  <c r="J283" i="13"/>
  <c r="J222" i="13"/>
  <c r="K222" i="13"/>
  <c r="L222" i="13" s="1"/>
  <c r="K220" i="13"/>
  <c r="L220" i="13" s="1"/>
  <c r="J220" i="13"/>
  <c r="I221" i="13"/>
  <c r="J221" i="13" s="1"/>
  <c r="I97" i="13"/>
  <c r="J97" i="13" s="1"/>
  <c r="I159" i="13"/>
  <c r="J159" i="13" s="1"/>
  <c r="I33" i="13"/>
  <c r="J33" i="13" s="1"/>
  <c r="K96" i="13"/>
  <c r="L96" i="13" s="1"/>
  <c r="K95" i="13"/>
  <c r="L95" i="13" s="1"/>
  <c r="J160" i="13"/>
  <c r="K158" i="13"/>
  <c r="L158" i="13" s="1"/>
  <c r="K157" i="13"/>
  <c r="L157" i="13" s="1"/>
  <c r="J95" i="13"/>
  <c r="J157" i="13"/>
  <c r="J96" i="13"/>
  <c r="I34" i="13"/>
  <c r="J34" i="13" s="1"/>
  <c r="K32" i="13"/>
  <c r="L32" i="13" s="1"/>
  <c r="J31" i="13"/>
  <c r="K31" i="13"/>
  <c r="L31" i="13" s="1"/>
  <c r="J32" i="13"/>
  <c r="Z588" i="2"/>
  <c r="AA588" i="2"/>
  <c r="AB588" i="2" s="1"/>
  <c r="Z590" i="2"/>
  <c r="Z589" i="2"/>
  <c r="Z419" i="2"/>
  <c r="AA419" i="2"/>
  <c r="AB419" i="2" s="1"/>
  <c r="L334" i="2"/>
  <c r="N334" i="2" s="1"/>
  <c r="AA420" i="2"/>
  <c r="AB420" i="2" s="1"/>
  <c r="M420" i="2"/>
  <c r="O420" i="2" s="1"/>
  <c r="AA506" i="2"/>
  <c r="AB506" i="2" s="1"/>
  <c r="L420" i="2"/>
  <c r="N420" i="2" s="1"/>
  <c r="Z418" i="2"/>
  <c r="AA505" i="2"/>
  <c r="AB505" i="2" s="1"/>
  <c r="AA507" i="2"/>
  <c r="AB507" i="2" s="1"/>
  <c r="Z505" i="2"/>
  <c r="Z507" i="2"/>
  <c r="Z506" i="2"/>
  <c r="M419" i="2"/>
  <c r="O419" i="2" s="1"/>
  <c r="AA418" i="2"/>
  <c r="AB418" i="2" s="1"/>
  <c r="L419" i="2"/>
  <c r="N419" i="2" s="1"/>
  <c r="Z420" i="2"/>
  <c r="P138" i="2"/>
  <c r="AA138" i="2"/>
  <c r="AB138" i="2" s="1"/>
  <c r="N137" i="2"/>
  <c r="P136" i="2"/>
  <c r="L333" i="2"/>
  <c r="N333" i="2" s="1"/>
  <c r="Z138" i="2"/>
  <c r="AA137" i="2"/>
  <c r="AB137" i="2" s="1"/>
  <c r="M334" i="2"/>
  <c r="Q334" i="2" s="1"/>
  <c r="AA136" i="2"/>
  <c r="AB136" i="2" s="1"/>
  <c r="M333" i="2"/>
  <c r="Q333" i="2" s="1"/>
  <c r="AA334" i="2"/>
  <c r="AB334" i="2" s="1"/>
  <c r="AA333" i="2"/>
  <c r="AB333" i="2" s="1"/>
  <c r="Z332" i="2"/>
  <c r="AA332" i="2"/>
  <c r="AB332" i="2" s="1"/>
  <c r="Z334" i="2"/>
  <c r="Z333" i="2"/>
  <c r="O138" i="2"/>
  <c r="Q138" i="2"/>
  <c r="Q136" i="2"/>
  <c r="O136" i="2"/>
  <c r="Z137" i="2"/>
  <c r="O137" i="2"/>
  <c r="Q137" i="2"/>
  <c r="Z136" i="2"/>
  <c r="H3369" i="2"/>
  <c r="I3369" i="2"/>
  <c r="J3369" i="2"/>
  <c r="K3369" i="2"/>
  <c r="V3369" i="2"/>
  <c r="X3369" i="2" s="1"/>
  <c r="W3369" i="2"/>
  <c r="Y3369" i="2" s="1"/>
  <c r="D3369" i="2"/>
  <c r="M3370" i="2" s="1"/>
  <c r="H3263" i="2"/>
  <c r="I3263" i="2"/>
  <c r="J3263" i="2"/>
  <c r="K3263" i="2"/>
  <c r="V3263" i="2"/>
  <c r="X3263" i="2" s="1"/>
  <c r="W3263" i="2"/>
  <c r="Y3263" i="2" s="1"/>
  <c r="D3263" i="2"/>
  <c r="L3264" i="2" s="1"/>
  <c r="H3161" i="2"/>
  <c r="I3161" i="2"/>
  <c r="J3161" i="2"/>
  <c r="K3161" i="2"/>
  <c r="V3161" i="2"/>
  <c r="X3161" i="2" s="1"/>
  <c r="W3161" i="2"/>
  <c r="Y3161" i="2" s="1"/>
  <c r="D3161" i="2"/>
  <c r="L3162" i="2" s="1"/>
  <c r="H3056" i="2"/>
  <c r="I3056" i="2"/>
  <c r="J3056" i="2"/>
  <c r="K3056" i="2"/>
  <c r="V3056" i="2"/>
  <c r="X3056" i="2" s="1"/>
  <c r="W3056" i="2"/>
  <c r="Y3056" i="2" s="1"/>
  <c r="H3055" i="2"/>
  <c r="D3056" i="2"/>
  <c r="L3057" i="2" s="1"/>
  <c r="H2950" i="2"/>
  <c r="I2950" i="2"/>
  <c r="J2950" i="2"/>
  <c r="K2950" i="2"/>
  <c r="V2950" i="2"/>
  <c r="X2950" i="2" s="1"/>
  <c r="W2950" i="2"/>
  <c r="Y2950" i="2" s="1"/>
  <c r="D2950" i="2"/>
  <c r="M2951" i="2" s="1"/>
  <c r="H2841" i="2"/>
  <c r="I2841" i="2"/>
  <c r="J2841" i="2"/>
  <c r="K2841" i="2"/>
  <c r="V2841" i="2"/>
  <c r="X2841" i="2" s="1"/>
  <c r="W2841" i="2"/>
  <c r="Y2841" i="2" s="1"/>
  <c r="D2841" i="2"/>
  <c r="L2842" i="2" s="1"/>
  <c r="H2734" i="2"/>
  <c r="I2734" i="2"/>
  <c r="J2734" i="2"/>
  <c r="K2734" i="2"/>
  <c r="V2734" i="2"/>
  <c r="X2734" i="2" s="1"/>
  <c r="W2734" i="2"/>
  <c r="Y2734" i="2" s="1"/>
  <c r="D2734" i="2"/>
  <c r="L2735" i="2" s="1"/>
  <c r="H2626" i="2"/>
  <c r="I2626" i="2"/>
  <c r="J2626" i="2"/>
  <c r="K2626" i="2"/>
  <c r="V2626" i="2"/>
  <c r="X2626" i="2" s="1"/>
  <c r="W2626" i="2"/>
  <c r="Y2626" i="2" s="1"/>
  <c r="D2626" i="2"/>
  <c r="L2627" i="2" s="1"/>
  <c r="N2627" i="2" s="1"/>
  <c r="H2438" i="2"/>
  <c r="I2438" i="2"/>
  <c r="J2438" i="2"/>
  <c r="K2438" i="2"/>
  <c r="V2438" i="2"/>
  <c r="X2438" i="2" s="1"/>
  <c r="W2438" i="2"/>
  <c r="Y2438" i="2" s="1"/>
  <c r="D2438" i="2"/>
  <c r="L2439" i="2" s="1"/>
  <c r="N2439" i="2" s="1"/>
  <c r="H2250" i="2"/>
  <c r="I2250" i="2"/>
  <c r="J2250" i="2"/>
  <c r="K2250" i="2"/>
  <c r="V2250" i="2"/>
  <c r="X2250" i="2" s="1"/>
  <c r="W2250" i="2"/>
  <c r="Y2250" i="2" s="1"/>
  <c r="D2250" i="2"/>
  <c r="L2251" i="2" s="1"/>
  <c r="H2144" i="2"/>
  <c r="I2144" i="2"/>
  <c r="J2144" i="2"/>
  <c r="K2144" i="2"/>
  <c r="V2144" i="2"/>
  <c r="X2144" i="2" s="1"/>
  <c r="W2144" i="2"/>
  <c r="Y2144" i="2" s="1"/>
  <c r="D2144" i="2"/>
  <c r="M2145" i="2" s="1"/>
  <c r="H2033" i="2"/>
  <c r="I2033" i="2"/>
  <c r="J2033" i="2"/>
  <c r="K2033" i="2"/>
  <c r="V2033" i="2"/>
  <c r="X2033" i="2" s="1"/>
  <c r="W2033" i="2"/>
  <c r="Y2033" i="2" s="1"/>
  <c r="D2033" i="2"/>
  <c r="H1924" i="2"/>
  <c r="I1924" i="2"/>
  <c r="J1924" i="2"/>
  <c r="K1924" i="2"/>
  <c r="V1924" i="2"/>
  <c r="X1924" i="2" s="1"/>
  <c r="W1924" i="2"/>
  <c r="Y1924" i="2" s="1"/>
  <c r="D1924" i="2"/>
  <c r="L1925" i="2" s="1"/>
  <c r="N1925" i="2" s="1"/>
  <c r="H1815" i="2"/>
  <c r="I1815" i="2"/>
  <c r="J1815" i="2"/>
  <c r="K1815" i="2"/>
  <c r="V1815" i="2"/>
  <c r="X1815" i="2" s="1"/>
  <c r="W1815" i="2"/>
  <c r="Y1815" i="2" s="1"/>
  <c r="D1815" i="2"/>
  <c r="M1816" i="2" s="1"/>
  <c r="O1816" i="2" s="1"/>
  <c r="H1623" i="2"/>
  <c r="I1623" i="2"/>
  <c r="J1623" i="2"/>
  <c r="K1623" i="2"/>
  <c r="V1623" i="2"/>
  <c r="X1623" i="2" s="1"/>
  <c r="W1623" i="2"/>
  <c r="Y1623" i="2" s="1"/>
  <c r="D1623" i="2"/>
  <c r="M1624" i="2" s="1"/>
  <c r="H1432" i="2"/>
  <c r="I1432" i="2"/>
  <c r="J1432" i="2"/>
  <c r="K1432" i="2"/>
  <c r="V1432" i="2"/>
  <c r="X1432" i="2" s="1"/>
  <c r="W1432" i="2"/>
  <c r="Y1432" i="2" s="1"/>
  <c r="D1432" i="2"/>
  <c r="L1433" i="2" s="1"/>
  <c r="H1326" i="2"/>
  <c r="I1326" i="2"/>
  <c r="J1326" i="2"/>
  <c r="K1326" i="2"/>
  <c r="V1326" i="2"/>
  <c r="X1326" i="2" s="1"/>
  <c r="W1326" i="2"/>
  <c r="Y1326" i="2" s="1"/>
  <c r="D1326" i="2"/>
  <c r="L1327" i="2" s="1"/>
  <c r="H1220" i="2"/>
  <c r="I1220" i="2"/>
  <c r="J1220" i="2"/>
  <c r="K1220" i="2"/>
  <c r="V1220" i="2"/>
  <c r="X1220" i="2" s="1"/>
  <c r="W1220" i="2"/>
  <c r="Y1220" i="2" s="1"/>
  <c r="D1220" i="2"/>
  <c r="L1221" i="2" s="1"/>
  <c r="N1221" i="2" s="1"/>
  <c r="H1114" i="2"/>
  <c r="I1114" i="2"/>
  <c r="J1114" i="2"/>
  <c r="K1114" i="2"/>
  <c r="V1114" i="2"/>
  <c r="X1114" i="2" s="1"/>
  <c r="W1114" i="2"/>
  <c r="Y1114" i="2" s="1"/>
  <c r="D1114" i="2"/>
  <c r="L1115" i="2" s="1"/>
  <c r="H1007" i="2"/>
  <c r="I1007" i="2"/>
  <c r="J1007" i="2"/>
  <c r="K1007" i="2"/>
  <c r="V1007" i="2"/>
  <c r="X1007" i="2" s="1"/>
  <c r="W1007" i="2"/>
  <c r="Y1007" i="2" s="1"/>
  <c r="D1007" i="2"/>
  <c r="M1008" i="2" s="1"/>
  <c r="O1008" i="2" s="1"/>
  <c r="H777" i="2"/>
  <c r="I777" i="2"/>
  <c r="J777" i="2"/>
  <c r="K777" i="2"/>
  <c r="V777" i="2"/>
  <c r="X777" i="2" s="1"/>
  <c r="W777" i="2"/>
  <c r="Y777" i="2" s="1"/>
  <c r="D777" i="2"/>
  <c r="M778" i="2" s="1"/>
  <c r="H587" i="2"/>
  <c r="I587" i="2"/>
  <c r="J587" i="2"/>
  <c r="K587" i="2"/>
  <c r="V587" i="2"/>
  <c r="X587" i="2" s="1"/>
  <c r="W587" i="2"/>
  <c r="Y587" i="2" s="1"/>
  <c r="D587" i="2"/>
  <c r="L588" i="2" s="1"/>
  <c r="H504" i="2"/>
  <c r="I504" i="2"/>
  <c r="J504" i="2"/>
  <c r="K504" i="2"/>
  <c r="V504" i="2"/>
  <c r="X504" i="2" s="1"/>
  <c r="W504" i="2"/>
  <c r="Y504" i="2" s="1"/>
  <c r="D504" i="2"/>
  <c r="M505" i="2" s="1"/>
  <c r="H417" i="2"/>
  <c r="I417" i="2"/>
  <c r="J417" i="2"/>
  <c r="K417" i="2"/>
  <c r="V417" i="2"/>
  <c r="X417" i="2" s="1"/>
  <c r="W417" i="2"/>
  <c r="Y417" i="2" s="1"/>
  <c r="D417" i="2"/>
  <c r="L418" i="2" s="1"/>
  <c r="H331" i="2"/>
  <c r="I331" i="2"/>
  <c r="J331" i="2"/>
  <c r="K331" i="2"/>
  <c r="V331" i="2"/>
  <c r="X331" i="2" s="1"/>
  <c r="W331" i="2"/>
  <c r="Y331" i="2" s="1"/>
  <c r="D331" i="2"/>
  <c r="L332" i="2" s="1"/>
  <c r="N332" i="2" s="1"/>
  <c r="H135" i="2"/>
  <c r="L135" i="2" s="1"/>
  <c r="I135" i="2"/>
  <c r="J135" i="2"/>
  <c r="M135" i="2" s="1"/>
  <c r="K135" i="2"/>
  <c r="V135" i="2"/>
  <c r="X135" i="2" s="1"/>
  <c r="W135" i="2"/>
  <c r="Y135" i="2" s="1"/>
  <c r="Q1223" i="2" l="1"/>
  <c r="O1223" i="2"/>
  <c r="Q1329" i="2"/>
  <c r="O1329" i="2"/>
  <c r="P1328" i="2"/>
  <c r="N1328" i="2"/>
  <c r="P1329" i="2"/>
  <c r="N1329" i="2"/>
  <c r="N1327" i="2"/>
  <c r="P1327" i="2"/>
  <c r="O1328" i="2"/>
  <c r="Q1328" i="2"/>
  <c r="P1330" i="2"/>
  <c r="N1330" i="2"/>
  <c r="P1222" i="2"/>
  <c r="N1222" i="2"/>
  <c r="P1819" i="2"/>
  <c r="Q3372" i="2"/>
  <c r="P2035" i="2"/>
  <c r="P1435" i="2"/>
  <c r="B2686" i="2"/>
  <c r="C2686" i="2" s="1"/>
  <c r="AA1623" i="2"/>
  <c r="AB1623" i="2" s="1"/>
  <c r="O589" i="2"/>
  <c r="Q1117" i="2"/>
  <c r="Z1623" i="2"/>
  <c r="P1926" i="2"/>
  <c r="P2147" i="2"/>
  <c r="P3164" i="2"/>
  <c r="P2253" i="2"/>
  <c r="P2843" i="2"/>
  <c r="Q3060" i="2"/>
  <c r="Z587" i="2"/>
  <c r="P1116" i="2"/>
  <c r="Q2737" i="2"/>
  <c r="N3163" i="2"/>
  <c r="P1010" i="2"/>
  <c r="N2953" i="2"/>
  <c r="Q2630" i="2"/>
  <c r="P1817" i="2"/>
  <c r="P2736" i="2"/>
  <c r="P1927" i="2"/>
  <c r="O2252" i="2"/>
  <c r="N3372" i="2"/>
  <c r="N2441" i="2"/>
  <c r="P2252" i="2"/>
  <c r="Q2953" i="2"/>
  <c r="P589" i="2"/>
  <c r="O1627" i="2"/>
  <c r="O590" i="2"/>
  <c r="P2844" i="2"/>
  <c r="Q3266" i="2"/>
  <c r="Q3373" i="2"/>
  <c r="Z135" i="2"/>
  <c r="O1009" i="2"/>
  <c r="Q1817" i="2"/>
  <c r="P2628" i="2"/>
  <c r="P3058" i="2"/>
  <c r="Q2738" i="2"/>
  <c r="O2738" i="2"/>
  <c r="O1434" i="2"/>
  <c r="P1434" i="2"/>
  <c r="Q1626" i="2"/>
  <c r="P1818" i="2"/>
  <c r="Q2441" i="2"/>
  <c r="Q2844" i="2"/>
  <c r="P2148" i="2"/>
  <c r="AA3161" i="2"/>
  <c r="AB3161" i="2" s="1"/>
  <c r="AA3263" i="2"/>
  <c r="AB3263" i="2" s="1"/>
  <c r="O2952" i="2"/>
  <c r="O3059" i="2"/>
  <c r="P2954" i="2"/>
  <c r="N2954" i="2"/>
  <c r="P3165" i="2"/>
  <c r="N3165" i="2"/>
  <c r="N2037" i="2"/>
  <c r="P2037" i="2"/>
  <c r="P506" i="2"/>
  <c r="Q779" i="2"/>
  <c r="P779" i="2"/>
  <c r="Q591" i="2"/>
  <c r="O1436" i="2"/>
  <c r="Q1436" i="2"/>
  <c r="N780" i="2"/>
  <c r="P1117" i="2"/>
  <c r="AA417" i="2"/>
  <c r="AB417" i="2" s="1"/>
  <c r="P1223" i="2"/>
  <c r="O2442" i="2"/>
  <c r="Q2442" i="2"/>
  <c r="N590" i="2"/>
  <c r="O780" i="2"/>
  <c r="O1116" i="2"/>
  <c r="O1927" i="2"/>
  <c r="O2036" i="2"/>
  <c r="P2440" i="2"/>
  <c r="O2629" i="2"/>
  <c r="P3059" i="2"/>
  <c r="L3370" i="2"/>
  <c r="N3370" i="2" s="1"/>
  <c r="P1224" i="2"/>
  <c r="Q2254" i="2"/>
  <c r="O2254" i="2"/>
  <c r="O1928" i="2"/>
  <c r="Q1928" i="2"/>
  <c r="N2442" i="2"/>
  <c r="P2442" i="2"/>
  <c r="O335" i="2"/>
  <c r="Q335" i="2"/>
  <c r="Q2954" i="2"/>
  <c r="O2954" i="2"/>
  <c r="Q2148" i="2"/>
  <c r="O2148" i="2"/>
  <c r="Z331" i="2"/>
  <c r="Q420" i="2"/>
  <c r="P420" i="2"/>
  <c r="P1626" i="2"/>
  <c r="Q1818" i="2"/>
  <c r="N2036" i="2"/>
  <c r="N2952" i="2"/>
  <c r="O3164" i="2"/>
  <c r="P2254" i="2"/>
  <c r="N2254" i="2"/>
  <c r="O2845" i="2"/>
  <c r="Q2845" i="2"/>
  <c r="Q3058" i="2"/>
  <c r="P2439" i="2"/>
  <c r="N1011" i="2"/>
  <c r="P1011" i="2"/>
  <c r="N1118" i="2"/>
  <c r="P1118" i="2"/>
  <c r="Z1114" i="2"/>
  <c r="Z1220" i="2"/>
  <c r="N1009" i="2"/>
  <c r="Q1010" i="2"/>
  <c r="Q2146" i="2"/>
  <c r="Q2628" i="2"/>
  <c r="Q2736" i="2"/>
  <c r="Z1007" i="2"/>
  <c r="Z1432" i="2"/>
  <c r="Z1815" i="2"/>
  <c r="Z2250" i="2"/>
  <c r="Q1222" i="2"/>
  <c r="N1625" i="2"/>
  <c r="O1926" i="2"/>
  <c r="O2843" i="2"/>
  <c r="O3163" i="2"/>
  <c r="O3265" i="2"/>
  <c r="Q3371" i="2"/>
  <c r="L1624" i="2"/>
  <c r="P1624" i="2" s="1"/>
  <c r="P3266" i="2"/>
  <c r="L778" i="2"/>
  <c r="Q781" i="2"/>
  <c r="O781" i="2"/>
  <c r="Q508" i="2"/>
  <c r="O508" i="2"/>
  <c r="Z504" i="2"/>
  <c r="Z2626" i="2"/>
  <c r="Q2035" i="2"/>
  <c r="Q1011" i="2"/>
  <c r="O1011" i="2"/>
  <c r="Q1118" i="2"/>
  <c r="O1118" i="2"/>
  <c r="Z1924" i="2"/>
  <c r="Q1435" i="2"/>
  <c r="P2627" i="2"/>
  <c r="M2735" i="2"/>
  <c r="M2251" i="2"/>
  <c r="M3264" i="2"/>
  <c r="Q3264" i="2" s="1"/>
  <c r="M3162" i="2"/>
  <c r="O3162" i="2" s="1"/>
  <c r="M3057" i="2"/>
  <c r="O3057" i="2" s="1"/>
  <c r="L2951" i="2"/>
  <c r="P2951" i="2" s="1"/>
  <c r="M1115" i="2"/>
  <c r="O1115" i="2" s="1"/>
  <c r="M588" i="2"/>
  <c r="O588" i="2" s="1"/>
  <c r="Q421" i="2"/>
  <c r="O421" i="2"/>
  <c r="N781" i="2"/>
  <c r="P781" i="2"/>
  <c r="O135" i="2"/>
  <c r="Q135" i="2"/>
  <c r="O505" i="2"/>
  <c r="Q505" i="2"/>
  <c r="N588" i="2"/>
  <c r="P588" i="2"/>
  <c r="O778" i="2"/>
  <c r="Q778" i="2"/>
  <c r="N1115" i="2"/>
  <c r="P1115" i="2"/>
  <c r="N3057" i="2"/>
  <c r="P3057" i="2"/>
  <c r="N3162" i="2"/>
  <c r="P3162" i="2"/>
  <c r="N3264" i="2"/>
  <c r="P3264" i="2"/>
  <c r="O3370" i="2"/>
  <c r="Q3370" i="2"/>
  <c r="N2251" i="2"/>
  <c r="P2251" i="2"/>
  <c r="P1221" i="2"/>
  <c r="Q2145" i="2"/>
  <c r="O2145" i="2"/>
  <c r="N135" i="2"/>
  <c r="P135" i="2"/>
  <c r="O1624" i="2"/>
  <c r="Q1624" i="2"/>
  <c r="O2951" i="2"/>
  <c r="Q2951" i="2"/>
  <c r="N1433" i="2"/>
  <c r="P1433" i="2"/>
  <c r="N2842" i="2"/>
  <c r="P2842" i="2"/>
  <c r="Z417" i="2"/>
  <c r="Z777" i="2"/>
  <c r="N2735" i="2"/>
  <c r="P2735" i="2"/>
  <c r="N2146" i="2"/>
  <c r="Q2147" i="2"/>
  <c r="Q2253" i="2"/>
  <c r="L1008" i="2"/>
  <c r="L2145" i="2"/>
  <c r="AA777" i="2"/>
  <c r="AB777" i="2" s="1"/>
  <c r="AA1432" i="2"/>
  <c r="AB1432" i="2" s="1"/>
  <c r="L2034" i="2"/>
  <c r="M2034" i="2"/>
  <c r="AA135" i="2"/>
  <c r="AB135" i="2" s="1"/>
  <c r="AA331" i="2"/>
  <c r="AB331" i="2" s="1"/>
  <c r="AA504" i="2"/>
  <c r="AB504" i="2" s="1"/>
  <c r="AA587" i="2"/>
  <c r="AB587" i="2" s="1"/>
  <c r="AA1007" i="2"/>
  <c r="AB1007" i="2" s="1"/>
  <c r="Z2734" i="2"/>
  <c r="Q507" i="2"/>
  <c r="Q506" i="2"/>
  <c r="N507" i="2"/>
  <c r="O1625" i="2"/>
  <c r="O2440" i="2"/>
  <c r="P3371" i="2"/>
  <c r="L505" i="2"/>
  <c r="L1816" i="2"/>
  <c r="Q1008" i="2"/>
  <c r="M2842" i="2"/>
  <c r="N2737" i="2"/>
  <c r="P2737" i="2"/>
  <c r="M1221" i="2"/>
  <c r="O1221" i="2" s="1"/>
  <c r="M1327" i="2"/>
  <c r="M2627" i="2"/>
  <c r="AA1815" i="2"/>
  <c r="AB1815" i="2" s="1"/>
  <c r="AA2144" i="2"/>
  <c r="AB2144" i="2" s="1"/>
  <c r="Z3161" i="2"/>
  <c r="Z3263" i="2"/>
  <c r="Q1816" i="2"/>
  <c r="P1925" i="2"/>
  <c r="P3265" i="2"/>
  <c r="M1433" i="2"/>
  <c r="N2629" i="2"/>
  <c r="P2629" i="2"/>
  <c r="M2439" i="2"/>
  <c r="M1925" i="2"/>
  <c r="P333" i="2"/>
  <c r="Q419" i="2"/>
  <c r="P334" i="2"/>
  <c r="P419" i="2"/>
  <c r="N418" i="2"/>
  <c r="P418" i="2"/>
  <c r="M418" i="2"/>
  <c r="P332" i="2"/>
  <c r="O334" i="2"/>
  <c r="O333" i="2"/>
  <c r="M332" i="2"/>
  <c r="Z3369" i="2"/>
  <c r="AA3369" i="2"/>
  <c r="AB3369" i="2" s="1"/>
  <c r="AA3056" i="2"/>
  <c r="AB3056" i="2" s="1"/>
  <c r="Z3056" i="2"/>
  <c r="AA2950" i="2"/>
  <c r="AB2950" i="2" s="1"/>
  <c r="Z2950" i="2"/>
  <c r="AA2841" i="2"/>
  <c r="AB2841" i="2" s="1"/>
  <c r="Z2841" i="2"/>
  <c r="AA2734" i="2"/>
  <c r="AB2734" i="2" s="1"/>
  <c r="AA2626" i="2"/>
  <c r="AB2626" i="2" s="1"/>
  <c r="Z2438" i="2"/>
  <c r="AA2438" i="2"/>
  <c r="AB2438" i="2" s="1"/>
  <c r="AA2250" i="2"/>
  <c r="AB2250" i="2" s="1"/>
  <c r="Z2144" i="2"/>
  <c r="Z2033" i="2"/>
  <c r="AA2033" i="2"/>
  <c r="AB2033" i="2" s="1"/>
  <c r="AA1924" i="2"/>
  <c r="AB1924" i="2" s="1"/>
  <c r="Z1326" i="2"/>
  <c r="AA1326" i="2"/>
  <c r="AB1326" i="2" s="1"/>
  <c r="AA1220" i="2"/>
  <c r="AB1220" i="2" s="1"/>
  <c r="AA1114" i="2"/>
  <c r="AB1114" i="2" s="1"/>
  <c r="H3367" i="2"/>
  <c r="I3367" i="2"/>
  <c r="J3367" i="2"/>
  <c r="K3367" i="2"/>
  <c r="V3367" i="2"/>
  <c r="X3367" i="2" s="1"/>
  <c r="W3367" i="2"/>
  <c r="Y3367" i="2" s="1"/>
  <c r="H3368" i="2"/>
  <c r="I3368" i="2"/>
  <c r="J3368" i="2"/>
  <c r="K3368" i="2"/>
  <c r="V3368" i="2"/>
  <c r="X3368" i="2" s="1"/>
  <c r="W3368" i="2"/>
  <c r="Y3368" i="2" s="1"/>
  <c r="D3367" i="2"/>
  <c r="D3368" i="2"/>
  <c r="H3261" i="2"/>
  <c r="I3261" i="2"/>
  <c r="J3261" i="2"/>
  <c r="K3261" i="2"/>
  <c r="V3261" i="2"/>
  <c r="X3261" i="2" s="1"/>
  <c r="W3261" i="2"/>
  <c r="Y3261" i="2" s="1"/>
  <c r="H3262" i="2"/>
  <c r="I3262" i="2"/>
  <c r="J3262" i="2"/>
  <c r="K3262" i="2"/>
  <c r="V3262" i="2"/>
  <c r="X3262" i="2" s="1"/>
  <c r="W3262" i="2"/>
  <c r="Y3262" i="2" s="1"/>
  <c r="D3261" i="2"/>
  <c r="D3262" i="2"/>
  <c r="H3159" i="2"/>
  <c r="I3159" i="2"/>
  <c r="J3159" i="2"/>
  <c r="K3159" i="2"/>
  <c r="V3159" i="2"/>
  <c r="X3159" i="2" s="1"/>
  <c r="W3159" i="2"/>
  <c r="Y3159" i="2" s="1"/>
  <c r="H3160" i="2"/>
  <c r="I3160" i="2"/>
  <c r="J3160" i="2"/>
  <c r="K3160" i="2"/>
  <c r="V3160" i="2"/>
  <c r="X3160" i="2" s="1"/>
  <c r="W3160" i="2"/>
  <c r="Y3160" i="2" s="1"/>
  <c r="D3159" i="2"/>
  <c r="D3160" i="2"/>
  <c r="M3161" i="2" s="1"/>
  <c r="H3054" i="2"/>
  <c r="I3054" i="2"/>
  <c r="J3054" i="2"/>
  <c r="K3054" i="2"/>
  <c r="V3054" i="2"/>
  <c r="X3054" i="2" s="1"/>
  <c r="W3054" i="2"/>
  <c r="Y3054" i="2" s="1"/>
  <c r="I3055" i="2"/>
  <c r="J3055" i="2"/>
  <c r="K3055" i="2"/>
  <c r="V3055" i="2"/>
  <c r="X3055" i="2" s="1"/>
  <c r="W3055" i="2"/>
  <c r="Y3055" i="2" s="1"/>
  <c r="D3054" i="2"/>
  <c r="D3055" i="2"/>
  <c r="H2948" i="2"/>
  <c r="I2948" i="2"/>
  <c r="J2948" i="2"/>
  <c r="K2948" i="2"/>
  <c r="V2948" i="2"/>
  <c r="X2948" i="2" s="1"/>
  <c r="W2948" i="2"/>
  <c r="Y2948" i="2" s="1"/>
  <c r="H2949" i="2"/>
  <c r="I2949" i="2"/>
  <c r="J2949" i="2"/>
  <c r="K2949" i="2"/>
  <c r="V2949" i="2"/>
  <c r="X2949" i="2" s="1"/>
  <c r="W2949" i="2"/>
  <c r="Y2949" i="2" s="1"/>
  <c r="D2948" i="2"/>
  <c r="D2949" i="2"/>
  <c r="L2950" i="2" s="1"/>
  <c r="N2950" i="2" s="1"/>
  <c r="H2839" i="2"/>
  <c r="I2839" i="2"/>
  <c r="J2839" i="2"/>
  <c r="K2839" i="2"/>
  <c r="V2839" i="2"/>
  <c r="X2839" i="2" s="1"/>
  <c r="W2839" i="2"/>
  <c r="Y2839" i="2" s="1"/>
  <c r="H2840" i="2"/>
  <c r="I2840" i="2"/>
  <c r="J2840" i="2"/>
  <c r="K2840" i="2"/>
  <c r="V2840" i="2"/>
  <c r="X2840" i="2" s="1"/>
  <c r="W2840" i="2"/>
  <c r="Y2840" i="2" s="1"/>
  <c r="D2839" i="2"/>
  <c r="D2840" i="2"/>
  <c r="L2841" i="2" s="1"/>
  <c r="N2841" i="2" s="1"/>
  <c r="H2732" i="2"/>
  <c r="I2732" i="2"/>
  <c r="J2732" i="2"/>
  <c r="K2732" i="2"/>
  <c r="V2732" i="2"/>
  <c r="X2732" i="2" s="1"/>
  <c r="W2732" i="2"/>
  <c r="Y2732" i="2" s="1"/>
  <c r="H2733" i="2"/>
  <c r="I2733" i="2"/>
  <c r="J2733" i="2"/>
  <c r="K2733" i="2"/>
  <c r="V2733" i="2"/>
  <c r="X2733" i="2" s="1"/>
  <c r="W2733" i="2"/>
  <c r="Y2733" i="2" s="1"/>
  <c r="D2732" i="2"/>
  <c r="D2733" i="2"/>
  <c r="F344" i="13"/>
  <c r="H344" i="13" s="1"/>
  <c r="G344" i="13"/>
  <c r="I344" i="13" s="1"/>
  <c r="F345" i="13"/>
  <c r="H345" i="13" s="1"/>
  <c r="G345" i="13"/>
  <c r="I345" i="13" s="1"/>
  <c r="B344" i="13"/>
  <c r="B345" i="13"/>
  <c r="F281" i="13"/>
  <c r="H281" i="13" s="1"/>
  <c r="G281" i="13"/>
  <c r="I281" i="13" s="1"/>
  <c r="F282" i="13"/>
  <c r="H282" i="13" s="1"/>
  <c r="G282" i="13"/>
  <c r="I282" i="13" s="1"/>
  <c r="B281" i="13"/>
  <c r="B282" i="13"/>
  <c r="F218" i="13"/>
  <c r="H218" i="13" s="1"/>
  <c r="G218" i="13"/>
  <c r="I218" i="13" s="1"/>
  <c r="F219" i="13"/>
  <c r="H219" i="13" s="1"/>
  <c r="G219" i="13"/>
  <c r="I219" i="13" s="1"/>
  <c r="B218" i="13"/>
  <c r="B219" i="13"/>
  <c r="H2624" i="2"/>
  <c r="I2624" i="2"/>
  <c r="J2624" i="2"/>
  <c r="K2624" i="2"/>
  <c r="V2624" i="2"/>
  <c r="X2624" i="2" s="1"/>
  <c r="W2624" i="2"/>
  <c r="Y2624" i="2" s="1"/>
  <c r="H2625" i="2"/>
  <c r="I2625" i="2"/>
  <c r="J2625" i="2"/>
  <c r="K2625" i="2"/>
  <c r="V2625" i="2"/>
  <c r="X2625" i="2" s="1"/>
  <c r="W2625" i="2"/>
  <c r="Y2625" i="2" s="1"/>
  <c r="D2624" i="2"/>
  <c r="D2625" i="2"/>
  <c r="H2436" i="2"/>
  <c r="I2436" i="2"/>
  <c r="J2436" i="2"/>
  <c r="K2436" i="2"/>
  <c r="V2436" i="2"/>
  <c r="X2436" i="2" s="1"/>
  <c r="W2436" i="2"/>
  <c r="Y2436" i="2" s="1"/>
  <c r="H2437" i="2"/>
  <c r="I2437" i="2"/>
  <c r="J2437" i="2"/>
  <c r="K2437" i="2"/>
  <c r="V2437" i="2"/>
  <c r="X2437" i="2" s="1"/>
  <c r="W2437" i="2"/>
  <c r="Y2437" i="2" s="1"/>
  <c r="D2436" i="2"/>
  <c r="D2437" i="2"/>
  <c r="H2248" i="2"/>
  <c r="I2248" i="2"/>
  <c r="J2248" i="2"/>
  <c r="K2248" i="2"/>
  <c r="V2248" i="2"/>
  <c r="X2248" i="2" s="1"/>
  <c r="W2248" i="2"/>
  <c r="Y2248" i="2" s="1"/>
  <c r="H2249" i="2"/>
  <c r="I2249" i="2"/>
  <c r="J2249" i="2"/>
  <c r="K2249" i="2"/>
  <c r="V2249" i="2"/>
  <c r="X2249" i="2" s="1"/>
  <c r="W2249" i="2"/>
  <c r="Y2249" i="2" s="1"/>
  <c r="D2248" i="2"/>
  <c r="D2249" i="2"/>
  <c r="L2250" i="2" s="1"/>
  <c r="H2142" i="2"/>
  <c r="I2142" i="2"/>
  <c r="J2142" i="2"/>
  <c r="K2142" i="2"/>
  <c r="V2142" i="2"/>
  <c r="X2142" i="2" s="1"/>
  <c r="W2142" i="2"/>
  <c r="Y2142" i="2" s="1"/>
  <c r="H2143" i="2"/>
  <c r="I2143" i="2"/>
  <c r="J2143" i="2"/>
  <c r="K2143" i="2"/>
  <c r="V2143" i="2"/>
  <c r="X2143" i="2" s="1"/>
  <c r="W2143" i="2"/>
  <c r="Y2143" i="2" s="1"/>
  <c r="D2142" i="2"/>
  <c r="D2143" i="2"/>
  <c r="H2031" i="2"/>
  <c r="I2031" i="2"/>
  <c r="J2031" i="2"/>
  <c r="K2031" i="2"/>
  <c r="V2031" i="2"/>
  <c r="X2031" i="2" s="1"/>
  <c r="W2031" i="2"/>
  <c r="Y2031" i="2" s="1"/>
  <c r="H2032" i="2"/>
  <c r="I2032" i="2"/>
  <c r="J2032" i="2"/>
  <c r="K2032" i="2"/>
  <c r="V2032" i="2"/>
  <c r="X2032" i="2" s="1"/>
  <c r="W2032" i="2"/>
  <c r="D2031" i="2"/>
  <c r="D2032" i="2"/>
  <c r="M2033" i="2" s="1"/>
  <c r="H1922" i="2"/>
  <c r="I1922" i="2"/>
  <c r="J1922" i="2"/>
  <c r="K1922" i="2"/>
  <c r="V1922" i="2"/>
  <c r="X1922" i="2" s="1"/>
  <c r="W1922" i="2"/>
  <c r="Y1922" i="2" s="1"/>
  <c r="H1923" i="2"/>
  <c r="I1923" i="2"/>
  <c r="J1923" i="2"/>
  <c r="K1923" i="2"/>
  <c r="V1923" i="2"/>
  <c r="X1923" i="2" s="1"/>
  <c r="W1923" i="2"/>
  <c r="Y1923" i="2" s="1"/>
  <c r="D1922" i="2"/>
  <c r="D1923" i="2"/>
  <c r="M1924" i="2" s="1"/>
  <c r="H1813" i="2"/>
  <c r="I1813" i="2"/>
  <c r="J1813" i="2"/>
  <c r="K1813" i="2"/>
  <c r="V1813" i="2"/>
  <c r="X1813" i="2" s="1"/>
  <c r="W1813" i="2"/>
  <c r="Y1813" i="2" s="1"/>
  <c r="H1814" i="2"/>
  <c r="I1814" i="2"/>
  <c r="J1814" i="2"/>
  <c r="K1814" i="2"/>
  <c r="V1814" i="2"/>
  <c r="X1814" i="2" s="1"/>
  <c r="W1814" i="2"/>
  <c r="Y1814" i="2" s="1"/>
  <c r="D1813" i="2"/>
  <c r="D1814" i="2"/>
  <c r="M1815" i="2" s="1"/>
  <c r="H1621" i="2"/>
  <c r="I1621" i="2"/>
  <c r="J1621" i="2"/>
  <c r="K1621" i="2"/>
  <c r="V1621" i="2"/>
  <c r="X1621" i="2" s="1"/>
  <c r="W1621" i="2"/>
  <c r="Y1621" i="2" s="1"/>
  <c r="H1622" i="2"/>
  <c r="I1622" i="2"/>
  <c r="J1622" i="2"/>
  <c r="K1622" i="2"/>
  <c r="V1622" i="2"/>
  <c r="X1622" i="2" s="1"/>
  <c r="W1622" i="2"/>
  <c r="D1621" i="2"/>
  <c r="D1622" i="2"/>
  <c r="H1430" i="2"/>
  <c r="I1430" i="2"/>
  <c r="J1430" i="2"/>
  <c r="K1430" i="2"/>
  <c r="V1430" i="2"/>
  <c r="X1430" i="2" s="1"/>
  <c r="W1430" i="2"/>
  <c r="Y1430" i="2" s="1"/>
  <c r="H1431" i="2"/>
  <c r="I1431" i="2"/>
  <c r="J1431" i="2"/>
  <c r="K1431" i="2"/>
  <c r="V1431" i="2"/>
  <c r="X1431" i="2" s="1"/>
  <c r="W1431" i="2"/>
  <c r="Y1431" i="2" s="1"/>
  <c r="D1430" i="2"/>
  <c r="D1431" i="2"/>
  <c r="M1432" i="2" s="1"/>
  <c r="H1324" i="2"/>
  <c r="I1324" i="2"/>
  <c r="J1324" i="2"/>
  <c r="K1324" i="2"/>
  <c r="V1324" i="2"/>
  <c r="X1324" i="2" s="1"/>
  <c r="W1324" i="2"/>
  <c r="Y1324" i="2" s="1"/>
  <c r="H1325" i="2"/>
  <c r="I1325" i="2"/>
  <c r="J1325" i="2"/>
  <c r="K1325" i="2"/>
  <c r="V1325" i="2"/>
  <c r="X1325" i="2" s="1"/>
  <c r="W1325" i="2"/>
  <c r="Y1325" i="2" s="1"/>
  <c r="D1324" i="2"/>
  <c r="D1325" i="2"/>
  <c r="M1326" i="2" s="1"/>
  <c r="H1218" i="2"/>
  <c r="I1218" i="2"/>
  <c r="J1218" i="2"/>
  <c r="K1218" i="2"/>
  <c r="V1218" i="2"/>
  <c r="X1218" i="2" s="1"/>
  <c r="W1218" i="2"/>
  <c r="Y1218" i="2" s="1"/>
  <c r="H1219" i="2"/>
  <c r="I1219" i="2"/>
  <c r="J1219" i="2"/>
  <c r="K1219" i="2"/>
  <c r="V1219" i="2"/>
  <c r="X1219" i="2" s="1"/>
  <c r="W1219" i="2"/>
  <c r="Y1219" i="2" s="1"/>
  <c r="D1218" i="2"/>
  <c r="D1219" i="2"/>
  <c r="H1112" i="2"/>
  <c r="I1112" i="2"/>
  <c r="J1112" i="2"/>
  <c r="K1112" i="2"/>
  <c r="V1112" i="2"/>
  <c r="X1112" i="2" s="1"/>
  <c r="W1112" i="2"/>
  <c r="Y1112" i="2" s="1"/>
  <c r="H1113" i="2"/>
  <c r="I1113" i="2"/>
  <c r="J1113" i="2"/>
  <c r="K1113" i="2"/>
  <c r="V1113" i="2"/>
  <c r="X1113" i="2" s="1"/>
  <c r="W1113" i="2"/>
  <c r="Y1113" i="2" s="1"/>
  <c r="D1112" i="2"/>
  <c r="D1113" i="2"/>
  <c r="H1005" i="2"/>
  <c r="I1005" i="2"/>
  <c r="J1005" i="2"/>
  <c r="K1005" i="2"/>
  <c r="V1005" i="2"/>
  <c r="X1005" i="2" s="1"/>
  <c r="W1005" i="2"/>
  <c r="Y1005" i="2" s="1"/>
  <c r="H1006" i="2"/>
  <c r="I1006" i="2"/>
  <c r="J1006" i="2"/>
  <c r="K1006" i="2"/>
  <c r="V1006" i="2"/>
  <c r="X1006" i="2" s="1"/>
  <c r="W1006" i="2"/>
  <c r="Y1006" i="2" s="1"/>
  <c r="D1005" i="2"/>
  <c r="D1006" i="2"/>
  <c r="H775" i="2"/>
  <c r="I775" i="2"/>
  <c r="J775" i="2"/>
  <c r="K775" i="2"/>
  <c r="V775" i="2"/>
  <c r="X775" i="2" s="1"/>
  <c r="W775" i="2"/>
  <c r="Y775" i="2" s="1"/>
  <c r="H776" i="2"/>
  <c r="I776" i="2"/>
  <c r="J776" i="2"/>
  <c r="K776" i="2"/>
  <c r="V776" i="2"/>
  <c r="X776" i="2" s="1"/>
  <c r="W776" i="2"/>
  <c r="Y776" i="2" s="1"/>
  <c r="D775" i="2"/>
  <c r="D776" i="2"/>
  <c r="F155" i="13"/>
  <c r="H155" i="13" s="1"/>
  <c r="G155" i="13"/>
  <c r="I155" i="13" s="1"/>
  <c r="F156" i="13"/>
  <c r="H156" i="13" s="1"/>
  <c r="G156" i="13"/>
  <c r="I156" i="13" s="1"/>
  <c r="B155" i="13"/>
  <c r="B156" i="13"/>
  <c r="F92" i="13"/>
  <c r="H92" i="13" s="1"/>
  <c r="G92" i="13"/>
  <c r="I92" i="13" s="1"/>
  <c r="F93" i="13"/>
  <c r="H93" i="13" s="1"/>
  <c r="G93" i="13"/>
  <c r="I93" i="13" s="1"/>
  <c r="B92" i="13"/>
  <c r="B93" i="13"/>
  <c r="F29" i="13"/>
  <c r="H29" i="13" s="1"/>
  <c r="G29" i="13"/>
  <c r="I29" i="13" s="1"/>
  <c r="F30" i="13"/>
  <c r="H30" i="13" s="1"/>
  <c r="G30" i="13"/>
  <c r="I30" i="13" s="1"/>
  <c r="H585" i="2"/>
  <c r="I585" i="2"/>
  <c r="J585" i="2"/>
  <c r="K585" i="2"/>
  <c r="V585" i="2"/>
  <c r="X585" i="2" s="1"/>
  <c r="W585" i="2"/>
  <c r="Y585" i="2" s="1"/>
  <c r="H586" i="2"/>
  <c r="I586" i="2"/>
  <c r="J586" i="2"/>
  <c r="K586" i="2"/>
  <c r="V586" i="2"/>
  <c r="X586" i="2" s="1"/>
  <c r="W586" i="2"/>
  <c r="Y586" i="2" s="1"/>
  <c r="D585" i="2"/>
  <c r="D586" i="2"/>
  <c r="H502" i="2"/>
  <c r="I502" i="2"/>
  <c r="J502" i="2"/>
  <c r="K502" i="2"/>
  <c r="V502" i="2"/>
  <c r="X502" i="2" s="1"/>
  <c r="W502" i="2"/>
  <c r="Y502" i="2" s="1"/>
  <c r="H503" i="2"/>
  <c r="I503" i="2"/>
  <c r="J503" i="2"/>
  <c r="K503" i="2"/>
  <c r="V503" i="2"/>
  <c r="X503" i="2" s="1"/>
  <c r="W503" i="2"/>
  <c r="Y503" i="2" s="1"/>
  <c r="D502" i="2"/>
  <c r="D503" i="2"/>
  <c r="M504" i="2" s="1"/>
  <c r="H415" i="2"/>
  <c r="I415" i="2"/>
  <c r="J415" i="2"/>
  <c r="K415" i="2"/>
  <c r="V415" i="2"/>
  <c r="X415" i="2" s="1"/>
  <c r="W415" i="2"/>
  <c r="Y415" i="2" s="1"/>
  <c r="H416" i="2"/>
  <c r="I416" i="2"/>
  <c r="J416" i="2"/>
  <c r="K416" i="2"/>
  <c r="V416" i="2"/>
  <c r="X416" i="2" s="1"/>
  <c r="W416" i="2"/>
  <c r="Y416" i="2" s="1"/>
  <c r="D415" i="2"/>
  <c r="D416" i="2"/>
  <c r="L417" i="2" s="1"/>
  <c r="H329" i="2"/>
  <c r="I329" i="2"/>
  <c r="J329" i="2"/>
  <c r="K329" i="2"/>
  <c r="V329" i="2"/>
  <c r="X329" i="2" s="1"/>
  <c r="W329" i="2"/>
  <c r="H330" i="2"/>
  <c r="I330" i="2"/>
  <c r="J330" i="2"/>
  <c r="K330" i="2"/>
  <c r="V330" i="2"/>
  <c r="X330" i="2" s="1"/>
  <c r="W330" i="2"/>
  <c r="Y330" i="2" s="1"/>
  <c r="D329" i="2"/>
  <c r="D330" i="2"/>
  <c r="M331" i="2" s="1"/>
  <c r="H133" i="2"/>
  <c r="L133" i="2" s="1"/>
  <c r="I133" i="2"/>
  <c r="J133" i="2"/>
  <c r="M133" i="2" s="1"/>
  <c r="K133" i="2"/>
  <c r="V133" i="2"/>
  <c r="X133" i="2" s="1"/>
  <c r="W133" i="2"/>
  <c r="H134" i="2"/>
  <c r="L134" i="2" s="1"/>
  <c r="N134" i="2" s="1"/>
  <c r="I134" i="2"/>
  <c r="J134" i="2"/>
  <c r="M134" i="2" s="1"/>
  <c r="K134" i="2"/>
  <c r="V134" i="2"/>
  <c r="X134" i="2" s="1"/>
  <c r="W134" i="2"/>
  <c r="Y134" i="2" s="1"/>
  <c r="Q3162" i="2" l="1"/>
  <c r="Q1326" i="2"/>
  <c r="O1326" i="2"/>
  <c r="Q1327" i="2"/>
  <c r="O1327" i="2"/>
  <c r="AA133" i="2"/>
  <c r="AB133" i="2" s="1"/>
  <c r="J345" i="13"/>
  <c r="AA2437" i="2"/>
  <c r="AB2437" i="2" s="1"/>
  <c r="Z1814" i="2"/>
  <c r="Q1115" i="2"/>
  <c r="N1624" i="2"/>
  <c r="O3264" i="2"/>
  <c r="AA2143" i="2"/>
  <c r="AB2143" i="2" s="1"/>
  <c r="Z2625" i="2"/>
  <c r="AA1112" i="2"/>
  <c r="AB1112" i="2" s="1"/>
  <c r="Q3057" i="2"/>
  <c r="P3370" i="2"/>
  <c r="Q588" i="2"/>
  <c r="K345" i="13"/>
  <c r="L345" i="13" s="1"/>
  <c r="Z1006" i="2"/>
  <c r="Z3262" i="2"/>
  <c r="L1815" i="2"/>
  <c r="P1815" i="2" s="1"/>
  <c r="Z776" i="2"/>
  <c r="AA2625" i="2"/>
  <c r="AB2625" i="2" s="1"/>
  <c r="AA2949" i="2"/>
  <c r="AB2949" i="2" s="1"/>
  <c r="AA3055" i="2"/>
  <c r="AB3055" i="2" s="1"/>
  <c r="Z3368" i="2"/>
  <c r="N2951" i="2"/>
  <c r="Z1431" i="2"/>
  <c r="L1622" i="2"/>
  <c r="P1622" i="2" s="1"/>
  <c r="Z2840" i="2"/>
  <c r="Z2949" i="2"/>
  <c r="Z3055" i="2"/>
  <c r="AA1922" i="2"/>
  <c r="AB1922" i="2" s="1"/>
  <c r="Z2733" i="2"/>
  <c r="AA3054" i="2"/>
  <c r="AB3054" i="2" s="1"/>
  <c r="L3262" i="2"/>
  <c r="N3262" i="2" s="1"/>
  <c r="P2841" i="2"/>
  <c r="O2735" i="2"/>
  <c r="Q2735" i="2"/>
  <c r="AA776" i="2"/>
  <c r="AB776" i="2" s="1"/>
  <c r="AA1006" i="2"/>
  <c r="AB1006" i="2" s="1"/>
  <c r="L1113" i="2"/>
  <c r="P1113" i="2" s="1"/>
  <c r="L1219" i="2"/>
  <c r="N1219" i="2" s="1"/>
  <c r="Z2142" i="2"/>
  <c r="Z2437" i="2"/>
  <c r="AA2732" i="2"/>
  <c r="AB2732" i="2" s="1"/>
  <c r="Z2948" i="2"/>
  <c r="Z3160" i="2"/>
  <c r="Z3367" i="2"/>
  <c r="M2841" i="2"/>
  <c r="O2841" i="2" s="1"/>
  <c r="AA1005" i="2"/>
  <c r="AB1005" i="2" s="1"/>
  <c r="N778" i="2"/>
  <c r="P778" i="2"/>
  <c r="Z2436" i="2"/>
  <c r="AA1324" i="2"/>
  <c r="AB1324" i="2" s="1"/>
  <c r="L2949" i="2"/>
  <c r="N2949" i="2" s="1"/>
  <c r="AA3261" i="2"/>
  <c r="AB3261" i="2" s="1"/>
  <c r="O2251" i="2"/>
  <c r="Q2251" i="2"/>
  <c r="Z2248" i="2"/>
  <c r="Z3159" i="2"/>
  <c r="Z2839" i="2"/>
  <c r="AA2248" i="2"/>
  <c r="AB2248" i="2" s="1"/>
  <c r="Z2732" i="2"/>
  <c r="L1326" i="2"/>
  <c r="N1816" i="2"/>
  <c r="P1816" i="2"/>
  <c r="N2034" i="2"/>
  <c r="P2034" i="2"/>
  <c r="Z775" i="2"/>
  <c r="AA1621" i="2"/>
  <c r="AB1621" i="2" s="1"/>
  <c r="Z2624" i="2"/>
  <c r="N505" i="2"/>
  <c r="P505" i="2"/>
  <c r="M1431" i="2"/>
  <c r="O1431" i="2" s="1"/>
  <c r="Z1113" i="2"/>
  <c r="Z1219" i="2"/>
  <c r="AA2142" i="2"/>
  <c r="AB2142" i="2" s="1"/>
  <c r="AA2436" i="2"/>
  <c r="AB2436" i="2" s="1"/>
  <c r="AA2733" i="2"/>
  <c r="AB2733" i="2" s="1"/>
  <c r="M2840" i="2"/>
  <c r="Q2840" i="2" s="1"/>
  <c r="AA2948" i="2"/>
  <c r="AB2948" i="2" s="1"/>
  <c r="L3368" i="2"/>
  <c r="N3368" i="2" s="1"/>
  <c r="O2034" i="2"/>
  <c r="Q2034" i="2"/>
  <c r="N2145" i="2"/>
  <c r="P2145" i="2"/>
  <c r="AA2839" i="2"/>
  <c r="AB2839" i="2" s="1"/>
  <c r="Z3054" i="2"/>
  <c r="AA3159" i="2"/>
  <c r="AB3159" i="2" s="1"/>
  <c r="Z3261" i="2"/>
  <c r="AA3367" i="2"/>
  <c r="AB3367" i="2" s="1"/>
  <c r="O1925" i="2"/>
  <c r="Q1925" i="2"/>
  <c r="O1433" i="2"/>
  <c r="Q1433" i="2"/>
  <c r="N1008" i="2"/>
  <c r="P1008" i="2"/>
  <c r="Z2031" i="2"/>
  <c r="M2250" i="2"/>
  <c r="Q2250" i="2" s="1"/>
  <c r="O2439" i="2"/>
  <c r="Q2439" i="2"/>
  <c r="Q2842" i="2"/>
  <c r="O2842" i="2"/>
  <c r="Z1813" i="2"/>
  <c r="Z1922" i="2"/>
  <c r="AA2624" i="2"/>
  <c r="AB2624" i="2" s="1"/>
  <c r="AA2840" i="2"/>
  <c r="AB2840" i="2" s="1"/>
  <c r="AA3160" i="2"/>
  <c r="AB3160" i="2" s="1"/>
  <c r="AA3368" i="2"/>
  <c r="AB3368" i="2" s="1"/>
  <c r="M1623" i="2"/>
  <c r="L1432" i="2"/>
  <c r="P1432" i="2" s="1"/>
  <c r="O2627" i="2"/>
  <c r="Q2627" i="2"/>
  <c r="Q1221" i="2"/>
  <c r="Z586" i="2"/>
  <c r="AA503" i="2"/>
  <c r="AB503" i="2" s="1"/>
  <c r="AA416" i="2"/>
  <c r="AB416" i="2" s="1"/>
  <c r="AA586" i="2"/>
  <c r="AB586" i="2" s="1"/>
  <c r="L331" i="2"/>
  <c r="P331" i="2" s="1"/>
  <c r="O418" i="2"/>
  <c r="Q418" i="2"/>
  <c r="Z503" i="2"/>
  <c r="Z134" i="2"/>
  <c r="M416" i="2"/>
  <c r="Q416" i="2" s="1"/>
  <c r="O331" i="2"/>
  <c r="Q331" i="2"/>
  <c r="Z416" i="2"/>
  <c r="L503" i="2"/>
  <c r="P503" i="2" s="1"/>
  <c r="L776" i="2"/>
  <c r="N776" i="2" s="1"/>
  <c r="M777" i="2"/>
  <c r="L777" i="2"/>
  <c r="L1007" i="2"/>
  <c r="M1007" i="2"/>
  <c r="L2144" i="2"/>
  <c r="M2144" i="2"/>
  <c r="N2250" i="2"/>
  <c r="P2250" i="2"/>
  <c r="L2734" i="2"/>
  <c r="M2734" i="2"/>
  <c r="M2733" i="2"/>
  <c r="O2733" i="2" s="1"/>
  <c r="O1815" i="2"/>
  <c r="Q1815" i="2"/>
  <c r="O1924" i="2"/>
  <c r="Q1924" i="2"/>
  <c r="O2033" i="2"/>
  <c r="Q2033" i="2"/>
  <c r="L2249" i="2"/>
  <c r="M2626" i="2"/>
  <c r="L2626" i="2"/>
  <c r="M2625" i="2"/>
  <c r="O2625" i="2" s="1"/>
  <c r="Q3161" i="2"/>
  <c r="O3161" i="2"/>
  <c r="O1432" i="2"/>
  <c r="Q1432" i="2"/>
  <c r="L2438" i="2"/>
  <c r="M2438" i="2"/>
  <c r="M2437" i="2"/>
  <c r="Q2437" i="2" s="1"/>
  <c r="L2143" i="2"/>
  <c r="L3055" i="2"/>
  <c r="N3055" i="2" s="1"/>
  <c r="M3056" i="2"/>
  <c r="L3056" i="2"/>
  <c r="Y329" i="2"/>
  <c r="Z329" i="2" s="1"/>
  <c r="AA329" i="2"/>
  <c r="AB329" i="2" s="1"/>
  <c r="L3369" i="2"/>
  <c r="N417" i="2"/>
  <c r="P417" i="2"/>
  <c r="L1923" i="2"/>
  <c r="P1923" i="2" s="1"/>
  <c r="M3055" i="2"/>
  <c r="Q3055" i="2" s="1"/>
  <c r="M3262" i="2"/>
  <c r="Q3262" i="2" s="1"/>
  <c r="M3263" i="2"/>
  <c r="L3263" i="2"/>
  <c r="L416" i="2"/>
  <c r="N416" i="2" s="1"/>
  <c r="M586" i="2"/>
  <c r="O586" i="2" s="1"/>
  <c r="L2032" i="2"/>
  <c r="P2032" i="2" s="1"/>
  <c r="M2143" i="2"/>
  <c r="O2143" i="2" s="1"/>
  <c r="L2437" i="2"/>
  <c r="P2437" i="2" s="1"/>
  <c r="L2625" i="2"/>
  <c r="P2625" i="2" s="1"/>
  <c r="L2733" i="2"/>
  <c r="P2733" i="2" s="1"/>
  <c r="L2840" i="2"/>
  <c r="M2949" i="2"/>
  <c r="O2949" i="2" s="1"/>
  <c r="M3368" i="2"/>
  <c r="Q3368" i="2" s="1"/>
  <c r="P2950" i="2"/>
  <c r="L3161" i="2"/>
  <c r="M1220" i="2"/>
  <c r="O1220" i="2" s="1"/>
  <c r="M3369" i="2"/>
  <c r="L1924" i="2"/>
  <c r="L1220" i="2"/>
  <c r="N1220" i="2" s="1"/>
  <c r="O332" i="2"/>
  <c r="Q332" i="2"/>
  <c r="L1814" i="2"/>
  <c r="N1814" i="2" s="1"/>
  <c r="L3160" i="2"/>
  <c r="N3160" i="2" s="1"/>
  <c r="L2033" i="2"/>
  <c r="L330" i="2"/>
  <c r="P330" i="2" s="1"/>
  <c r="O504" i="2"/>
  <c r="Q504" i="2"/>
  <c r="L586" i="2"/>
  <c r="P586" i="2" s="1"/>
  <c r="L587" i="2"/>
  <c r="M2249" i="2"/>
  <c r="O2249" i="2" s="1"/>
  <c r="M3160" i="2"/>
  <c r="O3160" i="2" s="1"/>
  <c r="M2950" i="2"/>
  <c r="M587" i="2"/>
  <c r="M1114" i="2"/>
  <c r="M417" i="2"/>
  <c r="L1623" i="2"/>
  <c r="L1114" i="2"/>
  <c r="L504" i="2"/>
  <c r="K281" i="13"/>
  <c r="L281" i="13" s="1"/>
  <c r="K282" i="13"/>
  <c r="L282" i="13" s="1"/>
  <c r="J282" i="13"/>
  <c r="J281" i="13"/>
  <c r="K93" i="13"/>
  <c r="L93" i="13" s="1"/>
  <c r="AA3262" i="2"/>
  <c r="AB3262" i="2" s="1"/>
  <c r="J344" i="13"/>
  <c r="K344" i="13"/>
  <c r="L344" i="13" s="1"/>
  <c r="J155" i="13"/>
  <c r="K219" i="13"/>
  <c r="L219" i="13" s="1"/>
  <c r="K155" i="13"/>
  <c r="L155" i="13" s="1"/>
  <c r="J219" i="13"/>
  <c r="J218" i="13"/>
  <c r="K218" i="13"/>
  <c r="L218" i="13" s="1"/>
  <c r="J92" i="13"/>
  <c r="K156" i="13"/>
  <c r="L156" i="13" s="1"/>
  <c r="K92" i="13"/>
  <c r="L92" i="13" s="1"/>
  <c r="Z2249" i="2"/>
  <c r="AA2249" i="2"/>
  <c r="AB2249" i="2" s="1"/>
  <c r="Z2143" i="2"/>
  <c r="Z502" i="2"/>
  <c r="O133" i="2"/>
  <c r="Q133" i="2"/>
  <c r="Z415" i="2"/>
  <c r="AA502" i="2"/>
  <c r="AB502" i="2" s="1"/>
  <c r="Z585" i="2"/>
  <c r="Z1324" i="2"/>
  <c r="Z1621" i="2"/>
  <c r="AA415" i="2"/>
  <c r="AB415" i="2" s="1"/>
  <c r="M1006" i="2"/>
  <c r="O1006" i="2" s="1"/>
  <c r="M1113" i="2"/>
  <c r="Z1112" i="2"/>
  <c r="Z1218" i="2"/>
  <c r="AA134" i="2"/>
  <c r="AB134" i="2" s="1"/>
  <c r="P134" i="2"/>
  <c r="Y133" i="2"/>
  <c r="Z133" i="2" s="1"/>
  <c r="AA330" i="2"/>
  <c r="AB330" i="2" s="1"/>
  <c r="AA1113" i="2"/>
  <c r="AB1113" i="2" s="1"/>
  <c r="AA1219" i="2"/>
  <c r="AB1219" i="2" s="1"/>
  <c r="AA1218" i="2"/>
  <c r="AB1218" i="2" s="1"/>
  <c r="L1325" i="2"/>
  <c r="L1431" i="2"/>
  <c r="AA1430" i="2"/>
  <c r="AB1430" i="2" s="1"/>
  <c r="M1814" i="2"/>
  <c r="Q1814" i="2" s="1"/>
  <c r="AA1813" i="2"/>
  <c r="AB1813" i="2" s="1"/>
  <c r="M1923" i="2"/>
  <c r="O1923" i="2" s="1"/>
  <c r="AA2032" i="2"/>
  <c r="AB2032" i="2" s="1"/>
  <c r="AA2031" i="2"/>
  <c r="AB2031" i="2" s="1"/>
  <c r="Z330" i="2"/>
  <c r="M1325" i="2"/>
  <c r="Z1430" i="2"/>
  <c r="M1622" i="2"/>
  <c r="O1622" i="2" s="1"/>
  <c r="M330" i="2"/>
  <c r="Q330" i="2" s="1"/>
  <c r="AA585" i="2"/>
  <c r="AB585" i="2" s="1"/>
  <c r="Z1005" i="2"/>
  <c r="M1219" i="2"/>
  <c r="O1219" i="2" s="1"/>
  <c r="M503" i="2"/>
  <c r="O503" i="2" s="1"/>
  <c r="M776" i="2"/>
  <c r="O776" i="2" s="1"/>
  <c r="AA775" i="2"/>
  <c r="AB775" i="2" s="1"/>
  <c r="L1006" i="2"/>
  <c r="N1006" i="2" s="1"/>
  <c r="AA1325" i="2"/>
  <c r="AB1325" i="2" s="1"/>
  <c r="AA1622" i="2"/>
  <c r="AB1622" i="2" s="1"/>
  <c r="AA1923" i="2"/>
  <c r="AB1923" i="2" s="1"/>
  <c r="M2032" i="2"/>
  <c r="O2032" i="2" s="1"/>
  <c r="Y2032" i="2"/>
  <c r="Z2032" i="2" s="1"/>
  <c r="Q1923" i="2"/>
  <c r="Z1923" i="2"/>
  <c r="AA1814" i="2"/>
  <c r="AB1814" i="2" s="1"/>
  <c r="Y1622" i="2"/>
  <c r="Z1622" i="2" s="1"/>
  <c r="AA1431" i="2"/>
  <c r="AB1431" i="2" s="1"/>
  <c r="Z1325" i="2"/>
  <c r="J156" i="13"/>
  <c r="J93" i="13"/>
  <c r="J29" i="13"/>
  <c r="K30" i="13"/>
  <c r="L30" i="13" s="1"/>
  <c r="K29" i="13"/>
  <c r="L29" i="13" s="1"/>
  <c r="J30" i="13"/>
  <c r="N133" i="2"/>
  <c r="P133" i="2"/>
  <c r="O134" i="2"/>
  <c r="Q134" i="2"/>
  <c r="F342" i="13"/>
  <c r="H342" i="13" s="1"/>
  <c r="G342" i="13"/>
  <c r="I342" i="13" s="1"/>
  <c r="F343" i="13"/>
  <c r="H343" i="13" s="1"/>
  <c r="G343" i="13"/>
  <c r="I343" i="13" s="1"/>
  <c r="B342" i="13"/>
  <c r="B343" i="13"/>
  <c r="F279" i="13"/>
  <c r="H279" i="13" s="1"/>
  <c r="G279" i="13"/>
  <c r="I279" i="13" s="1"/>
  <c r="F280" i="13"/>
  <c r="H280" i="13" s="1"/>
  <c r="G280" i="13"/>
  <c r="I280" i="13" s="1"/>
  <c r="B279" i="13"/>
  <c r="B280" i="13"/>
  <c r="F214" i="13"/>
  <c r="H214" i="13" s="1"/>
  <c r="G214" i="13"/>
  <c r="K214" i="13" s="1"/>
  <c r="L214" i="13" s="1"/>
  <c r="F215" i="13"/>
  <c r="H215" i="13" s="1"/>
  <c r="G215" i="13"/>
  <c r="I215" i="13" s="1"/>
  <c r="F216" i="13"/>
  <c r="H216" i="13" s="1"/>
  <c r="G216" i="13"/>
  <c r="I216" i="13" s="1"/>
  <c r="F217" i="13"/>
  <c r="H217" i="13" s="1"/>
  <c r="G217" i="13"/>
  <c r="I217" i="13" s="1"/>
  <c r="B216" i="13"/>
  <c r="B217" i="13"/>
  <c r="F153" i="13"/>
  <c r="H153" i="13" s="1"/>
  <c r="G153" i="13"/>
  <c r="I153" i="13" s="1"/>
  <c r="F154" i="13"/>
  <c r="H154" i="13" s="1"/>
  <c r="G154" i="13"/>
  <c r="I154" i="13" s="1"/>
  <c r="B153" i="13"/>
  <c r="B154" i="13"/>
  <c r="F90" i="13"/>
  <c r="H90" i="13" s="1"/>
  <c r="G90" i="13"/>
  <c r="I90" i="13" s="1"/>
  <c r="F91" i="13"/>
  <c r="H91" i="13" s="1"/>
  <c r="G91" i="13"/>
  <c r="I91" i="13" s="1"/>
  <c r="B90" i="13"/>
  <c r="B91" i="13"/>
  <c r="F27" i="13"/>
  <c r="H27" i="13" s="1"/>
  <c r="G27" i="13"/>
  <c r="I27" i="13" s="1"/>
  <c r="F28" i="13"/>
  <c r="H28" i="13" s="1"/>
  <c r="G28" i="13"/>
  <c r="K28" i="13" s="1"/>
  <c r="L28" i="13" s="1"/>
  <c r="H3365" i="2"/>
  <c r="I3365" i="2"/>
  <c r="J3365" i="2"/>
  <c r="K3365" i="2"/>
  <c r="V3365" i="2"/>
  <c r="X3365" i="2" s="1"/>
  <c r="W3365" i="2"/>
  <c r="Y3365" i="2" s="1"/>
  <c r="H3366" i="2"/>
  <c r="I3366" i="2"/>
  <c r="J3366" i="2"/>
  <c r="K3366" i="2"/>
  <c r="V3366" i="2"/>
  <c r="X3366" i="2" s="1"/>
  <c r="W3366" i="2"/>
  <c r="Y3366" i="2" s="1"/>
  <c r="D3365" i="2"/>
  <c r="D3366" i="2"/>
  <c r="M3367" i="2" s="1"/>
  <c r="H3259" i="2"/>
  <c r="I3259" i="2"/>
  <c r="J3259" i="2"/>
  <c r="K3259" i="2"/>
  <c r="V3259" i="2"/>
  <c r="X3259" i="2" s="1"/>
  <c r="W3259" i="2"/>
  <c r="Y3259" i="2" s="1"/>
  <c r="H3260" i="2"/>
  <c r="I3260" i="2"/>
  <c r="J3260" i="2"/>
  <c r="K3260" i="2"/>
  <c r="V3260" i="2"/>
  <c r="X3260" i="2" s="1"/>
  <c r="W3260" i="2"/>
  <c r="Y3260" i="2" s="1"/>
  <c r="D3259" i="2"/>
  <c r="D3260" i="2"/>
  <c r="M3261" i="2" s="1"/>
  <c r="D3157" i="2"/>
  <c r="D3158" i="2"/>
  <c r="M3159" i="2" s="1"/>
  <c r="H3157" i="2"/>
  <c r="I3157" i="2"/>
  <c r="J3157" i="2"/>
  <c r="K3157" i="2"/>
  <c r="V3157" i="2"/>
  <c r="X3157" i="2" s="1"/>
  <c r="W3157" i="2"/>
  <c r="Y3157" i="2" s="1"/>
  <c r="H3158" i="2"/>
  <c r="I3158" i="2"/>
  <c r="J3158" i="2"/>
  <c r="K3158" i="2"/>
  <c r="V3158" i="2"/>
  <c r="X3158" i="2" s="1"/>
  <c r="W3158" i="2"/>
  <c r="Y3158" i="2" s="1"/>
  <c r="H3052" i="2"/>
  <c r="I3052" i="2"/>
  <c r="J3052" i="2"/>
  <c r="K3052" i="2"/>
  <c r="V3052" i="2"/>
  <c r="X3052" i="2" s="1"/>
  <c r="W3052" i="2"/>
  <c r="Y3052" i="2" s="1"/>
  <c r="H3053" i="2"/>
  <c r="I3053" i="2"/>
  <c r="J3053" i="2"/>
  <c r="K3053" i="2"/>
  <c r="V3053" i="2"/>
  <c r="X3053" i="2" s="1"/>
  <c r="W3053" i="2"/>
  <c r="D3052" i="2"/>
  <c r="D3053" i="2"/>
  <c r="H2946" i="2"/>
  <c r="I2946" i="2"/>
  <c r="J2946" i="2"/>
  <c r="K2946" i="2"/>
  <c r="V2946" i="2"/>
  <c r="X2946" i="2" s="1"/>
  <c r="W2946" i="2"/>
  <c r="Y2946" i="2" s="1"/>
  <c r="H2947" i="2"/>
  <c r="I2947" i="2"/>
  <c r="J2947" i="2"/>
  <c r="K2947" i="2"/>
  <c r="V2947" i="2"/>
  <c r="X2947" i="2" s="1"/>
  <c r="W2947" i="2"/>
  <c r="Y2947" i="2" s="1"/>
  <c r="D2946" i="2"/>
  <c r="D2947" i="2"/>
  <c r="M2948" i="2" s="1"/>
  <c r="O2948" i="2" s="1"/>
  <c r="H2837" i="2"/>
  <c r="I2837" i="2"/>
  <c r="J2837" i="2"/>
  <c r="K2837" i="2"/>
  <c r="V2837" i="2"/>
  <c r="X2837" i="2" s="1"/>
  <c r="W2837" i="2"/>
  <c r="Y2837" i="2" s="1"/>
  <c r="H2838" i="2"/>
  <c r="I2838" i="2"/>
  <c r="J2838" i="2"/>
  <c r="K2838" i="2"/>
  <c r="V2838" i="2"/>
  <c r="X2838" i="2" s="1"/>
  <c r="W2838" i="2"/>
  <c r="Y2838" i="2" s="1"/>
  <c r="D2837" i="2"/>
  <c r="D2838" i="2"/>
  <c r="H2731" i="2"/>
  <c r="I2731" i="2"/>
  <c r="J2731" i="2"/>
  <c r="K2731" i="2"/>
  <c r="V2731" i="2"/>
  <c r="X2731" i="2" s="1"/>
  <c r="W2731" i="2"/>
  <c r="Y2731" i="2" s="1"/>
  <c r="D2730" i="2"/>
  <c r="D2731" i="2"/>
  <c r="M2732" i="2" s="1"/>
  <c r="O2732" i="2" s="1"/>
  <c r="H2622" i="2"/>
  <c r="I2622" i="2"/>
  <c r="J2622" i="2"/>
  <c r="K2622" i="2"/>
  <c r="V2622" i="2"/>
  <c r="X2622" i="2" s="1"/>
  <c r="W2622" i="2"/>
  <c r="Y2622" i="2" s="1"/>
  <c r="H2623" i="2"/>
  <c r="I2623" i="2"/>
  <c r="J2623" i="2"/>
  <c r="K2623" i="2"/>
  <c r="V2623" i="2"/>
  <c r="X2623" i="2" s="1"/>
  <c r="W2623" i="2"/>
  <c r="D2622" i="2"/>
  <c r="D2623" i="2"/>
  <c r="H2434" i="2"/>
  <c r="I2434" i="2"/>
  <c r="J2434" i="2"/>
  <c r="K2434" i="2"/>
  <c r="V2434" i="2"/>
  <c r="X2434" i="2" s="1"/>
  <c r="W2434" i="2"/>
  <c r="Y2434" i="2" s="1"/>
  <c r="H2435" i="2"/>
  <c r="I2435" i="2"/>
  <c r="J2435" i="2"/>
  <c r="K2435" i="2"/>
  <c r="V2435" i="2"/>
  <c r="X2435" i="2" s="1"/>
  <c r="W2435" i="2"/>
  <c r="Y2435" i="2" s="1"/>
  <c r="D2434" i="2"/>
  <c r="D2435" i="2"/>
  <c r="H2246" i="2"/>
  <c r="I2246" i="2"/>
  <c r="J2246" i="2"/>
  <c r="K2246" i="2"/>
  <c r="V2246" i="2"/>
  <c r="X2246" i="2" s="1"/>
  <c r="W2246" i="2"/>
  <c r="Y2246" i="2" s="1"/>
  <c r="H2247" i="2"/>
  <c r="I2247" i="2"/>
  <c r="J2247" i="2"/>
  <c r="K2247" i="2"/>
  <c r="V2247" i="2"/>
  <c r="X2247" i="2" s="1"/>
  <c r="W2247" i="2"/>
  <c r="D2246" i="2"/>
  <c r="D2247" i="2"/>
  <c r="H2140" i="2"/>
  <c r="I2140" i="2"/>
  <c r="J2140" i="2"/>
  <c r="K2140" i="2"/>
  <c r="V2140" i="2"/>
  <c r="X2140" i="2" s="1"/>
  <c r="W2140" i="2"/>
  <c r="Y2140" i="2" s="1"/>
  <c r="H2141" i="2"/>
  <c r="I2141" i="2"/>
  <c r="J2141" i="2"/>
  <c r="K2141" i="2"/>
  <c r="V2141" i="2"/>
  <c r="X2141" i="2" s="1"/>
  <c r="W2141" i="2"/>
  <c r="Y2141" i="2" s="1"/>
  <c r="D2140" i="2"/>
  <c r="D2141" i="2"/>
  <c r="M2142" i="2" s="1"/>
  <c r="H2029" i="2"/>
  <c r="I2029" i="2"/>
  <c r="J2029" i="2"/>
  <c r="K2029" i="2"/>
  <c r="V2029" i="2"/>
  <c r="X2029" i="2" s="1"/>
  <c r="W2029" i="2"/>
  <c r="Y2029" i="2" s="1"/>
  <c r="H2030" i="2"/>
  <c r="I2030" i="2"/>
  <c r="J2030" i="2"/>
  <c r="K2030" i="2"/>
  <c r="V2030" i="2"/>
  <c r="X2030" i="2" s="1"/>
  <c r="W2030" i="2"/>
  <c r="Y2030" i="2" s="1"/>
  <c r="D2029" i="2"/>
  <c r="D2030" i="2"/>
  <c r="H1920" i="2"/>
  <c r="I1920" i="2"/>
  <c r="J1920" i="2"/>
  <c r="K1920" i="2"/>
  <c r="V1920" i="2"/>
  <c r="X1920" i="2" s="1"/>
  <c r="W1920" i="2"/>
  <c r="Y1920" i="2" s="1"/>
  <c r="H1921" i="2"/>
  <c r="I1921" i="2"/>
  <c r="J1921" i="2"/>
  <c r="K1921" i="2"/>
  <c r="V1921" i="2"/>
  <c r="X1921" i="2" s="1"/>
  <c r="W1921" i="2"/>
  <c r="D1920" i="2"/>
  <c r="D1921" i="2"/>
  <c r="M1922" i="2" s="1"/>
  <c r="H1811" i="2"/>
  <c r="I1811" i="2"/>
  <c r="J1811" i="2"/>
  <c r="K1811" i="2"/>
  <c r="V1811" i="2"/>
  <c r="X1811" i="2" s="1"/>
  <c r="W1811" i="2"/>
  <c r="Y1811" i="2" s="1"/>
  <c r="H1812" i="2"/>
  <c r="I1812" i="2"/>
  <c r="J1812" i="2"/>
  <c r="K1812" i="2"/>
  <c r="V1812" i="2"/>
  <c r="X1812" i="2" s="1"/>
  <c r="W1812" i="2"/>
  <c r="Y1812" i="2" s="1"/>
  <c r="D1811" i="2"/>
  <c r="D1812" i="2"/>
  <c r="M1813" i="2" s="1"/>
  <c r="H1619" i="2"/>
  <c r="I1619" i="2"/>
  <c r="J1619" i="2"/>
  <c r="K1619" i="2"/>
  <c r="V1619" i="2"/>
  <c r="X1619" i="2" s="1"/>
  <c r="W1619" i="2"/>
  <c r="Y1619" i="2" s="1"/>
  <c r="H1620" i="2"/>
  <c r="I1620" i="2"/>
  <c r="J1620" i="2"/>
  <c r="K1620" i="2"/>
  <c r="V1620" i="2"/>
  <c r="X1620" i="2" s="1"/>
  <c r="W1620" i="2"/>
  <c r="Y1620" i="2" s="1"/>
  <c r="D1619" i="2"/>
  <c r="D1620" i="2"/>
  <c r="M1621" i="2" s="1"/>
  <c r="H1428" i="2"/>
  <c r="I1428" i="2"/>
  <c r="J1428" i="2"/>
  <c r="K1428" i="2"/>
  <c r="V1428" i="2"/>
  <c r="X1428" i="2" s="1"/>
  <c r="W1428" i="2"/>
  <c r="Y1428" i="2" s="1"/>
  <c r="H1429" i="2"/>
  <c r="I1429" i="2"/>
  <c r="J1429" i="2"/>
  <c r="K1429" i="2"/>
  <c r="V1429" i="2"/>
  <c r="X1429" i="2" s="1"/>
  <c r="W1429" i="2"/>
  <c r="Y1429" i="2" s="1"/>
  <c r="D1428" i="2"/>
  <c r="D1429" i="2"/>
  <c r="L1430" i="2" s="1"/>
  <c r="N1430" i="2" s="1"/>
  <c r="H1322" i="2"/>
  <c r="I1322" i="2"/>
  <c r="J1322" i="2"/>
  <c r="K1322" i="2"/>
  <c r="V1322" i="2"/>
  <c r="X1322" i="2" s="1"/>
  <c r="W1322" i="2"/>
  <c r="Y1322" i="2" s="1"/>
  <c r="H1323" i="2"/>
  <c r="I1323" i="2"/>
  <c r="J1323" i="2"/>
  <c r="K1323" i="2"/>
  <c r="V1323" i="2"/>
  <c r="X1323" i="2" s="1"/>
  <c r="W1323" i="2"/>
  <c r="Y1323" i="2" s="1"/>
  <c r="D1322" i="2"/>
  <c r="D1323" i="2"/>
  <c r="M1324" i="2" s="1"/>
  <c r="H1216" i="2"/>
  <c r="I1216" i="2"/>
  <c r="J1216" i="2"/>
  <c r="K1216" i="2"/>
  <c r="V1216" i="2"/>
  <c r="X1216" i="2" s="1"/>
  <c r="W1216" i="2"/>
  <c r="Y1216" i="2" s="1"/>
  <c r="H1217" i="2"/>
  <c r="I1217" i="2"/>
  <c r="J1217" i="2"/>
  <c r="K1217" i="2"/>
  <c r="V1217" i="2"/>
  <c r="X1217" i="2" s="1"/>
  <c r="W1217" i="2"/>
  <c r="Y1217" i="2" s="1"/>
  <c r="D1216" i="2"/>
  <c r="D1217" i="2"/>
  <c r="L1218" i="2" s="1"/>
  <c r="N1218" i="2" s="1"/>
  <c r="H1110" i="2"/>
  <c r="I1110" i="2"/>
  <c r="J1110" i="2"/>
  <c r="K1110" i="2"/>
  <c r="V1110" i="2"/>
  <c r="X1110" i="2" s="1"/>
  <c r="W1110" i="2"/>
  <c r="Y1110" i="2" s="1"/>
  <c r="H1111" i="2"/>
  <c r="I1111" i="2"/>
  <c r="J1111" i="2"/>
  <c r="K1111" i="2"/>
  <c r="V1111" i="2"/>
  <c r="X1111" i="2" s="1"/>
  <c r="W1111" i="2"/>
  <c r="Y1111" i="2" s="1"/>
  <c r="D1110" i="2"/>
  <c r="D1111" i="2"/>
  <c r="H1003" i="2"/>
  <c r="I1003" i="2"/>
  <c r="J1003" i="2"/>
  <c r="K1003" i="2"/>
  <c r="V1003" i="2"/>
  <c r="X1003" i="2" s="1"/>
  <c r="W1003" i="2"/>
  <c r="Y1003" i="2" s="1"/>
  <c r="H1004" i="2"/>
  <c r="I1004" i="2"/>
  <c r="J1004" i="2"/>
  <c r="K1004" i="2"/>
  <c r="V1004" i="2"/>
  <c r="X1004" i="2" s="1"/>
  <c r="W1004" i="2"/>
  <c r="Y1004" i="2" s="1"/>
  <c r="D1003" i="2"/>
  <c r="D1004" i="2"/>
  <c r="H773" i="2"/>
  <c r="I773" i="2"/>
  <c r="J773" i="2"/>
  <c r="K773" i="2"/>
  <c r="V773" i="2"/>
  <c r="X773" i="2" s="1"/>
  <c r="W773" i="2"/>
  <c r="H774" i="2"/>
  <c r="I774" i="2"/>
  <c r="J774" i="2"/>
  <c r="K774" i="2"/>
  <c r="V774" i="2"/>
  <c r="X774" i="2" s="1"/>
  <c r="W774" i="2"/>
  <c r="Y774" i="2" s="1"/>
  <c r="D773" i="2"/>
  <c r="D774" i="2"/>
  <c r="H583" i="2"/>
  <c r="I583" i="2"/>
  <c r="J583" i="2"/>
  <c r="K583" i="2"/>
  <c r="V583" i="2"/>
  <c r="X583" i="2" s="1"/>
  <c r="W583" i="2"/>
  <c r="H584" i="2"/>
  <c r="I584" i="2"/>
  <c r="J584" i="2"/>
  <c r="K584" i="2"/>
  <c r="V584" i="2"/>
  <c r="X584" i="2" s="1"/>
  <c r="W584" i="2"/>
  <c r="Y584" i="2" s="1"/>
  <c r="D583" i="2"/>
  <c r="D584" i="2"/>
  <c r="H500" i="2"/>
  <c r="I500" i="2"/>
  <c r="J500" i="2"/>
  <c r="K500" i="2"/>
  <c r="V500" i="2"/>
  <c r="X500" i="2" s="1"/>
  <c r="W500" i="2"/>
  <c r="Y500" i="2" s="1"/>
  <c r="H501" i="2"/>
  <c r="I501" i="2"/>
  <c r="J501" i="2"/>
  <c r="K501" i="2"/>
  <c r="V501" i="2"/>
  <c r="X501" i="2" s="1"/>
  <c r="W501" i="2"/>
  <c r="Y501" i="2" s="1"/>
  <c r="D500" i="2"/>
  <c r="D501" i="2"/>
  <c r="H413" i="2"/>
  <c r="I413" i="2"/>
  <c r="J413" i="2"/>
  <c r="K413" i="2"/>
  <c r="V413" i="2"/>
  <c r="X413" i="2" s="1"/>
  <c r="W413" i="2"/>
  <c r="Y413" i="2" s="1"/>
  <c r="H414" i="2"/>
  <c r="I414" i="2"/>
  <c r="J414" i="2"/>
  <c r="K414" i="2"/>
  <c r="V414" i="2"/>
  <c r="X414" i="2" s="1"/>
  <c r="W414" i="2"/>
  <c r="Y414" i="2" s="1"/>
  <c r="D413" i="2"/>
  <c r="D414" i="2"/>
  <c r="L415" i="2" s="1"/>
  <c r="H327" i="2"/>
  <c r="I327" i="2"/>
  <c r="J327" i="2"/>
  <c r="K327" i="2"/>
  <c r="V327" i="2"/>
  <c r="X327" i="2" s="1"/>
  <c r="W327" i="2"/>
  <c r="Y327" i="2" s="1"/>
  <c r="H328" i="2"/>
  <c r="I328" i="2"/>
  <c r="J328" i="2"/>
  <c r="K328" i="2"/>
  <c r="V328" i="2"/>
  <c r="X328" i="2" s="1"/>
  <c r="W328" i="2"/>
  <c r="Y328" i="2" s="1"/>
  <c r="D327" i="2"/>
  <c r="D328" i="2"/>
  <c r="L329" i="2" s="1"/>
  <c r="H131" i="2"/>
  <c r="L131" i="2" s="1"/>
  <c r="I131" i="2"/>
  <c r="J131" i="2"/>
  <c r="M131" i="2" s="1"/>
  <c r="K131" i="2"/>
  <c r="V131" i="2"/>
  <c r="X131" i="2" s="1"/>
  <c r="W131" i="2"/>
  <c r="Y131" i="2" s="1"/>
  <c r="H132" i="2"/>
  <c r="L132" i="2" s="1"/>
  <c r="P132" i="2" s="1"/>
  <c r="I132" i="2"/>
  <c r="J132" i="2"/>
  <c r="M132" i="2" s="1"/>
  <c r="K132" i="2"/>
  <c r="V132" i="2"/>
  <c r="X132" i="2" s="1"/>
  <c r="W132" i="2"/>
  <c r="Y132" i="2" s="1"/>
  <c r="N1815" i="2" l="1"/>
  <c r="Q2841" i="2"/>
  <c r="O1324" i="2"/>
  <c r="Q1324" i="2"/>
  <c r="P1325" i="2"/>
  <c r="N1325" i="2"/>
  <c r="Q1325" i="2"/>
  <c r="O1325" i="2"/>
  <c r="P1326" i="2"/>
  <c r="N1326" i="2"/>
  <c r="Q2733" i="2"/>
  <c r="O2840" i="2"/>
  <c r="AA1619" i="2"/>
  <c r="AB1619" i="2" s="1"/>
  <c r="Q776" i="2"/>
  <c r="P3160" i="2"/>
  <c r="Q1006" i="2"/>
  <c r="Q1622" i="2"/>
  <c r="O3368" i="2"/>
  <c r="AA1811" i="2"/>
  <c r="AB1811" i="2" s="1"/>
  <c r="AA2141" i="2"/>
  <c r="AB2141" i="2" s="1"/>
  <c r="M3158" i="2"/>
  <c r="Q3158" i="2" s="1"/>
  <c r="N1113" i="2"/>
  <c r="P3262" i="2"/>
  <c r="Z2434" i="2"/>
  <c r="Z3052" i="2"/>
  <c r="Z1003" i="2"/>
  <c r="Z1619" i="2"/>
  <c r="AA2838" i="2"/>
  <c r="AB2838" i="2" s="1"/>
  <c r="AA3052" i="2"/>
  <c r="AB3052" i="2" s="1"/>
  <c r="N1622" i="2"/>
  <c r="P776" i="2"/>
  <c r="P2949" i="2"/>
  <c r="O3262" i="2"/>
  <c r="O2250" i="2"/>
  <c r="P3368" i="2"/>
  <c r="Q1431" i="2"/>
  <c r="L2948" i="2"/>
  <c r="P2948" i="2" s="1"/>
  <c r="AA2246" i="2"/>
  <c r="AB2246" i="2" s="1"/>
  <c r="P1219" i="2"/>
  <c r="M584" i="2"/>
  <c r="Q584" i="2" s="1"/>
  <c r="Z1110" i="2"/>
  <c r="AA1004" i="2"/>
  <c r="AB1004" i="2" s="1"/>
  <c r="Q1219" i="2"/>
  <c r="N1923" i="2"/>
  <c r="N2625" i="2"/>
  <c r="Q2732" i="2"/>
  <c r="N2733" i="2"/>
  <c r="L2142" i="2"/>
  <c r="Z1920" i="2"/>
  <c r="L2623" i="2"/>
  <c r="N2623" i="2" s="1"/>
  <c r="Q2143" i="2"/>
  <c r="O2437" i="2"/>
  <c r="N2032" i="2"/>
  <c r="O2142" i="2"/>
  <c r="Q2142" i="2"/>
  <c r="AA2435" i="2"/>
  <c r="AB2435" i="2" s="1"/>
  <c r="Z1811" i="2"/>
  <c r="AA2029" i="2"/>
  <c r="AB2029" i="2" s="1"/>
  <c r="Z2140" i="2"/>
  <c r="Z2435" i="2"/>
  <c r="L3053" i="2"/>
  <c r="N3053" i="2" s="1"/>
  <c r="N2437" i="2"/>
  <c r="L1004" i="2"/>
  <c r="P1004" i="2" s="1"/>
  <c r="AA2030" i="2"/>
  <c r="AB2030" i="2" s="1"/>
  <c r="AA2434" i="2"/>
  <c r="AB2434" i="2" s="1"/>
  <c r="AA3157" i="2"/>
  <c r="AB3157" i="2" s="1"/>
  <c r="Q2625" i="2"/>
  <c r="O3055" i="2"/>
  <c r="N1432" i="2"/>
  <c r="M3054" i="2"/>
  <c r="Q3054" i="2" s="1"/>
  <c r="L3159" i="2"/>
  <c r="N3159" i="2" s="1"/>
  <c r="Z1812" i="2"/>
  <c r="AA2140" i="2"/>
  <c r="AB2140" i="2" s="1"/>
  <c r="M1323" i="2"/>
  <c r="AA1812" i="2"/>
  <c r="AB1812" i="2" s="1"/>
  <c r="Z2837" i="2"/>
  <c r="Q2949" i="2"/>
  <c r="Z2141" i="2"/>
  <c r="Q586" i="2"/>
  <c r="Q1623" i="2"/>
  <c r="O1623" i="2"/>
  <c r="N503" i="2"/>
  <c r="O416" i="2"/>
  <c r="N331" i="2"/>
  <c r="N586" i="2"/>
  <c r="AA501" i="2"/>
  <c r="AB501" i="2" s="1"/>
  <c r="Z131" i="2"/>
  <c r="P416" i="2"/>
  <c r="AA132" i="2"/>
  <c r="AB132" i="2" s="1"/>
  <c r="O330" i="2"/>
  <c r="L414" i="2"/>
  <c r="N414" i="2" s="1"/>
  <c r="AA327" i="2"/>
  <c r="AB327" i="2" s="1"/>
  <c r="O3261" i="2"/>
  <c r="Q3261" i="2"/>
  <c r="O3159" i="2"/>
  <c r="Q3159" i="2"/>
  <c r="N504" i="2"/>
  <c r="P504" i="2"/>
  <c r="N1924" i="2"/>
  <c r="P1924" i="2"/>
  <c r="O3367" i="2"/>
  <c r="Q3367" i="2"/>
  <c r="N2626" i="2"/>
  <c r="P2626" i="2"/>
  <c r="Q2144" i="2"/>
  <c r="O2144" i="2"/>
  <c r="L1620" i="2"/>
  <c r="P1620" i="2" s="1"/>
  <c r="L3366" i="2"/>
  <c r="N3366" i="2" s="1"/>
  <c r="L3367" i="2"/>
  <c r="L1813" i="2"/>
  <c r="N1813" i="2" s="1"/>
  <c r="Q587" i="2"/>
  <c r="O587" i="2"/>
  <c r="L2624" i="2"/>
  <c r="O3369" i="2"/>
  <c r="Q3369" i="2"/>
  <c r="N2438" i="2"/>
  <c r="P2438" i="2"/>
  <c r="N2734" i="2"/>
  <c r="P2734" i="2"/>
  <c r="O777" i="2"/>
  <c r="Q777" i="2"/>
  <c r="L1323" i="2"/>
  <c r="M1812" i="2"/>
  <c r="O1812" i="2" s="1"/>
  <c r="L1812" i="2"/>
  <c r="P1812" i="2" s="1"/>
  <c r="L2247" i="2"/>
  <c r="N2247" i="2" s="1"/>
  <c r="L2435" i="2"/>
  <c r="N2435" i="2" s="1"/>
  <c r="Q503" i="2"/>
  <c r="O1814" i="2"/>
  <c r="P1814" i="2"/>
  <c r="N330" i="2"/>
  <c r="Q2249" i="2"/>
  <c r="P3055" i="2"/>
  <c r="Q3160" i="2"/>
  <c r="N1623" i="2"/>
  <c r="P1623" i="2"/>
  <c r="Q2950" i="2"/>
  <c r="O2950" i="2"/>
  <c r="L2436" i="2"/>
  <c r="N2033" i="2"/>
  <c r="P2033" i="2"/>
  <c r="Q1220" i="2"/>
  <c r="N2840" i="2"/>
  <c r="P2840" i="2"/>
  <c r="Q3263" i="2"/>
  <c r="O3263" i="2"/>
  <c r="M2436" i="2"/>
  <c r="M2624" i="2"/>
  <c r="L2732" i="2"/>
  <c r="N2249" i="2"/>
  <c r="P2249" i="2"/>
  <c r="L3054" i="2"/>
  <c r="O1007" i="2"/>
  <c r="Q1007" i="2"/>
  <c r="O1114" i="2"/>
  <c r="Q1114" i="2"/>
  <c r="Q3056" i="2"/>
  <c r="O3056" i="2"/>
  <c r="Q2438" i="2"/>
  <c r="O2438" i="2"/>
  <c r="Q2734" i="2"/>
  <c r="O2734" i="2"/>
  <c r="N777" i="2"/>
  <c r="P777" i="2"/>
  <c r="P1006" i="2"/>
  <c r="L1621" i="2"/>
  <c r="N1621" i="2" s="1"/>
  <c r="Q2948" i="2"/>
  <c r="N1114" i="2"/>
  <c r="P1114" i="2"/>
  <c r="N587" i="2"/>
  <c r="P587" i="2"/>
  <c r="N3263" i="2"/>
  <c r="P3263" i="2"/>
  <c r="Q2626" i="2"/>
  <c r="O2626" i="2"/>
  <c r="N2144" i="2"/>
  <c r="P2144" i="2"/>
  <c r="M414" i="2"/>
  <c r="L2141" i="2"/>
  <c r="N2141" i="2" s="1"/>
  <c r="L2838" i="2"/>
  <c r="N2838" i="2" s="1"/>
  <c r="L2839" i="2"/>
  <c r="M2839" i="2"/>
  <c r="L3260" i="2"/>
  <c r="N3260" i="2" s="1"/>
  <c r="L3261" i="2"/>
  <c r="Q2032" i="2"/>
  <c r="O417" i="2"/>
  <c r="Q417" i="2"/>
  <c r="L2248" i="2"/>
  <c r="P1220" i="2"/>
  <c r="N3161" i="2"/>
  <c r="P3161" i="2"/>
  <c r="N3369" i="2"/>
  <c r="P3369" i="2"/>
  <c r="N3056" i="2"/>
  <c r="P3056" i="2"/>
  <c r="N2143" i="2"/>
  <c r="P2143" i="2"/>
  <c r="M2248" i="2"/>
  <c r="N1007" i="2"/>
  <c r="P1007" i="2"/>
  <c r="J342" i="13"/>
  <c r="J343" i="13"/>
  <c r="K153" i="13"/>
  <c r="L153" i="13" s="1"/>
  <c r="K217" i="13"/>
  <c r="L217" i="13" s="1"/>
  <c r="J217" i="13"/>
  <c r="J279" i="13"/>
  <c r="I214" i="13"/>
  <c r="J214" i="13" s="1"/>
  <c r="J153" i="13"/>
  <c r="J215" i="13"/>
  <c r="K215" i="13"/>
  <c r="L215" i="13" s="1"/>
  <c r="N415" i="2"/>
  <c r="P415" i="2"/>
  <c r="Y773" i="2"/>
  <c r="Z773" i="2" s="1"/>
  <c r="AA773" i="2"/>
  <c r="AB773" i="2" s="1"/>
  <c r="Y583" i="2"/>
  <c r="Z583" i="2" s="1"/>
  <c r="AA583" i="2"/>
  <c r="AB583" i="2" s="1"/>
  <c r="L501" i="2"/>
  <c r="M501" i="2"/>
  <c r="Q501" i="2" s="1"/>
  <c r="M1620" i="2"/>
  <c r="O1620" i="2" s="1"/>
  <c r="L2031" i="2"/>
  <c r="M2031" i="2"/>
  <c r="L585" i="2"/>
  <c r="M585" i="2"/>
  <c r="L584" i="2"/>
  <c r="N584" i="2" s="1"/>
  <c r="L1005" i="2"/>
  <c r="M1005" i="2"/>
  <c r="M1004" i="2"/>
  <c r="Q1004" i="2" s="1"/>
  <c r="M1217" i="2"/>
  <c r="O1217" i="2" s="1"/>
  <c r="O1922" i="2"/>
  <c r="Q1922" i="2"/>
  <c r="Y1921" i="2"/>
  <c r="Z1921" i="2" s="1"/>
  <c r="AA1921" i="2"/>
  <c r="AB1921" i="2" s="1"/>
  <c r="M2838" i="2"/>
  <c r="O2838" i="2" s="1"/>
  <c r="Y3053" i="2"/>
  <c r="Z3053" i="2" s="1"/>
  <c r="AA3053" i="2"/>
  <c r="AB3053" i="2" s="1"/>
  <c r="P1430" i="2"/>
  <c r="P1218" i="2"/>
  <c r="M328" i="2"/>
  <c r="O328" i="2" s="1"/>
  <c r="Z414" i="2"/>
  <c r="M774" i="2"/>
  <c r="Q774" i="2" s="1"/>
  <c r="L1112" i="2"/>
  <c r="L1111" i="2"/>
  <c r="P1111" i="2" s="1"/>
  <c r="M1218" i="2"/>
  <c r="O1218" i="2" s="1"/>
  <c r="L1217" i="2"/>
  <c r="N1217" i="2" s="1"/>
  <c r="AA1217" i="2"/>
  <c r="AB1217" i="2" s="1"/>
  <c r="L1921" i="2"/>
  <c r="P1921" i="2" s="1"/>
  <c r="Z2030" i="2"/>
  <c r="M2030" i="2"/>
  <c r="O2030" i="2" s="1"/>
  <c r="Z2029" i="2"/>
  <c r="Y2247" i="2"/>
  <c r="Z2247" i="2" s="1"/>
  <c r="AA2247" i="2"/>
  <c r="AB2247" i="2" s="1"/>
  <c r="M2247" i="2"/>
  <c r="Q2247" i="2" s="1"/>
  <c r="M2623" i="2"/>
  <c r="O2623" i="2" s="1"/>
  <c r="Z2622" i="2"/>
  <c r="AA2622" i="2"/>
  <c r="AB2622" i="2" s="1"/>
  <c r="M2731" i="2"/>
  <c r="O2731" i="2" s="1"/>
  <c r="M3053" i="2"/>
  <c r="Q3053" i="2" s="1"/>
  <c r="M1112" i="2"/>
  <c r="Y2623" i="2"/>
  <c r="Z2623" i="2" s="1"/>
  <c r="AA2623" i="2"/>
  <c r="AB2623" i="2" s="1"/>
  <c r="Z2947" i="2"/>
  <c r="L2947" i="2"/>
  <c r="N2947" i="2" s="1"/>
  <c r="M3366" i="2"/>
  <c r="O3366" i="2" s="1"/>
  <c r="L1922" i="2"/>
  <c r="Q1113" i="2"/>
  <c r="O1113" i="2"/>
  <c r="P329" i="2"/>
  <c r="N329" i="2"/>
  <c r="L328" i="2"/>
  <c r="N328" i="2" s="1"/>
  <c r="AA413" i="2"/>
  <c r="AB413" i="2" s="1"/>
  <c r="AA1003" i="2"/>
  <c r="AB1003" i="2" s="1"/>
  <c r="AA1111" i="2"/>
  <c r="AB1111" i="2" s="1"/>
  <c r="M1111" i="2"/>
  <c r="Q1111" i="2" s="1"/>
  <c r="Z1322" i="2"/>
  <c r="M1429" i="2"/>
  <c r="O1429" i="2" s="1"/>
  <c r="AA1620" i="2"/>
  <c r="AB1620" i="2" s="1"/>
  <c r="O1813" i="2"/>
  <c r="Q1813" i="2"/>
  <c r="M1921" i="2"/>
  <c r="Q1921" i="2" s="1"/>
  <c r="Z3366" i="2"/>
  <c r="M329" i="2"/>
  <c r="P1431" i="2"/>
  <c r="N1431" i="2"/>
  <c r="M1430" i="2"/>
  <c r="L1324" i="2"/>
  <c r="M415" i="2"/>
  <c r="M3260" i="2"/>
  <c r="Q3260" i="2" s="1"/>
  <c r="Z3259" i="2"/>
  <c r="AA3365" i="2"/>
  <c r="AB3365" i="2" s="1"/>
  <c r="Z132" i="2"/>
  <c r="AA414" i="2"/>
  <c r="AB414" i="2" s="1"/>
  <c r="Z413" i="2"/>
  <c r="M502" i="2"/>
  <c r="L502" i="2"/>
  <c r="M775" i="2"/>
  <c r="L775" i="2"/>
  <c r="L774" i="2"/>
  <c r="N774" i="2" s="1"/>
  <c r="L1429" i="2"/>
  <c r="P1429" i="2" s="1"/>
  <c r="O1621" i="2"/>
  <c r="Q1621" i="2"/>
  <c r="AA1920" i="2"/>
  <c r="AB1920" i="2" s="1"/>
  <c r="L2030" i="2"/>
  <c r="P2030" i="2" s="1"/>
  <c r="M2141" i="2"/>
  <c r="O2141" i="2" s="1"/>
  <c r="M2435" i="2"/>
  <c r="Q2435" i="2" s="1"/>
  <c r="L2731" i="2"/>
  <c r="N2731" i="2" s="1"/>
  <c r="M2947" i="2"/>
  <c r="Q2947" i="2" s="1"/>
  <c r="AA3366" i="2"/>
  <c r="AB3366" i="2" s="1"/>
  <c r="Z3365" i="2"/>
  <c r="K342" i="13"/>
  <c r="L342" i="13" s="1"/>
  <c r="K343" i="13"/>
  <c r="L343" i="13" s="1"/>
  <c r="K279" i="13"/>
  <c r="L279" i="13" s="1"/>
  <c r="J280" i="13"/>
  <c r="K280" i="13"/>
  <c r="L280" i="13" s="1"/>
  <c r="K216" i="13"/>
  <c r="L216" i="13" s="1"/>
  <c r="J216" i="13"/>
  <c r="J90" i="13"/>
  <c r="J154" i="13"/>
  <c r="K90" i="13"/>
  <c r="L90" i="13" s="1"/>
  <c r="K154" i="13"/>
  <c r="L154" i="13" s="1"/>
  <c r="K91" i="13"/>
  <c r="L91" i="13" s="1"/>
  <c r="J91" i="13"/>
  <c r="J27" i="13"/>
  <c r="I28" i="13"/>
  <c r="J28" i="13" s="1"/>
  <c r="K27" i="13"/>
  <c r="L27" i="13" s="1"/>
  <c r="Z3260" i="2"/>
  <c r="AA3260" i="2"/>
  <c r="AB3260" i="2" s="1"/>
  <c r="AA3259" i="2"/>
  <c r="AB3259" i="2" s="1"/>
  <c r="AA3158" i="2"/>
  <c r="AB3158" i="2" s="1"/>
  <c r="L3158" i="2"/>
  <c r="N3158" i="2" s="1"/>
  <c r="Z3158" i="2"/>
  <c r="Z3157" i="2"/>
  <c r="AA2947" i="2"/>
  <c r="AB2947" i="2" s="1"/>
  <c r="Z2946" i="2"/>
  <c r="AA2946" i="2"/>
  <c r="AB2946" i="2" s="1"/>
  <c r="AA2837" i="2"/>
  <c r="AB2837" i="2" s="1"/>
  <c r="Z2838" i="2"/>
  <c r="Z2731" i="2"/>
  <c r="AA2731" i="2"/>
  <c r="AB2731" i="2" s="1"/>
  <c r="Z2246" i="2"/>
  <c r="Z1620" i="2"/>
  <c r="Z1429" i="2"/>
  <c r="AA1429" i="2"/>
  <c r="AB1429" i="2" s="1"/>
  <c r="Z1428" i="2"/>
  <c r="AA1428" i="2"/>
  <c r="AB1428" i="2" s="1"/>
  <c r="AA1322" i="2"/>
  <c r="AB1322" i="2" s="1"/>
  <c r="Z1323" i="2"/>
  <c r="AA1323" i="2"/>
  <c r="AB1323" i="2" s="1"/>
  <c r="Z1217" i="2"/>
  <c r="Z1216" i="2"/>
  <c r="AA1216" i="2"/>
  <c r="AB1216" i="2" s="1"/>
  <c r="AA1110" i="2"/>
  <c r="AB1110" i="2" s="1"/>
  <c r="Z1111" i="2"/>
  <c r="Z1004" i="2"/>
  <c r="Z774" i="2"/>
  <c r="AA774" i="2"/>
  <c r="AB774" i="2" s="1"/>
  <c r="AA584" i="2"/>
  <c r="AB584" i="2" s="1"/>
  <c r="Z584" i="2"/>
  <c r="Z501" i="2"/>
  <c r="Z500" i="2"/>
  <c r="AA500" i="2"/>
  <c r="AB500" i="2" s="1"/>
  <c r="Z328" i="2"/>
  <c r="AA328" i="2"/>
  <c r="AB328" i="2" s="1"/>
  <c r="Z327" i="2"/>
  <c r="N132" i="2"/>
  <c r="AA131" i="2"/>
  <c r="AB131" i="2" s="1"/>
  <c r="N131" i="2"/>
  <c r="P131" i="2"/>
  <c r="O132" i="2"/>
  <c r="Q132" i="2"/>
  <c r="Q131" i="2"/>
  <c r="O131" i="2"/>
  <c r="F340" i="13"/>
  <c r="H340" i="13" s="1"/>
  <c r="G340" i="13"/>
  <c r="I340" i="13" s="1"/>
  <c r="F341" i="13"/>
  <c r="H341" i="13" s="1"/>
  <c r="G341" i="13"/>
  <c r="I341" i="13" s="1"/>
  <c r="G339" i="13"/>
  <c r="I339" i="13" s="1"/>
  <c r="F339" i="13"/>
  <c r="H339" i="13" s="1"/>
  <c r="F277" i="13"/>
  <c r="H277" i="13" s="1"/>
  <c r="G277" i="13"/>
  <c r="I277" i="13" s="1"/>
  <c r="F278" i="13"/>
  <c r="H278" i="13" s="1"/>
  <c r="G278" i="13"/>
  <c r="I278" i="13" s="1"/>
  <c r="G276" i="13"/>
  <c r="I276" i="13" s="1"/>
  <c r="F276" i="13"/>
  <c r="H276" i="13" s="1"/>
  <c r="G213" i="13"/>
  <c r="I213" i="13" s="1"/>
  <c r="F213" i="13"/>
  <c r="H213" i="13" s="1"/>
  <c r="F88" i="13"/>
  <c r="H88" i="13" s="1"/>
  <c r="G88" i="13"/>
  <c r="I88" i="13" s="1"/>
  <c r="F89" i="13"/>
  <c r="H89" i="13" s="1"/>
  <c r="G89" i="13"/>
  <c r="I89" i="13" s="1"/>
  <c r="G87" i="13"/>
  <c r="I87" i="13" s="1"/>
  <c r="F87" i="13"/>
  <c r="H87" i="13" s="1"/>
  <c r="F151" i="13"/>
  <c r="H151" i="13" s="1"/>
  <c r="G151" i="13"/>
  <c r="I151" i="13" s="1"/>
  <c r="F152" i="13"/>
  <c r="H152" i="13" s="1"/>
  <c r="G152" i="13"/>
  <c r="I152" i="13" s="1"/>
  <c r="G150" i="13"/>
  <c r="I150" i="13" s="1"/>
  <c r="F150" i="13"/>
  <c r="H150" i="13" s="1"/>
  <c r="F25" i="13"/>
  <c r="H25" i="13" s="1"/>
  <c r="G25" i="13"/>
  <c r="I25" i="13" s="1"/>
  <c r="F26" i="13"/>
  <c r="H26" i="13" s="1"/>
  <c r="G26" i="13"/>
  <c r="I26" i="13" s="1"/>
  <c r="G24" i="13"/>
  <c r="K24" i="13" s="1"/>
  <c r="F24" i="13"/>
  <c r="N1004" i="2" l="1"/>
  <c r="P3053" i="2"/>
  <c r="Q1620" i="2"/>
  <c r="P1324" i="2"/>
  <c r="N1324" i="2"/>
  <c r="N1323" i="2"/>
  <c r="P1323" i="2"/>
  <c r="Q1323" i="2"/>
  <c r="O1323" i="2"/>
  <c r="O1004" i="2"/>
  <c r="O3158" i="2"/>
  <c r="P2623" i="2"/>
  <c r="N2030" i="2"/>
  <c r="P2141" i="2"/>
  <c r="N1620" i="2"/>
  <c r="N2948" i="2"/>
  <c r="O3054" i="2"/>
  <c r="Q2141" i="2"/>
  <c r="O584" i="2"/>
  <c r="O774" i="2"/>
  <c r="P2731" i="2"/>
  <c r="K278" i="13"/>
  <c r="L278" i="13" s="1"/>
  <c r="P2838" i="2"/>
  <c r="O2947" i="2"/>
  <c r="N1812" i="2"/>
  <c r="P2947" i="2"/>
  <c r="P3158" i="2"/>
  <c r="N1429" i="2"/>
  <c r="P1813" i="2"/>
  <c r="P2435" i="2"/>
  <c r="N2142" i="2"/>
  <c r="P2142" i="2"/>
  <c r="Q2838" i="2"/>
  <c r="Q2731" i="2"/>
  <c r="Q1217" i="2"/>
  <c r="Q1429" i="2"/>
  <c r="N1921" i="2"/>
  <c r="Q1812" i="2"/>
  <c r="P3260" i="2"/>
  <c r="Q2030" i="2"/>
  <c r="Q2623" i="2"/>
  <c r="P2247" i="2"/>
  <c r="P3159" i="2"/>
  <c r="Q328" i="2"/>
  <c r="P414" i="2"/>
  <c r="P328" i="2"/>
  <c r="O414" i="2"/>
  <c r="Q414" i="2"/>
  <c r="P3366" i="2"/>
  <c r="P2839" i="2"/>
  <c r="N2839" i="2"/>
  <c r="N2732" i="2"/>
  <c r="P2732" i="2"/>
  <c r="O501" i="2"/>
  <c r="P584" i="2"/>
  <c r="O2435" i="2"/>
  <c r="N2248" i="2"/>
  <c r="P2248" i="2"/>
  <c r="N3261" i="2"/>
  <c r="P3261" i="2"/>
  <c r="N3054" i="2"/>
  <c r="P3054" i="2"/>
  <c r="O2624" i="2"/>
  <c r="Q2624" i="2"/>
  <c r="O2839" i="2"/>
  <c r="Q2839" i="2"/>
  <c r="P2436" i="2"/>
  <c r="N2436" i="2"/>
  <c r="P1621" i="2"/>
  <c r="N1111" i="2"/>
  <c r="O2248" i="2"/>
  <c r="Q2248" i="2"/>
  <c r="O2436" i="2"/>
  <c r="Q2436" i="2"/>
  <c r="N2624" i="2"/>
  <c r="P2624" i="2"/>
  <c r="N3367" i="2"/>
  <c r="P3367" i="2"/>
  <c r="J341" i="13"/>
  <c r="K277" i="13"/>
  <c r="L277" i="13" s="1"/>
  <c r="O585" i="2"/>
  <c r="Q585" i="2"/>
  <c r="O1111" i="2"/>
  <c r="N502" i="2"/>
  <c r="P502" i="2"/>
  <c r="O415" i="2"/>
  <c r="Q415" i="2"/>
  <c r="N1112" i="2"/>
  <c r="P1112" i="2"/>
  <c r="O1005" i="2"/>
  <c r="Q1005" i="2"/>
  <c r="N585" i="2"/>
  <c r="P585" i="2"/>
  <c r="P774" i="2"/>
  <c r="O1921" i="2"/>
  <c r="O2247" i="2"/>
  <c r="O3053" i="2"/>
  <c r="O3260" i="2"/>
  <c r="Q3366" i="2"/>
  <c r="N775" i="2"/>
  <c r="P775" i="2"/>
  <c r="O502" i="2"/>
  <c r="Q502" i="2"/>
  <c r="Q329" i="2"/>
  <c r="O329" i="2"/>
  <c r="P1217" i="2"/>
  <c r="N1005" i="2"/>
  <c r="P1005" i="2"/>
  <c r="O2031" i="2"/>
  <c r="Q2031" i="2"/>
  <c r="O775" i="2"/>
  <c r="Q775" i="2"/>
  <c r="O1430" i="2"/>
  <c r="Q1430" i="2"/>
  <c r="N1922" i="2"/>
  <c r="P1922" i="2"/>
  <c r="O1112" i="2"/>
  <c r="Q1112" i="2"/>
  <c r="Q1218" i="2"/>
  <c r="P2031" i="2"/>
  <c r="N2031" i="2"/>
  <c r="N501" i="2"/>
  <c r="P501" i="2"/>
  <c r="K25" i="13"/>
  <c r="L25" i="13" s="1"/>
  <c r="K152" i="13"/>
  <c r="L152" i="13" s="1"/>
  <c r="K88" i="13"/>
  <c r="L88" i="13" s="1"/>
  <c r="K89" i="13"/>
  <c r="L89" i="13" s="1"/>
  <c r="J152" i="13"/>
  <c r="K150" i="13"/>
  <c r="L150" i="13" s="1"/>
  <c r="K87" i="13"/>
  <c r="L87" i="13" s="1"/>
  <c r="J88" i="13"/>
  <c r="J278" i="13"/>
  <c r="J26" i="13"/>
  <c r="K339" i="13"/>
  <c r="L339" i="13" s="1"/>
  <c r="K26" i="13"/>
  <c r="L26" i="13" s="1"/>
  <c r="K151" i="13"/>
  <c r="L151" i="13" s="1"/>
  <c r="J89" i="13"/>
  <c r="K213" i="13"/>
  <c r="L213" i="13" s="1"/>
  <c r="K276" i="13"/>
  <c r="L276" i="13" s="1"/>
  <c r="K341" i="13"/>
  <c r="L341" i="13" s="1"/>
  <c r="K340" i="13"/>
  <c r="L340" i="13" s="1"/>
  <c r="J151" i="13"/>
  <c r="J340" i="13"/>
  <c r="J339" i="13"/>
  <c r="J277" i="13"/>
  <c r="J276" i="13"/>
  <c r="J213" i="13"/>
  <c r="J87" i="13"/>
  <c r="J150" i="13"/>
  <c r="J25" i="13"/>
  <c r="H24" i="13"/>
  <c r="I24" i="13"/>
  <c r="J24" i="13" l="1"/>
  <c r="L24" i="13"/>
  <c r="B339" i="13"/>
  <c r="B340" i="13"/>
  <c r="B341" i="13"/>
  <c r="B338" i="13"/>
  <c r="B276" i="13"/>
  <c r="B277" i="13"/>
  <c r="B278" i="13"/>
  <c r="B275" i="13"/>
  <c r="B213" i="13"/>
  <c r="B214" i="13"/>
  <c r="B215" i="13"/>
  <c r="B212" i="13"/>
  <c r="B150" i="13"/>
  <c r="B151" i="13"/>
  <c r="B152" i="13"/>
  <c r="B149" i="13"/>
  <c r="B87" i="13"/>
  <c r="B88" i="13"/>
  <c r="B89" i="13"/>
  <c r="B86" i="13"/>
  <c r="F21" i="13"/>
  <c r="H3363" i="2"/>
  <c r="I3363" i="2"/>
  <c r="J3363" i="2"/>
  <c r="K3363" i="2"/>
  <c r="V3363" i="2"/>
  <c r="X3363" i="2" s="1"/>
  <c r="W3363" i="2"/>
  <c r="Y3363" i="2" s="1"/>
  <c r="H3364" i="2"/>
  <c r="I3364" i="2"/>
  <c r="J3364" i="2"/>
  <c r="K3364" i="2"/>
  <c r="V3364" i="2"/>
  <c r="X3364" i="2" s="1"/>
  <c r="W3364" i="2"/>
  <c r="Y3364" i="2" s="1"/>
  <c r="D3362" i="2"/>
  <c r="D3363" i="2"/>
  <c r="D3364" i="2"/>
  <c r="D3361" i="2"/>
  <c r="H3257" i="2"/>
  <c r="I3257" i="2"/>
  <c r="J3257" i="2"/>
  <c r="K3257" i="2"/>
  <c r="V3257" i="2"/>
  <c r="X3257" i="2" s="1"/>
  <c r="W3257" i="2"/>
  <c r="Y3257" i="2" s="1"/>
  <c r="H3258" i="2"/>
  <c r="I3258" i="2"/>
  <c r="J3258" i="2"/>
  <c r="K3258" i="2"/>
  <c r="V3258" i="2"/>
  <c r="X3258" i="2" s="1"/>
  <c r="W3258" i="2"/>
  <c r="Y3258" i="2" s="1"/>
  <c r="D3256" i="2"/>
  <c r="D3257" i="2"/>
  <c r="D3258" i="2"/>
  <c r="D3255" i="2"/>
  <c r="H3155" i="2"/>
  <c r="I3155" i="2"/>
  <c r="J3155" i="2"/>
  <c r="K3155" i="2"/>
  <c r="V3155" i="2"/>
  <c r="X3155" i="2" s="1"/>
  <c r="W3155" i="2"/>
  <c r="Y3155" i="2" s="1"/>
  <c r="H3156" i="2"/>
  <c r="I3156" i="2"/>
  <c r="J3156" i="2"/>
  <c r="K3156" i="2"/>
  <c r="V3156" i="2"/>
  <c r="X3156" i="2" s="1"/>
  <c r="W3156" i="2"/>
  <c r="Y3156" i="2" s="1"/>
  <c r="D3154" i="2"/>
  <c r="D3155" i="2"/>
  <c r="D3156" i="2"/>
  <c r="D3153" i="2"/>
  <c r="H3050" i="2"/>
  <c r="I3050" i="2"/>
  <c r="J3050" i="2"/>
  <c r="K3050" i="2"/>
  <c r="V3050" i="2"/>
  <c r="X3050" i="2" s="1"/>
  <c r="W3050" i="2"/>
  <c r="Y3050" i="2" s="1"/>
  <c r="H3051" i="2"/>
  <c r="I3051" i="2"/>
  <c r="J3051" i="2"/>
  <c r="K3051" i="2"/>
  <c r="V3051" i="2"/>
  <c r="X3051" i="2" s="1"/>
  <c r="W3051" i="2"/>
  <c r="Y3051" i="2" s="1"/>
  <c r="D3049" i="2"/>
  <c r="D3050" i="2"/>
  <c r="D3051" i="2"/>
  <c r="D3048" i="2"/>
  <c r="H2944" i="2"/>
  <c r="I2944" i="2"/>
  <c r="J2944" i="2"/>
  <c r="K2944" i="2"/>
  <c r="V2944" i="2"/>
  <c r="X2944" i="2" s="1"/>
  <c r="W2944" i="2"/>
  <c r="Y2944" i="2" s="1"/>
  <c r="H2945" i="2"/>
  <c r="I2945" i="2"/>
  <c r="J2945" i="2"/>
  <c r="K2945" i="2"/>
  <c r="V2945" i="2"/>
  <c r="X2945" i="2" s="1"/>
  <c r="W2945" i="2"/>
  <c r="Y2945" i="2" s="1"/>
  <c r="D2943" i="2"/>
  <c r="D2944" i="2"/>
  <c r="D2945" i="2"/>
  <c r="D2942" i="2"/>
  <c r="H2835" i="2"/>
  <c r="I2835" i="2"/>
  <c r="J2835" i="2"/>
  <c r="K2835" i="2"/>
  <c r="V2835" i="2"/>
  <c r="X2835" i="2" s="1"/>
  <c r="W2835" i="2"/>
  <c r="Y2835" i="2" s="1"/>
  <c r="H2836" i="2"/>
  <c r="I2836" i="2"/>
  <c r="J2836" i="2"/>
  <c r="K2836" i="2"/>
  <c r="V2836" i="2"/>
  <c r="X2836" i="2" s="1"/>
  <c r="W2836" i="2"/>
  <c r="Y2836" i="2" s="1"/>
  <c r="D2834" i="2"/>
  <c r="D2835" i="2"/>
  <c r="D2836" i="2"/>
  <c r="D2833" i="2"/>
  <c r="H2730" i="2"/>
  <c r="I2730" i="2"/>
  <c r="J2730" i="2"/>
  <c r="K2730" i="2"/>
  <c r="V2730" i="2"/>
  <c r="X2730" i="2" s="1"/>
  <c r="W2730" i="2"/>
  <c r="Y2730" i="2" s="1"/>
  <c r="H2728" i="2"/>
  <c r="I2728" i="2"/>
  <c r="J2728" i="2"/>
  <c r="K2728" i="2"/>
  <c r="V2728" i="2"/>
  <c r="X2728" i="2" s="1"/>
  <c r="W2728" i="2"/>
  <c r="Y2728" i="2" s="1"/>
  <c r="H2729" i="2"/>
  <c r="I2729" i="2"/>
  <c r="J2729" i="2"/>
  <c r="K2729" i="2"/>
  <c r="V2729" i="2"/>
  <c r="X2729" i="2" s="1"/>
  <c r="W2729" i="2"/>
  <c r="Y2729" i="2" s="1"/>
  <c r="D2727" i="2"/>
  <c r="D2728" i="2"/>
  <c r="D2729" i="2"/>
  <c r="D2726" i="2"/>
  <c r="H2620" i="2"/>
  <c r="I2620" i="2"/>
  <c r="J2620" i="2"/>
  <c r="K2620" i="2"/>
  <c r="V2620" i="2"/>
  <c r="X2620" i="2" s="1"/>
  <c r="W2620" i="2"/>
  <c r="H2621" i="2"/>
  <c r="I2621" i="2"/>
  <c r="J2621" i="2"/>
  <c r="K2621" i="2"/>
  <c r="V2621" i="2"/>
  <c r="X2621" i="2" s="1"/>
  <c r="W2621" i="2"/>
  <c r="Y2621" i="2" s="1"/>
  <c r="D2619" i="2"/>
  <c r="D2620" i="2"/>
  <c r="D2621" i="2"/>
  <c r="D2618" i="2"/>
  <c r="H2432" i="2"/>
  <c r="I2432" i="2"/>
  <c r="J2432" i="2"/>
  <c r="K2432" i="2"/>
  <c r="V2432" i="2"/>
  <c r="X2432" i="2" s="1"/>
  <c r="W2432" i="2"/>
  <c r="Y2432" i="2" s="1"/>
  <c r="H2433" i="2"/>
  <c r="I2433" i="2"/>
  <c r="J2433" i="2"/>
  <c r="K2433" i="2"/>
  <c r="V2433" i="2"/>
  <c r="X2433" i="2" s="1"/>
  <c r="W2433" i="2"/>
  <c r="Y2433" i="2" s="1"/>
  <c r="D2433" i="2"/>
  <c r="D2431" i="2"/>
  <c r="D2432" i="2"/>
  <c r="D2430" i="2"/>
  <c r="H2244" i="2"/>
  <c r="I2244" i="2"/>
  <c r="J2244" i="2"/>
  <c r="K2244" i="2"/>
  <c r="V2244" i="2"/>
  <c r="X2244" i="2" s="1"/>
  <c r="W2244" i="2"/>
  <c r="Y2244" i="2" s="1"/>
  <c r="H2245" i="2"/>
  <c r="I2245" i="2"/>
  <c r="J2245" i="2"/>
  <c r="K2245" i="2"/>
  <c r="V2245" i="2"/>
  <c r="X2245" i="2" s="1"/>
  <c r="W2245" i="2"/>
  <c r="Y2245" i="2" s="1"/>
  <c r="D2243" i="2"/>
  <c r="D2244" i="2"/>
  <c r="D2245" i="2"/>
  <c r="D2242" i="2"/>
  <c r="H2138" i="2"/>
  <c r="I2138" i="2"/>
  <c r="J2138" i="2"/>
  <c r="K2138" i="2"/>
  <c r="V2138" i="2"/>
  <c r="X2138" i="2" s="1"/>
  <c r="W2138" i="2"/>
  <c r="Y2138" i="2" s="1"/>
  <c r="H2139" i="2"/>
  <c r="I2139" i="2"/>
  <c r="J2139" i="2"/>
  <c r="K2139" i="2"/>
  <c r="V2139" i="2"/>
  <c r="X2139" i="2" s="1"/>
  <c r="W2139" i="2"/>
  <c r="Y2139" i="2" s="1"/>
  <c r="D2137" i="2"/>
  <c r="D2138" i="2"/>
  <c r="D2139" i="2"/>
  <c r="D2136" i="2"/>
  <c r="H2027" i="2"/>
  <c r="I2027" i="2"/>
  <c r="J2027" i="2"/>
  <c r="K2027" i="2"/>
  <c r="V2027" i="2"/>
  <c r="X2027" i="2" s="1"/>
  <c r="W2027" i="2"/>
  <c r="Y2027" i="2" s="1"/>
  <c r="H2028" i="2"/>
  <c r="I2028" i="2"/>
  <c r="J2028" i="2"/>
  <c r="K2028" i="2"/>
  <c r="V2028" i="2"/>
  <c r="X2028" i="2" s="1"/>
  <c r="W2028" i="2"/>
  <c r="Y2028" i="2" s="1"/>
  <c r="D2026" i="2"/>
  <c r="D2027" i="2"/>
  <c r="D2028" i="2"/>
  <c r="D2025" i="2"/>
  <c r="H1918" i="2"/>
  <c r="I1918" i="2"/>
  <c r="J1918" i="2"/>
  <c r="K1918" i="2"/>
  <c r="V1918" i="2"/>
  <c r="X1918" i="2" s="1"/>
  <c r="W1918" i="2"/>
  <c r="Y1918" i="2" s="1"/>
  <c r="H1919" i="2"/>
  <c r="I1919" i="2"/>
  <c r="J1919" i="2"/>
  <c r="K1919" i="2"/>
  <c r="V1919" i="2"/>
  <c r="X1919" i="2" s="1"/>
  <c r="W1919" i="2"/>
  <c r="Y1919" i="2" s="1"/>
  <c r="D1917" i="2"/>
  <c r="D1918" i="2"/>
  <c r="D1919" i="2"/>
  <c r="D1916" i="2"/>
  <c r="H1809" i="2"/>
  <c r="I1809" i="2"/>
  <c r="J1809" i="2"/>
  <c r="K1809" i="2"/>
  <c r="V1809" i="2"/>
  <c r="X1809" i="2" s="1"/>
  <c r="W1809" i="2"/>
  <c r="Y1809" i="2" s="1"/>
  <c r="H1810" i="2"/>
  <c r="I1810" i="2"/>
  <c r="J1810" i="2"/>
  <c r="K1810" i="2"/>
  <c r="V1810" i="2"/>
  <c r="X1810" i="2" s="1"/>
  <c r="W1810" i="2"/>
  <c r="AA1810" i="2" s="1"/>
  <c r="AB1810" i="2" s="1"/>
  <c r="D1808" i="2"/>
  <c r="D1809" i="2"/>
  <c r="D1810" i="2"/>
  <c r="D1807" i="2"/>
  <c r="H1617" i="2"/>
  <c r="I1617" i="2"/>
  <c r="J1617" i="2"/>
  <c r="K1617" i="2"/>
  <c r="V1617" i="2"/>
  <c r="X1617" i="2" s="1"/>
  <c r="W1617" i="2"/>
  <c r="H1618" i="2"/>
  <c r="I1618" i="2"/>
  <c r="J1618" i="2"/>
  <c r="K1618" i="2"/>
  <c r="V1618" i="2"/>
  <c r="X1618" i="2" s="1"/>
  <c r="W1618" i="2"/>
  <c r="Y1618" i="2" s="1"/>
  <c r="D1616" i="2"/>
  <c r="D1617" i="2"/>
  <c r="D1618" i="2"/>
  <c r="D1615" i="2"/>
  <c r="H1426" i="2"/>
  <c r="I1426" i="2"/>
  <c r="J1426" i="2"/>
  <c r="K1426" i="2"/>
  <c r="V1426" i="2"/>
  <c r="X1426" i="2" s="1"/>
  <c r="W1426" i="2"/>
  <c r="Y1426" i="2" s="1"/>
  <c r="H1427" i="2"/>
  <c r="I1427" i="2"/>
  <c r="J1427" i="2"/>
  <c r="K1427" i="2"/>
  <c r="V1427" i="2"/>
  <c r="X1427" i="2" s="1"/>
  <c r="W1427" i="2"/>
  <c r="Y1427" i="2" s="1"/>
  <c r="D1425" i="2"/>
  <c r="D1426" i="2"/>
  <c r="D1427" i="2"/>
  <c r="D1424" i="2"/>
  <c r="H1320" i="2"/>
  <c r="I1320" i="2"/>
  <c r="J1320" i="2"/>
  <c r="K1320" i="2"/>
  <c r="V1320" i="2"/>
  <c r="X1320" i="2" s="1"/>
  <c r="W1320" i="2"/>
  <c r="Y1320" i="2" s="1"/>
  <c r="H1321" i="2"/>
  <c r="I1321" i="2"/>
  <c r="J1321" i="2"/>
  <c r="K1321" i="2"/>
  <c r="V1321" i="2"/>
  <c r="X1321" i="2" s="1"/>
  <c r="W1321" i="2"/>
  <c r="Y1321" i="2" s="1"/>
  <c r="D1319" i="2"/>
  <c r="D1320" i="2"/>
  <c r="D1321" i="2"/>
  <c r="D1318" i="2"/>
  <c r="H1214" i="2"/>
  <c r="I1214" i="2"/>
  <c r="J1214" i="2"/>
  <c r="K1214" i="2"/>
  <c r="V1214" i="2"/>
  <c r="X1214" i="2" s="1"/>
  <c r="W1214" i="2"/>
  <c r="Y1214" i="2" s="1"/>
  <c r="H1215" i="2"/>
  <c r="I1215" i="2"/>
  <c r="J1215" i="2"/>
  <c r="K1215" i="2"/>
  <c r="V1215" i="2"/>
  <c r="X1215" i="2" s="1"/>
  <c r="W1215" i="2"/>
  <c r="Y1215" i="2" s="1"/>
  <c r="D1213" i="2"/>
  <c r="D1214" i="2"/>
  <c r="D1215" i="2"/>
  <c r="D1212" i="2"/>
  <c r="H1108" i="2"/>
  <c r="I1108" i="2"/>
  <c r="J1108" i="2"/>
  <c r="K1108" i="2"/>
  <c r="V1108" i="2"/>
  <c r="X1108" i="2" s="1"/>
  <c r="W1108" i="2"/>
  <c r="Y1108" i="2" s="1"/>
  <c r="H1109" i="2"/>
  <c r="I1109" i="2"/>
  <c r="J1109" i="2"/>
  <c r="K1109" i="2"/>
  <c r="V1109" i="2"/>
  <c r="X1109" i="2" s="1"/>
  <c r="W1109" i="2"/>
  <c r="Y1109" i="2" s="1"/>
  <c r="D1107" i="2"/>
  <c r="D1108" i="2"/>
  <c r="D1109" i="2"/>
  <c r="D1106" i="2"/>
  <c r="H1001" i="2"/>
  <c r="I1001" i="2"/>
  <c r="J1001" i="2"/>
  <c r="K1001" i="2"/>
  <c r="V1001" i="2"/>
  <c r="X1001" i="2" s="1"/>
  <c r="W1001" i="2"/>
  <c r="Y1001" i="2" s="1"/>
  <c r="H1002" i="2"/>
  <c r="I1002" i="2"/>
  <c r="J1002" i="2"/>
  <c r="K1002" i="2"/>
  <c r="V1002" i="2"/>
  <c r="X1002" i="2" s="1"/>
  <c r="W1002" i="2"/>
  <c r="Y1002" i="2" s="1"/>
  <c r="D1000" i="2"/>
  <c r="D1001" i="2"/>
  <c r="D1002" i="2"/>
  <c r="D999" i="2"/>
  <c r="H771" i="2"/>
  <c r="I771" i="2"/>
  <c r="J771" i="2"/>
  <c r="K771" i="2"/>
  <c r="V771" i="2"/>
  <c r="X771" i="2" s="1"/>
  <c r="W771" i="2"/>
  <c r="Y771" i="2" s="1"/>
  <c r="H772" i="2"/>
  <c r="I772" i="2"/>
  <c r="J772" i="2"/>
  <c r="K772" i="2"/>
  <c r="V772" i="2"/>
  <c r="X772" i="2" s="1"/>
  <c r="W772" i="2"/>
  <c r="Y772" i="2" s="1"/>
  <c r="D772" i="2"/>
  <c r="D770" i="2"/>
  <c r="D771" i="2"/>
  <c r="D769" i="2"/>
  <c r="H581" i="2"/>
  <c r="I581" i="2"/>
  <c r="J581" i="2"/>
  <c r="K581" i="2"/>
  <c r="V581" i="2"/>
  <c r="X581" i="2" s="1"/>
  <c r="W581" i="2"/>
  <c r="Y581" i="2" s="1"/>
  <c r="H582" i="2"/>
  <c r="I582" i="2"/>
  <c r="J582" i="2"/>
  <c r="K582" i="2"/>
  <c r="V582" i="2"/>
  <c r="X582" i="2" s="1"/>
  <c r="W582" i="2"/>
  <c r="Y582" i="2" s="1"/>
  <c r="D580" i="2"/>
  <c r="D581" i="2"/>
  <c r="D582" i="2"/>
  <c r="D579" i="2"/>
  <c r="H498" i="2"/>
  <c r="I498" i="2"/>
  <c r="J498" i="2"/>
  <c r="K498" i="2"/>
  <c r="V498" i="2"/>
  <c r="X498" i="2" s="1"/>
  <c r="W498" i="2"/>
  <c r="Y498" i="2" s="1"/>
  <c r="H499" i="2"/>
  <c r="I499" i="2"/>
  <c r="J499" i="2"/>
  <c r="K499" i="2"/>
  <c r="V499" i="2"/>
  <c r="X499" i="2" s="1"/>
  <c r="W499" i="2"/>
  <c r="Y499" i="2" s="1"/>
  <c r="D497" i="2"/>
  <c r="D498" i="2"/>
  <c r="D499" i="2"/>
  <c r="D496" i="2"/>
  <c r="A479" i="2"/>
  <c r="A410" i="2"/>
  <c r="H411" i="2"/>
  <c r="I411" i="2"/>
  <c r="J411" i="2"/>
  <c r="K411" i="2"/>
  <c r="V411" i="2"/>
  <c r="X411" i="2" s="1"/>
  <c r="W411" i="2"/>
  <c r="Y411" i="2" s="1"/>
  <c r="H412" i="2"/>
  <c r="I412" i="2"/>
  <c r="J412" i="2"/>
  <c r="K412" i="2"/>
  <c r="V412" i="2"/>
  <c r="X412" i="2" s="1"/>
  <c r="W412" i="2"/>
  <c r="Y412" i="2" s="1"/>
  <c r="D410" i="2"/>
  <c r="D411" i="2"/>
  <c r="D412" i="2"/>
  <c r="D409" i="2"/>
  <c r="H325" i="2"/>
  <c r="I325" i="2"/>
  <c r="J325" i="2"/>
  <c r="K325" i="2"/>
  <c r="V325" i="2"/>
  <c r="X325" i="2" s="1"/>
  <c r="W325" i="2"/>
  <c r="Y325" i="2" s="1"/>
  <c r="H326" i="2"/>
  <c r="I326" i="2"/>
  <c r="J326" i="2"/>
  <c r="K326" i="2"/>
  <c r="V326" i="2"/>
  <c r="X326" i="2" s="1"/>
  <c r="W326" i="2"/>
  <c r="Y326" i="2" s="1"/>
  <c r="D324" i="2"/>
  <c r="D325" i="2"/>
  <c r="D326" i="2"/>
  <c r="D323" i="2"/>
  <c r="H129" i="2"/>
  <c r="L129" i="2" s="1"/>
  <c r="N129" i="2" s="1"/>
  <c r="I129" i="2"/>
  <c r="J129" i="2"/>
  <c r="M129" i="2" s="1"/>
  <c r="K129" i="2"/>
  <c r="V129" i="2"/>
  <c r="X129" i="2" s="1"/>
  <c r="W129" i="2"/>
  <c r="Y129" i="2" s="1"/>
  <c r="H130" i="2"/>
  <c r="L130" i="2" s="1"/>
  <c r="I130" i="2"/>
  <c r="J130" i="2"/>
  <c r="M130" i="2" s="1"/>
  <c r="K130" i="2"/>
  <c r="V130" i="2"/>
  <c r="X130" i="2" s="1"/>
  <c r="W130" i="2"/>
  <c r="Y130" i="2" s="1"/>
  <c r="A480" i="2" l="1"/>
  <c r="B479" i="2"/>
  <c r="C479" i="2" s="1"/>
  <c r="A411" i="2"/>
  <c r="L3050" i="2"/>
  <c r="N3050" i="2" s="1"/>
  <c r="L327" i="2"/>
  <c r="M327" i="2"/>
  <c r="L413" i="2"/>
  <c r="M413" i="2"/>
  <c r="L773" i="2"/>
  <c r="M773" i="2"/>
  <c r="Z1001" i="2"/>
  <c r="M2434" i="2"/>
  <c r="L2434" i="2"/>
  <c r="M2837" i="2"/>
  <c r="L2837" i="2"/>
  <c r="L2946" i="2"/>
  <c r="M2946" i="2"/>
  <c r="L3052" i="2"/>
  <c r="M3052" i="2"/>
  <c r="L3157" i="2"/>
  <c r="M3157" i="2"/>
  <c r="M3259" i="2"/>
  <c r="L3259" i="2"/>
  <c r="M500" i="2"/>
  <c r="L500" i="2"/>
  <c r="M3365" i="2"/>
  <c r="L3365" i="2"/>
  <c r="AA498" i="2"/>
  <c r="AB498" i="2" s="1"/>
  <c r="L583" i="2"/>
  <c r="M583" i="2"/>
  <c r="L1003" i="2"/>
  <c r="M1003" i="2"/>
  <c r="L1110" i="2"/>
  <c r="M1110" i="2"/>
  <c r="M1216" i="2"/>
  <c r="O1216" i="2" s="1"/>
  <c r="L1216" i="2"/>
  <c r="N1216" i="2" s="1"/>
  <c r="L1322" i="2"/>
  <c r="M1322" i="2"/>
  <c r="L1428" i="2"/>
  <c r="M1428" i="2"/>
  <c r="M1619" i="2"/>
  <c r="L1619" i="2"/>
  <c r="M1811" i="2"/>
  <c r="L1811" i="2"/>
  <c r="M1920" i="2"/>
  <c r="L1920" i="2"/>
  <c r="L2029" i="2"/>
  <c r="M2029" i="2"/>
  <c r="M2140" i="2"/>
  <c r="L2140" i="2"/>
  <c r="M2246" i="2"/>
  <c r="L2246" i="2"/>
  <c r="L2622" i="2"/>
  <c r="M2622" i="2"/>
  <c r="M1109" i="2"/>
  <c r="O1109" i="2" s="1"/>
  <c r="L2729" i="2"/>
  <c r="N2729" i="2" s="1"/>
  <c r="L1320" i="2"/>
  <c r="L1426" i="2"/>
  <c r="N1426" i="2" s="1"/>
  <c r="L2620" i="2"/>
  <c r="N2620" i="2" s="1"/>
  <c r="L3364" i="2"/>
  <c r="P3364" i="2" s="1"/>
  <c r="L326" i="2"/>
  <c r="N326" i="2" s="1"/>
  <c r="L581" i="2"/>
  <c r="N581" i="2" s="1"/>
  <c r="AA1001" i="2"/>
  <c r="AB1001" i="2" s="1"/>
  <c r="L2433" i="2"/>
  <c r="N2433" i="2" s="1"/>
  <c r="L3363" i="2"/>
  <c r="N3363" i="2" s="1"/>
  <c r="Z1809" i="2"/>
  <c r="L3051" i="2"/>
  <c r="P3051" i="2" s="1"/>
  <c r="L3156" i="2"/>
  <c r="N3156" i="2" s="1"/>
  <c r="AA3156" i="2"/>
  <c r="AB3156" i="2" s="1"/>
  <c r="N130" i="2"/>
  <c r="P130" i="2"/>
  <c r="Z2244" i="2"/>
  <c r="Z3155" i="2"/>
  <c r="L1214" i="2"/>
  <c r="N1214" i="2" s="1"/>
  <c r="L1810" i="2"/>
  <c r="P1810" i="2" s="1"/>
  <c r="AA1809" i="2"/>
  <c r="AB1809" i="2" s="1"/>
  <c r="M2621" i="2"/>
  <c r="Q2621" i="2" s="1"/>
  <c r="L2730" i="2"/>
  <c r="L2835" i="2"/>
  <c r="N2835" i="2" s="1"/>
  <c r="L3155" i="2"/>
  <c r="N3155" i="2" s="1"/>
  <c r="L3257" i="2"/>
  <c r="P3257" i="2" s="1"/>
  <c r="M2730" i="2"/>
  <c r="O2730" i="2" s="1"/>
  <c r="Z130" i="2"/>
  <c r="L2244" i="2"/>
  <c r="P2244" i="2" s="1"/>
  <c r="L2945" i="2"/>
  <c r="P2945" i="2" s="1"/>
  <c r="AA130" i="2"/>
  <c r="AB130" i="2" s="1"/>
  <c r="Z498" i="2"/>
  <c r="AA1108" i="2"/>
  <c r="AB1108" i="2" s="1"/>
  <c r="L1918" i="2"/>
  <c r="P1918" i="2" s="1"/>
  <c r="AA1918" i="2"/>
  <c r="AB1918" i="2" s="1"/>
  <c r="M2138" i="2"/>
  <c r="Q2138" i="2" s="1"/>
  <c r="L2245" i="2"/>
  <c r="P2245" i="2" s="1"/>
  <c r="M2244" i="2"/>
  <c r="Q2244" i="2" s="1"/>
  <c r="L2432" i="2"/>
  <c r="P2432" i="2" s="1"/>
  <c r="AA2729" i="2"/>
  <c r="AB2729" i="2" s="1"/>
  <c r="L2944" i="2"/>
  <c r="N2944" i="2" s="1"/>
  <c r="M3051" i="2"/>
  <c r="O3051" i="2" s="1"/>
  <c r="Z3050" i="2"/>
  <c r="AA3155" i="2"/>
  <c r="AB3155" i="2" s="1"/>
  <c r="P2729" i="2"/>
  <c r="Z3156" i="2"/>
  <c r="M3257" i="2"/>
  <c r="O3257" i="2" s="1"/>
  <c r="M3364" i="2"/>
  <c r="Q3364" i="2" s="1"/>
  <c r="L325" i="2"/>
  <c r="N325" i="2" s="1"/>
  <c r="AA325" i="2"/>
  <c r="AB325" i="2" s="1"/>
  <c r="L582" i="2"/>
  <c r="N582" i="2" s="1"/>
  <c r="L772" i="2"/>
  <c r="P772" i="2" s="1"/>
  <c r="Z1426" i="2"/>
  <c r="L1809" i="2"/>
  <c r="AA2244" i="2"/>
  <c r="AB2244" i="2" s="1"/>
  <c r="M2433" i="2"/>
  <c r="Q2433" i="2" s="1"/>
  <c r="M2432" i="2"/>
  <c r="Q2432" i="2" s="1"/>
  <c r="AA2730" i="2"/>
  <c r="AB2730" i="2" s="1"/>
  <c r="M2835" i="2"/>
  <c r="O2835" i="2" s="1"/>
  <c r="M2945" i="2"/>
  <c r="O2945" i="2" s="1"/>
  <c r="AA3051" i="2"/>
  <c r="AB3051" i="2" s="1"/>
  <c r="M3156" i="2"/>
  <c r="O3156" i="2" s="1"/>
  <c r="M3258" i="2"/>
  <c r="O3258" i="2" s="1"/>
  <c r="M1108" i="2"/>
  <c r="Q1108" i="2" s="1"/>
  <c r="L1215" i="2"/>
  <c r="M1810" i="2"/>
  <c r="O1810" i="2" s="1"/>
  <c r="L1919" i="2"/>
  <c r="N1919" i="2" s="1"/>
  <c r="L2028" i="2"/>
  <c r="N2028" i="2" s="1"/>
  <c r="M2027" i="2"/>
  <c r="Q2027" i="2" s="1"/>
  <c r="L2139" i="2"/>
  <c r="P2139" i="2" s="1"/>
  <c r="L2728" i="2"/>
  <c r="N2728" i="2" s="1"/>
  <c r="L2836" i="2"/>
  <c r="N2836" i="2" s="1"/>
  <c r="AA129" i="2"/>
  <c r="AB129" i="2" s="1"/>
  <c r="M326" i="2"/>
  <c r="O326" i="2" s="1"/>
  <c r="L1001" i="2"/>
  <c r="N1001" i="2" s="1"/>
  <c r="M1919" i="2"/>
  <c r="O1919" i="2" s="1"/>
  <c r="M2028" i="2"/>
  <c r="Q2028" i="2" s="1"/>
  <c r="L2027" i="2"/>
  <c r="N2027" i="2" s="1"/>
  <c r="M2139" i="2"/>
  <c r="O2139" i="2" s="1"/>
  <c r="L2138" i="2"/>
  <c r="N2138" i="2" s="1"/>
  <c r="M2245" i="2"/>
  <c r="Q2245" i="2" s="1"/>
  <c r="L2621" i="2"/>
  <c r="N2621" i="2" s="1"/>
  <c r="M2728" i="2"/>
  <c r="Q2728" i="2" s="1"/>
  <c r="M2836" i="2"/>
  <c r="Q2836" i="2" s="1"/>
  <c r="M2944" i="2"/>
  <c r="Q2944" i="2" s="1"/>
  <c r="Z129" i="2"/>
  <c r="Z411" i="2"/>
  <c r="L411" i="2"/>
  <c r="N411" i="2" s="1"/>
  <c r="L499" i="2"/>
  <c r="P499" i="2" s="1"/>
  <c r="L498" i="2"/>
  <c r="N498" i="2" s="1"/>
  <c r="M582" i="2"/>
  <c r="Q582" i="2" s="1"/>
  <c r="L771" i="2"/>
  <c r="N771" i="2" s="1"/>
  <c r="L1109" i="2"/>
  <c r="N1109" i="2" s="1"/>
  <c r="M1321" i="2"/>
  <c r="L1321" i="2"/>
  <c r="M1320" i="2"/>
  <c r="L1427" i="2"/>
  <c r="N1427" i="2" s="1"/>
  <c r="M1426" i="2"/>
  <c r="Q1426" i="2" s="1"/>
  <c r="M1617" i="2"/>
  <c r="Q1617" i="2" s="1"/>
  <c r="M1809" i="2"/>
  <c r="O1809" i="2" s="1"/>
  <c r="M1918" i="2"/>
  <c r="O1918" i="2" s="1"/>
  <c r="AA2245" i="2"/>
  <c r="AB2245" i="2" s="1"/>
  <c r="AA2620" i="2"/>
  <c r="AB2620" i="2" s="1"/>
  <c r="M2620" i="2"/>
  <c r="Q2620" i="2" s="1"/>
  <c r="M2729" i="2"/>
  <c r="O2729" i="2" s="1"/>
  <c r="Z2730" i="2"/>
  <c r="M3050" i="2"/>
  <c r="O3050" i="2" s="1"/>
  <c r="M3155" i="2"/>
  <c r="Q3155" i="2" s="1"/>
  <c r="L3258" i="2"/>
  <c r="N3258" i="2" s="1"/>
  <c r="M3363" i="2"/>
  <c r="Q3363" i="2" s="1"/>
  <c r="AA3363" i="2"/>
  <c r="AB3363" i="2" s="1"/>
  <c r="AA3364" i="2"/>
  <c r="AB3364" i="2" s="1"/>
  <c r="Z3364" i="2"/>
  <c r="Z3363" i="2"/>
  <c r="Z3258" i="2"/>
  <c r="AA3257" i="2"/>
  <c r="AB3257" i="2" s="1"/>
  <c r="AA3258" i="2"/>
  <c r="AB3258" i="2" s="1"/>
  <c r="Z3257" i="2"/>
  <c r="Z3051" i="2"/>
  <c r="AA3050" i="2"/>
  <c r="AB3050" i="2" s="1"/>
  <c r="AA2944" i="2"/>
  <c r="AB2944" i="2" s="1"/>
  <c r="AA2945" i="2"/>
  <c r="AB2945" i="2" s="1"/>
  <c r="Z2945" i="2"/>
  <c r="Z2944" i="2"/>
  <c r="AA2836" i="2"/>
  <c r="AB2836" i="2" s="1"/>
  <c r="Z2835" i="2"/>
  <c r="AA2835" i="2"/>
  <c r="AB2835" i="2" s="1"/>
  <c r="Z2836" i="2"/>
  <c r="AA2728" i="2"/>
  <c r="AB2728" i="2" s="1"/>
  <c r="Z2729" i="2"/>
  <c r="Z2728" i="2"/>
  <c r="Z2621" i="2"/>
  <c r="AA2621" i="2"/>
  <c r="AB2621" i="2" s="1"/>
  <c r="Y2620" i="2"/>
  <c r="Z2620" i="2" s="1"/>
  <c r="Z2432" i="2"/>
  <c r="AA2432" i="2"/>
  <c r="AB2432" i="2" s="1"/>
  <c r="AA2433" i="2"/>
  <c r="AB2433" i="2" s="1"/>
  <c r="Z2433" i="2"/>
  <c r="Z2245" i="2"/>
  <c r="Z2138" i="2"/>
  <c r="AA2138" i="2"/>
  <c r="AB2138" i="2" s="1"/>
  <c r="AA2139" i="2"/>
  <c r="AB2139" i="2" s="1"/>
  <c r="Z2139" i="2"/>
  <c r="AA2028" i="2"/>
  <c r="AB2028" i="2" s="1"/>
  <c r="Z2027" i="2"/>
  <c r="Z2028" i="2"/>
  <c r="AA2027" i="2"/>
  <c r="AB2027" i="2" s="1"/>
  <c r="AA1919" i="2"/>
  <c r="AB1919" i="2" s="1"/>
  <c r="Z1918" i="2"/>
  <c r="Z1919" i="2"/>
  <c r="Y1810" i="2"/>
  <c r="Z1810" i="2" s="1"/>
  <c r="M325" i="2"/>
  <c r="Q325" i="2" s="1"/>
  <c r="L412" i="2"/>
  <c r="P412" i="2" s="1"/>
  <c r="M581" i="2"/>
  <c r="O581" i="2" s="1"/>
  <c r="L1618" i="2"/>
  <c r="P1618" i="2" s="1"/>
  <c r="AA326" i="2"/>
  <c r="AB326" i="2" s="1"/>
  <c r="AA582" i="2"/>
  <c r="AB582" i="2" s="1"/>
  <c r="M772" i="2"/>
  <c r="O772" i="2" s="1"/>
  <c r="M1002" i="2"/>
  <c r="O1002" i="2" s="1"/>
  <c r="M1001" i="2"/>
  <c r="O1001" i="2" s="1"/>
  <c r="M1214" i="2"/>
  <c r="AA1320" i="2"/>
  <c r="AB1320" i="2" s="1"/>
  <c r="Z1427" i="2"/>
  <c r="AA1426" i="2"/>
  <c r="AB1426" i="2" s="1"/>
  <c r="M412" i="2"/>
  <c r="Q412" i="2" s="1"/>
  <c r="M411" i="2"/>
  <c r="Q411" i="2" s="1"/>
  <c r="M498" i="2"/>
  <c r="O498" i="2" s="1"/>
  <c r="AA772" i="2"/>
  <c r="AB772" i="2" s="1"/>
  <c r="M771" i="2"/>
  <c r="Q771" i="2" s="1"/>
  <c r="L1108" i="2"/>
  <c r="N1108" i="2" s="1"/>
  <c r="M1215" i="2"/>
  <c r="O1215" i="2" s="1"/>
  <c r="M1427" i="2"/>
  <c r="O1427" i="2" s="1"/>
  <c r="M1618" i="2"/>
  <c r="Q1618" i="2" s="1"/>
  <c r="L1617" i="2"/>
  <c r="P1617" i="2" s="1"/>
  <c r="P129" i="2"/>
  <c r="Z326" i="2"/>
  <c r="Z325" i="2"/>
  <c r="M499" i="2"/>
  <c r="O499" i="2" s="1"/>
  <c r="AA581" i="2"/>
  <c r="AB581" i="2" s="1"/>
  <c r="L1002" i="2"/>
  <c r="N1002" i="2" s="1"/>
  <c r="AA1427" i="2"/>
  <c r="AB1427" i="2" s="1"/>
  <c r="AA1618" i="2"/>
  <c r="AB1618" i="2" s="1"/>
  <c r="N1618" i="2"/>
  <c r="Z1618" i="2"/>
  <c r="AA1617" i="2"/>
  <c r="AB1617" i="2" s="1"/>
  <c r="Y1617" i="2"/>
  <c r="Z1617" i="2" s="1"/>
  <c r="AA1321" i="2"/>
  <c r="AB1321" i="2" s="1"/>
  <c r="Z1320" i="2"/>
  <c r="Z1321" i="2"/>
  <c r="AA1215" i="2"/>
  <c r="AB1215" i="2" s="1"/>
  <c r="Z1214" i="2"/>
  <c r="AA1214" i="2"/>
  <c r="AB1214" i="2" s="1"/>
  <c r="Z1215" i="2"/>
  <c r="AA1109" i="2"/>
  <c r="AB1109" i="2" s="1"/>
  <c r="Z1109" i="2"/>
  <c r="Z1108" i="2"/>
  <c r="AA1002" i="2"/>
  <c r="AB1002" i="2" s="1"/>
  <c r="Z1002" i="2"/>
  <c r="Z772" i="2"/>
  <c r="Z771" i="2"/>
  <c r="AA771" i="2"/>
  <c r="AB771" i="2" s="1"/>
  <c r="Z581" i="2"/>
  <c r="Z582" i="2"/>
  <c r="Z499" i="2"/>
  <c r="AA499" i="2"/>
  <c r="AB499" i="2" s="1"/>
  <c r="AA412" i="2"/>
  <c r="AB412" i="2" s="1"/>
  <c r="AA411" i="2"/>
  <c r="AB411" i="2" s="1"/>
  <c r="Z412" i="2"/>
  <c r="Q129" i="2"/>
  <c r="O129" i="2"/>
  <c r="Q130" i="2"/>
  <c r="O130" i="2"/>
  <c r="W3362" i="2"/>
  <c r="Y3362" i="2" s="1"/>
  <c r="V3362" i="2"/>
  <c r="X3362" i="2" s="1"/>
  <c r="K3362" i="2"/>
  <c r="I3362" i="2"/>
  <c r="J3362" i="2"/>
  <c r="M3362" i="2" s="1"/>
  <c r="H3362" i="2"/>
  <c r="L3362" i="2" s="1"/>
  <c r="W3256" i="2"/>
  <c r="Y3256" i="2" s="1"/>
  <c r="V3256" i="2"/>
  <c r="X3256" i="2" s="1"/>
  <c r="K3256" i="2"/>
  <c r="I3256" i="2"/>
  <c r="J3256" i="2"/>
  <c r="M3256" i="2" s="1"/>
  <c r="O3256" i="2" s="1"/>
  <c r="H3256" i="2"/>
  <c r="L3256" i="2" s="1"/>
  <c r="W3154" i="2"/>
  <c r="Y3154" i="2" s="1"/>
  <c r="V3154" i="2"/>
  <c r="X3154" i="2" s="1"/>
  <c r="K3154" i="2"/>
  <c r="I3154" i="2"/>
  <c r="J3154" i="2"/>
  <c r="M3154" i="2" s="1"/>
  <c r="H3154" i="2"/>
  <c r="L3154" i="2" s="1"/>
  <c r="W3049" i="2"/>
  <c r="Y3049" i="2" s="1"/>
  <c r="V3049" i="2"/>
  <c r="X3049" i="2" s="1"/>
  <c r="K3049" i="2"/>
  <c r="I3049" i="2"/>
  <c r="J3049" i="2"/>
  <c r="M3049" i="2" s="1"/>
  <c r="H3049" i="2"/>
  <c r="L3049" i="2" s="1"/>
  <c r="W2943" i="2"/>
  <c r="Y2943" i="2" s="1"/>
  <c r="V2943" i="2"/>
  <c r="X2943" i="2" s="1"/>
  <c r="K2943" i="2"/>
  <c r="I2943" i="2"/>
  <c r="J2943" i="2"/>
  <c r="M2943" i="2" s="1"/>
  <c r="O2943" i="2" s="1"/>
  <c r="H2943" i="2"/>
  <c r="L2943" i="2" s="1"/>
  <c r="Q1214" i="2" l="1"/>
  <c r="O1214" i="2"/>
  <c r="P1215" i="2"/>
  <c r="N1215" i="2"/>
  <c r="P1321" i="2"/>
  <c r="N1321" i="2"/>
  <c r="Q1322" i="2"/>
  <c r="O1322" i="2"/>
  <c r="O1320" i="2"/>
  <c r="Q1320" i="2"/>
  <c r="Q1321" i="2"/>
  <c r="O1321" i="2"/>
  <c r="P1320" i="2"/>
  <c r="N1320" i="2"/>
  <c r="P1322" i="2"/>
  <c r="N1322" i="2"/>
  <c r="B480" i="2"/>
  <c r="C480" i="2" s="1"/>
  <c r="P3050" i="2"/>
  <c r="A412" i="2"/>
  <c r="N2139" i="2"/>
  <c r="P3156" i="2"/>
  <c r="P2728" i="2"/>
  <c r="Q2835" i="2"/>
  <c r="P1919" i="2"/>
  <c r="O2244" i="2"/>
  <c r="Q3258" i="2"/>
  <c r="P3363" i="2"/>
  <c r="P582" i="2"/>
  <c r="N2244" i="2"/>
  <c r="P1426" i="2"/>
  <c r="Q772" i="2"/>
  <c r="Q2139" i="2"/>
  <c r="O1426" i="2"/>
  <c r="O3363" i="2"/>
  <c r="Q1109" i="2"/>
  <c r="O3364" i="2"/>
  <c r="O2029" i="2"/>
  <c r="Q2029" i="2"/>
  <c r="Q1428" i="2"/>
  <c r="O1428" i="2"/>
  <c r="O500" i="2"/>
  <c r="Q500" i="2"/>
  <c r="N3157" i="2"/>
  <c r="P3157" i="2"/>
  <c r="P2946" i="2"/>
  <c r="N2946" i="2"/>
  <c r="O413" i="2"/>
  <c r="Q413" i="2"/>
  <c r="N3364" i="2"/>
  <c r="N2245" i="2"/>
  <c r="O2246" i="2"/>
  <c r="Q2246" i="2"/>
  <c r="N2029" i="2"/>
  <c r="P2029" i="2"/>
  <c r="Q1811" i="2"/>
  <c r="O1811" i="2"/>
  <c r="N1428" i="2"/>
  <c r="P1428" i="2"/>
  <c r="Q1216" i="2"/>
  <c r="N1003" i="2"/>
  <c r="P1003" i="2"/>
  <c r="N3365" i="2"/>
  <c r="P3365" i="2"/>
  <c r="N3259" i="2"/>
  <c r="P3259" i="2"/>
  <c r="Q3052" i="2"/>
  <c r="O3052" i="2"/>
  <c r="N2837" i="2"/>
  <c r="P2837" i="2"/>
  <c r="N413" i="2"/>
  <c r="P413" i="2"/>
  <c r="Q581" i="2"/>
  <c r="P1001" i="2"/>
  <c r="N772" i="2"/>
  <c r="O2433" i="2"/>
  <c r="P2433" i="2"/>
  <c r="P3155" i="2"/>
  <c r="O2622" i="2"/>
  <c r="Q2622" i="2"/>
  <c r="N2140" i="2"/>
  <c r="P2140" i="2"/>
  <c r="N1920" i="2"/>
  <c r="P1920" i="2"/>
  <c r="N1619" i="2"/>
  <c r="P1619" i="2"/>
  <c r="O1110" i="2"/>
  <c r="Q1110" i="2"/>
  <c r="O583" i="2"/>
  <c r="Q583" i="2"/>
  <c r="Q3365" i="2"/>
  <c r="O3365" i="2"/>
  <c r="O3259" i="2"/>
  <c r="Q3259" i="2"/>
  <c r="N3052" i="2"/>
  <c r="P3052" i="2"/>
  <c r="Q2837" i="2"/>
  <c r="O2837" i="2"/>
  <c r="O773" i="2"/>
  <c r="Q773" i="2"/>
  <c r="O327" i="2"/>
  <c r="Q327" i="2"/>
  <c r="N2246" i="2"/>
  <c r="P2246" i="2"/>
  <c r="N1811" i="2"/>
  <c r="P1811" i="2"/>
  <c r="P1216" i="2"/>
  <c r="Q1003" i="2"/>
  <c r="O1003" i="2"/>
  <c r="O2434" i="2"/>
  <c r="Q2434" i="2"/>
  <c r="O412" i="2"/>
  <c r="N412" i="2"/>
  <c r="O1617" i="2"/>
  <c r="Q2945" i="2"/>
  <c r="N1810" i="2"/>
  <c r="P2622" i="2"/>
  <c r="N2622" i="2"/>
  <c r="O2140" i="2"/>
  <c r="Q2140" i="2"/>
  <c r="O1920" i="2"/>
  <c r="Q1920" i="2"/>
  <c r="Q1619" i="2"/>
  <c r="O1619" i="2"/>
  <c r="N1110" i="2"/>
  <c r="P1110" i="2"/>
  <c r="N583" i="2"/>
  <c r="P583" i="2"/>
  <c r="N500" i="2"/>
  <c r="P500" i="2"/>
  <c r="Q3157" i="2"/>
  <c r="O3157" i="2"/>
  <c r="Q2946" i="2"/>
  <c r="O2946" i="2"/>
  <c r="N2434" i="2"/>
  <c r="P2434" i="2"/>
  <c r="P773" i="2"/>
  <c r="N773" i="2"/>
  <c r="P327" i="2"/>
  <c r="N327" i="2"/>
  <c r="P1214" i="2"/>
  <c r="N2945" i="2"/>
  <c r="P2835" i="2"/>
  <c r="O411" i="2"/>
  <c r="O2138" i="2"/>
  <c r="P2620" i="2"/>
  <c r="O2728" i="2"/>
  <c r="N3051" i="2"/>
  <c r="P411" i="2"/>
  <c r="Q498" i="2"/>
  <c r="O3155" i="2"/>
  <c r="P1108" i="2"/>
  <c r="P325" i="2"/>
  <c r="Q1918" i="2"/>
  <c r="O2027" i="2"/>
  <c r="O2028" i="2"/>
  <c r="O771" i="2"/>
  <c r="O325" i="2"/>
  <c r="P581" i="2"/>
  <c r="O1618" i="2"/>
  <c r="P326" i="2"/>
  <c r="Q1809" i="2"/>
  <c r="O2245" i="2"/>
  <c r="O2621" i="2"/>
  <c r="Q2730" i="2"/>
  <c r="P771" i="2"/>
  <c r="O2620" i="2"/>
  <c r="N2432" i="2"/>
  <c r="O2432" i="2"/>
  <c r="P2836" i="2"/>
  <c r="Q499" i="2"/>
  <c r="O582" i="2"/>
  <c r="O1108" i="2"/>
  <c r="N1617" i="2"/>
  <c r="P498" i="2"/>
  <c r="Q1919" i="2"/>
  <c r="P2028" i="2"/>
  <c r="O2836" i="2"/>
  <c r="Q3051" i="2"/>
  <c r="Q3050" i="2"/>
  <c r="N3257" i="2"/>
  <c r="N1918" i="2"/>
  <c r="Q1002" i="2"/>
  <c r="P2138" i="2"/>
  <c r="P2944" i="2"/>
  <c r="N2730" i="2"/>
  <c r="P2730" i="2"/>
  <c r="Q1001" i="2"/>
  <c r="P1427" i="2"/>
  <c r="N499" i="2"/>
  <c r="P2621" i="2"/>
  <c r="N1809" i="2"/>
  <c r="P1809" i="2"/>
  <c r="P1109" i="2"/>
  <c r="Q1810" i="2"/>
  <c r="P2027" i="2"/>
  <c r="Q2729" i="2"/>
  <c r="O2944" i="2"/>
  <c r="Q3156" i="2"/>
  <c r="P3258" i="2"/>
  <c r="Q3257" i="2"/>
  <c r="Q326" i="2"/>
  <c r="Q1215" i="2"/>
  <c r="Z3154" i="2"/>
  <c r="Q1427" i="2"/>
  <c r="P1002" i="2"/>
  <c r="O3362" i="2"/>
  <c r="Q3362" i="2"/>
  <c r="P3362" i="2"/>
  <c r="N3362" i="2"/>
  <c r="Z3362" i="2"/>
  <c r="AA3362" i="2"/>
  <c r="AB3362" i="2" s="1"/>
  <c r="Z3256" i="2"/>
  <c r="AA3256" i="2"/>
  <c r="AB3256" i="2" s="1"/>
  <c r="P3256" i="2"/>
  <c r="N3256" i="2"/>
  <c r="Q3256" i="2"/>
  <c r="AA3154" i="2"/>
  <c r="AB3154" i="2" s="1"/>
  <c r="Q3154" i="2"/>
  <c r="O3154" i="2"/>
  <c r="P3154" i="2"/>
  <c r="N3154" i="2"/>
  <c r="AA3049" i="2"/>
  <c r="AB3049" i="2" s="1"/>
  <c r="Z3049" i="2"/>
  <c r="Q3049" i="2"/>
  <c r="O3049" i="2"/>
  <c r="P3049" i="2"/>
  <c r="N3049" i="2"/>
  <c r="Z2943" i="2"/>
  <c r="AA2943" i="2"/>
  <c r="AB2943" i="2" s="1"/>
  <c r="P2943" i="2"/>
  <c r="N2943" i="2"/>
  <c r="Q2943" i="2"/>
  <c r="W2834" i="2"/>
  <c r="Y2834" i="2" s="1"/>
  <c r="V2834" i="2"/>
  <c r="X2834" i="2" s="1"/>
  <c r="K2834" i="2"/>
  <c r="I2834" i="2"/>
  <c r="J2834" i="2"/>
  <c r="M2834" i="2" s="1"/>
  <c r="O2834" i="2" s="1"/>
  <c r="H2834" i="2"/>
  <c r="L2834" i="2" s="1"/>
  <c r="W2727" i="2"/>
  <c r="Y2727" i="2" s="1"/>
  <c r="V2727" i="2"/>
  <c r="X2727" i="2" s="1"/>
  <c r="K2727" i="2"/>
  <c r="I2727" i="2"/>
  <c r="J2727" i="2"/>
  <c r="M2727" i="2" s="1"/>
  <c r="H2727" i="2"/>
  <c r="L2727" i="2" s="1"/>
  <c r="W2619" i="2"/>
  <c r="V2619" i="2"/>
  <c r="X2619" i="2" s="1"/>
  <c r="K2619" i="2"/>
  <c r="I2619" i="2"/>
  <c r="J2619" i="2"/>
  <c r="M2619" i="2" s="1"/>
  <c r="O2619" i="2" s="1"/>
  <c r="H2619" i="2"/>
  <c r="L2619" i="2" s="1"/>
  <c r="V2431" i="2"/>
  <c r="X2431" i="2" s="1"/>
  <c r="I2431" i="2"/>
  <c r="W2431" i="2"/>
  <c r="Y2431" i="2" s="1"/>
  <c r="K2431" i="2"/>
  <c r="J2431" i="2"/>
  <c r="M2431" i="2" s="1"/>
  <c r="Q2431" i="2" s="1"/>
  <c r="H2431" i="2"/>
  <c r="L2431" i="2" s="1"/>
  <c r="W2243" i="2"/>
  <c r="Y2243" i="2" s="1"/>
  <c r="V2243" i="2"/>
  <c r="X2243" i="2" s="1"/>
  <c r="K2243" i="2"/>
  <c r="I2243" i="2"/>
  <c r="J2243" i="2"/>
  <c r="M2243" i="2" s="1"/>
  <c r="O2243" i="2" s="1"/>
  <c r="H2243" i="2"/>
  <c r="L2243" i="2" s="1"/>
  <c r="W2137" i="2"/>
  <c r="Y2137" i="2" s="1"/>
  <c r="V2137" i="2"/>
  <c r="X2137" i="2" s="1"/>
  <c r="K2137" i="2"/>
  <c r="I2137" i="2"/>
  <c r="J2137" i="2"/>
  <c r="M2137" i="2" s="1"/>
  <c r="Q2137" i="2" s="1"/>
  <c r="H2137" i="2"/>
  <c r="L2137" i="2" s="1"/>
  <c r="W2026" i="2"/>
  <c r="Y2026" i="2" s="1"/>
  <c r="V2026" i="2"/>
  <c r="X2026" i="2" s="1"/>
  <c r="K2026" i="2"/>
  <c r="I2026" i="2"/>
  <c r="J2026" i="2"/>
  <c r="M2026" i="2" s="1"/>
  <c r="Q2026" i="2" s="1"/>
  <c r="H2026" i="2"/>
  <c r="L2026" i="2" s="1"/>
  <c r="W1917" i="2"/>
  <c r="Y1917" i="2" s="1"/>
  <c r="V1917" i="2"/>
  <c r="X1917" i="2" s="1"/>
  <c r="K1917" i="2"/>
  <c r="I1917" i="2"/>
  <c r="J1917" i="2"/>
  <c r="M1917" i="2" s="1"/>
  <c r="O1917" i="2" s="1"/>
  <c r="H1917" i="2"/>
  <c r="L1917" i="2" s="1"/>
  <c r="W1808" i="2"/>
  <c r="Y1808" i="2" s="1"/>
  <c r="V1808" i="2"/>
  <c r="X1808" i="2" s="1"/>
  <c r="K1808" i="2"/>
  <c r="I1808" i="2"/>
  <c r="J1808" i="2"/>
  <c r="M1808" i="2" s="1"/>
  <c r="O1808" i="2" s="1"/>
  <c r="H1808" i="2"/>
  <c r="L1808" i="2" s="1"/>
  <c r="W1616" i="2"/>
  <c r="V1616" i="2"/>
  <c r="X1616" i="2" s="1"/>
  <c r="K1616" i="2"/>
  <c r="I1616" i="2"/>
  <c r="Y1616" i="2"/>
  <c r="J1616" i="2"/>
  <c r="M1616" i="2" s="1"/>
  <c r="H1616" i="2"/>
  <c r="L1616" i="2" s="1"/>
  <c r="W1425" i="2"/>
  <c r="V1425" i="2"/>
  <c r="X1425" i="2" s="1"/>
  <c r="K1425" i="2"/>
  <c r="I1425" i="2"/>
  <c r="J1425" i="2"/>
  <c r="M1425" i="2" s="1"/>
  <c r="Q1425" i="2" s="1"/>
  <c r="H1425" i="2"/>
  <c r="L1425" i="2" s="1"/>
  <c r="W1319" i="2"/>
  <c r="Y1319" i="2" s="1"/>
  <c r="V1319" i="2"/>
  <c r="X1319" i="2" s="1"/>
  <c r="K1319" i="2"/>
  <c r="I1319" i="2"/>
  <c r="J1319" i="2"/>
  <c r="M1319" i="2" s="1"/>
  <c r="H1319" i="2"/>
  <c r="L1319" i="2" s="1"/>
  <c r="W1213" i="2"/>
  <c r="Y1213" i="2" s="1"/>
  <c r="V1213" i="2"/>
  <c r="X1213" i="2" s="1"/>
  <c r="K1213" i="2"/>
  <c r="I1213" i="2"/>
  <c r="J1213" i="2"/>
  <c r="M1213" i="2" s="1"/>
  <c r="O1213" i="2" s="1"/>
  <c r="H1213" i="2"/>
  <c r="L1213" i="2" s="1"/>
  <c r="N1213" i="2" s="1"/>
  <c r="Q1319" i="2" l="1"/>
  <c r="O1319" i="2"/>
  <c r="N1319" i="2"/>
  <c r="P1319" i="2"/>
  <c r="A413" i="2"/>
  <c r="AA2619" i="2"/>
  <c r="AB2619" i="2" s="1"/>
  <c r="Y2619" i="2"/>
  <c r="AA1425" i="2"/>
  <c r="AB1425" i="2" s="1"/>
  <c r="AA1808" i="2"/>
  <c r="AB1808" i="2" s="1"/>
  <c r="AA2137" i="2"/>
  <c r="AB2137" i="2" s="1"/>
  <c r="Y1425" i="2"/>
  <c r="Z1425" i="2" s="1"/>
  <c r="Z2834" i="2"/>
  <c r="AA2834" i="2"/>
  <c r="AB2834" i="2" s="1"/>
  <c r="P2834" i="2"/>
  <c r="N2834" i="2"/>
  <c r="Q2834" i="2"/>
  <c r="Q2727" i="2"/>
  <c r="O2727" i="2"/>
  <c r="P2727" i="2"/>
  <c r="N2727" i="2"/>
  <c r="Z2727" i="2"/>
  <c r="AA2727" i="2"/>
  <c r="AB2727" i="2" s="1"/>
  <c r="Z2619" i="2"/>
  <c r="P2619" i="2"/>
  <c r="N2619" i="2"/>
  <c r="Q2619" i="2"/>
  <c r="AA2431" i="2"/>
  <c r="AB2431" i="2" s="1"/>
  <c r="Z2431" i="2"/>
  <c r="P2431" i="2"/>
  <c r="N2431" i="2"/>
  <c r="O2431" i="2"/>
  <c r="Z2243" i="2"/>
  <c r="AA2243" i="2"/>
  <c r="AB2243" i="2" s="1"/>
  <c r="N2243" i="2"/>
  <c r="P2243" i="2"/>
  <c r="Q2243" i="2"/>
  <c r="Z2137" i="2"/>
  <c r="P2137" i="2"/>
  <c r="N2137" i="2"/>
  <c r="O2137" i="2"/>
  <c r="Z2026" i="2"/>
  <c r="AA2026" i="2"/>
  <c r="AB2026" i="2" s="1"/>
  <c r="P2026" i="2"/>
  <c r="N2026" i="2"/>
  <c r="O2026" i="2"/>
  <c r="Z1917" i="2"/>
  <c r="AA1917" i="2"/>
  <c r="AB1917" i="2" s="1"/>
  <c r="N1917" i="2"/>
  <c r="P1917" i="2"/>
  <c r="Q1917" i="2"/>
  <c r="Z1808" i="2"/>
  <c r="P1808" i="2"/>
  <c r="N1808" i="2"/>
  <c r="Q1808" i="2"/>
  <c r="Q1616" i="2"/>
  <c r="O1616" i="2"/>
  <c r="P1616" i="2"/>
  <c r="N1616" i="2"/>
  <c r="Z1616" i="2"/>
  <c r="AA1616" i="2"/>
  <c r="AB1616" i="2" s="1"/>
  <c r="P1425" i="2"/>
  <c r="N1425" i="2"/>
  <c r="O1425" i="2"/>
  <c r="Z1319" i="2"/>
  <c r="AA1319" i="2"/>
  <c r="AB1319" i="2" s="1"/>
  <c r="Z1213" i="2"/>
  <c r="AA1213" i="2"/>
  <c r="AB1213" i="2" s="1"/>
  <c r="P1213" i="2"/>
  <c r="Q1213" i="2"/>
  <c r="W1107" i="2"/>
  <c r="Y1107" i="2" s="1"/>
  <c r="V1107" i="2"/>
  <c r="X1107" i="2" s="1"/>
  <c r="K1107" i="2"/>
  <c r="I1107" i="2"/>
  <c r="J1107" i="2"/>
  <c r="M1107" i="2" s="1"/>
  <c r="O1107" i="2" s="1"/>
  <c r="H1107" i="2"/>
  <c r="L1107" i="2" s="1"/>
  <c r="W1000" i="2"/>
  <c r="Y1000" i="2" s="1"/>
  <c r="V1000" i="2"/>
  <c r="X1000" i="2" s="1"/>
  <c r="K1000" i="2"/>
  <c r="I1000" i="2"/>
  <c r="J1000" i="2"/>
  <c r="M1000" i="2" s="1"/>
  <c r="O1000" i="2" s="1"/>
  <c r="H1000" i="2"/>
  <c r="L1000" i="2" s="1"/>
  <c r="W770" i="2"/>
  <c r="Y770" i="2" s="1"/>
  <c r="V770" i="2"/>
  <c r="X770" i="2" s="1"/>
  <c r="K770" i="2"/>
  <c r="I770" i="2"/>
  <c r="J770" i="2"/>
  <c r="M770" i="2" s="1"/>
  <c r="Q770" i="2" s="1"/>
  <c r="H770" i="2"/>
  <c r="L770" i="2" s="1"/>
  <c r="J580" i="2"/>
  <c r="M580" i="2" s="1"/>
  <c r="O580" i="2" s="1"/>
  <c r="W580" i="2"/>
  <c r="Y580" i="2" s="1"/>
  <c r="V580" i="2"/>
  <c r="X580" i="2" s="1"/>
  <c r="K580" i="2"/>
  <c r="I580" i="2"/>
  <c r="H580" i="2"/>
  <c r="L580" i="2" s="1"/>
  <c r="W324" i="2"/>
  <c r="Y324" i="2" s="1"/>
  <c r="V324" i="2"/>
  <c r="X324" i="2" s="1"/>
  <c r="K324" i="2"/>
  <c r="I324" i="2"/>
  <c r="J324" i="2"/>
  <c r="M324" i="2" s="1"/>
  <c r="O324" i="2" s="1"/>
  <c r="H324" i="2"/>
  <c r="L324" i="2" s="1"/>
  <c r="W497" i="2"/>
  <c r="V497" i="2"/>
  <c r="X497" i="2" s="1"/>
  <c r="K497" i="2"/>
  <c r="I497" i="2"/>
  <c r="J497" i="2"/>
  <c r="M497" i="2" s="1"/>
  <c r="Q497" i="2" s="1"/>
  <c r="H497" i="2"/>
  <c r="L497" i="2" s="1"/>
  <c r="A392" i="2"/>
  <c r="H392" i="2"/>
  <c r="L392" i="2" s="1"/>
  <c r="I392" i="2"/>
  <c r="J392" i="2"/>
  <c r="M392" i="2" s="1"/>
  <c r="K392" i="2"/>
  <c r="V392" i="2"/>
  <c r="W392" i="2"/>
  <c r="Y392" i="2" s="1"/>
  <c r="H393" i="2"/>
  <c r="L393" i="2" s="1"/>
  <c r="N393" i="2" s="1"/>
  <c r="I393" i="2"/>
  <c r="J393" i="2"/>
  <c r="M393" i="2" s="1"/>
  <c r="K393" i="2"/>
  <c r="V393" i="2"/>
  <c r="X393" i="2" s="1"/>
  <c r="W393" i="2"/>
  <c r="Y393" i="2" s="1"/>
  <c r="H394" i="2"/>
  <c r="L394" i="2" s="1"/>
  <c r="I394" i="2"/>
  <c r="J394" i="2"/>
  <c r="M394" i="2" s="1"/>
  <c r="O394" i="2" s="1"/>
  <c r="K394" i="2"/>
  <c r="V394" i="2"/>
  <c r="X394" i="2" s="1"/>
  <c r="W394" i="2"/>
  <c r="Y394" i="2" s="1"/>
  <c r="H395" i="2"/>
  <c r="L395" i="2" s="1"/>
  <c r="I395" i="2"/>
  <c r="J395" i="2"/>
  <c r="M395" i="2" s="1"/>
  <c r="O395" i="2" s="1"/>
  <c r="K395" i="2"/>
  <c r="V395" i="2"/>
  <c r="X395" i="2" s="1"/>
  <c r="W395" i="2"/>
  <c r="Y395" i="2" s="1"/>
  <c r="H396" i="2"/>
  <c r="L396" i="2" s="1"/>
  <c r="P396" i="2" s="1"/>
  <c r="I396" i="2"/>
  <c r="J396" i="2"/>
  <c r="M396" i="2" s="1"/>
  <c r="K396" i="2"/>
  <c r="V396" i="2"/>
  <c r="X396" i="2" s="1"/>
  <c r="W396" i="2"/>
  <c r="Y396" i="2" s="1"/>
  <c r="H397" i="2"/>
  <c r="L397" i="2" s="1"/>
  <c r="I397" i="2"/>
  <c r="J397" i="2"/>
  <c r="M397" i="2" s="1"/>
  <c r="K397" i="2"/>
  <c r="V397" i="2"/>
  <c r="X397" i="2" s="1"/>
  <c r="W397" i="2"/>
  <c r="Y397" i="2" s="1"/>
  <c r="H398" i="2"/>
  <c r="L398" i="2" s="1"/>
  <c r="I398" i="2"/>
  <c r="J398" i="2"/>
  <c r="M398" i="2" s="1"/>
  <c r="K398" i="2"/>
  <c r="V398" i="2"/>
  <c r="X398" i="2" s="1"/>
  <c r="W398" i="2"/>
  <c r="Y398" i="2" s="1"/>
  <c r="D399" i="2"/>
  <c r="H399" i="2"/>
  <c r="I399" i="2"/>
  <c r="J399" i="2"/>
  <c r="K399" i="2"/>
  <c r="V399" i="2"/>
  <c r="X399" i="2" s="1"/>
  <c r="W399" i="2"/>
  <c r="Y399" i="2" s="1"/>
  <c r="D400" i="2"/>
  <c r="H400" i="2"/>
  <c r="I400" i="2"/>
  <c r="J400" i="2"/>
  <c r="K400" i="2"/>
  <c r="V400" i="2"/>
  <c r="X400" i="2" s="1"/>
  <c r="W400" i="2"/>
  <c r="Y400" i="2" s="1"/>
  <c r="D401" i="2"/>
  <c r="H401" i="2"/>
  <c r="I401" i="2"/>
  <c r="J401" i="2"/>
  <c r="K401" i="2"/>
  <c r="V401" i="2"/>
  <c r="X401" i="2" s="1"/>
  <c r="W401" i="2"/>
  <c r="Y401" i="2" s="1"/>
  <c r="D402" i="2"/>
  <c r="H402" i="2"/>
  <c r="I402" i="2"/>
  <c r="J402" i="2"/>
  <c r="K402" i="2"/>
  <c r="V402" i="2"/>
  <c r="X402" i="2" s="1"/>
  <c r="W402" i="2"/>
  <c r="Y402" i="2" s="1"/>
  <c r="D403" i="2"/>
  <c r="H403" i="2"/>
  <c r="I403" i="2"/>
  <c r="J403" i="2"/>
  <c r="K403" i="2"/>
  <c r="V403" i="2"/>
  <c r="X403" i="2" s="1"/>
  <c r="W403" i="2"/>
  <c r="Y403" i="2" s="1"/>
  <c r="D404" i="2"/>
  <c r="H404" i="2"/>
  <c r="I404" i="2"/>
  <c r="J404" i="2"/>
  <c r="K404" i="2"/>
  <c r="V404" i="2"/>
  <c r="X404" i="2" s="1"/>
  <c r="W404" i="2"/>
  <c r="Y404" i="2" s="1"/>
  <c r="D405" i="2"/>
  <c r="H405" i="2"/>
  <c r="I405" i="2"/>
  <c r="J405" i="2"/>
  <c r="K405" i="2"/>
  <c r="V405" i="2"/>
  <c r="X405" i="2" s="1"/>
  <c r="W405" i="2"/>
  <c r="Y405" i="2" s="1"/>
  <c r="D406" i="2"/>
  <c r="H406" i="2"/>
  <c r="I406" i="2"/>
  <c r="J406" i="2"/>
  <c r="K406" i="2"/>
  <c r="V406" i="2"/>
  <c r="X406" i="2" s="1"/>
  <c r="W406" i="2"/>
  <c r="Y406" i="2" s="1"/>
  <c r="D407" i="2"/>
  <c r="H407" i="2"/>
  <c r="I407" i="2"/>
  <c r="J407" i="2"/>
  <c r="K407" i="2"/>
  <c r="V407" i="2"/>
  <c r="X407" i="2" s="1"/>
  <c r="W407" i="2"/>
  <c r="Y407" i="2" s="1"/>
  <c r="H410" i="2"/>
  <c r="L410" i="2" s="1"/>
  <c r="N410" i="2" s="1"/>
  <c r="I410" i="2"/>
  <c r="J410" i="2"/>
  <c r="M410" i="2" s="1"/>
  <c r="K410" i="2"/>
  <c r="V410" i="2"/>
  <c r="X410" i="2" s="1"/>
  <c r="W410" i="2"/>
  <c r="Y410" i="2" s="1"/>
  <c r="W128" i="2"/>
  <c r="Y128" i="2" s="1"/>
  <c r="V128" i="2"/>
  <c r="X128" i="2" s="1"/>
  <c r="K128" i="2"/>
  <c r="I128" i="2"/>
  <c r="J128" i="2"/>
  <c r="M128" i="2" s="1"/>
  <c r="H128" i="2"/>
  <c r="L128" i="2" s="1"/>
  <c r="B392" i="2" l="1"/>
  <c r="A414" i="2"/>
  <c r="AA497" i="2"/>
  <c r="AB497" i="2" s="1"/>
  <c r="Z392" i="2"/>
  <c r="AA393" i="2"/>
  <c r="AB393" i="2" s="1"/>
  <c r="Z397" i="2"/>
  <c r="Z406" i="2"/>
  <c r="AA1000" i="2"/>
  <c r="AB1000" i="2" s="1"/>
  <c r="Z1000" i="2"/>
  <c r="Y497" i="2"/>
  <c r="Z497" i="2" s="1"/>
  <c r="P410" i="2"/>
  <c r="AA324" i="2"/>
  <c r="AB324" i="2" s="1"/>
  <c r="Q397" i="2"/>
  <c r="O397" i="2"/>
  <c r="M406" i="2"/>
  <c r="Q406" i="2" s="1"/>
  <c r="AA401" i="2"/>
  <c r="AB401" i="2" s="1"/>
  <c r="AA398" i="2"/>
  <c r="AB398" i="2" s="1"/>
  <c r="Z395" i="2"/>
  <c r="O393" i="2"/>
  <c r="Q393" i="2"/>
  <c r="N392" i="2"/>
  <c r="P392" i="2"/>
  <c r="Z405" i="2"/>
  <c r="AA406" i="2"/>
  <c r="AB406" i="2" s="1"/>
  <c r="Z403" i="2"/>
  <c r="M402" i="2"/>
  <c r="Q402" i="2" s="1"/>
  <c r="Z402" i="2"/>
  <c r="AA396" i="2"/>
  <c r="AB396" i="2" s="1"/>
  <c r="Z1107" i="2"/>
  <c r="AA1107" i="2"/>
  <c r="AB1107" i="2" s="1"/>
  <c r="P1107" i="2"/>
  <c r="N1107" i="2"/>
  <c r="Q1107" i="2"/>
  <c r="P1000" i="2"/>
  <c r="N1000" i="2"/>
  <c r="Q1000" i="2"/>
  <c r="O398" i="2"/>
  <c r="Q398" i="2"/>
  <c r="Q392" i="2"/>
  <c r="O392" i="2"/>
  <c r="O396" i="2"/>
  <c r="Q396" i="2"/>
  <c r="N394" i="2"/>
  <c r="P394" i="2"/>
  <c r="Z401" i="2"/>
  <c r="Z404" i="2"/>
  <c r="L405" i="2"/>
  <c r="N405" i="2" s="1"/>
  <c r="L403" i="2"/>
  <c r="P403" i="2" s="1"/>
  <c r="Z400" i="2"/>
  <c r="L399" i="2"/>
  <c r="P399" i="2" s="1"/>
  <c r="Q394" i="2"/>
  <c r="A393" i="2"/>
  <c r="AA410" i="2"/>
  <c r="AB410" i="2" s="1"/>
  <c r="AA403" i="2"/>
  <c r="AB403" i="2" s="1"/>
  <c r="M401" i="2"/>
  <c r="Q401" i="2" s="1"/>
  <c r="AA395" i="2"/>
  <c r="AB395" i="2" s="1"/>
  <c r="Q395" i="2"/>
  <c r="Z410" i="2"/>
  <c r="AA400" i="2"/>
  <c r="AB400" i="2" s="1"/>
  <c r="Z407" i="2"/>
  <c r="L404" i="2"/>
  <c r="N404" i="2" s="1"/>
  <c r="P393" i="2"/>
  <c r="AA405" i="2"/>
  <c r="AB405" i="2" s="1"/>
  <c r="AA404" i="2"/>
  <c r="AB404" i="2" s="1"/>
  <c r="M400" i="2"/>
  <c r="Q400" i="2" s="1"/>
  <c r="AA392" i="2"/>
  <c r="AB392" i="2" s="1"/>
  <c r="AA770" i="2"/>
  <c r="AB770" i="2" s="1"/>
  <c r="Z770" i="2"/>
  <c r="P770" i="2"/>
  <c r="N770" i="2"/>
  <c r="O770" i="2"/>
  <c r="Z580" i="2"/>
  <c r="AA580" i="2"/>
  <c r="AB580" i="2" s="1"/>
  <c r="P580" i="2"/>
  <c r="N580" i="2"/>
  <c r="Q580" i="2"/>
  <c r="Z324" i="2"/>
  <c r="N324" i="2"/>
  <c r="P324" i="2"/>
  <c r="Q324" i="2"/>
  <c r="P497" i="2"/>
  <c r="N497" i="2"/>
  <c r="O497" i="2"/>
  <c r="L400" i="2"/>
  <c r="P400" i="2" s="1"/>
  <c r="M399" i="2"/>
  <c r="O399" i="2" s="1"/>
  <c r="M404" i="2"/>
  <c r="O404" i="2" s="1"/>
  <c r="M403" i="2"/>
  <c r="Q403" i="2" s="1"/>
  <c r="L407" i="2"/>
  <c r="P407" i="2" s="1"/>
  <c r="M405" i="2"/>
  <c r="L401" i="2"/>
  <c r="P401" i="2" s="1"/>
  <c r="M407" i="2"/>
  <c r="L406" i="2"/>
  <c r="N406" i="2" s="1"/>
  <c r="L402" i="2"/>
  <c r="N402" i="2" s="1"/>
  <c r="Z399" i="2"/>
  <c r="N395" i="2"/>
  <c r="P395" i="2"/>
  <c r="O410" i="2"/>
  <c r="Q410" i="2"/>
  <c r="AA407" i="2"/>
  <c r="AB407" i="2" s="1"/>
  <c r="Z398" i="2"/>
  <c r="P397" i="2"/>
  <c r="N397" i="2"/>
  <c r="Z396" i="2"/>
  <c r="Z393" i="2"/>
  <c r="N398" i="2"/>
  <c r="P398" i="2"/>
  <c r="Z394" i="2"/>
  <c r="AA399" i="2"/>
  <c r="AB399" i="2" s="1"/>
  <c r="AA397" i="2"/>
  <c r="AB397" i="2" s="1"/>
  <c r="N396" i="2"/>
  <c r="AA402" i="2"/>
  <c r="AB402" i="2" s="1"/>
  <c r="AA394" i="2"/>
  <c r="AB394" i="2" s="1"/>
  <c r="AA128" i="2"/>
  <c r="AB128" i="2" s="1"/>
  <c r="Z128" i="2"/>
  <c r="P128" i="2"/>
  <c r="N128" i="2"/>
  <c r="Q128" i="2"/>
  <c r="O128" i="2"/>
  <c r="F336" i="13"/>
  <c r="H336" i="13" s="1"/>
  <c r="G336" i="13"/>
  <c r="K336" i="13" s="1"/>
  <c r="L336" i="13" s="1"/>
  <c r="F273" i="13"/>
  <c r="H273" i="13" s="1"/>
  <c r="G273" i="13"/>
  <c r="I273" i="13" s="1"/>
  <c r="F210" i="13"/>
  <c r="H210" i="13" s="1"/>
  <c r="G210" i="13"/>
  <c r="I210" i="13" s="1"/>
  <c r="F147" i="13"/>
  <c r="H147" i="13" s="1"/>
  <c r="G147" i="13"/>
  <c r="I147" i="13" s="1"/>
  <c r="F84" i="13"/>
  <c r="H84" i="13" s="1"/>
  <c r="G84" i="13"/>
  <c r="K84" i="13" s="1"/>
  <c r="L84" i="13" s="1"/>
  <c r="B84" i="13"/>
  <c r="B147" i="13" s="1"/>
  <c r="B210" i="13" s="1"/>
  <c r="B273" i="13" s="1"/>
  <c r="B336" i="13" s="1"/>
  <c r="G21" i="13"/>
  <c r="I21" i="13" s="1"/>
  <c r="H21" i="13"/>
  <c r="H3359" i="2"/>
  <c r="I3359" i="2"/>
  <c r="J3359" i="2"/>
  <c r="K3359" i="2"/>
  <c r="V3359" i="2"/>
  <c r="X3359" i="2" s="1"/>
  <c r="W3359" i="2"/>
  <c r="Y3359" i="2" s="1"/>
  <c r="D3359" i="2"/>
  <c r="H3253" i="2"/>
  <c r="I3253" i="2"/>
  <c r="J3253" i="2"/>
  <c r="K3253" i="2"/>
  <c r="V3253" i="2"/>
  <c r="X3253" i="2" s="1"/>
  <c r="W3253" i="2"/>
  <c r="Y3253" i="2" s="1"/>
  <c r="D3253" i="2"/>
  <c r="H3151" i="2"/>
  <c r="I3151" i="2"/>
  <c r="J3151" i="2"/>
  <c r="K3151" i="2"/>
  <c r="V3151" i="2"/>
  <c r="X3151" i="2" s="1"/>
  <c r="W3151" i="2"/>
  <c r="Y3151" i="2" s="1"/>
  <c r="D3151" i="2"/>
  <c r="H3046" i="2"/>
  <c r="I3046" i="2"/>
  <c r="J3046" i="2"/>
  <c r="K3046" i="2"/>
  <c r="V3046" i="2"/>
  <c r="X3046" i="2" s="1"/>
  <c r="W3046" i="2"/>
  <c r="Y3046" i="2" s="1"/>
  <c r="D3046" i="2"/>
  <c r="H2940" i="2"/>
  <c r="I2940" i="2"/>
  <c r="J2940" i="2"/>
  <c r="K2940" i="2"/>
  <c r="V2940" i="2"/>
  <c r="X2940" i="2" s="1"/>
  <c r="W2940" i="2"/>
  <c r="Y2940" i="2" s="1"/>
  <c r="D2940" i="2"/>
  <c r="H2831" i="2"/>
  <c r="I2831" i="2"/>
  <c r="J2831" i="2"/>
  <c r="K2831" i="2"/>
  <c r="V2831" i="2"/>
  <c r="X2831" i="2" s="1"/>
  <c r="W2831" i="2"/>
  <c r="Y2831" i="2" s="1"/>
  <c r="D2831" i="2"/>
  <c r="H2724" i="2"/>
  <c r="I2724" i="2"/>
  <c r="J2724" i="2"/>
  <c r="K2724" i="2"/>
  <c r="V2724" i="2"/>
  <c r="X2724" i="2" s="1"/>
  <c r="W2724" i="2"/>
  <c r="Y2724" i="2" s="1"/>
  <c r="D2724" i="2"/>
  <c r="H2616" i="2"/>
  <c r="J2616" i="2"/>
  <c r="D2616" i="2"/>
  <c r="H2428" i="2"/>
  <c r="J2428" i="2"/>
  <c r="D2428" i="2"/>
  <c r="H2240" i="2"/>
  <c r="I2240" i="2"/>
  <c r="J2240" i="2"/>
  <c r="K2240" i="2"/>
  <c r="V2240" i="2"/>
  <c r="X2240" i="2" s="1"/>
  <c r="W2240" i="2"/>
  <c r="Y2240" i="2" s="1"/>
  <c r="D2240" i="2"/>
  <c r="H2134" i="2"/>
  <c r="I2134" i="2"/>
  <c r="J2134" i="2"/>
  <c r="K2134" i="2"/>
  <c r="V2134" i="2"/>
  <c r="X2134" i="2" s="1"/>
  <c r="W2134" i="2"/>
  <c r="Y2134" i="2" s="1"/>
  <c r="D2134" i="2"/>
  <c r="H2023" i="2"/>
  <c r="I2023" i="2"/>
  <c r="J2023" i="2"/>
  <c r="K2023" i="2"/>
  <c r="V2023" i="2"/>
  <c r="X2023" i="2" s="1"/>
  <c r="W2023" i="2"/>
  <c r="Y2023" i="2" s="1"/>
  <c r="D2023" i="2"/>
  <c r="H1914" i="2"/>
  <c r="I1914" i="2"/>
  <c r="J1914" i="2"/>
  <c r="K1914" i="2"/>
  <c r="V1914" i="2"/>
  <c r="X1914" i="2" s="1"/>
  <c r="W1914" i="2"/>
  <c r="Y1914" i="2" s="1"/>
  <c r="D1914" i="2"/>
  <c r="H1805" i="2"/>
  <c r="J1805" i="2"/>
  <c r="D1805" i="2"/>
  <c r="H1613" i="2"/>
  <c r="J1613" i="2"/>
  <c r="D1613" i="2"/>
  <c r="H1422" i="2"/>
  <c r="I1422" i="2"/>
  <c r="J1422" i="2"/>
  <c r="K1422" i="2"/>
  <c r="V1422" i="2"/>
  <c r="X1422" i="2" s="1"/>
  <c r="W1422" i="2"/>
  <c r="Y1422" i="2" s="1"/>
  <c r="D1422" i="2"/>
  <c r="H1316" i="2"/>
  <c r="I1316" i="2"/>
  <c r="J1316" i="2"/>
  <c r="K1316" i="2"/>
  <c r="V1316" i="2"/>
  <c r="X1316" i="2" s="1"/>
  <c r="W1316" i="2"/>
  <c r="Y1316" i="2" s="1"/>
  <c r="D1316" i="2"/>
  <c r="H1210" i="2"/>
  <c r="I1210" i="2"/>
  <c r="J1210" i="2"/>
  <c r="K1210" i="2"/>
  <c r="V1210" i="2"/>
  <c r="X1210" i="2" s="1"/>
  <c r="W1210" i="2"/>
  <c r="Y1210" i="2" s="1"/>
  <c r="D1210" i="2"/>
  <c r="H1104" i="2"/>
  <c r="I1104" i="2"/>
  <c r="J1104" i="2"/>
  <c r="K1104" i="2"/>
  <c r="V1104" i="2"/>
  <c r="X1104" i="2" s="1"/>
  <c r="W1104" i="2"/>
  <c r="AA1104" i="2" s="1"/>
  <c r="AB1104" i="2" s="1"/>
  <c r="D1104" i="2"/>
  <c r="H997" i="2"/>
  <c r="J997" i="2"/>
  <c r="D997" i="2"/>
  <c r="H767" i="2"/>
  <c r="J767" i="2"/>
  <c r="D767" i="2"/>
  <c r="H577" i="2"/>
  <c r="I577" i="2"/>
  <c r="J577" i="2"/>
  <c r="K577" i="2"/>
  <c r="V577" i="2"/>
  <c r="X577" i="2" s="1"/>
  <c r="W577" i="2"/>
  <c r="D577" i="2"/>
  <c r="H494" i="2"/>
  <c r="I494" i="2"/>
  <c r="J494" i="2"/>
  <c r="K494" i="2"/>
  <c r="V494" i="2"/>
  <c r="X494" i="2" s="1"/>
  <c r="W494" i="2"/>
  <c r="Y494" i="2" s="1"/>
  <c r="D494" i="2"/>
  <c r="H321" i="2"/>
  <c r="J321" i="2"/>
  <c r="D321" i="2"/>
  <c r="H125" i="2"/>
  <c r="L125" i="2" s="1"/>
  <c r="J125" i="2"/>
  <c r="M125" i="2" s="1"/>
  <c r="B393" i="2" l="1"/>
  <c r="C393" i="2" s="1"/>
  <c r="C392" i="2"/>
  <c r="A394" i="2"/>
  <c r="AA577" i="2"/>
  <c r="AB577" i="2" s="1"/>
  <c r="K147" i="13"/>
  <c r="L147" i="13" s="1"/>
  <c r="I336" i="13"/>
  <c r="J336" i="13" s="1"/>
  <c r="I84" i="13"/>
  <c r="J84" i="13" s="1"/>
  <c r="J210" i="13"/>
  <c r="J21" i="13"/>
  <c r="K210" i="13"/>
  <c r="L210" i="13" s="1"/>
  <c r="K21" i="13"/>
  <c r="L21" i="13" s="1"/>
  <c r="K273" i="13"/>
  <c r="L273" i="13" s="1"/>
  <c r="J147" i="13"/>
  <c r="J273" i="13"/>
  <c r="O401" i="2"/>
  <c r="O403" i="2"/>
  <c r="Q399" i="2"/>
  <c r="N399" i="2"/>
  <c r="O406" i="2"/>
  <c r="N400" i="2"/>
  <c r="O402" i="2"/>
  <c r="O400" i="2"/>
  <c r="N401" i="2"/>
  <c r="N403" i="2"/>
  <c r="P405" i="2"/>
  <c r="P404" i="2"/>
  <c r="AA2940" i="2"/>
  <c r="AB2940" i="2" s="1"/>
  <c r="P406" i="2"/>
  <c r="N407" i="2"/>
  <c r="Q404" i="2"/>
  <c r="P402" i="2"/>
  <c r="Q407" i="2"/>
  <c r="O407" i="2"/>
  <c r="O405" i="2"/>
  <c r="Q405" i="2"/>
  <c r="Z2240" i="2"/>
  <c r="Z1422" i="2"/>
  <c r="Z1316" i="2"/>
  <c r="AA2831" i="2"/>
  <c r="AB2831" i="2" s="1"/>
  <c r="Z1210" i="2"/>
  <c r="AA3151" i="2"/>
  <c r="AB3151" i="2" s="1"/>
  <c r="Z3253" i="2"/>
  <c r="AA2134" i="2"/>
  <c r="AB2134" i="2" s="1"/>
  <c r="AA3253" i="2"/>
  <c r="AB3253" i="2" s="1"/>
  <c r="Z3359" i="2"/>
  <c r="Z2940" i="2"/>
  <c r="N125" i="2"/>
  <c r="P125" i="2"/>
  <c r="AA1914" i="2"/>
  <c r="AB1914" i="2" s="1"/>
  <c r="Z2023" i="2"/>
  <c r="AA494" i="2"/>
  <c r="AB494" i="2" s="1"/>
  <c r="AA1210" i="2"/>
  <c r="AB1210" i="2" s="1"/>
  <c r="AA1316" i="2"/>
  <c r="AB1316" i="2" s="1"/>
  <c r="AA2724" i="2"/>
  <c r="AB2724" i="2" s="1"/>
  <c r="Q125" i="2"/>
  <c r="O125" i="2"/>
  <c r="AA1422" i="2"/>
  <c r="AB1422" i="2" s="1"/>
  <c r="AA2023" i="2"/>
  <c r="AB2023" i="2" s="1"/>
  <c r="Z2831" i="2"/>
  <c r="AA3046" i="2"/>
  <c r="AB3046" i="2" s="1"/>
  <c r="Z1914" i="2"/>
  <c r="Z3046" i="2"/>
  <c r="Z494" i="2"/>
  <c r="Z2724" i="2"/>
  <c r="Z2134" i="2"/>
  <c r="Z3151" i="2"/>
  <c r="AA2240" i="2"/>
  <c r="AB2240" i="2" s="1"/>
  <c r="AA3359" i="2"/>
  <c r="AB3359" i="2" s="1"/>
  <c r="Y577" i="2"/>
  <c r="Z577" i="2" s="1"/>
  <c r="Y1104" i="2"/>
  <c r="Z1104" i="2" s="1"/>
  <c r="F333" i="13"/>
  <c r="H333" i="13" s="1"/>
  <c r="G333" i="13"/>
  <c r="I333" i="13" s="1"/>
  <c r="F334" i="13"/>
  <c r="H334" i="13" s="1"/>
  <c r="G334" i="13"/>
  <c r="I334" i="13" s="1"/>
  <c r="F335" i="13"/>
  <c r="H335" i="13" s="1"/>
  <c r="G335" i="13"/>
  <c r="I335" i="13" s="1"/>
  <c r="F270" i="13"/>
  <c r="H270" i="13" s="1"/>
  <c r="G270" i="13"/>
  <c r="I270" i="13" s="1"/>
  <c r="F271" i="13"/>
  <c r="H271" i="13" s="1"/>
  <c r="G271" i="13"/>
  <c r="K271" i="13" s="1"/>
  <c r="L271" i="13" s="1"/>
  <c r="F272" i="13"/>
  <c r="H272" i="13" s="1"/>
  <c r="G272" i="13"/>
  <c r="I272" i="13" s="1"/>
  <c r="F207" i="13"/>
  <c r="H207" i="13" s="1"/>
  <c r="G207" i="13"/>
  <c r="I207" i="13" s="1"/>
  <c r="F208" i="13"/>
  <c r="H208" i="13" s="1"/>
  <c r="G208" i="13"/>
  <c r="I208" i="13" s="1"/>
  <c r="F209" i="13"/>
  <c r="H209" i="13" s="1"/>
  <c r="G209" i="13"/>
  <c r="K209" i="13" s="1"/>
  <c r="L209" i="13" s="1"/>
  <c r="F144" i="13"/>
  <c r="H144" i="13" s="1"/>
  <c r="G144" i="13"/>
  <c r="K144" i="13" s="1"/>
  <c r="L144" i="13" s="1"/>
  <c r="F145" i="13"/>
  <c r="H145" i="13" s="1"/>
  <c r="G145" i="13"/>
  <c r="I145" i="13" s="1"/>
  <c r="F146" i="13"/>
  <c r="H146" i="13" s="1"/>
  <c r="G146" i="13"/>
  <c r="I146" i="13" s="1"/>
  <c r="F81" i="13"/>
  <c r="H81" i="13" s="1"/>
  <c r="G81" i="13"/>
  <c r="I81" i="13" s="1"/>
  <c r="F82" i="13"/>
  <c r="H82" i="13" s="1"/>
  <c r="G82" i="13"/>
  <c r="K82" i="13" s="1"/>
  <c r="L82" i="13" s="1"/>
  <c r="F83" i="13"/>
  <c r="H83" i="13" s="1"/>
  <c r="G83" i="13"/>
  <c r="I83" i="13" s="1"/>
  <c r="B81" i="13"/>
  <c r="B144" i="13" s="1"/>
  <c r="B207" i="13" s="1"/>
  <c r="B270" i="13" s="1"/>
  <c r="B333" i="13" s="1"/>
  <c r="B82" i="13"/>
  <c r="B145" i="13" s="1"/>
  <c r="B208" i="13" s="1"/>
  <c r="B271" i="13" s="1"/>
  <c r="B334" i="13" s="1"/>
  <c r="B83" i="13"/>
  <c r="B146" i="13" s="1"/>
  <c r="B209" i="13" s="1"/>
  <c r="B272" i="13" s="1"/>
  <c r="B335" i="13" s="1"/>
  <c r="F18" i="13"/>
  <c r="H18" i="13" s="1"/>
  <c r="G18" i="13"/>
  <c r="K18" i="13" s="1"/>
  <c r="L18" i="13" s="1"/>
  <c r="F19" i="13"/>
  <c r="H19" i="13" s="1"/>
  <c r="G19" i="13"/>
  <c r="I19" i="13" s="1"/>
  <c r="F20" i="13"/>
  <c r="H20" i="13" s="1"/>
  <c r="G20" i="13"/>
  <c r="I20" i="13" s="1"/>
  <c r="F17" i="13"/>
  <c r="H3356" i="2"/>
  <c r="I3356" i="2"/>
  <c r="J3356" i="2"/>
  <c r="K3356" i="2"/>
  <c r="V3356" i="2"/>
  <c r="X3356" i="2" s="1"/>
  <c r="W3356" i="2"/>
  <c r="Y3356" i="2" s="1"/>
  <c r="H3357" i="2"/>
  <c r="I3357" i="2"/>
  <c r="J3357" i="2"/>
  <c r="K3357" i="2"/>
  <c r="V3357" i="2"/>
  <c r="X3357" i="2" s="1"/>
  <c r="W3357" i="2"/>
  <c r="Y3357" i="2" s="1"/>
  <c r="H3358" i="2"/>
  <c r="I3358" i="2"/>
  <c r="J3358" i="2"/>
  <c r="K3358" i="2"/>
  <c r="V3358" i="2"/>
  <c r="X3358" i="2" s="1"/>
  <c r="W3358" i="2"/>
  <c r="Y3358" i="2" s="1"/>
  <c r="D3356" i="2"/>
  <c r="D3357" i="2"/>
  <c r="D3358" i="2"/>
  <c r="M3359" i="2" s="1"/>
  <c r="H3250" i="2"/>
  <c r="I3250" i="2"/>
  <c r="J3250" i="2"/>
  <c r="K3250" i="2"/>
  <c r="V3250" i="2"/>
  <c r="X3250" i="2" s="1"/>
  <c r="W3250" i="2"/>
  <c r="Y3250" i="2" s="1"/>
  <c r="H3251" i="2"/>
  <c r="I3251" i="2"/>
  <c r="J3251" i="2"/>
  <c r="K3251" i="2"/>
  <c r="V3251" i="2"/>
  <c r="X3251" i="2" s="1"/>
  <c r="W3251" i="2"/>
  <c r="Y3251" i="2" s="1"/>
  <c r="H3252" i="2"/>
  <c r="I3252" i="2"/>
  <c r="J3252" i="2"/>
  <c r="K3252" i="2"/>
  <c r="V3252" i="2"/>
  <c r="X3252" i="2" s="1"/>
  <c r="W3252" i="2"/>
  <c r="Y3252" i="2" s="1"/>
  <c r="D3250" i="2"/>
  <c r="D3251" i="2"/>
  <c r="D3252" i="2"/>
  <c r="M3253" i="2" s="1"/>
  <c r="H3148" i="2"/>
  <c r="I3148" i="2"/>
  <c r="J3148" i="2"/>
  <c r="K3148" i="2"/>
  <c r="V3148" i="2"/>
  <c r="X3148" i="2" s="1"/>
  <c r="W3148" i="2"/>
  <c r="H3149" i="2"/>
  <c r="I3149" i="2"/>
  <c r="J3149" i="2"/>
  <c r="K3149" i="2"/>
  <c r="V3149" i="2"/>
  <c r="X3149" i="2" s="1"/>
  <c r="W3149" i="2"/>
  <c r="Y3149" i="2" s="1"/>
  <c r="H3150" i="2"/>
  <c r="I3150" i="2"/>
  <c r="J3150" i="2"/>
  <c r="K3150" i="2"/>
  <c r="V3150" i="2"/>
  <c r="X3150" i="2" s="1"/>
  <c r="W3150" i="2"/>
  <c r="D3148" i="2"/>
  <c r="D3149" i="2"/>
  <c r="D3150" i="2"/>
  <c r="L3151" i="2" s="1"/>
  <c r="H3043" i="2"/>
  <c r="I3043" i="2"/>
  <c r="J3043" i="2"/>
  <c r="K3043" i="2"/>
  <c r="V3043" i="2"/>
  <c r="X3043" i="2" s="1"/>
  <c r="W3043" i="2"/>
  <c r="Y3043" i="2" s="1"/>
  <c r="H3044" i="2"/>
  <c r="I3044" i="2"/>
  <c r="J3044" i="2"/>
  <c r="K3044" i="2"/>
  <c r="V3044" i="2"/>
  <c r="X3044" i="2" s="1"/>
  <c r="W3044" i="2"/>
  <c r="Y3044" i="2" s="1"/>
  <c r="H3045" i="2"/>
  <c r="I3045" i="2"/>
  <c r="J3045" i="2"/>
  <c r="K3045" i="2"/>
  <c r="V3045" i="2"/>
  <c r="X3045" i="2" s="1"/>
  <c r="W3045" i="2"/>
  <c r="Y3045" i="2" s="1"/>
  <c r="D3043" i="2"/>
  <c r="D3044" i="2"/>
  <c r="D3045" i="2"/>
  <c r="L3046" i="2" s="1"/>
  <c r="H2937" i="2"/>
  <c r="I2937" i="2"/>
  <c r="J2937" i="2"/>
  <c r="K2937" i="2"/>
  <c r="V2937" i="2"/>
  <c r="X2937" i="2" s="1"/>
  <c r="W2937" i="2"/>
  <c r="Y2937" i="2" s="1"/>
  <c r="H2938" i="2"/>
  <c r="I2938" i="2"/>
  <c r="J2938" i="2"/>
  <c r="K2938" i="2"/>
  <c r="V2938" i="2"/>
  <c r="X2938" i="2" s="1"/>
  <c r="W2938" i="2"/>
  <c r="Y2938" i="2" s="1"/>
  <c r="H2939" i="2"/>
  <c r="I2939" i="2"/>
  <c r="J2939" i="2"/>
  <c r="K2939" i="2"/>
  <c r="V2939" i="2"/>
  <c r="X2939" i="2" s="1"/>
  <c r="W2939" i="2"/>
  <c r="Y2939" i="2" s="1"/>
  <c r="D2937" i="2"/>
  <c r="D2938" i="2"/>
  <c r="D2939" i="2"/>
  <c r="M2940" i="2" s="1"/>
  <c r="H2828" i="2"/>
  <c r="I2828" i="2"/>
  <c r="J2828" i="2"/>
  <c r="K2828" i="2"/>
  <c r="V2828" i="2"/>
  <c r="X2828" i="2" s="1"/>
  <c r="W2828" i="2"/>
  <c r="H2829" i="2"/>
  <c r="I2829" i="2"/>
  <c r="J2829" i="2"/>
  <c r="K2829" i="2"/>
  <c r="V2829" i="2"/>
  <c r="X2829" i="2" s="1"/>
  <c r="W2829" i="2"/>
  <c r="Y2829" i="2" s="1"/>
  <c r="H2830" i="2"/>
  <c r="I2830" i="2"/>
  <c r="J2830" i="2"/>
  <c r="K2830" i="2"/>
  <c r="V2830" i="2"/>
  <c r="X2830" i="2" s="1"/>
  <c r="W2830" i="2"/>
  <c r="Y2830" i="2" s="1"/>
  <c r="D2828" i="2"/>
  <c r="D2829" i="2"/>
  <c r="D2830" i="2"/>
  <c r="L2831" i="2" s="1"/>
  <c r="H2721" i="2"/>
  <c r="I2721" i="2"/>
  <c r="J2721" i="2"/>
  <c r="K2721" i="2"/>
  <c r="V2721" i="2"/>
  <c r="X2721" i="2" s="1"/>
  <c r="W2721" i="2"/>
  <c r="Y2721" i="2" s="1"/>
  <c r="H2722" i="2"/>
  <c r="I2722" i="2"/>
  <c r="J2722" i="2"/>
  <c r="K2722" i="2"/>
  <c r="V2722" i="2"/>
  <c r="X2722" i="2" s="1"/>
  <c r="W2722" i="2"/>
  <c r="Y2722" i="2" s="1"/>
  <c r="H2723" i="2"/>
  <c r="I2723" i="2"/>
  <c r="J2723" i="2"/>
  <c r="K2723" i="2"/>
  <c r="V2723" i="2"/>
  <c r="X2723" i="2" s="1"/>
  <c r="W2723" i="2"/>
  <c r="D2721" i="2"/>
  <c r="D2722" i="2"/>
  <c r="D2723" i="2"/>
  <c r="M2724" i="2" s="1"/>
  <c r="H2613" i="2"/>
  <c r="J2613" i="2"/>
  <c r="H2614" i="2"/>
  <c r="J2614" i="2"/>
  <c r="H2615" i="2"/>
  <c r="J2615" i="2"/>
  <c r="D2613" i="2"/>
  <c r="D2614" i="2"/>
  <c r="D2615" i="2"/>
  <c r="M2616" i="2" s="1"/>
  <c r="H2425" i="2"/>
  <c r="J2425" i="2"/>
  <c r="H2426" i="2"/>
  <c r="J2426" i="2"/>
  <c r="H2427" i="2"/>
  <c r="J2427" i="2"/>
  <c r="D2425" i="2"/>
  <c r="D2426" i="2"/>
  <c r="D2427" i="2"/>
  <c r="H2237" i="2"/>
  <c r="I2237" i="2"/>
  <c r="J2237" i="2"/>
  <c r="K2237" i="2"/>
  <c r="V2237" i="2"/>
  <c r="X2237" i="2" s="1"/>
  <c r="W2237" i="2"/>
  <c r="Y2237" i="2" s="1"/>
  <c r="H2238" i="2"/>
  <c r="I2238" i="2"/>
  <c r="J2238" i="2"/>
  <c r="K2238" i="2"/>
  <c r="V2238" i="2"/>
  <c r="X2238" i="2" s="1"/>
  <c r="W2238" i="2"/>
  <c r="Y2238" i="2" s="1"/>
  <c r="H2239" i="2"/>
  <c r="I2239" i="2"/>
  <c r="J2239" i="2"/>
  <c r="K2239" i="2"/>
  <c r="V2239" i="2"/>
  <c r="X2239" i="2" s="1"/>
  <c r="W2239" i="2"/>
  <c r="Y2239" i="2" s="1"/>
  <c r="D2237" i="2"/>
  <c r="D2238" i="2"/>
  <c r="D2239" i="2"/>
  <c r="H2131" i="2"/>
  <c r="I2131" i="2"/>
  <c r="J2131" i="2"/>
  <c r="K2131" i="2"/>
  <c r="V2131" i="2"/>
  <c r="X2131" i="2" s="1"/>
  <c r="W2131" i="2"/>
  <c r="Y2131" i="2" s="1"/>
  <c r="H2132" i="2"/>
  <c r="I2132" i="2"/>
  <c r="J2132" i="2"/>
  <c r="K2132" i="2"/>
  <c r="V2132" i="2"/>
  <c r="X2132" i="2" s="1"/>
  <c r="W2132" i="2"/>
  <c r="Y2132" i="2" s="1"/>
  <c r="H2133" i="2"/>
  <c r="I2133" i="2"/>
  <c r="J2133" i="2"/>
  <c r="K2133" i="2"/>
  <c r="V2133" i="2"/>
  <c r="X2133" i="2" s="1"/>
  <c r="W2133" i="2"/>
  <c r="Y2133" i="2" s="1"/>
  <c r="D2131" i="2"/>
  <c r="D2132" i="2"/>
  <c r="D2133" i="2"/>
  <c r="L2134" i="2" s="1"/>
  <c r="H2020" i="2"/>
  <c r="I2020" i="2"/>
  <c r="J2020" i="2"/>
  <c r="K2020" i="2"/>
  <c r="V2020" i="2"/>
  <c r="X2020" i="2" s="1"/>
  <c r="W2020" i="2"/>
  <c r="Y2020" i="2" s="1"/>
  <c r="H2021" i="2"/>
  <c r="I2021" i="2"/>
  <c r="J2021" i="2"/>
  <c r="K2021" i="2"/>
  <c r="V2021" i="2"/>
  <c r="X2021" i="2" s="1"/>
  <c r="W2021" i="2"/>
  <c r="Y2021" i="2" s="1"/>
  <c r="H2022" i="2"/>
  <c r="I2022" i="2"/>
  <c r="J2022" i="2"/>
  <c r="K2022" i="2"/>
  <c r="V2022" i="2"/>
  <c r="X2022" i="2" s="1"/>
  <c r="W2022" i="2"/>
  <c r="Y2022" i="2" s="1"/>
  <c r="D2020" i="2"/>
  <c r="D2021" i="2"/>
  <c r="D2022" i="2"/>
  <c r="M2023" i="2" s="1"/>
  <c r="H1911" i="2"/>
  <c r="I1911" i="2"/>
  <c r="J1911" i="2"/>
  <c r="K1911" i="2"/>
  <c r="V1911" i="2"/>
  <c r="X1911" i="2" s="1"/>
  <c r="W1911" i="2"/>
  <c r="Y1911" i="2" s="1"/>
  <c r="H1912" i="2"/>
  <c r="I1912" i="2"/>
  <c r="J1912" i="2"/>
  <c r="K1912" i="2"/>
  <c r="V1912" i="2"/>
  <c r="X1912" i="2" s="1"/>
  <c r="W1912" i="2"/>
  <c r="Y1912" i="2" s="1"/>
  <c r="H1913" i="2"/>
  <c r="I1913" i="2"/>
  <c r="J1913" i="2"/>
  <c r="K1913" i="2"/>
  <c r="V1913" i="2"/>
  <c r="X1913" i="2" s="1"/>
  <c r="W1913" i="2"/>
  <c r="Y1913" i="2" s="1"/>
  <c r="D1911" i="2"/>
  <c r="D1912" i="2"/>
  <c r="D1913" i="2"/>
  <c r="H1802" i="2"/>
  <c r="J1802" i="2"/>
  <c r="H1803" i="2"/>
  <c r="J1803" i="2"/>
  <c r="H1804" i="2"/>
  <c r="J1804" i="2"/>
  <c r="D1802" i="2"/>
  <c r="D1803" i="2"/>
  <c r="D1804" i="2"/>
  <c r="H1610" i="2"/>
  <c r="J1610" i="2"/>
  <c r="H1611" i="2"/>
  <c r="J1611" i="2"/>
  <c r="H1612" i="2"/>
  <c r="J1612" i="2"/>
  <c r="D1610" i="2"/>
  <c r="D1611" i="2"/>
  <c r="D1612" i="2"/>
  <c r="L1613" i="2" s="1"/>
  <c r="H1419" i="2"/>
  <c r="I1419" i="2"/>
  <c r="J1419" i="2"/>
  <c r="K1419" i="2"/>
  <c r="V1419" i="2"/>
  <c r="X1419" i="2" s="1"/>
  <c r="W1419" i="2"/>
  <c r="H1420" i="2"/>
  <c r="I1420" i="2"/>
  <c r="J1420" i="2"/>
  <c r="K1420" i="2"/>
  <c r="V1420" i="2"/>
  <c r="X1420" i="2" s="1"/>
  <c r="W1420" i="2"/>
  <c r="Y1420" i="2" s="1"/>
  <c r="H1421" i="2"/>
  <c r="I1421" i="2"/>
  <c r="J1421" i="2"/>
  <c r="K1421" i="2"/>
  <c r="V1421" i="2"/>
  <c r="X1421" i="2" s="1"/>
  <c r="W1421" i="2"/>
  <c r="Y1421" i="2" s="1"/>
  <c r="D1419" i="2"/>
  <c r="D1420" i="2"/>
  <c r="D1421" i="2"/>
  <c r="L1422" i="2" s="1"/>
  <c r="H1313" i="2"/>
  <c r="I1313" i="2"/>
  <c r="J1313" i="2"/>
  <c r="K1313" i="2"/>
  <c r="V1313" i="2"/>
  <c r="X1313" i="2" s="1"/>
  <c r="W1313" i="2"/>
  <c r="Y1313" i="2" s="1"/>
  <c r="H1314" i="2"/>
  <c r="I1314" i="2"/>
  <c r="J1314" i="2"/>
  <c r="K1314" i="2"/>
  <c r="V1314" i="2"/>
  <c r="X1314" i="2" s="1"/>
  <c r="W1314" i="2"/>
  <c r="Y1314" i="2" s="1"/>
  <c r="H1315" i="2"/>
  <c r="I1315" i="2"/>
  <c r="J1315" i="2"/>
  <c r="K1315" i="2"/>
  <c r="V1315" i="2"/>
  <c r="X1315" i="2" s="1"/>
  <c r="W1315" i="2"/>
  <c r="D1313" i="2"/>
  <c r="D1314" i="2"/>
  <c r="D1315" i="2"/>
  <c r="L1316" i="2" s="1"/>
  <c r="H1207" i="2"/>
  <c r="I1207" i="2"/>
  <c r="J1207" i="2"/>
  <c r="K1207" i="2"/>
  <c r="V1207" i="2"/>
  <c r="X1207" i="2" s="1"/>
  <c r="W1207" i="2"/>
  <c r="Y1207" i="2" s="1"/>
  <c r="H1208" i="2"/>
  <c r="I1208" i="2"/>
  <c r="J1208" i="2"/>
  <c r="K1208" i="2"/>
  <c r="V1208" i="2"/>
  <c r="X1208" i="2" s="1"/>
  <c r="W1208" i="2"/>
  <c r="Y1208" i="2" s="1"/>
  <c r="H1209" i="2"/>
  <c r="I1209" i="2"/>
  <c r="J1209" i="2"/>
  <c r="K1209" i="2"/>
  <c r="V1209" i="2"/>
  <c r="X1209" i="2" s="1"/>
  <c r="W1209" i="2"/>
  <c r="Y1209" i="2" s="1"/>
  <c r="D1207" i="2"/>
  <c r="D1208" i="2"/>
  <c r="D1209" i="2"/>
  <c r="M1210" i="2" s="1"/>
  <c r="H1101" i="2"/>
  <c r="I1101" i="2"/>
  <c r="J1101" i="2"/>
  <c r="K1101" i="2"/>
  <c r="V1101" i="2"/>
  <c r="X1101" i="2" s="1"/>
  <c r="W1101" i="2"/>
  <c r="Y1101" i="2" s="1"/>
  <c r="H1102" i="2"/>
  <c r="I1102" i="2"/>
  <c r="J1102" i="2"/>
  <c r="K1102" i="2"/>
  <c r="V1102" i="2"/>
  <c r="X1102" i="2" s="1"/>
  <c r="W1102" i="2"/>
  <c r="Y1102" i="2" s="1"/>
  <c r="H1103" i="2"/>
  <c r="I1103" i="2"/>
  <c r="J1103" i="2"/>
  <c r="K1103" i="2"/>
  <c r="V1103" i="2"/>
  <c r="X1103" i="2" s="1"/>
  <c r="W1103" i="2"/>
  <c r="Y1103" i="2" s="1"/>
  <c r="D1101" i="2"/>
  <c r="D1102" i="2"/>
  <c r="D1103" i="2"/>
  <c r="L1104" i="2" s="1"/>
  <c r="H994" i="2"/>
  <c r="J994" i="2"/>
  <c r="H995" i="2"/>
  <c r="J995" i="2"/>
  <c r="H996" i="2"/>
  <c r="J996" i="2"/>
  <c r="D994" i="2"/>
  <c r="D995" i="2"/>
  <c r="D996" i="2"/>
  <c r="L997" i="2" s="1"/>
  <c r="H764" i="2"/>
  <c r="J764" i="2"/>
  <c r="H765" i="2"/>
  <c r="J765" i="2"/>
  <c r="H766" i="2"/>
  <c r="J766" i="2"/>
  <c r="D764" i="2"/>
  <c r="D765" i="2"/>
  <c r="D766" i="2"/>
  <c r="M767" i="2" s="1"/>
  <c r="H574" i="2"/>
  <c r="I574" i="2"/>
  <c r="J574" i="2"/>
  <c r="K574" i="2"/>
  <c r="V574" i="2"/>
  <c r="X574" i="2" s="1"/>
  <c r="W574" i="2"/>
  <c r="Y574" i="2" s="1"/>
  <c r="H575" i="2"/>
  <c r="I575" i="2"/>
  <c r="J575" i="2"/>
  <c r="K575" i="2"/>
  <c r="V575" i="2"/>
  <c r="X575" i="2" s="1"/>
  <c r="W575" i="2"/>
  <c r="Y575" i="2" s="1"/>
  <c r="H576" i="2"/>
  <c r="I576" i="2"/>
  <c r="J576" i="2"/>
  <c r="K576" i="2"/>
  <c r="V576" i="2"/>
  <c r="X576" i="2" s="1"/>
  <c r="W576" i="2"/>
  <c r="Y576" i="2" s="1"/>
  <c r="D574" i="2"/>
  <c r="D575" i="2"/>
  <c r="D576" i="2"/>
  <c r="L577" i="2" s="1"/>
  <c r="H491" i="2"/>
  <c r="I491" i="2"/>
  <c r="J491" i="2"/>
  <c r="K491" i="2"/>
  <c r="V491" i="2"/>
  <c r="X491" i="2" s="1"/>
  <c r="W491" i="2"/>
  <c r="Y491" i="2" s="1"/>
  <c r="H492" i="2"/>
  <c r="I492" i="2"/>
  <c r="J492" i="2"/>
  <c r="K492" i="2"/>
  <c r="V492" i="2"/>
  <c r="X492" i="2" s="1"/>
  <c r="W492" i="2"/>
  <c r="Y492" i="2" s="1"/>
  <c r="H493" i="2"/>
  <c r="I493" i="2"/>
  <c r="J493" i="2"/>
  <c r="K493" i="2"/>
  <c r="V493" i="2"/>
  <c r="X493" i="2" s="1"/>
  <c r="W493" i="2"/>
  <c r="Y493" i="2" s="1"/>
  <c r="D491" i="2"/>
  <c r="D492" i="2"/>
  <c r="D493" i="2"/>
  <c r="L494" i="2" s="1"/>
  <c r="H318" i="2"/>
  <c r="J318" i="2"/>
  <c r="H319" i="2"/>
  <c r="J319" i="2"/>
  <c r="H320" i="2"/>
  <c r="J320" i="2"/>
  <c r="D318" i="2"/>
  <c r="D319" i="2"/>
  <c r="D320" i="2"/>
  <c r="L321" i="2" s="1"/>
  <c r="H122" i="2"/>
  <c r="L122" i="2" s="1"/>
  <c r="J122" i="2"/>
  <c r="M122" i="2" s="1"/>
  <c r="H123" i="2"/>
  <c r="L123" i="2" s="1"/>
  <c r="J123" i="2"/>
  <c r="M123" i="2" s="1"/>
  <c r="H124" i="2"/>
  <c r="L124" i="2" s="1"/>
  <c r="J124" i="2"/>
  <c r="M124" i="2" s="1"/>
  <c r="Q1210" i="2" l="1"/>
  <c r="O1210" i="2"/>
  <c r="P1316" i="2"/>
  <c r="N1316" i="2"/>
  <c r="B394" i="2"/>
  <c r="C394" i="2" s="1"/>
  <c r="A395" i="2"/>
  <c r="AA1315" i="2"/>
  <c r="AB1315" i="2" s="1"/>
  <c r="K333" i="13"/>
  <c r="L333" i="13" s="1"/>
  <c r="K334" i="13"/>
  <c r="L334" i="13" s="1"/>
  <c r="AA1419" i="2"/>
  <c r="AB1419" i="2" s="1"/>
  <c r="AA2723" i="2"/>
  <c r="AB2723" i="2" s="1"/>
  <c r="J335" i="13"/>
  <c r="K207" i="13"/>
  <c r="L207" i="13" s="1"/>
  <c r="K146" i="13"/>
  <c r="L146" i="13" s="1"/>
  <c r="K335" i="13"/>
  <c r="L335" i="13" s="1"/>
  <c r="J334" i="13"/>
  <c r="J333" i="13"/>
  <c r="K145" i="13"/>
  <c r="L145" i="13" s="1"/>
  <c r="J272" i="13"/>
  <c r="I271" i="13"/>
  <c r="J271" i="13" s="1"/>
  <c r="AA3148" i="2"/>
  <c r="AB3148" i="2" s="1"/>
  <c r="AA2828" i="2"/>
  <c r="AB2828" i="2" s="1"/>
  <c r="Z3149" i="2"/>
  <c r="K208" i="13"/>
  <c r="L208" i="13" s="1"/>
  <c r="J270" i="13"/>
  <c r="I209" i="13"/>
  <c r="J209" i="13" s="1"/>
  <c r="J208" i="13"/>
  <c r="K272" i="13"/>
  <c r="L272" i="13" s="1"/>
  <c r="K270" i="13"/>
  <c r="L270" i="13" s="1"/>
  <c r="J146" i="13"/>
  <c r="J207" i="13"/>
  <c r="J81" i="13"/>
  <c r="K83" i="13"/>
  <c r="L83" i="13" s="1"/>
  <c r="I144" i="13"/>
  <c r="J144" i="13" s="1"/>
  <c r="J19" i="13"/>
  <c r="J145" i="13"/>
  <c r="I82" i="13"/>
  <c r="J82" i="13" s="1"/>
  <c r="J83" i="13"/>
  <c r="K81" i="13"/>
  <c r="L81" i="13" s="1"/>
  <c r="K20" i="13"/>
  <c r="L20" i="13" s="1"/>
  <c r="K19" i="13"/>
  <c r="L19" i="13" s="1"/>
  <c r="I18" i="13"/>
  <c r="J18" i="13" s="1"/>
  <c r="AA3150" i="2"/>
  <c r="AB3150" i="2" s="1"/>
  <c r="Z2939" i="2"/>
  <c r="Z1420" i="2"/>
  <c r="AA1209" i="2"/>
  <c r="AB1209" i="2" s="1"/>
  <c r="M766" i="2"/>
  <c r="O766" i="2" s="1"/>
  <c r="AA2022" i="2"/>
  <c r="AB2022" i="2" s="1"/>
  <c r="Z2022" i="2"/>
  <c r="AA576" i="2"/>
  <c r="AB576" i="2" s="1"/>
  <c r="AA1208" i="2"/>
  <c r="AB1208" i="2" s="1"/>
  <c r="Y3148" i="2"/>
  <c r="Z3148" i="2" s="1"/>
  <c r="Z2238" i="2"/>
  <c r="AA3358" i="2"/>
  <c r="AB3358" i="2" s="1"/>
  <c r="Z2938" i="2"/>
  <c r="Z3251" i="2"/>
  <c r="L575" i="2"/>
  <c r="P575" i="2" s="1"/>
  <c r="Z1208" i="2"/>
  <c r="AA2021" i="2"/>
  <c r="AB2021" i="2" s="1"/>
  <c r="L3044" i="2"/>
  <c r="N3044" i="2" s="1"/>
  <c r="Z3358" i="2"/>
  <c r="Z1314" i="2"/>
  <c r="Z1912" i="2"/>
  <c r="Z2132" i="2"/>
  <c r="L319" i="2"/>
  <c r="N319" i="2" s="1"/>
  <c r="Z493" i="2"/>
  <c r="Z574" i="2"/>
  <c r="AA574" i="2"/>
  <c r="AB574" i="2" s="1"/>
  <c r="Z2829" i="2"/>
  <c r="AA3149" i="2"/>
  <c r="AB3149" i="2" s="1"/>
  <c r="M1208" i="2"/>
  <c r="L1314" i="2"/>
  <c r="L1612" i="2"/>
  <c r="N1612" i="2" s="1"/>
  <c r="M2021" i="2"/>
  <c r="Q2021" i="2" s="1"/>
  <c r="L2132" i="2"/>
  <c r="N2132" i="2" s="1"/>
  <c r="M2427" i="2"/>
  <c r="O2427" i="2" s="1"/>
  <c r="L2427" i="2"/>
  <c r="N2427" i="2" s="1"/>
  <c r="M3150" i="2"/>
  <c r="O3150" i="2" s="1"/>
  <c r="M2134" i="2"/>
  <c r="O2134" i="2" s="1"/>
  <c r="L320" i="2"/>
  <c r="N320" i="2" s="1"/>
  <c r="L2939" i="2"/>
  <c r="N2939" i="2" s="1"/>
  <c r="L1210" i="2"/>
  <c r="M575" i="2"/>
  <c r="Q575" i="2" s="1"/>
  <c r="M3151" i="2"/>
  <c r="O3151" i="2" s="1"/>
  <c r="L3253" i="2"/>
  <c r="P3253" i="2" s="1"/>
  <c r="P2134" i="2"/>
  <c r="N2134" i="2"/>
  <c r="O3253" i="2"/>
  <c r="Q3253" i="2"/>
  <c r="Z3043" i="2"/>
  <c r="Q122" i="2"/>
  <c r="O122" i="2"/>
  <c r="Z492" i="2"/>
  <c r="N577" i="2"/>
  <c r="P577" i="2"/>
  <c r="P997" i="2"/>
  <c r="N997" i="2"/>
  <c r="L3251" i="2"/>
  <c r="L3357" i="2"/>
  <c r="N122" i="2"/>
  <c r="P122" i="2"/>
  <c r="L493" i="2"/>
  <c r="Z575" i="2"/>
  <c r="L996" i="2"/>
  <c r="L995" i="2"/>
  <c r="AA1103" i="2"/>
  <c r="AB1103" i="2" s="1"/>
  <c r="Z1102" i="2"/>
  <c r="L1102" i="2"/>
  <c r="M1209" i="2"/>
  <c r="AA1207" i="2"/>
  <c r="AB1207" i="2" s="1"/>
  <c r="M1315" i="2"/>
  <c r="AA1314" i="2"/>
  <c r="AB1314" i="2" s="1"/>
  <c r="AA1313" i="2"/>
  <c r="AB1313" i="2" s="1"/>
  <c r="N1422" i="2"/>
  <c r="P1422" i="2"/>
  <c r="Z1421" i="2"/>
  <c r="AA1420" i="2"/>
  <c r="AB1420" i="2" s="1"/>
  <c r="N1613" i="2"/>
  <c r="P1613" i="2"/>
  <c r="M1913" i="2"/>
  <c r="Z1913" i="2"/>
  <c r="AA1912" i="2"/>
  <c r="AB1912" i="2" s="1"/>
  <c r="O2023" i="2"/>
  <c r="Q2023" i="2"/>
  <c r="AA2020" i="2"/>
  <c r="AB2020" i="2" s="1"/>
  <c r="M2133" i="2"/>
  <c r="AA2132" i="2"/>
  <c r="AB2132" i="2" s="1"/>
  <c r="AA2131" i="2"/>
  <c r="AB2131" i="2" s="1"/>
  <c r="M2239" i="2"/>
  <c r="Z2239" i="2"/>
  <c r="AA2238" i="2"/>
  <c r="AB2238" i="2" s="1"/>
  <c r="M2614" i="2"/>
  <c r="L2722" i="2"/>
  <c r="Z2937" i="2"/>
  <c r="N3151" i="2"/>
  <c r="P3151" i="2"/>
  <c r="L3358" i="2"/>
  <c r="M1914" i="2"/>
  <c r="L2240" i="2"/>
  <c r="L1914" i="2"/>
  <c r="N124" i="2"/>
  <c r="P124" i="2"/>
  <c r="Z491" i="2"/>
  <c r="O767" i="2"/>
  <c r="Q767" i="2"/>
  <c r="L1103" i="2"/>
  <c r="L1208" i="2"/>
  <c r="L1420" i="2"/>
  <c r="L1421" i="2"/>
  <c r="L1611" i="2"/>
  <c r="L1804" i="2"/>
  <c r="L1913" i="2"/>
  <c r="L1912" i="2"/>
  <c r="Z2020" i="2"/>
  <c r="Z2133" i="2"/>
  <c r="L2238" i="2"/>
  <c r="L2239" i="2"/>
  <c r="L2426" i="2"/>
  <c r="O2616" i="2"/>
  <c r="Q2616" i="2"/>
  <c r="M2615" i="2"/>
  <c r="M2723" i="2"/>
  <c r="AA2722" i="2"/>
  <c r="AB2722" i="2" s="1"/>
  <c r="AA2721" i="2"/>
  <c r="AB2721" i="2" s="1"/>
  <c r="P2831" i="2"/>
  <c r="N2831" i="2"/>
  <c r="Z2830" i="2"/>
  <c r="AA2829" i="2"/>
  <c r="AB2829" i="2" s="1"/>
  <c r="O2940" i="2"/>
  <c r="Q2940" i="2"/>
  <c r="AA2938" i="2"/>
  <c r="AB2938" i="2" s="1"/>
  <c r="AA3045" i="2"/>
  <c r="AB3045" i="2" s="1"/>
  <c r="AA3044" i="2"/>
  <c r="AB3044" i="2" s="1"/>
  <c r="M3044" i="2"/>
  <c r="L3149" i="2"/>
  <c r="Z3356" i="2"/>
  <c r="L767" i="2"/>
  <c r="M997" i="2"/>
  <c r="Q124" i="2"/>
  <c r="O124" i="2"/>
  <c r="N123" i="2"/>
  <c r="P123" i="2"/>
  <c r="AA493" i="2"/>
  <c r="AB493" i="2" s="1"/>
  <c r="L492" i="2"/>
  <c r="M576" i="2"/>
  <c r="N1104" i="2"/>
  <c r="P1104" i="2"/>
  <c r="AA1102" i="2"/>
  <c r="AB1102" i="2" s="1"/>
  <c r="O2724" i="2"/>
  <c r="Q2724" i="2"/>
  <c r="L3252" i="2"/>
  <c r="Z3357" i="2"/>
  <c r="Q123" i="2"/>
  <c r="O123" i="2"/>
  <c r="N321" i="2"/>
  <c r="P321" i="2"/>
  <c r="P494" i="2"/>
  <c r="N494" i="2"/>
  <c r="AA492" i="2"/>
  <c r="AB492" i="2" s="1"/>
  <c r="AA575" i="2"/>
  <c r="AB575" i="2" s="1"/>
  <c r="L765" i="2"/>
  <c r="Z1103" i="2"/>
  <c r="Z1101" i="2"/>
  <c r="Z1207" i="2"/>
  <c r="L1803" i="2"/>
  <c r="M1803" i="2"/>
  <c r="Z1911" i="2"/>
  <c r="Z2021" i="2"/>
  <c r="L2021" i="2"/>
  <c r="Z2237" i="2"/>
  <c r="L2614" i="2"/>
  <c r="Z2722" i="2"/>
  <c r="L2829" i="2"/>
  <c r="L2830" i="2"/>
  <c r="AA2939" i="2"/>
  <c r="AB2939" i="2" s="1"/>
  <c r="L2938" i="2"/>
  <c r="N3046" i="2"/>
  <c r="P3046" i="2"/>
  <c r="M3045" i="2"/>
  <c r="AA3043" i="2"/>
  <c r="AB3043" i="2" s="1"/>
  <c r="M3252" i="2"/>
  <c r="Z3252" i="2"/>
  <c r="AA3251" i="2"/>
  <c r="AB3251" i="2" s="1"/>
  <c r="O3359" i="2"/>
  <c r="Q3359" i="2"/>
  <c r="AA3357" i="2"/>
  <c r="AB3357" i="2" s="1"/>
  <c r="M2240" i="2"/>
  <c r="L2616" i="2"/>
  <c r="Z3044" i="2"/>
  <c r="Z3250" i="2"/>
  <c r="M493" i="2"/>
  <c r="M1612" i="2"/>
  <c r="M2022" i="2"/>
  <c r="M2428" i="2"/>
  <c r="M494" i="2"/>
  <c r="M1104" i="2"/>
  <c r="Z1313" i="2"/>
  <c r="M1804" i="2"/>
  <c r="AA1911" i="2"/>
  <c r="AB1911" i="2" s="1"/>
  <c r="AA2133" i="2"/>
  <c r="AB2133" i="2" s="1"/>
  <c r="M2132" i="2"/>
  <c r="AA2237" i="2"/>
  <c r="AB2237" i="2" s="1"/>
  <c r="Z2721" i="2"/>
  <c r="Z3045" i="2"/>
  <c r="M3149" i="2"/>
  <c r="AA3250" i="2"/>
  <c r="AB3250" i="2" s="1"/>
  <c r="M1805" i="2"/>
  <c r="M3046" i="2"/>
  <c r="L1805" i="2"/>
  <c r="M319" i="2"/>
  <c r="AA491" i="2"/>
  <c r="AB491" i="2" s="1"/>
  <c r="L576" i="2"/>
  <c r="M995" i="2"/>
  <c r="AA1101" i="2"/>
  <c r="AB1101" i="2" s="1"/>
  <c r="L1209" i="2"/>
  <c r="Y1315" i="2"/>
  <c r="Z1315" i="2" s="1"/>
  <c r="AA1421" i="2"/>
  <c r="AB1421" i="2" s="1"/>
  <c r="M1420" i="2"/>
  <c r="Y1419" i="2"/>
  <c r="Z1419" i="2" s="1"/>
  <c r="AA1913" i="2"/>
  <c r="AB1913" i="2" s="1"/>
  <c r="M1912" i="2"/>
  <c r="L2022" i="2"/>
  <c r="AA2239" i="2"/>
  <c r="AB2239" i="2" s="1"/>
  <c r="M2238" i="2"/>
  <c r="L2615" i="2"/>
  <c r="Y2723" i="2"/>
  <c r="Z2723" i="2" s="1"/>
  <c r="AA2830" i="2"/>
  <c r="AB2830" i="2" s="1"/>
  <c r="M2829" i="2"/>
  <c r="Y2828" i="2"/>
  <c r="Z2828" i="2" s="1"/>
  <c r="AA2937" i="2"/>
  <c r="AB2937" i="2" s="1"/>
  <c r="L3045" i="2"/>
  <c r="Y3150" i="2"/>
  <c r="Z3150" i="2" s="1"/>
  <c r="AA3252" i="2"/>
  <c r="AB3252" i="2" s="1"/>
  <c r="M3251" i="2"/>
  <c r="AA3356" i="2"/>
  <c r="AB3356" i="2" s="1"/>
  <c r="M1422" i="2"/>
  <c r="M577" i="2"/>
  <c r="M1316" i="2"/>
  <c r="L2940" i="2"/>
  <c r="M1613" i="2"/>
  <c r="L2724" i="2"/>
  <c r="L2428" i="2"/>
  <c r="M1103" i="2"/>
  <c r="M2939" i="2"/>
  <c r="M3358" i="2"/>
  <c r="L2023" i="2"/>
  <c r="L3359" i="2"/>
  <c r="Z576" i="2"/>
  <c r="M765" i="2"/>
  <c r="Z1209" i="2"/>
  <c r="M1314" i="2"/>
  <c r="Z2131" i="2"/>
  <c r="M2722" i="2"/>
  <c r="M320" i="2"/>
  <c r="M492" i="2"/>
  <c r="L766" i="2"/>
  <c r="M996" i="2"/>
  <c r="M1102" i="2"/>
  <c r="L1315" i="2"/>
  <c r="M1421" i="2"/>
  <c r="M1611" i="2"/>
  <c r="L2133" i="2"/>
  <c r="M2426" i="2"/>
  <c r="L2723" i="2"/>
  <c r="M2830" i="2"/>
  <c r="M2938" i="2"/>
  <c r="L3150" i="2"/>
  <c r="M3357" i="2"/>
  <c r="M321" i="2"/>
  <c r="M2831" i="2"/>
  <c r="J20" i="13"/>
  <c r="H3353" i="2"/>
  <c r="I3353" i="2"/>
  <c r="J3353" i="2"/>
  <c r="K3353" i="2"/>
  <c r="V3353" i="2"/>
  <c r="X3353" i="2" s="1"/>
  <c r="W3353" i="2"/>
  <c r="Y3353" i="2" s="1"/>
  <c r="H3354" i="2"/>
  <c r="I3354" i="2"/>
  <c r="J3354" i="2"/>
  <c r="K3354" i="2"/>
  <c r="V3354" i="2"/>
  <c r="X3354" i="2" s="1"/>
  <c r="W3354" i="2"/>
  <c r="Y3354" i="2" s="1"/>
  <c r="H3355" i="2"/>
  <c r="I3355" i="2"/>
  <c r="J3355" i="2"/>
  <c r="K3355" i="2"/>
  <c r="V3355" i="2"/>
  <c r="X3355" i="2" s="1"/>
  <c r="W3355" i="2"/>
  <c r="Y3355" i="2" s="1"/>
  <c r="D3353" i="2"/>
  <c r="D3354" i="2"/>
  <c r="D3355" i="2"/>
  <c r="L3356" i="2" s="1"/>
  <c r="H3247" i="2"/>
  <c r="I3247" i="2"/>
  <c r="J3247" i="2"/>
  <c r="K3247" i="2"/>
  <c r="V3247" i="2"/>
  <c r="X3247" i="2" s="1"/>
  <c r="W3247" i="2"/>
  <c r="H3248" i="2"/>
  <c r="I3248" i="2"/>
  <c r="J3248" i="2"/>
  <c r="K3248" i="2"/>
  <c r="V3248" i="2"/>
  <c r="X3248" i="2" s="1"/>
  <c r="W3248" i="2"/>
  <c r="H3249" i="2"/>
  <c r="I3249" i="2"/>
  <c r="J3249" i="2"/>
  <c r="K3249" i="2"/>
  <c r="V3249" i="2"/>
  <c r="X3249" i="2" s="1"/>
  <c r="W3249" i="2"/>
  <c r="D3247" i="2"/>
  <c r="D3248" i="2"/>
  <c r="D3249" i="2"/>
  <c r="M3250" i="2" s="1"/>
  <c r="H3145" i="2"/>
  <c r="I3145" i="2"/>
  <c r="J3145" i="2"/>
  <c r="K3145" i="2"/>
  <c r="V3145" i="2"/>
  <c r="X3145" i="2" s="1"/>
  <c r="W3145" i="2"/>
  <c r="Y3145" i="2" s="1"/>
  <c r="H3146" i="2"/>
  <c r="I3146" i="2"/>
  <c r="J3146" i="2"/>
  <c r="K3146" i="2"/>
  <c r="V3146" i="2"/>
  <c r="X3146" i="2" s="1"/>
  <c r="W3146" i="2"/>
  <c r="Y3146" i="2" s="1"/>
  <c r="H3147" i="2"/>
  <c r="I3147" i="2"/>
  <c r="J3147" i="2"/>
  <c r="K3147" i="2"/>
  <c r="V3147" i="2"/>
  <c r="X3147" i="2" s="1"/>
  <c r="W3147" i="2"/>
  <c r="Y3147" i="2" s="1"/>
  <c r="D3145" i="2"/>
  <c r="D3146" i="2"/>
  <c r="D3147" i="2"/>
  <c r="M3148" i="2" s="1"/>
  <c r="H3040" i="2"/>
  <c r="I3040" i="2"/>
  <c r="J3040" i="2"/>
  <c r="K3040" i="2"/>
  <c r="V3040" i="2"/>
  <c r="X3040" i="2" s="1"/>
  <c r="W3040" i="2"/>
  <c r="Y3040" i="2" s="1"/>
  <c r="H3041" i="2"/>
  <c r="I3041" i="2"/>
  <c r="J3041" i="2"/>
  <c r="K3041" i="2"/>
  <c r="V3041" i="2"/>
  <c r="X3041" i="2" s="1"/>
  <c r="W3041" i="2"/>
  <c r="H3042" i="2"/>
  <c r="I3042" i="2"/>
  <c r="J3042" i="2"/>
  <c r="K3042" i="2"/>
  <c r="V3042" i="2"/>
  <c r="X3042" i="2" s="1"/>
  <c r="W3042" i="2"/>
  <c r="D3040" i="2"/>
  <c r="D3041" i="2"/>
  <c r="D3042" i="2"/>
  <c r="L3043" i="2" s="1"/>
  <c r="H2934" i="2"/>
  <c r="I2934" i="2"/>
  <c r="J2934" i="2"/>
  <c r="K2934" i="2"/>
  <c r="V2934" i="2"/>
  <c r="X2934" i="2" s="1"/>
  <c r="W2934" i="2"/>
  <c r="Y2934" i="2" s="1"/>
  <c r="H2935" i="2"/>
  <c r="I2935" i="2"/>
  <c r="J2935" i="2"/>
  <c r="K2935" i="2"/>
  <c r="V2935" i="2"/>
  <c r="X2935" i="2" s="1"/>
  <c r="W2935" i="2"/>
  <c r="H2936" i="2"/>
  <c r="I2936" i="2"/>
  <c r="J2936" i="2"/>
  <c r="K2936" i="2"/>
  <c r="V2936" i="2"/>
  <c r="X2936" i="2" s="1"/>
  <c r="W2936" i="2"/>
  <c r="D2934" i="2"/>
  <c r="D2935" i="2"/>
  <c r="D2936" i="2"/>
  <c r="H2825" i="2"/>
  <c r="I2825" i="2"/>
  <c r="J2825" i="2"/>
  <c r="K2825" i="2"/>
  <c r="V2825" i="2"/>
  <c r="X2825" i="2" s="1"/>
  <c r="W2825" i="2"/>
  <c r="Y2825" i="2" s="1"/>
  <c r="H2826" i="2"/>
  <c r="I2826" i="2"/>
  <c r="J2826" i="2"/>
  <c r="K2826" i="2"/>
  <c r="V2826" i="2"/>
  <c r="X2826" i="2" s="1"/>
  <c r="W2826" i="2"/>
  <c r="H2827" i="2"/>
  <c r="I2827" i="2"/>
  <c r="J2827" i="2"/>
  <c r="K2827" i="2"/>
  <c r="V2827" i="2"/>
  <c r="X2827" i="2" s="1"/>
  <c r="W2827" i="2"/>
  <c r="D2825" i="2"/>
  <c r="D2826" i="2"/>
  <c r="D2827" i="2"/>
  <c r="L2828" i="2" s="1"/>
  <c r="H2718" i="2"/>
  <c r="I2718" i="2"/>
  <c r="J2718" i="2"/>
  <c r="K2718" i="2"/>
  <c r="V2718" i="2"/>
  <c r="X2718" i="2" s="1"/>
  <c r="W2718" i="2"/>
  <c r="H2719" i="2"/>
  <c r="I2719" i="2"/>
  <c r="J2719" i="2"/>
  <c r="K2719" i="2"/>
  <c r="V2719" i="2"/>
  <c r="X2719" i="2" s="1"/>
  <c r="W2719" i="2"/>
  <c r="Y2719" i="2" s="1"/>
  <c r="H2720" i="2"/>
  <c r="I2720" i="2"/>
  <c r="J2720" i="2"/>
  <c r="K2720" i="2"/>
  <c r="V2720" i="2"/>
  <c r="X2720" i="2" s="1"/>
  <c r="W2720" i="2"/>
  <c r="Y2720" i="2" s="1"/>
  <c r="D2718" i="2"/>
  <c r="D2719" i="2"/>
  <c r="D2720" i="2"/>
  <c r="L2721" i="2" s="1"/>
  <c r="F330" i="13"/>
  <c r="H330" i="13" s="1"/>
  <c r="G330" i="13"/>
  <c r="K330" i="13" s="1"/>
  <c r="L330" i="13" s="1"/>
  <c r="F331" i="13"/>
  <c r="H331" i="13" s="1"/>
  <c r="G331" i="13"/>
  <c r="I331" i="13" s="1"/>
  <c r="F332" i="13"/>
  <c r="H332" i="13" s="1"/>
  <c r="G332" i="13"/>
  <c r="I332" i="13" s="1"/>
  <c r="F267" i="13"/>
  <c r="H267" i="13" s="1"/>
  <c r="G267" i="13"/>
  <c r="K267" i="13" s="1"/>
  <c r="L267" i="13" s="1"/>
  <c r="F268" i="13"/>
  <c r="H268" i="13" s="1"/>
  <c r="G268" i="13"/>
  <c r="K268" i="13" s="1"/>
  <c r="L268" i="13" s="1"/>
  <c r="F269" i="13"/>
  <c r="H269" i="13" s="1"/>
  <c r="G269" i="13"/>
  <c r="K269" i="13" s="1"/>
  <c r="L269" i="13" s="1"/>
  <c r="F204" i="13"/>
  <c r="H204" i="13" s="1"/>
  <c r="G204" i="13"/>
  <c r="K204" i="13" s="1"/>
  <c r="L204" i="13" s="1"/>
  <c r="F205" i="13"/>
  <c r="H205" i="13" s="1"/>
  <c r="G205" i="13"/>
  <c r="I205" i="13" s="1"/>
  <c r="F206" i="13"/>
  <c r="H206" i="13" s="1"/>
  <c r="G206" i="13"/>
  <c r="K206" i="13" s="1"/>
  <c r="L206" i="13" s="1"/>
  <c r="H2610" i="2"/>
  <c r="J2610" i="2"/>
  <c r="H2611" i="2"/>
  <c r="J2611" i="2"/>
  <c r="H2612" i="2"/>
  <c r="J2612" i="2"/>
  <c r="D2610" i="2"/>
  <c r="D2611" i="2"/>
  <c r="D2612" i="2"/>
  <c r="H2422" i="2"/>
  <c r="J2422" i="2"/>
  <c r="H2423" i="2"/>
  <c r="J2423" i="2"/>
  <c r="H2424" i="2"/>
  <c r="J2424" i="2"/>
  <c r="D2424" i="2"/>
  <c r="D2422" i="2"/>
  <c r="D2423" i="2"/>
  <c r="H2234" i="2"/>
  <c r="I2234" i="2"/>
  <c r="J2234" i="2"/>
  <c r="K2234" i="2"/>
  <c r="V2234" i="2"/>
  <c r="X2234" i="2" s="1"/>
  <c r="W2234" i="2"/>
  <c r="H2235" i="2"/>
  <c r="I2235" i="2"/>
  <c r="J2235" i="2"/>
  <c r="K2235" i="2"/>
  <c r="V2235" i="2"/>
  <c r="X2235" i="2" s="1"/>
  <c r="W2235" i="2"/>
  <c r="Y2235" i="2" s="1"/>
  <c r="H2236" i="2"/>
  <c r="I2236" i="2"/>
  <c r="J2236" i="2"/>
  <c r="K2236" i="2"/>
  <c r="V2236" i="2"/>
  <c r="X2236" i="2" s="1"/>
  <c r="W2236" i="2"/>
  <c r="Y2236" i="2" s="1"/>
  <c r="D2234" i="2"/>
  <c r="D2235" i="2"/>
  <c r="D2236" i="2"/>
  <c r="M2237" i="2" s="1"/>
  <c r="H2128" i="2"/>
  <c r="I2128" i="2"/>
  <c r="J2128" i="2"/>
  <c r="K2128" i="2"/>
  <c r="V2128" i="2"/>
  <c r="X2128" i="2" s="1"/>
  <c r="W2128" i="2"/>
  <c r="Y2128" i="2" s="1"/>
  <c r="H2129" i="2"/>
  <c r="I2129" i="2"/>
  <c r="J2129" i="2"/>
  <c r="K2129" i="2"/>
  <c r="V2129" i="2"/>
  <c r="X2129" i="2" s="1"/>
  <c r="W2129" i="2"/>
  <c r="H2130" i="2"/>
  <c r="I2130" i="2"/>
  <c r="J2130" i="2"/>
  <c r="K2130" i="2"/>
  <c r="V2130" i="2"/>
  <c r="X2130" i="2" s="1"/>
  <c r="W2130" i="2"/>
  <c r="Y2130" i="2" s="1"/>
  <c r="D2128" i="2"/>
  <c r="D2129" i="2"/>
  <c r="D2130" i="2"/>
  <c r="M2131" i="2" s="1"/>
  <c r="H2017" i="2"/>
  <c r="I2017" i="2"/>
  <c r="J2017" i="2"/>
  <c r="K2017" i="2"/>
  <c r="V2017" i="2"/>
  <c r="X2017" i="2" s="1"/>
  <c r="W2017" i="2"/>
  <c r="Y2017" i="2" s="1"/>
  <c r="H2018" i="2"/>
  <c r="I2018" i="2"/>
  <c r="J2018" i="2"/>
  <c r="K2018" i="2"/>
  <c r="V2018" i="2"/>
  <c r="X2018" i="2" s="1"/>
  <c r="W2018" i="2"/>
  <c r="Y2018" i="2" s="1"/>
  <c r="H2019" i="2"/>
  <c r="I2019" i="2"/>
  <c r="J2019" i="2"/>
  <c r="K2019" i="2"/>
  <c r="V2019" i="2"/>
  <c r="X2019" i="2" s="1"/>
  <c r="W2019" i="2"/>
  <c r="Y2019" i="2" s="1"/>
  <c r="D2017" i="2"/>
  <c r="D2018" i="2"/>
  <c r="D2019" i="2"/>
  <c r="L2020" i="2" s="1"/>
  <c r="H1908" i="2"/>
  <c r="I1908" i="2"/>
  <c r="J1908" i="2"/>
  <c r="K1908" i="2"/>
  <c r="V1908" i="2"/>
  <c r="X1908" i="2" s="1"/>
  <c r="W1908" i="2"/>
  <c r="Y1908" i="2" s="1"/>
  <c r="H1909" i="2"/>
  <c r="I1909" i="2"/>
  <c r="J1909" i="2"/>
  <c r="K1909" i="2"/>
  <c r="V1909" i="2"/>
  <c r="X1909" i="2" s="1"/>
  <c r="W1909" i="2"/>
  <c r="Y1909" i="2" s="1"/>
  <c r="H1910" i="2"/>
  <c r="I1910" i="2"/>
  <c r="J1910" i="2"/>
  <c r="K1910" i="2"/>
  <c r="V1910" i="2"/>
  <c r="X1910" i="2" s="1"/>
  <c r="W1910" i="2"/>
  <c r="Y1910" i="2" s="1"/>
  <c r="D1908" i="2"/>
  <c r="D1909" i="2"/>
  <c r="D1910" i="2"/>
  <c r="L1911" i="2" s="1"/>
  <c r="H1799" i="2"/>
  <c r="J1799" i="2"/>
  <c r="H1800" i="2"/>
  <c r="J1800" i="2"/>
  <c r="H1801" i="2"/>
  <c r="J1801" i="2"/>
  <c r="D1799" i="2"/>
  <c r="D1800" i="2"/>
  <c r="D1801" i="2"/>
  <c r="M1802" i="2" s="1"/>
  <c r="H1607" i="2"/>
  <c r="J1607" i="2"/>
  <c r="H1608" i="2"/>
  <c r="J1608" i="2"/>
  <c r="H1609" i="2"/>
  <c r="J1609" i="2"/>
  <c r="D1607" i="2"/>
  <c r="D1608" i="2"/>
  <c r="D1609" i="2"/>
  <c r="M1610" i="2" s="1"/>
  <c r="H1416" i="2"/>
  <c r="I1416" i="2"/>
  <c r="J1416" i="2"/>
  <c r="K1416" i="2"/>
  <c r="V1416" i="2"/>
  <c r="X1416" i="2" s="1"/>
  <c r="W1416" i="2"/>
  <c r="H1417" i="2"/>
  <c r="I1417" i="2"/>
  <c r="J1417" i="2"/>
  <c r="K1417" i="2"/>
  <c r="V1417" i="2"/>
  <c r="X1417" i="2" s="1"/>
  <c r="W1417" i="2"/>
  <c r="H1418" i="2"/>
  <c r="I1418" i="2"/>
  <c r="J1418" i="2"/>
  <c r="K1418" i="2"/>
  <c r="V1418" i="2"/>
  <c r="X1418" i="2" s="1"/>
  <c r="W1418" i="2"/>
  <c r="Y1418" i="2" s="1"/>
  <c r="D1416" i="2"/>
  <c r="D1417" i="2"/>
  <c r="D1418" i="2"/>
  <c r="M1419" i="2" s="1"/>
  <c r="H1310" i="2"/>
  <c r="I1310" i="2"/>
  <c r="J1310" i="2"/>
  <c r="K1310" i="2"/>
  <c r="V1310" i="2"/>
  <c r="X1310" i="2" s="1"/>
  <c r="W1310" i="2"/>
  <c r="H1311" i="2"/>
  <c r="I1311" i="2"/>
  <c r="J1311" i="2"/>
  <c r="K1311" i="2"/>
  <c r="V1311" i="2"/>
  <c r="X1311" i="2" s="1"/>
  <c r="W1311" i="2"/>
  <c r="Y1311" i="2" s="1"/>
  <c r="H1312" i="2"/>
  <c r="I1312" i="2"/>
  <c r="J1312" i="2"/>
  <c r="K1312" i="2"/>
  <c r="V1312" i="2"/>
  <c r="X1312" i="2" s="1"/>
  <c r="W1312" i="2"/>
  <c r="D1310" i="2"/>
  <c r="D1311" i="2"/>
  <c r="D1312" i="2"/>
  <c r="L1313" i="2" s="1"/>
  <c r="H1204" i="2"/>
  <c r="I1204" i="2"/>
  <c r="J1204" i="2"/>
  <c r="K1204" i="2"/>
  <c r="V1204" i="2"/>
  <c r="X1204" i="2" s="1"/>
  <c r="W1204" i="2"/>
  <c r="H1205" i="2"/>
  <c r="I1205" i="2"/>
  <c r="J1205" i="2"/>
  <c r="K1205" i="2"/>
  <c r="V1205" i="2"/>
  <c r="X1205" i="2" s="1"/>
  <c r="W1205" i="2"/>
  <c r="H1206" i="2"/>
  <c r="I1206" i="2"/>
  <c r="J1206" i="2"/>
  <c r="K1206" i="2"/>
  <c r="V1206" i="2"/>
  <c r="X1206" i="2" s="1"/>
  <c r="W1206" i="2"/>
  <c r="D1204" i="2"/>
  <c r="D1205" i="2"/>
  <c r="D1206" i="2"/>
  <c r="H1098" i="2"/>
  <c r="I1098" i="2"/>
  <c r="J1098" i="2"/>
  <c r="K1098" i="2"/>
  <c r="V1098" i="2"/>
  <c r="X1098" i="2" s="1"/>
  <c r="W1098" i="2"/>
  <c r="Y1098" i="2" s="1"/>
  <c r="H1099" i="2"/>
  <c r="I1099" i="2"/>
  <c r="J1099" i="2"/>
  <c r="K1099" i="2"/>
  <c r="V1099" i="2"/>
  <c r="X1099" i="2" s="1"/>
  <c r="W1099" i="2"/>
  <c r="Y1099" i="2" s="1"/>
  <c r="H1100" i="2"/>
  <c r="I1100" i="2"/>
  <c r="J1100" i="2"/>
  <c r="K1100" i="2"/>
  <c r="V1100" i="2"/>
  <c r="X1100" i="2" s="1"/>
  <c r="W1100" i="2"/>
  <c r="D1098" i="2"/>
  <c r="D1099" i="2"/>
  <c r="D1100" i="2"/>
  <c r="H991" i="2"/>
  <c r="J991" i="2"/>
  <c r="H992" i="2"/>
  <c r="J992" i="2"/>
  <c r="H993" i="2"/>
  <c r="J993" i="2"/>
  <c r="D991" i="2"/>
  <c r="D992" i="2"/>
  <c r="D993" i="2"/>
  <c r="H761" i="2"/>
  <c r="J761" i="2"/>
  <c r="H762" i="2"/>
  <c r="J762" i="2"/>
  <c r="H763" i="2"/>
  <c r="J763" i="2"/>
  <c r="F141" i="13"/>
  <c r="H141" i="13" s="1"/>
  <c r="G141" i="13"/>
  <c r="I141" i="13" s="1"/>
  <c r="F142" i="13"/>
  <c r="H142" i="13" s="1"/>
  <c r="G142" i="13"/>
  <c r="K142" i="13" s="1"/>
  <c r="L142" i="13" s="1"/>
  <c r="F143" i="13"/>
  <c r="H143" i="13" s="1"/>
  <c r="G143" i="13"/>
  <c r="I143" i="13" s="1"/>
  <c r="F78" i="13"/>
  <c r="H78" i="13" s="1"/>
  <c r="G78" i="13"/>
  <c r="I78" i="13" s="1"/>
  <c r="F79" i="13"/>
  <c r="H79" i="13" s="1"/>
  <c r="G79" i="13"/>
  <c r="I79" i="13" s="1"/>
  <c r="F80" i="13"/>
  <c r="H80" i="13" s="1"/>
  <c r="G80" i="13"/>
  <c r="K80" i="13" s="1"/>
  <c r="L80" i="13" s="1"/>
  <c r="B78" i="13"/>
  <c r="B141" i="13" s="1"/>
  <c r="B204" i="13" s="1"/>
  <c r="B267" i="13" s="1"/>
  <c r="B330" i="13" s="1"/>
  <c r="B79" i="13"/>
  <c r="B142" i="13" s="1"/>
  <c r="B205" i="13" s="1"/>
  <c r="B268" i="13" s="1"/>
  <c r="B331" i="13" s="1"/>
  <c r="B80" i="13"/>
  <c r="B143" i="13" s="1"/>
  <c r="B206" i="13" s="1"/>
  <c r="B269" i="13" s="1"/>
  <c r="B332" i="13" s="1"/>
  <c r="F15" i="13"/>
  <c r="H15" i="13" s="1"/>
  <c r="G15" i="13"/>
  <c r="I15" i="13" s="1"/>
  <c r="F16" i="13"/>
  <c r="H16" i="13" s="1"/>
  <c r="G16" i="13"/>
  <c r="K16" i="13" s="1"/>
  <c r="L16" i="13" s="1"/>
  <c r="G17" i="13"/>
  <c r="I17" i="13" s="1"/>
  <c r="H17" i="13"/>
  <c r="D761" i="2"/>
  <c r="D762" i="2"/>
  <c r="D763" i="2"/>
  <c r="L764" i="2" s="1"/>
  <c r="H571" i="2"/>
  <c r="I571" i="2"/>
  <c r="J571" i="2"/>
  <c r="K571" i="2"/>
  <c r="V571" i="2"/>
  <c r="X571" i="2" s="1"/>
  <c r="W571" i="2"/>
  <c r="H572" i="2"/>
  <c r="I572" i="2"/>
  <c r="J572" i="2"/>
  <c r="K572" i="2"/>
  <c r="V572" i="2"/>
  <c r="X572" i="2" s="1"/>
  <c r="W572" i="2"/>
  <c r="H573" i="2"/>
  <c r="I573" i="2"/>
  <c r="J573" i="2"/>
  <c r="K573" i="2"/>
  <c r="V573" i="2"/>
  <c r="X573" i="2" s="1"/>
  <c r="W573" i="2"/>
  <c r="D571" i="2"/>
  <c r="D572" i="2"/>
  <c r="D573" i="2"/>
  <c r="M574" i="2" s="1"/>
  <c r="H488" i="2"/>
  <c r="I488" i="2"/>
  <c r="J488" i="2"/>
  <c r="K488" i="2"/>
  <c r="V488" i="2"/>
  <c r="X488" i="2" s="1"/>
  <c r="W488" i="2"/>
  <c r="H489" i="2"/>
  <c r="I489" i="2"/>
  <c r="J489" i="2"/>
  <c r="K489" i="2"/>
  <c r="V489" i="2"/>
  <c r="X489" i="2" s="1"/>
  <c r="W489" i="2"/>
  <c r="Y489" i="2" s="1"/>
  <c r="H490" i="2"/>
  <c r="I490" i="2"/>
  <c r="J490" i="2"/>
  <c r="K490" i="2"/>
  <c r="V490" i="2"/>
  <c r="X490" i="2" s="1"/>
  <c r="W490" i="2"/>
  <c r="D488" i="2"/>
  <c r="D489" i="2"/>
  <c r="D490" i="2"/>
  <c r="H315" i="2"/>
  <c r="J315" i="2"/>
  <c r="H316" i="2"/>
  <c r="J316" i="2"/>
  <c r="H317" i="2"/>
  <c r="J317" i="2"/>
  <c r="D315" i="2"/>
  <c r="D316" i="2"/>
  <c r="D317" i="2"/>
  <c r="M318" i="2" s="1"/>
  <c r="H119" i="2"/>
  <c r="L119" i="2" s="1"/>
  <c r="J119" i="2"/>
  <c r="M119" i="2" s="1"/>
  <c r="H120" i="2"/>
  <c r="L120" i="2" s="1"/>
  <c r="J120" i="2"/>
  <c r="M120" i="2" s="1"/>
  <c r="H121" i="2"/>
  <c r="L121" i="2" s="1"/>
  <c r="J121" i="2"/>
  <c r="M121" i="2" s="1"/>
  <c r="N1209" i="2" l="1"/>
  <c r="P1209" i="2"/>
  <c r="N1208" i="2"/>
  <c r="P1208" i="2"/>
  <c r="Q1208" i="2"/>
  <c r="O1208" i="2"/>
  <c r="N1210" i="2"/>
  <c r="P1210" i="2"/>
  <c r="Q1209" i="2"/>
  <c r="O1209" i="2"/>
  <c r="N1315" i="2"/>
  <c r="P1315" i="2"/>
  <c r="P1313" i="2"/>
  <c r="N1313" i="2"/>
  <c r="O1316" i="2"/>
  <c r="Q1316" i="2"/>
  <c r="P1314" i="2"/>
  <c r="N1314" i="2"/>
  <c r="O1314" i="2"/>
  <c r="Q1314" i="2"/>
  <c r="Q1315" i="2"/>
  <c r="O1315" i="2"/>
  <c r="B395" i="2"/>
  <c r="C395" i="2" s="1"/>
  <c r="A396" i="2"/>
  <c r="AA1416" i="2"/>
  <c r="AB1416" i="2" s="1"/>
  <c r="AA573" i="2"/>
  <c r="AB573" i="2" s="1"/>
  <c r="AA1312" i="2"/>
  <c r="AB1312" i="2" s="1"/>
  <c r="AA2935" i="2"/>
  <c r="AB2935" i="2" s="1"/>
  <c r="AA1100" i="2"/>
  <c r="AB1100" i="2" s="1"/>
  <c r="AA2129" i="2"/>
  <c r="AB2129" i="2" s="1"/>
  <c r="AA2234" i="2"/>
  <c r="AB2234" i="2" s="1"/>
  <c r="K332" i="13"/>
  <c r="L332" i="13" s="1"/>
  <c r="AA1206" i="2"/>
  <c r="AB1206" i="2" s="1"/>
  <c r="AA2936" i="2"/>
  <c r="AB2936" i="2" s="1"/>
  <c r="AA1417" i="2"/>
  <c r="AB1417" i="2" s="1"/>
  <c r="J331" i="13"/>
  <c r="I267" i="13"/>
  <c r="J267" i="13" s="1"/>
  <c r="I268" i="13"/>
  <c r="J268" i="13" s="1"/>
  <c r="I206" i="13"/>
  <c r="J206" i="13" s="1"/>
  <c r="J332" i="13"/>
  <c r="K331" i="13"/>
  <c r="L331" i="13" s="1"/>
  <c r="J205" i="13"/>
  <c r="I269" i="13"/>
  <c r="J269" i="13" s="1"/>
  <c r="I330" i="13"/>
  <c r="J330" i="13" s="1"/>
  <c r="P3044" i="2"/>
  <c r="Q2427" i="2"/>
  <c r="AA572" i="2"/>
  <c r="AB572" i="2" s="1"/>
  <c r="AA2718" i="2"/>
  <c r="AB2718" i="2" s="1"/>
  <c r="AA490" i="2"/>
  <c r="AB490" i="2" s="1"/>
  <c r="AA1204" i="2"/>
  <c r="AB1204" i="2" s="1"/>
  <c r="AA3249" i="2"/>
  <c r="AB3249" i="2" s="1"/>
  <c r="AA3247" i="2"/>
  <c r="AB3247" i="2" s="1"/>
  <c r="I204" i="13"/>
  <c r="J204" i="13" s="1"/>
  <c r="I142" i="13"/>
  <c r="J142" i="13" s="1"/>
  <c r="J141" i="13"/>
  <c r="K205" i="13"/>
  <c r="L205" i="13" s="1"/>
  <c r="J143" i="13"/>
  <c r="K143" i="13"/>
  <c r="L143" i="13" s="1"/>
  <c r="K141" i="13"/>
  <c r="L141" i="13" s="1"/>
  <c r="J78" i="13"/>
  <c r="I80" i="13"/>
  <c r="J80" i="13" s="1"/>
  <c r="K79" i="13"/>
  <c r="L79" i="13" s="1"/>
  <c r="K78" i="13"/>
  <c r="L78" i="13" s="1"/>
  <c r="J79" i="13"/>
  <c r="I16" i="13"/>
  <c r="J16" i="13" s="1"/>
  <c r="J17" i="13"/>
  <c r="J15" i="13"/>
  <c r="K15" i="13"/>
  <c r="L15" i="13" s="1"/>
  <c r="K17" i="13"/>
  <c r="L17" i="13" s="1"/>
  <c r="O2021" i="2"/>
  <c r="AA3248" i="2"/>
  <c r="AB3248" i="2" s="1"/>
  <c r="AA571" i="2"/>
  <c r="AB571" i="2" s="1"/>
  <c r="AA1205" i="2"/>
  <c r="AB1205" i="2" s="1"/>
  <c r="Q766" i="2"/>
  <c r="AA488" i="2"/>
  <c r="AB488" i="2" s="1"/>
  <c r="AA1310" i="2"/>
  <c r="AB1310" i="2" s="1"/>
  <c r="AA2827" i="2"/>
  <c r="AB2827" i="2" s="1"/>
  <c r="Q3150" i="2"/>
  <c r="Z2825" i="2"/>
  <c r="N575" i="2"/>
  <c r="O575" i="2"/>
  <c r="M3355" i="2"/>
  <c r="Q3355" i="2" s="1"/>
  <c r="Q2134" i="2"/>
  <c r="Y1417" i="2"/>
  <c r="Z1417" i="2" s="1"/>
  <c r="P2132" i="2"/>
  <c r="Z3355" i="2"/>
  <c r="Y1312" i="2"/>
  <c r="Z1312" i="2" s="1"/>
  <c r="AA3145" i="2"/>
  <c r="AB3145" i="2" s="1"/>
  <c r="L1610" i="2"/>
  <c r="N1610" i="2" s="1"/>
  <c r="Q3151" i="2"/>
  <c r="P319" i="2"/>
  <c r="Y1310" i="2"/>
  <c r="Z1310" i="2" s="1"/>
  <c r="Z2018" i="2"/>
  <c r="Z3145" i="2"/>
  <c r="Y3247" i="2"/>
  <c r="Z3247" i="2" s="1"/>
  <c r="P320" i="2"/>
  <c r="L2719" i="2"/>
  <c r="N2719" i="2" s="1"/>
  <c r="Y2718" i="2"/>
  <c r="Z2718" i="2" s="1"/>
  <c r="Z3040" i="2"/>
  <c r="M3147" i="2"/>
  <c r="O3147" i="2" s="1"/>
  <c r="Z3353" i="2"/>
  <c r="P2427" i="2"/>
  <c r="P1612" i="2"/>
  <c r="P2939" i="2"/>
  <c r="N3253" i="2"/>
  <c r="L1802" i="2"/>
  <c r="N1802" i="2" s="1"/>
  <c r="N1911" i="2"/>
  <c r="P1911" i="2"/>
  <c r="O2237" i="2"/>
  <c r="Q2237" i="2"/>
  <c r="P3043" i="2"/>
  <c r="N3043" i="2"/>
  <c r="N120" i="2"/>
  <c r="P120" i="2"/>
  <c r="Z2719" i="2"/>
  <c r="Q3147" i="2"/>
  <c r="O2426" i="2"/>
  <c r="Q2426" i="2"/>
  <c r="Q1421" i="2"/>
  <c r="O1421" i="2"/>
  <c r="O2722" i="2"/>
  <c r="Q2722" i="2"/>
  <c r="N3359" i="2"/>
  <c r="P3359" i="2"/>
  <c r="O2238" i="2"/>
  <c r="Q2238" i="2"/>
  <c r="O995" i="2"/>
  <c r="Q995" i="2"/>
  <c r="Q2132" i="2"/>
  <c r="O2132" i="2"/>
  <c r="Q1612" i="2"/>
  <c r="O1612" i="2"/>
  <c r="M1911" i="2"/>
  <c r="P492" i="2"/>
  <c r="N492" i="2"/>
  <c r="O997" i="2"/>
  <c r="Q997" i="2"/>
  <c r="Q2723" i="2"/>
  <c r="O2723" i="2"/>
  <c r="N2426" i="2"/>
  <c r="P2426" i="2"/>
  <c r="N1611" i="2"/>
  <c r="P1611" i="2"/>
  <c r="P2722" i="2"/>
  <c r="N2722" i="2"/>
  <c r="Q121" i="2"/>
  <c r="O121" i="2"/>
  <c r="N119" i="2"/>
  <c r="P119" i="2"/>
  <c r="N764" i="2"/>
  <c r="P764" i="2"/>
  <c r="Q1610" i="2"/>
  <c r="O1610" i="2"/>
  <c r="Q2131" i="2"/>
  <c r="O2131" i="2"/>
  <c r="Q120" i="2"/>
  <c r="O120" i="2"/>
  <c r="L1418" i="2"/>
  <c r="Y1416" i="2"/>
  <c r="Z1416" i="2" s="1"/>
  <c r="Q1802" i="2"/>
  <c r="O1802" i="2"/>
  <c r="L2130" i="2"/>
  <c r="P2828" i="2"/>
  <c r="N2828" i="2"/>
  <c r="Y2827" i="2"/>
  <c r="Z2827" i="2" s="1"/>
  <c r="L2935" i="2"/>
  <c r="Z2934" i="2"/>
  <c r="M3249" i="2"/>
  <c r="Y3248" i="2"/>
  <c r="Z3248" i="2" s="1"/>
  <c r="L3354" i="2"/>
  <c r="O3357" i="2"/>
  <c r="Q3357" i="2"/>
  <c r="P2723" i="2"/>
  <c r="N2723" i="2"/>
  <c r="Q1611" i="2"/>
  <c r="O1611" i="2"/>
  <c r="O996" i="2"/>
  <c r="Q996" i="2"/>
  <c r="O2939" i="2"/>
  <c r="Q2939" i="2"/>
  <c r="Q1613" i="2"/>
  <c r="O1613" i="2"/>
  <c r="Q1422" i="2"/>
  <c r="O1422" i="2"/>
  <c r="O2829" i="2"/>
  <c r="Q2829" i="2"/>
  <c r="O1912" i="2"/>
  <c r="Q1912" i="2"/>
  <c r="Q1420" i="2"/>
  <c r="O1420" i="2"/>
  <c r="P576" i="2"/>
  <c r="N576" i="2"/>
  <c r="N1805" i="2"/>
  <c r="P1805" i="2"/>
  <c r="Q1804" i="2"/>
  <c r="O1804" i="2"/>
  <c r="O2022" i="2"/>
  <c r="Q2022" i="2"/>
  <c r="L3250" i="2"/>
  <c r="L2237" i="2"/>
  <c r="P2829" i="2"/>
  <c r="N2829" i="2"/>
  <c r="O576" i="2"/>
  <c r="Q576" i="2"/>
  <c r="N3149" i="2"/>
  <c r="P3149" i="2"/>
  <c r="N1804" i="2"/>
  <c r="P1804" i="2"/>
  <c r="O1914" i="2"/>
  <c r="Q1914" i="2"/>
  <c r="O1913" i="2"/>
  <c r="Q1913" i="2"/>
  <c r="N3357" i="2"/>
  <c r="P3357" i="2"/>
  <c r="Z3146" i="2"/>
  <c r="N3045" i="2"/>
  <c r="P3045" i="2"/>
  <c r="O3149" i="2"/>
  <c r="Q3149" i="2"/>
  <c r="Q1104" i="2"/>
  <c r="O1104" i="2"/>
  <c r="P2938" i="2"/>
  <c r="N2938" i="2"/>
  <c r="O3044" i="2"/>
  <c r="Q3044" i="2"/>
  <c r="N1103" i="2"/>
  <c r="P1103" i="2"/>
  <c r="N3251" i="2"/>
  <c r="P3251" i="2"/>
  <c r="Q1419" i="2"/>
  <c r="O1419" i="2"/>
  <c r="L1800" i="2"/>
  <c r="L1909" i="2"/>
  <c r="P2721" i="2"/>
  <c r="N2721" i="2"/>
  <c r="L2827" i="2"/>
  <c r="Y2936" i="2"/>
  <c r="Z2936" i="2" s="1"/>
  <c r="Z3147" i="2"/>
  <c r="O3250" i="2"/>
  <c r="Q3250" i="2"/>
  <c r="N3356" i="2"/>
  <c r="P3356" i="2"/>
  <c r="Q2831" i="2"/>
  <c r="O2831" i="2"/>
  <c r="O2938" i="2"/>
  <c r="Q2938" i="2"/>
  <c r="P2133" i="2"/>
  <c r="N2133" i="2"/>
  <c r="O492" i="2"/>
  <c r="Q492" i="2"/>
  <c r="N2023" i="2"/>
  <c r="P2023" i="2"/>
  <c r="N2428" i="2"/>
  <c r="P2428" i="2"/>
  <c r="O3251" i="2"/>
  <c r="Q3251" i="2"/>
  <c r="O3046" i="2"/>
  <c r="Q3046" i="2"/>
  <c r="O494" i="2"/>
  <c r="Q494" i="2"/>
  <c r="O493" i="2"/>
  <c r="Q493" i="2"/>
  <c r="O2240" i="2"/>
  <c r="Q2240" i="2"/>
  <c r="O3252" i="2"/>
  <c r="Q3252" i="2"/>
  <c r="O3045" i="2"/>
  <c r="Q3045" i="2"/>
  <c r="P2614" i="2"/>
  <c r="N2614" i="2"/>
  <c r="N2021" i="2"/>
  <c r="P2021" i="2"/>
  <c r="N1803" i="2"/>
  <c r="P1803" i="2"/>
  <c r="P765" i="2"/>
  <c r="N765" i="2"/>
  <c r="N3252" i="2"/>
  <c r="P3252" i="2"/>
  <c r="P767" i="2"/>
  <c r="N767" i="2"/>
  <c r="O2615" i="2"/>
  <c r="Q2615" i="2"/>
  <c r="N2239" i="2"/>
  <c r="P2239" i="2"/>
  <c r="P1912" i="2"/>
  <c r="N1912" i="2"/>
  <c r="N1421" i="2"/>
  <c r="P1421" i="2"/>
  <c r="N1914" i="2"/>
  <c r="P1914" i="2"/>
  <c r="O2614" i="2"/>
  <c r="Q2614" i="2"/>
  <c r="Q2133" i="2"/>
  <c r="O2133" i="2"/>
  <c r="N1102" i="2"/>
  <c r="P1102" i="2"/>
  <c r="P996" i="2"/>
  <c r="N996" i="2"/>
  <c r="P493" i="2"/>
  <c r="N493" i="2"/>
  <c r="N2020" i="2"/>
  <c r="P2020" i="2"/>
  <c r="Z2128" i="2"/>
  <c r="N3150" i="2"/>
  <c r="P3150" i="2"/>
  <c r="N766" i="2"/>
  <c r="P766" i="2"/>
  <c r="Q1103" i="2"/>
  <c r="O1103" i="2"/>
  <c r="P2940" i="2"/>
  <c r="N2940" i="2"/>
  <c r="P2616" i="2"/>
  <c r="N2616" i="2"/>
  <c r="Q1803" i="2"/>
  <c r="O1803" i="2"/>
  <c r="N3358" i="2"/>
  <c r="P3358" i="2"/>
  <c r="P995" i="2"/>
  <c r="N995" i="2"/>
  <c r="Q119" i="2"/>
  <c r="O119" i="2"/>
  <c r="N121" i="2"/>
  <c r="P121" i="2"/>
  <c r="Q318" i="2"/>
  <c r="O318" i="2"/>
  <c r="Y490" i="2"/>
  <c r="Z490" i="2" s="1"/>
  <c r="Y488" i="2"/>
  <c r="Z488" i="2" s="1"/>
  <c r="O574" i="2"/>
  <c r="Q574" i="2"/>
  <c r="M1312" i="2"/>
  <c r="O3148" i="2"/>
  <c r="Q3148" i="2"/>
  <c r="Q321" i="2"/>
  <c r="O321" i="2"/>
  <c r="O2830" i="2"/>
  <c r="Q2830" i="2"/>
  <c r="M2020" i="2"/>
  <c r="Q1102" i="2"/>
  <c r="O1102" i="2"/>
  <c r="Q320" i="2"/>
  <c r="O320" i="2"/>
  <c r="O765" i="2"/>
  <c r="Q765" i="2"/>
  <c r="O3358" i="2"/>
  <c r="Q3358" i="2"/>
  <c r="P2724" i="2"/>
  <c r="N2724" i="2"/>
  <c r="O577" i="2"/>
  <c r="Q577" i="2"/>
  <c r="P2615" i="2"/>
  <c r="N2615" i="2"/>
  <c r="P2022" i="2"/>
  <c r="N2022" i="2"/>
  <c r="Q319" i="2"/>
  <c r="O319" i="2"/>
  <c r="Q1805" i="2"/>
  <c r="O1805" i="2"/>
  <c r="O2428" i="2"/>
  <c r="Q2428" i="2"/>
  <c r="P2830" i="2"/>
  <c r="N2830" i="2"/>
  <c r="N2238" i="2"/>
  <c r="P2238" i="2"/>
  <c r="N1913" i="2"/>
  <c r="P1913" i="2"/>
  <c r="N1420" i="2"/>
  <c r="P1420" i="2"/>
  <c r="N2240" i="2"/>
  <c r="P2240" i="2"/>
  <c r="O2239" i="2"/>
  <c r="Q2239" i="2"/>
  <c r="Z2019" i="2"/>
  <c r="Z2235" i="2"/>
  <c r="L2612" i="2"/>
  <c r="M2613" i="2"/>
  <c r="AA2826" i="2"/>
  <c r="AB2826" i="2" s="1"/>
  <c r="AA3042" i="2"/>
  <c r="AB3042" i="2" s="1"/>
  <c r="AA3041" i="2"/>
  <c r="AB3041" i="2" s="1"/>
  <c r="L2613" i="2"/>
  <c r="M491" i="2"/>
  <c r="L491" i="2"/>
  <c r="AA3147" i="2"/>
  <c r="AB3147" i="2" s="1"/>
  <c r="L574" i="2"/>
  <c r="M2828" i="2"/>
  <c r="L1419" i="2"/>
  <c r="L316" i="2"/>
  <c r="L993" i="2"/>
  <c r="Y1100" i="2"/>
  <c r="Z1100" i="2" s="1"/>
  <c r="AA1098" i="2"/>
  <c r="AB1098" i="2" s="1"/>
  <c r="Y1206" i="2"/>
  <c r="Z1206" i="2" s="1"/>
  <c r="Y1205" i="2"/>
  <c r="Z1205" i="2" s="1"/>
  <c r="Y1204" i="2"/>
  <c r="Z1204" i="2" s="1"/>
  <c r="AA1418" i="2"/>
  <c r="AB1418" i="2" s="1"/>
  <c r="M1418" i="2"/>
  <c r="L1608" i="2"/>
  <c r="AA1910" i="2"/>
  <c r="AB1910" i="2" s="1"/>
  <c r="AA2017" i="2"/>
  <c r="AB2017" i="2" s="1"/>
  <c r="AA2130" i="2"/>
  <c r="AB2130" i="2" s="1"/>
  <c r="AA2720" i="2"/>
  <c r="AB2720" i="2" s="1"/>
  <c r="AA2719" i="2"/>
  <c r="AB2719" i="2" s="1"/>
  <c r="L2826" i="2"/>
  <c r="Y2826" i="2"/>
  <c r="Z2826" i="2" s="1"/>
  <c r="L2936" i="2"/>
  <c r="M2937" i="2"/>
  <c r="L2937" i="2"/>
  <c r="Y2935" i="2"/>
  <c r="Z2935" i="2" s="1"/>
  <c r="Y3042" i="2"/>
  <c r="Z3042" i="2" s="1"/>
  <c r="Y3041" i="2"/>
  <c r="Z3041" i="2" s="1"/>
  <c r="L3147" i="2"/>
  <c r="Y3249" i="2"/>
  <c r="Z3249" i="2" s="1"/>
  <c r="L3249" i="2"/>
  <c r="AA3355" i="2"/>
  <c r="AB3355" i="2" s="1"/>
  <c r="M994" i="2"/>
  <c r="L318" i="2"/>
  <c r="M1313" i="2"/>
  <c r="L3148" i="2"/>
  <c r="AA2825" i="2"/>
  <c r="AB2825" i="2" s="1"/>
  <c r="M2935" i="2"/>
  <c r="AA3040" i="2"/>
  <c r="AB3040" i="2" s="1"/>
  <c r="M2425" i="2"/>
  <c r="L2425" i="2"/>
  <c r="L3355" i="2"/>
  <c r="M3356" i="2"/>
  <c r="Z3354" i="2"/>
  <c r="Y573" i="2"/>
  <c r="Z573" i="2" s="1"/>
  <c r="Y572" i="2"/>
  <c r="Z572" i="2" s="1"/>
  <c r="Y571" i="2"/>
  <c r="Z571" i="2" s="1"/>
  <c r="M1101" i="2"/>
  <c r="L1101" i="2"/>
  <c r="L1207" i="2"/>
  <c r="M1207" i="2"/>
  <c r="Y2129" i="2"/>
  <c r="Z2129" i="2" s="1"/>
  <c r="Y2234" i="2"/>
  <c r="Z2234" i="2" s="1"/>
  <c r="L2720" i="2"/>
  <c r="M2827" i="2"/>
  <c r="L3042" i="2"/>
  <c r="M3043" i="2"/>
  <c r="L3146" i="2"/>
  <c r="L3248" i="2"/>
  <c r="AA3354" i="2"/>
  <c r="AB3354" i="2" s="1"/>
  <c r="M3354" i="2"/>
  <c r="L2131" i="2"/>
  <c r="M764" i="2"/>
  <c r="L994" i="2"/>
  <c r="M2721" i="2"/>
  <c r="AA2018" i="2"/>
  <c r="AB2018" i="2" s="1"/>
  <c r="M3042" i="2"/>
  <c r="L490" i="2"/>
  <c r="L992" i="2"/>
  <c r="L1100" i="2"/>
  <c r="Z1098" i="2"/>
  <c r="L1206" i="2"/>
  <c r="L2424" i="2"/>
  <c r="M2826" i="2"/>
  <c r="M2936" i="2"/>
  <c r="AA2934" i="2"/>
  <c r="AB2934" i="2" s="1"/>
  <c r="L3041" i="2"/>
  <c r="M3041" i="2"/>
  <c r="AA3146" i="2"/>
  <c r="AB3146" i="2" s="1"/>
  <c r="M3146" i="2"/>
  <c r="M3248" i="2"/>
  <c r="AA3353" i="2"/>
  <c r="AB3353" i="2" s="1"/>
  <c r="Z1311" i="2"/>
  <c r="L1801" i="2"/>
  <c r="M1801" i="2"/>
  <c r="L1910" i="2"/>
  <c r="Z1908" i="2"/>
  <c r="Z2236" i="2"/>
  <c r="AA2235" i="2"/>
  <c r="AB2235" i="2" s="1"/>
  <c r="L2611" i="2"/>
  <c r="M2611" i="2"/>
  <c r="Z2720" i="2"/>
  <c r="M2720" i="2"/>
  <c r="M2719" i="2"/>
  <c r="M317" i="2"/>
  <c r="M992" i="2"/>
  <c r="Z489" i="2"/>
  <c r="L572" i="2"/>
  <c r="M573" i="2"/>
  <c r="L763" i="2"/>
  <c r="M763" i="2"/>
  <c r="M1100" i="2"/>
  <c r="L1312" i="2"/>
  <c r="AA1311" i="2"/>
  <c r="AB1311" i="2" s="1"/>
  <c r="L1417" i="2"/>
  <c r="M1609" i="2"/>
  <c r="M1800" i="2"/>
  <c r="M1909" i="2"/>
  <c r="L2019" i="2"/>
  <c r="M2019" i="2"/>
  <c r="L2129" i="2"/>
  <c r="M2129" i="2"/>
  <c r="L2236" i="2"/>
  <c r="M2236" i="2"/>
  <c r="L2423" i="2"/>
  <c r="L1099" i="2"/>
  <c r="Z1099" i="2"/>
  <c r="L1205" i="2"/>
  <c r="M1206" i="2"/>
  <c r="L1311" i="2"/>
  <c r="L1609" i="2"/>
  <c r="M1910" i="2"/>
  <c r="AA1908" i="2"/>
  <c r="AB1908" i="2" s="1"/>
  <c r="L2018" i="2"/>
  <c r="AA2019" i="2"/>
  <c r="AB2019" i="2" s="1"/>
  <c r="M2130" i="2"/>
  <c r="AA2128" i="2"/>
  <c r="AB2128" i="2" s="1"/>
  <c r="L2235" i="2"/>
  <c r="AA2236" i="2"/>
  <c r="AB2236" i="2" s="1"/>
  <c r="M2423" i="2"/>
  <c r="M2612" i="2"/>
  <c r="Z1910" i="2"/>
  <c r="Z1909" i="2"/>
  <c r="M2018" i="2"/>
  <c r="Z2017" i="2"/>
  <c r="Z2130" i="2"/>
  <c r="M2235" i="2"/>
  <c r="M2424" i="2"/>
  <c r="AA1909" i="2"/>
  <c r="AB1909" i="2" s="1"/>
  <c r="AA489" i="2"/>
  <c r="AB489" i="2" s="1"/>
  <c r="L573" i="2"/>
  <c r="M572" i="2"/>
  <c r="L762" i="2"/>
  <c r="M762" i="2"/>
  <c r="L317" i="2"/>
  <c r="L489" i="2"/>
  <c r="M993" i="2"/>
  <c r="AA1099" i="2"/>
  <c r="AB1099" i="2" s="1"/>
  <c r="M1099" i="2"/>
  <c r="M1205" i="2"/>
  <c r="M1417" i="2"/>
  <c r="M1608" i="2"/>
  <c r="M1311" i="2"/>
  <c r="Z1418" i="2"/>
  <c r="M490" i="2"/>
  <c r="M316" i="2"/>
  <c r="M489" i="2"/>
  <c r="H3351" i="2"/>
  <c r="I3351" i="2"/>
  <c r="J3351" i="2"/>
  <c r="K3351" i="2"/>
  <c r="V3351" i="2"/>
  <c r="X3351" i="2" s="1"/>
  <c r="W3351" i="2"/>
  <c r="Y3351" i="2" s="1"/>
  <c r="H3352" i="2"/>
  <c r="I3352" i="2"/>
  <c r="J3352" i="2"/>
  <c r="K3352" i="2"/>
  <c r="V3352" i="2"/>
  <c r="X3352" i="2" s="1"/>
  <c r="W3352" i="2"/>
  <c r="Y3352" i="2" s="1"/>
  <c r="D3351" i="2"/>
  <c r="D3352" i="2"/>
  <c r="L3353" i="2" s="1"/>
  <c r="H3245" i="2"/>
  <c r="I3245" i="2"/>
  <c r="J3245" i="2"/>
  <c r="K3245" i="2"/>
  <c r="V3245" i="2"/>
  <c r="X3245" i="2" s="1"/>
  <c r="W3245" i="2"/>
  <c r="H3246" i="2"/>
  <c r="I3246" i="2"/>
  <c r="J3246" i="2"/>
  <c r="K3246" i="2"/>
  <c r="V3246" i="2"/>
  <c r="X3246" i="2" s="1"/>
  <c r="W3246" i="2"/>
  <c r="Y3246" i="2" s="1"/>
  <c r="D3245" i="2"/>
  <c r="D3246" i="2"/>
  <c r="M3247" i="2" s="1"/>
  <c r="H3143" i="2"/>
  <c r="I3143" i="2"/>
  <c r="J3143" i="2"/>
  <c r="K3143" i="2"/>
  <c r="V3143" i="2"/>
  <c r="X3143" i="2" s="1"/>
  <c r="W3143" i="2"/>
  <c r="Y3143" i="2" s="1"/>
  <c r="H3144" i="2"/>
  <c r="I3144" i="2"/>
  <c r="J3144" i="2"/>
  <c r="K3144" i="2"/>
  <c r="V3144" i="2"/>
  <c r="X3144" i="2" s="1"/>
  <c r="W3144" i="2"/>
  <c r="D3143" i="2"/>
  <c r="D3144" i="2"/>
  <c r="H3038" i="2"/>
  <c r="I3038" i="2"/>
  <c r="J3038" i="2"/>
  <c r="K3038" i="2"/>
  <c r="V3038" i="2"/>
  <c r="X3038" i="2" s="1"/>
  <c r="W3038" i="2"/>
  <c r="H3039" i="2"/>
  <c r="I3039" i="2"/>
  <c r="J3039" i="2"/>
  <c r="K3039" i="2"/>
  <c r="V3039" i="2"/>
  <c r="X3039" i="2" s="1"/>
  <c r="W3039" i="2"/>
  <c r="Y3039" i="2" s="1"/>
  <c r="D3038" i="2"/>
  <c r="D3039" i="2"/>
  <c r="L3040" i="2" s="1"/>
  <c r="H2932" i="2"/>
  <c r="I2932" i="2"/>
  <c r="J2932" i="2"/>
  <c r="K2932" i="2"/>
  <c r="V2932" i="2"/>
  <c r="X2932" i="2" s="1"/>
  <c r="W2932" i="2"/>
  <c r="AA2932" i="2" s="1"/>
  <c r="AB2932" i="2" s="1"/>
  <c r="H2933" i="2"/>
  <c r="I2933" i="2"/>
  <c r="J2933" i="2"/>
  <c r="K2933" i="2"/>
  <c r="V2933" i="2"/>
  <c r="X2933" i="2" s="1"/>
  <c r="W2933" i="2"/>
  <c r="D2932" i="2"/>
  <c r="D2933" i="2"/>
  <c r="L2934" i="2" s="1"/>
  <c r="H2823" i="2"/>
  <c r="I2823" i="2"/>
  <c r="J2823" i="2"/>
  <c r="K2823" i="2"/>
  <c r="V2823" i="2"/>
  <c r="X2823" i="2" s="1"/>
  <c r="W2823" i="2"/>
  <c r="H2824" i="2"/>
  <c r="I2824" i="2"/>
  <c r="J2824" i="2"/>
  <c r="K2824" i="2"/>
  <c r="V2824" i="2"/>
  <c r="X2824" i="2" s="1"/>
  <c r="W2824" i="2"/>
  <c r="Y2824" i="2" s="1"/>
  <c r="D2823" i="2"/>
  <c r="D2824" i="2"/>
  <c r="M2825" i="2" s="1"/>
  <c r="H2716" i="2"/>
  <c r="I2716" i="2"/>
  <c r="J2716" i="2"/>
  <c r="K2716" i="2"/>
  <c r="V2716" i="2"/>
  <c r="X2716" i="2" s="1"/>
  <c r="W2716" i="2"/>
  <c r="Y2716" i="2" s="1"/>
  <c r="H2717" i="2"/>
  <c r="I2717" i="2"/>
  <c r="J2717" i="2"/>
  <c r="K2717" i="2"/>
  <c r="V2717" i="2"/>
  <c r="X2717" i="2" s="1"/>
  <c r="W2717" i="2"/>
  <c r="D2716" i="2"/>
  <c r="D2717" i="2"/>
  <c r="L2718" i="2" s="1"/>
  <c r="H2608" i="2"/>
  <c r="J2608" i="2"/>
  <c r="H2609" i="2"/>
  <c r="J2609" i="2"/>
  <c r="D2608" i="2"/>
  <c r="D2609" i="2"/>
  <c r="M2610" i="2" s="1"/>
  <c r="H2420" i="2"/>
  <c r="J2420" i="2"/>
  <c r="H2421" i="2"/>
  <c r="J2421" i="2"/>
  <c r="D2420" i="2"/>
  <c r="D2421" i="2"/>
  <c r="M2422" i="2" s="1"/>
  <c r="F328" i="13"/>
  <c r="H328" i="13" s="1"/>
  <c r="G328" i="13"/>
  <c r="K328" i="13" s="1"/>
  <c r="L328" i="13" s="1"/>
  <c r="F329" i="13"/>
  <c r="H329" i="13" s="1"/>
  <c r="G329" i="13"/>
  <c r="I329" i="13" s="1"/>
  <c r="F265" i="13"/>
  <c r="H265" i="13" s="1"/>
  <c r="G265" i="13"/>
  <c r="I265" i="13" s="1"/>
  <c r="F266" i="13"/>
  <c r="H266" i="13" s="1"/>
  <c r="G266" i="13"/>
  <c r="K266" i="13" s="1"/>
  <c r="L266" i="13" s="1"/>
  <c r="F202" i="13"/>
  <c r="H202" i="13" s="1"/>
  <c r="G202" i="13"/>
  <c r="K202" i="13" s="1"/>
  <c r="L202" i="13" s="1"/>
  <c r="F203" i="13"/>
  <c r="H203" i="13" s="1"/>
  <c r="G203" i="13"/>
  <c r="I203" i="13" s="1"/>
  <c r="H2232" i="2"/>
  <c r="I2232" i="2"/>
  <c r="J2232" i="2"/>
  <c r="K2232" i="2"/>
  <c r="V2232" i="2"/>
  <c r="X2232" i="2" s="1"/>
  <c r="W2232" i="2"/>
  <c r="H2233" i="2"/>
  <c r="I2233" i="2"/>
  <c r="J2233" i="2"/>
  <c r="K2233" i="2"/>
  <c r="V2233" i="2"/>
  <c r="X2233" i="2" s="1"/>
  <c r="W2233" i="2"/>
  <c r="D2232" i="2"/>
  <c r="D2233" i="2"/>
  <c r="M2234" i="2" s="1"/>
  <c r="H2126" i="2"/>
  <c r="I2126" i="2"/>
  <c r="J2126" i="2"/>
  <c r="K2126" i="2"/>
  <c r="V2126" i="2"/>
  <c r="X2126" i="2" s="1"/>
  <c r="W2126" i="2"/>
  <c r="Y2126" i="2" s="1"/>
  <c r="H2127" i="2"/>
  <c r="I2127" i="2"/>
  <c r="J2127" i="2"/>
  <c r="K2127" i="2"/>
  <c r="V2127" i="2"/>
  <c r="X2127" i="2" s="1"/>
  <c r="W2127" i="2"/>
  <c r="D2126" i="2"/>
  <c r="D2127" i="2"/>
  <c r="H2015" i="2"/>
  <c r="I2015" i="2"/>
  <c r="J2015" i="2"/>
  <c r="K2015" i="2"/>
  <c r="V2015" i="2"/>
  <c r="X2015" i="2" s="1"/>
  <c r="W2015" i="2"/>
  <c r="H2016" i="2"/>
  <c r="I2016" i="2"/>
  <c r="J2016" i="2"/>
  <c r="K2016" i="2"/>
  <c r="V2016" i="2"/>
  <c r="X2016" i="2" s="1"/>
  <c r="W2016" i="2"/>
  <c r="Y2016" i="2" s="1"/>
  <c r="D2015" i="2"/>
  <c r="D2016" i="2"/>
  <c r="M2017" i="2" s="1"/>
  <c r="H1906" i="2"/>
  <c r="I1906" i="2"/>
  <c r="J1906" i="2"/>
  <c r="K1906" i="2"/>
  <c r="V1906" i="2"/>
  <c r="X1906" i="2" s="1"/>
  <c r="W1906" i="2"/>
  <c r="AA1906" i="2" s="1"/>
  <c r="AB1906" i="2" s="1"/>
  <c r="H1907" i="2"/>
  <c r="I1907" i="2"/>
  <c r="J1907" i="2"/>
  <c r="K1907" i="2"/>
  <c r="V1907" i="2"/>
  <c r="X1907" i="2" s="1"/>
  <c r="W1907" i="2"/>
  <c r="D1906" i="2"/>
  <c r="D1907" i="2"/>
  <c r="L1908" i="2" s="1"/>
  <c r="H1797" i="2"/>
  <c r="J1797" i="2"/>
  <c r="H1798" i="2"/>
  <c r="J1798" i="2"/>
  <c r="D1797" i="2"/>
  <c r="D1798" i="2"/>
  <c r="M1799" i="2" s="1"/>
  <c r="H1605" i="2"/>
  <c r="J1605" i="2"/>
  <c r="H1606" i="2"/>
  <c r="J1606" i="2"/>
  <c r="D1605" i="2"/>
  <c r="D1606" i="2"/>
  <c r="H1414" i="2"/>
  <c r="I1414" i="2"/>
  <c r="J1414" i="2"/>
  <c r="K1414" i="2"/>
  <c r="V1414" i="2"/>
  <c r="X1414" i="2" s="1"/>
  <c r="W1414" i="2"/>
  <c r="H1415" i="2"/>
  <c r="I1415" i="2"/>
  <c r="J1415" i="2"/>
  <c r="K1415" i="2"/>
  <c r="V1415" i="2"/>
  <c r="X1415" i="2" s="1"/>
  <c r="W1415" i="2"/>
  <c r="Y1415" i="2" s="1"/>
  <c r="D1414" i="2"/>
  <c r="D1415" i="2"/>
  <c r="L1416" i="2" s="1"/>
  <c r="H1308" i="2"/>
  <c r="I1308" i="2"/>
  <c r="J1308" i="2"/>
  <c r="K1308" i="2"/>
  <c r="V1308" i="2"/>
  <c r="X1308" i="2" s="1"/>
  <c r="W1308" i="2"/>
  <c r="H1309" i="2"/>
  <c r="I1309" i="2"/>
  <c r="J1309" i="2"/>
  <c r="K1309" i="2"/>
  <c r="V1309" i="2"/>
  <c r="X1309" i="2" s="1"/>
  <c r="W1309" i="2"/>
  <c r="D1308" i="2"/>
  <c r="D1309" i="2"/>
  <c r="L1310" i="2" s="1"/>
  <c r="H1202" i="2"/>
  <c r="I1202" i="2"/>
  <c r="J1202" i="2"/>
  <c r="K1202" i="2"/>
  <c r="V1202" i="2"/>
  <c r="X1202" i="2" s="1"/>
  <c r="W1202" i="2"/>
  <c r="Y1202" i="2" s="1"/>
  <c r="H1203" i="2"/>
  <c r="I1203" i="2"/>
  <c r="J1203" i="2"/>
  <c r="K1203" i="2"/>
  <c r="V1203" i="2"/>
  <c r="X1203" i="2" s="1"/>
  <c r="W1203" i="2"/>
  <c r="Y1203" i="2" s="1"/>
  <c r="D1202" i="2"/>
  <c r="D1203" i="2"/>
  <c r="H1096" i="2"/>
  <c r="I1096" i="2"/>
  <c r="J1096" i="2"/>
  <c r="K1096" i="2"/>
  <c r="V1096" i="2"/>
  <c r="X1096" i="2" s="1"/>
  <c r="W1096" i="2"/>
  <c r="Y1096" i="2" s="1"/>
  <c r="H1097" i="2"/>
  <c r="I1097" i="2"/>
  <c r="J1097" i="2"/>
  <c r="K1097" i="2"/>
  <c r="V1097" i="2"/>
  <c r="X1097" i="2" s="1"/>
  <c r="W1097" i="2"/>
  <c r="Y1097" i="2" s="1"/>
  <c r="D1096" i="2"/>
  <c r="D1097" i="2"/>
  <c r="L1098" i="2" s="1"/>
  <c r="H989" i="2"/>
  <c r="J989" i="2"/>
  <c r="H990" i="2"/>
  <c r="J990" i="2"/>
  <c r="D989" i="2"/>
  <c r="D990" i="2"/>
  <c r="H759" i="2"/>
  <c r="J759" i="2"/>
  <c r="H760" i="2"/>
  <c r="J760" i="2"/>
  <c r="D759" i="2"/>
  <c r="D760" i="2"/>
  <c r="L761" i="2" s="1"/>
  <c r="F139" i="13"/>
  <c r="H139" i="13" s="1"/>
  <c r="G139" i="13"/>
  <c r="K139" i="13" s="1"/>
  <c r="L139" i="13" s="1"/>
  <c r="F140" i="13"/>
  <c r="H140" i="13" s="1"/>
  <c r="G140" i="13"/>
  <c r="I140" i="13" s="1"/>
  <c r="F76" i="13"/>
  <c r="H76" i="13" s="1"/>
  <c r="G76" i="13"/>
  <c r="I76" i="13" s="1"/>
  <c r="F77" i="13"/>
  <c r="H77" i="13" s="1"/>
  <c r="G77" i="13"/>
  <c r="I77" i="13" s="1"/>
  <c r="B76" i="13"/>
  <c r="B139" i="13" s="1"/>
  <c r="B202" i="13" s="1"/>
  <c r="B265" i="13" s="1"/>
  <c r="B328" i="13" s="1"/>
  <c r="B77" i="13"/>
  <c r="B140" i="13" s="1"/>
  <c r="B203" i="13" s="1"/>
  <c r="B266" i="13" s="1"/>
  <c r="B329" i="13" s="1"/>
  <c r="F13" i="13"/>
  <c r="H13" i="13" s="1"/>
  <c r="G13" i="13"/>
  <c r="K13" i="13" s="1"/>
  <c r="L13" i="13" s="1"/>
  <c r="F14" i="13"/>
  <c r="H14" i="13" s="1"/>
  <c r="G14" i="13"/>
  <c r="K14" i="13" s="1"/>
  <c r="L14" i="13" s="1"/>
  <c r="H569" i="2"/>
  <c r="I569" i="2"/>
  <c r="J569" i="2"/>
  <c r="K569" i="2"/>
  <c r="V569" i="2"/>
  <c r="X569" i="2" s="1"/>
  <c r="W569" i="2"/>
  <c r="H570" i="2"/>
  <c r="I570" i="2"/>
  <c r="J570" i="2"/>
  <c r="K570" i="2"/>
  <c r="V570" i="2"/>
  <c r="X570" i="2" s="1"/>
  <c r="W570" i="2"/>
  <c r="Y570" i="2" s="1"/>
  <c r="D570" i="2"/>
  <c r="D569" i="2"/>
  <c r="H486" i="2"/>
  <c r="I486" i="2"/>
  <c r="J486" i="2"/>
  <c r="K486" i="2"/>
  <c r="V486" i="2"/>
  <c r="X486" i="2" s="1"/>
  <c r="W486" i="2"/>
  <c r="Y486" i="2" s="1"/>
  <c r="H487" i="2"/>
  <c r="I487" i="2"/>
  <c r="J487" i="2"/>
  <c r="K487" i="2"/>
  <c r="V487" i="2"/>
  <c r="X487" i="2" s="1"/>
  <c r="W487" i="2"/>
  <c r="D487" i="2"/>
  <c r="L488" i="2" s="1"/>
  <c r="D486" i="2"/>
  <c r="H313" i="2"/>
  <c r="J313" i="2"/>
  <c r="H314" i="2"/>
  <c r="J314" i="2"/>
  <c r="D314" i="2"/>
  <c r="M315" i="2" s="1"/>
  <c r="D313" i="2"/>
  <c r="H117" i="2"/>
  <c r="L117" i="2" s="1"/>
  <c r="J117" i="2"/>
  <c r="M117" i="2" s="1"/>
  <c r="H118" i="2"/>
  <c r="L118" i="2" s="1"/>
  <c r="J118" i="2"/>
  <c r="M118" i="2" s="1"/>
  <c r="N1206" i="2" l="1"/>
  <c r="P1206" i="2"/>
  <c r="Q1206" i="2"/>
  <c r="O1206" i="2"/>
  <c r="Q1207" i="2"/>
  <c r="O1207" i="2"/>
  <c r="Q1205" i="2"/>
  <c r="O1205" i="2"/>
  <c r="N1205" i="2"/>
  <c r="P1205" i="2"/>
  <c r="N1207" i="2"/>
  <c r="P1207" i="2"/>
  <c r="P1311" i="2"/>
  <c r="N1311" i="2"/>
  <c r="O1312" i="2"/>
  <c r="Q1312" i="2"/>
  <c r="Q1311" i="2"/>
  <c r="O1311" i="2"/>
  <c r="P1310" i="2"/>
  <c r="N1310" i="2"/>
  <c r="P1312" i="2"/>
  <c r="N1312" i="2"/>
  <c r="Q1313" i="2"/>
  <c r="O1313" i="2"/>
  <c r="B396" i="2"/>
  <c r="C396" i="2" s="1"/>
  <c r="A397" i="2"/>
  <c r="AA3038" i="2"/>
  <c r="AB3038" i="2" s="1"/>
  <c r="AA3144" i="2"/>
  <c r="AB3144" i="2" s="1"/>
  <c r="AA1309" i="2"/>
  <c r="AB1309" i="2" s="1"/>
  <c r="AA2127" i="2"/>
  <c r="AB2127" i="2" s="1"/>
  <c r="AA2717" i="2"/>
  <c r="AB2717" i="2" s="1"/>
  <c r="AA1414" i="2"/>
  <c r="AB1414" i="2" s="1"/>
  <c r="AA3245" i="2"/>
  <c r="AB3245" i="2" s="1"/>
  <c r="J329" i="13"/>
  <c r="AA2015" i="2"/>
  <c r="AB2015" i="2" s="1"/>
  <c r="AA2232" i="2"/>
  <c r="AB2232" i="2" s="1"/>
  <c r="I14" i="13"/>
  <c r="J14" i="13" s="1"/>
  <c r="O3355" i="2"/>
  <c r="AA1308" i="2"/>
  <c r="AB1308" i="2" s="1"/>
  <c r="K329" i="13"/>
  <c r="L329" i="13" s="1"/>
  <c r="I328" i="13"/>
  <c r="J328" i="13" s="1"/>
  <c r="K140" i="13"/>
  <c r="L140" i="13" s="1"/>
  <c r="I13" i="13"/>
  <c r="J13" i="13" s="1"/>
  <c r="AA2823" i="2"/>
  <c r="AB2823" i="2" s="1"/>
  <c r="AA569" i="2"/>
  <c r="AB569" i="2" s="1"/>
  <c r="AA2933" i="2"/>
  <c r="AB2933" i="2" s="1"/>
  <c r="K265" i="13"/>
  <c r="L265" i="13" s="1"/>
  <c r="I266" i="13"/>
  <c r="J266" i="13" s="1"/>
  <c r="J265" i="13"/>
  <c r="I202" i="13"/>
  <c r="J202" i="13" s="1"/>
  <c r="K203" i="13"/>
  <c r="L203" i="13" s="1"/>
  <c r="J140" i="13"/>
  <c r="I139" i="13"/>
  <c r="J139" i="13" s="1"/>
  <c r="J76" i="13"/>
  <c r="K77" i="13"/>
  <c r="L77" i="13" s="1"/>
  <c r="K76" i="13"/>
  <c r="L76" i="13" s="1"/>
  <c r="AA1097" i="2"/>
  <c r="AB1097" i="2" s="1"/>
  <c r="AA1907" i="2"/>
  <c r="AB1907" i="2" s="1"/>
  <c r="P2719" i="2"/>
  <c r="AA487" i="2"/>
  <c r="AB487" i="2" s="1"/>
  <c r="P1610" i="2"/>
  <c r="L486" i="2"/>
  <c r="N486" i="2" s="1"/>
  <c r="Z1203" i="2"/>
  <c r="Y2127" i="2"/>
  <c r="Z2127" i="2" s="1"/>
  <c r="Y3144" i="2"/>
  <c r="Z3144" i="2" s="1"/>
  <c r="Y2932" i="2"/>
  <c r="Z2932" i="2" s="1"/>
  <c r="P1802" i="2"/>
  <c r="Y1309" i="2"/>
  <c r="Z1309" i="2" s="1"/>
  <c r="Y2933" i="2"/>
  <c r="Z2933" i="2" s="1"/>
  <c r="N2019" i="2"/>
  <c r="P2019" i="2"/>
  <c r="O763" i="2"/>
  <c r="Q763" i="2"/>
  <c r="P572" i="2"/>
  <c r="N572" i="2"/>
  <c r="Q2720" i="2"/>
  <c r="O2720" i="2"/>
  <c r="Q1801" i="2"/>
  <c r="O1801" i="2"/>
  <c r="N994" i="2"/>
  <c r="P994" i="2"/>
  <c r="P3042" i="2"/>
  <c r="N3042" i="2"/>
  <c r="N3147" i="2"/>
  <c r="P3147" i="2"/>
  <c r="O2020" i="2"/>
  <c r="Q2020" i="2"/>
  <c r="N117" i="2"/>
  <c r="P117" i="2"/>
  <c r="P488" i="2"/>
  <c r="N488" i="2"/>
  <c r="O2422" i="2"/>
  <c r="Q2422" i="2"/>
  <c r="P2718" i="2"/>
  <c r="N2718" i="2"/>
  <c r="O2825" i="2"/>
  <c r="Q2825" i="2"/>
  <c r="P3040" i="2"/>
  <c r="N3040" i="2"/>
  <c r="O3247" i="2"/>
  <c r="Q3247" i="2"/>
  <c r="O489" i="2"/>
  <c r="Q489" i="2"/>
  <c r="Q1417" i="2"/>
  <c r="O1417" i="2"/>
  <c r="Q993" i="2"/>
  <c r="O993" i="2"/>
  <c r="N762" i="2"/>
  <c r="P762" i="2"/>
  <c r="O2235" i="2"/>
  <c r="Q2235" i="2"/>
  <c r="N1609" i="2"/>
  <c r="P1609" i="2"/>
  <c r="N1099" i="2"/>
  <c r="P1099" i="2"/>
  <c r="Q2129" i="2"/>
  <c r="O2129" i="2"/>
  <c r="O1909" i="2"/>
  <c r="Q1909" i="2"/>
  <c r="P763" i="2"/>
  <c r="N763" i="2"/>
  <c r="N1801" i="2"/>
  <c r="P1801" i="2"/>
  <c r="O3248" i="2"/>
  <c r="Q3248" i="2"/>
  <c r="P3041" i="2"/>
  <c r="N3041" i="2"/>
  <c r="N2424" i="2"/>
  <c r="P2424" i="2"/>
  <c r="N1100" i="2"/>
  <c r="P1100" i="2"/>
  <c r="O3042" i="2"/>
  <c r="Q3042" i="2"/>
  <c r="O764" i="2"/>
  <c r="Q764" i="2"/>
  <c r="N3248" i="2"/>
  <c r="P3248" i="2"/>
  <c r="Q2827" i="2"/>
  <c r="O2827" i="2"/>
  <c r="O3356" i="2"/>
  <c r="Q3356" i="2"/>
  <c r="O2425" i="2"/>
  <c r="Q2425" i="2"/>
  <c r="N3148" i="2"/>
  <c r="P3148" i="2"/>
  <c r="O2937" i="2"/>
  <c r="Q2937" i="2"/>
  <c r="N1419" i="2"/>
  <c r="P1419" i="2"/>
  <c r="P2612" i="2"/>
  <c r="N2612" i="2"/>
  <c r="P2827" i="2"/>
  <c r="N2827" i="2"/>
  <c r="N1800" i="2"/>
  <c r="P1800" i="2"/>
  <c r="N2237" i="2"/>
  <c r="P2237" i="2"/>
  <c r="O3249" i="2"/>
  <c r="Q3249" i="2"/>
  <c r="Q117" i="2"/>
  <c r="O117" i="2"/>
  <c r="Q1608" i="2"/>
  <c r="O1608" i="2"/>
  <c r="N489" i="2"/>
  <c r="P489" i="2"/>
  <c r="O762" i="2"/>
  <c r="Q762" i="2"/>
  <c r="O2018" i="2"/>
  <c r="Q2018" i="2"/>
  <c r="Q2130" i="2"/>
  <c r="O2130" i="2"/>
  <c r="O1910" i="2"/>
  <c r="Q1910" i="2"/>
  <c r="N2236" i="2"/>
  <c r="P2236" i="2"/>
  <c r="P2613" i="2"/>
  <c r="N2613" i="2"/>
  <c r="O2613" i="2"/>
  <c r="Q2613" i="2"/>
  <c r="O1911" i="2"/>
  <c r="Q1911" i="2"/>
  <c r="Q118" i="2"/>
  <c r="O118" i="2"/>
  <c r="N1416" i="2"/>
  <c r="P1416" i="2"/>
  <c r="P1908" i="2"/>
  <c r="N1908" i="2"/>
  <c r="Q316" i="2"/>
  <c r="O316" i="2"/>
  <c r="O572" i="2"/>
  <c r="Q572" i="2"/>
  <c r="N2235" i="2"/>
  <c r="P2235" i="2"/>
  <c r="P2018" i="2"/>
  <c r="N2018" i="2"/>
  <c r="N2423" i="2"/>
  <c r="P2423" i="2"/>
  <c r="N2129" i="2"/>
  <c r="P2129" i="2"/>
  <c r="Q1800" i="2"/>
  <c r="O1800" i="2"/>
  <c r="Q992" i="2"/>
  <c r="O992" i="2"/>
  <c r="O2611" i="2"/>
  <c r="Q2611" i="2"/>
  <c r="O3146" i="2"/>
  <c r="Q3146" i="2"/>
  <c r="N992" i="2"/>
  <c r="P992" i="2"/>
  <c r="P2131" i="2"/>
  <c r="N2131" i="2"/>
  <c r="N3146" i="2"/>
  <c r="P3146" i="2"/>
  <c r="P2720" i="2"/>
  <c r="N2720" i="2"/>
  <c r="N3355" i="2"/>
  <c r="P3355" i="2"/>
  <c r="N3249" i="2"/>
  <c r="P3249" i="2"/>
  <c r="P2936" i="2"/>
  <c r="N2936" i="2"/>
  <c r="N1608" i="2"/>
  <c r="P1608" i="2"/>
  <c r="N993" i="2"/>
  <c r="P993" i="2"/>
  <c r="O2828" i="2"/>
  <c r="Q2828" i="2"/>
  <c r="N491" i="2"/>
  <c r="P491" i="2"/>
  <c r="N3250" i="2"/>
  <c r="P3250" i="2"/>
  <c r="Q1799" i="2"/>
  <c r="O1799" i="2"/>
  <c r="O2423" i="2"/>
  <c r="Q2423" i="2"/>
  <c r="N1417" i="2"/>
  <c r="P1417" i="2"/>
  <c r="O3041" i="2"/>
  <c r="Q3041" i="2"/>
  <c r="O2826" i="2"/>
  <c r="Q2826" i="2"/>
  <c r="Q1101" i="2"/>
  <c r="O1101" i="2"/>
  <c r="P2425" i="2"/>
  <c r="N2425" i="2"/>
  <c r="O994" i="2"/>
  <c r="Q994" i="2"/>
  <c r="P2937" i="2"/>
  <c r="N2937" i="2"/>
  <c r="P2826" i="2"/>
  <c r="N2826" i="2"/>
  <c r="N316" i="2"/>
  <c r="P316" i="2"/>
  <c r="N1909" i="2"/>
  <c r="P1909" i="2"/>
  <c r="Z486" i="2"/>
  <c r="N118" i="2"/>
  <c r="P118" i="2"/>
  <c r="Q315" i="2"/>
  <c r="O315" i="2"/>
  <c r="P761" i="2"/>
  <c r="N761" i="2"/>
  <c r="N1098" i="2"/>
  <c r="P1098" i="2"/>
  <c r="Y1308" i="2"/>
  <c r="Z1308" i="2" s="1"/>
  <c r="Y1906" i="2"/>
  <c r="Z1906" i="2" s="1"/>
  <c r="O2017" i="2"/>
  <c r="Q2017" i="2"/>
  <c r="O2234" i="2"/>
  <c r="Q2234" i="2"/>
  <c r="O2610" i="2"/>
  <c r="Q2610" i="2"/>
  <c r="P2934" i="2"/>
  <c r="N2934" i="2"/>
  <c r="N3353" i="2"/>
  <c r="P3353" i="2"/>
  <c r="Z3351" i="2"/>
  <c r="O490" i="2"/>
  <c r="Q490" i="2"/>
  <c r="Q1099" i="2"/>
  <c r="O1099" i="2"/>
  <c r="N317" i="2"/>
  <c r="P317" i="2"/>
  <c r="N573" i="2"/>
  <c r="P573" i="2"/>
  <c r="O2424" i="2"/>
  <c r="Q2424" i="2"/>
  <c r="O2612" i="2"/>
  <c r="Q2612" i="2"/>
  <c r="O2236" i="2"/>
  <c r="Q2236" i="2"/>
  <c r="O2019" i="2"/>
  <c r="Q2019" i="2"/>
  <c r="Q1609" i="2"/>
  <c r="O1609" i="2"/>
  <c r="Q1100" i="2"/>
  <c r="O1100" i="2"/>
  <c r="O573" i="2"/>
  <c r="Q573" i="2"/>
  <c r="Q317" i="2"/>
  <c r="O317" i="2"/>
  <c r="Q2719" i="2"/>
  <c r="O2719" i="2"/>
  <c r="P2611" i="2"/>
  <c r="N2611" i="2"/>
  <c r="N1910" i="2"/>
  <c r="P1910" i="2"/>
  <c r="O2936" i="2"/>
  <c r="Q2936" i="2"/>
  <c r="N490" i="2"/>
  <c r="P490" i="2"/>
  <c r="O2721" i="2"/>
  <c r="Q2721" i="2"/>
  <c r="O3354" i="2"/>
  <c r="Q3354" i="2"/>
  <c r="O3043" i="2"/>
  <c r="Q3043" i="2"/>
  <c r="N1101" i="2"/>
  <c r="P1101" i="2"/>
  <c r="O2935" i="2"/>
  <c r="Q2935" i="2"/>
  <c r="N318" i="2"/>
  <c r="P318" i="2"/>
  <c r="Q1418" i="2"/>
  <c r="O1418" i="2"/>
  <c r="N574" i="2"/>
  <c r="P574" i="2"/>
  <c r="O491" i="2"/>
  <c r="Q491" i="2"/>
  <c r="N3354" i="2"/>
  <c r="P3354" i="2"/>
  <c r="P2935" i="2"/>
  <c r="N2935" i="2"/>
  <c r="P2130" i="2"/>
  <c r="N2130" i="2"/>
  <c r="N1418" i="2"/>
  <c r="P1418" i="2"/>
  <c r="Z2824" i="2"/>
  <c r="Z2016" i="2"/>
  <c r="AA2233" i="2"/>
  <c r="AB2233" i="2" s="1"/>
  <c r="Z1096" i="2"/>
  <c r="AA1202" i="2"/>
  <c r="AB1202" i="2" s="1"/>
  <c r="Y2823" i="2"/>
  <c r="Z2823" i="2" s="1"/>
  <c r="Y3038" i="2"/>
  <c r="Z3038" i="2" s="1"/>
  <c r="Y3245" i="2"/>
  <c r="Z3245" i="2" s="1"/>
  <c r="Y1414" i="2"/>
  <c r="Z1414" i="2" s="1"/>
  <c r="Y2015" i="2"/>
  <c r="Z2015" i="2" s="1"/>
  <c r="Y2233" i="2"/>
  <c r="Z2233" i="2" s="1"/>
  <c r="Y2232" i="2"/>
  <c r="Z2232" i="2" s="1"/>
  <c r="Y2717" i="2"/>
  <c r="Z2717" i="2" s="1"/>
  <c r="L3247" i="2"/>
  <c r="L2825" i="2"/>
  <c r="L1606" i="2"/>
  <c r="Z2126" i="2"/>
  <c r="Z3039" i="2"/>
  <c r="L3144" i="2"/>
  <c r="M3353" i="2"/>
  <c r="M3145" i="2"/>
  <c r="M2934" i="2"/>
  <c r="M2718" i="2"/>
  <c r="M3040" i="2"/>
  <c r="L3145" i="2"/>
  <c r="Y487" i="2"/>
  <c r="Z487" i="2" s="1"/>
  <c r="Y569" i="2"/>
  <c r="Z569" i="2" s="1"/>
  <c r="M1908" i="2"/>
  <c r="L2610" i="2"/>
  <c r="L2422" i="2"/>
  <c r="Z570" i="2"/>
  <c r="M569" i="2"/>
  <c r="Z1415" i="2"/>
  <c r="L2127" i="2"/>
  <c r="M2128" i="2"/>
  <c r="L2609" i="2"/>
  <c r="L2717" i="2"/>
  <c r="L3039" i="2"/>
  <c r="Z3143" i="2"/>
  <c r="L3246" i="2"/>
  <c r="Z3246" i="2"/>
  <c r="L2128" i="2"/>
  <c r="L1798" i="2"/>
  <c r="L1799" i="2"/>
  <c r="Y1907" i="2"/>
  <c r="Z1907" i="2" s="1"/>
  <c r="L2016" i="2"/>
  <c r="L2017" i="2"/>
  <c r="L2233" i="2"/>
  <c r="L2234" i="2"/>
  <c r="L570" i="2"/>
  <c r="M571" i="2"/>
  <c r="AA570" i="2"/>
  <c r="AB570" i="2" s="1"/>
  <c r="L990" i="2"/>
  <c r="M991" i="2"/>
  <c r="L1203" i="2"/>
  <c r="M1204" i="2"/>
  <c r="AA1203" i="2"/>
  <c r="AB1203" i="2" s="1"/>
  <c r="AA1415" i="2"/>
  <c r="AB1415" i="2" s="1"/>
  <c r="M2717" i="2"/>
  <c r="AA3246" i="2"/>
  <c r="AB3246" i="2" s="1"/>
  <c r="L315" i="2"/>
  <c r="M488" i="2"/>
  <c r="M1607" i="2"/>
  <c r="L1607" i="2"/>
  <c r="M1310" i="2"/>
  <c r="L991" i="2"/>
  <c r="L571" i="2"/>
  <c r="AA486" i="2"/>
  <c r="AB486" i="2" s="1"/>
  <c r="L569" i="2"/>
  <c r="Z1097" i="2"/>
  <c r="L1097" i="2"/>
  <c r="M1097" i="2"/>
  <c r="L1415" i="2"/>
  <c r="M1416" i="2"/>
  <c r="AA2016" i="2"/>
  <c r="AB2016" i="2" s="1"/>
  <c r="M2127" i="2"/>
  <c r="Z2716" i="2"/>
  <c r="L2824" i="2"/>
  <c r="AA2824" i="2"/>
  <c r="AB2824" i="2" s="1"/>
  <c r="AA3039" i="2"/>
  <c r="AB3039" i="2" s="1"/>
  <c r="M3144" i="2"/>
  <c r="Z3352" i="2"/>
  <c r="AA3351" i="2"/>
  <c r="AB3351" i="2" s="1"/>
  <c r="M1098" i="2"/>
  <c r="L1204" i="2"/>
  <c r="M761" i="2"/>
  <c r="J77" i="13"/>
  <c r="J203" i="13"/>
  <c r="M487" i="2"/>
  <c r="L760" i="2"/>
  <c r="M760" i="2"/>
  <c r="L314" i="2"/>
  <c r="M314" i="2"/>
  <c r="L487" i="2"/>
  <c r="M486" i="2"/>
  <c r="M570" i="2"/>
  <c r="M990" i="2"/>
  <c r="AA1096" i="2"/>
  <c r="AB1096" i="2" s="1"/>
  <c r="L1309" i="2"/>
  <c r="M1309" i="2"/>
  <c r="M1606" i="2"/>
  <c r="L1907" i="2"/>
  <c r="M1907" i="2"/>
  <c r="AA2126" i="2"/>
  <c r="AB2126" i="2" s="1"/>
  <c r="M2233" i="2"/>
  <c r="L2421" i="2"/>
  <c r="M2421" i="2"/>
  <c r="M2609" i="2"/>
  <c r="AA2716" i="2"/>
  <c r="AB2716" i="2" s="1"/>
  <c r="L2933" i="2"/>
  <c r="M2933" i="2"/>
  <c r="AA3143" i="2"/>
  <c r="AB3143" i="2" s="1"/>
  <c r="L3352" i="2"/>
  <c r="AA3352" i="2"/>
  <c r="AB3352" i="2" s="1"/>
  <c r="M3352" i="2"/>
  <c r="M1203" i="2"/>
  <c r="Z1202" i="2"/>
  <c r="M1415" i="2"/>
  <c r="M1798" i="2"/>
  <c r="M2016" i="2"/>
  <c r="M2824" i="2"/>
  <c r="M3039" i="2"/>
  <c r="M3246" i="2"/>
  <c r="F322" i="13"/>
  <c r="H322" i="13" s="1"/>
  <c r="G322" i="13"/>
  <c r="F323" i="13"/>
  <c r="H323" i="13" s="1"/>
  <c r="G323" i="13"/>
  <c r="I323" i="13" s="1"/>
  <c r="F324" i="13"/>
  <c r="H324" i="13" s="1"/>
  <c r="G324" i="13"/>
  <c r="K324" i="13" s="1"/>
  <c r="L324" i="13" s="1"/>
  <c r="F325" i="13"/>
  <c r="H325" i="13" s="1"/>
  <c r="G325" i="13"/>
  <c r="I325" i="13" s="1"/>
  <c r="F326" i="13"/>
  <c r="H326" i="13" s="1"/>
  <c r="G326" i="13"/>
  <c r="F327" i="13"/>
  <c r="H327" i="13" s="1"/>
  <c r="G327" i="13"/>
  <c r="I327" i="13" s="1"/>
  <c r="F259" i="13"/>
  <c r="H259" i="13" s="1"/>
  <c r="G259" i="13"/>
  <c r="K259" i="13" s="1"/>
  <c r="L259" i="13" s="1"/>
  <c r="F260" i="13"/>
  <c r="H260" i="13" s="1"/>
  <c r="G260" i="13"/>
  <c r="I260" i="13" s="1"/>
  <c r="F261" i="13"/>
  <c r="H261" i="13" s="1"/>
  <c r="G261" i="13"/>
  <c r="I261" i="13" s="1"/>
  <c r="F262" i="13"/>
  <c r="H262" i="13" s="1"/>
  <c r="G262" i="13"/>
  <c r="I262" i="13" s="1"/>
  <c r="F263" i="13"/>
  <c r="H263" i="13" s="1"/>
  <c r="G263" i="13"/>
  <c r="K263" i="13" s="1"/>
  <c r="L263" i="13" s="1"/>
  <c r="F264" i="13"/>
  <c r="H264" i="13" s="1"/>
  <c r="G264" i="13"/>
  <c r="I264" i="13" s="1"/>
  <c r="F196" i="13"/>
  <c r="H196" i="13" s="1"/>
  <c r="G196" i="13"/>
  <c r="K196" i="13" s="1"/>
  <c r="L196" i="13" s="1"/>
  <c r="F197" i="13"/>
  <c r="H197" i="13" s="1"/>
  <c r="G197" i="13"/>
  <c r="I197" i="13" s="1"/>
  <c r="F198" i="13"/>
  <c r="H198" i="13" s="1"/>
  <c r="G198" i="13"/>
  <c r="I198" i="13" s="1"/>
  <c r="F199" i="13"/>
  <c r="H199" i="13" s="1"/>
  <c r="G199" i="13"/>
  <c r="I199" i="13" s="1"/>
  <c r="F200" i="13"/>
  <c r="H200" i="13" s="1"/>
  <c r="G200" i="13"/>
  <c r="I200" i="13" s="1"/>
  <c r="F201" i="13"/>
  <c r="H201" i="13" s="1"/>
  <c r="G201" i="13"/>
  <c r="I201" i="13" s="1"/>
  <c r="F133" i="13"/>
  <c r="H133" i="13" s="1"/>
  <c r="G133" i="13"/>
  <c r="K133" i="13" s="1"/>
  <c r="L133" i="13" s="1"/>
  <c r="F134" i="13"/>
  <c r="H134" i="13" s="1"/>
  <c r="G134" i="13"/>
  <c r="I134" i="13" s="1"/>
  <c r="F135" i="13"/>
  <c r="H135" i="13" s="1"/>
  <c r="G135" i="13"/>
  <c r="F136" i="13"/>
  <c r="H136" i="13" s="1"/>
  <c r="G136" i="13"/>
  <c r="I136" i="13" s="1"/>
  <c r="F137" i="13"/>
  <c r="H137" i="13" s="1"/>
  <c r="G137" i="13"/>
  <c r="K137" i="13" s="1"/>
  <c r="L137" i="13" s="1"/>
  <c r="F138" i="13"/>
  <c r="H138" i="13" s="1"/>
  <c r="G138" i="13"/>
  <c r="I138" i="13" s="1"/>
  <c r="F70" i="13"/>
  <c r="H70" i="13" s="1"/>
  <c r="G70" i="13"/>
  <c r="F71" i="13"/>
  <c r="H71" i="13" s="1"/>
  <c r="G71" i="13"/>
  <c r="I71" i="13" s="1"/>
  <c r="F72" i="13"/>
  <c r="H72" i="13" s="1"/>
  <c r="G72" i="13"/>
  <c r="K72" i="13" s="1"/>
  <c r="L72" i="13" s="1"/>
  <c r="F73" i="13"/>
  <c r="H73" i="13" s="1"/>
  <c r="G73" i="13"/>
  <c r="I73" i="13" s="1"/>
  <c r="F74" i="13"/>
  <c r="H74" i="13" s="1"/>
  <c r="G74" i="13"/>
  <c r="I74" i="13" s="1"/>
  <c r="F75" i="13"/>
  <c r="H75" i="13" s="1"/>
  <c r="G75" i="13"/>
  <c r="I75" i="13" s="1"/>
  <c r="F7" i="13"/>
  <c r="H7" i="13" s="1"/>
  <c r="G7" i="13"/>
  <c r="K7" i="13" s="1"/>
  <c r="L7" i="13" s="1"/>
  <c r="F8" i="13"/>
  <c r="H8" i="13" s="1"/>
  <c r="G8" i="13"/>
  <c r="I8" i="13" s="1"/>
  <c r="F9" i="13"/>
  <c r="H9" i="13" s="1"/>
  <c r="G9" i="13"/>
  <c r="I9" i="13" s="1"/>
  <c r="F10" i="13"/>
  <c r="H10" i="13" s="1"/>
  <c r="G10" i="13"/>
  <c r="I10" i="13" s="1"/>
  <c r="F11" i="13"/>
  <c r="H11" i="13" s="1"/>
  <c r="G11" i="13"/>
  <c r="I11" i="13" s="1"/>
  <c r="F12" i="13"/>
  <c r="H12" i="13" s="1"/>
  <c r="G12" i="13"/>
  <c r="I12" i="13" s="1"/>
  <c r="B74" i="13"/>
  <c r="B137" i="13" s="1"/>
  <c r="B200" i="13" s="1"/>
  <c r="B263" i="13" s="1"/>
  <c r="B326" i="13" s="1"/>
  <c r="B75" i="13"/>
  <c r="B138" i="13" s="1"/>
  <c r="B201" i="13" s="1"/>
  <c r="B264" i="13" s="1"/>
  <c r="B327" i="13" s="1"/>
  <c r="B70" i="13"/>
  <c r="B133" i="13" s="1"/>
  <c r="B196" i="13" s="1"/>
  <c r="B259" i="13" s="1"/>
  <c r="B322" i="13" s="1"/>
  <c r="B71" i="13"/>
  <c r="B134" i="13" s="1"/>
  <c r="B197" i="13" s="1"/>
  <c r="B260" i="13" s="1"/>
  <c r="B323" i="13" s="1"/>
  <c r="B72" i="13"/>
  <c r="B135" i="13" s="1"/>
  <c r="B198" i="13" s="1"/>
  <c r="B261" i="13" s="1"/>
  <c r="B324" i="13" s="1"/>
  <c r="B73" i="13"/>
  <c r="B136" i="13" s="1"/>
  <c r="B199" i="13" s="1"/>
  <c r="B262" i="13" s="1"/>
  <c r="B325" i="13" s="1"/>
  <c r="B69" i="13"/>
  <c r="B132" i="13" s="1"/>
  <c r="B195" i="13" s="1"/>
  <c r="B258" i="13" s="1"/>
  <c r="B321" i="13" s="1"/>
  <c r="B68" i="13"/>
  <c r="B131" i="13" s="1"/>
  <c r="B194" i="13" s="1"/>
  <c r="B257" i="13" s="1"/>
  <c r="B320" i="13" s="1"/>
  <c r="G321" i="13"/>
  <c r="I321" i="13" s="1"/>
  <c r="F321" i="13"/>
  <c r="H321" i="13" s="1"/>
  <c r="G258" i="13"/>
  <c r="I258" i="13" s="1"/>
  <c r="F258" i="13"/>
  <c r="H258" i="13" s="1"/>
  <c r="G195" i="13"/>
  <c r="I195" i="13" s="1"/>
  <c r="F195" i="13"/>
  <c r="H195" i="13" s="1"/>
  <c r="G132" i="13"/>
  <c r="K132" i="13" s="1"/>
  <c r="F132" i="13"/>
  <c r="H132" i="13" s="1"/>
  <c r="G69" i="13"/>
  <c r="I69" i="13" s="1"/>
  <c r="F69" i="13"/>
  <c r="H69" i="13" s="1"/>
  <c r="G6" i="13"/>
  <c r="K6" i="13" s="1"/>
  <c r="F6" i="13"/>
  <c r="H6" i="13" s="1"/>
  <c r="A321" i="13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258" i="13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5" i="13" s="1"/>
  <c r="A276" i="13" s="1"/>
  <c r="A277" i="13" s="1"/>
  <c r="A278" i="13" s="1"/>
  <c r="A279" i="13" s="1"/>
  <c r="A280" i="13" s="1"/>
  <c r="A281" i="13" s="1"/>
  <c r="A282" i="13" s="1"/>
  <c r="A195" i="13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2" i="13" s="1"/>
  <c r="A213" i="13" s="1"/>
  <c r="A214" i="13" s="1"/>
  <c r="A215" i="13" s="1"/>
  <c r="A132" i="13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9" i="13" s="1"/>
  <c r="A69" i="13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6" i="13" s="1"/>
  <c r="A87" i="13" s="1"/>
  <c r="A88" i="13" s="1"/>
  <c r="A89" i="13" s="1"/>
  <c r="A6" i="13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3" i="13" s="1"/>
  <c r="A24" i="13" s="1"/>
  <c r="A25" i="13" s="1"/>
  <c r="N1203" i="2" l="1"/>
  <c r="P1203" i="2"/>
  <c r="N1204" i="2"/>
  <c r="P1204" i="2"/>
  <c r="Q1203" i="2"/>
  <c r="O1203" i="2"/>
  <c r="Q1204" i="2"/>
  <c r="O1204" i="2"/>
  <c r="O1310" i="2"/>
  <c r="Q1310" i="2"/>
  <c r="P1309" i="2"/>
  <c r="N1309" i="2"/>
  <c r="Q1309" i="2"/>
  <c r="O1309" i="2"/>
  <c r="B397" i="2"/>
  <c r="C397" i="2" s="1"/>
  <c r="A398" i="2"/>
  <c r="K327" i="13"/>
  <c r="L327" i="13" s="1"/>
  <c r="I324" i="13"/>
  <c r="J324" i="13" s="1"/>
  <c r="J327" i="13"/>
  <c r="A283" i="13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216" i="13"/>
  <c r="A217" i="13" s="1"/>
  <c r="J323" i="13"/>
  <c r="A338" i="13"/>
  <c r="A339" i="13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K262" i="13"/>
  <c r="L262" i="13" s="1"/>
  <c r="K325" i="13"/>
  <c r="L325" i="13" s="1"/>
  <c r="K323" i="13"/>
  <c r="L323" i="13" s="1"/>
  <c r="I263" i="13"/>
  <c r="J263" i="13" s="1"/>
  <c r="K264" i="13"/>
  <c r="L264" i="13" s="1"/>
  <c r="K261" i="13"/>
  <c r="L261" i="13" s="1"/>
  <c r="J261" i="13"/>
  <c r="I259" i="13"/>
  <c r="J259" i="13" s="1"/>
  <c r="A150" i="13"/>
  <c r="A151" i="13" s="1"/>
  <c r="A152" i="13" s="1"/>
  <c r="K200" i="13"/>
  <c r="L200" i="13" s="1"/>
  <c r="K198" i="13"/>
  <c r="L198" i="13" s="1"/>
  <c r="J200" i="13"/>
  <c r="K201" i="13"/>
  <c r="L201" i="13" s="1"/>
  <c r="I196" i="13"/>
  <c r="J196" i="13" s="1"/>
  <c r="I137" i="13"/>
  <c r="J137" i="13" s="1"/>
  <c r="I133" i="13"/>
  <c r="J133" i="13" s="1"/>
  <c r="K138" i="13"/>
  <c r="L138" i="13" s="1"/>
  <c r="A90" i="13"/>
  <c r="A91" i="13" s="1"/>
  <c r="A92" i="13" s="1"/>
  <c r="A93" i="13" s="1"/>
  <c r="K75" i="13"/>
  <c r="L75" i="13" s="1"/>
  <c r="I72" i="13"/>
  <c r="J72" i="13" s="1"/>
  <c r="K71" i="13"/>
  <c r="L71" i="13" s="1"/>
  <c r="A26" i="13"/>
  <c r="A27" i="13" s="1"/>
  <c r="A28" i="13" s="1"/>
  <c r="K8" i="13"/>
  <c r="L8" i="13" s="1"/>
  <c r="J11" i="13"/>
  <c r="K11" i="13"/>
  <c r="L11" i="13" s="1"/>
  <c r="K12" i="13"/>
  <c r="L12" i="13" s="1"/>
  <c r="K10" i="13"/>
  <c r="L10" i="13" s="1"/>
  <c r="I7" i="13"/>
  <c r="J7" i="13" s="1"/>
  <c r="P486" i="2"/>
  <c r="O3352" i="2"/>
  <c r="Q3352" i="2"/>
  <c r="O1907" i="2"/>
  <c r="Q1907" i="2"/>
  <c r="O486" i="2"/>
  <c r="Q486" i="2"/>
  <c r="Q1416" i="2"/>
  <c r="O1416" i="2"/>
  <c r="Q1097" i="2"/>
  <c r="O1097" i="2"/>
  <c r="N2233" i="2"/>
  <c r="P2233" i="2"/>
  <c r="N1799" i="2"/>
  <c r="P1799" i="2"/>
  <c r="N3246" i="2"/>
  <c r="P3246" i="2"/>
  <c r="O2128" i="2"/>
  <c r="Q2128" i="2"/>
  <c r="O2718" i="2"/>
  <c r="Q2718" i="2"/>
  <c r="N3144" i="2"/>
  <c r="P3144" i="2"/>
  <c r="O760" i="2"/>
  <c r="Q760" i="2"/>
  <c r="N1415" i="2"/>
  <c r="P1415" i="2"/>
  <c r="O3039" i="2"/>
  <c r="Q3039" i="2"/>
  <c r="O2016" i="2"/>
  <c r="Q2016" i="2"/>
  <c r="O2233" i="2"/>
  <c r="Q2233" i="2"/>
  <c r="Q990" i="2"/>
  <c r="O990" i="2"/>
  <c r="Q314" i="2"/>
  <c r="O314" i="2"/>
  <c r="Q991" i="2"/>
  <c r="O991" i="2"/>
  <c r="N570" i="2"/>
  <c r="P570" i="2"/>
  <c r="N2128" i="2"/>
  <c r="P2128" i="2"/>
  <c r="P3039" i="2"/>
  <c r="N3039" i="2"/>
  <c r="P2610" i="2"/>
  <c r="N2610" i="2"/>
  <c r="N3145" i="2"/>
  <c r="P3145" i="2"/>
  <c r="O3145" i="2"/>
  <c r="Q3145" i="2"/>
  <c r="Q2824" i="2"/>
  <c r="O2824" i="2"/>
  <c r="Q1798" i="2"/>
  <c r="O1798" i="2"/>
  <c r="O2609" i="2"/>
  <c r="Q2609" i="2"/>
  <c r="O570" i="2"/>
  <c r="Q570" i="2"/>
  <c r="N314" i="2"/>
  <c r="P314" i="2"/>
  <c r="O487" i="2"/>
  <c r="Q487" i="2"/>
  <c r="O3144" i="2"/>
  <c r="Q3144" i="2"/>
  <c r="P2824" i="2"/>
  <c r="N2824" i="2"/>
  <c r="N569" i="2"/>
  <c r="P569" i="2"/>
  <c r="N315" i="2"/>
  <c r="P315" i="2"/>
  <c r="N990" i="2"/>
  <c r="P990" i="2"/>
  <c r="N2234" i="2"/>
  <c r="P2234" i="2"/>
  <c r="O569" i="2"/>
  <c r="Q569" i="2"/>
  <c r="O1908" i="2"/>
  <c r="Q1908" i="2"/>
  <c r="O3040" i="2"/>
  <c r="Q3040" i="2"/>
  <c r="O3353" i="2"/>
  <c r="Q3353" i="2"/>
  <c r="N1606" i="2"/>
  <c r="P1606" i="2"/>
  <c r="O2421" i="2"/>
  <c r="Q2421" i="2"/>
  <c r="Q1098" i="2"/>
  <c r="O1098" i="2"/>
  <c r="N1607" i="2"/>
  <c r="P1607" i="2"/>
  <c r="P2825" i="2"/>
  <c r="N2825" i="2"/>
  <c r="O2127" i="2"/>
  <c r="Q2127" i="2"/>
  <c r="N1097" i="2"/>
  <c r="P1097" i="2"/>
  <c r="P571" i="2"/>
  <c r="N571" i="2"/>
  <c r="Q1607" i="2"/>
  <c r="O1607" i="2"/>
  <c r="O2717" i="2"/>
  <c r="Q2717" i="2"/>
  <c r="O571" i="2"/>
  <c r="Q571" i="2"/>
  <c r="N2017" i="2"/>
  <c r="P2017" i="2"/>
  <c r="N1798" i="2"/>
  <c r="P1798" i="2"/>
  <c r="P2717" i="2"/>
  <c r="N2717" i="2"/>
  <c r="N2127" i="2"/>
  <c r="P2127" i="2"/>
  <c r="N2422" i="2"/>
  <c r="P2422" i="2"/>
  <c r="O2934" i="2"/>
  <c r="Q2934" i="2"/>
  <c r="N3247" i="2"/>
  <c r="P3247" i="2"/>
  <c r="O3246" i="2"/>
  <c r="Q3246" i="2"/>
  <c r="O2933" i="2"/>
  <c r="Q2933" i="2"/>
  <c r="Q1415" i="2"/>
  <c r="O1415" i="2"/>
  <c r="P2933" i="2"/>
  <c r="N2933" i="2"/>
  <c r="P2421" i="2"/>
  <c r="N2421" i="2"/>
  <c r="N1907" i="2"/>
  <c r="P1907" i="2"/>
  <c r="N487" i="2"/>
  <c r="P487" i="2"/>
  <c r="N3352" i="2"/>
  <c r="P3352" i="2"/>
  <c r="Q1606" i="2"/>
  <c r="O1606" i="2"/>
  <c r="N760" i="2"/>
  <c r="P760" i="2"/>
  <c r="O761" i="2"/>
  <c r="Q761" i="2"/>
  <c r="N991" i="2"/>
  <c r="P991" i="2"/>
  <c r="O488" i="2"/>
  <c r="Q488" i="2"/>
  <c r="N2016" i="2"/>
  <c r="P2016" i="2"/>
  <c r="P2609" i="2"/>
  <c r="N2609" i="2"/>
  <c r="K9" i="13"/>
  <c r="L9" i="13" s="1"/>
  <c r="J9" i="13"/>
  <c r="J75" i="13"/>
  <c r="J71" i="13"/>
  <c r="J136" i="13"/>
  <c r="K260" i="13"/>
  <c r="L260" i="13" s="1"/>
  <c r="J12" i="13"/>
  <c r="K73" i="13"/>
  <c r="L73" i="13" s="1"/>
  <c r="I135" i="13"/>
  <c r="J135" i="13" s="1"/>
  <c r="K135" i="13"/>
  <c r="L135" i="13" s="1"/>
  <c r="K134" i="13"/>
  <c r="L134" i="13" s="1"/>
  <c r="J201" i="13"/>
  <c r="K197" i="13"/>
  <c r="L197" i="13" s="1"/>
  <c r="J264" i="13"/>
  <c r="I326" i="13"/>
  <c r="J326" i="13" s="1"/>
  <c r="K326" i="13"/>
  <c r="L326" i="13" s="1"/>
  <c r="J325" i="13"/>
  <c r="I322" i="13"/>
  <c r="J322" i="13" s="1"/>
  <c r="K322" i="13"/>
  <c r="L322" i="13" s="1"/>
  <c r="I70" i="13"/>
  <c r="J70" i="13" s="1"/>
  <c r="K70" i="13"/>
  <c r="L70" i="13" s="1"/>
  <c r="J8" i="13"/>
  <c r="J73" i="13"/>
  <c r="J138" i="13"/>
  <c r="J134" i="13"/>
  <c r="J199" i="13"/>
  <c r="J197" i="13"/>
  <c r="J260" i="13"/>
  <c r="J262" i="13"/>
  <c r="J198" i="13"/>
  <c r="K199" i="13"/>
  <c r="L199" i="13" s="1"/>
  <c r="K136" i="13"/>
  <c r="L136" i="13" s="1"/>
  <c r="J74" i="13"/>
  <c r="K74" i="13"/>
  <c r="L74" i="13" s="1"/>
  <c r="J10" i="13"/>
  <c r="K321" i="13"/>
  <c r="L321" i="13" s="1"/>
  <c r="K69" i="13"/>
  <c r="L69" i="13" s="1"/>
  <c r="J321" i="13"/>
  <c r="K258" i="13"/>
  <c r="L258" i="13" s="1"/>
  <c r="J258" i="13"/>
  <c r="K195" i="13"/>
  <c r="L195" i="13" s="1"/>
  <c r="J195" i="13"/>
  <c r="L132" i="13"/>
  <c r="I132" i="13"/>
  <c r="J132" i="13" s="1"/>
  <c r="L6" i="13"/>
  <c r="J69" i="13"/>
  <c r="I6" i="13"/>
  <c r="J6" i="13" s="1"/>
  <c r="W480" i="2"/>
  <c r="W481" i="2"/>
  <c r="W482" i="2"/>
  <c r="W483" i="2"/>
  <c r="W484" i="2"/>
  <c r="W485" i="2"/>
  <c r="V480" i="2"/>
  <c r="V481" i="2"/>
  <c r="V482" i="2"/>
  <c r="V483" i="2"/>
  <c r="V484" i="2"/>
  <c r="V485" i="2"/>
  <c r="B398" i="2" l="1"/>
  <c r="C398" i="2" s="1"/>
  <c r="A399" i="2"/>
  <c r="A314" i="13"/>
  <c r="A315" i="13" s="1"/>
  <c r="A316" i="13" s="1"/>
  <c r="A317" i="13" s="1"/>
  <c r="A310" i="13"/>
  <c r="A311" i="13" s="1"/>
  <c r="A312" i="13" s="1"/>
  <c r="A313" i="13" s="1"/>
  <c r="A94" i="13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218" i="13"/>
  <c r="A219" i="13" s="1"/>
  <c r="A40" i="13"/>
  <c r="A52" i="13" s="1"/>
  <c r="A65" i="13" s="1"/>
  <c r="A29" i="13"/>
  <c r="A153" i="13"/>
  <c r="A154" i="13" s="1"/>
  <c r="A155" i="13" s="1"/>
  <c r="A156" i="13" s="1"/>
  <c r="A157" i="13" s="1"/>
  <c r="A158" i="13" s="1"/>
  <c r="A159" i="13" s="1"/>
  <c r="A160" i="13" s="1"/>
  <c r="A161" i="13" s="1"/>
  <c r="B399" i="2" l="1"/>
  <c r="C399" i="2" s="1"/>
  <c r="A400" i="2"/>
  <c r="A127" i="13"/>
  <c r="A128" i="13" s="1"/>
  <c r="A123" i="13"/>
  <c r="A124" i="13" s="1"/>
  <c r="A125" i="13" s="1"/>
  <c r="A126" i="13" s="1"/>
  <c r="A129" i="13" s="1"/>
  <c r="A30" i="13"/>
  <c r="A42" i="13" s="1"/>
  <c r="A54" i="13" s="1"/>
  <c r="A41" i="13"/>
  <c r="A53" i="13" s="1"/>
  <c r="A166" i="13"/>
  <c r="A171" i="13" s="1"/>
  <c r="A176" i="13" s="1"/>
  <c r="A181" i="13" s="1"/>
  <c r="A186" i="13" s="1"/>
  <c r="A162" i="13"/>
  <c r="A220" i="13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B400" i="2" l="1"/>
  <c r="C400" i="2" s="1"/>
  <c r="A401" i="2"/>
  <c r="A246" i="13"/>
  <c r="A247" i="13" s="1"/>
  <c r="A248" i="13" s="1"/>
  <c r="A249" i="13" s="1"/>
  <c r="A250" i="13" s="1"/>
  <c r="A251" i="13" s="1"/>
  <c r="A252" i="13" s="1"/>
  <c r="A253" i="13" s="1"/>
  <c r="A254" i="13" s="1"/>
  <c r="A163" i="13"/>
  <c r="A167" i="13"/>
  <c r="A31" i="13"/>
  <c r="B401" i="2" l="1"/>
  <c r="C401" i="2" s="1"/>
  <c r="A402" i="2"/>
  <c r="A172" i="13"/>
  <c r="A177" i="13" s="1"/>
  <c r="A182" i="13" s="1"/>
  <c r="A187" i="13" s="1"/>
  <c r="A164" i="13"/>
  <c r="A168" i="13"/>
  <c r="A173" i="13" s="1"/>
  <c r="A178" i="13" s="1"/>
  <c r="A183" i="13" s="1"/>
  <c r="A188" i="13" s="1"/>
  <c r="A32" i="13"/>
  <c r="A43" i="13"/>
  <c r="A55" i="13" s="1"/>
  <c r="A562" i="2"/>
  <c r="H562" i="2"/>
  <c r="L562" i="2" s="1"/>
  <c r="I562" i="2"/>
  <c r="J562" i="2"/>
  <c r="M562" i="2" s="1"/>
  <c r="K562" i="2"/>
  <c r="V562" i="2"/>
  <c r="X562" i="2" s="1"/>
  <c r="W562" i="2"/>
  <c r="Y562" i="2" s="1"/>
  <c r="H563" i="2"/>
  <c r="L563" i="2" s="1"/>
  <c r="I563" i="2"/>
  <c r="J563" i="2"/>
  <c r="M563" i="2" s="1"/>
  <c r="K563" i="2"/>
  <c r="V563" i="2"/>
  <c r="X563" i="2" s="1"/>
  <c r="W563" i="2"/>
  <c r="Y563" i="2" s="1"/>
  <c r="H564" i="2"/>
  <c r="L564" i="2" s="1"/>
  <c r="I564" i="2"/>
  <c r="J564" i="2"/>
  <c r="M564" i="2" s="1"/>
  <c r="K564" i="2"/>
  <c r="V564" i="2"/>
  <c r="X564" i="2" s="1"/>
  <c r="W564" i="2"/>
  <c r="Y564" i="2" s="1"/>
  <c r="H565" i="2"/>
  <c r="L565" i="2" s="1"/>
  <c r="I565" i="2"/>
  <c r="J565" i="2"/>
  <c r="M565" i="2" s="1"/>
  <c r="K565" i="2"/>
  <c r="V565" i="2"/>
  <c r="X565" i="2" s="1"/>
  <c r="W565" i="2"/>
  <c r="Y565" i="2" s="1"/>
  <c r="H566" i="2"/>
  <c r="L566" i="2" s="1"/>
  <c r="I566" i="2"/>
  <c r="J566" i="2"/>
  <c r="M566" i="2" s="1"/>
  <c r="K566" i="2"/>
  <c r="V566" i="2"/>
  <c r="X566" i="2" s="1"/>
  <c r="W566" i="2"/>
  <c r="Y566" i="2" s="1"/>
  <c r="H567" i="2"/>
  <c r="L567" i="2" s="1"/>
  <c r="I567" i="2"/>
  <c r="J567" i="2"/>
  <c r="M567" i="2" s="1"/>
  <c r="K567" i="2"/>
  <c r="V567" i="2"/>
  <c r="X567" i="2" s="1"/>
  <c r="W567" i="2"/>
  <c r="Y567" i="2" s="1"/>
  <c r="H568" i="2"/>
  <c r="L568" i="2" s="1"/>
  <c r="I568" i="2"/>
  <c r="J568" i="2"/>
  <c r="M568" i="2" s="1"/>
  <c r="K568" i="2"/>
  <c r="V568" i="2"/>
  <c r="X568" i="2" s="1"/>
  <c r="W568" i="2"/>
  <c r="Y568" i="2" s="1"/>
  <c r="A481" i="2"/>
  <c r="H479" i="2"/>
  <c r="L479" i="2" s="1"/>
  <c r="I479" i="2"/>
  <c r="J479" i="2"/>
  <c r="M479" i="2" s="1"/>
  <c r="K479" i="2"/>
  <c r="V479" i="2"/>
  <c r="X479" i="2" s="1"/>
  <c r="W479" i="2"/>
  <c r="Y479" i="2" s="1"/>
  <c r="H480" i="2"/>
  <c r="L480" i="2" s="1"/>
  <c r="I480" i="2"/>
  <c r="J480" i="2"/>
  <c r="M480" i="2" s="1"/>
  <c r="K480" i="2"/>
  <c r="X480" i="2"/>
  <c r="Y480" i="2"/>
  <c r="H481" i="2"/>
  <c r="L481" i="2" s="1"/>
  <c r="I481" i="2"/>
  <c r="J481" i="2"/>
  <c r="M481" i="2" s="1"/>
  <c r="K481" i="2"/>
  <c r="X481" i="2"/>
  <c r="Y481" i="2"/>
  <c r="H482" i="2"/>
  <c r="L482" i="2" s="1"/>
  <c r="I482" i="2"/>
  <c r="J482" i="2"/>
  <c r="M482" i="2" s="1"/>
  <c r="K482" i="2"/>
  <c r="X482" i="2"/>
  <c r="Y482" i="2"/>
  <c r="H483" i="2"/>
  <c r="L483" i="2" s="1"/>
  <c r="I483" i="2"/>
  <c r="J483" i="2"/>
  <c r="M483" i="2" s="1"/>
  <c r="K483" i="2"/>
  <c r="X483" i="2"/>
  <c r="Y483" i="2"/>
  <c r="H484" i="2"/>
  <c r="L484" i="2" s="1"/>
  <c r="I484" i="2"/>
  <c r="J484" i="2"/>
  <c r="M484" i="2" s="1"/>
  <c r="K484" i="2"/>
  <c r="X484" i="2"/>
  <c r="Y484" i="2"/>
  <c r="H485" i="2"/>
  <c r="L485" i="2" s="1"/>
  <c r="I485" i="2"/>
  <c r="J485" i="2"/>
  <c r="M485" i="2" s="1"/>
  <c r="K485" i="2"/>
  <c r="Y485" i="2"/>
  <c r="X485" i="2"/>
  <c r="B481" i="2" l="1"/>
  <c r="C481" i="2" s="1"/>
  <c r="A403" i="2"/>
  <c r="A482" i="2"/>
  <c r="A563" i="2"/>
  <c r="B562" i="2"/>
  <c r="C562" i="2" s="1"/>
  <c r="B402" i="2"/>
  <c r="C402" i="2" s="1"/>
  <c r="A165" i="13"/>
  <c r="A170" i="13" s="1"/>
  <c r="A175" i="13" s="1"/>
  <c r="A180" i="13" s="1"/>
  <c r="A185" i="13" s="1"/>
  <c r="A190" i="13" s="1"/>
  <c r="A169" i="13"/>
  <c r="A174" i="13" s="1"/>
  <c r="A179" i="13" s="1"/>
  <c r="A33" i="13"/>
  <c r="A44" i="13"/>
  <c r="A56" i="13" s="1"/>
  <c r="O484" i="2"/>
  <c r="Q484" i="2"/>
  <c r="O482" i="2"/>
  <c r="Q482" i="2"/>
  <c r="N481" i="2"/>
  <c r="P481" i="2"/>
  <c r="O480" i="2"/>
  <c r="Q480" i="2"/>
  <c r="P479" i="2"/>
  <c r="N479" i="2"/>
  <c r="O567" i="2"/>
  <c r="Q567" i="2"/>
  <c r="N566" i="2"/>
  <c r="P566" i="2"/>
  <c r="O565" i="2"/>
  <c r="Q565" i="2"/>
  <c r="N564" i="2"/>
  <c r="P564" i="2"/>
  <c r="O563" i="2"/>
  <c r="Q563" i="2"/>
  <c r="P562" i="2"/>
  <c r="N562" i="2"/>
  <c r="O485" i="2"/>
  <c r="Q485" i="2"/>
  <c r="O483" i="2"/>
  <c r="Q483" i="2"/>
  <c r="N482" i="2"/>
  <c r="P482" i="2"/>
  <c r="O481" i="2"/>
  <c r="Q481" i="2"/>
  <c r="P480" i="2"/>
  <c r="N480" i="2"/>
  <c r="Q479" i="2"/>
  <c r="O479" i="2"/>
  <c r="O568" i="2"/>
  <c r="Q568" i="2"/>
  <c r="N485" i="2"/>
  <c r="P485" i="2"/>
  <c r="N483" i="2"/>
  <c r="P483" i="2"/>
  <c r="N568" i="2"/>
  <c r="P568" i="2"/>
  <c r="P484" i="2"/>
  <c r="N484" i="2"/>
  <c r="P567" i="2"/>
  <c r="N567" i="2"/>
  <c r="O566" i="2"/>
  <c r="Q566" i="2"/>
  <c r="P565" i="2"/>
  <c r="N565" i="2"/>
  <c r="O564" i="2"/>
  <c r="Q564" i="2"/>
  <c r="P563" i="2"/>
  <c r="N563" i="2"/>
  <c r="Q562" i="2"/>
  <c r="O562" i="2"/>
  <c r="Z479" i="2"/>
  <c r="Z480" i="2"/>
  <c r="Z483" i="2"/>
  <c r="Z482" i="2"/>
  <c r="Z566" i="2"/>
  <c r="Z565" i="2"/>
  <c r="AA565" i="2"/>
  <c r="AB565" i="2" s="1"/>
  <c r="Z485" i="2"/>
  <c r="AA482" i="2"/>
  <c r="AB482" i="2" s="1"/>
  <c r="AA568" i="2"/>
  <c r="AB568" i="2" s="1"/>
  <c r="Z562" i="2"/>
  <c r="Z567" i="2"/>
  <c r="Z484" i="2"/>
  <c r="Z568" i="2"/>
  <c r="Z564" i="2"/>
  <c r="Z563" i="2"/>
  <c r="AA564" i="2"/>
  <c r="AB564" i="2" s="1"/>
  <c r="AA563" i="2"/>
  <c r="AB563" i="2" s="1"/>
  <c r="Z481" i="2"/>
  <c r="AA567" i="2"/>
  <c r="AB567" i="2" s="1"/>
  <c r="AA566" i="2"/>
  <c r="AB566" i="2" s="1"/>
  <c r="AA562" i="2"/>
  <c r="AB562" i="2" s="1"/>
  <c r="AA485" i="2"/>
  <c r="AB485" i="2" s="1"/>
  <c r="AA483" i="2"/>
  <c r="AB483" i="2" s="1"/>
  <c r="AA480" i="2"/>
  <c r="AB480" i="2" s="1"/>
  <c r="AA479" i="2"/>
  <c r="AB479" i="2" s="1"/>
  <c r="AA481" i="2"/>
  <c r="AB481" i="2" s="1"/>
  <c r="AA484" i="2"/>
  <c r="AB484" i="2" s="1"/>
  <c r="D202" i="2"/>
  <c r="E202" i="2"/>
  <c r="V284" i="2" s="1"/>
  <c r="X284" i="2" s="1"/>
  <c r="F202" i="2"/>
  <c r="W309" i="2" s="1"/>
  <c r="Y309" i="2" s="1"/>
  <c r="G202" i="2"/>
  <c r="K235" i="2" s="1"/>
  <c r="A203" i="2"/>
  <c r="D203" i="2"/>
  <c r="W203" i="2"/>
  <c r="Y203" i="2" s="1"/>
  <c r="D204" i="2"/>
  <c r="H204" i="2"/>
  <c r="J204" i="2"/>
  <c r="W204" i="2"/>
  <c r="D205" i="2"/>
  <c r="H205" i="2"/>
  <c r="J205" i="2"/>
  <c r="W205" i="2"/>
  <c r="Y205" i="2" s="1"/>
  <c r="D206" i="2"/>
  <c r="H206" i="2"/>
  <c r="J206" i="2"/>
  <c r="D207" i="2"/>
  <c r="H207" i="2"/>
  <c r="J207" i="2"/>
  <c r="D208" i="2"/>
  <c r="H208" i="2"/>
  <c r="J208" i="2"/>
  <c r="D209" i="2"/>
  <c r="H209" i="2"/>
  <c r="J209" i="2"/>
  <c r="D210" i="2"/>
  <c r="H210" i="2"/>
  <c r="J210" i="2"/>
  <c r="D211" i="2"/>
  <c r="H211" i="2"/>
  <c r="J211" i="2"/>
  <c r="D212" i="2"/>
  <c r="H212" i="2"/>
  <c r="J212" i="2"/>
  <c r="D213" i="2"/>
  <c r="H213" i="2"/>
  <c r="J213" i="2"/>
  <c r="D214" i="2"/>
  <c r="H214" i="2"/>
  <c r="J214" i="2"/>
  <c r="D215" i="2"/>
  <c r="H215" i="2"/>
  <c r="J215" i="2"/>
  <c r="D216" i="2"/>
  <c r="H216" i="2"/>
  <c r="J216" i="2"/>
  <c r="D217" i="2"/>
  <c r="H217" i="2"/>
  <c r="J217" i="2"/>
  <c r="D218" i="2"/>
  <c r="H218" i="2"/>
  <c r="J218" i="2"/>
  <c r="D219" i="2"/>
  <c r="H219" i="2"/>
  <c r="J219" i="2"/>
  <c r="D220" i="2"/>
  <c r="H220" i="2"/>
  <c r="J220" i="2"/>
  <c r="D221" i="2"/>
  <c r="H221" i="2"/>
  <c r="J221" i="2"/>
  <c r="D222" i="2"/>
  <c r="H222" i="2"/>
  <c r="J222" i="2"/>
  <c r="D223" i="2"/>
  <c r="H223" i="2"/>
  <c r="J223" i="2"/>
  <c r="D224" i="2"/>
  <c r="H224" i="2"/>
  <c r="J224" i="2"/>
  <c r="D225" i="2"/>
  <c r="H225" i="2"/>
  <c r="J225" i="2"/>
  <c r="D226" i="2"/>
  <c r="H226" i="2"/>
  <c r="J226" i="2"/>
  <c r="D227" i="2"/>
  <c r="H227" i="2"/>
  <c r="J227" i="2"/>
  <c r="D228" i="2"/>
  <c r="H228" i="2"/>
  <c r="J228" i="2"/>
  <c r="D229" i="2"/>
  <c r="H229" i="2"/>
  <c r="J229" i="2"/>
  <c r="D230" i="2"/>
  <c r="H230" i="2"/>
  <c r="J230" i="2"/>
  <c r="D231" i="2"/>
  <c r="H231" i="2"/>
  <c r="J231" i="2"/>
  <c r="D232" i="2"/>
  <c r="H232" i="2"/>
  <c r="J232" i="2"/>
  <c r="D233" i="2"/>
  <c r="H233" i="2"/>
  <c r="J233" i="2"/>
  <c r="D234" i="2"/>
  <c r="H234" i="2"/>
  <c r="J234" i="2"/>
  <c r="D235" i="2"/>
  <c r="H235" i="2"/>
  <c r="J235" i="2"/>
  <c r="D236" i="2"/>
  <c r="H236" i="2"/>
  <c r="J236" i="2"/>
  <c r="D237" i="2"/>
  <c r="H237" i="2"/>
  <c r="J237" i="2"/>
  <c r="D238" i="2"/>
  <c r="H238" i="2"/>
  <c r="J238" i="2"/>
  <c r="D239" i="2"/>
  <c r="H239" i="2"/>
  <c r="J239" i="2"/>
  <c r="D240" i="2"/>
  <c r="H240" i="2"/>
  <c r="J240" i="2"/>
  <c r="D241" i="2"/>
  <c r="H241" i="2"/>
  <c r="J241" i="2"/>
  <c r="D242" i="2"/>
  <c r="H242" i="2"/>
  <c r="J242" i="2"/>
  <c r="D243" i="2"/>
  <c r="H243" i="2"/>
  <c r="J243" i="2"/>
  <c r="D244" i="2"/>
  <c r="H244" i="2"/>
  <c r="J244" i="2"/>
  <c r="D245" i="2"/>
  <c r="H245" i="2"/>
  <c r="J245" i="2"/>
  <c r="D246" i="2"/>
  <c r="H246" i="2"/>
  <c r="J246" i="2"/>
  <c r="D247" i="2"/>
  <c r="H247" i="2"/>
  <c r="J247" i="2"/>
  <c r="D248" i="2"/>
  <c r="H248" i="2"/>
  <c r="J248" i="2"/>
  <c r="D249" i="2"/>
  <c r="H249" i="2"/>
  <c r="J249" i="2"/>
  <c r="D250" i="2"/>
  <c r="H250" i="2"/>
  <c r="J250" i="2"/>
  <c r="D251" i="2"/>
  <c r="H251" i="2"/>
  <c r="J251" i="2"/>
  <c r="D252" i="2"/>
  <c r="H252" i="2"/>
  <c r="J252" i="2"/>
  <c r="D253" i="2"/>
  <c r="H253" i="2"/>
  <c r="J253" i="2"/>
  <c r="D254" i="2"/>
  <c r="H254" i="2"/>
  <c r="J254" i="2"/>
  <c r="D255" i="2"/>
  <c r="H255" i="2"/>
  <c r="J255" i="2"/>
  <c r="D256" i="2"/>
  <c r="H256" i="2"/>
  <c r="J256" i="2"/>
  <c r="D257" i="2"/>
  <c r="H257" i="2"/>
  <c r="J257" i="2"/>
  <c r="D258" i="2"/>
  <c r="H258" i="2"/>
  <c r="J258" i="2"/>
  <c r="D259" i="2"/>
  <c r="H259" i="2"/>
  <c r="J259" i="2"/>
  <c r="D260" i="2"/>
  <c r="H260" i="2"/>
  <c r="J260" i="2"/>
  <c r="D261" i="2"/>
  <c r="H261" i="2"/>
  <c r="J261" i="2"/>
  <c r="D262" i="2"/>
  <c r="H262" i="2"/>
  <c r="J262" i="2"/>
  <c r="H263" i="2"/>
  <c r="J263" i="2"/>
  <c r="H264" i="2"/>
  <c r="L264" i="2" s="1"/>
  <c r="J264" i="2"/>
  <c r="M264" i="2" s="1"/>
  <c r="D265" i="2"/>
  <c r="H265" i="2"/>
  <c r="J265" i="2"/>
  <c r="D266" i="2"/>
  <c r="H266" i="2"/>
  <c r="J266" i="2"/>
  <c r="D267" i="2"/>
  <c r="H267" i="2"/>
  <c r="J267" i="2"/>
  <c r="D268" i="2"/>
  <c r="H268" i="2"/>
  <c r="J268" i="2"/>
  <c r="D269" i="2"/>
  <c r="H269" i="2"/>
  <c r="J269" i="2"/>
  <c r="D270" i="2"/>
  <c r="H270" i="2"/>
  <c r="J270" i="2"/>
  <c r="D271" i="2"/>
  <c r="H271" i="2"/>
  <c r="J271" i="2"/>
  <c r="D272" i="2"/>
  <c r="H272" i="2"/>
  <c r="J272" i="2"/>
  <c r="D273" i="2"/>
  <c r="H273" i="2"/>
  <c r="J273" i="2"/>
  <c r="D274" i="2"/>
  <c r="H274" i="2"/>
  <c r="J274" i="2"/>
  <c r="D275" i="2"/>
  <c r="H275" i="2"/>
  <c r="J275" i="2"/>
  <c r="D276" i="2"/>
  <c r="H276" i="2"/>
  <c r="J276" i="2"/>
  <c r="D277" i="2"/>
  <c r="H277" i="2"/>
  <c r="J277" i="2"/>
  <c r="D278" i="2"/>
  <c r="H278" i="2"/>
  <c r="J278" i="2"/>
  <c r="D279" i="2"/>
  <c r="H279" i="2"/>
  <c r="J279" i="2"/>
  <c r="D280" i="2"/>
  <c r="H280" i="2"/>
  <c r="J280" i="2"/>
  <c r="D281" i="2"/>
  <c r="H281" i="2"/>
  <c r="J281" i="2"/>
  <c r="D282" i="2"/>
  <c r="H282" i="2"/>
  <c r="J282" i="2"/>
  <c r="D283" i="2"/>
  <c r="H283" i="2"/>
  <c r="J283" i="2"/>
  <c r="D284" i="2"/>
  <c r="H284" i="2"/>
  <c r="J284" i="2"/>
  <c r="D285" i="2"/>
  <c r="H285" i="2"/>
  <c r="J285" i="2"/>
  <c r="D286" i="2"/>
  <c r="H286" i="2"/>
  <c r="J286" i="2"/>
  <c r="D287" i="2"/>
  <c r="H287" i="2"/>
  <c r="J287" i="2"/>
  <c r="D288" i="2"/>
  <c r="H288" i="2"/>
  <c r="J288" i="2"/>
  <c r="D289" i="2"/>
  <c r="H289" i="2"/>
  <c r="J289" i="2"/>
  <c r="D290" i="2"/>
  <c r="H290" i="2"/>
  <c r="J290" i="2"/>
  <c r="D291" i="2"/>
  <c r="H291" i="2"/>
  <c r="J291" i="2"/>
  <c r="D292" i="2"/>
  <c r="H292" i="2"/>
  <c r="J292" i="2"/>
  <c r="D293" i="2"/>
  <c r="H293" i="2"/>
  <c r="J293" i="2"/>
  <c r="D294" i="2"/>
  <c r="H294" i="2"/>
  <c r="J294" i="2"/>
  <c r="D295" i="2"/>
  <c r="H295" i="2"/>
  <c r="J295" i="2"/>
  <c r="D296" i="2"/>
  <c r="H296" i="2"/>
  <c r="J296" i="2"/>
  <c r="D297" i="2"/>
  <c r="H297" i="2"/>
  <c r="J297" i="2"/>
  <c r="D298" i="2"/>
  <c r="H298" i="2"/>
  <c r="J298" i="2"/>
  <c r="D299" i="2"/>
  <c r="H299" i="2"/>
  <c r="J299" i="2"/>
  <c r="D300" i="2"/>
  <c r="H300" i="2"/>
  <c r="J300" i="2"/>
  <c r="D301" i="2"/>
  <c r="H301" i="2"/>
  <c r="J301" i="2"/>
  <c r="D302" i="2"/>
  <c r="H302" i="2"/>
  <c r="J302" i="2"/>
  <c r="D303" i="2"/>
  <c r="H303" i="2"/>
  <c r="J303" i="2"/>
  <c r="D304" i="2"/>
  <c r="H304" i="2"/>
  <c r="J304" i="2"/>
  <c r="D305" i="2"/>
  <c r="H305" i="2"/>
  <c r="J305" i="2"/>
  <c r="D306" i="2"/>
  <c r="H306" i="2"/>
  <c r="J306" i="2"/>
  <c r="D307" i="2"/>
  <c r="H307" i="2"/>
  <c r="J307" i="2"/>
  <c r="D308" i="2"/>
  <c r="H308" i="2"/>
  <c r="J308" i="2"/>
  <c r="D309" i="2"/>
  <c r="H309" i="2"/>
  <c r="J309" i="2"/>
  <c r="D310" i="2"/>
  <c r="H310" i="2"/>
  <c r="J310" i="2"/>
  <c r="D311" i="2"/>
  <c r="H311" i="2"/>
  <c r="J311" i="2"/>
  <c r="D312" i="2"/>
  <c r="H312" i="2"/>
  <c r="J312" i="2"/>
  <c r="B482" i="2" l="1"/>
  <c r="C482" i="2" s="1"/>
  <c r="A564" i="2"/>
  <c r="A404" i="2"/>
  <c r="B403" i="2"/>
  <c r="C403" i="2" s="1"/>
  <c r="A483" i="2"/>
  <c r="B563" i="2"/>
  <c r="C563" i="2" s="1"/>
  <c r="B203" i="2"/>
  <c r="C203" i="2" s="1"/>
  <c r="A191" i="13"/>
  <c r="A184" i="13"/>
  <c r="A189" i="13" s="1"/>
  <c r="A34" i="13"/>
  <c r="A45" i="13"/>
  <c r="A57" i="13" s="1"/>
  <c r="K280" i="2"/>
  <c r="K266" i="2"/>
  <c r="K306" i="2"/>
  <c r="K309" i="2"/>
  <c r="K308" i="2"/>
  <c r="K302" i="2"/>
  <c r="K301" i="2"/>
  <c r="K300" i="2"/>
  <c r="K263" i="2"/>
  <c r="K296" i="2"/>
  <c r="K278" i="2"/>
  <c r="K273" i="2"/>
  <c r="K260" i="2"/>
  <c r="V303" i="2"/>
  <c r="X303" i="2" s="1"/>
  <c r="W312" i="2"/>
  <c r="Y312" i="2" s="1"/>
  <c r="V288" i="2"/>
  <c r="X288" i="2" s="1"/>
  <c r="V287" i="2"/>
  <c r="X287" i="2" s="1"/>
  <c r="P264" i="2"/>
  <c r="N264" i="2"/>
  <c r="W321" i="2"/>
  <c r="Y321" i="2" s="1"/>
  <c r="W319" i="2"/>
  <c r="Y319" i="2" s="1"/>
  <c r="W320" i="2"/>
  <c r="W318" i="2"/>
  <c r="W285" i="2"/>
  <c r="Y285" i="2" s="1"/>
  <c r="W284" i="2"/>
  <c r="Y284" i="2" s="1"/>
  <c r="Z284" i="2" s="1"/>
  <c r="I275" i="2"/>
  <c r="W266" i="2"/>
  <c r="Y266" i="2" s="1"/>
  <c r="O264" i="2"/>
  <c r="Q264" i="2"/>
  <c r="V321" i="2"/>
  <c r="X321" i="2" s="1"/>
  <c r="I321" i="2"/>
  <c r="I319" i="2"/>
  <c r="I320" i="2"/>
  <c r="V318" i="2"/>
  <c r="X318" i="2" s="1"/>
  <c r="V320" i="2"/>
  <c r="X320" i="2" s="1"/>
  <c r="I318" i="2"/>
  <c r="V319" i="2"/>
  <c r="X319" i="2" s="1"/>
  <c r="V312" i="2"/>
  <c r="X312" i="2" s="1"/>
  <c r="V311" i="2"/>
  <c r="X311" i="2" s="1"/>
  <c r="W263" i="2"/>
  <c r="Y263" i="2" s="1"/>
  <c r="W262" i="2"/>
  <c r="Y262" i="2" s="1"/>
  <c r="W261" i="2"/>
  <c r="Y261" i="2" s="1"/>
  <c r="W260" i="2"/>
  <c r="Y260" i="2" s="1"/>
  <c r="W258" i="2"/>
  <c r="Y258" i="2" s="1"/>
  <c r="K321" i="2"/>
  <c r="K318" i="2"/>
  <c r="K319" i="2"/>
  <c r="K320" i="2"/>
  <c r="L313" i="2"/>
  <c r="M313" i="2"/>
  <c r="W210" i="2"/>
  <c r="Y210" i="2" s="1"/>
  <c r="W315" i="2"/>
  <c r="W316" i="2"/>
  <c r="W317" i="2"/>
  <c r="W313" i="2"/>
  <c r="W314" i="2"/>
  <c r="K231" i="2"/>
  <c r="K315" i="2"/>
  <c r="K316" i="2"/>
  <c r="K317" i="2"/>
  <c r="K313" i="2"/>
  <c r="K314" i="2"/>
  <c r="V225" i="2"/>
  <c r="X225" i="2" s="1"/>
  <c r="I315" i="2"/>
  <c r="V317" i="2"/>
  <c r="X317" i="2" s="1"/>
  <c r="V315" i="2"/>
  <c r="X315" i="2" s="1"/>
  <c r="I316" i="2"/>
  <c r="V316" i="2"/>
  <c r="X316" i="2" s="1"/>
  <c r="I317" i="2"/>
  <c r="I313" i="2"/>
  <c r="V313" i="2"/>
  <c r="X313" i="2" s="1"/>
  <c r="I314" i="2"/>
  <c r="V314" i="2"/>
  <c r="X314" i="2" s="1"/>
  <c r="L306" i="2"/>
  <c r="M219" i="2"/>
  <c r="L218" i="2"/>
  <c r="M298" i="2"/>
  <c r="L282" i="2"/>
  <c r="W283" i="2"/>
  <c r="Y283" i="2" s="1"/>
  <c r="W279" i="2"/>
  <c r="Y279" i="2" s="1"/>
  <c r="L278" i="2"/>
  <c r="W268" i="2"/>
  <c r="Y268" i="2" s="1"/>
  <c r="W265" i="2"/>
  <c r="Y265" i="2" s="1"/>
  <c r="W234" i="2"/>
  <c r="Y234" i="2" s="1"/>
  <c r="W233" i="2"/>
  <c r="Y233" i="2" s="1"/>
  <c r="W232" i="2"/>
  <c r="Y232" i="2" s="1"/>
  <c r="W231" i="2"/>
  <c r="Y231" i="2" s="1"/>
  <c r="L231" i="2"/>
  <c r="I213" i="2"/>
  <c r="W209" i="2"/>
  <c r="Y209" i="2" s="1"/>
  <c r="W208" i="2"/>
  <c r="Y208" i="2" s="1"/>
  <c r="M311" i="2"/>
  <c r="W305" i="2"/>
  <c r="Y305" i="2" s="1"/>
  <c r="W301" i="2"/>
  <c r="Y301" i="2" s="1"/>
  <c r="W296" i="2"/>
  <c r="Y296" i="2" s="1"/>
  <c r="K292" i="2"/>
  <c r="W291" i="2"/>
  <c r="Y291" i="2" s="1"/>
  <c r="W290" i="2"/>
  <c r="Y290" i="2" s="1"/>
  <c r="K283" i="2"/>
  <c r="W282" i="2"/>
  <c r="Y282" i="2" s="1"/>
  <c r="K276" i="2"/>
  <c r="K275" i="2"/>
  <c r="W273" i="2"/>
  <c r="Y273" i="2" s="1"/>
  <c r="W270" i="2"/>
  <c r="Y270" i="2" s="1"/>
  <c r="M265" i="2"/>
  <c r="W248" i="2"/>
  <c r="Y248" i="2" s="1"/>
  <c r="W247" i="2"/>
  <c r="Y247" i="2" s="1"/>
  <c r="W238" i="2"/>
  <c r="Y238" i="2" s="1"/>
  <c r="W237" i="2"/>
  <c r="Y237" i="2" s="1"/>
  <c r="W230" i="2"/>
  <c r="Y230" i="2" s="1"/>
  <c r="W307" i="2"/>
  <c r="Y307" i="2" s="1"/>
  <c r="W306" i="2"/>
  <c r="Y306" i="2" s="1"/>
  <c r="M306" i="2"/>
  <c r="I300" i="2"/>
  <c r="W276" i="2"/>
  <c r="Y276" i="2" s="1"/>
  <c r="I302" i="2"/>
  <c r="W298" i="2"/>
  <c r="Y298" i="2" s="1"/>
  <c r="W295" i="2"/>
  <c r="Y295" i="2" s="1"/>
  <c r="W294" i="2"/>
  <c r="Y294" i="2" s="1"/>
  <c r="M290" i="2"/>
  <c r="I278" i="2"/>
  <c r="W272" i="2"/>
  <c r="Y272" i="2" s="1"/>
  <c r="V256" i="2"/>
  <c r="X256" i="2" s="1"/>
  <c r="W255" i="2"/>
  <c r="Y255" i="2" s="1"/>
  <c r="W254" i="2"/>
  <c r="Y254" i="2" s="1"/>
  <c r="M247" i="2"/>
  <c r="I231" i="2"/>
  <c r="V222" i="2"/>
  <c r="X222" i="2" s="1"/>
  <c r="V221" i="2"/>
  <c r="X221" i="2" s="1"/>
  <c r="W220" i="2"/>
  <c r="Y220" i="2" s="1"/>
  <c r="W219" i="2"/>
  <c r="Y219" i="2" s="1"/>
  <c r="W218" i="2"/>
  <c r="Y218" i="2" s="1"/>
  <c r="V217" i="2"/>
  <c r="X217" i="2" s="1"/>
  <c r="W216" i="2"/>
  <c r="Y216" i="2" s="1"/>
  <c r="W215" i="2"/>
  <c r="Y215" i="2" s="1"/>
  <c r="W214" i="2"/>
  <c r="Y214" i="2" s="1"/>
  <c r="W213" i="2"/>
  <c r="Y213" i="2" s="1"/>
  <c r="I208" i="2"/>
  <c r="K312" i="2"/>
  <c r="K307" i="2"/>
  <c r="I304" i="2"/>
  <c r="K303" i="2"/>
  <c r="M303" i="2"/>
  <c r="K299" i="2"/>
  <c r="K294" i="2"/>
  <c r="K293" i="2"/>
  <c r="I289" i="2"/>
  <c r="K287" i="2"/>
  <c r="V286" i="2"/>
  <c r="X286" i="2" s="1"/>
  <c r="V277" i="2"/>
  <c r="X277" i="2" s="1"/>
  <c r="V272" i="2"/>
  <c r="X272" i="2" s="1"/>
  <c r="V270" i="2"/>
  <c r="X270" i="2" s="1"/>
  <c r="K269" i="2"/>
  <c r="K267" i="2"/>
  <c r="K264" i="2"/>
  <c r="L260" i="2"/>
  <c r="K254" i="2"/>
  <c r="K253" i="2"/>
  <c r="K239" i="2"/>
  <c r="W228" i="2"/>
  <c r="Y228" i="2" s="1"/>
  <c r="W227" i="2"/>
  <c r="Y227" i="2" s="1"/>
  <c r="W226" i="2"/>
  <c r="Y226" i="2" s="1"/>
  <c r="L212" i="2"/>
  <c r="L206" i="2"/>
  <c r="L295" i="2"/>
  <c r="M286" i="2"/>
  <c r="I312" i="2"/>
  <c r="K311" i="2"/>
  <c r="K310" i="2"/>
  <c r="K305" i="2"/>
  <c r="K304" i="2"/>
  <c r="I303" i="2"/>
  <c r="I299" i="2"/>
  <c r="K298" i="2"/>
  <c r="K297" i="2"/>
  <c r="I293" i="2"/>
  <c r="K291" i="2"/>
  <c r="K289" i="2"/>
  <c r="K284" i="2"/>
  <c r="V280" i="2"/>
  <c r="X280" i="2" s="1"/>
  <c r="L279" i="2"/>
  <c r="K274" i="2"/>
  <c r="V265" i="2"/>
  <c r="X265" i="2" s="1"/>
  <c r="I264" i="2"/>
  <c r="M263" i="2"/>
  <c r="L261" i="2"/>
  <c r="I253" i="2"/>
  <c r="K249" i="2"/>
  <c r="V246" i="2"/>
  <c r="X246" i="2" s="1"/>
  <c r="L229" i="2"/>
  <c r="M287" i="2"/>
  <c r="M258" i="2"/>
  <c r="M257" i="2"/>
  <c r="L254" i="2"/>
  <c r="M240" i="2"/>
  <c r="L214" i="2"/>
  <c r="W311" i="2"/>
  <c r="Y311" i="2" s="1"/>
  <c r="I311" i="2"/>
  <c r="W310" i="2"/>
  <c r="Y310" i="2" s="1"/>
  <c r="W304" i="2"/>
  <c r="Y304" i="2" s="1"/>
  <c r="W303" i="2"/>
  <c r="W302" i="2"/>
  <c r="Y302" i="2" s="1"/>
  <c r="W299" i="2"/>
  <c r="Y299" i="2" s="1"/>
  <c r="W297" i="2"/>
  <c r="Y297" i="2" s="1"/>
  <c r="M295" i="2"/>
  <c r="W293" i="2"/>
  <c r="Y293" i="2" s="1"/>
  <c r="L290" i="2"/>
  <c r="W288" i="2"/>
  <c r="Y288" i="2" s="1"/>
  <c r="W286" i="2"/>
  <c r="Y286" i="2" s="1"/>
  <c r="L283" i="2"/>
  <c r="L280" i="2"/>
  <c r="W277" i="2"/>
  <c r="W274" i="2"/>
  <c r="Y274" i="2" s="1"/>
  <c r="I273" i="2"/>
  <c r="W271" i="2"/>
  <c r="Y271" i="2" s="1"/>
  <c r="W267" i="2"/>
  <c r="Y267" i="2" s="1"/>
  <c r="L267" i="2"/>
  <c r="I266" i="2"/>
  <c r="W264" i="2"/>
  <c r="Y264" i="2" s="1"/>
  <c r="W259" i="2"/>
  <c r="Y259" i="2" s="1"/>
  <c r="L258" i="2"/>
  <c r="L257" i="2"/>
  <c r="W253" i="2"/>
  <c r="W246" i="2"/>
  <c r="L245" i="2"/>
  <c r="W236" i="2"/>
  <c r="Y236" i="2" s="1"/>
  <c r="W235" i="2"/>
  <c r="Y235" i="2" s="1"/>
  <c r="L235" i="2"/>
  <c r="W229" i="2"/>
  <c r="Y229" i="2" s="1"/>
  <c r="L225" i="2"/>
  <c r="L220" i="2"/>
  <c r="M205" i="2"/>
  <c r="L311" i="2"/>
  <c r="W308" i="2"/>
  <c r="Y308" i="2" s="1"/>
  <c r="M304" i="2"/>
  <c r="L303" i="2"/>
  <c r="M302" i="2"/>
  <c r="I301" i="2"/>
  <c r="W300" i="2"/>
  <c r="W292" i="2"/>
  <c r="Y292" i="2" s="1"/>
  <c r="I291" i="2"/>
  <c r="W289" i="2"/>
  <c r="Y289" i="2" s="1"/>
  <c r="M288" i="2"/>
  <c r="W287" i="2"/>
  <c r="Y287" i="2" s="1"/>
  <c r="L284" i="2"/>
  <c r="I283" i="2"/>
  <c r="W281" i="2"/>
  <c r="Y281" i="2" s="1"/>
  <c r="W280" i="2"/>
  <c r="Y280" i="2" s="1"/>
  <c r="I280" i="2"/>
  <c r="W278" i="2"/>
  <c r="Y278" i="2" s="1"/>
  <c r="W275" i="2"/>
  <c r="Y275" i="2" s="1"/>
  <c r="L273" i="2"/>
  <c r="L271" i="2"/>
  <c r="W269" i="2"/>
  <c r="Y269" i="2" s="1"/>
  <c r="I259" i="2"/>
  <c r="W257" i="2"/>
  <c r="Y257" i="2" s="1"/>
  <c r="W256" i="2"/>
  <c r="Y256" i="2" s="1"/>
  <c r="W252" i="2"/>
  <c r="Y252" i="2" s="1"/>
  <c r="W251" i="2"/>
  <c r="Y251" i="2" s="1"/>
  <c r="W250" i="2"/>
  <c r="Y250" i="2" s="1"/>
  <c r="W249" i="2"/>
  <c r="Y249" i="2" s="1"/>
  <c r="L249" i="2"/>
  <c r="M246" i="2"/>
  <c r="W245" i="2"/>
  <c r="Y245" i="2" s="1"/>
  <c r="W244" i="2"/>
  <c r="Y244" i="2" s="1"/>
  <c r="W243" i="2"/>
  <c r="Y243" i="2" s="1"/>
  <c r="W242" i="2"/>
  <c r="Y242" i="2" s="1"/>
  <c r="W241" i="2"/>
  <c r="Y241" i="2" s="1"/>
  <c r="W240" i="2"/>
  <c r="Y240" i="2" s="1"/>
  <c r="W239" i="2"/>
  <c r="Y239" i="2" s="1"/>
  <c r="L239" i="2"/>
  <c r="W225" i="2"/>
  <c r="Y225" i="2" s="1"/>
  <c r="W224" i="2"/>
  <c r="Y224" i="2" s="1"/>
  <c r="W223" i="2"/>
  <c r="Y223" i="2" s="1"/>
  <c r="W222" i="2"/>
  <c r="Y222" i="2" s="1"/>
  <c r="I220" i="2"/>
  <c r="W212" i="2"/>
  <c r="Y212" i="2" s="1"/>
  <c r="W211" i="2"/>
  <c r="Y211" i="2" s="1"/>
  <c r="M209" i="2"/>
  <c r="W207" i="2"/>
  <c r="Y207" i="2" s="1"/>
  <c r="W206" i="2"/>
  <c r="Y206" i="2" s="1"/>
  <c r="M249" i="2"/>
  <c r="L312" i="2"/>
  <c r="I310" i="2"/>
  <c r="I309" i="2"/>
  <c r="AA309" i="2" s="1"/>
  <c r="AB309" i="2" s="1"/>
  <c r="I308" i="2"/>
  <c r="I307" i="2"/>
  <c r="I305" i="2"/>
  <c r="V304" i="2"/>
  <c r="X304" i="2" s="1"/>
  <c r="V302" i="2"/>
  <c r="X302" i="2" s="1"/>
  <c r="V301" i="2"/>
  <c r="X301" i="2" s="1"/>
  <c r="V300" i="2"/>
  <c r="X300" i="2" s="1"/>
  <c r="L300" i="2"/>
  <c r="V299" i="2"/>
  <c r="X299" i="2" s="1"/>
  <c r="V298" i="2"/>
  <c r="X298" i="2" s="1"/>
  <c r="I298" i="2"/>
  <c r="V297" i="2"/>
  <c r="X297" i="2" s="1"/>
  <c r="I296" i="2"/>
  <c r="V285" i="2"/>
  <c r="X285" i="2" s="1"/>
  <c r="I267" i="2"/>
  <c r="I263" i="2"/>
  <c r="V262" i="2"/>
  <c r="X262" i="2" s="1"/>
  <c r="I254" i="2"/>
  <c r="I249" i="2"/>
  <c r="I239" i="2"/>
  <c r="I235" i="2"/>
  <c r="M234" i="2"/>
  <c r="M233" i="2"/>
  <c r="M232" i="2"/>
  <c r="V230" i="2"/>
  <c r="X230" i="2" s="1"/>
  <c r="L222" i="2"/>
  <c r="M216" i="2"/>
  <c r="M310" i="2"/>
  <c r="I203" i="2"/>
  <c r="AA203" i="2" s="1"/>
  <c r="AB203" i="2" s="1"/>
  <c r="I205" i="2"/>
  <c r="AA205" i="2" s="1"/>
  <c r="AB205" i="2" s="1"/>
  <c r="V207" i="2"/>
  <c r="X207" i="2" s="1"/>
  <c r="I210" i="2"/>
  <c r="V211" i="2"/>
  <c r="X211" i="2" s="1"/>
  <c r="I214" i="2"/>
  <c r="I215" i="2"/>
  <c r="V216" i="2"/>
  <c r="X216" i="2" s="1"/>
  <c r="V219" i="2"/>
  <c r="X219" i="2" s="1"/>
  <c r="V224" i="2"/>
  <c r="X224" i="2" s="1"/>
  <c r="I225" i="2"/>
  <c r="I226" i="2"/>
  <c r="V227" i="2"/>
  <c r="X227" i="2" s="1"/>
  <c r="I228" i="2"/>
  <c r="I238" i="2"/>
  <c r="I241" i="2"/>
  <c r="V242" i="2"/>
  <c r="X242" i="2" s="1"/>
  <c r="V247" i="2"/>
  <c r="X247" i="2" s="1"/>
  <c r="I248" i="2"/>
  <c r="V252" i="2"/>
  <c r="X252" i="2" s="1"/>
  <c r="I255" i="2"/>
  <c r="I261" i="2"/>
  <c r="V261" i="2"/>
  <c r="X261" i="2" s="1"/>
  <c r="I262" i="2"/>
  <c r="V266" i="2"/>
  <c r="X266" i="2" s="1"/>
  <c r="I268" i="2"/>
  <c r="V273" i="2"/>
  <c r="X273" i="2" s="1"/>
  <c r="V274" i="2"/>
  <c r="X274" i="2" s="1"/>
  <c r="V275" i="2"/>
  <c r="X275" i="2" s="1"/>
  <c r="V276" i="2"/>
  <c r="X276" i="2" s="1"/>
  <c r="I277" i="2"/>
  <c r="I279" i="2"/>
  <c r="V279" i="2"/>
  <c r="X279" i="2" s="1"/>
  <c r="I285" i="2"/>
  <c r="I286" i="2"/>
  <c r="I288" i="2"/>
  <c r="I295" i="2"/>
  <c r="V295" i="2"/>
  <c r="X295" i="2" s="1"/>
  <c r="I206" i="2"/>
  <c r="V206" i="2"/>
  <c r="X206" i="2" s="1"/>
  <c r="I207" i="2"/>
  <c r="I209" i="2"/>
  <c r="I211" i="2"/>
  <c r="V215" i="2"/>
  <c r="X215" i="2" s="1"/>
  <c r="V223" i="2"/>
  <c r="X223" i="2" s="1"/>
  <c r="V231" i="2"/>
  <c r="X231" i="2" s="1"/>
  <c r="V235" i="2"/>
  <c r="X235" i="2" s="1"/>
  <c r="I236" i="2"/>
  <c r="I237" i="2"/>
  <c r="V239" i="2"/>
  <c r="X239" i="2" s="1"/>
  <c r="I250" i="2"/>
  <c r="V251" i="2"/>
  <c r="X251" i="2" s="1"/>
  <c r="I258" i="2"/>
  <c r="V260" i="2"/>
  <c r="X260" i="2" s="1"/>
  <c r="V263" i="2"/>
  <c r="X263" i="2" s="1"/>
  <c r="V264" i="2"/>
  <c r="X264" i="2" s="1"/>
  <c r="I265" i="2"/>
  <c r="V269" i="2"/>
  <c r="X269" i="2" s="1"/>
  <c r="I270" i="2"/>
  <c r="I271" i="2"/>
  <c r="V271" i="2"/>
  <c r="X271" i="2" s="1"/>
  <c r="I272" i="2"/>
  <c r="V278" i="2"/>
  <c r="X278" i="2" s="1"/>
  <c r="I281" i="2"/>
  <c r="I282" i="2"/>
  <c r="V282" i="2"/>
  <c r="X282" i="2" s="1"/>
  <c r="V283" i="2"/>
  <c r="X283" i="2" s="1"/>
  <c r="V289" i="2"/>
  <c r="X289" i="2" s="1"/>
  <c r="I290" i="2"/>
  <c r="V290" i="2"/>
  <c r="X290" i="2" s="1"/>
  <c r="V291" i="2"/>
  <c r="X291" i="2" s="1"/>
  <c r="V292" i="2"/>
  <c r="X292" i="2" s="1"/>
  <c r="V293" i="2"/>
  <c r="X293" i="2" s="1"/>
  <c r="V294" i="2"/>
  <c r="X294" i="2" s="1"/>
  <c r="V296" i="2"/>
  <c r="X296" i="2" s="1"/>
  <c r="I297" i="2"/>
  <c r="V310" i="2"/>
  <c r="X310" i="2" s="1"/>
  <c r="V309" i="2"/>
  <c r="X309" i="2" s="1"/>
  <c r="Z309" i="2" s="1"/>
  <c r="V308" i="2"/>
  <c r="X308" i="2" s="1"/>
  <c r="L308" i="2"/>
  <c r="V307" i="2"/>
  <c r="X307" i="2" s="1"/>
  <c r="V306" i="2"/>
  <c r="X306" i="2" s="1"/>
  <c r="I306" i="2"/>
  <c r="V305" i="2"/>
  <c r="X305" i="2" s="1"/>
  <c r="L298" i="2"/>
  <c r="I294" i="2"/>
  <c r="I292" i="2"/>
  <c r="I287" i="2"/>
  <c r="I284" i="2"/>
  <c r="V281" i="2"/>
  <c r="X281" i="2" s="1"/>
  <c r="I276" i="2"/>
  <c r="L275" i="2"/>
  <c r="I274" i="2"/>
  <c r="I269" i="2"/>
  <c r="V268" i="2"/>
  <c r="X268" i="2" s="1"/>
  <c r="V267" i="2"/>
  <c r="X267" i="2" s="1"/>
  <c r="I260" i="2"/>
  <c r="V259" i="2"/>
  <c r="X259" i="2" s="1"/>
  <c r="V257" i="2"/>
  <c r="X257" i="2" s="1"/>
  <c r="V254" i="2"/>
  <c r="X254" i="2" s="1"/>
  <c r="M244" i="2"/>
  <c r="V236" i="2"/>
  <c r="X236" i="2" s="1"/>
  <c r="I221" i="2"/>
  <c r="V214" i="2"/>
  <c r="X214" i="2" s="1"/>
  <c r="I212" i="2"/>
  <c r="K236" i="2"/>
  <c r="K237" i="2"/>
  <c r="K250" i="2"/>
  <c r="K265" i="2"/>
  <c r="K270" i="2"/>
  <c r="K271" i="2"/>
  <c r="K272" i="2"/>
  <c r="K281" i="2"/>
  <c r="K282" i="2"/>
  <c r="K290" i="2"/>
  <c r="K226" i="2"/>
  <c r="K228" i="2"/>
  <c r="K238" i="2"/>
  <c r="K241" i="2"/>
  <c r="K248" i="2"/>
  <c r="K255" i="2"/>
  <c r="K261" i="2"/>
  <c r="K262" i="2"/>
  <c r="K268" i="2"/>
  <c r="K277" i="2"/>
  <c r="K279" i="2"/>
  <c r="K285" i="2"/>
  <c r="K286" i="2"/>
  <c r="K288" i="2"/>
  <c r="K295" i="2"/>
  <c r="L292" i="2"/>
  <c r="M280" i="2"/>
  <c r="L277" i="2"/>
  <c r="M274" i="2"/>
  <c r="M267" i="2"/>
  <c r="L262" i="2"/>
  <c r="M259" i="2"/>
  <c r="M255" i="2"/>
  <c r="L248" i="2"/>
  <c r="L241" i="2"/>
  <c r="L233" i="2"/>
  <c r="L226" i="2"/>
  <c r="M222" i="2"/>
  <c r="W221" i="2"/>
  <c r="Y221" i="2" s="1"/>
  <c r="M218" i="2"/>
  <c r="W217" i="2"/>
  <c r="Y217" i="2" s="1"/>
  <c r="M214" i="2"/>
  <c r="L205" i="2"/>
  <c r="M296" i="2"/>
  <c r="M294" i="2"/>
  <c r="L287" i="2"/>
  <c r="L272" i="2"/>
  <c r="L250" i="2"/>
  <c r="M243" i="2"/>
  <c r="M217" i="2"/>
  <c r="L209" i="2"/>
  <c r="M206" i="2"/>
  <c r="L270" i="2"/>
  <c r="M312" i="2"/>
  <c r="M305" i="2"/>
  <c r="L304" i="2"/>
  <c r="M297" i="2"/>
  <c r="L296" i="2"/>
  <c r="M289" i="2"/>
  <c r="L288" i="2"/>
  <c r="M279" i="2"/>
  <c r="M277" i="2"/>
  <c r="M272" i="2"/>
  <c r="M269" i="2"/>
  <c r="L268" i="2"/>
  <c r="M262" i="2"/>
  <c r="M241" i="2"/>
  <c r="H203" i="2"/>
  <c r="L203" i="2" s="1"/>
  <c r="I204" i="2"/>
  <c r="AA204" i="2" s="1"/>
  <c r="AB204" i="2" s="1"/>
  <c r="V210" i="2"/>
  <c r="X210" i="2" s="1"/>
  <c r="V218" i="2"/>
  <c r="X218" i="2" s="1"/>
  <c r="V226" i="2"/>
  <c r="X226" i="2" s="1"/>
  <c r="I230" i="2"/>
  <c r="V233" i="2"/>
  <c r="X233" i="2" s="1"/>
  <c r="V234" i="2"/>
  <c r="X234" i="2" s="1"/>
  <c r="V238" i="2"/>
  <c r="X238" i="2" s="1"/>
  <c r="I240" i="2"/>
  <c r="V240" i="2"/>
  <c r="X240" i="2" s="1"/>
  <c r="V241" i="2"/>
  <c r="X241" i="2" s="1"/>
  <c r="I244" i="2"/>
  <c r="V244" i="2"/>
  <c r="X244" i="2" s="1"/>
  <c r="I246" i="2"/>
  <c r="I247" i="2"/>
  <c r="I251" i="2"/>
  <c r="I252" i="2"/>
  <c r="V253" i="2"/>
  <c r="X253" i="2" s="1"/>
  <c r="V255" i="2"/>
  <c r="X255" i="2" s="1"/>
  <c r="I256" i="2"/>
  <c r="V203" i="2"/>
  <c r="X203" i="2" s="1"/>
  <c r="Z203" i="2" s="1"/>
  <c r="V204" i="2"/>
  <c r="X204" i="2" s="1"/>
  <c r="V205" i="2"/>
  <c r="X205" i="2" s="1"/>
  <c r="Z205" i="2" s="1"/>
  <c r="V208" i="2"/>
  <c r="X208" i="2" s="1"/>
  <c r="V209" i="2"/>
  <c r="X209" i="2" s="1"/>
  <c r="V212" i="2"/>
  <c r="X212" i="2" s="1"/>
  <c r="V213" i="2"/>
  <c r="X213" i="2" s="1"/>
  <c r="I216" i="2"/>
  <c r="I217" i="2"/>
  <c r="I218" i="2"/>
  <c r="I219" i="2"/>
  <c r="V220" i="2"/>
  <c r="X220" i="2" s="1"/>
  <c r="I222" i="2"/>
  <c r="I223" i="2"/>
  <c r="I224" i="2"/>
  <c r="I227" i="2"/>
  <c r="V228" i="2"/>
  <c r="X228" i="2" s="1"/>
  <c r="I229" i="2"/>
  <c r="V229" i="2"/>
  <c r="X229" i="2" s="1"/>
  <c r="I232" i="2"/>
  <c r="V232" i="2"/>
  <c r="X232" i="2" s="1"/>
  <c r="I233" i="2"/>
  <c r="I234" i="2"/>
  <c r="V237" i="2"/>
  <c r="X237" i="2" s="1"/>
  <c r="I242" i="2"/>
  <c r="I243" i="2"/>
  <c r="V243" i="2"/>
  <c r="X243" i="2" s="1"/>
  <c r="I245" i="2"/>
  <c r="V245" i="2"/>
  <c r="X245" i="2" s="1"/>
  <c r="V248" i="2"/>
  <c r="X248" i="2" s="1"/>
  <c r="V249" i="2"/>
  <c r="X249" i="2" s="1"/>
  <c r="V250" i="2"/>
  <c r="X250" i="2" s="1"/>
  <c r="I257" i="2"/>
  <c r="V258" i="2"/>
  <c r="X258" i="2" s="1"/>
  <c r="M284" i="2"/>
  <c r="M283" i="2"/>
  <c r="L276" i="2"/>
  <c r="M275" i="2"/>
  <c r="L274" i="2"/>
  <c r="L263" i="2"/>
  <c r="M213" i="2"/>
  <c r="Y204" i="2"/>
  <c r="L309" i="2"/>
  <c r="L307" i="2"/>
  <c r="L301" i="2"/>
  <c r="L299" i="2"/>
  <c r="L293" i="2"/>
  <c r="L291" i="2"/>
  <c r="L285" i="2"/>
  <c r="L281" i="2"/>
  <c r="M276" i="2"/>
  <c r="M273" i="2"/>
  <c r="M271" i="2"/>
  <c r="M266" i="2"/>
  <c r="L265" i="2"/>
  <c r="M261" i="2"/>
  <c r="M253" i="2"/>
  <c r="L253" i="2"/>
  <c r="M238" i="2"/>
  <c r="L238" i="2"/>
  <c r="M226" i="2"/>
  <c r="L210" i="2"/>
  <c r="M210" i="2"/>
  <c r="L208" i="2"/>
  <c r="K203" i="2"/>
  <c r="K223" i="2"/>
  <c r="K224" i="2"/>
  <c r="K227" i="2"/>
  <c r="K232" i="2"/>
  <c r="K233" i="2"/>
  <c r="K234" i="2"/>
  <c r="K242" i="2"/>
  <c r="K243" i="2"/>
  <c r="K245" i="2"/>
  <c r="K257" i="2"/>
  <c r="K230" i="2"/>
  <c r="K240" i="2"/>
  <c r="K244" i="2"/>
  <c r="K246" i="2"/>
  <c r="K247" i="2"/>
  <c r="K251" i="2"/>
  <c r="K252" i="2"/>
  <c r="K256" i="2"/>
  <c r="K258" i="2"/>
  <c r="K259" i="2"/>
  <c r="M254" i="2"/>
  <c r="M248" i="2"/>
  <c r="L247" i="2"/>
  <c r="M236" i="2"/>
  <c r="M225" i="2"/>
  <c r="M237" i="2"/>
  <c r="L234" i="2"/>
  <c r="L227" i="2"/>
  <c r="M221" i="2"/>
  <c r="M220" i="2"/>
  <c r="L219" i="2"/>
  <c r="L216" i="2"/>
  <c r="M212" i="2"/>
  <c r="M208" i="2"/>
  <c r="L251" i="2"/>
  <c r="L252" i="2"/>
  <c r="M307" i="2"/>
  <c r="M299" i="2"/>
  <c r="M291" i="2"/>
  <c r="M270" i="2"/>
  <c r="M268" i="2"/>
  <c r="M256" i="2"/>
  <c r="L310" i="2"/>
  <c r="M308" i="2"/>
  <c r="L305" i="2"/>
  <c r="L302" i="2"/>
  <c r="M300" i="2"/>
  <c r="L297" i="2"/>
  <c r="L294" i="2"/>
  <c r="M292" i="2"/>
  <c r="L289" i="2"/>
  <c r="L286" i="2"/>
  <c r="M282" i="2"/>
  <c r="M281" i="2"/>
  <c r="M278" i="2"/>
  <c r="L255" i="2"/>
  <c r="L256" i="2"/>
  <c r="M309" i="2"/>
  <c r="M301" i="2"/>
  <c r="M293" i="2"/>
  <c r="M285" i="2"/>
  <c r="L269" i="2"/>
  <c r="L259" i="2"/>
  <c r="M260" i="2"/>
  <c r="M252" i="2"/>
  <c r="M251" i="2"/>
  <c r="M245" i="2"/>
  <c r="L246" i="2"/>
  <c r="L242" i="2"/>
  <c r="M242" i="2"/>
  <c r="L230" i="2"/>
  <c r="M230" i="2"/>
  <c r="M227" i="2"/>
  <c r="L266" i="2"/>
  <c r="L243" i="2"/>
  <c r="L244" i="2"/>
  <c r="M231" i="2"/>
  <c r="L228" i="2"/>
  <c r="M229" i="2"/>
  <c r="M250" i="2"/>
  <c r="M239" i="2"/>
  <c r="M228" i="2"/>
  <c r="L236" i="2"/>
  <c r="L237" i="2"/>
  <c r="M223" i="2"/>
  <c r="L223" i="2"/>
  <c r="L240" i="2"/>
  <c r="M235" i="2"/>
  <c r="L232" i="2"/>
  <c r="L224" i="2"/>
  <c r="K229" i="2"/>
  <c r="K225" i="2"/>
  <c r="K219" i="2"/>
  <c r="K215" i="2"/>
  <c r="L215" i="2"/>
  <c r="M215" i="2"/>
  <c r="K211" i="2"/>
  <c r="L211" i="2"/>
  <c r="M211" i="2"/>
  <c r="K207" i="2"/>
  <c r="L207" i="2"/>
  <c r="M207" i="2"/>
  <c r="L204" i="2"/>
  <c r="K204" i="2"/>
  <c r="K208" i="2"/>
  <c r="K212" i="2"/>
  <c r="K216" i="2"/>
  <c r="K220" i="2"/>
  <c r="K205" i="2"/>
  <c r="K209" i="2"/>
  <c r="K213" i="2"/>
  <c r="K217" i="2"/>
  <c r="K221" i="2"/>
  <c r="J203" i="2"/>
  <c r="M203" i="2" s="1"/>
  <c r="K206" i="2"/>
  <c r="K210" i="2"/>
  <c r="K214" i="2"/>
  <c r="K218" i="2"/>
  <c r="K222" i="2"/>
  <c r="M224" i="2"/>
  <c r="M204" i="2"/>
  <c r="L221" i="2"/>
  <c r="L217" i="2"/>
  <c r="L213" i="2"/>
  <c r="A204" i="2"/>
  <c r="B483" i="2" l="1"/>
  <c r="C483" i="2" s="1"/>
  <c r="AA208" i="2"/>
  <c r="AB208" i="2" s="1"/>
  <c r="B564" i="2"/>
  <c r="C564" i="2" s="1"/>
  <c r="B404" i="2"/>
  <c r="C404" i="2" s="1"/>
  <c r="A484" i="2"/>
  <c r="B204" i="2"/>
  <c r="C204" i="2" s="1"/>
  <c r="A405" i="2"/>
  <c r="A565" i="2"/>
  <c r="A35" i="13"/>
  <c r="A46" i="13"/>
  <c r="A58" i="13" s="1"/>
  <c r="AA260" i="2"/>
  <c r="AB260" i="2" s="1"/>
  <c r="Z266" i="2"/>
  <c r="Z319" i="2"/>
  <c r="AA285" i="2"/>
  <c r="AB285" i="2" s="1"/>
  <c r="Z285" i="2"/>
  <c r="Z287" i="2"/>
  <c r="Z288" i="2"/>
  <c r="AA266" i="2"/>
  <c r="AB266" i="2" s="1"/>
  <c r="Z291" i="2"/>
  <c r="Z260" i="2"/>
  <c r="AA261" i="2"/>
  <c r="AB261" i="2" s="1"/>
  <c r="Z311" i="2"/>
  <c r="AA312" i="2"/>
  <c r="AB312" i="2" s="1"/>
  <c r="Z312" i="2"/>
  <c r="AA298" i="2"/>
  <c r="AB298" i="2" s="1"/>
  <c r="AA258" i="2"/>
  <c r="AB258" i="2" s="1"/>
  <c r="AA284" i="2"/>
  <c r="AB284" i="2" s="1"/>
  <c r="AA319" i="2"/>
  <c r="AB319" i="2" s="1"/>
  <c r="Z258" i="2"/>
  <c r="Z210" i="2"/>
  <c r="AA262" i="2"/>
  <c r="AB262" i="2" s="1"/>
  <c r="AA263" i="2"/>
  <c r="AB263" i="2" s="1"/>
  <c r="AA321" i="2"/>
  <c r="AB321" i="2" s="1"/>
  <c r="Z321" i="2"/>
  <c r="P204" i="2"/>
  <c r="N204" i="2"/>
  <c r="P240" i="2"/>
  <c r="N240" i="2"/>
  <c r="O245" i="2"/>
  <c r="Q245" i="2"/>
  <c r="N255" i="2"/>
  <c r="P255" i="2"/>
  <c r="Q268" i="2"/>
  <c r="O268" i="2"/>
  <c r="O220" i="2"/>
  <c r="Q220" i="2"/>
  <c r="N265" i="2"/>
  <c r="P265" i="2"/>
  <c r="N309" i="2"/>
  <c r="P309" i="2"/>
  <c r="Q284" i="2"/>
  <c r="O284" i="2"/>
  <c r="Q289" i="2"/>
  <c r="O289" i="2"/>
  <c r="N250" i="2"/>
  <c r="P250" i="2"/>
  <c r="N226" i="2"/>
  <c r="P226" i="2"/>
  <c r="O257" i="2"/>
  <c r="Q257" i="2"/>
  <c r="Q290" i="2"/>
  <c r="O290" i="2"/>
  <c r="N313" i="2"/>
  <c r="P313" i="2"/>
  <c r="O207" i="2"/>
  <c r="Q207" i="2"/>
  <c r="N223" i="2"/>
  <c r="P223" i="2"/>
  <c r="O242" i="2"/>
  <c r="Q242" i="2"/>
  <c r="Q301" i="2"/>
  <c r="O301" i="2"/>
  <c r="Q300" i="2"/>
  <c r="O300" i="2"/>
  <c r="Q270" i="2"/>
  <c r="O270" i="2"/>
  <c r="P252" i="2"/>
  <c r="N252" i="2"/>
  <c r="O221" i="2"/>
  <c r="Q221" i="2"/>
  <c r="O254" i="2"/>
  <c r="Q254" i="2"/>
  <c r="P210" i="2"/>
  <c r="N210" i="2"/>
  <c r="N253" i="2"/>
  <c r="P253" i="2"/>
  <c r="Q266" i="2"/>
  <c r="O266" i="2"/>
  <c r="N281" i="2"/>
  <c r="P281" i="2"/>
  <c r="N299" i="2"/>
  <c r="P299" i="2"/>
  <c r="Q275" i="2"/>
  <c r="O275" i="2"/>
  <c r="O262" i="2"/>
  <c r="Q262" i="2"/>
  <c r="Q277" i="2"/>
  <c r="O277" i="2"/>
  <c r="N296" i="2"/>
  <c r="P296" i="2"/>
  <c r="N209" i="2"/>
  <c r="P209" i="2"/>
  <c r="N272" i="2"/>
  <c r="P272" i="2"/>
  <c r="O218" i="2"/>
  <c r="Q218" i="2"/>
  <c r="N233" i="2"/>
  <c r="P233" i="2"/>
  <c r="O259" i="2"/>
  <c r="Q259" i="2"/>
  <c r="N277" i="2"/>
  <c r="P277" i="2"/>
  <c r="O244" i="2"/>
  <c r="Q244" i="2"/>
  <c r="N298" i="2"/>
  <c r="P298" i="2"/>
  <c r="N222" i="2"/>
  <c r="P222" i="2"/>
  <c r="O234" i="2"/>
  <c r="Q234" i="2"/>
  <c r="N312" i="2"/>
  <c r="P312" i="2"/>
  <c r="O209" i="2"/>
  <c r="Q209" i="2"/>
  <c r="N239" i="2"/>
  <c r="P239" i="2"/>
  <c r="O246" i="2"/>
  <c r="Q246" i="2"/>
  <c r="N303" i="2"/>
  <c r="P303" i="2"/>
  <c r="O205" i="2"/>
  <c r="Q205" i="2"/>
  <c r="N235" i="2"/>
  <c r="P235" i="2"/>
  <c r="P214" i="2"/>
  <c r="N214" i="2"/>
  <c r="O258" i="2"/>
  <c r="Q258" i="2"/>
  <c r="P229" i="2"/>
  <c r="N229" i="2"/>
  <c r="P261" i="2"/>
  <c r="N261" i="2"/>
  <c r="Q286" i="2"/>
  <c r="O286" i="2"/>
  <c r="N231" i="2"/>
  <c r="P231" i="2"/>
  <c r="P218" i="2"/>
  <c r="N218" i="2"/>
  <c r="N215" i="2"/>
  <c r="P215" i="2"/>
  <c r="O229" i="2"/>
  <c r="Q229" i="2"/>
  <c r="N230" i="2"/>
  <c r="P230" i="2"/>
  <c r="N286" i="2"/>
  <c r="P286" i="2"/>
  <c r="Q307" i="2"/>
  <c r="O307" i="2"/>
  <c r="O248" i="2"/>
  <c r="Q248" i="2"/>
  <c r="O238" i="2"/>
  <c r="Q238" i="2"/>
  <c r="N293" i="2"/>
  <c r="P293" i="2"/>
  <c r="O241" i="2"/>
  <c r="Q241" i="2"/>
  <c r="Q305" i="2"/>
  <c r="O305" i="2"/>
  <c r="Q296" i="2"/>
  <c r="O296" i="2"/>
  <c r="O255" i="2"/>
  <c r="Q255" i="2"/>
  <c r="O233" i="2"/>
  <c r="Q233" i="2"/>
  <c r="N311" i="2"/>
  <c r="P311" i="2"/>
  <c r="N278" i="2"/>
  <c r="P278" i="2"/>
  <c r="N221" i="2"/>
  <c r="P221" i="2"/>
  <c r="N211" i="2"/>
  <c r="P211" i="2"/>
  <c r="O228" i="2"/>
  <c r="Q228" i="2"/>
  <c r="O251" i="2"/>
  <c r="Q251" i="2"/>
  <c r="Q278" i="2"/>
  <c r="O278" i="2"/>
  <c r="N310" i="2"/>
  <c r="P310" i="2"/>
  <c r="O212" i="2"/>
  <c r="Q212" i="2"/>
  <c r="O204" i="2"/>
  <c r="Q204" i="2"/>
  <c r="N207" i="2"/>
  <c r="P207" i="2"/>
  <c r="P232" i="2"/>
  <c r="N232" i="2"/>
  <c r="O223" i="2"/>
  <c r="Q223" i="2"/>
  <c r="O239" i="2"/>
  <c r="Q239" i="2"/>
  <c r="O231" i="2"/>
  <c r="Q231" i="2"/>
  <c r="O227" i="2"/>
  <c r="Q227" i="2"/>
  <c r="P242" i="2"/>
  <c r="N242" i="2"/>
  <c r="O252" i="2"/>
  <c r="Q252" i="2"/>
  <c r="N269" i="2"/>
  <c r="P269" i="2"/>
  <c r="Q309" i="2"/>
  <c r="O309" i="2"/>
  <c r="Q281" i="2"/>
  <c r="O281" i="2"/>
  <c r="Q292" i="2"/>
  <c r="O292" i="2"/>
  <c r="N302" i="2"/>
  <c r="P302" i="2"/>
  <c r="O256" i="2"/>
  <c r="Q256" i="2"/>
  <c r="Q291" i="2"/>
  <c r="O291" i="2"/>
  <c r="N251" i="2"/>
  <c r="P251" i="2"/>
  <c r="P216" i="2"/>
  <c r="N216" i="2"/>
  <c r="N227" i="2"/>
  <c r="P227" i="2"/>
  <c r="O236" i="2"/>
  <c r="Q236" i="2"/>
  <c r="O226" i="2"/>
  <c r="Q226" i="2"/>
  <c r="O253" i="2"/>
  <c r="Q253" i="2"/>
  <c r="Q271" i="2"/>
  <c r="O271" i="2"/>
  <c r="N285" i="2"/>
  <c r="P285" i="2"/>
  <c r="N301" i="2"/>
  <c r="P301" i="2"/>
  <c r="O213" i="2"/>
  <c r="Q213" i="2"/>
  <c r="N276" i="2"/>
  <c r="P276" i="2"/>
  <c r="N268" i="2"/>
  <c r="P268" i="2"/>
  <c r="Q279" i="2"/>
  <c r="O279" i="2"/>
  <c r="Q297" i="2"/>
  <c r="O297" i="2"/>
  <c r="Q312" i="2"/>
  <c r="O312" i="2"/>
  <c r="O217" i="2"/>
  <c r="Q217" i="2"/>
  <c r="N287" i="2"/>
  <c r="P287" i="2"/>
  <c r="P205" i="2"/>
  <c r="N205" i="2"/>
  <c r="P241" i="2"/>
  <c r="N241" i="2"/>
  <c r="P262" i="2"/>
  <c r="N262" i="2"/>
  <c r="Q280" i="2"/>
  <c r="O280" i="2"/>
  <c r="N275" i="2"/>
  <c r="P275" i="2"/>
  <c r="N308" i="2"/>
  <c r="P308" i="2"/>
  <c r="Q310" i="2"/>
  <c r="O310" i="2"/>
  <c r="O249" i="2"/>
  <c r="Q249" i="2"/>
  <c r="P249" i="2"/>
  <c r="N249" i="2"/>
  <c r="Q288" i="2"/>
  <c r="O288" i="2"/>
  <c r="Q304" i="2"/>
  <c r="O304" i="2"/>
  <c r="P220" i="2"/>
  <c r="N220" i="2"/>
  <c r="N280" i="2"/>
  <c r="P280" i="2"/>
  <c r="N290" i="2"/>
  <c r="P290" i="2"/>
  <c r="O240" i="2"/>
  <c r="Q240" i="2"/>
  <c r="Q287" i="2"/>
  <c r="O287" i="2"/>
  <c r="O263" i="2"/>
  <c r="Q263" i="2"/>
  <c r="N279" i="2"/>
  <c r="P279" i="2"/>
  <c r="N295" i="2"/>
  <c r="P295" i="2"/>
  <c r="O247" i="2"/>
  <c r="Q247" i="2"/>
  <c r="O219" i="2"/>
  <c r="Q219" i="2"/>
  <c r="P217" i="2"/>
  <c r="N217" i="2"/>
  <c r="O211" i="2"/>
  <c r="Q211" i="2"/>
  <c r="P236" i="2"/>
  <c r="N236" i="2"/>
  <c r="N243" i="2"/>
  <c r="P243" i="2"/>
  <c r="N259" i="2"/>
  <c r="P259" i="2"/>
  <c r="Q293" i="2"/>
  <c r="O293" i="2"/>
  <c r="N297" i="2"/>
  <c r="P297" i="2"/>
  <c r="Q308" i="2"/>
  <c r="O308" i="2"/>
  <c r="O208" i="2"/>
  <c r="Q208" i="2"/>
  <c r="O237" i="2"/>
  <c r="Q237" i="2"/>
  <c r="O210" i="2"/>
  <c r="Q210" i="2"/>
  <c r="Q276" i="2"/>
  <c r="O276" i="2"/>
  <c r="N274" i="2"/>
  <c r="P274" i="2"/>
  <c r="Q272" i="2"/>
  <c r="O272" i="2"/>
  <c r="O206" i="2"/>
  <c r="Q206" i="2"/>
  <c r="Q274" i="2"/>
  <c r="O274" i="2"/>
  <c r="O216" i="2"/>
  <c r="Q216" i="2"/>
  <c r="N273" i="2"/>
  <c r="P273" i="2"/>
  <c r="Q302" i="2"/>
  <c r="O302" i="2"/>
  <c r="P245" i="2"/>
  <c r="N245" i="2"/>
  <c r="N258" i="2"/>
  <c r="P258" i="2"/>
  <c r="N267" i="2"/>
  <c r="P267" i="2"/>
  <c r="Q295" i="2"/>
  <c r="O295" i="2"/>
  <c r="P212" i="2"/>
  <c r="N212" i="2"/>
  <c r="Q303" i="2"/>
  <c r="O303" i="2"/>
  <c r="Q311" i="2"/>
  <c r="O311" i="2"/>
  <c r="Q298" i="2"/>
  <c r="O298" i="2"/>
  <c r="Y320" i="2"/>
  <c r="Z320" i="2" s="1"/>
  <c r="AA320" i="2"/>
  <c r="AB320" i="2" s="1"/>
  <c r="Q203" i="2"/>
  <c r="O203" i="2"/>
  <c r="P224" i="2"/>
  <c r="N224" i="2"/>
  <c r="P228" i="2"/>
  <c r="N228" i="2"/>
  <c r="N266" i="2"/>
  <c r="P266" i="2"/>
  <c r="N289" i="2"/>
  <c r="P289" i="2"/>
  <c r="O225" i="2"/>
  <c r="Q225" i="2"/>
  <c r="P213" i="2"/>
  <c r="N213" i="2"/>
  <c r="O224" i="2"/>
  <c r="Q224" i="2"/>
  <c r="O215" i="2"/>
  <c r="Q215" i="2"/>
  <c r="O235" i="2"/>
  <c r="Q235" i="2"/>
  <c r="N237" i="2"/>
  <c r="P237" i="2"/>
  <c r="O250" i="2"/>
  <c r="Q250" i="2"/>
  <c r="P244" i="2"/>
  <c r="N244" i="2"/>
  <c r="O230" i="2"/>
  <c r="Q230" i="2"/>
  <c r="P246" i="2"/>
  <c r="N246" i="2"/>
  <c r="O260" i="2"/>
  <c r="Q260" i="2"/>
  <c r="Q285" i="2"/>
  <c r="O285" i="2"/>
  <c r="P256" i="2"/>
  <c r="N256" i="2"/>
  <c r="Q282" i="2"/>
  <c r="O282" i="2"/>
  <c r="N294" i="2"/>
  <c r="P294" i="2"/>
  <c r="N305" i="2"/>
  <c r="P305" i="2"/>
  <c r="Q299" i="2"/>
  <c r="O299" i="2"/>
  <c r="N219" i="2"/>
  <c r="P219" i="2"/>
  <c r="N234" i="2"/>
  <c r="P234" i="2"/>
  <c r="N247" i="2"/>
  <c r="P247" i="2"/>
  <c r="P208" i="2"/>
  <c r="N208" i="2"/>
  <c r="N238" i="2"/>
  <c r="P238" i="2"/>
  <c r="O261" i="2"/>
  <c r="Q261" i="2"/>
  <c r="Q273" i="2"/>
  <c r="O273" i="2"/>
  <c r="N291" i="2"/>
  <c r="P291" i="2"/>
  <c r="N307" i="2"/>
  <c r="P307" i="2"/>
  <c r="N263" i="2"/>
  <c r="P263" i="2"/>
  <c r="Q283" i="2"/>
  <c r="O283" i="2"/>
  <c r="N203" i="2"/>
  <c r="P203" i="2"/>
  <c r="Q269" i="2"/>
  <c r="O269" i="2"/>
  <c r="N288" i="2"/>
  <c r="P288" i="2"/>
  <c r="N304" i="2"/>
  <c r="P304" i="2"/>
  <c r="N270" i="2"/>
  <c r="P270" i="2"/>
  <c r="O243" i="2"/>
  <c r="Q243" i="2"/>
  <c r="Q294" i="2"/>
  <c r="O294" i="2"/>
  <c r="O214" i="2"/>
  <c r="Q214" i="2"/>
  <c r="O222" i="2"/>
  <c r="Q222" i="2"/>
  <c r="P248" i="2"/>
  <c r="N248" i="2"/>
  <c r="Q267" i="2"/>
  <c r="O267" i="2"/>
  <c r="N292" i="2"/>
  <c r="P292" i="2"/>
  <c r="AA250" i="2"/>
  <c r="AB250" i="2" s="1"/>
  <c r="O232" i="2"/>
  <c r="Q232" i="2"/>
  <c r="N300" i="2"/>
  <c r="P300" i="2"/>
  <c r="N271" i="2"/>
  <c r="P271" i="2"/>
  <c r="N284" i="2"/>
  <c r="P284" i="2"/>
  <c r="N225" i="2"/>
  <c r="P225" i="2"/>
  <c r="N257" i="2"/>
  <c r="P257" i="2"/>
  <c r="N283" i="2"/>
  <c r="P283" i="2"/>
  <c r="N254" i="2"/>
  <c r="P254" i="2"/>
  <c r="P206" i="2"/>
  <c r="N206" i="2"/>
  <c r="P260" i="2"/>
  <c r="N260" i="2"/>
  <c r="Q306" i="2"/>
  <c r="O306" i="2"/>
  <c r="O265" i="2"/>
  <c r="Q265" i="2"/>
  <c r="N282" i="2"/>
  <c r="P282" i="2"/>
  <c r="N306" i="2"/>
  <c r="P306" i="2"/>
  <c r="Q313" i="2"/>
  <c r="O313" i="2"/>
  <c r="AA318" i="2"/>
  <c r="AB318" i="2" s="1"/>
  <c r="Y318" i="2"/>
  <c r="Z318" i="2" s="1"/>
  <c r="AA254" i="2"/>
  <c r="AB254" i="2" s="1"/>
  <c r="AA305" i="2"/>
  <c r="AB305" i="2" s="1"/>
  <c r="Z213" i="2"/>
  <c r="Z221" i="2"/>
  <c r="AA210" i="2"/>
  <c r="AB210" i="2" s="1"/>
  <c r="Z225" i="2"/>
  <c r="Y314" i="2"/>
  <c r="Z314" i="2" s="1"/>
  <c r="AA314" i="2"/>
  <c r="AB314" i="2" s="1"/>
  <c r="AA317" i="2"/>
  <c r="AB317" i="2" s="1"/>
  <c r="Y317" i="2"/>
  <c r="Z317" i="2" s="1"/>
  <c r="Y315" i="2"/>
  <c r="Z315" i="2" s="1"/>
  <c r="AA315" i="2"/>
  <c r="AB315" i="2" s="1"/>
  <c r="Y313" i="2"/>
  <c r="Z313" i="2" s="1"/>
  <c r="AA313" i="2"/>
  <c r="AB313" i="2" s="1"/>
  <c r="Y316" i="2"/>
  <c r="Z316" i="2" s="1"/>
  <c r="AA316" i="2"/>
  <c r="AB316" i="2" s="1"/>
  <c r="AA253" i="2"/>
  <c r="AB253" i="2" s="1"/>
  <c r="AA297" i="2"/>
  <c r="AB297" i="2" s="1"/>
  <c r="AA281" i="2"/>
  <c r="AB281" i="2" s="1"/>
  <c r="AA288" i="2"/>
  <c r="AB288" i="2" s="1"/>
  <c r="AA272" i="2"/>
  <c r="AB272" i="2" s="1"/>
  <c r="Z296" i="2"/>
  <c r="Z278" i="2"/>
  <c r="AA215" i="2"/>
  <c r="AB215" i="2" s="1"/>
  <c r="Z283" i="2"/>
  <c r="AA206" i="2"/>
  <c r="AB206" i="2" s="1"/>
  <c r="AA283" i="2"/>
  <c r="AB283" i="2" s="1"/>
  <c r="Z219" i="2"/>
  <c r="AA231" i="2"/>
  <c r="AB231" i="2" s="1"/>
  <c r="Z247" i="2"/>
  <c r="AA249" i="2"/>
  <c r="AB249" i="2" s="1"/>
  <c r="Z240" i="2"/>
  <c r="AA271" i="2"/>
  <c r="AB271" i="2" s="1"/>
  <c r="Z264" i="2"/>
  <c r="Z206" i="2"/>
  <c r="Z252" i="2"/>
  <c r="Z216" i="2"/>
  <c r="AA296" i="2"/>
  <c r="AB296" i="2" s="1"/>
  <c r="Z270" i="2"/>
  <c r="AA213" i="2"/>
  <c r="AB213" i="2" s="1"/>
  <c r="AA224" i="2"/>
  <c r="AB224" i="2" s="1"/>
  <c r="AA212" i="2"/>
  <c r="AB212" i="2" s="1"/>
  <c r="AA265" i="2"/>
  <c r="AB265" i="2" s="1"/>
  <c r="AA233" i="2"/>
  <c r="AB233" i="2" s="1"/>
  <c r="AA218" i="2"/>
  <c r="AB218" i="2" s="1"/>
  <c r="Z233" i="2"/>
  <c r="Z297" i="2"/>
  <c r="Z304" i="2"/>
  <c r="Z212" i="2"/>
  <c r="Z214" i="2"/>
  <c r="Z307" i="2"/>
  <c r="AA307" i="2"/>
  <c r="AB307" i="2" s="1"/>
  <c r="AA292" i="2"/>
  <c r="AB292" i="2" s="1"/>
  <c r="AA270" i="2"/>
  <c r="AB270" i="2" s="1"/>
  <c r="AA238" i="2"/>
  <c r="AB238" i="2" s="1"/>
  <c r="AA279" i="2"/>
  <c r="AB279" i="2" s="1"/>
  <c r="AA294" i="2"/>
  <c r="AB294" i="2" s="1"/>
  <c r="Z306" i="2"/>
  <c r="Z294" i="2"/>
  <c r="Z282" i="2"/>
  <c r="Z276" i="2"/>
  <c r="AA308" i="2"/>
  <c r="AB308" i="2" s="1"/>
  <c r="Z222" i="2"/>
  <c r="Z262" i="2"/>
  <c r="AA280" i="2"/>
  <c r="AB280" i="2" s="1"/>
  <c r="Z261" i="2"/>
  <c r="AA207" i="2"/>
  <c r="AB207" i="2" s="1"/>
  <c r="Z236" i="2"/>
  <c r="AA276" i="2"/>
  <c r="AB276" i="2" s="1"/>
  <c r="AA282" i="2"/>
  <c r="AB282" i="2" s="1"/>
  <c r="AA255" i="2"/>
  <c r="AB255" i="2" s="1"/>
  <c r="Z242" i="2"/>
  <c r="AA277" i="2"/>
  <c r="AB277" i="2" s="1"/>
  <c r="AA264" i="2"/>
  <c r="AB264" i="2" s="1"/>
  <c r="AA214" i="2"/>
  <c r="AB214" i="2" s="1"/>
  <c r="Z265" i="2"/>
  <c r="Z235" i="2"/>
  <c r="AA234" i="2"/>
  <c r="AB234" i="2" s="1"/>
  <c r="Z229" i="2"/>
  <c r="AA219" i="2"/>
  <c r="AB219" i="2" s="1"/>
  <c r="AA247" i="2"/>
  <c r="AB247" i="2" s="1"/>
  <c r="Z234" i="2"/>
  <c r="Z218" i="2"/>
  <c r="AA236" i="2"/>
  <c r="AB236" i="2" s="1"/>
  <c r="AA306" i="2"/>
  <c r="AB306" i="2" s="1"/>
  <c r="Z308" i="2"/>
  <c r="Z289" i="2"/>
  <c r="Z274" i="2"/>
  <c r="AA241" i="2"/>
  <c r="AB241" i="2" s="1"/>
  <c r="AA226" i="2"/>
  <c r="AB226" i="2" s="1"/>
  <c r="Z256" i="2"/>
  <c r="AA235" i="2"/>
  <c r="AB235" i="2" s="1"/>
  <c r="Z280" i="2"/>
  <c r="Z217" i="2"/>
  <c r="Z298" i="2"/>
  <c r="Y277" i="2"/>
  <c r="Z277" i="2" s="1"/>
  <c r="AA209" i="2"/>
  <c r="AB209" i="2" s="1"/>
  <c r="AA223" i="2"/>
  <c r="AB223" i="2" s="1"/>
  <c r="Y253" i="2"/>
  <c r="Z253" i="2" s="1"/>
  <c r="Z263" i="2"/>
  <c r="Z204" i="2"/>
  <c r="AA220" i="2"/>
  <c r="AB220" i="2" s="1"/>
  <c r="Z209" i="2"/>
  <c r="Z244" i="2"/>
  <c r="AA230" i="2"/>
  <c r="AB230" i="2" s="1"/>
  <c r="AA304" i="2"/>
  <c r="AB304" i="2" s="1"/>
  <c r="Z254" i="2"/>
  <c r="Z310" i="2"/>
  <c r="Z290" i="2"/>
  <c r="Z295" i="2"/>
  <c r="AA268" i="2"/>
  <c r="AB268" i="2" s="1"/>
  <c r="AA228" i="2"/>
  <c r="AB228" i="2" s="1"/>
  <c r="Z230" i="2"/>
  <c r="Z301" i="2"/>
  <c r="Z207" i="2"/>
  <c r="AA301" i="2"/>
  <c r="AB301" i="2" s="1"/>
  <c r="AA273" i="2"/>
  <c r="AB273" i="2" s="1"/>
  <c r="Z293" i="2"/>
  <c r="Z272" i="2"/>
  <c r="AA289" i="2"/>
  <c r="AB289" i="2" s="1"/>
  <c r="Z255" i="2"/>
  <c r="Z248" i="2"/>
  <c r="AA240" i="2"/>
  <c r="AB240" i="2" s="1"/>
  <c r="AA248" i="2"/>
  <c r="AB248" i="2" s="1"/>
  <c r="Z237" i="2"/>
  <c r="AA232" i="2"/>
  <c r="AB232" i="2" s="1"/>
  <c r="AA227" i="2"/>
  <c r="AB227" i="2" s="1"/>
  <c r="AA216" i="2"/>
  <c r="AB216" i="2" s="1"/>
  <c r="AA256" i="2"/>
  <c r="AB256" i="2" s="1"/>
  <c r="AA244" i="2"/>
  <c r="AB244" i="2" s="1"/>
  <c r="Z268" i="2"/>
  <c r="Z305" i="2"/>
  <c r="AA290" i="2"/>
  <c r="AB290" i="2" s="1"/>
  <c r="AA237" i="2"/>
  <c r="AB237" i="2" s="1"/>
  <c r="AA295" i="2"/>
  <c r="AB295" i="2" s="1"/>
  <c r="Z279" i="2"/>
  <c r="Z227" i="2"/>
  <c r="AA291" i="2"/>
  <c r="AB291" i="2" s="1"/>
  <c r="Z286" i="2"/>
  <c r="AA302" i="2"/>
  <c r="AB302" i="2" s="1"/>
  <c r="Z251" i="2"/>
  <c r="AA293" i="2"/>
  <c r="AB293" i="2" s="1"/>
  <c r="Z275" i="2"/>
  <c r="AA246" i="2"/>
  <c r="AB246" i="2" s="1"/>
  <c r="AA211" i="2"/>
  <c r="AB211" i="2" s="1"/>
  <c r="AA243" i="2"/>
  <c r="AB243" i="2" s="1"/>
  <c r="AA242" i="2"/>
  <c r="AB242" i="2" s="1"/>
  <c r="AA222" i="2"/>
  <c r="AB222" i="2" s="1"/>
  <c r="AA311" i="2"/>
  <c r="AB311" i="2" s="1"/>
  <c r="Z271" i="2"/>
  <c r="Z257" i="2"/>
  <c r="AA229" i="2"/>
  <c r="AB229" i="2" s="1"/>
  <c r="Z215" i="2"/>
  <c r="Z211" i="2"/>
  <c r="AA269" i="2"/>
  <c r="AB269" i="2" s="1"/>
  <c r="AA239" i="2"/>
  <c r="AB239" i="2" s="1"/>
  <c r="Y246" i="2"/>
  <c r="Z246" i="2" s="1"/>
  <c r="AA275" i="2"/>
  <c r="AB275" i="2" s="1"/>
  <c r="AA259" i="2"/>
  <c r="AB259" i="2" s="1"/>
  <c r="AA251" i="2"/>
  <c r="AB251" i="2" s="1"/>
  <c r="Z226" i="2"/>
  <c r="Z267" i="2"/>
  <c r="Z302" i="2"/>
  <c r="Z238" i="2"/>
  <c r="AA257" i="2"/>
  <c r="AB257" i="2" s="1"/>
  <c r="Z245" i="2"/>
  <c r="AA217" i="2"/>
  <c r="AB217" i="2" s="1"/>
  <c r="AA252" i="2"/>
  <c r="AB252" i="2" s="1"/>
  <c r="AA274" i="2"/>
  <c r="AB274" i="2" s="1"/>
  <c r="AA310" i="2"/>
  <c r="AB310" i="2" s="1"/>
  <c r="AA267" i="2"/>
  <c r="AB267" i="2" s="1"/>
  <c r="Z281" i="2"/>
  <c r="Z273" i="2"/>
  <c r="AA225" i="2"/>
  <c r="AB225" i="2" s="1"/>
  <c r="Z250" i="2"/>
  <c r="AA303" i="2"/>
  <c r="AB303" i="2" s="1"/>
  <c r="Y303" i="2"/>
  <c r="Z303" i="2" s="1"/>
  <c r="AA299" i="2"/>
  <c r="AB299" i="2" s="1"/>
  <c r="AA245" i="2"/>
  <c r="AB245" i="2" s="1"/>
  <c r="Z220" i="2"/>
  <c r="Z249" i="2"/>
  <c r="Z241" i="2"/>
  <c r="AA286" i="2"/>
  <c r="AB286" i="2" s="1"/>
  <c r="AA287" i="2"/>
  <c r="AB287" i="2" s="1"/>
  <c r="Z223" i="2"/>
  <c r="Z299" i="2"/>
  <c r="Y300" i="2"/>
  <c r="Z300" i="2" s="1"/>
  <c r="AA300" i="2"/>
  <c r="AB300" i="2" s="1"/>
  <c r="AA278" i="2"/>
  <c r="AB278" i="2" s="1"/>
  <c r="Z292" i="2"/>
  <c r="Z269" i="2"/>
  <c r="AA221" i="2"/>
  <c r="AB221" i="2" s="1"/>
  <c r="Z231" i="2"/>
  <c r="Z224" i="2"/>
  <c r="Z239" i="2"/>
  <c r="Z259" i="2"/>
  <c r="Z232" i="2"/>
  <c r="Z208" i="2"/>
  <c r="Z243" i="2"/>
  <c r="Z228" i="2"/>
  <c r="A205" i="2"/>
  <c r="AZ6" i="14"/>
  <c r="B648" i="2"/>
  <c r="C648" i="2" s="1"/>
  <c r="B878" i="2"/>
  <c r="B1067" i="2"/>
  <c r="C1067" i="2" s="1"/>
  <c r="B1173" i="2"/>
  <c r="B1279" i="2"/>
  <c r="C1279" i="2" s="1"/>
  <c r="B1385" i="2"/>
  <c r="B1686" i="2"/>
  <c r="C1686" i="2" s="1"/>
  <c r="B1877" i="2"/>
  <c r="B1986" i="2"/>
  <c r="B2203" i="2"/>
  <c r="C2203" i="2" s="1"/>
  <c r="B2309" i="2"/>
  <c r="C2309" i="2" s="1"/>
  <c r="B2687" i="2"/>
  <c r="B2794" i="2"/>
  <c r="B2903" i="2"/>
  <c r="C2903" i="2" s="1"/>
  <c r="B3216" i="2"/>
  <c r="C3216" i="2" s="1"/>
  <c r="C6" i="2"/>
  <c r="B484" i="2" l="1"/>
  <c r="C484" i="2" s="1"/>
  <c r="A406" i="2"/>
  <c r="A566" i="2"/>
  <c r="B565" i="2"/>
  <c r="C565" i="2" s="1"/>
  <c r="B405" i="2"/>
  <c r="C405" i="2" s="1"/>
  <c r="B205" i="2"/>
  <c r="C205" i="2" s="1"/>
  <c r="A485" i="2"/>
  <c r="A36" i="13"/>
  <c r="A47" i="13"/>
  <c r="A59" i="13" s="1"/>
  <c r="A206" i="2"/>
  <c r="C2794" i="2"/>
  <c r="C2687" i="2"/>
  <c r="C1877" i="2"/>
  <c r="C1173" i="2"/>
  <c r="C878" i="2"/>
  <c r="C1986" i="2"/>
  <c r="C1385" i="2"/>
  <c r="B485" i="2" l="1"/>
  <c r="C485" i="2" s="1"/>
  <c r="B566" i="2"/>
  <c r="C566" i="2" s="1"/>
  <c r="B406" i="2"/>
  <c r="C406" i="2" s="1"/>
  <c r="A407" i="2"/>
  <c r="A486" i="2"/>
  <c r="B206" i="2"/>
  <c r="C206" i="2" s="1"/>
  <c r="A567" i="2"/>
  <c r="A37" i="13"/>
  <c r="A48" i="13"/>
  <c r="A60" i="13" s="1"/>
  <c r="A207" i="2"/>
  <c r="E9" i="14"/>
  <c r="F9" i="14" s="1"/>
  <c r="G9" i="14" s="1"/>
  <c r="H9" i="14" s="1"/>
  <c r="I9" i="14" s="1"/>
  <c r="J9" i="14" s="1"/>
  <c r="K9" i="14" s="1"/>
  <c r="L9" i="14" s="1"/>
  <c r="M9" i="14" s="1"/>
  <c r="N9" i="14" s="1"/>
  <c r="O9" i="14" s="1"/>
  <c r="P9" i="14" s="1"/>
  <c r="Q9" i="14" s="1"/>
  <c r="R9" i="14" s="1"/>
  <c r="S9" i="14" s="1"/>
  <c r="T9" i="14" s="1"/>
  <c r="U9" i="14" s="1"/>
  <c r="V9" i="14" s="1"/>
  <c r="W9" i="14" s="1"/>
  <c r="X9" i="14" s="1"/>
  <c r="Y9" i="14" s="1"/>
  <c r="Z9" i="14" s="1"/>
  <c r="AA9" i="14" s="1"/>
  <c r="AB9" i="14" s="1"/>
  <c r="AC9" i="14" s="1"/>
  <c r="AD9" i="14" s="1"/>
  <c r="AE9" i="14" s="1"/>
  <c r="AF9" i="14" s="1"/>
  <c r="AG9" i="14" s="1"/>
  <c r="AH9" i="14" s="1"/>
  <c r="AI9" i="14" s="1"/>
  <c r="AJ9" i="14" s="1"/>
  <c r="AK9" i="14" s="1"/>
  <c r="AL9" i="14" s="1"/>
  <c r="AM9" i="14" s="1"/>
  <c r="AN9" i="14" s="1"/>
  <c r="AO9" i="14" s="1"/>
  <c r="AP9" i="14" s="1"/>
  <c r="AQ9" i="14" s="1"/>
  <c r="AR9" i="14" s="1"/>
  <c r="AS9" i="14" s="1"/>
  <c r="AT9" i="14" s="1"/>
  <c r="AU9" i="14" s="1"/>
  <c r="AV9" i="14" s="1"/>
  <c r="AW9" i="14" s="1"/>
  <c r="AX9" i="14" s="1"/>
  <c r="AY9" i="14" s="1"/>
  <c r="AZ9" i="14" s="1"/>
  <c r="E8" i="14"/>
  <c r="F8" i="14" s="1"/>
  <c r="G8" i="14" s="1"/>
  <c r="H8" i="14" s="1"/>
  <c r="I8" i="14" s="1"/>
  <c r="J8" i="14" s="1"/>
  <c r="K8" i="14" s="1"/>
  <c r="L8" i="14" s="1"/>
  <c r="M8" i="14" s="1"/>
  <c r="N8" i="14" s="1"/>
  <c r="O8" i="14" s="1"/>
  <c r="P8" i="14" s="1"/>
  <c r="Q8" i="14" s="1"/>
  <c r="R8" i="14" s="1"/>
  <c r="S8" i="14" s="1"/>
  <c r="T8" i="14" s="1"/>
  <c r="U8" i="14" s="1"/>
  <c r="V8" i="14" s="1"/>
  <c r="W8" i="14" s="1"/>
  <c r="X8" i="14" s="1"/>
  <c r="Y8" i="14" s="1"/>
  <c r="Z8" i="14" s="1"/>
  <c r="AA8" i="14" s="1"/>
  <c r="AB8" i="14" s="1"/>
  <c r="AC8" i="14" s="1"/>
  <c r="AD8" i="14" s="1"/>
  <c r="AE8" i="14" s="1"/>
  <c r="AF8" i="14" s="1"/>
  <c r="AG8" i="14" s="1"/>
  <c r="AH8" i="14" s="1"/>
  <c r="AI8" i="14" s="1"/>
  <c r="AJ8" i="14" s="1"/>
  <c r="AK8" i="14" s="1"/>
  <c r="AL8" i="14" s="1"/>
  <c r="AM8" i="14" s="1"/>
  <c r="AN8" i="14" s="1"/>
  <c r="AO8" i="14" s="1"/>
  <c r="AP8" i="14" s="1"/>
  <c r="AQ8" i="14" s="1"/>
  <c r="AR8" i="14" s="1"/>
  <c r="AS8" i="14" s="1"/>
  <c r="AT8" i="14" s="1"/>
  <c r="AU8" i="14" s="1"/>
  <c r="AV8" i="14" s="1"/>
  <c r="AW8" i="14" s="1"/>
  <c r="AX8" i="14" s="1"/>
  <c r="AY8" i="14" s="1"/>
  <c r="AZ8" i="14" s="1"/>
  <c r="B486" i="2" l="1"/>
  <c r="C486" i="2" s="1"/>
  <c r="B567" i="2"/>
  <c r="C567" i="2" s="1"/>
  <c r="A568" i="2"/>
  <c r="A487" i="2"/>
  <c r="B207" i="2"/>
  <c r="C207" i="2" s="1"/>
  <c r="A408" i="2"/>
  <c r="B407" i="2"/>
  <c r="C407" i="2" s="1"/>
  <c r="A38" i="13"/>
  <c r="A49" i="13"/>
  <c r="A61" i="13" s="1"/>
  <c r="A208" i="2"/>
  <c r="B208" i="2" l="1"/>
  <c r="B487" i="2"/>
  <c r="C487" i="2" s="1"/>
  <c r="A569" i="2"/>
  <c r="A488" i="2"/>
  <c r="C208" i="2"/>
  <c r="B408" i="2"/>
  <c r="B409" i="2" s="1"/>
  <c r="B568" i="2"/>
  <c r="C568" i="2" s="1"/>
  <c r="A39" i="13"/>
  <c r="A51" i="13" s="1"/>
  <c r="A50" i="13"/>
  <c r="A62" i="13" s="1"/>
  <c r="A209" i="2"/>
  <c r="A63" i="13" l="1"/>
  <c r="A64" i="13"/>
  <c r="B488" i="2"/>
  <c r="C488" i="2" s="1"/>
  <c r="B569" i="2"/>
  <c r="C569" i="2" s="1"/>
  <c r="C409" i="2"/>
  <c r="B410" i="2"/>
  <c r="B209" i="2"/>
  <c r="C209" i="2" s="1"/>
  <c r="A489" i="2"/>
  <c r="C408" i="2"/>
  <c r="A570" i="2"/>
  <c r="A210" i="2"/>
  <c r="B570" i="2" l="1"/>
  <c r="C570" i="2" s="1"/>
  <c r="B489" i="2"/>
  <c r="C489" i="2" s="1"/>
  <c r="A571" i="2"/>
  <c r="C410" i="2"/>
  <c r="B411" i="2"/>
  <c r="A490" i="2"/>
  <c r="B210" i="2"/>
  <c r="C210" i="2" s="1"/>
  <c r="A211" i="2"/>
  <c r="H3347" i="2"/>
  <c r="I3347" i="2"/>
  <c r="J3347" i="2"/>
  <c r="K3347" i="2"/>
  <c r="V3347" i="2"/>
  <c r="X3347" i="2" s="1"/>
  <c r="W3347" i="2"/>
  <c r="Y3347" i="2" s="1"/>
  <c r="H3348" i="2"/>
  <c r="I3348" i="2"/>
  <c r="J3348" i="2"/>
  <c r="K3348" i="2"/>
  <c r="V3348" i="2"/>
  <c r="X3348" i="2" s="1"/>
  <c r="W3348" i="2"/>
  <c r="H3349" i="2"/>
  <c r="I3349" i="2"/>
  <c r="J3349" i="2"/>
  <c r="K3349" i="2"/>
  <c r="V3349" i="2"/>
  <c r="X3349" i="2" s="1"/>
  <c r="W3349" i="2"/>
  <c r="Y3349" i="2" s="1"/>
  <c r="H3350" i="2"/>
  <c r="I3350" i="2"/>
  <c r="J3350" i="2"/>
  <c r="K3350" i="2"/>
  <c r="V3350" i="2"/>
  <c r="X3350" i="2" s="1"/>
  <c r="W3350" i="2"/>
  <c r="D3350" i="2"/>
  <c r="D3348" i="2"/>
  <c r="D3349" i="2"/>
  <c r="D3347" i="2"/>
  <c r="H3241" i="2"/>
  <c r="I3241" i="2"/>
  <c r="J3241" i="2"/>
  <c r="K3241" i="2"/>
  <c r="V3241" i="2"/>
  <c r="X3241" i="2" s="1"/>
  <c r="W3241" i="2"/>
  <c r="Y3241" i="2" s="1"/>
  <c r="H3242" i="2"/>
  <c r="I3242" i="2"/>
  <c r="J3242" i="2"/>
  <c r="K3242" i="2"/>
  <c r="V3242" i="2"/>
  <c r="X3242" i="2" s="1"/>
  <c r="W3242" i="2"/>
  <c r="H3243" i="2"/>
  <c r="I3243" i="2"/>
  <c r="J3243" i="2"/>
  <c r="K3243" i="2"/>
  <c r="V3243" i="2"/>
  <c r="X3243" i="2" s="1"/>
  <c r="W3243" i="2"/>
  <c r="H3244" i="2"/>
  <c r="I3244" i="2"/>
  <c r="J3244" i="2"/>
  <c r="K3244" i="2"/>
  <c r="V3244" i="2"/>
  <c r="X3244" i="2" s="1"/>
  <c r="W3244" i="2"/>
  <c r="Y3244" i="2" s="1"/>
  <c r="D3242" i="2"/>
  <c r="D3243" i="2"/>
  <c r="D3244" i="2"/>
  <c r="D3241" i="2"/>
  <c r="H3139" i="2"/>
  <c r="I3139" i="2"/>
  <c r="J3139" i="2"/>
  <c r="K3139" i="2"/>
  <c r="V3139" i="2"/>
  <c r="X3139" i="2" s="1"/>
  <c r="W3139" i="2"/>
  <c r="Y3139" i="2" s="1"/>
  <c r="H3140" i="2"/>
  <c r="I3140" i="2"/>
  <c r="J3140" i="2"/>
  <c r="K3140" i="2"/>
  <c r="V3140" i="2"/>
  <c r="X3140" i="2" s="1"/>
  <c r="W3140" i="2"/>
  <c r="Y3140" i="2" s="1"/>
  <c r="H3141" i="2"/>
  <c r="I3141" i="2"/>
  <c r="J3141" i="2"/>
  <c r="K3141" i="2"/>
  <c r="V3141" i="2"/>
  <c r="X3141" i="2" s="1"/>
  <c r="W3141" i="2"/>
  <c r="Y3141" i="2" s="1"/>
  <c r="H3142" i="2"/>
  <c r="I3142" i="2"/>
  <c r="J3142" i="2"/>
  <c r="K3142" i="2"/>
  <c r="V3142" i="2"/>
  <c r="X3142" i="2" s="1"/>
  <c r="W3142" i="2"/>
  <c r="D3140" i="2"/>
  <c r="D3141" i="2"/>
  <c r="D3142" i="2"/>
  <c r="D3139" i="2"/>
  <c r="H3034" i="2"/>
  <c r="I3034" i="2"/>
  <c r="J3034" i="2"/>
  <c r="K3034" i="2"/>
  <c r="V3034" i="2"/>
  <c r="X3034" i="2" s="1"/>
  <c r="W3034" i="2"/>
  <c r="H3035" i="2"/>
  <c r="I3035" i="2"/>
  <c r="J3035" i="2"/>
  <c r="K3035" i="2"/>
  <c r="V3035" i="2"/>
  <c r="X3035" i="2" s="1"/>
  <c r="W3035" i="2"/>
  <c r="Y3035" i="2" s="1"/>
  <c r="H3036" i="2"/>
  <c r="I3036" i="2"/>
  <c r="J3036" i="2"/>
  <c r="K3036" i="2"/>
  <c r="V3036" i="2"/>
  <c r="X3036" i="2" s="1"/>
  <c r="W3036" i="2"/>
  <c r="Y3036" i="2" s="1"/>
  <c r="H3037" i="2"/>
  <c r="I3037" i="2"/>
  <c r="J3037" i="2"/>
  <c r="K3037" i="2"/>
  <c r="V3037" i="2"/>
  <c r="X3037" i="2" s="1"/>
  <c r="W3037" i="2"/>
  <c r="Y3037" i="2" s="1"/>
  <c r="D3037" i="2"/>
  <c r="D3035" i="2"/>
  <c r="D3036" i="2"/>
  <c r="D3034" i="2"/>
  <c r="H2928" i="2"/>
  <c r="I2928" i="2"/>
  <c r="J2928" i="2"/>
  <c r="K2928" i="2"/>
  <c r="V2928" i="2"/>
  <c r="X2928" i="2" s="1"/>
  <c r="W2928" i="2"/>
  <c r="Y2928" i="2" s="1"/>
  <c r="H2929" i="2"/>
  <c r="I2929" i="2"/>
  <c r="J2929" i="2"/>
  <c r="K2929" i="2"/>
  <c r="V2929" i="2"/>
  <c r="X2929" i="2" s="1"/>
  <c r="W2929" i="2"/>
  <c r="H2930" i="2"/>
  <c r="I2930" i="2"/>
  <c r="J2930" i="2"/>
  <c r="K2930" i="2"/>
  <c r="V2930" i="2"/>
  <c r="X2930" i="2" s="1"/>
  <c r="W2930" i="2"/>
  <c r="Y2930" i="2" s="1"/>
  <c r="H2931" i="2"/>
  <c r="I2931" i="2"/>
  <c r="J2931" i="2"/>
  <c r="K2931" i="2"/>
  <c r="V2931" i="2"/>
  <c r="X2931" i="2" s="1"/>
  <c r="W2931" i="2"/>
  <c r="D2929" i="2"/>
  <c r="D2930" i="2"/>
  <c r="D2931" i="2"/>
  <c r="D2928" i="2"/>
  <c r="H2819" i="2"/>
  <c r="I2819" i="2"/>
  <c r="J2819" i="2"/>
  <c r="K2819" i="2"/>
  <c r="V2819" i="2"/>
  <c r="X2819" i="2" s="1"/>
  <c r="W2819" i="2"/>
  <c r="Y2819" i="2" s="1"/>
  <c r="H2820" i="2"/>
  <c r="I2820" i="2"/>
  <c r="J2820" i="2"/>
  <c r="K2820" i="2"/>
  <c r="V2820" i="2"/>
  <c r="X2820" i="2" s="1"/>
  <c r="W2820" i="2"/>
  <c r="Y2820" i="2" s="1"/>
  <c r="H2821" i="2"/>
  <c r="I2821" i="2"/>
  <c r="J2821" i="2"/>
  <c r="K2821" i="2"/>
  <c r="V2821" i="2"/>
  <c r="X2821" i="2" s="1"/>
  <c r="W2821" i="2"/>
  <c r="H2822" i="2"/>
  <c r="I2822" i="2"/>
  <c r="J2822" i="2"/>
  <c r="K2822" i="2"/>
  <c r="V2822" i="2"/>
  <c r="X2822" i="2" s="1"/>
  <c r="W2822" i="2"/>
  <c r="Y2822" i="2" s="1"/>
  <c r="D2820" i="2"/>
  <c r="D2821" i="2"/>
  <c r="D2822" i="2"/>
  <c r="D2819" i="2"/>
  <c r="H2712" i="2"/>
  <c r="I2712" i="2"/>
  <c r="J2712" i="2"/>
  <c r="K2712" i="2"/>
  <c r="V2712" i="2"/>
  <c r="X2712" i="2" s="1"/>
  <c r="W2712" i="2"/>
  <c r="Y2712" i="2" s="1"/>
  <c r="H2713" i="2"/>
  <c r="I2713" i="2"/>
  <c r="J2713" i="2"/>
  <c r="K2713" i="2"/>
  <c r="V2713" i="2"/>
  <c r="X2713" i="2" s="1"/>
  <c r="W2713" i="2"/>
  <c r="Y2713" i="2" s="1"/>
  <c r="H2714" i="2"/>
  <c r="I2714" i="2"/>
  <c r="J2714" i="2"/>
  <c r="K2714" i="2"/>
  <c r="V2714" i="2"/>
  <c r="X2714" i="2" s="1"/>
  <c r="W2714" i="2"/>
  <c r="Y2714" i="2" s="1"/>
  <c r="H2715" i="2"/>
  <c r="I2715" i="2"/>
  <c r="J2715" i="2"/>
  <c r="K2715" i="2"/>
  <c r="V2715" i="2"/>
  <c r="X2715" i="2" s="1"/>
  <c r="W2715" i="2"/>
  <c r="D2713" i="2"/>
  <c r="D2714" i="2"/>
  <c r="D2715" i="2"/>
  <c r="D2712" i="2"/>
  <c r="H2604" i="2"/>
  <c r="J2604" i="2"/>
  <c r="H2605" i="2"/>
  <c r="J2605" i="2"/>
  <c r="H2606" i="2"/>
  <c r="J2606" i="2"/>
  <c r="H2607" i="2"/>
  <c r="J2607" i="2"/>
  <c r="D2605" i="2"/>
  <c r="D2606" i="2"/>
  <c r="D2607" i="2"/>
  <c r="D2604" i="2"/>
  <c r="H2416" i="2"/>
  <c r="J2416" i="2"/>
  <c r="H2417" i="2"/>
  <c r="J2417" i="2"/>
  <c r="H2418" i="2"/>
  <c r="J2418" i="2"/>
  <c r="H2419" i="2"/>
  <c r="J2419" i="2"/>
  <c r="D2417" i="2"/>
  <c r="D2418" i="2"/>
  <c r="D2419" i="2"/>
  <c r="D2416" i="2"/>
  <c r="H2228" i="2"/>
  <c r="I2228" i="2"/>
  <c r="J2228" i="2"/>
  <c r="K2228" i="2"/>
  <c r="V2228" i="2"/>
  <c r="X2228" i="2" s="1"/>
  <c r="W2228" i="2"/>
  <c r="Y2228" i="2" s="1"/>
  <c r="H2229" i="2"/>
  <c r="I2229" i="2"/>
  <c r="J2229" i="2"/>
  <c r="K2229" i="2"/>
  <c r="V2229" i="2"/>
  <c r="X2229" i="2" s="1"/>
  <c r="W2229" i="2"/>
  <c r="Y2229" i="2" s="1"/>
  <c r="H2230" i="2"/>
  <c r="I2230" i="2"/>
  <c r="J2230" i="2"/>
  <c r="K2230" i="2"/>
  <c r="V2230" i="2"/>
  <c r="X2230" i="2" s="1"/>
  <c r="W2230" i="2"/>
  <c r="Y2230" i="2" s="1"/>
  <c r="H2231" i="2"/>
  <c r="I2231" i="2"/>
  <c r="J2231" i="2"/>
  <c r="K2231" i="2"/>
  <c r="V2231" i="2"/>
  <c r="X2231" i="2" s="1"/>
  <c r="W2231" i="2"/>
  <c r="D2229" i="2"/>
  <c r="D2230" i="2"/>
  <c r="D2231" i="2"/>
  <c r="D2228" i="2"/>
  <c r="H2122" i="2"/>
  <c r="I2122" i="2"/>
  <c r="J2122" i="2"/>
  <c r="K2122" i="2"/>
  <c r="V2122" i="2"/>
  <c r="X2122" i="2" s="1"/>
  <c r="W2122" i="2"/>
  <c r="Y2122" i="2" s="1"/>
  <c r="H2123" i="2"/>
  <c r="I2123" i="2"/>
  <c r="J2123" i="2"/>
  <c r="K2123" i="2"/>
  <c r="V2123" i="2"/>
  <c r="X2123" i="2" s="1"/>
  <c r="W2123" i="2"/>
  <c r="Y2123" i="2" s="1"/>
  <c r="H2124" i="2"/>
  <c r="I2124" i="2"/>
  <c r="J2124" i="2"/>
  <c r="K2124" i="2"/>
  <c r="V2124" i="2"/>
  <c r="X2124" i="2" s="1"/>
  <c r="W2124" i="2"/>
  <c r="Y2124" i="2" s="1"/>
  <c r="H2125" i="2"/>
  <c r="I2125" i="2"/>
  <c r="J2125" i="2"/>
  <c r="K2125" i="2"/>
  <c r="V2125" i="2"/>
  <c r="X2125" i="2" s="1"/>
  <c r="W2125" i="2"/>
  <c r="Y2125" i="2" s="1"/>
  <c r="D2123" i="2"/>
  <c r="D2124" i="2"/>
  <c r="D2125" i="2"/>
  <c r="D2122" i="2"/>
  <c r="H2011" i="2"/>
  <c r="I2011" i="2"/>
  <c r="J2011" i="2"/>
  <c r="K2011" i="2"/>
  <c r="V2011" i="2"/>
  <c r="X2011" i="2" s="1"/>
  <c r="W2011" i="2"/>
  <c r="Y2011" i="2" s="1"/>
  <c r="H2012" i="2"/>
  <c r="I2012" i="2"/>
  <c r="J2012" i="2"/>
  <c r="K2012" i="2"/>
  <c r="V2012" i="2"/>
  <c r="X2012" i="2" s="1"/>
  <c r="W2012" i="2"/>
  <c r="H2013" i="2"/>
  <c r="I2013" i="2"/>
  <c r="J2013" i="2"/>
  <c r="K2013" i="2"/>
  <c r="V2013" i="2"/>
  <c r="X2013" i="2" s="1"/>
  <c r="W2013" i="2"/>
  <c r="Y2013" i="2" s="1"/>
  <c r="H2014" i="2"/>
  <c r="I2014" i="2"/>
  <c r="J2014" i="2"/>
  <c r="K2014" i="2"/>
  <c r="V2014" i="2"/>
  <c r="X2014" i="2" s="1"/>
  <c r="W2014" i="2"/>
  <c r="D2012" i="2"/>
  <c r="D2013" i="2"/>
  <c r="D2014" i="2"/>
  <c r="D2011" i="2"/>
  <c r="H1902" i="2"/>
  <c r="I1902" i="2"/>
  <c r="J1902" i="2"/>
  <c r="K1902" i="2"/>
  <c r="V1902" i="2"/>
  <c r="X1902" i="2" s="1"/>
  <c r="W1902" i="2"/>
  <c r="Y1902" i="2" s="1"/>
  <c r="H1903" i="2"/>
  <c r="I1903" i="2"/>
  <c r="J1903" i="2"/>
  <c r="K1903" i="2"/>
  <c r="V1903" i="2"/>
  <c r="X1903" i="2" s="1"/>
  <c r="W1903" i="2"/>
  <c r="Y1903" i="2" s="1"/>
  <c r="H1904" i="2"/>
  <c r="I1904" i="2"/>
  <c r="J1904" i="2"/>
  <c r="K1904" i="2"/>
  <c r="V1904" i="2"/>
  <c r="X1904" i="2" s="1"/>
  <c r="W1904" i="2"/>
  <c r="Y1904" i="2" s="1"/>
  <c r="H1905" i="2"/>
  <c r="I1905" i="2"/>
  <c r="J1905" i="2"/>
  <c r="K1905" i="2"/>
  <c r="V1905" i="2"/>
  <c r="X1905" i="2" s="1"/>
  <c r="W1905" i="2"/>
  <c r="Y1905" i="2" s="1"/>
  <c r="D1903" i="2"/>
  <c r="D1904" i="2"/>
  <c r="D1905" i="2"/>
  <c r="D1902" i="2"/>
  <c r="H1793" i="2"/>
  <c r="J1793" i="2"/>
  <c r="H1794" i="2"/>
  <c r="J1794" i="2"/>
  <c r="H1795" i="2"/>
  <c r="J1795" i="2"/>
  <c r="H1796" i="2"/>
  <c r="J1796" i="2"/>
  <c r="D1794" i="2"/>
  <c r="D1795" i="2"/>
  <c r="D1796" i="2"/>
  <c r="D1793" i="2"/>
  <c r="H1601" i="2"/>
  <c r="J1601" i="2"/>
  <c r="H1602" i="2"/>
  <c r="J1602" i="2"/>
  <c r="H1603" i="2"/>
  <c r="J1603" i="2"/>
  <c r="H1604" i="2"/>
  <c r="J1604" i="2"/>
  <c r="D1602" i="2"/>
  <c r="D1603" i="2"/>
  <c r="D1604" i="2"/>
  <c r="D1601" i="2"/>
  <c r="H1410" i="2"/>
  <c r="I1410" i="2"/>
  <c r="J1410" i="2"/>
  <c r="K1410" i="2"/>
  <c r="V1410" i="2"/>
  <c r="X1410" i="2" s="1"/>
  <c r="W1410" i="2"/>
  <c r="Y1410" i="2" s="1"/>
  <c r="H1411" i="2"/>
  <c r="I1411" i="2"/>
  <c r="J1411" i="2"/>
  <c r="K1411" i="2"/>
  <c r="V1411" i="2"/>
  <c r="X1411" i="2" s="1"/>
  <c r="W1411" i="2"/>
  <c r="Y1411" i="2" s="1"/>
  <c r="H1412" i="2"/>
  <c r="I1412" i="2"/>
  <c r="J1412" i="2"/>
  <c r="K1412" i="2"/>
  <c r="V1412" i="2"/>
  <c r="X1412" i="2" s="1"/>
  <c r="W1412" i="2"/>
  <c r="H1413" i="2"/>
  <c r="I1413" i="2"/>
  <c r="J1413" i="2"/>
  <c r="K1413" i="2"/>
  <c r="V1413" i="2"/>
  <c r="X1413" i="2" s="1"/>
  <c r="W1413" i="2"/>
  <c r="Y1413" i="2" s="1"/>
  <c r="D1411" i="2"/>
  <c r="D1412" i="2"/>
  <c r="D1413" i="2"/>
  <c r="D1410" i="2"/>
  <c r="H1304" i="2"/>
  <c r="I1304" i="2"/>
  <c r="J1304" i="2"/>
  <c r="K1304" i="2"/>
  <c r="V1304" i="2"/>
  <c r="X1304" i="2" s="1"/>
  <c r="W1304" i="2"/>
  <c r="Y1304" i="2" s="1"/>
  <c r="H1305" i="2"/>
  <c r="I1305" i="2"/>
  <c r="J1305" i="2"/>
  <c r="K1305" i="2"/>
  <c r="V1305" i="2"/>
  <c r="X1305" i="2" s="1"/>
  <c r="W1305" i="2"/>
  <c r="Y1305" i="2" s="1"/>
  <c r="H1306" i="2"/>
  <c r="I1306" i="2"/>
  <c r="J1306" i="2"/>
  <c r="K1306" i="2"/>
  <c r="V1306" i="2"/>
  <c r="X1306" i="2" s="1"/>
  <c r="W1306" i="2"/>
  <c r="H1307" i="2"/>
  <c r="I1307" i="2"/>
  <c r="J1307" i="2"/>
  <c r="K1307" i="2"/>
  <c r="V1307" i="2"/>
  <c r="X1307" i="2" s="1"/>
  <c r="W1307" i="2"/>
  <c r="D1305" i="2"/>
  <c r="D1306" i="2"/>
  <c r="D1307" i="2"/>
  <c r="D1304" i="2"/>
  <c r="H1198" i="2"/>
  <c r="I1198" i="2"/>
  <c r="J1198" i="2"/>
  <c r="K1198" i="2"/>
  <c r="V1198" i="2"/>
  <c r="X1198" i="2" s="1"/>
  <c r="W1198" i="2"/>
  <c r="Y1198" i="2" s="1"/>
  <c r="H1199" i="2"/>
  <c r="I1199" i="2"/>
  <c r="J1199" i="2"/>
  <c r="K1199" i="2"/>
  <c r="V1199" i="2"/>
  <c r="X1199" i="2" s="1"/>
  <c r="W1199" i="2"/>
  <c r="H1200" i="2"/>
  <c r="I1200" i="2"/>
  <c r="J1200" i="2"/>
  <c r="K1200" i="2"/>
  <c r="V1200" i="2"/>
  <c r="X1200" i="2" s="1"/>
  <c r="W1200" i="2"/>
  <c r="Y1200" i="2" s="1"/>
  <c r="H1201" i="2"/>
  <c r="I1201" i="2"/>
  <c r="J1201" i="2"/>
  <c r="K1201" i="2"/>
  <c r="V1201" i="2"/>
  <c r="X1201" i="2" s="1"/>
  <c r="W1201" i="2"/>
  <c r="Y1201" i="2" s="1"/>
  <c r="D1199" i="2"/>
  <c r="D1200" i="2"/>
  <c r="D1201" i="2"/>
  <c r="D1198" i="2"/>
  <c r="H1092" i="2"/>
  <c r="I1092" i="2"/>
  <c r="J1092" i="2"/>
  <c r="K1092" i="2"/>
  <c r="V1092" i="2"/>
  <c r="X1092" i="2" s="1"/>
  <c r="W1092" i="2"/>
  <c r="Y1092" i="2" s="1"/>
  <c r="H1093" i="2"/>
  <c r="I1093" i="2"/>
  <c r="J1093" i="2"/>
  <c r="K1093" i="2"/>
  <c r="V1093" i="2"/>
  <c r="X1093" i="2" s="1"/>
  <c r="W1093" i="2"/>
  <c r="H1094" i="2"/>
  <c r="I1094" i="2"/>
  <c r="J1094" i="2"/>
  <c r="K1094" i="2"/>
  <c r="V1094" i="2"/>
  <c r="X1094" i="2" s="1"/>
  <c r="W1094" i="2"/>
  <c r="Y1094" i="2" s="1"/>
  <c r="H1095" i="2"/>
  <c r="I1095" i="2"/>
  <c r="J1095" i="2"/>
  <c r="K1095" i="2"/>
  <c r="V1095" i="2"/>
  <c r="X1095" i="2" s="1"/>
  <c r="W1095" i="2"/>
  <c r="Y1095" i="2" s="1"/>
  <c r="D1087" i="2"/>
  <c r="D1088" i="2"/>
  <c r="D1089" i="2"/>
  <c r="D1090" i="2"/>
  <c r="D1091" i="2"/>
  <c r="D1093" i="2"/>
  <c r="D1094" i="2"/>
  <c r="D1095" i="2"/>
  <c r="D1092" i="2"/>
  <c r="H987" i="2"/>
  <c r="J987" i="2"/>
  <c r="H988" i="2"/>
  <c r="J988" i="2"/>
  <c r="H985" i="2"/>
  <c r="J985" i="2"/>
  <c r="H986" i="2"/>
  <c r="J986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H755" i="2"/>
  <c r="J755" i="2"/>
  <c r="H756" i="2"/>
  <c r="J756" i="2"/>
  <c r="H757" i="2"/>
  <c r="J757" i="2"/>
  <c r="H758" i="2"/>
  <c r="J758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H113" i="2"/>
  <c r="L113" i="2" s="1"/>
  <c r="J113" i="2"/>
  <c r="M113" i="2" s="1"/>
  <c r="H114" i="2"/>
  <c r="L114" i="2" s="1"/>
  <c r="J114" i="2"/>
  <c r="M114" i="2" s="1"/>
  <c r="H115" i="2"/>
  <c r="L115" i="2" s="1"/>
  <c r="J115" i="2"/>
  <c r="M115" i="2" s="1"/>
  <c r="H116" i="2"/>
  <c r="L116" i="2" s="1"/>
  <c r="J116" i="2"/>
  <c r="M116" i="2" s="1"/>
  <c r="B490" i="2" l="1"/>
  <c r="C490" i="2" s="1"/>
  <c r="C411" i="2"/>
  <c r="B412" i="2"/>
  <c r="A572" i="2"/>
  <c r="A491" i="2"/>
  <c r="B571" i="2"/>
  <c r="C571" i="2" s="1"/>
  <c r="B211" i="2"/>
  <c r="C211" i="2" s="1"/>
  <c r="AA2929" i="2"/>
  <c r="AB2929" i="2" s="1"/>
  <c r="N113" i="2"/>
  <c r="P113" i="2"/>
  <c r="Q115" i="2"/>
  <c r="O115" i="2"/>
  <c r="Q116" i="2"/>
  <c r="O116" i="2"/>
  <c r="Q113" i="2"/>
  <c r="O113" i="2"/>
  <c r="N115" i="2"/>
  <c r="P115" i="2"/>
  <c r="Q114" i="2"/>
  <c r="O114" i="2"/>
  <c r="N116" i="2"/>
  <c r="P116" i="2"/>
  <c r="N114" i="2"/>
  <c r="P114" i="2"/>
  <c r="L759" i="2"/>
  <c r="M759" i="2"/>
  <c r="L1202" i="2"/>
  <c r="M1202" i="2"/>
  <c r="M1308" i="2"/>
  <c r="L1308" i="2"/>
  <c r="L1414" i="2"/>
  <c r="M1414" i="2"/>
  <c r="M1605" i="2"/>
  <c r="L1605" i="2"/>
  <c r="L1797" i="2"/>
  <c r="M1797" i="2"/>
  <c r="L1906" i="2"/>
  <c r="M1906" i="2"/>
  <c r="L2015" i="2"/>
  <c r="M2015" i="2"/>
  <c r="L2126" i="2"/>
  <c r="M2126" i="2"/>
  <c r="L2232" i="2"/>
  <c r="M2232" i="2"/>
  <c r="L2420" i="2"/>
  <c r="M2420" i="2"/>
  <c r="L2608" i="2"/>
  <c r="M2608" i="2"/>
  <c r="L2716" i="2"/>
  <c r="M2716" i="2"/>
  <c r="L2823" i="2"/>
  <c r="M2823" i="2"/>
  <c r="M2932" i="2"/>
  <c r="L2932" i="2"/>
  <c r="L3038" i="2"/>
  <c r="M3038" i="2"/>
  <c r="L3143" i="2"/>
  <c r="M3143" i="2"/>
  <c r="L3245" i="2"/>
  <c r="M3245" i="2"/>
  <c r="M3351" i="2"/>
  <c r="L3351" i="2"/>
  <c r="M989" i="2"/>
  <c r="L989" i="2"/>
  <c r="M1096" i="2"/>
  <c r="L1096" i="2"/>
  <c r="AA1199" i="2"/>
  <c r="AB1199" i="2" s="1"/>
  <c r="AA2012" i="2"/>
  <c r="AB2012" i="2" s="1"/>
  <c r="A212" i="2"/>
  <c r="AA1307" i="2"/>
  <c r="AB1307" i="2" s="1"/>
  <c r="AA1093" i="2"/>
  <c r="AB1093" i="2" s="1"/>
  <c r="Y1199" i="2"/>
  <c r="Z1199" i="2" s="1"/>
  <c r="Z1905" i="2"/>
  <c r="Z1903" i="2"/>
  <c r="Z2123" i="2"/>
  <c r="Z2229" i="2"/>
  <c r="L2712" i="2"/>
  <c r="L3142" i="2"/>
  <c r="Z3241" i="2"/>
  <c r="L1602" i="2"/>
  <c r="L1793" i="2"/>
  <c r="L1903" i="2"/>
  <c r="L1902" i="2"/>
  <c r="L2012" i="2"/>
  <c r="L2123" i="2"/>
  <c r="AA1306" i="2"/>
  <c r="AB1306" i="2" s="1"/>
  <c r="AA3348" i="2"/>
  <c r="AB3348" i="2" s="1"/>
  <c r="AA1092" i="2"/>
  <c r="AB1092" i="2" s="1"/>
  <c r="Z2122" i="2"/>
  <c r="Y1093" i="2"/>
  <c r="Z1093" i="2" s="1"/>
  <c r="L2122" i="2"/>
  <c r="Z2228" i="2"/>
  <c r="L3347" i="2"/>
  <c r="Z1304" i="2"/>
  <c r="L2715" i="2"/>
  <c r="L3140" i="2"/>
  <c r="AA3139" i="2"/>
  <c r="AB3139" i="2" s="1"/>
  <c r="L3243" i="2"/>
  <c r="Z3347" i="2"/>
  <c r="Z1198" i="2"/>
  <c r="AA1902" i="2"/>
  <c r="AB1902" i="2" s="1"/>
  <c r="AA2228" i="2"/>
  <c r="AB2228" i="2" s="1"/>
  <c r="L2418" i="2"/>
  <c r="M2416" i="2"/>
  <c r="AA2822" i="2"/>
  <c r="AB2822" i="2" s="1"/>
  <c r="Z2928" i="2"/>
  <c r="Z1902" i="2"/>
  <c r="M2819" i="2"/>
  <c r="L3242" i="2"/>
  <c r="L757" i="2"/>
  <c r="L1412" i="2"/>
  <c r="L1905" i="2"/>
  <c r="M2011" i="2"/>
  <c r="L2125" i="2"/>
  <c r="L2228" i="2"/>
  <c r="L2416" i="2"/>
  <c r="L2604" i="2"/>
  <c r="Z2712" i="2"/>
  <c r="M2928" i="2"/>
  <c r="AA3037" i="2"/>
  <c r="AB3037" i="2" s="1"/>
  <c r="Z3035" i="2"/>
  <c r="L3139" i="2"/>
  <c r="L3241" i="2"/>
  <c r="L3350" i="2"/>
  <c r="AA2124" i="2"/>
  <c r="AB2124" i="2" s="1"/>
  <c r="L2231" i="2"/>
  <c r="Z2714" i="2"/>
  <c r="L1092" i="2"/>
  <c r="AA1905" i="2"/>
  <c r="AB1905" i="2" s="1"/>
  <c r="L2011" i="2"/>
  <c r="Z2822" i="2"/>
  <c r="L2930" i="2"/>
  <c r="Y2929" i="2"/>
  <c r="Z2929" i="2" s="1"/>
  <c r="Z3036" i="2"/>
  <c r="Z3140" i="2"/>
  <c r="M3347" i="2"/>
  <c r="L985" i="2"/>
  <c r="L1094" i="2"/>
  <c r="L1307" i="2"/>
  <c r="L2124" i="2"/>
  <c r="L2821" i="2"/>
  <c r="L2931" i="2"/>
  <c r="M1903" i="2"/>
  <c r="M3142" i="2"/>
  <c r="L1904" i="2"/>
  <c r="L2014" i="2"/>
  <c r="L2606" i="2"/>
  <c r="Z2011" i="2"/>
  <c r="AA2013" i="2"/>
  <c r="AB2013" i="2" s="1"/>
  <c r="AA2125" i="2"/>
  <c r="AB2125" i="2" s="1"/>
  <c r="AA3349" i="2"/>
  <c r="AB3349" i="2" s="1"/>
  <c r="Z1410" i="2"/>
  <c r="L2607" i="2"/>
  <c r="L2713" i="2"/>
  <c r="L2820" i="2"/>
  <c r="AA3141" i="2"/>
  <c r="AB3141" i="2" s="1"/>
  <c r="AA3347" i="2"/>
  <c r="AB3347" i="2" s="1"/>
  <c r="L756" i="2"/>
  <c r="L755" i="2"/>
  <c r="M756" i="2"/>
  <c r="L1304" i="2"/>
  <c r="Y1307" i="2"/>
  <c r="Z1307" i="2" s="1"/>
  <c r="Y1306" i="2"/>
  <c r="Z1306" i="2" s="1"/>
  <c r="M1305" i="2"/>
  <c r="AA1413" i="2"/>
  <c r="AB1413" i="2" s="1"/>
  <c r="L1604" i="2"/>
  <c r="Z1904" i="2"/>
  <c r="M2014" i="2"/>
  <c r="M2125" i="2"/>
  <c r="Z2124" i="2"/>
  <c r="L2229" i="2"/>
  <c r="AA2230" i="2"/>
  <c r="AB2230" i="2" s="1"/>
  <c r="M2713" i="2"/>
  <c r="AA2714" i="2"/>
  <c r="AB2714" i="2" s="1"/>
  <c r="AA2713" i="2"/>
  <c r="AB2713" i="2" s="1"/>
  <c r="AA2712" i="2"/>
  <c r="AB2712" i="2" s="1"/>
  <c r="M2821" i="2"/>
  <c r="L2928" i="2"/>
  <c r="AA2928" i="2"/>
  <c r="AB2928" i="2" s="1"/>
  <c r="M3037" i="2"/>
  <c r="AA3035" i="2"/>
  <c r="AB3035" i="2" s="1"/>
  <c r="M3139" i="2"/>
  <c r="AA3244" i="2"/>
  <c r="AB3244" i="2" s="1"/>
  <c r="M3242" i="2"/>
  <c r="AA3241" i="2"/>
  <c r="AB3241" i="2" s="1"/>
  <c r="L3349" i="2"/>
  <c r="Z1200" i="2"/>
  <c r="AA1200" i="2"/>
  <c r="AB1200" i="2" s="1"/>
  <c r="M1412" i="2"/>
  <c r="AA2011" i="2"/>
  <c r="AB2011" i="2" s="1"/>
  <c r="Z2713" i="2"/>
  <c r="M2820" i="2"/>
  <c r="L3034" i="2"/>
  <c r="Z3139" i="2"/>
  <c r="L1198" i="2"/>
  <c r="L1305" i="2"/>
  <c r="Z1305" i="2"/>
  <c r="M1602" i="2"/>
  <c r="M1794" i="2"/>
  <c r="M1796" i="2"/>
  <c r="Y2012" i="2"/>
  <c r="Z2012" i="2" s="1"/>
  <c r="M2231" i="2"/>
  <c r="M2417" i="2"/>
  <c r="M2607" i="2"/>
  <c r="M2715" i="2"/>
  <c r="M2712" i="2"/>
  <c r="L2822" i="2"/>
  <c r="AA2820" i="2"/>
  <c r="AB2820" i="2" s="1"/>
  <c r="AA2819" i="2"/>
  <c r="AB2819" i="2" s="1"/>
  <c r="L2819" i="2"/>
  <c r="M2929" i="2"/>
  <c r="AA2930" i="2"/>
  <c r="AB2930" i="2" s="1"/>
  <c r="L3037" i="2"/>
  <c r="AA3036" i="2"/>
  <c r="AB3036" i="2" s="1"/>
  <c r="L3036" i="2"/>
  <c r="Z3244" i="2"/>
  <c r="Y3348" i="2"/>
  <c r="Z3348" i="2" s="1"/>
  <c r="AA2014" i="2"/>
  <c r="AB2014" i="2" s="1"/>
  <c r="Y2014" i="2"/>
  <c r="Z2014" i="2" s="1"/>
  <c r="M758" i="2"/>
  <c r="M1095" i="2"/>
  <c r="L1199" i="2"/>
  <c r="AA1904" i="2"/>
  <c r="AB1904" i="2" s="1"/>
  <c r="M2012" i="2"/>
  <c r="Z2125" i="2"/>
  <c r="AA2231" i="2"/>
  <c r="AB2231" i="2" s="1"/>
  <c r="Y2231" i="2"/>
  <c r="Z2231" i="2" s="1"/>
  <c r="M2418" i="2"/>
  <c r="AA2931" i="2"/>
  <c r="AB2931" i="2" s="1"/>
  <c r="Y2931" i="2"/>
  <c r="Z2931" i="2" s="1"/>
  <c r="Y3242" i="2"/>
  <c r="Z3242" i="2" s="1"/>
  <c r="AA3242" i="2"/>
  <c r="AB3242" i="2" s="1"/>
  <c r="L758" i="2"/>
  <c r="Z1094" i="2"/>
  <c r="Z1092" i="2"/>
  <c r="Z1201" i="2"/>
  <c r="L1306" i="2"/>
  <c r="AA1412" i="2"/>
  <c r="AB1412" i="2" s="1"/>
  <c r="Y1412" i="2"/>
  <c r="Z1412" i="2" s="1"/>
  <c r="AA1410" i="2"/>
  <c r="AB1410" i="2" s="1"/>
  <c r="L1603" i="2"/>
  <c r="AA1903" i="2"/>
  <c r="AB1903" i="2" s="1"/>
  <c r="Z2013" i="2"/>
  <c r="M2123" i="2"/>
  <c r="AA2122" i="2"/>
  <c r="AB2122" i="2" s="1"/>
  <c r="L2230" i="2"/>
  <c r="M2230" i="2"/>
  <c r="AA2229" i="2"/>
  <c r="AB2229" i="2" s="1"/>
  <c r="L2419" i="2"/>
  <c r="L2605" i="2"/>
  <c r="M2930" i="2"/>
  <c r="Z3141" i="2"/>
  <c r="M3140" i="2"/>
  <c r="Y3243" i="2"/>
  <c r="Z3243" i="2" s="1"/>
  <c r="AA3243" i="2"/>
  <c r="AB3243" i="2" s="1"/>
  <c r="AA1094" i="2"/>
  <c r="AB1094" i="2" s="1"/>
  <c r="M2229" i="2"/>
  <c r="L3244" i="2"/>
  <c r="M3244" i="2"/>
  <c r="AA3350" i="2"/>
  <c r="AB3350" i="2" s="1"/>
  <c r="Y3350" i="2"/>
  <c r="Z3350" i="2" s="1"/>
  <c r="L1095" i="2"/>
  <c r="Z1095" i="2"/>
  <c r="Z1411" i="2"/>
  <c r="L1795" i="2"/>
  <c r="M1905" i="2"/>
  <c r="L2013" i="2"/>
  <c r="M2013" i="2"/>
  <c r="AA2123" i="2"/>
  <c r="AB2123" i="2" s="1"/>
  <c r="Z2230" i="2"/>
  <c r="Y3034" i="2"/>
  <c r="Z3034" i="2" s="1"/>
  <c r="AA3034" i="2"/>
  <c r="AB3034" i="2" s="1"/>
  <c r="AA3140" i="2"/>
  <c r="AB3140" i="2" s="1"/>
  <c r="AA1095" i="2"/>
  <c r="AB1095" i="2" s="1"/>
  <c r="L987" i="2"/>
  <c r="L1093" i="2"/>
  <c r="M1092" i="2"/>
  <c r="L1201" i="2"/>
  <c r="AA1198" i="2"/>
  <c r="AB1198" i="2" s="1"/>
  <c r="AA1305" i="2"/>
  <c r="AB1305" i="2" s="1"/>
  <c r="L1796" i="2"/>
  <c r="M1902" i="2"/>
  <c r="M2122" i="2"/>
  <c r="L2417" i="2"/>
  <c r="M2605" i="2"/>
  <c r="L2714" i="2"/>
  <c r="M2714" i="2"/>
  <c r="AA2821" i="2"/>
  <c r="AB2821" i="2" s="1"/>
  <c r="Y2821" i="2"/>
  <c r="Z2821" i="2" s="1"/>
  <c r="Z2819" i="2"/>
  <c r="Z2930" i="2"/>
  <c r="L2929" i="2"/>
  <c r="L3035" i="2"/>
  <c r="M3035" i="2"/>
  <c r="L3141" i="2"/>
  <c r="M3141" i="2"/>
  <c r="Z3349" i="2"/>
  <c r="L3348" i="2"/>
  <c r="M3349" i="2"/>
  <c r="M1307" i="2"/>
  <c r="AA1304" i="2"/>
  <c r="AB1304" i="2" s="1"/>
  <c r="L1413" i="2"/>
  <c r="L1601" i="2"/>
  <c r="M1603" i="2"/>
  <c r="M1904" i="2"/>
  <c r="M2124" i="2"/>
  <c r="M2419" i="2"/>
  <c r="AA2715" i="2"/>
  <c r="AB2715" i="2" s="1"/>
  <c r="Y2715" i="2"/>
  <c r="Z2715" i="2" s="1"/>
  <c r="Z2820" i="2"/>
  <c r="M2931" i="2"/>
  <c r="Z3037" i="2"/>
  <c r="AA3142" i="2"/>
  <c r="AB3142" i="2" s="1"/>
  <c r="Y3142" i="2"/>
  <c r="Z3142" i="2" s="1"/>
  <c r="M3350" i="2"/>
  <c r="M3348" i="2"/>
  <c r="M2228" i="2"/>
  <c r="M2604" i="2"/>
  <c r="M2822" i="2"/>
  <c r="M3034" i="2"/>
  <c r="M3241" i="2"/>
  <c r="M2606" i="2"/>
  <c r="M3036" i="2"/>
  <c r="M3243" i="2"/>
  <c r="M988" i="2"/>
  <c r="M987" i="2"/>
  <c r="M1199" i="2"/>
  <c r="M755" i="2"/>
  <c r="L986" i="2"/>
  <c r="M985" i="2"/>
  <c r="L988" i="2"/>
  <c r="M1093" i="2"/>
  <c r="L1200" i="2"/>
  <c r="AA1201" i="2"/>
  <c r="AB1201" i="2" s="1"/>
  <c r="M1201" i="2"/>
  <c r="L1410" i="2"/>
  <c r="M1411" i="2"/>
  <c r="M757" i="2"/>
  <c r="M986" i="2"/>
  <c r="M1094" i="2"/>
  <c r="M1200" i="2"/>
  <c r="M1306" i="2"/>
  <c r="L1411" i="2"/>
  <c r="M1413" i="2"/>
  <c r="AA1411" i="2"/>
  <c r="AB1411" i="2" s="1"/>
  <c r="M1604" i="2"/>
  <c r="L1794" i="2"/>
  <c r="M1795" i="2"/>
  <c r="M1793" i="2"/>
  <c r="M1198" i="2"/>
  <c r="M1304" i="2"/>
  <c r="Z1413" i="2"/>
  <c r="M1410" i="2"/>
  <c r="M1601" i="2"/>
  <c r="H3345" i="2"/>
  <c r="L3345" i="2" s="1"/>
  <c r="I3345" i="2"/>
  <c r="J3345" i="2"/>
  <c r="M3345" i="2" s="1"/>
  <c r="K3345" i="2"/>
  <c r="V3345" i="2"/>
  <c r="X3345" i="2" s="1"/>
  <c r="W3345" i="2"/>
  <c r="Y3345" i="2" s="1"/>
  <c r="H3346" i="2"/>
  <c r="L3346" i="2" s="1"/>
  <c r="I3346" i="2"/>
  <c r="J3346" i="2"/>
  <c r="M3346" i="2" s="1"/>
  <c r="K3346" i="2"/>
  <c r="V3346" i="2"/>
  <c r="X3346" i="2" s="1"/>
  <c r="W3346" i="2"/>
  <c r="Y3346" i="2" s="1"/>
  <c r="H3239" i="2"/>
  <c r="L3239" i="2" s="1"/>
  <c r="I3239" i="2"/>
  <c r="J3239" i="2"/>
  <c r="M3239" i="2" s="1"/>
  <c r="K3239" i="2"/>
  <c r="V3239" i="2"/>
  <c r="X3239" i="2" s="1"/>
  <c r="W3239" i="2"/>
  <c r="Y3239" i="2" s="1"/>
  <c r="H3240" i="2"/>
  <c r="L3240" i="2" s="1"/>
  <c r="I3240" i="2"/>
  <c r="J3240" i="2"/>
  <c r="M3240" i="2" s="1"/>
  <c r="K3240" i="2"/>
  <c r="V3240" i="2"/>
  <c r="X3240" i="2" s="1"/>
  <c r="W3240" i="2"/>
  <c r="Y3240" i="2" s="1"/>
  <c r="H3137" i="2"/>
  <c r="L3137" i="2" s="1"/>
  <c r="I3137" i="2"/>
  <c r="J3137" i="2"/>
  <c r="M3137" i="2" s="1"/>
  <c r="K3137" i="2"/>
  <c r="V3137" i="2"/>
  <c r="X3137" i="2" s="1"/>
  <c r="W3137" i="2"/>
  <c r="H3138" i="2"/>
  <c r="L3138" i="2" s="1"/>
  <c r="I3138" i="2"/>
  <c r="J3138" i="2"/>
  <c r="M3138" i="2" s="1"/>
  <c r="K3138" i="2"/>
  <c r="V3138" i="2"/>
  <c r="X3138" i="2" s="1"/>
  <c r="W3138" i="2"/>
  <c r="H3032" i="2"/>
  <c r="L3032" i="2" s="1"/>
  <c r="I3032" i="2"/>
  <c r="J3032" i="2"/>
  <c r="M3032" i="2" s="1"/>
  <c r="K3032" i="2"/>
  <c r="V3032" i="2"/>
  <c r="X3032" i="2" s="1"/>
  <c r="W3032" i="2"/>
  <c r="Y3032" i="2" s="1"/>
  <c r="H3033" i="2"/>
  <c r="L3033" i="2" s="1"/>
  <c r="I3033" i="2"/>
  <c r="J3033" i="2"/>
  <c r="M3033" i="2" s="1"/>
  <c r="K3033" i="2"/>
  <c r="V3033" i="2"/>
  <c r="X3033" i="2" s="1"/>
  <c r="W3033" i="2"/>
  <c r="Y3033" i="2" s="1"/>
  <c r="H2926" i="2"/>
  <c r="L2926" i="2" s="1"/>
  <c r="I2926" i="2"/>
  <c r="J2926" i="2"/>
  <c r="M2926" i="2" s="1"/>
  <c r="K2926" i="2"/>
  <c r="V2926" i="2"/>
  <c r="X2926" i="2" s="1"/>
  <c r="W2926" i="2"/>
  <c r="H2927" i="2"/>
  <c r="L2927" i="2" s="1"/>
  <c r="I2927" i="2"/>
  <c r="J2927" i="2"/>
  <c r="M2927" i="2" s="1"/>
  <c r="K2927" i="2"/>
  <c r="V2927" i="2"/>
  <c r="X2927" i="2" s="1"/>
  <c r="W2927" i="2"/>
  <c r="H2817" i="2"/>
  <c r="L2817" i="2" s="1"/>
  <c r="I2817" i="2"/>
  <c r="J2817" i="2"/>
  <c r="M2817" i="2" s="1"/>
  <c r="K2817" i="2"/>
  <c r="V2817" i="2"/>
  <c r="X2817" i="2" s="1"/>
  <c r="W2817" i="2"/>
  <c r="Y2817" i="2" s="1"/>
  <c r="H2818" i="2"/>
  <c r="L2818" i="2" s="1"/>
  <c r="I2818" i="2"/>
  <c r="J2818" i="2"/>
  <c r="M2818" i="2" s="1"/>
  <c r="K2818" i="2"/>
  <c r="V2818" i="2"/>
  <c r="X2818" i="2" s="1"/>
  <c r="W2818" i="2"/>
  <c r="Y2818" i="2" s="1"/>
  <c r="H2710" i="2"/>
  <c r="L2710" i="2" s="1"/>
  <c r="I2710" i="2"/>
  <c r="J2710" i="2"/>
  <c r="M2710" i="2" s="1"/>
  <c r="K2710" i="2"/>
  <c r="V2710" i="2"/>
  <c r="X2710" i="2" s="1"/>
  <c r="W2710" i="2"/>
  <c r="Y2710" i="2" s="1"/>
  <c r="H2711" i="2"/>
  <c r="L2711" i="2" s="1"/>
  <c r="I2711" i="2"/>
  <c r="J2711" i="2"/>
  <c r="M2711" i="2" s="1"/>
  <c r="K2711" i="2"/>
  <c r="V2711" i="2"/>
  <c r="X2711" i="2" s="1"/>
  <c r="W2711" i="2"/>
  <c r="Y2711" i="2" s="1"/>
  <c r="H2602" i="2"/>
  <c r="L2602" i="2" s="1"/>
  <c r="J2602" i="2"/>
  <c r="M2602" i="2" s="1"/>
  <c r="H2603" i="2"/>
  <c r="L2603" i="2" s="1"/>
  <c r="J2603" i="2"/>
  <c r="M2603" i="2" s="1"/>
  <c r="H2414" i="2"/>
  <c r="L2414" i="2" s="1"/>
  <c r="J2414" i="2"/>
  <c r="M2414" i="2" s="1"/>
  <c r="H2415" i="2"/>
  <c r="L2415" i="2" s="1"/>
  <c r="J2415" i="2"/>
  <c r="M2415" i="2" s="1"/>
  <c r="H2226" i="2"/>
  <c r="L2226" i="2" s="1"/>
  <c r="I2226" i="2"/>
  <c r="J2226" i="2"/>
  <c r="M2226" i="2" s="1"/>
  <c r="K2226" i="2"/>
  <c r="V2226" i="2"/>
  <c r="X2226" i="2" s="1"/>
  <c r="W2226" i="2"/>
  <c r="Y2226" i="2" s="1"/>
  <c r="H2227" i="2"/>
  <c r="L2227" i="2" s="1"/>
  <c r="I2227" i="2"/>
  <c r="J2227" i="2"/>
  <c r="M2227" i="2" s="1"/>
  <c r="K2227" i="2"/>
  <c r="V2227" i="2"/>
  <c r="X2227" i="2" s="1"/>
  <c r="W2227" i="2"/>
  <c r="H2120" i="2"/>
  <c r="L2120" i="2" s="1"/>
  <c r="I2120" i="2"/>
  <c r="J2120" i="2"/>
  <c r="M2120" i="2" s="1"/>
  <c r="K2120" i="2"/>
  <c r="V2120" i="2"/>
  <c r="X2120" i="2" s="1"/>
  <c r="W2120" i="2"/>
  <c r="H2121" i="2"/>
  <c r="L2121" i="2" s="1"/>
  <c r="I2121" i="2"/>
  <c r="J2121" i="2"/>
  <c r="M2121" i="2" s="1"/>
  <c r="K2121" i="2"/>
  <c r="V2121" i="2"/>
  <c r="X2121" i="2" s="1"/>
  <c r="W2121" i="2"/>
  <c r="Y2121" i="2" s="1"/>
  <c r="H2009" i="2"/>
  <c r="L2009" i="2" s="1"/>
  <c r="I2009" i="2"/>
  <c r="J2009" i="2"/>
  <c r="M2009" i="2" s="1"/>
  <c r="K2009" i="2"/>
  <c r="V2009" i="2"/>
  <c r="X2009" i="2" s="1"/>
  <c r="W2009" i="2"/>
  <c r="Y2009" i="2" s="1"/>
  <c r="H2010" i="2"/>
  <c r="L2010" i="2" s="1"/>
  <c r="I2010" i="2"/>
  <c r="J2010" i="2"/>
  <c r="M2010" i="2" s="1"/>
  <c r="K2010" i="2"/>
  <c r="V2010" i="2"/>
  <c r="X2010" i="2" s="1"/>
  <c r="W2010" i="2"/>
  <c r="Y2010" i="2" s="1"/>
  <c r="H1900" i="2"/>
  <c r="L1900" i="2" s="1"/>
  <c r="I1900" i="2"/>
  <c r="J1900" i="2"/>
  <c r="M1900" i="2" s="1"/>
  <c r="K1900" i="2"/>
  <c r="V1900" i="2"/>
  <c r="X1900" i="2" s="1"/>
  <c r="W1900" i="2"/>
  <c r="Y1900" i="2" s="1"/>
  <c r="H1901" i="2"/>
  <c r="L1901" i="2" s="1"/>
  <c r="I1901" i="2"/>
  <c r="J1901" i="2"/>
  <c r="M1901" i="2" s="1"/>
  <c r="K1901" i="2"/>
  <c r="V1901" i="2"/>
  <c r="X1901" i="2" s="1"/>
  <c r="W1901" i="2"/>
  <c r="Y1901" i="2" s="1"/>
  <c r="H1791" i="2"/>
  <c r="L1791" i="2" s="1"/>
  <c r="J1791" i="2"/>
  <c r="M1791" i="2" s="1"/>
  <c r="H1792" i="2"/>
  <c r="L1792" i="2" s="1"/>
  <c r="J1792" i="2"/>
  <c r="M1792" i="2" s="1"/>
  <c r="H1599" i="2"/>
  <c r="L1599" i="2" s="1"/>
  <c r="J1599" i="2"/>
  <c r="M1599" i="2" s="1"/>
  <c r="H1600" i="2"/>
  <c r="L1600" i="2" s="1"/>
  <c r="J1600" i="2"/>
  <c r="M1600" i="2" s="1"/>
  <c r="H1408" i="2"/>
  <c r="L1408" i="2" s="1"/>
  <c r="I1408" i="2"/>
  <c r="J1408" i="2"/>
  <c r="M1408" i="2" s="1"/>
  <c r="K1408" i="2"/>
  <c r="V1408" i="2"/>
  <c r="X1408" i="2" s="1"/>
  <c r="W1408" i="2"/>
  <c r="Y1408" i="2" s="1"/>
  <c r="H1409" i="2"/>
  <c r="L1409" i="2" s="1"/>
  <c r="I1409" i="2"/>
  <c r="J1409" i="2"/>
  <c r="M1409" i="2" s="1"/>
  <c r="K1409" i="2"/>
  <c r="V1409" i="2"/>
  <c r="X1409" i="2" s="1"/>
  <c r="W1409" i="2"/>
  <c r="Y1409" i="2" s="1"/>
  <c r="H1302" i="2"/>
  <c r="L1302" i="2" s="1"/>
  <c r="I1302" i="2"/>
  <c r="J1302" i="2"/>
  <c r="M1302" i="2" s="1"/>
  <c r="K1302" i="2"/>
  <c r="V1302" i="2"/>
  <c r="X1302" i="2" s="1"/>
  <c r="W1302" i="2"/>
  <c r="H1303" i="2"/>
  <c r="L1303" i="2" s="1"/>
  <c r="I1303" i="2"/>
  <c r="J1303" i="2"/>
  <c r="M1303" i="2" s="1"/>
  <c r="K1303" i="2"/>
  <c r="V1303" i="2"/>
  <c r="X1303" i="2" s="1"/>
  <c r="W1303" i="2"/>
  <c r="H1196" i="2"/>
  <c r="L1196" i="2" s="1"/>
  <c r="I1196" i="2"/>
  <c r="J1196" i="2"/>
  <c r="M1196" i="2" s="1"/>
  <c r="K1196" i="2"/>
  <c r="V1196" i="2"/>
  <c r="X1196" i="2" s="1"/>
  <c r="W1196" i="2"/>
  <c r="H1197" i="2"/>
  <c r="L1197" i="2" s="1"/>
  <c r="I1197" i="2"/>
  <c r="J1197" i="2"/>
  <c r="M1197" i="2" s="1"/>
  <c r="K1197" i="2"/>
  <c r="V1197" i="2"/>
  <c r="X1197" i="2" s="1"/>
  <c r="W1197" i="2"/>
  <c r="Y1197" i="2" s="1"/>
  <c r="H1091" i="2"/>
  <c r="L1091" i="2" s="1"/>
  <c r="I1091" i="2"/>
  <c r="J1091" i="2"/>
  <c r="M1091" i="2" s="1"/>
  <c r="K1091" i="2"/>
  <c r="V1091" i="2"/>
  <c r="X1091" i="2" s="1"/>
  <c r="W1091" i="2"/>
  <c r="Y1091" i="2" s="1"/>
  <c r="H1090" i="2"/>
  <c r="L1090" i="2" s="1"/>
  <c r="I1090" i="2"/>
  <c r="J1090" i="2"/>
  <c r="M1090" i="2" s="1"/>
  <c r="K1090" i="2"/>
  <c r="V1090" i="2"/>
  <c r="X1090" i="2" s="1"/>
  <c r="W1090" i="2"/>
  <c r="H983" i="2"/>
  <c r="L983" i="2" s="1"/>
  <c r="J983" i="2"/>
  <c r="M983" i="2" s="1"/>
  <c r="H984" i="2"/>
  <c r="L984" i="2" s="1"/>
  <c r="J984" i="2"/>
  <c r="M984" i="2" s="1"/>
  <c r="H753" i="2"/>
  <c r="L753" i="2" s="1"/>
  <c r="J753" i="2"/>
  <c r="M753" i="2" s="1"/>
  <c r="H754" i="2"/>
  <c r="L754" i="2" s="1"/>
  <c r="J754" i="2"/>
  <c r="M754" i="2" s="1"/>
  <c r="H111" i="2"/>
  <c r="L111" i="2" s="1"/>
  <c r="J111" i="2"/>
  <c r="M111" i="2" s="1"/>
  <c r="H112" i="2"/>
  <c r="L112" i="2" s="1"/>
  <c r="J112" i="2"/>
  <c r="M112" i="2" s="1"/>
  <c r="H3339" i="2"/>
  <c r="L3339" i="2" s="1"/>
  <c r="I3339" i="2"/>
  <c r="J3339" i="2"/>
  <c r="M3339" i="2" s="1"/>
  <c r="K3339" i="2"/>
  <c r="V3339" i="2"/>
  <c r="X3339" i="2" s="1"/>
  <c r="W3339" i="2"/>
  <c r="H3340" i="2"/>
  <c r="L3340" i="2" s="1"/>
  <c r="I3340" i="2"/>
  <c r="J3340" i="2"/>
  <c r="M3340" i="2" s="1"/>
  <c r="K3340" i="2"/>
  <c r="V3340" i="2"/>
  <c r="X3340" i="2" s="1"/>
  <c r="W3340" i="2"/>
  <c r="Y3340" i="2" s="1"/>
  <c r="H3341" i="2"/>
  <c r="L3341" i="2" s="1"/>
  <c r="I3341" i="2"/>
  <c r="J3341" i="2"/>
  <c r="M3341" i="2" s="1"/>
  <c r="K3341" i="2"/>
  <c r="V3341" i="2"/>
  <c r="X3341" i="2" s="1"/>
  <c r="W3341" i="2"/>
  <c r="H3342" i="2"/>
  <c r="L3342" i="2" s="1"/>
  <c r="I3342" i="2"/>
  <c r="J3342" i="2"/>
  <c r="M3342" i="2" s="1"/>
  <c r="K3342" i="2"/>
  <c r="V3342" i="2"/>
  <c r="X3342" i="2" s="1"/>
  <c r="W3342" i="2"/>
  <c r="Y3342" i="2" s="1"/>
  <c r="H3343" i="2"/>
  <c r="L3343" i="2" s="1"/>
  <c r="I3343" i="2"/>
  <c r="J3343" i="2"/>
  <c r="M3343" i="2" s="1"/>
  <c r="K3343" i="2"/>
  <c r="V3343" i="2"/>
  <c r="X3343" i="2" s="1"/>
  <c r="W3343" i="2"/>
  <c r="H3344" i="2"/>
  <c r="L3344" i="2" s="1"/>
  <c r="I3344" i="2"/>
  <c r="J3344" i="2"/>
  <c r="M3344" i="2" s="1"/>
  <c r="K3344" i="2"/>
  <c r="V3344" i="2"/>
  <c r="X3344" i="2" s="1"/>
  <c r="W3344" i="2"/>
  <c r="Y3344" i="2" s="1"/>
  <c r="H3233" i="2"/>
  <c r="L3233" i="2" s="1"/>
  <c r="I3233" i="2"/>
  <c r="J3233" i="2"/>
  <c r="M3233" i="2" s="1"/>
  <c r="K3233" i="2"/>
  <c r="V3233" i="2"/>
  <c r="X3233" i="2" s="1"/>
  <c r="W3233" i="2"/>
  <c r="H3234" i="2"/>
  <c r="L3234" i="2" s="1"/>
  <c r="I3234" i="2"/>
  <c r="J3234" i="2"/>
  <c r="M3234" i="2" s="1"/>
  <c r="K3234" i="2"/>
  <c r="V3234" i="2"/>
  <c r="X3234" i="2" s="1"/>
  <c r="W3234" i="2"/>
  <c r="Y3234" i="2" s="1"/>
  <c r="H3235" i="2"/>
  <c r="L3235" i="2" s="1"/>
  <c r="I3235" i="2"/>
  <c r="J3235" i="2"/>
  <c r="M3235" i="2" s="1"/>
  <c r="K3235" i="2"/>
  <c r="V3235" i="2"/>
  <c r="X3235" i="2" s="1"/>
  <c r="W3235" i="2"/>
  <c r="H3236" i="2"/>
  <c r="L3236" i="2" s="1"/>
  <c r="I3236" i="2"/>
  <c r="J3236" i="2"/>
  <c r="M3236" i="2" s="1"/>
  <c r="K3236" i="2"/>
  <c r="V3236" i="2"/>
  <c r="X3236" i="2" s="1"/>
  <c r="W3236" i="2"/>
  <c r="Y3236" i="2" s="1"/>
  <c r="H3237" i="2"/>
  <c r="L3237" i="2" s="1"/>
  <c r="I3237" i="2"/>
  <c r="J3237" i="2"/>
  <c r="M3237" i="2" s="1"/>
  <c r="K3237" i="2"/>
  <c r="V3237" i="2"/>
  <c r="X3237" i="2" s="1"/>
  <c r="W3237" i="2"/>
  <c r="Y3237" i="2" s="1"/>
  <c r="H3238" i="2"/>
  <c r="L3238" i="2" s="1"/>
  <c r="I3238" i="2"/>
  <c r="J3238" i="2"/>
  <c r="M3238" i="2" s="1"/>
  <c r="K3238" i="2"/>
  <c r="V3238" i="2"/>
  <c r="X3238" i="2" s="1"/>
  <c r="W3238" i="2"/>
  <c r="H3131" i="2"/>
  <c r="L3131" i="2" s="1"/>
  <c r="I3131" i="2"/>
  <c r="J3131" i="2"/>
  <c r="M3131" i="2" s="1"/>
  <c r="K3131" i="2"/>
  <c r="V3131" i="2"/>
  <c r="X3131" i="2" s="1"/>
  <c r="W3131" i="2"/>
  <c r="H3132" i="2"/>
  <c r="L3132" i="2" s="1"/>
  <c r="I3132" i="2"/>
  <c r="J3132" i="2"/>
  <c r="M3132" i="2" s="1"/>
  <c r="K3132" i="2"/>
  <c r="V3132" i="2"/>
  <c r="X3132" i="2" s="1"/>
  <c r="W3132" i="2"/>
  <c r="Y3132" i="2" s="1"/>
  <c r="H3133" i="2"/>
  <c r="L3133" i="2" s="1"/>
  <c r="I3133" i="2"/>
  <c r="J3133" i="2"/>
  <c r="M3133" i="2" s="1"/>
  <c r="K3133" i="2"/>
  <c r="V3133" i="2"/>
  <c r="X3133" i="2" s="1"/>
  <c r="W3133" i="2"/>
  <c r="Y3133" i="2" s="1"/>
  <c r="H3134" i="2"/>
  <c r="L3134" i="2" s="1"/>
  <c r="I3134" i="2"/>
  <c r="J3134" i="2"/>
  <c r="M3134" i="2" s="1"/>
  <c r="K3134" i="2"/>
  <c r="V3134" i="2"/>
  <c r="X3134" i="2" s="1"/>
  <c r="W3134" i="2"/>
  <c r="H3135" i="2"/>
  <c r="L3135" i="2" s="1"/>
  <c r="I3135" i="2"/>
  <c r="J3135" i="2"/>
  <c r="M3135" i="2" s="1"/>
  <c r="K3135" i="2"/>
  <c r="V3135" i="2"/>
  <c r="X3135" i="2" s="1"/>
  <c r="W3135" i="2"/>
  <c r="H3136" i="2"/>
  <c r="L3136" i="2" s="1"/>
  <c r="I3136" i="2"/>
  <c r="J3136" i="2"/>
  <c r="M3136" i="2" s="1"/>
  <c r="K3136" i="2"/>
  <c r="V3136" i="2"/>
  <c r="X3136" i="2" s="1"/>
  <c r="W3136" i="2"/>
  <c r="Y3136" i="2" s="1"/>
  <c r="H3026" i="2"/>
  <c r="L3026" i="2" s="1"/>
  <c r="I3026" i="2"/>
  <c r="J3026" i="2"/>
  <c r="M3026" i="2" s="1"/>
  <c r="K3026" i="2"/>
  <c r="V3026" i="2"/>
  <c r="X3026" i="2" s="1"/>
  <c r="W3026" i="2"/>
  <c r="H3027" i="2"/>
  <c r="L3027" i="2" s="1"/>
  <c r="I3027" i="2"/>
  <c r="J3027" i="2"/>
  <c r="M3027" i="2" s="1"/>
  <c r="K3027" i="2"/>
  <c r="V3027" i="2"/>
  <c r="X3027" i="2" s="1"/>
  <c r="W3027" i="2"/>
  <c r="Y3027" i="2" s="1"/>
  <c r="H3028" i="2"/>
  <c r="L3028" i="2" s="1"/>
  <c r="I3028" i="2"/>
  <c r="J3028" i="2"/>
  <c r="M3028" i="2" s="1"/>
  <c r="K3028" i="2"/>
  <c r="V3028" i="2"/>
  <c r="X3028" i="2" s="1"/>
  <c r="W3028" i="2"/>
  <c r="Y3028" i="2" s="1"/>
  <c r="H3029" i="2"/>
  <c r="L3029" i="2" s="1"/>
  <c r="I3029" i="2"/>
  <c r="J3029" i="2"/>
  <c r="M3029" i="2" s="1"/>
  <c r="K3029" i="2"/>
  <c r="V3029" i="2"/>
  <c r="X3029" i="2" s="1"/>
  <c r="W3029" i="2"/>
  <c r="Y3029" i="2" s="1"/>
  <c r="H3030" i="2"/>
  <c r="L3030" i="2" s="1"/>
  <c r="I3030" i="2"/>
  <c r="J3030" i="2"/>
  <c r="M3030" i="2" s="1"/>
  <c r="K3030" i="2"/>
  <c r="V3030" i="2"/>
  <c r="X3030" i="2" s="1"/>
  <c r="W3030" i="2"/>
  <c r="Y3030" i="2" s="1"/>
  <c r="H3031" i="2"/>
  <c r="L3031" i="2" s="1"/>
  <c r="I3031" i="2"/>
  <c r="J3031" i="2"/>
  <c r="M3031" i="2" s="1"/>
  <c r="K3031" i="2"/>
  <c r="V3031" i="2"/>
  <c r="X3031" i="2" s="1"/>
  <c r="W3031" i="2"/>
  <c r="Y3031" i="2" s="1"/>
  <c r="H2920" i="2"/>
  <c r="L2920" i="2" s="1"/>
  <c r="I2920" i="2"/>
  <c r="J2920" i="2"/>
  <c r="M2920" i="2" s="1"/>
  <c r="K2920" i="2"/>
  <c r="V2920" i="2"/>
  <c r="X2920" i="2" s="1"/>
  <c r="W2920" i="2"/>
  <c r="Y2920" i="2" s="1"/>
  <c r="H2921" i="2"/>
  <c r="L2921" i="2" s="1"/>
  <c r="I2921" i="2"/>
  <c r="J2921" i="2"/>
  <c r="M2921" i="2" s="1"/>
  <c r="K2921" i="2"/>
  <c r="V2921" i="2"/>
  <c r="X2921" i="2" s="1"/>
  <c r="W2921" i="2"/>
  <c r="Y2921" i="2" s="1"/>
  <c r="H2922" i="2"/>
  <c r="L2922" i="2" s="1"/>
  <c r="I2922" i="2"/>
  <c r="J2922" i="2"/>
  <c r="M2922" i="2" s="1"/>
  <c r="K2922" i="2"/>
  <c r="V2922" i="2"/>
  <c r="X2922" i="2" s="1"/>
  <c r="W2922" i="2"/>
  <c r="H2923" i="2"/>
  <c r="L2923" i="2" s="1"/>
  <c r="I2923" i="2"/>
  <c r="J2923" i="2"/>
  <c r="M2923" i="2" s="1"/>
  <c r="K2923" i="2"/>
  <c r="V2923" i="2"/>
  <c r="X2923" i="2" s="1"/>
  <c r="W2923" i="2"/>
  <c r="Y2923" i="2" s="1"/>
  <c r="H2924" i="2"/>
  <c r="L2924" i="2" s="1"/>
  <c r="I2924" i="2"/>
  <c r="J2924" i="2"/>
  <c r="M2924" i="2" s="1"/>
  <c r="K2924" i="2"/>
  <c r="V2924" i="2"/>
  <c r="X2924" i="2" s="1"/>
  <c r="W2924" i="2"/>
  <c r="Y2924" i="2" s="1"/>
  <c r="H2925" i="2"/>
  <c r="L2925" i="2" s="1"/>
  <c r="I2925" i="2"/>
  <c r="J2925" i="2"/>
  <c r="M2925" i="2" s="1"/>
  <c r="K2925" i="2"/>
  <c r="V2925" i="2"/>
  <c r="X2925" i="2" s="1"/>
  <c r="W2925" i="2"/>
  <c r="Y2925" i="2" s="1"/>
  <c r="H2811" i="2"/>
  <c r="L2811" i="2" s="1"/>
  <c r="I2811" i="2"/>
  <c r="J2811" i="2"/>
  <c r="M2811" i="2" s="1"/>
  <c r="K2811" i="2"/>
  <c r="V2811" i="2"/>
  <c r="X2811" i="2" s="1"/>
  <c r="W2811" i="2"/>
  <c r="Y2811" i="2" s="1"/>
  <c r="H2812" i="2"/>
  <c r="L2812" i="2" s="1"/>
  <c r="I2812" i="2"/>
  <c r="J2812" i="2"/>
  <c r="M2812" i="2" s="1"/>
  <c r="K2812" i="2"/>
  <c r="V2812" i="2"/>
  <c r="X2812" i="2" s="1"/>
  <c r="W2812" i="2"/>
  <c r="Y2812" i="2" s="1"/>
  <c r="H2813" i="2"/>
  <c r="L2813" i="2" s="1"/>
  <c r="I2813" i="2"/>
  <c r="J2813" i="2"/>
  <c r="M2813" i="2" s="1"/>
  <c r="K2813" i="2"/>
  <c r="V2813" i="2"/>
  <c r="X2813" i="2" s="1"/>
  <c r="W2813" i="2"/>
  <c r="Y2813" i="2" s="1"/>
  <c r="H2814" i="2"/>
  <c r="L2814" i="2" s="1"/>
  <c r="I2814" i="2"/>
  <c r="J2814" i="2"/>
  <c r="M2814" i="2" s="1"/>
  <c r="K2814" i="2"/>
  <c r="V2814" i="2"/>
  <c r="X2814" i="2" s="1"/>
  <c r="W2814" i="2"/>
  <c r="Y2814" i="2" s="1"/>
  <c r="H2815" i="2"/>
  <c r="L2815" i="2" s="1"/>
  <c r="I2815" i="2"/>
  <c r="J2815" i="2"/>
  <c r="M2815" i="2" s="1"/>
  <c r="K2815" i="2"/>
  <c r="V2815" i="2"/>
  <c r="X2815" i="2" s="1"/>
  <c r="W2815" i="2"/>
  <c r="H2816" i="2"/>
  <c r="L2816" i="2" s="1"/>
  <c r="I2816" i="2"/>
  <c r="J2816" i="2"/>
  <c r="M2816" i="2" s="1"/>
  <c r="K2816" i="2"/>
  <c r="V2816" i="2"/>
  <c r="X2816" i="2" s="1"/>
  <c r="W2816" i="2"/>
  <c r="Y2816" i="2" s="1"/>
  <c r="H2704" i="2"/>
  <c r="L2704" i="2" s="1"/>
  <c r="I2704" i="2"/>
  <c r="J2704" i="2"/>
  <c r="M2704" i="2" s="1"/>
  <c r="K2704" i="2"/>
  <c r="V2704" i="2"/>
  <c r="X2704" i="2" s="1"/>
  <c r="W2704" i="2"/>
  <c r="H2705" i="2"/>
  <c r="L2705" i="2" s="1"/>
  <c r="I2705" i="2"/>
  <c r="J2705" i="2"/>
  <c r="M2705" i="2" s="1"/>
  <c r="K2705" i="2"/>
  <c r="V2705" i="2"/>
  <c r="X2705" i="2" s="1"/>
  <c r="W2705" i="2"/>
  <c r="Y2705" i="2" s="1"/>
  <c r="H2706" i="2"/>
  <c r="L2706" i="2" s="1"/>
  <c r="I2706" i="2"/>
  <c r="J2706" i="2"/>
  <c r="M2706" i="2" s="1"/>
  <c r="K2706" i="2"/>
  <c r="V2706" i="2"/>
  <c r="X2706" i="2" s="1"/>
  <c r="W2706" i="2"/>
  <c r="H2707" i="2"/>
  <c r="L2707" i="2" s="1"/>
  <c r="I2707" i="2"/>
  <c r="J2707" i="2"/>
  <c r="M2707" i="2" s="1"/>
  <c r="K2707" i="2"/>
  <c r="V2707" i="2"/>
  <c r="X2707" i="2" s="1"/>
  <c r="W2707" i="2"/>
  <c r="Y2707" i="2" s="1"/>
  <c r="H2708" i="2"/>
  <c r="L2708" i="2" s="1"/>
  <c r="I2708" i="2"/>
  <c r="J2708" i="2"/>
  <c r="M2708" i="2" s="1"/>
  <c r="K2708" i="2"/>
  <c r="V2708" i="2"/>
  <c r="X2708" i="2" s="1"/>
  <c r="W2708" i="2"/>
  <c r="H2709" i="2"/>
  <c r="L2709" i="2" s="1"/>
  <c r="I2709" i="2"/>
  <c r="J2709" i="2"/>
  <c r="M2709" i="2" s="1"/>
  <c r="K2709" i="2"/>
  <c r="V2709" i="2"/>
  <c r="X2709" i="2" s="1"/>
  <c r="W2709" i="2"/>
  <c r="Y2709" i="2" s="1"/>
  <c r="H2596" i="2"/>
  <c r="L2596" i="2" s="1"/>
  <c r="J2596" i="2"/>
  <c r="M2596" i="2" s="1"/>
  <c r="H2597" i="2"/>
  <c r="L2597" i="2" s="1"/>
  <c r="J2597" i="2"/>
  <c r="M2597" i="2" s="1"/>
  <c r="H2598" i="2"/>
  <c r="L2598" i="2" s="1"/>
  <c r="J2598" i="2"/>
  <c r="M2598" i="2" s="1"/>
  <c r="H2599" i="2"/>
  <c r="L2599" i="2" s="1"/>
  <c r="J2599" i="2"/>
  <c r="M2599" i="2" s="1"/>
  <c r="H2600" i="2"/>
  <c r="L2600" i="2" s="1"/>
  <c r="J2600" i="2"/>
  <c r="M2600" i="2" s="1"/>
  <c r="H2601" i="2"/>
  <c r="L2601" i="2" s="1"/>
  <c r="J2601" i="2"/>
  <c r="M2601" i="2" s="1"/>
  <c r="H2408" i="2"/>
  <c r="L2408" i="2" s="1"/>
  <c r="J2408" i="2"/>
  <c r="M2408" i="2" s="1"/>
  <c r="H2409" i="2"/>
  <c r="L2409" i="2" s="1"/>
  <c r="J2409" i="2"/>
  <c r="M2409" i="2" s="1"/>
  <c r="H2410" i="2"/>
  <c r="L2410" i="2" s="1"/>
  <c r="J2410" i="2"/>
  <c r="M2410" i="2" s="1"/>
  <c r="H2411" i="2"/>
  <c r="L2411" i="2" s="1"/>
  <c r="J2411" i="2"/>
  <c r="M2411" i="2" s="1"/>
  <c r="H2412" i="2"/>
  <c r="L2412" i="2" s="1"/>
  <c r="J2412" i="2"/>
  <c r="M2412" i="2" s="1"/>
  <c r="H2413" i="2"/>
  <c r="L2413" i="2" s="1"/>
  <c r="J2413" i="2"/>
  <c r="M2413" i="2" s="1"/>
  <c r="H2220" i="2"/>
  <c r="L2220" i="2" s="1"/>
  <c r="I2220" i="2"/>
  <c r="J2220" i="2"/>
  <c r="M2220" i="2" s="1"/>
  <c r="K2220" i="2"/>
  <c r="V2220" i="2"/>
  <c r="X2220" i="2" s="1"/>
  <c r="W2220" i="2"/>
  <c r="Y2220" i="2" s="1"/>
  <c r="H2221" i="2"/>
  <c r="L2221" i="2" s="1"/>
  <c r="I2221" i="2"/>
  <c r="J2221" i="2"/>
  <c r="M2221" i="2" s="1"/>
  <c r="K2221" i="2"/>
  <c r="V2221" i="2"/>
  <c r="X2221" i="2" s="1"/>
  <c r="W2221" i="2"/>
  <c r="Y2221" i="2" s="1"/>
  <c r="H2222" i="2"/>
  <c r="L2222" i="2" s="1"/>
  <c r="I2222" i="2"/>
  <c r="J2222" i="2"/>
  <c r="M2222" i="2" s="1"/>
  <c r="K2222" i="2"/>
  <c r="V2222" i="2"/>
  <c r="X2222" i="2" s="1"/>
  <c r="W2222" i="2"/>
  <c r="Y2222" i="2" s="1"/>
  <c r="H2223" i="2"/>
  <c r="L2223" i="2" s="1"/>
  <c r="I2223" i="2"/>
  <c r="J2223" i="2"/>
  <c r="M2223" i="2" s="1"/>
  <c r="K2223" i="2"/>
  <c r="V2223" i="2"/>
  <c r="X2223" i="2" s="1"/>
  <c r="W2223" i="2"/>
  <c r="Y2223" i="2" s="1"/>
  <c r="H2224" i="2"/>
  <c r="L2224" i="2" s="1"/>
  <c r="I2224" i="2"/>
  <c r="J2224" i="2"/>
  <c r="M2224" i="2" s="1"/>
  <c r="K2224" i="2"/>
  <c r="V2224" i="2"/>
  <c r="X2224" i="2" s="1"/>
  <c r="W2224" i="2"/>
  <c r="Y2224" i="2" s="1"/>
  <c r="H2225" i="2"/>
  <c r="L2225" i="2" s="1"/>
  <c r="I2225" i="2"/>
  <c r="J2225" i="2"/>
  <c r="M2225" i="2" s="1"/>
  <c r="K2225" i="2"/>
  <c r="V2225" i="2"/>
  <c r="X2225" i="2" s="1"/>
  <c r="W2225" i="2"/>
  <c r="H2114" i="2"/>
  <c r="L2114" i="2" s="1"/>
  <c r="I2114" i="2"/>
  <c r="J2114" i="2"/>
  <c r="M2114" i="2" s="1"/>
  <c r="K2114" i="2"/>
  <c r="V2114" i="2"/>
  <c r="X2114" i="2" s="1"/>
  <c r="W2114" i="2"/>
  <c r="Y2114" i="2" s="1"/>
  <c r="H2115" i="2"/>
  <c r="L2115" i="2" s="1"/>
  <c r="I2115" i="2"/>
  <c r="J2115" i="2"/>
  <c r="M2115" i="2" s="1"/>
  <c r="K2115" i="2"/>
  <c r="V2115" i="2"/>
  <c r="X2115" i="2" s="1"/>
  <c r="W2115" i="2"/>
  <c r="H2116" i="2"/>
  <c r="L2116" i="2" s="1"/>
  <c r="I2116" i="2"/>
  <c r="J2116" i="2"/>
  <c r="M2116" i="2" s="1"/>
  <c r="K2116" i="2"/>
  <c r="V2116" i="2"/>
  <c r="X2116" i="2" s="1"/>
  <c r="W2116" i="2"/>
  <c r="H2117" i="2"/>
  <c r="L2117" i="2" s="1"/>
  <c r="I2117" i="2"/>
  <c r="J2117" i="2"/>
  <c r="M2117" i="2" s="1"/>
  <c r="K2117" i="2"/>
  <c r="V2117" i="2"/>
  <c r="X2117" i="2" s="1"/>
  <c r="W2117" i="2"/>
  <c r="Y2117" i="2" s="1"/>
  <c r="H2118" i="2"/>
  <c r="L2118" i="2" s="1"/>
  <c r="I2118" i="2"/>
  <c r="J2118" i="2"/>
  <c r="M2118" i="2" s="1"/>
  <c r="K2118" i="2"/>
  <c r="V2118" i="2"/>
  <c r="X2118" i="2" s="1"/>
  <c r="W2118" i="2"/>
  <c r="H2119" i="2"/>
  <c r="L2119" i="2" s="1"/>
  <c r="I2119" i="2"/>
  <c r="J2119" i="2"/>
  <c r="M2119" i="2" s="1"/>
  <c r="K2119" i="2"/>
  <c r="V2119" i="2"/>
  <c r="X2119" i="2" s="1"/>
  <c r="W2119" i="2"/>
  <c r="H2003" i="2"/>
  <c r="L2003" i="2" s="1"/>
  <c r="I2003" i="2"/>
  <c r="J2003" i="2"/>
  <c r="M2003" i="2" s="1"/>
  <c r="K2003" i="2"/>
  <c r="V2003" i="2"/>
  <c r="X2003" i="2" s="1"/>
  <c r="W2003" i="2"/>
  <c r="Y2003" i="2" s="1"/>
  <c r="H2004" i="2"/>
  <c r="L2004" i="2" s="1"/>
  <c r="I2004" i="2"/>
  <c r="J2004" i="2"/>
  <c r="M2004" i="2" s="1"/>
  <c r="K2004" i="2"/>
  <c r="V2004" i="2"/>
  <c r="X2004" i="2" s="1"/>
  <c r="W2004" i="2"/>
  <c r="Y2004" i="2" s="1"/>
  <c r="H2005" i="2"/>
  <c r="L2005" i="2" s="1"/>
  <c r="I2005" i="2"/>
  <c r="J2005" i="2"/>
  <c r="M2005" i="2" s="1"/>
  <c r="K2005" i="2"/>
  <c r="V2005" i="2"/>
  <c r="X2005" i="2" s="1"/>
  <c r="W2005" i="2"/>
  <c r="Y2005" i="2" s="1"/>
  <c r="H2006" i="2"/>
  <c r="L2006" i="2" s="1"/>
  <c r="I2006" i="2"/>
  <c r="J2006" i="2"/>
  <c r="M2006" i="2" s="1"/>
  <c r="K2006" i="2"/>
  <c r="V2006" i="2"/>
  <c r="X2006" i="2" s="1"/>
  <c r="W2006" i="2"/>
  <c r="H2007" i="2"/>
  <c r="L2007" i="2" s="1"/>
  <c r="I2007" i="2"/>
  <c r="J2007" i="2"/>
  <c r="M2007" i="2" s="1"/>
  <c r="K2007" i="2"/>
  <c r="V2007" i="2"/>
  <c r="X2007" i="2" s="1"/>
  <c r="W2007" i="2"/>
  <c r="Y2007" i="2" s="1"/>
  <c r="H2008" i="2"/>
  <c r="L2008" i="2" s="1"/>
  <c r="I2008" i="2"/>
  <c r="J2008" i="2"/>
  <c r="M2008" i="2" s="1"/>
  <c r="K2008" i="2"/>
  <c r="V2008" i="2"/>
  <c r="X2008" i="2" s="1"/>
  <c r="W2008" i="2"/>
  <c r="Y2008" i="2" s="1"/>
  <c r="H1894" i="2"/>
  <c r="L1894" i="2" s="1"/>
  <c r="I1894" i="2"/>
  <c r="J1894" i="2"/>
  <c r="M1894" i="2" s="1"/>
  <c r="K1894" i="2"/>
  <c r="V1894" i="2"/>
  <c r="X1894" i="2" s="1"/>
  <c r="W1894" i="2"/>
  <c r="Y1894" i="2" s="1"/>
  <c r="H1895" i="2"/>
  <c r="L1895" i="2" s="1"/>
  <c r="I1895" i="2"/>
  <c r="J1895" i="2"/>
  <c r="M1895" i="2" s="1"/>
  <c r="K1895" i="2"/>
  <c r="V1895" i="2"/>
  <c r="X1895" i="2" s="1"/>
  <c r="W1895" i="2"/>
  <c r="Y1895" i="2" s="1"/>
  <c r="H1896" i="2"/>
  <c r="L1896" i="2" s="1"/>
  <c r="I1896" i="2"/>
  <c r="J1896" i="2"/>
  <c r="M1896" i="2" s="1"/>
  <c r="K1896" i="2"/>
  <c r="V1896" i="2"/>
  <c r="X1896" i="2" s="1"/>
  <c r="W1896" i="2"/>
  <c r="Y1896" i="2" s="1"/>
  <c r="H1897" i="2"/>
  <c r="L1897" i="2" s="1"/>
  <c r="I1897" i="2"/>
  <c r="J1897" i="2"/>
  <c r="M1897" i="2" s="1"/>
  <c r="K1897" i="2"/>
  <c r="V1897" i="2"/>
  <c r="X1897" i="2" s="1"/>
  <c r="W1897" i="2"/>
  <c r="Y1897" i="2" s="1"/>
  <c r="H1898" i="2"/>
  <c r="L1898" i="2" s="1"/>
  <c r="I1898" i="2"/>
  <c r="J1898" i="2"/>
  <c r="M1898" i="2" s="1"/>
  <c r="K1898" i="2"/>
  <c r="V1898" i="2"/>
  <c r="X1898" i="2" s="1"/>
  <c r="W1898" i="2"/>
  <c r="Y1898" i="2" s="1"/>
  <c r="H1899" i="2"/>
  <c r="L1899" i="2" s="1"/>
  <c r="I1899" i="2"/>
  <c r="J1899" i="2"/>
  <c r="M1899" i="2" s="1"/>
  <c r="K1899" i="2"/>
  <c r="V1899" i="2"/>
  <c r="X1899" i="2" s="1"/>
  <c r="W1899" i="2"/>
  <c r="Y1899" i="2" s="1"/>
  <c r="H1785" i="2"/>
  <c r="L1785" i="2" s="1"/>
  <c r="J1785" i="2"/>
  <c r="M1785" i="2" s="1"/>
  <c r="H1786" i="2"/>
  <c r="L1786" i="2" s="1"/>
  <c r="J1786" i="2"/>
  <c r="M1786" i="2" s="1"/>
  <c r="H1787" i="2"/>
  <c r="L1787" i="2" s="1"/>
  <c r="J1787" i="2"/>
  <c r="M1787" i="2" s="1"/>
  <c r="H1788" i="2"/>
  <c r="L1788" i="2" s="1"/>
  <c r="J1788" i="2"/>
  <c r="M1788" i="2" s="1"/>
  <c r="H1789" i="2"/>
  <c r="L1789" i="2" s="1"/>
  <c r="J1789" i="2"/>
  <c r="M1789" i="2" s="1"/>
  <c r="H1790" i="2"/>
  <c r="L1790" i="2" s="1"/>
  <c r="J1790" i="2"/>
  <c r="M1790" i="2" s="1"/>
  <c r="H1593" i="2"/>
  <c r="L1593" i="2" s="1"/>
  <c r="J1593" i="2"/>
  <c r="M1593" i="2" s="1"/>
  <c r="H1594" i="2"/>
  <c r="L1594" i="2" s="1"/>
  <c r="J1594" i="2"/>
  <c r="M1594" i="2" s="1"/>
  <c r="H1595" i="2"/>
  <c r="L1595" i="2" s="1"/>
  <c r="J1595" i="2"/>
  <c r="M1595" i="2" s="1"/>
  <c r="H1596" i="2"/>
  <c r="L1596" i="2" s="1"/>
  <c r="J1596" i="2"/>
  <c r="M1596" i="2" s="1"/>
  <c r="H1597" i="2"/>
  <c r="L1597" i="2" s="1"/>
  <c r="J1597" i="2"/>
  <c r="M1597" i="2" s="1"/>
  <c r="H1598" i="2"/>
  <c r="L1598" i="2" s="1"/>
  <c r="J1598" i="2"/>
  <c r="M1598" i="2" s="1"/>
  <c r="H1402" i="2"/>
  <c r="L1402" i="2" s="1"/>
  <c r="I1402" i="2"/>
  <c r="J1402" i="2"/>
  <c r="M1402" i="2" s="1"/>
  <c r="K1402" i="2"/>
  <c r="V1402" i="2"/>
  <c r="X1402" i="2" s="1"/>
  <c r="W1402" i="2"/>
  <c r="Y1402" i="2" s="1"/>
  <c r="H1403" i="2"/>
  <c r="L1403" i="2" s="1"/>
  <c r="I1403" i="2"/>
  <c r="J1403" i="2"/>
  <c r="M1403" i="2" s="1"/>
  <c r="K1403" i="2"/>
  <c r="V1403" i="2"/>
  <c r="X1403" i="2" s="1"/>
  <c r="W1403" i="2"/>
  <c r="H1404" i="2"/>
  <c r="L1404" i="2" s="1"/>
  <c r="I1404" i="2"/>
  <c r="J1404" i="2"/>
  <c r="M1404" i="2" s="1"/>
  <c r="K1404" i="2"/>
  <c r="V1404" i="2"/>
  <c r="X1404" i="2" s="1"/>
  <c r="W1404" i="2"/>
  <c r="Y1404" i="2" s="1"/>
  <c r="H1405" i="2"/>
  <c r="L1405" i="2" s="1"/>
  <c r="I1405" i="2"/>
  <c r="J1405" i="2"/>
  <c r="M1405" i="2" s="1"/>
  <c r="K1405" i="2"/>
  <c r="V1405" i="2"/>
  <c r="X1405" i="2" s="1"/>
  <c r="W1405" i="2"/>
  <c r="Y1405" i="2" s="1"/>
  <c r="H1406" i="2"/>
  <c r="L1406" i="2" s="1"/>
  <c r="I1406" i="2"/>
  <c r="J1406" i="2"/>
  <c r="M1406" i="2" s="1"/>
  <c r="K1406" i="2"/>
  <c r="V1406" i="2"/>
  <c r="X1406" i="2" s="1"/>
  <c r="W1406" i="2"/>
  <c r="Y1406" i="2" s="1"/>
  <c r="H1407" i="2"/>
  <c r="L1407" i="2" s="1"/>
  <c r="I1407" i="2"/>
  <c r="J1407" i="2"/>
  <c r="M1407" i="2" s="1"/>
  <c r="K1407" i="2"/>
  <c r="V1407" i="2"/>
  <c r="X1407" i="2" s="1"/>
  <c r="W1407" i="2"/>
  <c r="H1296" i="2"/>
  <c r="L1296" i="2" s="1"/>
  <c r="I1296" i="2"/>
  <c r="J1296" i="2"/>
  <c r="M1296" i="2" s="1"/>
  <c r="K1296" i="2"/>
  <c r="V1296" i="2"/>
  <c r="X1296" i="2" s="1"/>
  <c r="W1296" i="2"/>
  <c r="Y1296" i="2" s="1"/>
  <c r="H1297" i="2"/>
  <c r="L1297" i="2" s="1"/>
  <c r="I1297" i="2"/>
  <c r="J1297" i="2"/>
  <c r="M1297" i="2" s="1"/>
  <c r="K1297" i="2"/>
  <c r="V1297" i="2"/>
  <c r="X1297" i="2" s="1"/>
  <c r="W1297" i="2"/>
  <c r="Y1297" i="2" s="1"/>
  <c r="H1298" i="2"/>
  <c r="L1298" i="2" s="1"/>
  <c r="I1298" i="2"/>
  <c r="J1298" i="2"/>
  <c r="M1298" i="2" s="1"/>
  <c r="K1298" i="2"/>
  <c r="V1298" i="2"/>
  <c r="X1298" i="2" s="1"/>
  <c r="W1298" i="2"/>
  <c r="H1299" i="2"/>
  <c r="L1299" i="2" s="1"/>
  <c r="I1299" i="2"/>
  <c r="J1299" i="2"/>
  <c r="M1299" i="2" s="1"/>
  <c r="K1299" i="2"/>
  <c r="V1299" i="2"/>
  <c r="X1299" i="2" s="1"/>
  <c r="W1299" i="2"/>
  <c r="Y1299" i="2" s="1"/>
  <c r="H1300" i="2"/>
  <c r="L1300" i="2" s="1"/>
  <c r="I1300" i="2"/>
  <c r="J1300" i="2"/>
  <c r="M1300" i="2" s="1"/>
  <c r="K1300" i="2"/>
  <c r="V1300" i="2"/>
  <c r="X1300" i="2" s="1"/>
  <c r="W1300" i="2"/>
  <c r="H1301" i="2"/>
  <c r="L1301" i="2" s="1"/>
  <c r="I1301" i="2"/>
  <c r="J1301" i="2"/>
  <c r="M1301" i="2" s="1"/>
  <c r="K1301" i="2"/>
  <c r="V1301" i="2"/>
  <c r="X1301" i="2" s="1"/>
  <c r="W1301" i="2"/>
  <c r="Y1301" i="2" s="1"/>
  <c r="H1190" i="2"/>
  <c r="L1190" i="2" s="1"/>
  <c r="I1190" i="2"/>
  <c r="J1190" i="2"/>
  <c r="M1190" i="2" s="1"/>
  <c r="K1190" i="2"/>
  <c r="V1190" i="2"/>
  <c r="X1190" i="2" s="1"/>
  <c r="W1190" i="2"/>
  <c r="H1191" i="2"/>
  <c r="L1191" i="2" s="1"/>
  <c r="I1191" i="2"/>
  <c r="J1191" i="2"/>
  <c r="M1191" i="2" s="1"/>
  <c r="K1191" i="2"/>
  <c r="V1191" i="2"/>
  <c r="X1191" i="2" s="1"/>
  <c r="W1191" i="2"/>
  <c r="Y1191" i="2" s="1"/>
  <c r="H1192" i="2"/>
  <c r="L1192" i="2" s="1"/>
  <c r="I1192" i="2"/>
  <c r="J1192" i="2"/>
  <c r="M1192" i="2" s="1"/>
  <c r="K1192" i="2"/>
  <c r="V1192" i="2"/>
  <c r="X1192" i="2" s="1"/>
  <c r="W1192" i="2"/>
  <c r="H1193" i="2"/>
  <c r="L1193" i="2" s="1"/>
  <c r="I1193" i="2"/>
  <c r="J1193" i="2"/>
  <c r="M1193" i="2" s="1"/>
  <c r="K1193" i="2"/>
  <c r="V1193" i="2"/>
  <c r="X1193" i="2" s="1"/>
  <c r="W1193" i="2"/>
  <c r="Y1193" i="2" s="1"/>
  <c r="H1194" i="2"/>
  <c r="L1194" i="2" s="1"/>
  <c r="I1194" i="2"/>
  <c r="J1194" i="2"/>
  <c r="M1194" i="2" s="1"/>
  <c r="K1194" i="2"/>
  <c r="V1194" i="2"/>
  <c r="X1194" i="2" s="1"/>
  <c r="W1194" i="2"/>
  <c r="H1195" i="2"/>
  <c r="L1195" i="2" s="1"/>
  <c r="I1195" i="2"/>
  <c r="J1195" i="2"/>
  <c r="M1195" i="2" s="1"/>
  <c r="K1195" i="2"/>
  <c r="V1195" i="2"/>
  <c r="X1195" i="2" s="1"/>
  <c r="W1195" i="2"/>
  <c r="Y1195" i="2" s="1"/>
  <c r="H1084" i="2"/>
  <c r="L1084" i="2" s="1"/>
  <c r="I1084" i="2"/>
  <c r="J1084" i="2"/>
  <c r="M1084" i="2" s="1"/>
  <c r="K1084" i="2"/>
  <c r="V1084" i="2"/>
  <c r="X1084" i="2" s="1"/>
  <c r="W1084" i="2"/>
  <c r="H1085" i="2"/>
  <c r="L1085" i="2" s="1"/>
  <c r="I1085" i="2"/>
  <c r="J1085" i="2"/>
  <c r="M1085" i="2" s="1"/>
  <c r="K1085" i="2"/>
  <c r="V1085" i="2"/>
  <c r="X1085" i="2" s="1"/>
  <c r="W1085" i="2"/>
  <c r="Y1085" i="2" s="1"/>
  <c r="H1086" i="2"/>
  <c r="L1086" i="2" s="1"/>
  <c r="I1086" i="2"/>
  <c r="J1086" i="2"/>
  <c r="M1086" i="2" s="1"/>
  <c r="K1086" i="2"/>
  <c r="V1086" i="2"/>
  <c r="X1086" i="2" s="1"/>
  <c r="W1086" i="2"/>
  <c r="H1087" i="2"/>
  <c r="L1087" i="2" s="1"/>
  <c r="I1087" i="2"/>
  <c r="J1087" i="2"/>
  <c r="M1087" i="2" s="1"/>
  <c r="K1087" i="2"/>
  <c r="V1087" i="2"/>
  <c r="X1087" i="2" s="1"/>
  <c r="W1087" i="2"/>
  <c r="Y1087" i="2" s="1"/>
  <c r="H1088" i="2"/>
  <c r="L1088" i="2" s="1"/>
  <c r="I1088" i="2"/>
  <c r="J1088" i="2"/>
  <c r="M1088" i="2" s="1"/>
  <c r="K1088" i="2"/>
  <c r="V1088" i="2"/>
  <c r="X1088" i="2" s="1"/>
  <c r="W1088" i="2"/>
  <c r="H1089" i="2"/>
  <c r="L1089" i="2" s="1"/>
  <c r="I1089" i="2"/>
  <c r="J1089" i="2"/>
  <c r="M1089" i="2" s="1"/>
  <c r="K1089" i="2"/>
  <c r="V1089" i="2"/>
  <c r="X1089" i="2" s="1"/>
  <c r="W1089" i="2"/>
  <c r="Y1089" i="2" s="1"/>
  <c r="H977" i="2"/>
  <c r="L977" i="2" s="1"/>
  <c r="J977" i="2"/>
  <c r="M977" i="2" s="1"/>
  <c r="H978" i="2"/>
  <c r="L978" i="2" s="1"/>
  <c r="J978" i="2"/>
  <c r="M978" i="2" s="1"/>
  <c r="H979" i="2"/>
  <c r="L979" i="2" s="1"/>
  <c r="J979" i="2"/>
  <c r="M979" i="2" s="1"/>
  <c r="H980" i="2"/>
  <c r="L980" i="2" s="1"/>
  <c r="J980" i="2"/>
  <c r="M980" i="2" s="1"/>
  <c r="H981" i="2"/>
  <c r="L981" i="2" s="1"/>
  <c r="J981" i="2"/>
  <c r="M981" i="2" s="1"/>
  <c r="H982" i="2"/>
  <c r="L982" i="2" s="1"/>
  <c r="J982" i="2"/>
  <c r="M982" i="2" s="1"/>
  <c r="H747" i="2"/>
  <c r="L747" i="2" s="1"/>
  <c r="J747" i="2"/>
  <c r="M747" i="2" s="1"/>
  <c r="H748" i="2"/>
  <c r="L748" i="2" s="1"/>
  <c r="J748" i="2"/>
  <c r="M748" i="2" s="1"/>
  <c r="H749" i="2"/>
  <c r="L749" i="2" s="1"/>
  <c r="J749" i="2"/>
  <c r="M749" i="2" s="1"/>
  <c r="H750" i="2"/>
  <c r="L750" i="2" s="1"/>
  <c r="J750" i="2"/>
  <c r="M750" i="2" s="1"/>
  <c r="H751" i="2"/>
  <c r="L751" i="2" s="1"/>
  <c r="J751" i="2"/>
  <c r="M751" i="2" s="1"/>
  <c r="H752" i="2"/>
  <c r="L752" i="2" s="1"/>
  <c r="J752" i="2"/>
  <c r="M752" i="2" s="1"/>
  <c r="H105" i="2"/>
  <c r="L105" i="2" s="1"/>
  <c r="J105" i="2"/>
  <c r="M105" i="2" s="1"/>
  <c r="H106" i="2"/>
  <c r="L106" i="2" s="1"/>
  <c r="J106" i="2"/>
  <c r="M106" i="2" s="1"/>
  <c r="H107" i="2"/>
  <c r="L107" i="2" s="1"/>
  <c r="J107" i="2"/>
  <c r="M107" i="2" s="1"/>
  <c r="H108" i="2"/>
  <c r="L108" i="2" s="1"/>
  <c r="J108" i="2"/>
  <c r="M108" i="2" s="1"/>
  <c r="H109" i="2"/>
  <c r="L109" i="2" s="1"/>
  <c r="J109" i="2"/>
  <c r="M109" i="2" s="1"/>
  <c r="H110" i="2"/>
  <c r="L110" i="2" s="1"/>
  <c r="J110" i="2"/>
  <c r="M110" i="2" s="1"/>
  <c r="H746" i="2"/>
  <c r="L746" i="2" s="1"/>
  <c r="J746" i="2"/>
  <c r="M746" i="2" s="1"/>
  <c r="H976" i="2"/>
  <c r="L976" i="2" s="1"/>
  <c r="J976" i="2"/>
  <c r="M976" i="2" s="1"/>
  <c r="H1083" i="2"/>
  <c r="L1083" i="2" s="1"/>
  <c r="I1083" i="2"/>
  <c r="J1083" i="2"/>
  <c r="M1083" i="2" s="1"/>
  <c r="K1083" i="2"/>
  <c r="V1083" i="2"/>
  <c r="X1083" i="2" s="1"/>
  <c r="W1083" i="2"/>
  <c r="Y1083" i="2" s="1"/>
  <c r="H1189" i="2"/>
  <c r="L1189" i="2" s="1"/>
  <c r="I1189" i="2"/>
  <c r="J1189" i="2"/>
  <c r="M1189" i="2" s="1"/>
  <c r="K1189" i="2"/>
  <c r="V1189" i="2"/>
  <c r="X1189" i="2" s="1"/>
  <c r="W1189" i="2"/>
  <c r="Y1189" i="2" s="1"/>
  <c r="H1295" i="2"/>
  <c r="L1295" i="2" s="1"/>
  <c r="I1295" i="2"/>
  <c r="J1295" i="2"/>
  <c r="M1295" i="2" s="1"/>
  <c r="K1295" i="2"/>
  <c r="V1295" i="2"/>
  <c r="X1295" i="2" s="1"/>
  <c r="W1295" i="2"/>
  <c r="Y1295" i="2" s="1"/>
  <c r="H1400" i="2"/>
  <c r="L1400" i="2" s="1"/>
  <c r="I1400" i="2"/>
  <c r="J1400" i="2"/>
  <c r="M1400" i="2" s="1"/>
  <c r="K1400" i="2"/>
  <c r="V1400" i="2"/>
  <c r="X1400" i="2" s="1"/>
  <c r="W1400" i="2"/>
  <c r="Y1400" i="2" s="1"/>
  <c r="H1401" i="2"/>
  <c r="L1401" i="2" s="1"/>
  <c r="I1401" i="2"/>
  <c r="J1401" i="2"/>
  <c r="M1401" i="2" s="1"/>
  <c r="K1401" i="2"/>
  <c r="V1401" i="2"/>
  <c r="X1401" i="2" s="1"/>
  <c r="W1401" i="2"/>
  <c r="Y1401" i="2" s="1"/>
  <c r="H1591" i="2"/>
  <c r="L1591" i="2" s="1"/>
  <c r="J1591" i="2"/>
  <c r="M1591" i="2" s="1"/>
  <c r="H1592" i="2"/>
  <c r="L1592" i="2" s="1"/>
  <c r="J1592" i="2"/>
  <c r="M1592" i="2" s="1"/>
  <c r="H1783" i="2"/>
  <c r="L1783" i="2" s="1"/>
  <c r="J1783" i="2"/>
  <c r="M1783" i="2" s="1"/>
  <c r="H1784" i="2"/>
  <c r="L1784" i="2" s="1"/>
  <c r="J1784" i="2"/>
  <c r="M1784" i="2" s="1"/>
  <c r="H1892" i="2"/>
  <c r="L1892" i="2" s="1"/>
  <c r="I1892" i="2"/>
  <c r="J1892" i="2"/>
  <c r="M1892" i="2" s="1"/>
  <c r="K1892" i="2"/>
  <c r="V1892" i="2"/>
  <c r="X1892" i="2" s="1"/>
  <c r="W1892" i="2"/>
  <c r="Y1892" i="2" s="1"/>
  <c r="H1893" i="2"/>
  <c r="L1893" i="2" s="1"/>
  <c r="I1893" i="2"/>
  <c r="J1893" i="2"/>
  <c r="M1893" i="2" s="1"/>
  <c r="K1893" i="2"/>
  <c r="V1893" i="2"/>
  <c r="X1893" i="2" s="1"/>
  <c r="W1893" i="2"/>
  <c r="Y1893" i="2" s="1"/>
  <c r="H2001" i="2"/>
  <c r="L2001" i="2" s="1"/>
  <c r="I2001" i="2"/>
  <c r="J2001" i="2"/>
  <c r="M2001" i="2" s="1"/>
  <c r="K2001" i="2"/>
  <c r="V2001" i="2"/>
  <c r="X2001" i="2" s="1"/>
  <c r="W2001" i="2"/>
  <c r="Y2001" i="2" s="1"/>
  <c r="H2002" i="2"/>
  <c r="L2002" i="2" s="1"/>
  <c r="I2002" i="2"/>
  <c r="J2002" i="2"/>
  <c r="M2002" i="2" s="1"/>
  <c r="K2002" i="2"/>
  <c r="V2002" i="2"/>
  <c r="X2002" i="2" s="1"/>
  <c r="W2002" i="2"/>
  <c r="Y2002" i="2" s="1"/>
  <c r="H2112" i="2"/>
  <c r="L2112" i="2" s="1"/>
  <c r="I2112" i="2"/>
  <c r="J2112" i="2"/>
  <c r="M2112" i="2" s="1"/>
  <c r="K2112" i="2"/>
  <c r="V2112" i="2"/>
  <c r="X2112" i="2" s="1"/>
  <c r="W2112" i="2"/>
  <c r="Y2112" i="2" s="1"/>
  <c r="H2113" i="2"/>
  <c r="L2113" i="2" s="1"/>
  <c r="I2113" i="2"/>
  <c r="J2113" i="2"/>
  <c r="M2113" i="2" s="1"/>
  <c r="K2113" i="2"/>
  <c r="V2113" i="2"/>
  <c r="X2113" i="2" s="1"/>
  <c r="W2113" i="2"/>
  <c r="Y2113" i="2" s="1"/>
  <c r="H2218" i="2"/>
  <c r="L2218" i="2" s="1"/>
  <c r="I2218" i="2"/>
  <c r="J2218" i="2"/>
  <c r="M2218" i="2" s="1"/>
  <c r="K2218" i="2"/>
  <c r="V2218" i="2"/>
  <c r="X2218" i="2" s="1"/>
  <c r="W2218" i="2"/>
  <c r="Y2218" i="2" s="1"/>
  <c r="H2219" i="2"/>
  <c r="L2219" i="2" s="1"/>
  <c r="I2219" i="2"/>
  <c r="J2219" i="2"/>
  <c r="M2219" i="2" s="1"/>
  <c r="K2219" i="2"/>
  <c r="V2219" i="2"/>
  <c r="X2219" i="2" s="1"/>
  <c r="W2219" i="2"/>
  <c r="Y2219" i="2" s="1"/>
  <c r="H2406" i="2"/>
  <c r="L2406" i="2" s="1"/>
  <c r="J2406" i="2"/>
  <c r="M2406" i="2" s="1"/>
  <c r="H2407" i="2"/>
  <c r="L2407" i="2" s="1"/>
  <c r="J2407" i="2"/>
  <c r="M2407" i="2" s="1"/>
  <c r="H2594" i="2"/>
  <c r="L2594" i="2" s="1"/>
  <c r="J2594" i="2"/>
  <c r="M2594" i="2" s="1"/>
  <c r="H2595" i="2"/>
  <c r="L2595" i="2" s="1"/>
  <c r="J2595" i="2"/>
  <c r="M2595" i="2" s="1"/>
  <c r="H2702" i="2"/>
  <c r="L2702" i="2" s="1"/>
  <c r="I2702" i="2"/>
  <c r="J2702" i="2"/>
  <c r="M2702" i="2" s="1"/>
  <c r="K2702" i="2"/>
  <c r="V2702" i="2"/>
  <c r="X2702" i="2" s="1"/>
  <c r="W2702" i="2"/>
  <c r="H2703" i="2"/>
  <c r="L2703" i="2" s="1"/>
  <c r="I2703" i="2"/>
  <c r="J2703" i="2"/>
  <c r="M2703" i="2" s="1"/>
  <c r="K2703" i="2"/>
  <c r="V2703" i="2"/>
  <c r="X2703" i="2" s="1"/>
  <c r="W2703" i="2"/>
  <c r="Y2703" i="2" s="1"/>
  <c r="H2809" i="2"/>
  <c r="L2809" i="2" s="1"/>
  <c r="I2809" i="2"/>
  <c r="J2809" i="2"/>
  <c r="M2809" i="2" s="1"/>
  <c r="K2809" i="2"/>
  <c r="V2809" i="2"/>
  <c r="X2809" i="2" s="1"/>
  <c r="W2809" i="2"/>
  <c r="Y2809" i="2" s="1"/>
  <c r="H2810" i="2"/>
  <c r="L2810" i="2" s="1"/>
  <c r="I2810" i="2"/>
  <c r="J2810" i="2"/>
  <c r="M2810" i="2" s="1"/>
  <c r="K2810" i="2"/>
  <c r="V2810" i="2"/>
  <c r="X2810" i="2" s="1"/>
  <c r="W2810" i="2"/>
  <c r="Y2810" i="2" s="1"/>
  <c r="H2918" i="2"/>
  <c r="L2918" i="2" s="1"/>
  <c r="I2918" i="2"/>
  <c r="J2918" i="2"/>
  <c r="M2918" i="2" s="1"/>
  <c r="K2918" i="2"/>
  <c r="V2918" i="2"/>
  <c r="X2918" i="2" s="1"/>
  <c r="W2918" i="2"/>
  <c r="Y2918" i="2" s="1"/>
  <c r="H2919" i="2"/>
  <c r="L2919" i="2" s="1"/>
  <c r="I2919" i="2"/>
  <c r="J2919" i="2"/>
  <c r="M2919" i="2" s="1"/>
  <c r="K2919" i="2"/>
  <c r="V2919" i="2"/>
  <c r="X2919" i="2" s="1"/>
  <c r="W2919" i="2"/>
  <c r="Y2919" i="2" s="1"/>
  <c r="H3024" i="2"/>
  <c r="L3024" i="2" s="1"/>
  <c r="I3024" i="2"/>
  <c r="J3024" i="2"/>
  <c r="M3024" i="2" s="1"/>
  <c r="K3024" i="2"/>
  <c r="V3024" i="2"/>
  <c r="X3024" i="2" s="1"/>
  <c r="W3024" i="2"/>
  <c r="Y3024" i="2" s="1"/>
  <c r="H3025" i="2"/>
  <c r="L3025" i="2" s="1"/>
  <c r="I3025" i="2"/>
  <c r="J3025" i="2"/>
  <c r="M3025" i="2" s="1"/>
  <c r="K3025" i="2"/>
  <c r="V3025" i="2"/>
  <c r="X3025" i="2" s="1"/>
  <c r="W3025" i="2"/>
  <c r="H3129" i="2"/>
  <c r="L3129" i="2" s="1"/>
  <c r="I3129" i="2"/>
  <c r="J3129" i="2"/>
  <c r="M3129" i="2" s="1"/>
  <c r="K3129" i="2"/>
  <c r="V3129" i="2"/>
  <c r="X3129" i="2" s="1"/>
  <c r="W3129" i="2"/>
  <c r="Y3129" i="2" s="1"/>
  <c r="H3130" i="2"/>
  <c r="L3130" i="2" s="1"/>
  <c r="I3130" i="2"/>
  <c r="J3130" i="2"/>
  <c r="M3130" i="2" s="1"/>
  <c r="K3130" i="2"/>
  <c r="V3130" i="2"/>
  <c r="X3130" i="2" s="1"/>
  <c r="W3130" i="2"/>
  <c r="Y3130" i="2" s="1"/>
  <c r="H3231" i="2"/>
  <c r="L3231" i="2" s="1"/>
  <c r="I3231" i="2"/>
  <c r="J3231" i="2"/>
  <c r="M3231" i="2" s="1"/>
  <c r="K3231" i="2"/>
  <c r="V3231" i="2"/>
  <c r="X3231" i="2" s="1"/>
  <c r="W3231" i="2"/>
  <c r="Y3231" i="2" s="1"/>
  <c r="H3232" i="2"/>
  <c r="L3232" i="2" s="1"/>
  <c r="I3232" i="2"/>
  <c r="J3232" i="2"/>
  <c r="M3232" i="2" s="1"/>
  <c r="K3232" i="2"/>
  <c r="V3232" i="2"/>
  <c r="X3232" i="2" s="1"/>
  <c r="W3232" i="2"/>
  <c r="Y3232" i="2" s="1"/>
  <c r="H3337" i="2"/>
  <c r="L3337" i="2" s="1"/>
  <c r="I3337" i="2"/>
  <c r="J3337" i="2"/>
  <c r="M3337" i="2" s="1"/>
  <c r="K3337" i="2"/>
  <c r="V3337" i="2"/>
  <c r="X3337" i="2" s="1"/>
  <c r="W3337" i="2"/>
  <c r="Y3337" i="2" s="1"/>
  <c r="H3338" i="2"/>
  <c r="L3338" i="2" s="1"/>
  <c r="I3338" i="2"/>
  <c r="J3338" i="2"/>
  <c r="M3338" i="2" s="1"/>
  <c r="K3338" i="2"/>
  <c r="V3338" i="2"/>
  <c r="X3338" i="2" s="1"/>
  <c r="W3338" i="2"/>
  <c r="Y3338" i="2" s="1"/>
  <c r="H104" i="2"/>
  <c r="L104" i="2" s="1"/>
  <c r="J104" i="2"/>
  <c r="M104" i="2" s="1"/>
  <c r="H1294" i="2"/>
  <c r="L1294" i="2" s="1"/>
  <c r="I1294" i="2"/>
  <c r="J1294" i="2"/>
  <c r="M1294" i="2" s="1"/>
  <c r="K1294" i="2"/>
  <c r="V1294" i="2"/>
  <c r="X1294" i="2" s="1"/>
  <c r="W1294" i="2"/>
  <c r="Y1294" i="2" s="1"/>
  <c r="H1188" i="2"/>
  <c r="L1188" i="2" s="1"/>
  <c r="I1188" i="2"/>
  <c r="J1188" i="2"/>
  <c r="M1188" i="2" s="1"/>
  <c r="K1188" i="2"/>
  <c r="V1188" i="2"/>
  <c r="X1188" i="2" s="1"/>
  <c r="W1188" i="2"/>
  <c r="Y1188" i="2" s="1"/>
  <c r="H1082" i="2"/>
  <c r="L1082" i="2" s="1"/>
  <c r="I1082" i="2"/>
  <c r="J1082" i="2"/>
  <c r="M1082" i="2" s="1"/>
  <c r="K1082" i="2"/>
  <c r="V1082" i="2"/>
  <c r="X1082" i="2" s="1"/>
  <c r="W1082" i="2"/>
  <c r="Y1082" i="2" s="1"/>
  <c r="H975" i="2"/>
  <c r="L975" i="2" s="1"/>
  <c r="J975" i="2"/>
  <c r="M975" i="2" s="1"/>
  <c r="H745" i="2"/>
  <c r="L745" i="2" s="1"/>
  <c r="J745" i="2"/>
  <c r="M745" i="2" s="1"/>
  <c r="H103" i="2"/>
  <c r="L103" i="2" s="1"/>
  <c r="J103" i="2"/>
  <c r="M103" i="2" s="1"/>
  <c r="H99" i="2"/>
  <c r="L99" i="2" s="1"/>
  <c r="J99" i="2"/>
  <c r="M99" i="2" s="1"/>
  <c r="H100" i="2"/>
  <c r="L100" i="2" s="1"/>
  <c r="J100" i="2"/>
  <c r="M100" i="2" s="1"/>
  <c r="H101" i="2"/>
  <c r="L101" i="2" s="1"/>
  <c r="J101" i="2"/>
  <c r="M101" i="2" s="1"/>
  <c r="H102" i="2"/>
  <c r="L102" i="2" s="1"/>
  <c r="J102" i="2"/>
  <c r="M102" i="2" s="1"/>
  <c r="H741" i="2"/>
  <c r="L741" i="2" s="1"/>
  <c r="J741" i="2"/>
  <c r="M741" i="2" s="1"/>
  <c r="H742" i="2"/>
  <c r="L742" i="2" s="1"/>
  <c r="J742" i="2"/>
  <c r="M742" i="2" s="1"/>
  <c r="H743" i="2"/>
  <c r="L743" i="2" s="1"/>
  <c r="J743" i="2"/>
  <c r="M743" i="2" s="1"/>
  <c r="H744" i="2"/>
  <c r="L744" i="2" s="1"/>
  <c r="J744" i="2"/>
  <c r="M744" i="2" s="1"/>
  <c r="H971" i="2"/>
  <c r="L971" i="2" s="1"/>
  <c r="J971" i="2"/>
  <c r="M971" i="2" s="1"/>
  <c r="H972" i="2"/>
  <c r="L972" i="2" s="1"/>
  <c r="J972" i="2"/>
  <c r="M972" i="2" s="1"/>
  <c r="H973" i="2"/>
  <c r="L973" i="2" s="1"/>
  <c r="J973" i="2"/>
  <c r="M973" i="2" s="1"/>
  <c r="H974" i="2"/>
  <c r="L974" i="2" s="1"/>
  <c r="J974" i="2"/>
  <c r="M974" i="2" s="1"/>
  <c r="H1079" i="2"/>
  <c r="L1079" i="2" s="1"/>
  <c r="I1079" i="2"/>
  <c r="J1079" i="2"/>
  <c r="M1079" i="2" s="1"/>
  <c r="K1079" i="2"/>
  <c r="V1079" i="2"/>
  <c r="X1079" i="2" s="1"/>
  <c r="W1079" i="2"/>
  <c r="Y1079" i="2" s="1"/>
  <c r="H1080" i="2"/>
  <c r="L1080" i="2" s="1"/>
  <c r="I1080" i="2"/>
  <c r="J1080" i="2"/>
  <c r="M1080" i="2" s="1"/>
  <c r="K1080" i="2"/>
  <c r="V1080" i="2"/>
  <c r="X1080" i="2" s="1"/>
  <c r="W1080" i="2"/>
  <c r="Y1080" i="2" s="1"/>
  <c r="H1081" i="2"/>
  <c r="L1081" i="2" s="1"/>
  <c r="I1081" i="2"/>
  <c r="J1081" i="2"/>
  <c r="M1081" i="2" s="1"/>
  <c r="K1081" i="2"/>
  <c r="V1081" i="2"/>
  <c r="X1081" i="2" s="1"/>
  <c r="W1081" i="2"/>
  <c r="Y1081" i="2" s="1"/>
  <c r="H1182" i="2"/>
  <c r="L1182" i="2" s="1"/>
  <c r="I1182" i="2"/>
  <c r="J1182" i="2"/>
  <c r="M1182" i="2" s="1"/>
  <c r="K1182" i="2"/>
  <c r="V1182" i="2"/>
  <c r="X1182" i="2" s="1"/>
  <c r="W1182" i="2"/>
  <c r="Y1182" i="2" s="1"/>
  <c r="H1183" i="2"/>
  <c r="L1183" i="2" s="1"/>
  <c r="I1183" i="2"/>
  <c r="J1183" i="2"/>
  <c r="M1183" i="2" s="1"/>
  <c r="K1183" i="2"/>
  <c r="V1183" i="2"/>
  <c r="X1183" i="2" s="1"/>
  <c r="W1183" i="2"/>
  <c r="Y1183" i="2" s="1"/>
  <c r="H1184" i="2"/>
  <c r="L1184" i="2" s="1"/>
  <c r="I1184" i="2"/>
  <c r="J1184" i="2"/>
  <c r="M1184" i="2" s="1"/>
  <c r="K1184" i="2"/>
  <c r="V1184" i="2"/>
  <c r="X1184" i="2" s="1"/>
  <c r="W1184" i="2"/>
  <c r="Y1184" i="2" s="1"/>
  <c r="H1185" i="2"/>
  <c r="L1185" i="2" s="1"/>
  <c r="I1185" i="2"/>
  <c r="J1185" i="2"/>
  <c r="M1185" i="2" s="1"/>
  <c r="K1185" i="2"/>
  <c r="V1185" i="2"/>
  <c r="X1185" i="2" s="1"/>
  <c r="W1185" i="2"/>
  <c r="Y1185" i="2" s="1"/>
  <c r="H1186" i="2"/>
  <c r="L1186" i="2" s="1"/>
  <c r="I1186" i="2"/>
  <c r="J1186" i="2"/>
  <c r="M1186" i="2" s="1"/>
  <c r="K1186" i="2"/>
  <c r="V1186" i="2"/>
  <c r="X1186" i="2" s="1"/>
  <c r="W1186" i="2"/>
  <c r="Y1186" i="2" s="1"/>
  <c r="H1187" i="2"/>
  <c r="L1187" i="2" s="1"/>
  <c r="I1187" i="2"/>
  <c r="J1187" i="2"/>
  <c r="M1187" i="2" s="1"/>
  <c r="K1187" i="2"/>
  <c r="V1187" i="2"/>
  <c r="X1187" i="2" s="1"/>
  <c r="W1187" i="2"/>
  <c r="Y1187" i="2" s="1"/>
  <c r="H1290" i="2"/>
  <c r="L1290" i="2" s="1"/>
  <c r="I1290" i="2"/>
  <c r="J1290" i="2"/>
  <c r="M1290" i="2" s="1"/>
  <c r="K1290" i="2"/>
  <c r="V1290" i="2"/>
  <c r="X1290" i="2" s="1"/>
  <c r="W1290" i="2"/>
  <c r="Y1290" i="2" s="1"/>
  <c r="H1291" i="2"/>
  <c r="L1291" i="2" s="1"/>
  <c r="I1291" i="2"/>
  <c r="J1291" i="2"/>
  <c r="M1291" i="2" s="1"/>
  <c r="K1291" i="2"/>
  <c r="V1291" i="2"/>
  <c r="X1291" i="2" s="1"/>
  <c r="W1291" i="2"/>
  <c r="H1292" i="2"/>
  <c r="L1292" i="2" s="1"/>
  <c r="I1292" i="2"/>
  <c r="J1292" i="2"/>
  <c r="M1292" i="2" s="1"/>
  <c r="K1292" i="2"/>
  <c r="V1292" i="2"/>
  <c r="X1292" i="2" s="1"/>
  <c r="W1292" i="2"/>
  <c r="Y1292" i="2" s="1"/>
  <c r="H1293" i="2"/>
  <c r="L1293" i="2" s="1"/>
  <c r="I1293" i="2"/>
  <c r="J1293" i="2"/>
  <c r="M1293" i="2" s="1"/>
  <c r="K1293" i="2"/>
  <c r="V1293" i="2"/>
  <c r="X1293" i="2" s="1"/>
  <c r="W1293" i="2"/>
  <c r="Y1293" i="2" s="1"/>
  <c r="H1397" i="2"/>
  <c r="L1397" i="2" s="1"/>
  <c r="I1397" i="2"/>
  <c r="J1397" i="2"/>
  <c r="M1397" i="2" s="1"/>
  <c r="K1397" i="2"/>
  <c r="V1397" i="2"/>
  <c r="X1397" i="2" s="1"/>
  <c r="W1397" i="2"/>
  <c r="Y1397" i="2" s="1"/>
  <c r="H1398" i="2"/>
  <c r="L1398" i="2" s="1"/>
  <c r="I1398" i="2"/>
  <c r="J1398" i="2"/>
  <c r="M1398" i="2" s="1"/>
  <c r="K1398" i="2"/>
  <c r="V1398" i="2"/>
  <c r="X1398" i="2" s="1"/>
  <c r="W1398" i="2"/>
  <c r="Y1398" i="2" s="1"/>
  <c r="H1399" i="2"/>
  <c r="L1399" i="2" s="1"/>
  <c r="I1399" i="2"/>
  <c r="J1399" i="2"/>
  <c r="M1399" i="2" s="1"/>
  <c r="K1399" i="2"/>
  <c r="V1399" i="2"/>
  <c r="X1399" i="2" s="1"/>
  <c r="W1399" i="2"/>
  <c r="Y1399" i="2" s="1"/>
  <c r="H1587" i="2"/>
  <c r="L1587" i="2" s="1"/>
  <c r="J1587" i="2"/>
  <c r="M1587" i="2" s="1"/>
  <c r="H1588" i="2"/>
  <c r="L1588" i="2" s="1"/>
  <c r="J1588" i="2"/>
  <c r="M1588" i="2" s="1"/>
  <c r="H1589" i="2"/>
  <c r="L1589" i="2" s="1"/>
  <c r="J1589" i="2"/>
  <c r="M1589" i="2" s="1"/>
  <c r="H1590" i="2"/>
  <c r="L1590" i="2" s="1"/>
  <c r="J1590" i="2"/>
  <c r="M1590" i="2" s="1"/>
  <c r="H1778" i="2"/>
  <c r="L1778" i="2" s="1"/>
  <c r="J1778" i="2"/>
  <c r="M1778" i="2" s="1"/>
  <c r="H1779" i="2"/>
  <c r="L1779" i="2" s="1"/>
  <c r="J1779" i="2"/>
  <c r="M1779" i="2" s="1"/>
  <c r="H1780" i="2"/>
  <c r="L1780" i="2" s="1"/>
  <c r="J1780" i="2"/>
  <c r="M1780" i="2" s="1"/>
  <c r="H1781" i="2"/>
  <c r="L1781" i="2" s="1"/>
  <c r="J1781" i="2"/>
  <c r="M1781" i="2" s="1"/>
  <c r="H1782" i="2"/>
  <c r="L1782" i="2" s="1"/>
  <c r="J1782" i="2"/>
  <c r="M1782" i="2" s="1"/>
  <c r="H1887" i="2"/>
  <c r="L1887" i="2" s="1"/>
  <c r="I1887" i="2"/>
  <c r="J1887" i="2"/>
  <c r="M1887" i="2" s="1"/>
  <c r="K1887" i="2"/>
  <c r="V1887" i="2"/>
  <c r="X1887" i="2" s="1"/>
  <c r="W1887" i="2"/>
  <c r="Y1887" i="2" s="1"/>
  <c r="H1888" i="2"/>
  <c r="L1888" i="2" s="1"/>
  <c r="I1888" i="2"/>
  <c r="J1888" i="2"/>
  <c r="M1888" i="2" s="1"/>
  <c r="K1888" i="2"/>
  <c r="V1888" i="2"/>
  <c r="X1888" i="2" s="1"/>
  <c r="W1888" i="2"/>
  <c r="Y1888" i="2" s="1"/>
  <c r="H1889" i="2"/>
  <c r="L1889" i="2" s="1"/>
  <c r="I1889" i="2"/>
  <c r="J1889" i="2"/>
  <c r="M1889" i="2" s="1"/>
  <c r="K1889" i="2"/>
  <c r="V1889" i="2"/>
  <c r="X1889" i="2" s="1"/>
  <c r="W1889" i="2"/>
  <c r="Y1889" i="2" s="1"/>
  <c r="H1890" i="2"/>
  <c r="L1890" i="2" s="1"/>
  <c r="I1890" i="2"/>
  <c r="J1890" i="2"/>
  <c r="M1890" i="2" s="1"/>
  <c r="K1890" i="2"/>
  <c r="V1890" i="2"/>
  <c r="X1890" i="2" s="1"/>
  <c r="W1890" i="2"/>
  <c r="Y1890" i="2" s="1"/>
  <c r="H1891" i="2"/>
  <c r="L1891" i="2" s="1"/>
  <c r="I1891" i="2"/>
  <c r="J1891" i="2"/>
  <c r="M1891" i="2" s="1"/>
  <c r="K1891" i="2"/>
  <c r="V1891" i="2"/>
  <c r="X1891" i="2" s="1"/>
  <c r="W1891" i="2"/>
  <c r="Y1891" i="2" s="1"/>
  <c r="H1996" i="2"/>
  <c r="L1996" i="2" s="1"/>
  <c r="I1996" i="2"/>
  <c r="J1996" i="2"/>
  <c r="M1996" i="2" s="1"/>
  <c r="K1996" i="2"/>
  <c r="V1996" i="2"/>
  <c r="X1996" i="2" s="1"/>
  <c r="W1996" i="2"/>
  <c r="Y1996" i="2" s="1"/>
  <c r="H1997" i="2"/>
  <c r="L1997" i="2" s="1"/>
  <c r="I1997" i="2"/>
  <c r="J1997" i="2"/>
  <c r="M1997" i="2" s="1"/>
  <c r="K1997" i="2"/>
  <c r="V1997" i="2"/>
  <c r="X1997" i="2" s="1"/>
  <c r="W1997" i="2"/>
  <c r="Y1997" i="2" s="1"/>
  <c r="H1998" i="2"/>
  <c r="L1998" i="2" s="1"/>
  <c r="I1998" i="2"/>
  <c r="J1998" i="2"/>
  <c r="M1998" i="2" s="1"/>
  <c r="K1998" i="2"/>
  <c r="V1998" i="2"/>
  <c r="X1998" i="2" s="1"/>
  <c r="W1998" i="2"/>
  <c r="Y1998" i="2" s="1"/>
  <c r="H1999" i="2"/>
  <c r="L1999" i="2" s="1"/>
  <c r="I1999" i="2"/>
  <c r="J1999" i="2"/>
  <c r="M1999" i="2" s="1"/>
  <c r="K1999" i="2"/>
  <c r="V1999" i="2"/>
  <c r="X1999" i="2" s="1"/>
  <c r="W1999" i="2"/>
  <c r="Y1999" i="2" s="1"/>
  <c r="H2000" i="2"/>
  <c r="L2000" i="2" s="1"/>
  <c r="I2000" i="2"/>
  <c r="J2000" i="2"/>
  <c r="M2000" i="2" s="1"/>
  <c r="K2000" i="2"/>
  <c r="V2000" i="2"/>
  <c r="X2000" i="2" s="1"/>
  <c r="W2000" i="2"/>
  <c r="Y2000" i="2" s="1"/>
  <c r="H2107" i="2"/>
  <c r="L2107" i="2" s="1"/>
  <c r="I2107" i="2"/>
  <c r="J2107" i="2"/>
  <c r="M2107" i="2" s="1"/>
  <c r="K2107" i="2"/>
  <c r="V2107" i="2"/>
  <c r="X2107" i="2" s="1"/>
  <c r="W2107" i="2"/>
  <c r="Y2107" i="2" s="1"/>
  <c r="H2108" i="2"/>
  <c r="L2108" i="2" s="1"/>
  <c r="I2108" i="2"/>
  <c r="J2108" i="2"/>
  <c r="M2108" i="2" s="1"/>
  <c r="K2108" i="2"/>
  <c r="V2108" i="2"/>
  <c r="X2108" i="2" s="1"/>
  <c r="W2108" i="2"/>
  <c r="Y2108" i="2" s="1"/>
  <c r="H2109" i="2"/>
  <c r="L2109" i="2" s="1"/>
  <c r="I2109" i="2"/>
  <c r="J2109" i="2"/>
  <c r="M2109" i="2" s="1"/>
  <c r="K2109" i="2"/>
  <c r="V2109" i="2"/>
  <c r="X2109" i="2" s="1"/>
  <c r="W2109" i="2"/>
  <c r="Y2109" i="2" s="1"/>
  <c r="H2110" i="2"/>
  <c r="L2110" i="2" s="1"/>
  <c r="I2110" i="2"/>
  <c r="J2110" i="2"/>
  <c r="M2110" i="2" s="1"/>
  <c r="K2110" i="2"/>
  <c r="V2110" i="2"/>
  <c r="X2110" i="2" s="1"/>
  <c r="W2110" i="2"/>
  <c r="Y2110" i="2" s="1"/>
  <c r="H2111" i="2"/>
  <c r="L2111" i="2" s="1"/>
  <c r="I2111" i="2"/>
  <c r="J2111" i="2"/>
  <c r="M2111" i="2" s="1"/>
  <c r="K2111" i="2"/>
  <c r="V2111" i="2"/>
  <c r="X2111" i="2" s="1"/>
  <c r="W2111" i="2"/>
  <c r="Y2111" i="2" s="1"/>
  <c r="H2213" i="2"/>
  <c r="L2213" i="2" s="1"/>
  <c r="I2213" i="2"/>
  <c r="J2213" i="2"/>
  <c r="M2213" i="2" s="1"/>
  <c r="K2213" i="2"/>
  <c r="V2213" i="2"/>
  <c r="X2213" i="2" s="1"/>
  <c r="W2213" i="2"/>
  <c r="Y2213" i="2" s="1"/>
  <c r="H2214" i="2"/>
  <c r="L2214" i="2" s="1"/>
  <c r="I2214" i="2"/>
  <c r="J2214" i="2"/>
  <c r="M2214" i="2" s="1"/>
  <c r="K2214" i="2"/>
  <c r="V2214" i="2"/>
  <c r="X2214" i="2" s="1"/>
  <c r="W2214" i="2"/>
  <c r="Y2214" i="2" s="1"/>
  <c r="H2215" i="2"/>
  <c r="L2215" i="2" s="1"/>
  <c r="I2215" i="2"/>
  <c r="J2215" i="2"/>
  <c r="M2215" i="2" s="1"/>
  <c r="K2215" i="2"/>
  <c r="V2215" i="2"/>
  <c r="X2215" i="2" s="1"/>
  <c r="W2215" i="2"/>
  <c r="Y2215" i="2" s="1"/>
  <c r="H2216" i="2"/>
  <c r="L2216" i="2" s="1"/>
  <c r="I2216" i="2"/>
  <c r="J2216" i="2"/>
  <c r="M2216" i="2" s="1"/>
  <c r="K2216" i="2"/>
  <c r="V2216" i="2"/>
  <c r="X2216" i="2" s="1"/>
  <c r="W2216" i="2"/>
  <c r="Y2216" i="2" s="1"/>
  <c r="H2217" i="2"/>
  <c r="L2217" i="2" s="1"/>
  <c r="I2217" i="2"/>
  <c r="J2217" i="2"/>
  <c r="M2217" i="2" s="1"/>
  <c r="K2217" i="2"/>
  <c r="V2217" i="2"/>
  <c r="X2217" i="2" s="1"/>
  <c r="W2217" i="2"/>
  <c r="Y2217" i="2" s="1"/>
  <c r="H2401" i="2"/>
  <c r="L2401" i="2" s="1"/>
  <c r="J2401" i="2"/>
  <c r="M2401" i="2" s="1"/>
  <c r="H2402" i="2"/>
  <c r="L2402" i="2" s="1"/>
  <c r="J2402" i="2"/>
  <c r="M2402" i="2" s="1"/>
  <c r="H2403" i="2"/>
  <c r="L2403" i="2" s="1"/>
  <c r="J2403" i="2"/>
  <c r="M2403" i="2" s="1"/>
  <c r="H2404" i="2"/>
  <c r="L2404" i="2" s="1"/>
  <c r="J2404" i="2"/>
  <c r="M2404" i="2" s="1"/>
  <c r="H2405" i="2"/>
  <c r="L2405" i="2" s="1"/>
  <c r="J2405" i="2"/>
  <c r="M2405" i="2" s="1"/>
  <c r="H2589" i="2"/>
  <c r="L2589" i="2" s="1"/>
  <c r="J2589" i="2"/>
  <c r="M2589" i="2" s="1"/>
  <c r="H2590" i="2"/>
  <c r="L2590" i="2" s="1"/>
  <c r="J2590" i="2"/>
  <c r="M2590" i="2" s="1"/>
  <c r="H2591" i="2"/>
  <c r="L2591" i="2" s="1"/>
  <c r="J2591" i="2"/>
  <c r="M2591" i="2" s="1"/>
  <c r="H2592" i="2"/>
  <c r="L2592" i="2" s="1"/>
  <c r="J2592" i="2"/>
  <c r="M2592" i="2" s="1"/>
  <c r="H2593" i="2"/>
  <c r="L2593" i="2" s="1"/>
  <c r="J2593" i="2"/>
  <c r="M2593" i="2" s="1"/>
  <c r="H2697" i="2"/>
  <c r="L2697" i="2" s="1"/>
  <c r="I2697" i="2"/>
  <c r="J2697" i="2"/>
  <c r="M2697" i="2" s="1"/>
  <c r="K2697" i="2"/>
  <c r="V2697" i="2"/>
  <c r="X2697" i="2" s="1"/>
  <c r="W2697" i="2"/>
  <c r="Y2697" i="2" s="1"/>
  <c r="H2698" i="2"/>
  <c r="L2698" i="2" s="1"/>
  <c r="I2698" i="2"/>
  <c r="J2698" i="2"/>
  <c r="M2698" i="2" s="1"/>
  <c r="K2698" i="2"/>
  <c r="V2698" i="2"/>
  <c r="X2698" i="2" s="1"/>
  <c r="W2698" i="2"/>
  <c r="Y2698" i="2" s="1"/>
  <c r="H2699" i="2"/>
  <c r="L2699" i="2" s="1"/>
  <c r="I2699" i="2"/>
  <c r="J2699" i="2"/>
  <c r="M2699" i="2" s="1"/>
  <c r="K2699" i="2"/>
  <c r="V2699" i="2"/>
  <c r="X2699" i="2" s="1"/>
  <c r="W2699" i="2"/>
  <c r="Y2699" i="2" s="1"/>
  <c r="H2700" i="2"/>
  <c r="L2700" i="2" s="1"/>
  <c r="I2700" i="2"/>
  <c r="J2700" i="2"/>
  <c r="M2700" i="2" s="1"/>
  <c r="K2700" i="2"/>
  <c r="V2700" i="2"/>
  <c r="X2700" i="2" s="1"/>
  <c r="W2700" i="2"/>
  <c r="Y2700" i="2" s="1"/>
  <c r="H2701" i="2"/>
  <c r="L2701" i="2" s="1"/>
  <c r="I2701" i="2"/>
  <c r="J2701" i="2"/>
  <c r="M2701" i="2" s="1"/>
  <c r="K2701" i="2"/>
  <c r="V2701" i="2"/>
  <c r="X2701" i="2" s="1"/>
  <c r="W2701" i="2"/>
  <c r="Y2701" i="2" s="1"/>
  <c r="H2804" i="2"/>
  <c r="L2804" i="2" s="1"/>
  <c r="I2804" i="2"/>
  <c r="J2804" i="2"/>
  <c r="M2804" i="2" s="1"/>
  <c r="K2804" i="2"/>
  <c r="V2804" i="2"/>
  <c r="X2804" i="2" s="1"/>
  <c r="W2804" i="2"/>
  <c r="Y2804" i="2" s="1"/>
  <c r="H2805" i="2"/>
  <c r="L2805" i="2" s="1"/>
  <c r="I2805" i="2"/>
  <c r="J2805" i="2"/>
  <c r="M2805" i="2" s="1"/>
  <c r="K2805" i="2"/>
  <c r="V2805" i="2"/>
  <c r="X2805" i="2" s="1"/>
  <c r="W2805" i="2"/>
  <c r="Y2805" i="2" s="1"/>
  <c r="H2806" i="2"/>
  <c r="L2806" i="2" s="1"/>
  <c r="I2806" i="2"/>
  <c r="J2806" i="2"/>
  <c r="M2806" i="2" s="1"/>
  <c r="K2806" i="2"/>
  <c r="V2806" i="2"/>
  <c r="X2806" i="2" s="1"/>
  <c r="W2806" i="2"/>
  <c r="Y2806" i="2" s="1"/>
  <c r="H2807" i="2"/>
  <c r="L2807" i="2" s="1"/>
  <c r="I2807" i="2"/>
  <c r="J2807" i="2"/>
  <c r="M2807" i="2" s="1"/>
  <c r="K2807" i="2"/>
  <c r="V2807" i="2"/>
  <c r="X2807" i="2" s="1"/>
  <c r="W2807" i="2"/>
  <c r="Y2807" i="2" s="1"/>
  <c r="H2808" i="2"/>
  <c r="L2808" i="2" s="1"/>
  <c r="I2808" i="2"/>
  <c r="J2808" i="2"/>
  <c r="M2808" i="2" s="1"/>
  <c r="K2808" i="2"/>
  <c r="V2808" i="2"/>
  <c r="X2808" i="2" s="1"/>
  <c r="W2808" i="2"/>
  <c r="Y2808" i="2" s="1"/>
  <c r="H2913" i="2"/>
  <c r="L2913" i="2" s="1"/>
  <c r="I2913" i="2"/>
  <c r="J2913" i="2"/>
  <c r="M2913" i="2" s="1"/>
  <c r="K2913" i="2"/>
  <c r="V2913" i="2"/>
  <c r="X2913" i="2" s="1"/>
  <c r="W2913" i="2"/>
  <c r="Y2913" i="2" s="1"/>
  <c r="H2914" i="2"/>
  <c r="L2914" i="2" s="1"/>
  <c r="I2914" i="2"/>
  <c r="J2914" i="2"/>
  <c r="M2914" i="2" s="1"/>
  <c r="K2914" i="2"/>
  <c r="V2914" i="2"/>
  <c r="X2914" i="2" s="1"/>
  <c r="W2914" i="2"/>
  <c r="Y2914" i="2" s="1"/>
  <c r="H2915" i="2"/>
  <c r="L2915" i="2" s="1"/>
  <c r="I2915" i="2"/>
  <c r="J2915" i="2"/>
  <c r="M2915" i="2" s="1"/>
  <c r="K2915" i="2"/>
  <c r="V2915" i="2"/>
  <c r="X2915" i="2" s="1"/>
  <c r="W2915" i="2"/>
  <c r="Y2915" i="2" s="1"/>
  <c r="H2916" i="2"/>
  <c r="L2916" i="2" s="1"/>
  <c r="I2916" i="2"/>
  <c r="J2916" i="2"/>
  <c r="M2916" i="2" s="1"/>
  <c r="K2916" i="2"/>
  <c r="V2916" i="2"/>
  <c r="X2916" i="2" s="1"/>
  <c r="W2916" i="2"/>
  <c r="Y2916" i="2" s="1"/>
  <c r="H2917" i="2"/>
  <c r="L2917" i="2" s="1"/>
  <c r="I2917" i="2"/>
  <c r="J2917" i="2"/>
  <c r="M2917" i="2" s="1"/>
  <c r="K2917" i="2"/>
  <c r="V2917" i="2"/>
  <c r="X2917" i="2" s="1"/>
  <c r="W2917" i="2"/>
  <c r="Y2917" i="2" s="1"/>
  <c r="H3019" i="2"/>
  <c r="L3019" i="2" s="1"/>
  <c r="I3019" i="2"/>
  <c r="J3019" i="2"/>
  <c r="M3019" i="2" s="1"/>
  <c r="K3019" i="2"/>
  <c r="V3019" i="2"/>
  <c r="X3019" i="2" s="1"/>
  <c r="W3019" i="2"/>
  <c r="Y3019" i="2" s="1"/>
  <c r="H3020" i="2"/>
  <c r="L3020" i="2" s="1"/>
  <c r="I3020" i="2"/>
  <c r="J3020" i="2"/>
  <c r="M3020" i="2" s="1"/>
  <c r="K3020" i="2"/>
  <c r="V3020" i="2"/>
  <c r="X3020" i="2" s="1"/>
  <c r="W3020" i="2"/>
  <c r="Y3020" i="2" s="1"/>
  <c r="H3021" i="2"/>
  <c r="L3021" i="2" s="1"/>
  <c r="I3021" i="2"/>
  <c r="J3021" i="2"/>
  <c r="M3021" i="2" s="1"/>
  <c r="K3021" i="2"/>
  <c r="V3021" i="2"/>
  <c r="X3021" i="2" s="1"/>
  <c r="W3021" i="2"/>
  <c r="Y3021" i="2" s="1"/>
  <c r="H3022" i="2"/>
  <c r="L3022" i="2" s="1"/>
  <c r="I3022" i="2"/>
  <c r="J3022" i="2"/>
  <c r="M3022" i="2" s="1"/>
  <c r="K3022" i="2"/>
  <c r="V3022" i="2"/>
  <c r="X3022" i="2" s="1"/>
  <c r="W3022" i="2"/>
  <c r="Y3022" i="2" s="1"/>
  <c r="H3023" i="2"/>
  <c r="L3023" i="2" s="1"/>
  <c r="I3023" i="2"/>
  <c r="J3023" i="2"/>
  <c r="M3023" i="2" s="1"/>
  <c r="K3023" i="2"/>
  <c r="V3023" i="2"/>
  <c r="X3023" i="2" s="1"/>
  <c r="W3023" i="2"/>
  <c r="Y3023" i="2" s="1"/>
  <c r="H3124" i="2"/>
  <c r="L3124" i="2" s="1"/>
  <c r="I3124" i="2"/>
  <c r="J3124" i="2"/>
  <c r="M3124" i="2" s="1"/>
  <c r="K3124" i="2"/>
  <c r="V3124" i="2"/>
  <c r="X3124" i="2" s="1"/>
  <c r="W3124" i="2"/>
  <c r="Y3124" i="2" s="1"/>
  <c r="H3125" i="2"/>
  <c r="L3125" i="2" s="1"/>
  <c r="I3125" i="2"/>
  <c r="J3125" i="2"/>
  <c r="M3125" i="2" s="1"/>
  <c r="K3125" i="2"/>
  <c r="V3125" i="2"/>
  <c r="X3125" i="2" s="1"/>
  <c r="W3125" i="2"/>
  <c r="Y3125" i="2" s="1"/>
  <c r="H3126" i="2"/>
  <c r="L3126" i="2" s="1"/>
  <c r="I3126" i="2"/>
  <c r="J3126" i="2"/>
  <c r="M3126" i="2" s="1"/>
  <c r="K3126" i="2"/>
  <c r="V3126" i="2"/>
  <c r="X3126" i="2" s="1"/>
  <c r="W3126" i="2"/>
  <c r="Y3126" i="2" s="1"/>
  <c r="H3127" i="2"/>
  <c r="L3127" i="2" s="1"/>
  <c r="I3127" i="2"/>
  <c r="J3127" i="2"/>
  <c r="M3127" i="2" s="1"/>
  <c r="K3127" i="2"/>
  <c r="V3127" i="2"/>
  <c r="X3127" i="2" s="1"/>
  <c r="W3127" i="2"/>
  <c r="Y3127" i="2" s="1"/>
  <c r="H3128" i="2"/>
  <c r="L3128" i="2" s="1"/>
  <c r="I3128" i="2"/>
  <c r="J3128" i="2"/>
  <c r="M3128" i="2" s="1"/>
  <c r="K3128" i="2"/>
  <c r="V3128" i="2"/>
  <c r="X3128" i="2" s="1"/>
  <c r="W3128" i="2"/>
  <c r="Y3128" i="2" s="1"/>
  <c r="H3226" i="2"/>
  <c r="L3226" i="2" s="1"/>
  <c r="I3226" i="2"/>
  <c r="J3226" i="2"/>
  <c r="M3226" i="2" s="1"/>
  <c r="K3226" i="2"/>
  <c r="V3226" i="2"/>
  <c r="X3226" i="2" s="1"/>
  <c r="W3226" i="2"/>
  <c r="Y3226" i="2" s="1"/>
  <c r="H3227" i="2"/>
  <c r="L3227" i="2" s="1"/>
  <c r="I3227" i="2"/>
  <c r="J3227" i="2"/>
  <c r="M3227" i="2" s="1"/>
  <c r="K3227" i="2"/>
  <c r="V3227" i="2"/>
  <c r="X3227" i="2" s="1"/>
  <c r="W3227" i="2"/>
  <c r="Y3227" i="2" s="1"/>
  <c r="H3228" i="2"/>
  <c r="L3228" i="2" s="1"/>
  <c r="I3228" i="2"/>
  <c r="J3228" i="2"/>
  <c r="M3228" i="2" s="1"/>
  <c r="K3228" i="2"/>
  <c r="V3228" i="2"/>
  <c r="X3228" i="2" s="1"/>
  <c r="W3228" i="2"/>
  <c r="Y3228" i="2" s="1"/>
  <c r="H3229" i="2"/>
  <c r="L3229" i="2" s="1"/>
  <c r="I3229" i="2"/>
  <c r="J3229" i="2"/>
  <c r="M3229" i="2" s="1"/>
  <c r="K3229" i="2"/>
  <c r="V3229" i="2"/>
  <c r="X3229" i="2" s="1"/>
  <c r="W3229" i="2"/>
  <c r="Y3229" i="2" s="1"/>
  <c r="H3230" i="2"/>
  <c r="L3230" i="2" s="1"/>
  <c r="I3230" i="2"/>
  <c r="J3230" i="2"/>
  <c r="M3230" i="2" s="1"/>
  <c r="K3230" i="2"/>
  <c r="V3230" i="2"/>
  <c r="X3230" i="2" s="1"/>
  <c r="W3230" i="2"/>
  <c r="Y3230" i="2" s="1"/>
  <c r="H3331" i="2"/>
  <c r="L3331" i="2" s="1"/>
  <c r="I3331" i="2"/>
  <c r="J3331" i="2"/>
  <c r="M3331" i="2" s="1"/>
  <c r="K3331" i="2"/>
  <c r="V3331" i="2"/>
  <c r="X3331" i="2" s="1"/>
  <c r="W3331" i="2"/>
  <c r="Y3331" i="2" s="1"/>
  <c r="H3332" i="2"/>
  <c r="L3332" i="2" s="1"/>
  <c r="I3332" i="2"/>
  <c r="J3332" i="2"/>
  <c r="M3332" i="2" s="1"/>
  <c r="K3332" i="2"/>
  <c r="V3332" i="2"/>
  <c r="X3332" i="2" s="1"/>
  <c r="W3332" i="2"/>
  <c r="Y3332" i="2" s="1"/>
  <c r="H3333" i="2"/>
  <c r="L3333" i="2" s="1"/>
  <c r="I3333" i="2"/>
  <c r="J3333" i="2"/>
  <c r="M3333" i="2" s="1"/>
  <c r="K3333" i="2"/>
  <c r="V3333" i="2"/>
  <c r="X3333" i="2" s="1"/>
  <c r="W3333" i="2"/>
  <c r="Y3333" i="2" s="1"/>
  <c r="H3334" i="2"/>
  <c r="L3334" i="2" s="1"/>
  <c r="I3334" i="2"/>
  <c r="J3334" i="2"/>
  <c r="M3334" i="2" s="1"/>
  <c r="K3334" i="2"/>
  <c r="V3334" i="2"/>
  <c r="X3334" i="2" s="1"/>
  <c r="W3334" i="2"/>
  <c r="Y3334" i="2" s="1"/>
  <c r="H3335" i="2"/>
  <c r="L3335" i="2" s="1"/>
  <c r="I3335" i="2"/>
  <c r="J3335" i="2"/>
  <c r="M3335" i="2" s="1"/>
  <c r="K3335" i="2"/>
  <c r="V3335" i="2"/>
  <c r="X3335" i="2" s="1"/>
  <c r="W3335" i="2"/>
  <c r="Y3335" i="2" s="1"/>
  <c r="H3336" i="2"/>
  <c r="L3336" i="2" s="1"/>
  <c r="I3336" i="2"/>
  <c r="J3336" i="2"/>
  <c r="M3336" i="2" s="1"/>
  <c r="K3336" i="2"/>
  <c r="V3336" i="2"/>
  <c r="X3336" i="2" s="1"/>
  <c r="W3336" i="2"/>
  <c r="Y3336" i="2" s="1"/>
  <c r="V3118" i="2"/>
  <c r="N1186" i="2" l="1"/>
  <c r="P1186" i="2"/>
  <c r="Q1202" i="2"/>
  <c r="O1202" i="2"/>
  <c r="N1187" i="2"/>
  <c r="P1187" i="2"/>
  <c r="Q1186" i="2"/>
  <c r="O1186" i="2"/>
  <c r="N1185" i="2"/>
  <c r="P1185" i="2"/>
  <c r="Q1184" i="2"/>
  <c r="O1184" i="2"/>
  <c r="N1183" i="2"/>
  <c r="P1183" i="2"/>
  <c r="Q1182" i="2"/>
  <c r="O1182" i="2"/>
  <c r="Q1188" i="2"/>
  <c r="O1188" i="2"/>
  <c r="Q1189" i="2"/>
  <c r="O1189" i="2"/>
  <c r="Q1195" i="2"/>
  <c r="O1195" i="2"/>
  <c r="N1194" i="2"/>
  <c r="P1194" i="2"/>
  <c r="Q1193" i="2"/>
  <c r="O1193" i="2"/>
  <c r="N1192" i="2"/>
  <c r="P1192" i="2"/>
  <c r="Q1191" i="2"/>
  <c r="O1191" i="2"/>
  <c r="N1190" i="2"/>
  <c r="P1190" i="2"/>
  <c r="Q1197" i="2"/>
  <c r="O1197" i="2"/>
  <c r="N1196" i="2"/>
  <c r="P1196" i="2"/>
  <c r="Q1201" i="2"/>
  <c r="O1201" i="2"/>
  <c r="Q1199" i="2"/>
  <c r="O1199" i="2"/>
  <c r="N1198" i="2"/>
  <c r="P1198" i="2"/>
  <c r="N1202" i="2"/>
  <c r="P1202" i="2"/>
  <c r="Q1198" i="2"/>
  <c r="O1198" i="2"/>
  <c r="N1201" i="2"/>
  <c r="P1201" i="2"/>
  <c r="N1199" i="2"/>
  <c r="P1199" i="2"/>
  <c r="Q1187" i="2"/>
  <c r="O1187" i="2"/>
  <c r="Q1185" i="2"/>
  <c r="O1185" i="2"/>
  <c r="N1184" i="2"/>
  <c r="P1184" i="2"/>
  <c r="Q1183" i="2"/>
  <c r="O1183" i="2"/>
  <c r="N1182" i="2"/>
  <c r="P1182" i="2"/>
  <c r="N1188" i="2"/>
  <c r="P1188" i="2"/>
  <c r="N1189" i="2"/>
  <c r="P1189" i="2"/>
  <c r="N1195" i="2"/>
  <c r="P1195" i="2"/>
  <c r="Q1194" i="2"/>
  <c r="O1194" i="2"/>
  <c r="N1193" i="2"/>
  <c r="P1193" i="2"/>
  <c r="Q1192" i="2"/>
  <c r="O1192" i="2"/>
  <c r="N1191" i="2"/>
  <c r="P1191" i="2"/>
  <c r="Q1190" i="2"/>
  <c r="O1190" i="2"/>
  <c r="N1197" i="2"/>
  <c r="P1197" i="2"/>
  <c r="Q1196" i="2"/>
  <c r="O1196" i="2"/>
  <c r="Q1200" i="2"/>
  <c r="O1200" i="2"/>
  <c r="N1200" i="2"/>
  <c r="P1200" i="2"/>
  <c r="P1293" i="2"/>
  <c r="N1293" i="2"/>
  <c r="O1290" i="2"/>
  <c r="Q1290" i="2"/>
  <c r="Q1301" i="2"/>
  <c r="O1301" i="2"/>
  <c r="P1300" i="2"/>
  <c r="N1300" i="2"/>
  <c r="Q1297" i="2"/>
  <c r="O1297" i="2"/>
  <c r="P1296" i="2"/>
  <c r="N1296" i="2"/>
  <c r="Q1303" i="2"/>
  <c r="O1303" i="2"/>
  <c r="P1302" i="2"/>
  <c r="N1302" i="2"/>
  <c r="O1304" i="2"/>
  <c r="Q1304" i="2"/>
  <c r="N1307" i="2"/>
  <c r="P1307" i="2"/>
  <c r="Q1307" i="2"/>
  <c r="O1307" i="2"/>
  <c r="P1305" i="2"/>
  <c r="N1305" i="2"/>
  <c r="Q1305" i="2"/>
  <c r="O1305" i="2"/>
  <c r="O1306" i="2"/>
  <c r="Q1306" i="2"/>
  <c r="P1308" i="2"/>
  <c r="N1308" i="2"/>
  <c r="O1292" i="2"/>
  <c r="Q1292" i="2"/>
  <c r="N1291" i="2"/>
  <c r="P1291" i="2"/>
  <c r="P1294" i="2"/>
  <c r="N1294" i="2"/>
  <c r="P1295" i="2"/>
  <c r="N1295" i="2"/>
  <c r="Q1299" i="2"/>
  <c r="O1299" i="2"/>
  <c r="P1298" i="2"/>
  <c r="N1298" i="2"/>
  <c r="Q1293" i="2"/>
  <c r="O1293" i="2"/>
  <c r="P1292" i="2"/>
  <c r="N1292" i="2"/>
  <c r="Q1291" i="2"/>
  <c r="O1291" i="2"/>
  <c r="P1290" i="2"/>
  <c r="N1290" i="2"/>
  <c r="O1294" i="2"/>
  <c r="Q1294" i="2"/>
  <c r="Q1295" i="2"/>
  <c r="O1295" i="2"/>
  <c r="P1301" i="2"/>
  <c r="N1301" i="2"/>
  <c r="O1300" i="2"/>
  <c r="Q1300" i="2"/>
  <c r="N1299" i="2"/>
  <c r="P1299" i="2"/>
  <c r="O1298" i="2"/>
  <c r="Q1298" i="2"/>
  <c r="P1297" i="2"/>
  <c r="N1297" i="2"/>
  <c r="O1296" i="2"/>
  <c r="Q1296" i="2"/>
  <c r="P1303" i="2"/>
  <c r="N1303" i="2"/>
  <c r="O1302" i="2"/>
  <c r="Q1302" i="2"/>
  <c r="P1306" i="2"/>
  <c r="N1306" i="2"/>
  <c r="P1304" i="2"/>
  <c r="N1304" i="2"/>
  <c r="O1308" i="2"/>
  <c r="Q1308" i="2"/>
  <c r="B491" i="2"/>
  <c r="C491" i="2" s="1"/>
  <c r="B212" i="2"/>
  <c r="C212" i="2" s="1"/>
  <c r="B572" i="2"/>
  <c r="C572" i="2" s="1"/>
  <c r="A492" i="2"/>
  <c r="C412" i="2"/>
  <c r="B413" i="2"/>
  <c r="A573" i="2"/>
  <c r="N3333" i="2"/>
  <c r="P3333" i="2"/>
  <c r="N3331" i="2"/>
  <c r="P3331" i="2"/>
  <c r="O3127" i="2"/>
  <c r="Q3127" i="2"/>
  <c r="O3125" i="2"/>
  <c r="Q3125" i="2"/>
  <c r="O3021" i="2"/>
  <c r="Q3021" i="2"/>
  <c r="O3019" i="2"/>
  <c r="Q3019" i="2"/>
  <c r="O2916" i="2"/>
  <c r="Q2916" i="2"/>
  <c r="P2807" i="2"/>
  <c r="N2807" i="2"/>
  <c r="P2701" i="2"/>
  <c r="N2701" i="2"/>
  <c r="P2699" i="2"/>
  <c r="N2699" i="2"/>
  <c r="O2698" i="2"/>
  <c r="Q2698" i="2"/>
  <c r="P2590" i="2"/>
  <c r="N2590" i="2"/>
  <c r="P2403" i="2"/>
  <c r="N2403" i="2"/>
  <c r="Q2217" i="2"/>
  <c r="O2217" i="2"/>
  <c r="Q2213" i="2"/>
  <c r="O2213" i="2"/>
  <c r="O2110" i="2"/>
  <c r="Q2110" i="2"/>
  <c r="N2109" i="2"/>
  <c r="P2109" i="2"/>
  <c r="N2107" i="2"/>
  <c r="P2107" i="2"/>
  <c r="P1999" i="2"/>
  <c r="N1999" i="2"/>
  <c r="Q1996" i="2"/>
  <c r="O1996" i="2"/>
  <c r="N1891" i="2"/>
  <c r="P1891" i="2"/>
  <c r="N1889" i="2"/>
  <c r="P1889" i="2"/>
  <c r="P1781" i="2"/>
  <c r="N1781" i="2"/>
  <c r="P1779" i="2"/>
  <c r="N1779" i="2"/>
  <c r="N1588" i="2"/>
  <c r="P1588" i="2"/>
  <c r="N1399" i="2"/>
  <c r="P1399" i="2"/>
  <c r="Q1081" i="2"/>
  <c r="O1081" i="2"/>
  <c r="Q1079" i="2"/>
  <c r="O1079" i="2"/>
  <c r="P742" i="2"/>
  <c r="N742" i="2"/>
  <c r="N100" i="2"/>
  <c r="P100" i="2"/>
  <c r="N104" i="2"/>
  <c r="P104" i="2"/>
  <c r="O3025" i="2"/>
  <c r="Q3025" i="2"/>
  <c r="O2919" i="2"/>
  <c r="Q2919" i="2"/>
  <c r="O2810" i="2"/>
  <c r="Q2810" i="2"/>
  <c r="P2001" i="2"/>
  <c r="N2001" i="2"/>
  <c r="P1783" i="2"/>
  <c r="N1783" i="2"/>
  <c r="Q1401" i="2"/>
  <c r="O1401" i="2"/>
  <c r="N976" i="2"/>
  <c r="P976" i="2"/>
  <c r="P752" i="2"/>
  <c r="N752" i="2"/>
  <c r="N982" i="2"/>
  <c r="P982" i="2"/>
  <c r="N1089" i="2"/>
  <c r="P1089" i="2"/>
  <c r="N1087" i="2"/>
  <c r="P1087" i="2"/>
  <c r="Q1084" i="2"/>
  <c r="O1084" i="2"/>
  <c r="Q1406" i="2"/>
  <c r="O1406" i="2"/>
  <c r="Q1404" i="2"/>
  <c r="O1404" i="2"/>
  <c r="N1598" i="2"/>
  <c r="P1598" i="2"/>
  <c r="N1790" i="2"/>
  <c r="P1790" i="2"/>
  <c r="N1899" i="2"/>
  <c r="P1899" i="2"/>
  <c r="N1897" i="2"/>
  <c r="P1897" i="2"/>
  <c r="O1894" i="2"/>
  <c r="Q1894" i="2"/>
  <c r="Q2007" i="2"/>
  <c r="O2007" i="2"/>
  <c r="Q2005" i="2"/>
  <c r="O2005" i="2"/>
  <c r="Q2003" i="2"/>
  <c r="O2003" i="2"/>
  <c r="O2116" i="2"/>
  <c r="Q2116" i="2"/>
  <c r="O2114" i="2"/>
  <c r="Q2114" i="2"/>
  <c r="N2221" i="2"/>
  <c r="P2221" i="2"/>
  <c r="N2411" i="2"/>
  <c r="P2411" i="2"/>
  <c r="P2597" i="2"/>
  <c r="N2597" i="2"/>
  <c r="O2708" i="2"/>
  <c r="Q2708" i="2"/>
  <c r="O2706" i="2"/>
  <c r="Q2706" i="2"/>
  <c r="Q2704" i="2"/>
  <c r="O2704" i="2"/>
  <c r="Q2815" i="2"/>
  <c r="O2815" i="2"/>
  <c r="O2924" i="2"/>
  <c r="Q2924" i="2"/>
  <c r="P3029" i="2"/>
  <c r="N3029" i="2"/>
  <c r="P3027" i="2"/>
  <c r="N3027" i="2"/>
  <c r="O3135" i="2"/>
  <c r="Q3135" i="2"/>
  <c r="O3133" i="2"/>
  <c r="Q3133" i="2"/>
  <c r="O3131" i="2"/>
  <c r="Q3131" i="2"/>
  <c r="O3237" i="2"/>
  <c r="Q3237" i="2"/>
  <c r="N3234" i="2"/>
  <c r="P3234" i="2"/>
  <c r="N3344" i="2"/>
  <c r="P3344" i="2"/>
  <c r="O3341" i="2"/>
  <c r="Q3341" i="2"/>
  <c r="N112" i="2"/>
  <c r="P112" i="2"/>
  <c r="Q1091" i="2"/>
  <c r="O1091" i="2"/>
  <c r="N1409" i="2"/>
  <c r="P1409" i="2"/>
  <c r="Q2009" i="2"/>
  <c r="O2009" i="2"/>
  <c r="N2415" i="2"/>
  <c r="P2415" i="2"/>
  <c r="P2711" i="2"/>
  <c r="N2711" i="2"/>
  <c r="O2817" i="2"/>
  <c r="Q2817" i="2"/>
  <c r="O2926" i="2"/>
  <c r="Q2926" i="2"/>
  <c r="N3240" i="2"/>
  <c r="P3240" i="2"/>
  <c r="Q988" i="2"/>
  <c r="O988" i="2"/>
  <c r="O3241" i="2"/>
  <c r="Q3241" i="2"/>
  <c r="Q2228" i="2"/>
  <c r="O2228" i="2"/>
  <c r="P3035" i="2"/>
  <c r="N3035" i="2"/>
  <c r="O2605" i="2"/>
  <c r="Q2605" i="2"/>
  <c r="Q1092" i="2"/>
  <c r="O1092" i="2"/>
  <c r="O3140" i="2"/>
  <c r="Q3140" i="2"/>
  <c r="Q1095" i="2"/>
  <c r="O1095" i="2"/>
  <c r="Q2715" i="2"/>
  <c r="O2715" i="2"/>
  <c r="P3034" i="2"/>
  <c r="N3034" i="2"/>
  <c r="O2821" i="2"/>
  <c r="Q2821" i="2"/>
  <c r="P2607" i="2"/>
  <c r="N2607" i="2"/>
  <c r="P1904" i="2"/>
  <c r="N1904" i="2"/>
  <c r="P2821" i="2"/>
  <c r="N2821" i="2"/>
  <c r="N985" i="2"/>
  <c r="P985" i="2"/>
  <c r="P2604" i="2"/>
  <c r="N2604" i="2"/>
  <c r="Q2011" i="2"/>
  <c r="O2011" i="2"/>
  <c r="N3242" i="2"/>
  <c r="P3242" i="2"/>
  <c r="N3347" i="2"/>
  <c r="P3347" i="2"/>
  <c r="N2123" i="2"/>
  <c r="P2123" i="2"/>
  <c r="N1793" i="2"/>
  <c r="P1793" i="2"/>
  <c r="P2712" i="2"/>
  <c r="N2712" i="2"/>
  <c r="N989" i="2"/>
  <c r="P989" i="2"/>
  <c r="O3245" i="2"/>
  <c r="Q3245" i="2"/>
  <c r="O3038" i="2"/>
  <c r="Q3038" i="2"/>
  <c r="Q2823" i="2"/>
  <c r="O2823" i="2"/>
  <c r="O2608" i="2"/>
  <c r="Q2608" i="2"/>
  <c r="Q2232" i="2"/>
  <c r="O2232" i="2"/>
  <c r="O2015" i="2"/>
  <c r="Q2015" i="2"/>
  <c r="Q1797" i="2"/>
  <c r="O1797" i="2"/>
  <c r="Q1414" i="2"/>
  <c r="O1414" i="2"/>
  <c r="O2593" i="2"/>
  <c r="Q2593" i="2"/>
  <c r="O2591" i="2"/>
  <c r="Q2591" i="2"/>
  <c r="O2589" i="2"/>
  <c r="Q2589" i="2"/>
  <c r="O2404" i="2"/>
  <c r="Q2404" i="2"/>
  <c r="O2402" i="2"/>
  <c r="Q2402" i="2"/>
  <c r="Q1782" i="2"/>
  <c r="O1782" i="2"/>
  <c r="Q1780" i="2"/>
  <c r="O1780" i="2"/>
  <c r="Q1778" i="2"/>
  <c r="O1778" i="2"/>
  <c r="Q1589" i="2"/>
  <c r="O1589" i="2"/>
  <c r="Q1587" i="2"/>
  <c r="O1587" i="2"/>
  <c r="Q973" i="2"/>
  <c r="O973" i="2"/>
  <c r="Q971" i="2"/>
  <c r="O971" i="2"/>
  <c r="O743" i="2"/>
  <c r="Q743" i="2"/>
  <c r="O741" i="2"/>
  <c r="Q741" i="2"/>
  <c r="Q101" i="2"/>
  <c r="O101" i="2"/>
  <c r="Q99" i="2"/>
  <c r="O99" i="2"/>
  <c r="O745" i="2"/>
  <c r="Q745" i="2"/>
  <c r="O2595" i="2"/>
  <c r="Q2595" i="2"/>
  <c r="O2407" i="2"/>
  <c r="Q2407" i="2"/>
  <c r="Q1784" i="2"/>
  <c r="O1784" i="2"/>
  <c r="Q1592" i="2"/>
  <c r="O1592" i="2"/>
  <c r="O746" i="2"/>
  <c r="Q746" i="2"/>
  <c r="Q109" i="2"/>
  <c r="O109" i="2"/>
  <c r="Q107" i="2"/>
  <c r="O107" i="2"/>
  <c r="Q105" i="2"/>
  <c r="O105" i="2"/>
  <c r="O751" i="2"/>
  <c r="Q751" i="2"/>
  <c r="O749" i="2"/>
  <c r="Q749" i="2"/>
  <c r="O747" i="2"/>
  <c r="Q747" i="2"/>
  <c r="Q981" i="2"/>
  <c r="O981" i="2"/>
  <c r="Q979" i="2"/>
  <c r="O979" i="2"/>
  <c r="Q977" i="2"/>
  <c r="O977" i="2"/>
  <c r="Q1597" i="2"/>
  <c r="O1597" i="2"/>
  <c r="Q1595" i="2"/>
  <c r="O1595" i="2"/>
  <c r="Q1593" i="2"/>
  <c r="O1593" i="2"/>
  <c r="Q1789" i="2"/>
  <c r="O1789" i="2"/>
  <c r="Q1787" i="2"/>
  <c r="O1787" i="2"/>
  <c r="Q1785" i="2"/>
  <c r="O1785" i="2"/>
  <c r="O2412" i="2"/>
  <c r="Q2412" i="2"/>
  <c r="O2410" i="2"/>
  <c r="Q2410" i="2"/>
  <c r="O2408" i="2"/>
  <c r="Q2408" i="2"/>
  <c r="O2600" i="2"/>
  <c r="Q2600" i="2"/>
  <c r="O2598" i="2"/>
  <c r="Q2598" i="2"/>
  <c r="O2596" i="2"/>
  <c r="Q2596" i="2"/>
  <c r="Q111" i="2"/>
  <c r="O111" i="2"/>
  <c r="O753" i="2"/>
  <c r="Q753" i="2"/>
  <c r="Q983" i="2"/>
  <c r="O983" i="2"/>
  <c r="Q1599" i="2"/>
  <c r="O1599" i="2"/>
  <c r="Q1791" i="2"/>
  <c r="O1791" i="2"/>
  <c r="O2414" i="2"/>
  <c r="Q2414" i="2"/>
  <c r="O2602" i="2"/>
  <c r="Q2602" i="2"/>
  <c r="Q1795" i="2"/>
  <c r="O1795" i="2"/>
  <c r="Q1413" i="2"/>
  <c r="O1413" i="2"/>
  <c r="Q1094" i="2"/>
  <c r="O1094" i="2"/>
  <c r="N1410" i="2"/>
  <c r="P1410" i="2"/>
  <c r="Q1093" i="2"/>
  <c r="O1093" i="2"/>
  <c r="O755" i="2"/>
  <c r="Q755" i="2"/>
  <c r="O3243" i="2"/>
  <c r="Q3243" i="2"/>
  <c r="O3034" i="2"/>
  <c r="Q3034" i="2"/>
  <c r="O3348" i="2"/>
  <c r="Q3348" i="2"/>
  <c r="Q1603" i="2"/>
  <c r="O1603" i="2"/>
  <c r="O3141" i="2"/>
  <c r="Q3141" i="2"/>
  <c r="P2929" i="2"/>
  <c r="N2929" i="2"/>
  <c r="P2417" i="2"/>
  <c r="N2417" i="2"/>
  <c r="N1093" i="2"/>
  <c r="P1093" i="2"/>
  <c r="Q2013" i="2"/>
  <c r="O2013" i="2"/>
  <c r="O2123" i="2"/>
  <c r="Q2123" i="2"/>
  <c r="O2418" i="2"/>
  <c r="Q2418" i="2"/>
  <c r="Q2012" i="2"/>
  <c r="O2012" i="2"/>
  <c r="O758" i="2"/>
  <c r="Q758" i="2"/>
  <c r="O2607" i="2"/>
  <c r="Q2607" i="2"/>
  <c r="Q1796" i="2"/>
  <c r="O1796" i="2"/>
  <c r="O2820" i="2"/>
  <c r="Q2820" i="2"/>
  <c r="O3242" i="2"/>
  <c r="Q3242" i="2"/>
  <c r="O3037" i="2"/>
  <c r="Q3037" i="2"/>
  <c r="O2014" i="2"/>
  <c r="Q2014" i="2"/>
  <c r="O756" i="2"/>
  <c r="Q756" i="2"/>
  <c r="O3142" i="2"/>
  <c r="Q3142" i="2"/>
  <c r="N2124" i="2"/>
  <c r="P2124" i="2"/>
  <c r="O3347" i="2"/>
  <c r="Q3347" i="2"/>
  <c r="P2930" i="2"/>
  <c r="N2930" i="2"/>
  <c r="N1092" i="2"/>
  <c r="P1092" i="2"/>
  <c r="N3350" i="2"/>
  <c r="P3350" i="2"/>
  <c r="N2416" i="2"/>
  <c r="P2416" i="2"/>
  <c r="N1905" i="2"/>
  <c r="P1905" i="2"/>
  <c r="Q2819" i="2"/>
  <c r="O2819" i="2"/>
  <c r="O2416" i="2"/>
  <c r="Q2416" i="2"/>
  <c r="N3140" i="2"/>
  <c r="P3140" i="2"/>
  <c r="P2012" i="2"/>
  <c r="N2012" i="2"/>
  <c r="N1602" i="2"/>
  <c r="P1602" i="2"/>
  <c r="Q989" i="2"/>
  <c r="O989" i="2"/>
  <c r="N3245" i="2"/>
  <c r="P3245" i="2"/>
  <c r="P3038" i="2"/>
  <c r="N3038" i="2"/>
  <c r="P2823" i="2"/>
  <c r="N2823" i="2"/>
  <c r="P2608" i="2"/>
  <c r="N2608" i="2"/>
  <c r="N2232" i="2"/>
  <c r="P2232" i="2"/>
  <c r="N2015" i="2"/>
  <c r="P2015" i="2"/>
  <c r="N1797" i="2"/>
  <c r="P1797" i="2"/>
  <c r="N1414" i="2"/>
  <c r="P1414" i="2"/>
  <c r="O3336" i="2"/>
  <c r="Q3336" i="2"/>
  <c r="O3334" i="2"/>
  <c r="Q3334" i="2"/>
  <c r="O3332" i="2"/>
  <c r="Q3332" i="2"/>
  <c r="O3228" i="2"/>
  <c r="Q3228" i="2"/>
  <c r="O3226" i="2"/>
  <c r="Q3226" i="2"/>
  <c r="O3023" i="2"/>
  <c r="Q3023" i="2"/>
  <c r="P2917" i="2"/>
  <c r="N2917" i="2"/>
  <c r="P2915" i="2"/>
  <c r="N2915" i="2"/>
  <c r="O2914" i="2"/>
  <c r="Q2914" i="2"/>
  <c r="O2808" i="2"/>
  <c r="Q2808" i="2"/>
  <c r="P2805" i="2"/>
  <c r="N2805" i="2"/>
  <c r="O2700" i="2"/>
  <c r="Q2700" i="2"/>
  <c r="P2592" i="2"/>
  <c r="N2592" i="2"/>
  <c r="P2401" i="2"/>
  <c r="N2401" i="2"/>
  <c r="Q2215" i="2"/>
  <c r="O2215" i="2"/>
  <c r="N2214" i="2"/>
  <c r="P2214" i="2"/>
  <c r="N2111" i="2"/>
  <c r="P2111" i="2"/>
  <c r="O2108" i="2"/>
  <c r="Q2108" i="2"/>
  <c r="Q1998" i="2"/>
  <c r="O1998" i="2"/>
  <c r="P1997" i="2"/>
  <c r="N1997" i="2"/>
  <c r="O1890" i="2"/>
  <c r="Q1890" i="2"/>
  <c r="O1888" i="2"/>
  <c r="Q1888" i="2"/>
  <c r="N1887" i="2"/>
  <c r="P1887" i="2"/>
  <c r="N1590" i="2"/>
  <c r="P1590" i="2"/>
  <c r="Q1398" i="2"/>
  <c r="O1398" i="2"/>
  <c r="N1397" i="2"/>
  <c r="P1397" i="2"/>
  <c r="N1080" i="2"/>
  <c r="P1080" i="2"/>
  <c r="P744" i="2"/>
  <c r="N744" i="2"/>
  <c r="N103" i="2"/>
  <c r="P103" i="2"/>
  <c r="O3338" i="2"/>
  <c r="Q3338" i="2"/>
  <c r="O3232" i="2"/>
  <c r="Q3232" i="2"/>
  <c r="O3130" i="2"/>
  <c r="Q3130" i="2"/>
  <c r="P2918" i="2"/>
  <c r="N2918" i="2"/>
  <c r="P2809" i="2"/>
  <c r="N2809" i="2"/>
  <c r="P2594" i="2"/>
  <c r="N2594" i="2"/>
  <c r="N2218" i="2"/>
  <c r="P2218" i="2"/>
  <c r="Q2002" i="2"/>
  <c r="O2002" i="2"/>
  <c r="O1893" i="2"/>
  <c r="Q1893" i="2"/>
  <c r="P1892" i="2"/>
  <c r="N1892" i="2"/>
  <c r="N108" i="2"/>
  <c r="P108" i="2"/>
  <c r="P750" i="2"/>
  <c r="N750" i="2"/>
  <c r="N978" i="2"/>
  <c r="P978" i="2"/>
  <c r="Q1088" i="2"/>
  <c r="O1088" i="2"/>
  <c r="N1405" i="2"/>
  <c r="P1405" i="2"/>
  <c r="N1403" i="2"/>
  <c r="P1403" i="2"/>
  <c r="N1594" i="2"/>
  <c r="P1594" i="2"/>
  <c r="P1786" i="2"/>
  <c r="N1786" i="2"/>
  <c r="P2008" i="2"/>
  <c r="N2008" i="2"/>
  <c r="P2006" i="2"/>
  <c r="N2006" i="2"/>
  <c r="P2004" i="2"/>
  <c r="N2004" i="2"/>
  <c r="O2118" i="2"/>
  <c r="Q2118" i="2"/>
  <c r="Q2224" i="2"/>
  <c r="O2224" i="2"/>
  <c r="Q2222" i="2"/>
  <c r="O2222" i="2"/>
  <c r="Q2220" i="2"/>
  <c r="O2220" i="2"/>
  <c r="P2601" i="2"/>
  <c r="N2601" i="2"/>
  <c r="P2705" i="2"/>
  <c r="N2705" i="2"/>
  <c r="P2816" i="2"/>
  <c r="N2816" i="2"/>
  <c r="P2814" i="2"/>
  <c r="N2814" i="2"/>
  <c r="O2811" i="2"/>
  <c r="Q2811" i="2"/>
  <c r="O2922" i="2"/>
  <c r="Q2922" i="2"/>
  <c r="O2920" i="2"/>
  <c r="Q2920" i="2"/>
  <c r="O3030" i="2"/>
  <c r="Q3030" i="2"/>
  <c r="N3134" i="2"/>
  <c r="P3134" i="2"/>
  <c r="N3132" i="2"/>
  <c r="P3132" i="2"/>
  <c r="N3340" i="2"/>
  <c r="P3340" i="2"/>
  <c r="N984" i="2"/>
  <c r="P984" i="2"/>
  <c r="N1792" i="2"/>
  <c r="P1792" i="2"/>
  <c r="O1900" i="2"/>
  <c r="Q1900" i="2"/>
  <c r="O2120" i="2"/>
  <c r="Q2120" i="2"/>
  <c r="P2603" i="2"/>
  <c r="N2603" i="2"/>
  <c r="O2710" i="2"/>
  <c r="Q2710" i="2"/>
  <c r="O3032" i="2"/>
  <c r="Q3032" i="2"/>
  <c r="N3346" i="2"/>
  <c r="P3346" i="2"/>
  <c r="Q1410" i="2"/>
  <c r="O1410" i="2"/>
  <c r="Q1411" i="2"/>
  <c r="O1411" i="2"/>
  <c r="O1904" i="2"/>
  <c r="Q1904" i="2"/>
  <c r="N1795" i="2"/>
  <c r="P1795" i="2"/>
  <c r="Q2229" i="2"/>
  <c r="O2229" i="2"/>
  <c r="N2419" i="2"/>
  <c r="P2419" i="2"/>
  <c r="N1603" i="2"/>
  <c r="P1603" i="2"/>
  <c r="P3037" i="2"/>
  <c r="N3037" i="2"/>
  <c r="Q1412" i="2"/>
  <c r="O1412" i="2"/>
  <c r="O2713" i="2"/>
  <c r="Q2713" i="2"/>
  <c r="O2125" i="2"/>
  <c r="Q2125" i="2"/>
  <c r="O3335" i="2"/>
  <c r="Q3335" i="2"/>
  <c r="O3333" i="2"/>
  <c r="Q3333" i="2"/>
  <c r="N3332" i="2"/>
  <c r="P3332" i="2"/>
  <c r="N3230" i="2"/>
  <c r="P3230" i="2"/>
  <c r="N3228" i="2"/>
  <c r="P3228" i="2"/>
  <c r="N3226" i="2"/>
  <c r="P3226" i="2"/>
  <c r="O3124" i="2"/>
  <c r="Q3124" i="2"/>
  <c r="O3022" i="2"/>
  <c r="Q3022" i="2"/>
  <c r="P3021" i="2"/>
  <c r="N3021" i="2"/>
  <c r="P3019" i="2"/>
  <c r="N3019" i="2"/>
  <c r="P2916" i="2"/>
  <c r="N2916" i="2"/>
  <c r="P2914" i="2"/>
  <c r="N2914" i="2"/>
  <c r="P2808" i="2"/>
  <c r="N2808" i="2"/>
  <c r="P2806" i="2"/>
  <c r="N2806" i="2"/>
  <c r="P2804" i="2"/>
  <c r="N2804" i="2"/>
  <c r="P2593" i="2"/>
  <c r="N2593" i="2"/>
  <c r="P2404" i="2"/>
  <c r="N2404" i="2"/>
  <c r="N2217" i="2"/>
  <c r="P2217" i="2"/>
  <c r="N2215" i="2"/>
  <c r="P2215" i="2"/>
  <c r="N2213" i="2"/>
  <c r="P2213" i="2"/>
  <c r="N2110" i="2"/>
  <c r="P2110" i="2"/>
  <c r="N2108" i="2"/>
  <c r="P2108" i="2"/>
  <c r="P1998" i="2"/>
  <c r="N1998" i="2"/>
  <c r="O1889" i="2"/>
  <c r="Q1889" i="2"/>
  <c r="O1887" i="2"/>
  <c r="Q1887" i="2"/>
  <c r="P1780" i="2"/>
  <c r="N1780" i="2"/>
  <c r="N1587" i="2"/>
  <c r="P1587" i="2"/>
  <c r="N1081" i="2"/>
  <c r="P1081" i="2"/>
  <c r="Q1080" i="2"/>
  <c r="O1080" i="2"/>
  <c r="N1079" i="2"/>
  <c r="P1079" i="2"/>
  <c r="N973" i="2"/>
  <c r="P973" i="2"/>
  <c r="N971" i="2"/>
  <c r="P971" i="2"/>
  <c r="P743" i="2"/>
  <c r="N743" i="2"/>
  <c r="P741" i="2"/>
  <c r="N741" i="2"/>
  <c r="N99" i="2"/>
  <c r="P99" i="2"/>
  <c r="P745" i="2"/>
  <c r="N745" i="2"/>
  <c r="N1082" i="2"/>
  <c r="P1082" i="2"/>
  <c r="N3338" i="2"/>
  <c r="P3338" i="2"/>
  <c r="O3337" i="2"/>
  <c r="Q3337" i="2"/>
  <c r="N3232" i="2"/>
  <c r="P3232" i="2"/>
  <c r="O3231" i="2"/>
  <c r="Q3231" i="2"/>
  <c r="N3130" i="2"/>
  <c r="P3130" i="2"/>
  <c r="O3129" i="2"/>
  <c r="Q3129" i="2"/>
  <c r="P3025" i="2"/>
  <c r="N3025" i="2"/>
  <c r="O3024" i="2"/>
  <c r="Q3024" i="2"/>
  <c r="P2919" i="2"/>
  <c r="N2919" i="2"/>
  <c r="O2918" i="2"/>
  <c r="Q2918" i="2"/>
  <c r="P2810" i="2"/>
  <c r="N2810" i="2"/>
  <c r="O2809" i="2"/>
  <c r="Q2809" i="2"/>
  <c r="P2703" i="2"/>
  <c r="N2703" i="2"/>
  <c r="O2702" i="2"/>
  <c r="Q2702" i="2"/>
  <c r="P2595" i="2"/>
  <c r="N2595" i="2"/>
  <c r="P2407" i="2"/>
  <c r="N2407" i="2"/>
  <c r="N2219" i="2"/>
  <c r="P2219" i="2"/>
  <c r="Q2218" i="2"/>
  <c r="O2218" i="2"/>
  <c r="N2113" i="2"/>
  <c r="P2113" i="2"/>
  <c r="O2112" i="2"/>
  <c r="Q2112" i="2"/>
  <c r="P2002" i="2"/>
  <c r="N2002" i="2"/>
  <c r="Q2001" i="2"/>
  <c r="O2001" i="2"/>
  <c r="N1893" i="2"/>
  <c r="P1893" i="2"/>
  <c r="O1892" i="2"/>
  <c r="Q1892" i="2"/>
  <c r="P1784" i="2"/>
  <c r="N1784" i="2"/>
  <c r="N1592" i="2"/>
  <c r="P1592" i="2"/>
  <c r="N1401" i="2"/>
  <c r="P1401" i="2"/>
  <c r="Q1400" i="2"/>
  <c r="O1400" i="2"/>
  <c r="N1083" i="2"/>
  <c r="P1083" i="2"/>
  <c r="P746" i="2"/>
  <c r="N746" i="2"/>
  <c r="N109" i="2"/>
  <c r="P109" i="2"/>
  <c r="N107" i="2"/>
  <c r="P107" i="2"/>
  <c r="N105" i="2"/>
  <c r="P105" i="2"/>
  <c r="P751" i="2"/>
  <c r="N751" i="2"/>
  <c r="P749" i="2"/>
  <c r="N749" i="2"/>
  <c r="P747" i="2"/>
  <c r="N747" i="2"/>
  <c r="N981" i="2"/>
  <c r="P981" i="2"/>
  <c r="N979" i="2"/>
  <c r="P979" i="2"/>
  <c r="N977" i="2"/>
  <c r="P977" i="2"/>
  <c r="Q1089" i="2"/>
  <c r="O1089" i="2"/>
  <c r="N1088" i="2"/>
  <c r="P1088" i="2"/>
  <c r="Q1087" i="2"/>
  <c r="O1087" i="2"/>
  <c r="N1086" i="2"/>
  <c r="P1086" i="2"/>
  <c r="Q1085" i="2"/>
  <c r="O1085" i="2"/>
  <c r="N1084" i="2"/>
  <c r="P1084" i="2"/>
  <c r="Q1407" i="2"/>
  <c r="O1407" i="2"/>
  <c r="N1406" i="2"/>
  <c r="P1406" i="2"/>
  <c r="Q1405" i="2"/>
  <c r="O1405" i="2"/>
  <c r="N1404" i="2"/>
  <c r="P1404" i="2"/>
  <c r="Q1403" i="2"/>
  <c r="O1403" i="2"/>
  <c r="N1402" i="2"/>
  <c r="P1402" i="2"/>
  <c r="N1597" i="2"/>
  <c r="P1597" i="2"/>
  <c r="N1595" i="2"/>
  <c r="P1595" i="2"/>
  <c r="N1593" i="2"/>
  <c r="P1593" i="2"/>
  <c r="N1789" i="2"/>
  <c r="P1789" i="2"/>
  <c r="N1787" i="2"/>
  <c r="P1787" i="2"/>
  <c r="P1785" i="2"/>
  <c r="N1785" i="2"/>
  <c r="O1899" i="2"/>
  <c r="Q1899" i="2"/>
  <c r="N1898" i="2"/>
  <c r="P1898" i="2"/>
  <c r="O1897" i="2"/>
  <c r="Q1897" i="2"/>
  <c r="P1896" i="2"/>
  <c r="N1896" i="2"/>
  <c r="O1895" i="2"/>
  <c r="Q1895" i="2"/>
  <c r="N1894" i="2"/>
  <c r="P1894" i="2"/>
  <c r="Q2008" i="2"/>
  <c r="O2008" i="2"/>
  <c r="P2007" i="2"/>
  <c r="N2007" i="2"/>
  <c r="Q2006" i="2"/>
  <c r="O2006" i="2"/>
  <c r="P2005" i="2"/>
  <c r="N2005" i="2"/>
  <c r="Q2004" i="2"/>
  <c r="O2004" i="2"/>
  <c r="P2003" i="2"/>
  <c r="N2003" i="2"/>
  <c r="O2119" i="2"/>
  <c r="Q2119" i="2"/>
  <c r="N2118" i="2"/>
  <c r="P2118" i="2"/>
  <c r="O2117" i="2"/>
  <c r="Q2117" i="2"/>
  <c r="N2116" i="2"/>
  <c r="P2116" i="2"/>
  <c r="O2115" i="2"/>
  <c r="Q2115" i="2"/>
  <c r="N2114" i="2"/>
  <c r="P2114" i="2"/>
  <c r="Q2225" i="2"/>
  <c r="O2225" i="2"/>
  <c r="N2224" i="2"/>
  <c r="P2224" i="2"/>
  <c r="Q2223" i="2"/>
  <c r="O2223" i="2"/>
  <c r="N2222" i="2"/>
  <c r="P2222" i="2"/>
  <c r="Q2221" i="2"/>
  <c r="O2221" i="2"/>
  <c r="N2220" i="2"/>
  <c r="P2220" i="2"/>
  <c r="N2412" i="2"/>
  <c r="P2412" i="2"/>
  <c r="N2410" i="2"/>
  <c r="P2410" i="2"/>
  <c r="P2408" i="2"/>
  <c r="N2408" i="2"/>
  <c r="P2600" i="2"/>
  <c r="N2600" i="2"/>
  <c r="P2598" i="2"/>
  <c r="N2598" i="2"/>
  <c r="P2596" i="2"/>
  <c r="N2596" i="2"/>
  <c r="O2709" i="2"/>
  <c r="Q2709" i="2"/>
  <c r="P2708" i="2"/>
  <c r="N2708" i="2"/>
  <c r="Q2707" i="2"/>
  <c r="O2707" i="2"/>
  <c r="P2706" i="2"/>
  <c r="N2706" i="2"/>
  <c r="O2705" i="2"/>
  <c r="Q2705" i="2"/>
  <c r="P2704" i="2"/>
  <c r="N2704" i="2"/>
  <c r="Q2816" i="2"/>
  <c r="O2816" i="2"/>
  <c r="P2815" i="2"/>
  <c r="N2815" i="2"/>
  <c r="O2814" i="2"/>
  <c r="Q2814" i="2"/>
  <c r="P2813" i="2"/>
  <c r="N2813" i="2"/>
  <c r="O2812" i="2"/>
  <c r="Q2812" i="2"/>
  <c r="P2811" i="2"/>
  <c r="N2811" i="2"/>
  <c r="O2925" i="2"/>
  <c r="Q2925" i="2"/>
  <c r="P2924" i="2"/>
  <c r="N2924" i="2"/>
  <c r="O2923" i="2"/>
  <c r="Q2923" i="2"/>
  <c r="P2922" i="2"/>
  <c r="N2922" i="2"/>
  <c r="O2921" i="2"/>
  <c r="Q2921" i="2"/>
  <c r="P2920" i="2"/>
  <c r="N2920" i="2"/>
  <c r="O3031" i="2"/>
  <c r="Q3031" i="2"/>
  <c r="P3030" i="2"/>
  <c r="N3030" i="2"/>
  <c r="O3029" i="2"/>
  <c r="Q3029" i="2"/>
  <c r="P3028" i="2"/>
  <c r="N3028" i="2"/>
  <c r="O3027" i="2"/>
  <c r="Q3027" i="2"/>
  <c r="P3026" i="2"/>
  <c r="N3026" i="2"/>
  <c r="O3136" i="2"/>
  <c r="Q3136" i="2"/>
  <c r="N3135" i="2"/>
  <c r="P3135" i="2"/>
  <c r="O3134" i="2"/>
  <c r="Q3134" i="2"/>
  <c r="N3133" i="2"/>
  <c r="P3133" i="2"/>
  <c r="O3132" i="2"/>
  <c r="Q3132" i="2"/>
  <c r="N3131" i="2"/>
  <c r="P3131" i="2"/>
  <c r="O3238" i="2"/>
  <c r="Q3238" i="2"/>
  <c r="N3237" i="2"/>
  <c r="P3237" i="2"/>
  <c r="O3236" i="2"/>
  <c r="Q3236" i="2"/>
  <c r="N3235" i="2"/>
  <c r="P3235" i="2"/>
  <c r="O3234" i="2"/>
  <c r="Q3234" i="2"/>
  <c r="N3233" i="2"/>
  <c r="P3233" i="2"/>
  <c r="O3344" i="2"/>
  <c r="Q3344" i="2"/>
  <c r="N3343" i="2"/>
  <c r="P3343" i="2"/>
  <c r="O3342" i="2"/>
  <c r="Q3342" i="2"/>
  <c r="N3341" i="2"/>
  <c r="P3341" i="2"/>
  <c r="O3340" i="2"/>
  <c r="Q3340" i="2"/>
  <c r="N3339" i="2"/>
  <c r="P3339" i="2"/>
  <c r="N111" i="2"/>
  <c r="P111" i="2"/>
  <c r="P753" i="2"/>
  <c r="N753" i="2"/>
  <c r="N983" i="2"/>
  <c r="P983" i="2"/>
  <c r="Q1090" i="2"/>
  <c r="O1090" i="2"/>
  <c r="N1091" i="2"/>
  <c r="P1091" i="2"/>
  <c r="Q1409" i="2"/>
  <c r="O1409" i="2"/>
  <c r="N1408" i="2"/>
  <c r="P1408" i="2"/>
  <c r="N1599" i="2"/>
  <c r="P1599" i="2"/>
  <c r="N1791" i="2"/>
  <c r="P1791" i="2"/>
  <c r="O1901" i="2"/>
  <c r="Q1901" i="2"/>
  <c r="P1900" i="2"/>
  <c r="N1900" i="2"/>
  <c r="Q2010" i="2"/>
  <c r="O2010" i="2"/>
  <c r="P2009" i="2"/>
  <c r="N2009" i="2"/>
  <c r="O2121" i="2"/>
  <c r="Q2121" i="2"/>
  <c r="N2120" i="2"/>
  <c r="P2120" i="2"/>
  <c r="Q2227" i="2"/>
  <c r="O2227" i="2"/>
  <c r="N2226" i="2"/>
  <c r="P2226" i="2"/>
  <c r="N2414" i="2"/>
  <c r="P2414" i="2"/>
  <c r="P2602" i="2"/>
  <c r="N2602" i="2"/>
  <c r="Q2711" i="2"/>
  <c r="O2711" i="2"/>
  <c r="P2710" i="2"/>
  <c r="N2710" i="2"/>
  <c r="O2818" i="2"/>
  <c r="Q2818" i="2"/>
  <c r="P2817" i="2"/>
  <c r="N2817" i="2"/>
  <c r="O2927" i="2"/>
  <c r="Q2927" i="2"/>
  <c r="P2926" i="2"/>
  <c r="N2926" i="2"/>
  <c r="O3033" i="2"/>
  <c r="Q3033" i="2"/>
  <c r="P3032" i="2"/>
  <c r="N3032" i="2"/>
  <c r="O3138" i="2"/>
  <c r="Q3138" i="2"/>
  <c r="N3137" i="2"/>
  <c r="P3137" i="2"/>
  <c r="O3240" i="2"/>
  <c r="Q3240" i="2"/>
  <c r="N3239" i="2"/>
  <c r="P3239" i="2"/>
  <c r="O3346" i="2"/>
  <c r="Q3346" i="2"/>
  <c r="N3345" i="2"/>
  <c r="P3345" i="2"/>
  <c r="N1794" i="2"/>
  <c r="P1794" i="2"/>
  <c r="N1411" i="2"/>
  <c r="P1411" i="2"/>
  <c r="Q986" i="2"/>
  <c r="O986" i="2"/>
  <c r="N988" i="2"/>
  <c r="P988" i="2"/>
  <c r="O3036" i="2"/>
  <c r="Q3036" i="2"/>
  <c r="O2822" i="2"/>
  <c r="Q2822" i="2"/>
  <c r="O3350" i="2"/>
  <c r="Q3350" i="2"/>
  <c r="O2931" i="2"/>
  <c r="Q2931" i="2"/>
  <c r="O2419" i="2"/>
  <c r="Q2419" i="2"/>
  <c r="N1601" i="2"/>
  <c r="P1601" i="2"/>
  <c r="O3349" i="2"/>
  <c r="Q3349" i="2"/>
  <c r="N3141" i="2"/>
  <c r="P3141" i="2"/>
  <c r="O2714" i="2"/>
  <c r="Q2714" i="2"/>
  <c r="O2122" i="2"/>
  <c r="Q2122" i="2"/>
  <c r="N987" i="2"/>
  <c r="P987" i="2"/>
  <c r="P2013" i="2"/>
  <c r="N2013" i="2"/>
  <c r="O3244" i="2"/>
  <c r="Q3244" i="2"/>
  <c r="O2930" i="2"/>
  <c r="Q2930" i="2"/>
  <c r="Q2230" i="2"/>
  <c r="O2230" i="2"/>
  <c r="P3036" i="2"/>
  <c r="N3036" i="2"/>
  <c r="O2929" i="2"/>
  <c r="Q2929" i="2"/>
  <c r="P2822" i="2"/>
  <c r="N2822" i="2"/>
  <c r="O2417" i="2"/>
  <c r="Q2417" i="2"/>
  <c r="Q1794" i="2"/>
  <c r="O1794" i="2"/>
  <c r="N2229" i="2"/>
  <c r="P2229" i="2"/>
  <c r="N755" i="2"/>
  <c r="P755" i="2"/>
  <c r="P2820" i="2"/>
  <c r="N2820" i="2"/>
  <c r="P2606" i="2"/>
  <c r="N2606" i="2"/>
  <c r="O1903" i="2"/>
  <c r="Q1903" i="2"/>
  <c r="N3241" i="2"/>
  <c r="P3241" i="2"/>
  <c r="O2928" i="2"/>
  <c r="Q2928" i="2"/>
  <c r="N2228" i="2"/>
  <c r="P2228" i="2"/>
  <c r="N1412" i="2"/>
  <c r="P1412" i="2"/>
  <c r="N2418" i="2"/>
  <c r="P2418" i="2"/>
  <c r="P2715" i="2"/>
  <c r="N2715" i="2"/>
  <c r="N2122" i="2"/>
  <c r="P2122" i="2"/>
  <c r="N1902" i="2"/>
  <c r="P1902" i="2"/>
  <c r="N1096" i="2"/>
  <c r="P1096" i="2"/>
  <c r="N3351" i="2"/>
  <c r="P3351" i="2"/>
  <c r="O3143" i="2"/>
  <c r="Q3143" i="2"/>
  <c r="P2932" i="2"/>
  <c r="N2932" i="2"/>
  <c r="O2716" i="2"/>
  <c r="Q2716" i="2"/>
  <c r="O2420" i="2"/>
  <c r="Q2420" i="2"/>
  <c r="O2126" i="2"/>
  <c r="Q2126" i="2"/>
  <c r="O1906" i="2"/>
  <c r="Q1906" i="2"/>
  <c r="N1605" i="2"/>
  <c r="P1605" i="2"/>
  <c r="O759" i="2"/>
  <c r="Q759" i="2"/>
  <c r="N3335" i="2"/>
  <c r="P3335" i="2"/>
  <c r="O3230" i="2"/>
  <c r="Q3230" i="2"/>
  <c r="N3229" i="2"/>
  <c r="P3229" i="2"/>
  <c r="N3227" i="2"/>
  <c r="P3227" i="2"/>
  <c r="N3128" i="2"/>
  <c r="P3128" i="2"/>
  <c r="N3126" i="2"/>
  <c r="P3126" i="2"/>
  <c r="P3124" i="2"/>
  <c r="N3124" i="2"/>
  <c r="P3022" i="2"/>
  <c r="N3022" i="2"/>
  <c r="P3020" i="2"/>
  <c r="N3020" i="2"/>
  <c r="P2913" i="2"/>
  <c r="N2913" i="2"/>
  <c r="O2806" i="2"/>
  <c r="Q2806" i="2"/>
  <c r="O2804" i="2"/>
  <c r="Q2804" i="2"/>
  <c r="P2697" i="2"/>
  <c r="N2697" i="2"/>
  <c r="P2405" i="2"/>
  <c r="N2405" i="2"/>
  <c r="N2216" i="2"/>
  <c r="P2216" i="2"/>
  <c r="Q2000" i="2"/>
  <c r="O2000" i="2"/>
  <c r="N974" i="2"/>
  <c r="P974" i="2"/>
  <c r="N972" i="2"/>
  <c r="P972" i="2"/>
  <c r="N102" i="2"/>
  <c r="P102" i="2"/>
  <c r="N975" i="2"/>
  <c r="P975" i="2"/>
  <c r="Q1082" i="2"/>
  <c r="O1082" i="2"/>
  <c r="N3337" i="2"/>
  <c r="P3337" i="2"/>
  <c r="N3231" i="2"/>
  <c r="P3231" i="2"/>
  <c r="N3129" i="2"/>
  <c r="P3129" i="2"/>
  <c r="P3024" i="2"/>
  <c r="N3024" i="2"/>
  <c r="Q2703" i="2"/>
  <c r="O2703" i="2"/>
  <c r="P2702" i="2"/>
  <c r="N2702" i="2"/>
  <c r="P2406" i="2"/>
  <c r="N2406" i="2"/>
  <c r="Q2219" i="2"/>
  <c r="O2219" i="2"/>
  <c r="O2113" i="2"/>
  <c r="Q2113" i="2"/>
  <c r="N2112" i="2"/>
  <c r="P2112" i="2"/>
  <c r="N1591" i="2"/>
  <c r="P1591" i="2"/>
  <c r="N1400" i="2"/>
  <c r="P1400" i="2"/>
  <c r="Q1083" i="2"/>
  <c r="O1083" i="2"/>
  <c r="N110" i="2"/>
  <c r="P110" i="2"/>
  <c r="N106" i="2"/>
  <c r="P106" i="2"/>
  <c r="P748" i="2"/>
  <c r="N748" i="2"/>
  <c r="N980" i="2"/>
  <c r="P980" i="2"/>
  <c r="Q1086" i="2"/>
  <c r="O1086" i="2"/>
  <c r="N1085" i="2"/>
  <c r="P1085" i="2"/>
  <c r="N1407" i="2"/>
  <c r="P1407" i="2"/>
  <c r="Q1402" i="2"/>
  <c r="O1402" i="2"/>
  <c r="N1596" i="2"/>
  <c r="P1596" i="2"/>
  <c r="N1788" i="2"/>
  <c r="P1788" i="2"/>
  <c r="O1898" i="2"/>
  <c r="Q1898" i="2"/>
  <c r="O1896" i="2"/>
  <c r="Q1896" i="2"/>
  <c r="N1895" i="2"/>
  <c r="P1895" i="2"/>
  <c r="N2119" i="2"/>
  <c r="P2119" i="2"/>
  <c r="N2117" i="2"/>
  <c r="P2117" i="2"/>
  <c r="N2115" i="2"/>
  <c r="P2115" i="2"/>
  <c r="N2225" i="2"/>
  <c r="P2225" i="2"/>
  <c r="N2223" i="2"/>
  <c r="P2223" i="2"/>
  <c r="P2413" i="2"/>
  <c r="N2413" i="2"/>
  <c r="P2409" i="2"/>
  <c r="N2409" i="2"/>
  <c r="P2599" i="2"/>
  <c r="N2599" i="2"/>
  <c r="P2709" i="2"/>
  <c r="N2709" i="2"/>
  <c r="P2707" i="2"/>
  <c r="N2707" i="2"/>
  <c r="O2813" i="2"/>
  <c r="Q2813" i="2"/>
  <c r="P2812" i="2"/>
  <c r="N2812" i="2"/>
  <c r="P2925" i="2"/>
  <c r="N2925" i="2"/>
  <c r="P2923" i="2"/>
  <c r="N2923" i="2"/>
  <c r="P2921" i="2"/>
  <c r="N2921" i="2"/>
  <c r="P3031" i="2"/>
  <c r="N3031" i="2"/>
  <c r="O3028" i="2"/>
  <c r="Q3028" i="2"/>
  <c r="O3026" i="2"/>
  <c r="Q3026" i="2"/>
  <c r="N3136" i="2"/>
  <c r="P3136" i="2"/>
  <c r="N3238" i="2"/>
  <c r="P3238" i="2"/>
  <c r="N3236" i="2"/>
  <c r="P3236" i="2"/>
  <c r="O3235" i="2"/>
  <c r="Q3235" i="2"/>
  <c r="O3233" i="2"/>
  <c r="Q3233" i="2"/>
  <c r="O3343" i="2"/>
  <c r="Q3343" i="2"/>
  <c r="N3342" i="2"/>
  <c r="P3342" i="2"/>
  <c r="O3339" i="2"/>
  <c r="Q3339" i="2"/>
  <c r="N754" i="2"/>
  <c r="P754" i="2"/>
  <c r="N1090" i="2"/>
  <c r="P1090" i="2"/>
  <c r="Q1408" i="2"/>
  <c r="O1408" i="2"/>
  <c r="N1600" i="2"/>
  <c r="P1600" i="2"/>
  <c r="N1901" i="2"/>
  <c r="P1901" i="2"/>
  <c r="P2010" i="2"/>
  <c r="N2010" i="2"/>
  <c r="N2121" i="2"/>
  <c r="P2121" i="2"/>
  <c r="N2227" i="2"/>
  <c r="P2227" i="2"/>
  <c r="Q2226" i="2"/>
  <c r="O2226" i="2"/>
  <c r="P2818" i="2"/>
  <c r="N2818" i="2"/>
  <c r="P2927" i="2"/>
  <c r="N2927" i="2"/>
  <c r="P3033" i="2"/>
  <c r="N3033" i="2"/>
  <c r="N3138" i="2"/>
  <c r="P3138" i="2"/>
  <c r="O3137" i="2"/>
  <c r="Q3137" i="2"/>
  <c r="O3239" i="2"/>
  <c r="Q3239" i="2"/>
  <c r="O3345" i="2"/>
  <c r="Q3345" i="2"/>
  <c r="Q1793" i="2"/>
  <c r="O1793" i="2"/>
  <c r="N986" i="2"/>
  <c r="P986" i="2"/>
  <c r="N1796" i="2"/>
  <c r="P1796" i="2"/>
  <c r="N758" i="2"/>
  <c r="P758" i="2"/>
  <c r="N3336" i="2"/>
  <c r="P3336" i="2"/>
  <c r="N3334" i="2"/>
  <c r="P3334" i="2"/>
  <c r="O3331" i="2"/>
  <c r="Q3331" i="2"/>
  <c r="O3229" i="2"/>
  <c r="Q3229" i="2"/>
  <c r="O3227" i="2"/>
  <c r="Q3227" i="2"/>
  <c r="O3128" i="2"/>
  <c r="Q3128" i="2"/>
  <c r="N3127" i="2"/>
  <c r="P3127" i="2"/>
  <c r="O3126" i="2"/>
  <c r="Q3126" i="2"/>
  <c r="P3125" i="2"/>
  <c r="N3125" i="2"/>
  <c r="P3023" i="2"/>
  <c r="N3023" i="2"/>
  <c r="O3020" i="2"/>
  <c r="Q3020" i="2"/>
  <c r="O2917" i="2"/>
  <c r="Q2917" i="2"/>
  <c r="O2915" i="2"/>
  <c r="Q2915" i="2"/>
  <c r="O2913" i="2"/>
  <c r="Q2913" i="2"/>
  <c r="O2807" i="2"/>
  <c r="Q2807" i="2"/>
  <c r="O2805" i="2"/>
  <c r="Q2805" i="2"/>
  <c r="O2701" i="2"/>
  <c r="Q2701" i="2"/>
  <c r="P2700" i="2"/>
  <c r="N2700" i="2"/>
  <c r="Q2699" i="2"/>
  <c r="O2699" i="2"/>
  <c r="P2698" i="2"/>
  <c r="N2698" i="2"/>
  <c r="O2697" i="2"/>
  <c r="Q2697" i="2"/>
  <c r="P2591" i="2"/>
  <c r="N2591" i="2"/>
  <c r="P2589" i="2"/>
  <c r="N2589" i="2"/>
  <c r="P2402" i="2"/>
  <c r="N2402" i="2"/>
  <c r="Q2216" i="2"/>
  <c r="O2216" i="2"/>
  <c r="Q2214" i="2"/>
  <c r="O2214" i="2"/>
  <c r="O2111" i="2"/>
  <c r="Q2111" i="2"/>
  <c r="O2109" i="2"/>
  <c r="Q2109" i="2"/>
  <c r="O2107" i="2"/>
  <c r="Q2107" i="2"/>
  <c r="P2000" i="2"/>
  <c r="N2000" i="2"/>
  <c r="Q1999" i="2"/>
  <c r="O1999" i="2"/>
  <c r="Q1997" i="2"/>
  <c r="O1997" i="2"/>
  <c r="P1996" i="2"/>
  <c r="N1996" i="2"/>
  <c r="O1891" i="2"/>
  <c r="Q1891" i="2"/>
  <c r="N1890" i="2"/>
  <c r="P1890" i="2"/>
  <c r="P1888" i="2"/>
  <c r="N1888" i="2"/>
  <c r="P1782" i="2"/>
  <c r="N1782" i="2"/>
  <c r="P1778" i="2"/>
  <c r="N1778" i="2"/>
  <c r="N1589" i="2"/>
  <c r="P1589" i="2"/>
  <c r="Q1399" i="2"/>
  <c r="O1399" i="2"/>
  <c r="N1398" i="2"/>
  <c r="P1398" i="2"/>
  <c r="Q1397" i="2"/>
  <c r="O1397" i="2"/>
  <c r="N101" i="2"/>
  <c r="P101" i="2"/>
  <c r="O2592" i="2"/>
  <c r="Q2592" i="2"/>
  <c r="O2590" i="2"/>
  <c r="Q2590" i="2"/>
  <c r="O2405" i="2"/>
  <c r="Q2405" i="2"/>
  <c r="O2403" i="2"/>
  <c r="Q2403" i="2"/>
  <c r="O2401" i="2"/>
  <c r="Q2401" i="2"/>
  <c r="Q1781" i="2"/>
  <c r="O1781" i="2"/>
  <c r="Q1779" i="2"/>
  <c r="O1779" i="2"/>
  <c r="Q1590" i="2"/>
  <c r="O1590" i="2"/>
  <c r="Q1588" i="2"/>
  <c r="O1588" i="2"/>
  <c r="Q974" i="2"/>
  <c r="O974" i="2"/>
  <c r="Q972" i="2"/>
  <c r="O972" i="2"/>
  <c r="O744" i="2"/>
  <c r="Q744" i="2"/>
  <c r="O742" i="2"/>
  <c r="Q742" i="2"/>
  <c r="Q102" i="2"/>
  <c r="O102" i="2"/>
  <c r="Q100" i="2"/>
  <c r="O100" i="2"/>
  <c r="Q103" i="2"/>
  <c r="O103" i="2"/>
  <c r="Q975" i="2"/>
  <c r="O975" i="2"/>
  <c r="Q104" i="2"/>
  <c r="O104" i="2"/>
  <c r="O2594" i="2"/>
  <c r="Q2594" i="2"/>
  <c r="O2406" i="2"/>
  <c r="Q2406" i="2"/>
  <c r="Q1783" i="2"/>
  <c r="O1783" i="2"/>
  <c r="Q1591" i="2"/>
  <c r="O1591" i="2"/>
  <c r="Q976" i="2"/>
  <c r="O976" i="2"/>
  <c r="Q110" i="2"/>
  <c r="O110" i="2"/>
  <c r="Q108" i="2"/>
  <c r="O108" i="2"/>
  <c r="Q106" i="2"/>
  <c r="O106" i="2"/>
  <c r="O752" i="2"/>
  <c r="Q752" i="2"/>
  <c r="O750" i="2"/>
  <c r="Q750" i="2"/>
  <c r="O748" i="2"/>
  <c r="Q748" i="2"/>
  <c r="Q982" i="2"/>
  <c r="O982" i="2"/>
  <c r="Q980" i="2"/>
  <c r="O980" i="2"/>
  <c r="Q978" i="2"/>
  <c r="O978" i="2"/>
  <c r="Q1598" i="2"/>
  <c r="O1598" i="2"/>
  <c r="Q1596" i="2"/>
  <c r="O1596" i="2"/>
  <c r="Q1594" i="2"/>
  <c r="O1594" i="2"/>
  <c r="Q1790" i="2"/>
  <c r="O1790" i="2"/>
  <c r="Q1788" i="2"/>
  <c r="O1788" i="2"/>
  <c r="Q1786" i="2"/>
  <c r="O1786" i="2"/>
  <c r="O2413" i="2"/>
  <c r="Q2413" i="2"/>
  <c r="O2411" i="2"/>
  <c r="Q2411" i="2"/>
  <c r="O2409" i="2"/>
  <c r="Q2409" i="2"/>
  <c r="O2601" i="2"/>
  <c r="Q2601" i="2"/>
  <c r="O2599" i="2"/>
  <c r="Q2599" i="2"/>
  <c r="O2597" i="2"/>
  <c r="Q2597" i="2"/>
  <c r="Q112" i="2"/>
  <c r="O112" i="2"/>
  <c r="O754" i="2"/>
  <c r="Q754" i="2"/>
  <c r="Q984" i="2"/>
  <c r="O984" i="2"/>
  <c r="Q1600" i="2"/>
  <c r="O1600" i="2"/>
  <c r="Q1792" i="2"/>
  <c r="O1792" i="2"/>
  <c r="O2415" i="2"/>
  <c r="Q2415" i="2"/>
  <c r="O2603" i="2"/>
  <c r="Q2603" i="2"/>
  <c r="Q1601" i="2"/>
  <c r="O1601" i="2"/>
  <c r="Q1604" i="2"/>
  <c r="O1604" i="2"/>
  <c r="O757" i="2"/>
  <c r="Q757" i="2"/>
  <c r="Q985" i="2"/>
  <c r="O985" i="2"/>
  <c r="Q987" i="2"/>
  <c r="O987" i="2"/>
  <c r="O2606" i="2"/>
  <c r="Q2606" i="2"/>
  <c r="O2604" i="2"/>
  <c r="Q2604" i="2"/>
  <c r="O2124" i="2"/>
  <c r="Q2124" i="2"/>
  <c r="N1413" i="2"/>
  <c r="P1413" i="2"/>
  <c r="N3348" i="2"/>
  <c r="P3348" i="2"/>
  <c r="O3035" i="2"/>
  <c r="Q3035" i="2"/>
  <c r="P2714" i="2"/>
  <c r="N2714" i="2"/>
  <c r="O1902" i="2"/>
  <c r="Q1902" i="2"/>
  <c r="O1905" i="2"/>
  <c r="Q1905" i="2"/>
  <c r="N1095" i="2"/>
  <c r="P1095" i="2"/>
  <c r="N3244" i="2"/>
  <c r="P3244" i="2"/>
  <c r="P2605" i="2"/>
  <c r="N2605" i="2"/>
  <c r="N2230" i="2"/>
  <c r="P2230" i="2"/>
  <c r="P2819" i="2"/>
  <c r="N2819" i="2"/>
  <c r="Q2712" i="2"/>
  <c r="O2712" i="2"/>
  <c r="Q2231" i="2"/>
  <c r="O2231" i="2"/>
  <c r="Q1602" i="2"/>
  <c r="O1602" i="2"/>
  <c r="N3349" i="2"/>
  <c r="P3349" i="2"/>
  <c r="O3139" i="2"/>
  <c r="Q3139" i="2"/>
  <c r="P2928" i="2"/>
  <c r="N2928" i="2"/>
  <c r="N1604" i="2"/>
  <c r="P1604" i="2"/>
  <c r="N756" i="2"/>
  <c r="P756" i="2"/>
  <c r="P2713" i="2"/>
  <c r="N2713" i="2"/>
  <c r="P2014" i="2"/>
  <c r="N2014" i="2"/>
  <c r="P2931" i="2"/>
  <c r="N2931" i="2"/>
  <c r="N1094" i="2"/>
  <c r="P1094" i="2"/>
  <c r="P2011" i="2"/>
  <c r="N2011" i="2"/>
  <c r="N2231" i="2"/>
  <c r="P2231" i="2"/>
  <c r="N3139" i="2"/>
  <c r="P3139" i="2"/>
  <c r="N2125" i="2"/>
  <c r="P2125" i="2"/>
  <c r="P757" i="2"/>
  <c r="N757" i="2"/>
  <c r="N3243" i="2"/>
  <c r="P3243" i="2"/>
  <c r="N1903" i="2"/>
  <c r="P1903" i="2"/>
  <c r="N3142" i="2"/>
  <c r="P3142" i="2"/>
  <c r="Q1096" i="2"/>
  <c r="O1096" i="2"/>
  <c r="O3351" i="2"/>
  <c r="Q3351" i="2"/>
  <c r="N3143" i="2"/>
  <c r="P3143" i="2"/>
  <c r="O2932" i="2"/>
  <c r="Q2932" i="2"/>
  <c r="P2716" i="2"/>
  <c r="N2716" i="2"/>
  <c r="N2420" i="2"/>
  <c r="P2420" i="2"/>
  <c r="N2126" i="2"/>
  <c r="P2126" i="2"/>
  <c r="N1906" i="2"/>
  <c r="P1906" i="2"/>
  <c r="Q1605" i="2"/>
  <c r="O1605" i="2"/>
  <c r="N759" i="2"/>
  <c r="P759" i="2"/>
  <c r="AA1088" i="2"/>
  <c r="AB1088" i="2" s="1"/>
  <c r="A213" i="2"/>
  <c r="AA2119" i="2"/>
  <c r="AB2119" i="2" s="1"/>
  <c r="AA3025" i="2"/>
  <c r="AB3025" i="2" s="1"/>
  <c r="Z3345" i="2"/>
  <c r="Z1402" i="2"/>
  <c r="Z1899" i="2"/>
  <c r="AA2225" i="2"/>
  <c r="AB2225" i="2" s="1"/>
  <c r="Z2818" i="2"/>
  <c r="AA1291" i="2"/>
  <c r="AB1291" i="2" s="1"/>
  <c r="AA1898" i="2"/>
  <c r="AB1898" i="2" s="1"/>
  <c r="Y2225" i="2"/>
  <c r="Z2225" i="2" s="1"/>
  <c r="AA2221" i="2"/>
  <c r="AB2221" i="2" s="1"/>
  <c r="Z2005" i="2"/>
  <c r="AA1296" i="2"/>
  <c r="AB1296" i="2" s="1"/>
  <c r="AA2707" i="2"/>
  <c r="AB2707" i="2" s="1"/>
  <c r="AA2923" i="2"/>
  <c r="AB2923" i="2" s="1"/>
  <c r="Z3340" i="2"/>
  <c r="AA2809" i="2"/>
  <c r="AB2809" i="2" s="1"/>
  <c r="AA2704" i="2"/>
  <c r="AB2704" i="2" s="1"/>
  <c r="Z3236" i="2"/>
  <c r="Z1895" i="2"/>
  <c r="AA1900" i="2"/>
  <c r="AB1900" i="2" s="1"/>
  <c r="AA2710" i="2"/>
  <c r="AB2710" i="2" s="1"/>
  <c r="AA3138" i="2"/>
  <c r="AB3138" i="2" s="1"/>
  <c r="Z3136" i="2"/>
  <c r="AA3342" i="2"/>
  <c r="AB3342" i="2" s="1"/>
  <c r="Z1997" i="2"/>
  <c r="Z1297" i="2"/>
  <c r="Z1089" i="2"/>
  <c r="Z2925" i="2"/>
  <c r="AA3033" i="2"/>
  <c r="AB3033" i="2" s="1"/>
  <c r="AA3345" i="2"/>
  <c r="AB3345" i="2" s="1"/>
  <c r="Z1901" i="2"/>
  <c r="AA1893" i="2"/>
  <c r="AB1893" i="2" s="1"/>
  <c r="AA2222" i="2"/>
  <c r="AB2222" i="2" s="1"/>
  <c r="AA2708" i="2"/>
  <c r="AB2708" i="2" s="1"/>
  <c r="Z2921" i="2"/>
  <c r="AA3340" i="2"/>
  <c r="AB3340" i="2" s="1"/>
  <c r="AA1197" i="2"/>
  <c r="AB1197" i="2" s="1"/>
  <c r="Z1408" i="2"/>
  <c r="AA2009" i="2"/>
  <c r="AB2009" i="2" s="1"/>
  <c r="Z2817" i="2"/>
  <c r="Z3231" i="2"/>
  <c r="AA2703" i="2"/>
  <c r="AB2703" i="2" s="1"/>
  <c r="Z2705" i="2"/>
  <c r="AA2920" i="2"/>
  <c r="AB2920" i="2" s="1"/>
  <c r="AA3234" i="2"/>
  <c r="AB3234" i="2" s="1"/>
  <c r="AA1901" i="2"/>
  <c r="AB1901" i="2" s="1"/>
  <c r="AA3032" i="2"/>
  <c r="AB3032" i="2" s="1"/>
  <c r="AA1897" i="2"/>
  <c r="AB1897" i="2" s="1"/>
  <c r="Z2223" i="2"/>
  <c r="Z2709" i="2"/>
  <c r="Y2704" i="2"/>
  <c r="Z2704" i="2" s="1"/>
  <c r="Z3030" i="2"/>
  <c r="Y3138" i="2"/>
  <c r="Z3138" i="2" s="1"/>
  <c r="AA3232" i="2"/>
  <c r="AB3232" i="2" s="1"/>
  <c r="AA3130" i="2"/>
  <c r="AB3130" i="2" s="1"/>
  <c r="Z2810" i="2"/>
  <c r="AA1896" i="2"/>
  <c r="AB1896" i="2" s="1"/>
  <c r="Z2008" i="2"/>
  <c r="AA2118" i="2"/>
  <c r="AB2118" i="2" s="1"/>
  <c r="Y2118" i="2"/>
  <c r="Z2118" i="2" s="1"/>
  <c r="Z2814" i="2"/>
  <c r="AA2813" i="2"/>
  <c r="AB2813" i="2" s="1"/>
  <c r="Z2811" i="2"/>
  <c r="Z1409" i="2"/>
  <c r="Z3335" i="2"/>
  <c r="AA3335" i="2"/>
  <c r="AB3335" i="2" s="1"/>
  <c r="Y1088" i="2"/>
  <c r="Z1088" i="2" s="1"/>
  <c r="AA1894" i="2"/>
  <c r="AB1894" i="2" s="1"/>
  <c r="AA2115" i="2"/>
  <c r="AB2115" i="2" s="1"/>
  <c r="Z2221" i="2"/>
  <c r="Y2708" i="2"/>
  <c r="Z2708" i="2" s="1"/>
  <c r="Z3237" i="2"/>
  <c r="AA3339" i="2"/>
  <c r="AB3339" i="2" s="1"/>
  <c r="Y3339" i="2"/>
  <c r="Z3339" i="2" s="1"/>
  <c r="Z2711" i="2"/>
  <c r="AA2223" i="2"/>
  <c r="AB2223" i="2" s="1"/>
  <c r="AA2816" i="2"/>
  <c r="AB2816" i="2" s="1"/>
  <c r="AA3029" i="2"/>
  <c r="AB3029" i="2" s="1"/>
  <c r="AA3132" i="2"/>
  <c r="AB3132" i="2" s="1"/>
  <c r="AA2711" i="2"/>
  <c r="AB2711" i="2" s="1"/>
  <c r="Z3240" i="2"/>
  <c r="AA2925" i="2"/>
  <c r="AB2925" i="2" s="1"/>
  <c r="Z3029" i="2"/>
  <c r="AA3027" i="2"/>
  <c r="AB3027" i="2" s="1"/>
  <c r="Z3342" i="2"/>
  <c r="Z1197" i="2"/>
  <c r="Z2226" i="2"/>
  <c r="AA2817" i="2"/>
  <c r="AB2817" i="2" s="1"/>
  <c r="Y2116" i="2"/>
  <c r="Z2116" i="2" s="1"/>
  <c r="AA2116" i="2"/>
  <c r="AB2116" i="2" s="1"/>
  <c r="AA2706" i="2"/>
  <c r="AB2706" i="2" s="1"/>
  <c r="Y2706" i="2"/>
  <c r="Z2706" i="2" s="1"/>
  <c r="AA2815" i="2"/>
  <c r="AB2815" i="2" s="1"/>
  <c r="Y2815" i="2"/>
  <c r="Z2815" i="2" s="1"/>
  <c r="AA3026" i="2"/>
  <c r="AB3026" i="2" s="1"/>
  <c r="Y3026" i="2"/>
  <c r="Z3026" i="2" s="1"/>
  <c r="Y3343" i="2"/>
  <c r="Z3343" i="2" s="1"/>
  <c r="AA3343" i="2"/>
  <c r="AB3343" i="2" s="1"/>
  <c r="Z1295" i="2"/>
  <c r="Z1087" i="2"/>
  <c r="AA1086" i="2"/>
  <c r="AB1086" i="2" s="1"/>
  <c r="Y1086" i="2"/>
  <c r="Z1086" i="2" s="1"/>
  <c r="Z1195" i="2"/>
  <c r="AA1194" i="2"/>
  <c r="AB1194" i="2" s="1"/>
  <c r="Y1194" i="2"/>
  <c r="Z1194" i="2" s="1"/>
  <c r="Z1191" i="2"/>
  <c r="AA1190" i="2"/>
  <c r="AB1190" i="2" s="1"/>
  <c r="Y1190" i="2"/>
  <c r="Z1190" i="2" s="1"/>
  <c r="AA1299" i="2"/>
  <c r="AB1299" i="2" s="1"/>
  <c r="Z2117" i="2"/>
  <c r="AA2922" i="2"/>
  <c r="AB2922" i="2" s="1"/>
  <c r="Y2922" i="2"/>
  <c r="Z2922" i="2" s="1"/>
  <c r="Z3344" i="2"/>
  <c r="Y1302" i="2"/>
  <c r="Z1302" i="2" s="1"/>
  <c r="AA1302" i="2"/>
  <c r="AB1302" i="2" s="1"/>
  <c r="AA1192" i="2"/>
  <c r="AB1192" i="2" s="1"/>
  <c r="Y1192" i="2"/>
  <c r="Z1192" i="2" s="1"/>
  <c r="AA1300" i="2"/>
  <c r="AB1300" i="2" s="1"/>
  <c r="Y1300" i="2"/>
  <c r="Z1300" i="2" s="1"/>
  <c r="AA1298" i="2"/>
  <c r="AB1298" i="2" s="1"/>
  <c r="Y1298" i="2"/>
  <c r="Z1298" i="2" s="1"/>
  <c r="AA2702" i="2"/>
  <c r="AB2702" i="2" s="1"/>
  <c r="Y2702" i="2"/>
  <c r="Z2702" i="2" s="1"/>
  <c r="AA1084" i="2"/>
  <c r="AB1084" i="2" s="1"/>
  <c r="Y1084" i="2"/>
  <c r="Z1084" i="2" s="1"/>
  <c r="Y1303" i="2"/>
  <c r="Z1303" i="2" s="1"/>
  <c r="AA1303" i="2"/>
  <c r="AB1303" i="2" s="1"/>
  <c r="Z1405" i="2"/>
  <c r="Z1898" i="2"/>
  <c r="Z1894" i="2"/>
  <c r="AA2006" i="2"/>
  <c r="AB2006" i="2" s="1"/>
  <c r="Y2006" i="2"/>
  <c r="Z2006" i="2" s="1"/>
  <c r="Z2004" i="2"/>
  <c r="Z1085" i="2"/>
  <c r="Z1193" i="2"/>
  <c r="Z1301" i="2"/>
  <c r="AA1407" i="2"/>
  <c r="AB1407" i="2" s="1"/>
  <c r="Y1407" i="2"/>
  <c r="Z1407" i="2" s="1"/>
  <c r="AA1403" i="2"/>
  <c r="AB1403" i="2" s="1"/>
  <c r="Y1403" i="2"/>
  <c r="Z1403" i="2" s="1"/>
  <c r="Y3131" i="2"/>
  <c r="Z3131" i="2" s="1"/>
  <c r="AA3131" i="2"/>
  <c r="AB3131" i="2" s="1"/>
  <c r="Y2926" i="2"/>
  <c r="Z2926" i="2" s="1"/>
  <c r="AA2926" i="2"/>
  <c r="AB2926" i="2" s="1"/>
  <c r="AA1087" i="2"/>
  <c r="AB1087" i="2" s="1"/>
  <c r="AA1195" i="2"/>
  <c r="AB1195" i="2" s="1"/>
  <c r="AA1191" i="2"/>
  <c r="AB1191" i="2" s="1"/>
  <c r="AA1297" i="2"/>
  <c r="AB1297" i="2" s="1"/>
  <c r="AA1404" i="2"/>
  <c r="AB1404" i="2" s="1"/>
  <c r="AA1402" i="2"/>
  <c r="AB1402" i="2" s="1"/>
  <c r="AA1899" i="2"/>
  <c r="AB1899" i="2" s="1"/>
  <c r="AA1895" i="2"/>
  <c r="AB1895" i="2" s="1"/>
  <c r="AA2007" i="2"/>
  <c r="AB2007" i="2" s="1"/>
  <c r="AA2005" i="2"/>
  <c r="AB2005" i="2" s="1"/>
  <c r="AA2003" i="2"/>
  <c r="AB2003" i="2" s="1"/>
  <c r="Y2119" i="2"/>
  <c r="Z2119" i="2" s="1"/>
  <c r="AA2117" i="2"/>
  <c r="AB2117" i="2" s="1"/>
  <c r="Y2115" i="2"/>
  <c r="Z2115" i="2" s="1"/>
  <c r="AA2224" i="2"/>
  <c r="AB2224" i="2" s="1"/>
  <c r="AA2220" i="2"/>
  <c r="AB2220" i="2" s="1"/>
  <c r="AA2814" i="2"/>
  <c r="AB2814" i="2" s="1"/>
  <c r="AA2812" i="2"/>
  <c r="AB2812" i="2" s="1"/>
  <c r="AA2924" i="2"/>
  <c r="AB2924" i="2" s="1"/>
  <c r="Z2923" i="2"/>
  <c r="AA2921" i="2"/>
  <c r="AB2921" i="2" s="1"/>
  <c r="AA3031" i="2"/>
  <c r="AB3031" i="2" s="1"/>
  <c r="AA3028" i="2"/>
  <c r="AB3028" i="2" s="1"/>
  <c r="Z3027" i="2"/>
  <c r="AA3136" i="2"/>
  <c r="AB3136" i="2" s="1"/>
  <c r="Y3134" i="2"/>
  <c r="Z3134" i="2" s="1"/>
  <c r="AA3134" i="2"/>
  <c r="AB3134" i="2" s="1"/>
  <c r="AA3236" i="2"/>
  <c r="AB3236" i="2" s="1"/>
  <c r="Y1090" i="2"/>
  <c r="Z1090" i="2" s="1"/>
  <c r="AA1090" i="2"/>
  <c r="AB1090" i="2" s="1"/>
  <c r="Z1091" i="2"/>
  <c r="AA1408" i="2"/>
  <c r="AB1408" i="2" s="1"/>
  <c r="Z2121" i="2"/>
  <c r="Y2927" i="2"/>
  <c r="Z2927" i="2" s="1"/>
  <c r="AA2927" i="2"/>
  <c r="AB2927" i="2" s="1"/>
  <c r="Z2224" i="2"/>
  <c r="Y3238" i="2"/>
  <c r="Z3238" i="2" s="1"/>
  <c r="AA3238" i="2"/>
  <c r="AB3238" i="2" s="1"/>
  <c r="AA3341" i="2"/>
  <c r="AB3341" i="2" s="1"/>
  <c r="Y3341" i="2"/>
  <c r="Z3341" i="2" s="1"/>
  <c r="Y2120" i="2"/>
  <c r="Z2120" i="2" s="1"/>
  <c r="AA2120" i="2"/>
  <c r="AB2120" i="2" s="1"/>
  <c r="AA3137" i="2"/>
  <c r="AB3137" i="2" s="1"/>
  <c r="Y3137" i="2"/>
  <c r="Z3137" i="2" s="1"/>
  <c r="Z2220" i="2"/>
  <c r="Z2707" i="2"/>
  <c r="Z2816" i="2"/>
  <c r="Z2812" i="2"/>
  <c r="Z3031" i="2"/>
  <c r="AA2810" i="2"/>
  <c r="AB2810" i="2" s="1"/>
  <c r="AA1406" i="2"/>
  <c r="AB1406" i="2" s="1"/>
  <c r="AA2114" i="2"/>
  <c r="AB2114" i="2" s="1"/>
  <c r="AA2709" i="2"/>
  <c r="AB2709" i="2" s="1"/>
  <c r="AA2705" i="2"/>
  <c r="AB2705" i="2" s="1"/>
  <c r="AA2811" i="2"/>
  <c r="AB2811" i="2" s="1"/>
  <c r="AA3030" i="2"/>
  <c r="AB3030" i="2" s="1"/>
  <c r="Y3135" i="2"/>
  <c r="Z3135" i="2" s="1"/>
  <c r="AA3135" i="2"/>
  <c r="AB3135" i="2" s="1"/>
  <c r="Z3133" i="2"/>
  <c r="Z3132" i="2"/>
  <c r="Y3235" i="2"/>
  <c r="Z3235" i="2" s="1"/>
  <c r="AA3235" i="2"/>
  <c r="AB3235" i="2" s="1"/>
  <c r="Z3234" i="2"/>
  <c r="AA3233" i="2"/>
  <c r="AB3233" i="2" s="1"/>
  <c r="Y3233" i="2"/>
  <c r="Z3233" i="2" s="1"/>
  <c r="AA1091" i="2"/>
  <c r="AB1091" i="2" s="1"/>
  <c r="AA1196" i="2"/>
  <c r="AB1196" i="2" s="1"/>
  <c r="Y1196" i="2"/>
  <c r="Z1196" i="2" s="1"/>
  <c r="Z2010" i="2"/>
  <c r="Z2009" i="2"/>
  <c r="AA2121" i="2"/>
  <c r="AB2121" i="2" s="1"/>
  <c r="Y2227" i="2"/>
  <c r="Z2227" i="2" s="1"/>
  <c r="AA2227" i="2"/>
  <c r="AB2227" i="2" s="1"/>
  <c r="Z3032" i="2"/>
  <c r="AA3239" i="2"/>
  <c r="AB3239" i="2" s="1"/>
  <c r="Z3346" i="2"/>
  <c r="AA3133" i="2"/>
  <c r="AB3133" i="2" s="1"/>
  <c r="AA3237" i="2"/>
  <c r="AB3237" i="2" s="1"/>
  <c r="AA1409" i="2"/>
  <c r="AB1409" i="2" s="1"/>
  <c r="AA2010" i="2"/>
  <c r="AB2010" i="2" s="1"/>
  <c r="AA2818" i="2"/>
  <c r="AB2818" i="2" s="1"/>
  <c r="AA3344" i="2"/>
  <c r="AB3344" i="2" s="1"/>
  <c r="AA2226" i="2"/>
  <c r="AB2226" i="2" s="1"/>
  <c r="AA3240" i="2"/>
  <c r="AB3240" i="2" s="1"/>
  <c r="AA3346" i="2"/>
  <c r="AB3346" i="2" s="1"/>
  <c r="Z2113" i="2"/>
  <c r="AA1085" i="2"/>
  <c r="AB1085" i="2" s="1"/>
  <c r="AA1193" i="2"/>
  <c r="AB1193" i="2" s="1"/>
  <c r="AA1301" i="2"/>
  <c r="AB1301" i="2" s="1"/>
  <c r="AA1089" i="2"/>
  <c r="AB1089" i="2" s="1"/>
  <c r="Z1299" i="2"/>
  <c r="Z1406" i="2"/>
  <c r="AA1405" i="2"/>
  <c r="AB1405" i="2" s="1"/>
  <c r="Z1896" i="2"/>
  <c r="AA2008" i="2"/>
  <c r="AB2008" i="2" s="1"/>
  <c r="AA2004" i="2"/>
  <c r="AB2004" i="2" s="1"/>
  <c r="Z2114" i="2"/>
  <c r="Z2222" i="2"/>
  <c r="Z2813" i="2"/>
  <c r="Z2924" i="2"/>
  <c r="Z2920" i="2"/>
  <c r="Z3028" i="2"/>
  <c r="Z2710" i="2"/>
  <c r="Z3033" i="2"/>
  <c r="Z3239" i="2"/>
  <c r="Z1900" i="2"/>
  <c r="AA1082" i="2"/>
  <c r="AB1082" i="2" s="1"/>
  <c r="Z1294" i="2"/>
  <c r="Z1082" i="2"/>
  <c r="Z3338" i="2"/>
  <c r="AA3231" i="2"/>
  <c r="AB3231" i="2" s="1"/>
  <c r="Z2219" i="2"/>
  <c r="AA2918" i="2"/>
  <c r="AB2918" i="2" s="1"/>
  <c r="Z1189" i="2"/>
  <c r="Z1296" i="2"/>
  <c r="Z1404" i="2"/>
  <c r="Z1897" i="2"/>
  <c r="Z2007" i="2"/>
  <c r="Z2003" i="2"/>
  <c r="Z2111" i="2"/>
  <c r="Z1397" i="2"/>
  <c r="AA1188" i="2"/>
  <c r="AB1188" i="2" s="1"/>
  <c r="AA1294" i="2"/>
  <c r="AB1294" i="2" s="1"/>
  <c r="AA3338" i="2"/>
  <c r="AB3338" i="2" s="1"/>
  <c r="Z3337" i="2"/>
  <c r="AA3337" i="2"/>
  <c r="AB3337" i="2" s="1"/>
  <c r="AA1083" i="2"/>
  <c r="AB1083" i="2" s="1"/>
  <c r="Z1188" i="2"/>
  <c r="AA3024" i="2"/>
  <c r="AB3024" i="2" s="1"/>
  <c r="AA2919" i="2"/>
  <c r="AB2919" i="2" s="1"/>
  <c r="Z2918" i="2"/>
  <c r="AA1892" i="2"/>
  <c r="AB1892" i="2" s="1"/>
  <c r="Z3129" i="2"/>
  <c r="AA3129" i="2"/>
  <c r="AB3129" i="2" s="1"/>
  <c r="Z3024" i="2"/>
  <c r="Z2919" i="2"/>
  <c r="Z2809" i="2"/>
  <c r="AA2219" i="2"/>
  <c r="AB2219" i="2" s="1"/>
  <c r="Z2218" i="2"/>
  <c r="AA2218" i="2"/>
  <c r="AB2218" i="2" s="1"/>
  <c r="AA2113" i="2"/>
  <c r="AB2113" i="2" s="1"/>
  <c r="Z2112" i="2"/>
  <c r="AA2112" i="2"/>
  <c r="AB2112" i="2" s="1"/>
  <c r="Z2001" i="2"/>
  <c r="AA2001" i="2"/>
  <c r="AB2001" i="2" s="1"/>
  <c r="Z1892" i="2"/>
  <c r="Z1400" i="2"/>
  <c r="AA1400" i="2"/>
  <c r="AB1400" i="2" s="1"/>
  <c r="AA1295" i="2"/>
  <c r="AB1295" i="2" s="1"/>
  <c r="AA1189" i="2"/>
  <c r="AB1189" i="2" s="1"/>
  <c r="Z1083" i="2"/>
  <c r="Z1401" i="2"/>
  <c r="AA1401" i="2"/>
  <c r="AB1401" i="2" s="1"/>
  <c r="Z1893" i="2"/>
  <c r="Z2002" i="2"/>
  <c r="AA2002" i="2"/>
  <c r="AB2002" i="2" s="1"/>
  <c r="Z2703" i="2"/>
  <c r="Y3025" i="2"/>
  <c r="Z3025" i="2" s="1"/>
  <c r="Z3130" i="2"/>
  <c r="Z3232" i="2"/>
  <c r="Z1996" i="2"/>
  <c r="Z3226" i="2"/>
  <c r="AA1186" i="2"/>
  <c r="AB1186" i="2" s="1"/>
  <c r="AA3229" i="2"/>
  <c r="AB3229" i="2" s="1"/>
  <c r="AA3020" i="2"/>
  <c r="AB3020" i="2" s="1"/>
  <c r="Z3228" i="2"/>
  <c r="Z3021" i="2"/>
  <c r="Z2701" i="2"/>
  <c r="Z2217" i="2"/>
  <c r="AA1293" i="2"/>
  <c r="AB1293" i="2" s="1"/>
  <c r="Z1187" i="2"/>
  <c r="AA1187" i="2"/>
  <c r="AB1187" i="2" s="1"/>
  <c r="AA2808" i="2"/>
  <c r="AB2808" i="2" s="1"/>
  <c r="AA2217" i="2"/>
  <c r="AB2217" i="2" s="1"/>
  <c r="AA3336" i="2"/>
  <c r="AB3336" i="2" s="1"/>
  <c r="Z2807" i="2"/>
  <c r="AA1888" i="2"/>
  <c r="AB1888" i="2" s="1"/>
  <c r="Z3128" i="2"/>
  <c r="AA2699" i="2"/>
  <c r="AB2699" i="2" s="1"/>
  <c r="Z2213" i="2"/>
  <c r="AA1182" i="2"/>
  <c r="AB1182" i="2" s="1"/>
  <c r="AA1080" i="2"/>
  <c r="AB1080" i="2" s="1"/>
  <c r="AA3334" i="2"/>
  <c r="AB3334" i="2" s="1"/>
  <c r="AA3228" i="2"/>
  <c r="AB3228" i="2" s="1"/>
  <c r="Z2917" i="2"/>
  <c r="AA2916" i="2"/>
  <c r="AB2916" i="2" s="1"/>
  <c r="AA2914" i="2"/>
  <c r="AB2914" i="2" s="1"/>
  <c r="Z2913" i="2"/>
  <c r="AA2807" i="2"/>
  <c r="AB2807" i="2" s="1"/>
  <c r="AA2701" i="2"/>
  <c r="AB2701" i="2" s="1"/>
  <c r="Z2697" i="2"/>
  <c r="AA1999" i="2"/>
  <c r="AB1999" i="2" s="1"/>
  <c r="AA1997" i="2"/>
  <c r="AB1997" i="2" s="1"/>
  <c r="AA1891" i="2"/>
  <c r="AB1891" i="2" s="1"/>
  <c r="Z1890" i="2"/>
  <c r="AA1890" i="2"/>
  <c r="AB1890" i="2" s="1"/>
  <c r="Z1889" i="2"/>
  <c r="AA1889" i="2"/>
  <c r="AB1889" i="2" s="1"/>
  <c r="Z1888" i="2"/>
  <c r="AA1398" i="2"/>
  <c r="AB1398" i="2" s="1"/>
  <c r="Z1185" i="2"/>
  <c r="Z1183" i="2"/>
  <c r="Z1081" i="2"/>
  <c r="AA2215" i="2"/>
  <c r="AB2215" i="2" s="1"/>
  <c r="Z1891" i="2"/>
  <c r="Z3230" i="2"/>
  <c r="AA3022" i="2"/>
  <c r="AB3022" i="2" s="1"/>
  <c r="Z2915" i="2"/>
  <c r="Z2805" i="2"/>
  <c r="Z2699" i="2"/>
  <c r="AA2216" i="2"/>
  <c r="AB2216" i="2" s="1"/>
  <c r="Z2215" i="2"/>
  <c r="Z1998" i="2"/>
  <c r="Z1399" i="2"/>
  <c r="AA1183" i="2"/>
  <c r="AB1183" i="2" s="1"/>
  <c r="Z1079" i="2"/>
  <c r="Z3019" i="2"/>
  <c r="Z1887" i="2"/>
  <c r="AA3124" i="2"/>
  <c r="AB3124" i="2" s="1"/>
  <c r="Z3022" i="2"/>
  <c r="Z1999" i="2"/>
  <c r="AA3333" i="2"/>
  <c r="AB3333" i="2" s="1"/>
  <c r="Z3331" i="2"/>
  <c r="AA3126" i="2"/>
  <c r="AB3126" i="2" s="1"/>
  <c r="Z3124" i="2"/>
  <c r="AA3019" i="2"/>
  <c r="AB3019" i="2" s="1"/>
  <c r="Z2916" i="2"/>
  <c r="Z2698" i="2"/>
  <c r="AA2109" i="2"/>
  <c r="AB2109" i="2" s="1"/>
  <c r="Z2107" i="2"/>
  <c r="Z2000" i="2"/>
  <c r="AA1887" i="2"/>
  <c r="AB1887" i="2" s="1"/>
  <c r="AA1397" i="2"/>
  <c r="AB1397" i="2" s="1"/>
  <c r="AA1079" i="2"/>
  <c r="AB1079" i="2" s="1"/>
  <c r="AA3331" i="2"/>
  <c r="AB3331" i="2" s="1"/>
  <c r="AA3230" i="2"/>
  <c r="AB3230" i="2" s="1"/>
  <c r="Z3229" i="2"/>
  <c r="Z2808" i="2"/>
  <c r="AA2698" i="2"/>
  <c r="AB2698" i="2" s="1"/>
  <c r="Z2216" i="2"/>
  <c r="AA2214" i="2"/>
  <c r="AB2214" i="2" s="1"/>
  <c r="AA1998" i="2"/>
  <c r="AB1998" i="2" s="1"/>
  <c r="AA1399" i="2"/>
  <c r="AB1399" i="2" s="1"/>
  <c r="AA1081" i="2"/>
  <c r="AB1081" i="2" s="1"/>
  <c r="Z3334" i="2"/>
  <c r="AA3023" i="2"/>
  <c r="AB3023" i="2" s="1"/>
  <c r="AA2107" i="2"/>
  <c r="AB2107" i="2" s="1"/>
  <c r="AA2000" i="2"/>
  <c r="AB2000" i="2" s="1"/>
  <c r="Z1182" i="2"/>
  <c r="Z3023" i="2"/>
  <c r="AA2917" i="2"/>
  <c r="AB2917" i="2" s="1"/>
  <c r="Z2700" i="2"/>
  <c r="AA1996" i="2"/>
  <c r="AB1996" i="2" s="1"/>
  <c r="Z1293" i="2"/>
  <c r="Z1290" i="2"/>
  <c r="Z1186" i="2"/>
  <c r="AA3227" i="2"/>
  <c r="AB3227" i="2" s="1"/>
  <c r="AA3021" i="2"/>
  <c r="AB3021" i="2" s="1"/>
  <c r="AA2913" i="2"/>
  <c r="AB2913" i="2" s="1"/>
  <c r="AA2806" i="2"/>
  <c r="AB2806" i="2" s="1"/>
  <c r="AA2700" i="2"/>
  <c r="AB2700" i="2" s="1"/>
  <c r="Z3333" i="2"/>
  <c r="AA3332" i="2"/>
  <c r="AB3332" i="2" s="1"/>
  <c r="AA3226" i="2"/>
  <c r="AB3226" i="2" s="1"/>
  <c r="AA3128" i="2"/>
  <c r="AB3128" i="2" s="1"/>
  <c r="Z3127" i="2"/>
  <c r="AA3127" i="2"/>
  <c r="AB3127" i="2" s="1"/>
  <c r="Z3126" i="2"/>
  <c r="AA3125" i="2"/>
  <c r="AB3125" i="2" s="1"/>
  <c r="AA2915" i="2"/>
  <c r="AB2915" i="2" s="1"/>
  <c r="AA2805" i="2"/>
  <c r="AB2805" i="2" s="1"/>
  <c r="Z2804" i="2"/>
  <c r="AA2804" i="2"/>
  <c r="AB2804" i="2" s="1"/>
  <c r="AA2697" i="2"/>
  <c r="AB2697" i="2" s="1"/>
  <c r="AA2213" i="2"/>
  <c r="AB2213" i="2" s="1"/>
  <c r="AA2111" i="2"/>
  <c r="AB2111" i="2" s="1"/>
  <c r="Z2110" i="2"/>
  <c r="AA2110" i="2"/>
  <c r="AB2110" i="2" s="1"/>
  <c r="Z2109" i="2"/>
  <c r="AA2108" i="2"/>
  <c r="AB2108" i="2" s="1"/>
  <c r="AA1292" i="2"/>
  <c r="AB1292" i="2" s="1"/>
  <c r="AA1290" i="2"/>
  <c r="AB1290" i="2" s="1"/>
  <c r="AA1185" i="2"/>
  <c r="AB1185" i="2" s="1"/>
  <c r="Z1080" i="2"/>
  <c r="Z1184" i="2"/>
  <c r="AA1184" i="2"/>
  <c r="AB1184" i="2" s="1"/>
  <c r="Z1292" i="2"/>
  <c r="Y1291" i="2"/>
  <c r="Z1291" i="2" s="1"/>
  <c r="Z1398" i="2"/>
  <c r="Z2108" i="2"/>
  <c r="Z2214" i="2"/>
  <c r="Z2806" i="2"/>
  <c r="Z2914" i="2"/>
  <c r="Z3020" i="2"/>
  <c r="Z3125" i="2"/>
  <c r="Z3227" i="2"/>
  <c r="Z3332" i="2"/>
  <c r="Z3336" i="2"/>
  <c r="B492" i="2" l="1"/>
  <c r="C492" i="2" s="1"/>
  <c r="B573" i="2"/>
  <c r="C573" i="2" s="1"/>
  <c r="C413" i="2"/>
  <c r="B414" i="2"/>
  <c r="A574" i="2"/>
  <c r="A493" i="2"/>
  <c r="B213" i="2"/>
  <c r="C213" i="2" s="1"/>
  <c r="A214" i="2"/>
  <c r="H1586" i="2"/>
  <c r="L1586" i="2" s="1"/>
  <c r="J1586" i="2"/>
  <c r="M1586" i="2" s="1"/>
  <c r="H1077" i="2"/>
  <c r="L1077" i="2" s="1"/>
  <c r="I1077" i="2"/>
  <c r="J1077" i="2"/>
  <c r="M1077" i="2" s="1"/>
  <c r="K1077" i="2"/>
  <c r="V1077" i="2"/>
  <c r="X1077" i="2" s="1"/>
  <c r="W1077" i="2"/>
  <c r="Y1077" i="2" s="1"/>
  <c r="H1078" i="2"/>
  <c r="L1078" i="2" s="1"/>
  <c r="I1078" i="2"/>
  <c r="J1078" i="2"/>
  <c r="M1078" i="2" s="1"/>
  <c r="K1078" i="2"/>
  <c r="V1078" i="2"/>
  <c r="X1078" i="2" s="1"/>
  <c r="W1078" i="2"/>
  <c r="H739" i="2"/>
  <c r="L739" i="2" s="1"/>
  <c r="J739" i="2"/>
  <c r="M739" i="2" s="1"/>
  <c r="H740" i="2"/>
  <c r="L740" i="2" s="1"/>
  <c r="J740" i="2"/>
  <c r="M740" i="2" s="1"/>
  <c r="H98" i="2"/>
  <c r="L98" i="2" s="1"/>
  <c r="J98" i="2"/>
  <c r="M98" i="2" s="1"/>
  <c r="H3225" i="2"/>
  <c r="L3225" i="2" s="1"/>
  <c r="I3225" i="2"/>
  <c r="J3225" i="2"/>
  <c r="M3225" i="2" s="1"/>
  <c r="K3225" i="2"/>
  <c r="V3225" i="2"/>
  <c r="X3225" i="2" s="1"/>
  <c r="W3225" i="2"/>
  <c r="Y3225" i="2" s="1"/>
  <c r="H3123" i="2"/>
  <c r="L3123" i="2" s="1"/>
  <c r="I3123" i="2"/>
  <c r="J3123" i="2"/>
  <c r="M3123" i="2" s="1"/>
  <c r="K3123" i="2"/>
  <c r="V3123" i="2"/>
  <c r="X3123" i="2" s="1"/>
  <c r="W3123" i="2"/>
  <c r="Y3123" i="2" s="1"/>
  <c r="H3018" i="2"/>
  <c r="L3018" i="2" s="1"/>
  <c r="I3018" i="2"/>
  <c r="J3018" i="2"/>
  <c r="M3018" i="2" s="1"/>
  <c r="K3018" i="2"/>
  <c r="V3018" i="2"/>
  <c r="X3018" i="2" s="1"/>
  <c r="W3018" i="2"/>
  <c r="Y3018" i="2" s="1"/>
  <c r="H2912" i="2"/>
  <c r="L2912" i="2" s="1"/>
  <c r="I2912" i="2"/>
  <c r="J2912" i="2"/>
  <c r="M2912" i="2" s="1"/>
  <c r="K2912" i="2"/>
  <c r="V2912" i="2"/>
  <c r="X2912" i="2" s="1"/>
  <c r="W2912" i="2"/>
  <c r="Y2912" i="2" s="1"/>
  <c r="H2803" i="2"/>
  <c r="L2803" i="2" s="1"/>
  <c r="I2803" i="2"/>
  <c r="J2803" i="2"/>
  <c r="M2803" i="2" s="1"/>
  <c r="K2803" i="2"/>
  <c r="V2803" i="2"/>
  <c r="X2803" i="2" s="1"/>
  <c r="W2803" i="2"/>
  <c r="Y2803" i="2" s="1"/>
  <c r="H2696" i="2"/>
  <c r="L2696" i="2" s="1"/>
  <c r="I2696" i="2"/>
  <c r="J2696" i="2"/>
  <c r="M2696" i="2" s="1"/>
  <c r="K2696" i="2"/>
  <c r="V2696" i="2"/>
  <c r="X2696" i="2" s="1"/>
  <c r="W2696" i="2"/>
  <c r="Y2696" i="2" s="1"/>
  <c r="H2588" i="2"/>
  <c r="L2588" i="2" s="1"/>
  <c r="J2588" i="2"/>
  <c r="M2588" i="2" s="1"/>
  <c r="H2400" i="2"/>
  <c r="L2400" i="2" s="1"/>
  <c r="J2400" i="2"/>
  <c r="M2400" i="2" s="1"/>
  <c r="H2212" i="2"/>
  <c r="L2212" i="2" s="1"/>
  <c r="I2212" i="2"/>
  <c r="J2212" i="2"/>
  <c r="M2212" i="2" s="1"/>
  <c r="K2212" i="2"/>
  <c r="V2212" i="2"/>
  <c r="X2212" i="2" s="1"/>
  <c r="W2212" i="2"/>
  <c r="Y2212" i="2" s="1"/>
  <c r="H2106" i="2"/>
  <c r="L2106" i="2" s="1"/>
  <c r="I2106" i="2"/>
  <c r="J2106" i="2"/>
  <c r="M2106" i="2" s="1"/>
  <c r="K2106" i="2"/>
  <c r="V2106" i="2"/>
  <c r="X2106" i="2" s="1"/>
  <c r="W2106" i="2"/>
  <c r="Y2106" i="2" s="1"/>
  <c r="H1995" i="2"/>
  <c r="L1995" i="2" s="1"/>
  <c r="I1995" i="2"/>
  <c r="J1995" i="2"/>
  <c r="M1995" i="2" s="1"/>
  <c r="K1995" i="2"/>
  <c r="V1995" i="2"/>
  <c r="X1995" i="2" s="1"/>
  <c r="W1995" i="2"/>
  <c r="Y1995" i="2" s="1"/>
  <c r="H1886" i="2"/>
  <c r="L1886" i="2" s="1"/>
  <c r="I1886" i="2"/>
  <c r="J1886" i="2"/>
  <c r="M1886" i="2" s="1"/>
  <c r="K1886" i="2"/>
  <c r="V1886" i="2"/>
  <c r="X1886" i="2" s="1"/>
  <c r="W1886" i="2"/>
  <c r="Y1886" i="2" s="1"/>
  <c r="H1777" i="2"/>
  <c r="L1777" i="2" s="1"/>
  <c r="J1777" i="2"/>
  <c r="M1777" i="2" s="1"/>
  <c r="H1585" i="2"/>
  <c r="L1585" i="2" s="1"/>
  <c r="J1585" i="2"/>
  <c r="M1585" i="2" s="1"/>
  <c r="H1076" i="2"/>
  <c r="L1076" i="2" s="1"/>
  <c r="I1076" i="2"/>
  <c r="J1076" i="2"/>
  <c r="M1076" i="2" s="1"/>
  <c r="K1076" i="2"/>
  <c r="V1076" i="2"/>
  <c r="X1076" i="2" s="1"/>
  <c r="W1076" i="2"/>
  <c r="Y1076" i="2" s="1"/>
  <c r="H969" i="2"/>
  <c r="L969" i="2" s="1"/>
  <c r="J969" i="2"/>
  <c r="M969" i="2" s="1"/>
  <c r="H970" i="2"/>
  <c r="L970" i="2" s="1"/>
  <c r="J970" i="2"/>
  <c r="M970" i="2" s="1"/>
  <c r="H97" i="2"/>
  <c r="L97" i="2" s="1"/>
  <c r="J97" i="2"/>
  <c r="M97" i="2" s="1"/>
  <c r="H738" i="2"/>
  <c r="L738" i="2" s="1"/>
  <c r="J738" i="2"/>
  <c r="M738" i="2" s="1"/>
  <c r="H1581" i="2"/>
  <c r="L1581" i="2" s="1"/>
  <c r="J1581" i="2"/>
  <c r="M1581" i="2" s="1"/>
  <c r="H1582" i="2"/>
  <c r="L1582" i="2" s="1"/>
  <c r="J1582" i="2"/>
  <c r="M1582" i="2" s="1"/>
  <c r="H1583" i="2"/>
  <c r="L1583" i="2" s="1"/>
  <c r="J1583" i="2"/>
  <c r="M1583" i="2" s="1"/>
  <c r="H1584" i="2"/>
  <c r="L1584" i="2" s="1"/>
  <c r="J1584" i="2"/>
  <c r="M1584" i="2" s="1"/>
  <c r="H1773" i="2"/>
  <c r="L1773" i="2" s="1"/>
  <c r="J1773" i="2"/>
  <c r="M1773" i="2" s="1"/>
  <c r="H1774" i="2"/>
  <c r="L1774" i="2" s="1"/>
  <c r="J1774" i="2"/>
  <c r="M1774" i="2" s="1"/>
  <c r="H1775" i="2"/>
  <c r="L1775" i="2" s="1"/>
  <c r="J1775" i="2"/>
  <c r="M1775" i="2" s="1"/>
  <c r="H1776" i="2"/>
  <c r="L1776" i="2" s="1"/>
  <c r="J1776" i="2"/>
  <c r="M1776" i="2" s="1"/>
  <c r="H1882" i="2"/>
  <c r="L1882" i="2" s="1"/>
  <c r="I1882" i="2"/>
  <c r="J1882" i="2"/>
  <c r="M1882" i="2" s="1"/>
  <c r="K1882" i="2"/>
  <c r="V1882" i="2"/>
  <c r="X1882" i="2" s="1"/>
  <c r="W1882" i="2"/>
  <c r="Y1882" i="2" s="1"/>
  <c r="H1883" i="2"/>
  <c r="L1883" i="2" s="1"/>
  <c r="I1883" i="2"/>
  <c r="J1883" i="2"/>
  <c r="M1883" i="2" s="1"/>
  <c r="K1883" i="2"/>
  <c r="V1883" i="2"/>
  <c r="X1883" i="2" s="1"/>
  <c r="W1883" i="2"/>
  <c r="H1884" i="2"/>
  <c r="L1884" i="2" s="1"/>
  <c r="I1884" i="2"/>
  <c r="J1884" i="2"/>
  <c r="M1884" i="2" s="1"/>
  <c r="K1884" i="2"/>
  <c r="V1884" i="2"/>
  <c r="X1884" i="2" s="1"/>
  <c r="W1884" i="2"/>
  <c r="Y1884" i="2" s="1"/>
  <c r="H1885" i="2"/>
  <c r="L1885" i="2" s="1"/>
  <c r="I1885" i="2"/>
  <c r="J1885" i="2"/>
  <c r="M1885" i="2" s="1"/>
  <c r="K1885" i="2"/>
  <c r="V1885" i="2"/>
  <c r="X1885" i="2" s="1"/>
  <c r="W1885" i="2"/>
  <c r="Y1885" i="2" s="1"/>
  <c r="H1991" i="2"/>
  <c r="L1991" i="2" s="1"/>
  <c r="I1991" i="2"/>
  <c r="J1991" i="2"/>
  <c r="M1991" i="2" s="1"/>
  <c r="K1991" i="2"/>
  <c r="V1991" i="2"/>
  <c r="X1991" i="2" s="1"/>
  <c r="W1991" i="2"/>
  <c r="Y1991" i="2" s="1"/>
  <c r="H1992" i="2"/>
  <c r="L1992" i="2" s="1"/>
  <c r="I1992" i="2"/>
  <c r="J1992" i="2"/>
  <c r="M1992" i="2" s="1"/>
  <c r="K1992" i="2"/>
  <c r="V1992" i="2"/>
  <c r="X1992" i="2" s="1"/>
  <c r="W1992" i="2"/>
  <c r="Y1992" i="2" s="1"/>
  <c r="H1993" i="2"/>
  <c r="L1993" i="2" s="1"/>
  <c r="I1993" i="2"/>
  <c r="J1993" i="2"/>
  <c r="M1993" i="2" s="1"/>
  <c r="K1993" i="2"/>
  <c r="V1993" i="2"/>
  <c r="X1993" i="2" s="1"/>
  <c r="W1993" i="2"/>
  <c r="Y1993" i="2" s="1"/>
  <c r="H1994" i="2"/>
  <c r="L1994" i="2" s="1"/>
  <c r="I1994" i="2"/>
  <c r="J1994" i="2"/>
  <c r="M1994" i="2" s="1"/>
  <c r="K1994" i="2"/>
  <c r="V1994" i="2"/>
  <c r="X1994" i="2" s="1"/>
  <c r="W1994" i="2"/>
  <c r="Y1994" i="2" s="1"/>
  <c r="H2102" i="2"/>
  <c r="L2102" i="2" s="1"/>
  <c r="I2102" i="2"/>
  <c r="J2102" i="2"/>
  <c r="M2102" i="2" s="1"/>
  <c r="K2102" i="2"/>
  <c r="V2102" i="2"/>
  <c r="X2102" i="2" s="1"/>
  <c r="W2102" i="2"/>
  <c r="Y2102" i="2" s="1"/>
  <c r="H2103" i="2"/>
  <c r="L2103" i="2" s="1"/>
  <c r="I2103" i="2"/>
  <c r="J2103" i="2"/>
  <c r="M2103" i="2" s="1"/>
  <c r="K2103" i="2"/>
  <c r="V2103" i="2"/>
  <c r="X2103" i="2" s="1"/>
  <c r="W2103" i="2"/>
  <c r="Y2103" i="2" s="1"/>
  <c r="H2104" i="2"/>
  <c r="L2104" i="2" s="1"/>
  <c r="I2104" i="2"/>
  <c r="J2104" i="2"/>
  <c r="M2104" i="2" s="1"/>
  <c r="K2104" i="2"/>
  <c r="V2104" i="2"/>
  <c r="X2104" i="2" s="1"/>
  <c r="W2104" i="2"/>
  <c r="Y2104" i="2" s="1"/>
  <c r="H2105" i="2"/>
  <c r="L2105" i="2" s="1"/>
  <c r="I2105" i="2"/>
  <c r="J2105" i="2"/>
  <c r="M2105" i="2" s="1"/>
  <c r="K2105" i="2"/>
  <c r="V2105" i="2"/>
  <c r="X2105" i="2" s="1"/>
  <c r="W2105" i="2"/>
  <c r="Y2105" i="2" s="1"/>
  <c r="J2209" i="2"/>
  <c r="M2209" i="2" s="1"/>
  <c r="H2208" i="2"/>
  <c r="L2208" i="2" s="1"/>
  <c r="I2208" i="2"/>
  <c r="J2208" i="2"/>
  <c r="M2208" i="2" s="1"/>
  <c r="K2208" i="2"/>
  <c r="V2208" i="2"/>
  <c r="X2208" i="2" s="1"/>
  <c r="W2208" i="2"/>
  <c r="Y2208" i="2" s="1"/>
  <c r="H2209" i="2"/>
  <c r="L2209" i="2" s="1"/>
  <c r="I2209" i="2"/>
  <c r="K2209" i="2"/>
  <c r="V2209" i="2"/>
  <c r="X2209" i="2" s="1"/>
  <c r="W2209" i="2"/>
  <c r="Y2209" i="2" s="1"/>
  <c r="H2210" i="2"/>
  <c r="L2210" i="2" s="1"/>
  <c r="I2210" i="2"/>
  <c r="J2210" i="2"/>
  <c r="M2210" i="2" s="1"/>
  <c r="K2210" i="2"/>
  <c r="V2210" i="2"/>
  <c r="X2210" i="2" s="1"/>
  <c r="W2210" i="2"/>
  <c r="Y2210" i="2" s="1"/>
  <c r="H2211" i="2"/>
  <c r="L2211" i="2" s="1"/>
  <c r="I2211" i="2"/>
  <c r="J2211" i="2"/>
  <c r="M2211" i="2" s="1"/>
  <c r="K2211" i="2"/>
  <c r="V2211" i="2"/>
  <c r="X2211" i="2" s="1"/>
  <c r="W2211" i="2"/>
  <c r="Y2211" i="2" s="1"/>
  <c r="H2396" i="2"/>
  <c r="L2396" i="2" s="1"/>
  <c r="J2396" i="2"/>
  <c r="M2396" i="2" s="1"/>
  <c r="H2397" i="2"/>
  <c r="L2397" i="2" s="1"/>
  <c r="J2397" i="2"/>
  <c r="M2397" i="2" s="1"/>
  <c r="H2398" i="2"/>
  <c r="L2398" i="2" s="1"/>
  <c r="J2398" i="2"/>
  <c r="M2398" i="2" s="1"/>
  <c r="H2399" i="2"/>
  <c r="L2399" i="2" s="1"/>
  <c r="J2399" i="2"/>
  <c r="M2399" i="2" s="1"/>
  <c r="H2584" i="2"/>
  <c r="L2584" i="2" s="1"/>
  <c r="J2584" i="2"/>
  <c r="M2584" i="2" s="1"/>
  <c r="H2585" i="2"/>
  <c r="L2585" i="2" s="1"/>
  <c r="J2585" i="2"/>
  <c r="M2585" i="2" s="1"/>
  <c r="H2586" i="2"/>
  <c r="L2586" i="2" s="1"/>
  <c r="J2586" i="2"/>
  <c r="M2586" i="2" s="1"/>
  <c r="H2587" i="2"/>
  <c r="L2587" i="2" s="1"/>
  <c r="J2587" i="2"/>
  <c r="M2587" i="2" s="1"/>
  <c r="H2692" i="2"/>
  <c r="L2692" i="2" s="1"/>
  <c r="I2692" i="2"/>
  <c r="J2692" i="2"/>
  <c r="M2692" i="2" s="1"/>
  <c r="K2692" i="2"/>
  <c r="V2692" i="2"/>
  <c r="X2692" i="2" s="1"/>
  <c r="W2692" i="2"/>
  <c r="Y2692" i="2" s="1"/>
  <c r="H2693" i="2"/>
  <c r="L2693" i="2" s="1"/>
  <c r="I2693" i="2"/>
  <c r="J2693" i="2"/>
  <c r="M2693" i="2" s="1"/>
  <c r="K2693" i="2"/>
  <c r="V2693" i="2"/>
  <c r="X2693" i="2" s="1"/>
  <c r="W2693" i="2"/>
  <c r="Y2693" i="2" s="1"/>
  <c r="H2694" i="2"/>
  <c r="L2694" i="2" s="1"/>
  <c r="I2694" i="2"/>
  <c r="J2694" i="2"/>
  <c r="M2694" i="2" s="1"/>
  <c r="K2694" i="2"/>
  <c r="V2694" i="2"/>
  <c r="X2694" i="2" s="1"/>
  <c r="W2694" i="2"/>
  <c r="Y2694" i="2" s="1"/>
  <c r="H2695" i="2"/>
  <c r="L2695" i="2" s="1"/>
  <c r="I2695" i="2"/>
  <c r="J2695" i="2"/>
  <c r="M2695" i="2" s="1"/>
  <c r="K2695" i="2"/>
  <c r="V2695" i="2"/>
  <c r="X2695" i="2" s="1"/>
  <c r="W2695" i="2"/>
  <c r="Y2695" i="2" s="1"/>
  <c r="H2799" i="2"/>
  <c r="L2799" i="2" s="1"/>
  <c r="I2799" i="2"/>
  <c r="J2799" i="2"/>
  <c r="M2799" i="2" s="1"/>
  <c r="K2799" i="2"/>
  <c r="V2799" i="2"/>
  <c r="X2799" i="2" s="1"/>
  <c r="W2799" i="2"/>
  <c r="Y2799" i="2" s="1"/>
  <c r="H2800" i="2"/>
  <c r="L2800" i="2" s="1"/>
  <c r="I2800" i="2"/>
  <c r="J2800" i="2"/>
  <c r="M2800" i="2" s="1"/>
  <c r="K2800" i="2"/>
  <c r="V2800" i="2"/>
  <c r="X2800" i="2" s="1"/>
  <c r="W2800" i="2"/>
  <c r="Y2800" i="2" s="1"/>
  <c r="H2801" i="2"/>
  <c r="L2801" i="2" s="1"/>
  <c r="I2801" i="2"/>
  <c r="J2801" i="2"/>
  <c r="M2801" i="2" s="1"/>
  <c r="K2801" i="2"/>
  <c r="V2801" i="2"/>
  <c r="X2801" i="2" s="1"/>
  <c r="W2801" i="2"/>
  <c r="Y2801" i="2" s="1"/>
  <c r="H2802" i="2"/>
  <c r="L2802" i="2" s="1"/>
  <c r="I2802" i="2"/>
  <c r="J2802" i="2"/>
  <c r="M2802" i="2" s="1"/>
  <c r="K2802" i="2"/>
  <c r="V2802" i="2"/>
  <c r="X2802" i="2" s="1"/>
  <c r="W2802" i="2"/>
  <c r="Y2802" i="2" s="1"/>
  <c r="H2908" i="2"/>
  <c r="L2908" i="2" s="1"/>
  <c r="I2908" i="2"/>
  <c r="J2908" i="2"/>
  <c r="M2908" i="2" s="1"/>
  <c r="K2908" i="2"/>
  <c r="V2908" i="2"/>
  <c r="X2908" i="2" s="1"/>
  <c r="W2908" i="2"/>
  <c r="Y2908" i="2" s="1"/>
  <c r="H2909" i="2"/>
  <c r="L2909" i="2" s="1"/>
  <c r="I2909" i="2"/>
  <c r="J2909" i="2"/>
  <c r="M2909" i="2" s="1"/>
  <c r="K2909" i="2"/>
  <c r="V2909" i="2"/>
  <c r="X2909" i="2" s="1"/>
  <c r="W2909" i="2"/>
  <c r="Y2909" i="2" s="1"/>
  <c r="H2910" i="2"/>
  <c r="L2910" i="2" s="1"/>
  <c r="I2910" i="2"/>
  <c r="J2910" i="2"/>
  <c r="M2910" i="2" s="1"/>
  <c r="K2910" i="2"/>
  <c r="V2910" i="2"/>
  <c r="X2910" i="2" s="1"/>
  <c r="W2910" i="2"/>
  <c r="Y2910" i="2" s="1"/>
  <c r="H2911" i="2"/>
  <c r="L2911" i="2" s="1"/>
  <c r="I2911" i="2"/>
  <c r="J2911" i="2"/>
  <c r="M2911" i="2" s="1"/>
  <c r="K2911" i="2"/>
  <c r="V2911" i="2"/>
  <c r="X2911" i="2" s="1"/>
  <c r="W2911" i="2"/>
  <c r="Y2911" i="2" s="1"/>
  <c r="H3017" i="2"/>
  <c r="L3017" i="2" s="1"/>
  <c r="I3017" i="2"/>
  <c r="J3017" i="2"/>
  <c r="M3017" i="2" s="1"/>
  <c r="K3017" i="2"/>
  <c r="V3017" i="2"/>
  <c r="X3017" i="2" s="1"/>
  <c r="W3017" i="2"/>
  <c r="Y3017" i="2" s="1"/>
  <c r="H3122" i="2"/>
  <c r="L3122" i="2" s="1"/>
  <c r="I3122" i="2"/>
  <c r="J3122" i="2"/>
  <c r="M3122" i="2" s="1"/>
  <c r="K3122" i="2"/>
  <c r="V3122" i="2"/>
  <c r="X3122" i="2" s="1"/>
  <c r="W3122" i="2"/>
  <c r="Y3122" i="2" s="1"/>
  <c r="H3221" i="2"/>
  <c r="L3221" i="2" s="1"/>
  <c r="I3221" i="2"/>
  <c r="J3221" i="2"/>
  <c r="M3221" i="2" s="1"/>
  <c r="K3221" i="2"/>
  <c r="V3221" i="2"/>
  <c r="X3221" i="2" s="1"/>
  <c r="W3221" i="2"/>
  <c r="Y3221" i="2" s="1"/>
  <c r="H3222" i="2"/>
  <c r="L3222" i="2" s="1"/>
  <c r="I3222" i="2"/>
  <c r="J3222" i="2"/>
  <c r="M3222" i="2" s="1"/>
  <c r="K3222" i="2"/>
  <c r="V3222" i="2"/>
  <c r="X3222" i="2" s="1"/>
  <c r="W3222" i="2"/>
  <c r="Y3222" i="2" s="1"/>
  <c r="H3223" i="2"/>
  <c r="L3223" i="2" s="1"/>
  <c r="I3223" i="2"/>
  <c r="J3223" i="2"/>
  <c r="M3223" i="2" s="1"/>
  <c r="K3223" i="2"/>
  <c r="V3223" i="2"/>
  <c r="X3223" i="2" s="1"/>
  <c r="W3223" i="2"/>
  <c r="Y3223" i="2" s="1"/>
  <c r="H3224" i="2"/>
  <c r="L3224" i="2" s="1"/>
  <c r="I3224" i="2"/>
  <c r="J3224" i="2"/>
  <c r="M3224" i="2" s="1"/>
  <c r="K3224" i="2"/>
  <c r="V3224" i="2"/>
  <c r="X3224" i="2" s="1"/>
  <c r="W3224" i="2"/>
  <c r="Y3224" i="2" s="1"/>
  <c r="H3327" i="2"/>
  <c r="L3327" i="2" s="1"/>
  <c r="I3327" i="2"/>
  <c r="J3327" i="2"/>
  <c r="M3327" i="2" s="1"/>
  <c r="K3327" i="2"/>
  <c r="V3327" i="2"/>
  <c r="X3327" i="2" s="1"/>
  <c r="W3327" i="2"/>
  <c r="Y3327" i="2" s="1"/>
  <c r="H3328" i="2"/>
  <c r="L3328" i="2" s="1"/>
  <c r="I3328" i="2"/>
  <c r="J3328" i="2"/>
  <c r="M3328" i="2" s="1"/>
  <c r="K3328" i="2"/>
  <c r="V3328" i="2"/>
  <c r="X3328" i="2" s="1"/>
  <c r="W3328" i="2"/>
  <c r="Y3328" i="2" s="1"/>
  <c r="H3329" i="2"/>
  <c r="L3329" i="2" s="1"/>
  <c r="I3329" i="2"/>
  <c r="J3329" i="2"/>
  <c r="M3329" i="2" s="1"/>
  <c r="K3329" i="2"/>
  <c r="V3329" i="2"/>
  <c r="X3329" i="2" s="1"/>
  <c r="W3329" i="2"/>
  <c r="Y3329" i="2" s="1"/>
  <c r="H3330" i="2"/>
  <c r="L3330" i="2" s="1"/>
  <c r="I3330" i="2"/>
  <c r="J3330" i="2"/>
  <c r="M3330" i="2" s="1"/>
  <c r="K3330" i="2"/>
  <c r="V3330" i="2"/>
  <c r="X3330" i="2" s="1"/>
  <c r="W3330" i="2"/>
  <c r="Y3330" i="2" s="1"/>
  <c r="H3119" i="2"/>
  <c r="L3119" i="2" s="1"/>
  <c r="I3119" i="2"/>
  <c r="J3119" i="2"/>
  <c r="M3119" i="2" s="1"/>
  <c r="K3119" i="2"/>
  <c r="V3119" i="2"/>
  <c r="X3119" i="2" s="1"/>
  <c r="W3119" i="2"/>
  <c r="Y3119" i="2" s="1"/>
  <c r="H3120" i="2"/>
  <c r="L3120" i="2" s="1"/>
  <c r="I3120" i="2"/>
  <c r="J3120" i="2"/>
  <c r="M3120" i="2" s="1"/>
  <c r="K3120" i="2"/>
  <c r="V3120" i="2"/>
  <c r="X3120" i="2" s="1"/>
  <c r="W3120" i="2"/>
  <c r="Y3120" i="2" s="1"/>
  <c r="H3121" i="2"/>
  <c r="L3121" i="2" s="1"/>
  <c r="I3121" i="2"/>
  <c r="J3121" i="2"/>
  <c r="M3121" i="2" s="1"/>
  <c r="K3121" i="2"/>
  <c r="V3121" i="2"/>
  <c r="X3121" i="2" s="1"/>
  <c r="W3121" i="2"/>
  <c r="Y3121" i="2" s="1"/>
  <c r="H3014" i="2"/>
  <c r="L3014" i="2" s="1"/>
  <c r="I3014" i="2"/>
  <c r="J3014" i="2"/>
  <c r="M3014" i="2" s="1"/>
  <c r="K3014" i="2"/>
  <c r="V3014" i="2"/>
  <c r="X3014" i="2" s="1"/>
  <c r="W3014" i="2"/>
  <c r="Y3014" i="2" s="1"/>
  <c r="H3015" i="2"/>
  <c r="L3015" i="2" s="1"/>
  <c r="I3015" i="2"/>
  <c r="J3015" i="2"/>
  <c r="M3015" i="2" s="1"/>
  <c r="K3015" i="2"/>
  <c r="V3015" i="2"/>
  <c r="X3015" i="2" s="1"/>
  <c r="W3015" i="2"/>
  <c r="Y3015" i="2" s="1"/>
  <c r="H3016" i="2"/>
  <c r="L3016" i="2" s="1"/>
  <c r="I3016" i="2"/>
  <c r="J3016" i="2"/>
  <c r="M3016" i="2" s="1"/>
  <c r="K3016" i="2"/>
  <c r="V3016" i="2"/>
  <c r="X3016" i="2" s="1"/>
  <c r="W3016" i="2"/>
  <c r="Y3016" i="2" s="1"/>
  <c r="H1390" i="2"/>
  <c r="L1390" i="2" s="1"/>
  <c r="I1390" i="2"/>
  <c r="J1390" i="2"/>
  <c r="M1390" i="2" s="1"/>
  <c r="K1390" i="2"/>
  <c r="V1390" i="2"/>
  <c r="X1390" i="2" s="1"/>
  <c r="W1390" i="2"/>
  <c r="Y1390" i="2" s="1"/>
  <c r="H1391" i="2"/>
  <c r="L1391" i="2" s="1"/>
  <c r="I1391" i="2"/>
  <c r="J1391" i="2"/>
  <c r="M1391" i="2" s="1"/>
  <c r="K1391" i="2"/>
  <c r="V1391" i="2"/>
  <c r="X1391" i="2" s="1"/>
  <c r="W1391" i="2"/>
  <c r="Y1391" i="2" s="1"/>
  <c r="H1392" i="2"/>
  <c r="L1392" i="2" s="1"/>
  <c r="I1392" i="2"/>
  <c r="J1392" i="2"/>
  <c r="M1392" i="2" s="1"/>
  <c r="K1392" i="2"/>
  <c r="V1392" i="2"/>
  <c r="X1392" i="2" s="1"/>
  <c r="W1392" i="2"/>
  <c r="Y1392" i="2" s="1"/>
  <c r="H1393" i="2"/>
  <c r="L1393" i="2" s="1"/>
  <c r="I1393" i="2"/>
  <c r="J1393" i="2"/>
  <c r="M1393" i="2" s="1"/>
  <c r="K1393" i="2"/>
  <c r="V1393" i="2"/>
  <c r="X1393" i="2" s="1"/>
  <c r="W1393" i="2"/>
  <c r="Y1393" i="2" s="1"/>
  <c r="H1394" i="2"/>
  <c r="L1394" i="2" s="1"/>
  <c r="I1394" i="2"/>
  <c r="J1394" i="2"/>
  <c r="M1394" i="2" s="1"/>
  <c r="K1394" i="2"/>
  <c r="V1394" i="2"/>
  <c r="X1394" i="2" s="1"/>
  <c r="W1394" i="2"/>
  <c r="Y1394" i="2" s="1"/>
  <c r="H1395" i="2"/>
  <c r="L1395" i="2" s="1"/>
  <c r="I1395" i="2"/>
  <c r="J1395" i="2"/>
  <c r="M1395" i="2" s="1"/>
  <c r="K1395" i="2"/>
  <c r="V1395" i="2"/>
  <c r="X1395" i="2" s="1"/>
  <c r="W1395" i="2"/>
  <c r="Y1395" i="2" s="1"/>
  <c r="H1396" i="2"/>
  <c r="L1396" i="2" s="1"/>
  <c r="I1396" i="2"/>
  <c r="J1396" i="2"/>
  <c r="M1396" i="2" s="1"/>
  <c r="K1396" i="2"/>
  <c r="V1396" i="2"/>
  <c r="X1396" i="2" s="1"/>
  <c r="W1396" i="2"/>
  <c r="Y1396" i="2" s="1"/>
  <c r="H1284" i="2"/>
  <c r="L1284" i="2" s="1"/>
  <c r="I1284" i="2"/>
  <c r="J1284" i="2"/>
  <c r="M1284" i="2" s="1"/>
  <c r="K1284" i="2"/>
  <c r="V1284" i="2"/>
  <c r="X1284" i="2" s="1"/>
  <c r="W1284" i="2"/>
  <c r="Y1284" i="2" s="1"/>
  <c r="H1285" i="2"/>
  <c r="L1285" i="2" s="1"/>
  <c r="I1285" i="2"/>
  <c r="J1285" i="2"/>
  <c r="M1285" i="2" s="1"/>
  <c r="K1285" i="2"/>
  <c r="V1285" i="2"/>
  <c r="X1285" i="2" s="1"/>
  <c r="W1285" i="2"/>
  <c r="Y1285" i="2" s="1"/>
  <c r="H1286" i="2"/>
  <c r="L1286" i="2" s="1"/>
  <c r="I1286" i="2"/>
  <c r="J1286" i="2"/>
  <c r="M1286" i="2" s="1"/>
  <c r="K1286" i="2"/>
  <c r="V1286" i="2"/>
  <c r="X1286" i="2" s="1"/>
  <c r="W1286" i="2"/>
  <c r="Y1286" i="2" s="1"/>
  <c r="H1287" i="2"/>
  <c r="L1287" i="2" s="1"/>
  <c r="I1287" i="2"/>
  <c r="J1287" i="2"/>
  <c r="M1287" i="2" s="1"/>
  <c r="K1287" i="2"/>
  <c r="V1287" i="2"/>
  <c r="X1287" i="2" s="1"/>
  <c r="W1287" i="2"/>
  <c r="Y1287" i="2" s="1"/>
  <c r="H1288" i="2"/>
  <c r="L1288" i="2" s="1"/>
  <c r="I1288" i="2"/>
  <c r="J1288" i="2"/>
  <c r="M1288" i="2" s="1"/>
  <c r="K1288" i="2"/>
  <c r="V1288" i="2"/>
  <c r="X1288" i="2" s="1"/>
  <c r="W1288" i="2"/>
  <c r="Y1288" i="2" s="1"/>
  <c r="H1289" i="2"/>
  <c r="L1289" i="2" s="1"/>
  <c r="I1289" i="2"/>
  <c r="J1289" i="2"/>
  <c r="M1289" i="2" s="1"/>
  <c r="K1289" i="2"/>
  <c r="V1289" i="2"/>
  <c r="X1289" i="2" s="1"/>
  <c r="W1289" i="2"/>
  <c r="Y1289" i="2" s="1"/>
  <c r="H1178" i="2"/>
  <c r="L1178" i="2" s="1"/>
  <c r="I1178" i="2"/>
  <c r="J1178" i="2"/>
  <c r="M1178" i="2" s="1"/>
  <c r="K1178" i="2"/>
  <c r="V1178" i="2"/>
  <c r="X1178" i="2" s="1"/>
  <c r="W1178" i="2"/>
  <c r="Y1178" i="2" s="1"/>
  <c r="H1179" i="2"/>
  <c r="L1179" i="2" s="1"/>
  <c r="I1179" i="2"/>
  <c r="J1179" i="2"/>
  <c r="M1179" i="2" s="1"/>
  <c r="K1179" i="2"/>
  <c r="V1179" i="2"/>
  <c r="X1179" i="2" s="1"/>
  <c r="W1179" i="2"/>
  <c r="Y1179" i="2" s="1"/>
  <c r="H1180" i="2"/>
  <c r="L1180" i="2" s="1"/>
  <c r="I1180" i="2"/>
  <c r="J1180" i="2"/>
  <c r="M1180" i="2" s="1"/>
  <c r="K1180" i="2"/>
  <c r="V1180" i="2"/>
  <c r="X1180" i="2" s="1"/>
  <c r="W1180" i="2"/>
  <c r="Y1180" i="2" s="1"/>
  <c r="H1181" i="2"/>
  <c r="L1181" i="2" s="1"/>
  <c r="I1181" i="2"/>
  <c r="J1181" i="2"/>
  <c r="M1181" i="2" s="1"/>
  <c r="K1181" i="2"/>
  <c r="V1181" i="2"/>
  <c r="X1181" i="2" s="1"/>
  <c r="W1181" i="2"/>
  <c r="Y1181" i="2" s="1"/>
  <c r="H1072" i="2"/>
  <c r="L1072" i="2" s="1"/>
  <c r="I1072" i="2"/>
  <c r="J1072" i="2"/>
  <c r="M1072" i="2" s="1"/>
  <c r="K1072" i="2"/>
  <c r="V1072" i="2"/>
  <c r="X1072" i="2" s="1"/>
  <c r="W1072" i="2"/>
  <c r="Y1072" i="2" s="1"/>
  <c r="H1073" i="2"/>
  <c r="L1073" i="2" s="1"/>
  <c r="I1073" i="2"/>
  <c r="J1073" i="2"/>
  <c r="M1073" i="2" s="1"/>
  <c r="K1073" i="2"/>
  <c r="V1073" i="2"/>
  <c r="X1073" i="2" s="1"/>
  <c r="W1073" i="2"/>
  <c r="Y1073" i="2" s="1"/>
  <c r="H1074" i="2"/>
  <c r="L1074" i="2" s="1"/>
  <c r="I1074" i="2"/>
  <c r="J1074" i="2"/>
  <c r="M1074" i="2" s="1"/>
  <c r="K1074" i="2"/>
  <c r="V1074" i="2"/>
  <c r="X1074" i="2" s="1"/>
  <c r="W1074" i="2"/>
  <c r="Y1074" i="2" s="1"/>
  <c r="H1075" i="2"/>
  <c r="L1075" i="2" s="1"/>
  <c r="I1075" i="2"/>
  <c r="J1075" i="2"/>
  <c r="M1075" i="2" s="1"/>
  <c r="K1075" i="2"/>
  <c r="V1075" i="2"/>
  <c r="X1075" i="2" s="1"/>
  <c r="W1075" i="2"/>
  <c r="H965" i="2"/>
  <c r="L965" i="2" s="1"/>
  <c r="J965" i="2"/>
  <c r="M965" i="2" s="1"/>
  <c r="H966" i="2"/>
  <c r="L966" i="2" s="1"/>
  <c r="J966" i="2"/>
  <c r="M966" i="2" s="1"/>
  <c r="H967" i="2"/>
  <c r="L967" i="2" s="1"/>
  <c r="J967" i="2"/>
  <c r="M967" i="2" s="1"/>
  <c r="H968" i="2"/>
  <c r="L968" i="2" s="1"/>
  <c r="J968" i="2"/>
  <c r="M968" i="2" s="1"/>
  <c r="H735" i="2"/>
  <c r="L735" i="2" s="1"/>
  <c r="J735" i="2"/>
  <c r="M735" i="2" s="1"/>
  <c r="H736" i="2"/>
  <c r="L736" i="2" s="1"/>
  <c r="J736" i="2"/>
  <c r="M736" i="2" s="1"/>
  <c r="H737" i="2"/>
  <c r="L737" i="2" s="1"/>
  <c r="J737" i="2"/>
  <c r="M737" i="2" s="1"/>
  <c r="H93" i="2"/>
  <c r="L93" i="2" s="1"/>
  <c r="J93" i="2"/>
  <c r="M93" i="2" s="1"/>
  <c r="H94" i="2"/>
  <c r="L94" i="2" s="1"/>
  <c r="J94" i="2"/>
  <c r="M94" i="2" s="1"/>
  <c r="H95" i="2"/>
  <c r="L95" i="2" s="1"/>
  <c r="J95" i="2"/>
  <c r="M95" i="2" s="1"/>
  <c r="H96" i="2"/>
  <c r="L96" i="2" s="1"/>
  <c r="J96" i="2"/>
  <c r="M96" i="2" s="1"/>
  <c r="N1178" i="2" l="1"/>
  <c r="P1178" i="2"/>
  <c r="Q1181" i="2"/>
  <c r="O1181" i="2"/>
  <c r="Q1179" i="2"/>
  <c r="O1179" i="2"/>
  <c r="N1181" i="2"/>
  <c r="P1181" i="2"/>
  <c r="Q1178" i="2"/>
  <c r="O1178" i="2"/>
  <c r="N1180" i="2"/>
  <c r="P1180" i="2"/>
  <c r="Q1180" i="2"/>
  <c r="O1180" i="2"/>
  <c r="N1179" i="2"/>
  <c r="P1179" i="2"/>
  <c r="P1289" i="2"/>
  <c r="N1289" i="2"/>
  <c r="O1286" i="2"/>
  <c r="Q1286" i="2"/>
  <c r="P1285" i="2"/>
  <c r="N1285" i="2"/>
  <c r="O1288" i="2"/>
  <c r="Q1288" i="2"/>
  <c r="P1287" i="2"/>
  <c r="N1287" i="2"/>
  <c r="O1284" i="2"/>
  <c r="Q1284" i="2"/>
  <c r="Q1289" i="2"/>
  <c r="O1289" i="2"/>
  <c r="P1288" i="2"/>
  <c r="N1288" i="2"/>
  <c r="Q1287" i="2"/>
  <c r="O1287" i="2"/>
  <c r="P1286" i="2"/>
  <c r="N1286" i="2"/>
  <c r="Q1285" i="2"/>
  <c r="O1285" i="2"/>
  <c r="P1284" i="2"/>
  <c r="N1284" i="2"/>
  <c r="B574" i="2"/>
  <c r="C574" i="2" s="1"/>
  <c r="B493" i="2"/>
  <c r="C493" i="2" s="1"/>
  <c r="A494" i="2"/>
  <c r="B214" i="2"/>
  <c r="C214" i="2" s="1"/>
  <c r="C414" i="2"/>
  <c r="B415" i="2"/>
  <c r="A575" i="2"/>
  <c r="N968" i="2"/>
  <c r="P968" i="2"/>
  <c r="Q1072" i="2"/>
  <c r="O1072" i="2"/>
  <c r="N1396" i="2"/>
  <c r="P1396" i="2"/>
  <c r="N1394" i="2"/>
  <c r="P1394" i="2"/>
  <c r="Q1391" i="2"/>
  <c r="O1391" i="2"/>
  <c r="O3016" i="2"/>
  <c r="Q3016" i="2"/>
  <c r="O3014" i="2"/>
  <c r="Q3014" i="2"/>
  <c r="N3223" i="2"/>
  <c r="P3223" i="2"/>
  <c r="N3221" i="2"/>
  <c r="P3221" i="2"/>
  <c r="O2802" i="2"/>
  <c r="Q2802" i="2"/>
  <c r="O2800" i="2"/>
  <c r="Q2800" i="2"/>
  <c r="P2694" i="2"/>
  <c r="N2694" i="2"/>
  <c r="P2396" i="2"/>
  <c r="N2396" i="2"/>
  <c r="O2105" i="2"/>
  <c r="Q2105" i="2"/>
  <c r="O2103" i="2"/>
  <c r="Q2103" i="2"/>
  <c r="Q1994" i="2"/>
  <c r="O1994" i="2"/>
  <c r="P1884" i="2"/>
  <c r="N1884" i="2"/>
  <c r="P1773" i="2"/>
  <c r="N1773" i="2"/>
  <c r="N1581" i="2"/>
  <c r="P1581" i="2"/>
  <c r="N1585" i="2"/>
  <c r="P1585" i="2"/>
  <c r="Q1995" i="2"/>
  <c r="O1995" i="2"/>
  <c r="P2400" i="2"/>
  <c r="N2400" i="2"/>
  <c r="O2803" i="2"/>
  <c r="Q2803" i="2"/>
  <c r="O3018" i="2"/>
  <c r="Q3018" i="2"/>
  <c r="P3123" i="2"/>
  <c r="N3123" i="2"/>
  <c r="N98" i="2"/>
  <c r="P98" i="2"/>
  <c r="P739" i="2"/>
  <c r="N739" i="2"/>
  <c r="Q1078" i="2"/>
  <c r="O1078" i="2"/>
  <c r="Q96" i="2"/>
  <c r="O96" i="2"/>
  <c r="Q94" i="2"/>
  <c r="O94" i="2"/>
  <c r="O737" i="2"/>
  <c r="Q737" i="2"/>
  <c r="O735" i="2"/>
  <c r="Q735" i="2"/>
  <c r="Q967" i="2"/>
  <c r="O967" i="2"/>
  <c r="Q965" i="2"/>
  <c r="O965" i="2"/>
  <c r="O2587" i="2"/>
  <c r="Q2587" i="2"/>
  <c r="O2585" i="2"/>
  <c r="Q2585" i="2"/>
  <c r="O2399" i="2"/>
  <c r="Q2399" i="2"/>
  <c r="O2397" i="2"/>
  <c r="Q2397" i="2"/>
  <c r="N2209" i="2"/>
  <c r="P2209" i="2"/>
  <c r="Q2208" i="2"/>
  <c r="O2208" i="2"/>
  <c r="Q1776" i="2"/>
  <c r="O1776" i="2"/>
  <c r="Q1774" i="2"/>
  <c r="O1774" i="2"/>
  <c r="Q1584" i="2"/>
  <c r="O1584" i="2"/>
  <c r="Q1582" i="2"/>
  <c r="O1582" i="2"/>
  <c r="O738" i="2"/>
  <c r="Q738" i="2"/>
  <c r="Q970" i="2"/>
  <c r="O970" i="2"/>
  <c r="Q1777" i="2"/>
  <c r="O1777" i="2"/>
  <c r="O2588" i="2"/>
  <c r="Q2588" i="2"/>
  <c r="O740" i="2"/>
  <c r="Q740" i="2"/>
  <c r="Q1586" i="2"/>
  <c r="O1586" i="2"/>
  <c r="N95" i="2"/>
  <c r="P95" i="2"/>
  <c r="N966" i="2"/>
  <c r="P966" i="2"/>
  <c r="Q1074" i="2"/>
  <c r="O1074" i="2"/>
  <c r="Q1395" i="2"/>
  <c r="O1395" i="2"/>
  <c r="P3015" i="2"/>
  <c r="N3015" i="2"/>
  <c r="P3121" i="2"/>
  <c r="N3121" i="2"/>
  <c r="O3330" i="2"/>
  <c r="Q3330" i="2"/>
  <c r="O3328" i="2"/>
  <c r="Q3328" i="2"/>
  <c r="O3224" i="2"/>
  <c r="Q3224" i="2"/>
  <c r="O3222" i="2"/>
  <c r="Q3222" i="2"/>
  <c r="O2911" i="2"/>
  <c r="Q2911" i="2"/>
  <c r="O2909" i="2"/>
  <c r="Q2909" i="2"/>
  <c r="P2692" i="2"/>
  <c r="N2692" i="2"/>
  <c r="P2398" i="2"/>
  <c r="N2398" i="2"/>
  <c r="N2210" i="2"/>
  <c r="P2210" i="2"/>
  <c r="P1993" i="2"/>
  <c r="N1993" i="2"/>
  <c r="P1991" i="2"/>
  <c r="N1991" i="2"/>
  <c r="O1883" i="2"/>
  <c r="Q1883" i="2"/>
  <c r="P1775" i="2"/>
  <c r="N1775" i="2"/>
  <c r="N97" i="2"/>
  <c r="P97" i="2"/>
  <c r="Q1076" i="2"/>
  <c r="O1076" i="2"/>
  <c r="Q2212" i="2"/>
  <c r="O2212" i="2"/>
  <c r="P2696" i="2"/>
  <c r="N2696" i="2"/>
  <c r="P2912" i="2"/>
  <c r="N2912" i="2"/>
  <c r="O3225" i="2"/>
  <c r="Q3225" i="2"/>
  <c r="N1077" i="2"/>
  <c r="P1077" i="2"/>
  <c r="N96" i="2"/>
  <c r="P96" i="2"/>
  <c r="P737" i="2"/>
  <c r="N737" i="2"/>
  <c r="N965" i="2"/>
  <c r="P965" i="2"/>
  <c r="N1074" i="2"/>
  <c r="P1074" i="2"/>
  <c r="N1072" i="2"/>
  <c r="P1072" i="2"/>
  <c r="Q1396" i="2"/>
  <c r="O1396" i="2"/>
  <c r="N1395" i="2"/>
  <c r="P1395" i="2"/>
  <c r="Q1394" i="2"/>
  <c r="O1394" i="2"/>
  <c r="Q1392" i="2"/>
  <c r="O1392" i="2"/>
  <c r="N1391" i="2"/>
  <c r="P1391" i="2"/>
  <c r="Q1390" i="2"/>
  <c r="O1390" i="2"/>
  <c r="P3016" i="2"/>
  <c r="N3016" i="2"/>
  <c r="O3015" i="2"/>
  <c r="Q3015" i="2"/>
  <c r="P3014" i="2"/>
  <c r="N3014" i="2"/>
  <c r="O3121" i="2"/>
  <c r="Q3121" i="2"/>
  <c r="P3120" i="2"/>
  <c r="N3120" i="2"/>
  <c r="O3119" i="2"/>
  <c r="Q3119" i="2"/>
  <c r="N3330" i="2"/>
  <c r="P3330" i="2"/>
  <c r="O3329" i="2"/>
  <c r="Q3329" i="2"/>
  <c r="N3328" i="2"/>
  <c r="P3328" i="2"/>
  <c r="O3327" i="2"/>
  <c r="Q3327" i="2"/>
  <c r="N3224" i="2"/>
  <c r="P3224" i="2"/>
  <c r="O3223" i="2"/>
  <c r="Q3223" i="2"/>
  <c r="N3222" i="2"/>
  <c r="P3222" i="2"/>
  <c r="O3221" i="2"/>
  <c r="Q3221" i="2"/>
  <c r="P3122" i="2"/>
  <c r="N3122" i="2"/>
  <c r="O3017" i="2"/>
  <c r="Q3017" i="2"/>
  <c r="P2911" i="2"/>
  <c r="N2911" i="2"/>
  <c r="O2910" i="2"/>
  <c r="Q2910" i="2"/>
  <c r="P2909" i="2"/>
  <c r="N2909" i="2"/>
  <c r="O2908" i="2"/>
  <c r="Q2908" i="2"/>
  <c r="P2802" i="2"/>
  <c r="N2802" i="2"/>
  <c r="O2801" i="2"/>
  <c r="Q2801" i="2"/>
  <c r="P2800" i="2"/>
  <c r="N2800" i="2"/>
  <c r="O2799" i="2"/>
  <c r="Q2799" i="2"/>
  <c r="P2695" i="2"/>
  <c r="N2695" i="2"/>
  <c r="O2694" i="2"/>
  <c r="Q2694" i="2"/>
  <c r="P2693" i="2"/>
  <c r="N2693" i="2"/>
  <c r="O2692" i="2"/>
  <c r="Q2692" i="2"/>
  <c r="P2587" i="2"/>
  <c r="N2587" i="2"/>
  <c r="P2585" i="2"/>
  <c r="N2585" i="2"/>
  <c r="P2399" i="2"/>
  <c r="N2399" i="2"/>
  <c r="P2397" i="2"/>
  <c r="N2397" i="2"/>
  <c r="N2211" i="2"/>
  <c r="P2211" i="2"/>
  <c r="Q2210" i="2"/>
  <c r="O2210" i="2"/>
  <c r="N2105" i="2"/>
  <c r="P2105" i="2"/>
  <c r="O2104" i="2"/>
  <c r="Q2104" i="2"/>
  <c r="N2103" i="2"/>
  <c r="P2103" i="2"/>
  <c r="O2102" i="2"/>
  <c r="Q2102" i="2"/>
  <c r="P1994" i="2"/>
  <c r="N1994" i="2"/>
  <c r="Q1993" i="2"/>
  <c r="O1993" i="2"/>
  <c r="P1992" i="2"/>
  <c r="N1992" i="2"/>
  <c r="Q1991" i="2"/>
  <c r="O1991" i="2"/>
  <c r="N1885" i="2"/>
  <c r="P1885" i="2"/>
  <c r="O1884" i="2"/>
  <c r="Q1884" i="2"/>
  <c r="N1883" i="2"/>
  <c r="P1883" i="2"/>
  <c r="O1882" i="2"/>
  <c r="Q1882" i="2"/>
  <c r="P1776" i="2"/>
  <c r="N1776" i="2"/>
  <c r="P1774" i="2"/>
  <c r="N1774" i="2"/>
  <c r="N1584" i="2"/>
  <c r="P1584" i="2"/>
  <c r="N1582" i="2"/>
  <c r="P1582" i="2"/>
  <c r="P738" i="2"/>
  <c r="N738" i="2"/>
  <c r="N970" i="2"/>
  <c r="P970" i="2"/>
  <c r="N1076" i="2"/>
  <c r="P1076" i="2"/>
  <c r="P1777" i="2"/>
  <c r="N1777" i="2"/>
  <c r="O1886" i="2"/>
  <c r="Q1886" i="2"/>
  <c r="P1995" i="2"/>
  <c r="N1995" i="2"/>
  <c r="O2106" i="2"/>
  <c r="Q2106" i="2"/>
  <c r="N2212" i="2"/>
  <c r="P2212" i="2"/>
  <c r="P2588" i="2"/>
  <c r="N2588" i="2"/>
  <c r="Q2696" i="2"/>
  <c r="O2696" i="2"/>
  <c r="P2803" i="2"/>
  <c r="N2803" i="2"/>
  <c r="O2912" i="2"/>
  <c r="Q2912" i="2"/>
  <c r="P3018" i="2"/>
  <c r="N3018" i="2"/>
  <c r="O3123" i="2"/>
  <c r="Q3123" i="2"/>
  <c r="N3225" i="2"/>
  <c r="P3225" i="2"/>
  <c r="P740" i="2"/>
  <c r="N740" i="2"/>
  <c r="N1078" i="2"/>
  <c r="P1078" i="2"/>
  <c r="Q1077" i="2"/>
  <c r="O1077" i="2"/>
  <c r="N1586" i="2"/>
  <c r="P1586" i="2"/>
  <c r="N93" i="2"/>
  <c r="P93" i="2"/>
  <c r="P736" i="2"/>
  <c r="N736" i="2"/>
  <c r="N1075" i="2"/>
  <c r="P1075" i="2"/>
  <c r="N1073" i="2"/>
  <c r="P1073" i="2"/>
  <c r="Q1393" i="2"/>
  <c r="O1393" i="2"/>
  <c r="N1392" i="2"/>
  <c r="P1392" i="2"/>
  <c r="N1390" i="2"/>
  <c r="P1390" i="2"/>
  <c r="O3120" i="2"/>
  <c r="Q3120" i="2"/>
  <c r="P3119" i="2"/>
  <c r="N3119" i="2"/>
  <c r="N3329" i="2"/>
  <c r="P3329" i="2"/>
  <c r="N3327" i="2"/>
  <c r="P3327" i="2"/>
  <c r="O3122" i="2"/>
  <c r="Q3122" i="2"/>
  <c r="P3017" i="2"/>
  <c r="N3017" i="2"/>
  <c r="P2910" i="2"/>
  <c r="N2910" i="2"/>
  <c r="P2908" i="2"/>
  <c r="N2908" i="2"/>
  <c r="P2801" i="2"/>
  <c r="N2801" i="2"/>
  <c r="P2799" i="2"/>
  <c r="N2799" i="2"/>
  <c r="Q2695" i="2"/>
  <c r="O2695" i="2"/>
  <c r="O2693" i="2"/>
  <c r="Q2693" i="2"/>
  <c r="P2586" i="2"/>
  <c r="N2586" i="2"/>
  <c r="P2584" i="2"/>
  <c r="N2584" i="2"/>
  <c r="Q2211" i="2"/>
  <c r="O2211" i="2"/>
  <c r="Q2209" i="2"/>
  <c r="O2209" i="2"/>
  <c r="N2104" i="2"/>
  <c r="P2104" i="2"/>
  <c r="N2102" i="2"/>
  <c r="P2102" i="2"/>
  <c r="Q1992" i="2"/>
  <c r="O1992" i="2"/>
  <c r="O1885" i="2"/>
  <c r="Q1885" i="2"/>
  <c r="N1882" i="2"/>
  <c r="P1882" i="2"/>
  <c r="N1583" i="2"/>
  <c r="P1583" i="2"/>
  <c r="N969" i="2"/>
  <c r="P969" i="2"/>
  <c r="N1886" i="2"/>
  <c r="P1886" i="2"/>
  <c r="N2106" i="2"/>
  <c r="P2106" i="2"/>
  <c r="N94" i="2"/>
  <c r="P94" i="2"/>
  <c r="P735" i="2"/>
  <c r="N735" i="2"/>
  <c r="N967" i="2"/>
  <c r="P967" i="2"/>
  <c r="Q1075" i="2"/>
  <c r="O1075" i="2"/>
  <c r="Q1073" i="2"/>
  <c r="O1073" i="2"/>
  <c r="N1393" i="2"/>
  <c r="P1393" i="2"/>
  <c r="Q95" i="2"/>
  <c r="O95" i="2"/>
  <c r="Q93" i="2"/>
  <c r="O93" i="2"/>
  <c r="O736" i="2"/>
  <c r="Q736" i="2"/>
  <c r="Q968" i="2"/>
  <c r="O968" i="2"/>
  <c r="Q966" i="2"/>
  <c r="O966" i="2"/>
  <c r="O2586" i="2"/>
  <c r="Q2586" i="2"/>
  <c r="O2584" i="2"/>
  <c r="Q2584" i="2"/>
  <c r="O2398" i="2"/>
  <c r="Q2398" i="2"/>
  <c r="O2396" i="2"/>
  <c r="Q2396" i="2"/>
  <c r="N2208" i="2"/>
  <c r="P2208" i="2"/>
  <c r="Q1775" i="2"/>
  <c r="O1775" i="2"/>
  <c r="Q1773" i="2"/>
  <c r="O1773" i="2"/>
  <c r="Q1583" i="2"/>
  <c r="O1583" i="2"/>
  <c r="Q1581" i="2"/>
  <c r="O1581" i="2"/>
  <c r="Q97" i="2"/>
  <c r="O97" i="2"/>
  <c r="Q969" i="2"/>
  <c r="O969" i="2"/>
  <c r="Q1585" i="2"/>
  <c r="O1585" i="2"/>
  <c r="O2400" i="2"/>
  <c r="Q2400" i="2"/>
  <c r="Q98" i="2"/>
  <c r="O98" i="2"/>
  <c r="O739" i="2"/>
  <c r="Q739" i="2"/>
  <c r="A215" i="2"/>
  <c r="AA2803" i="2"/>
  <c r="AB2803" i="2" s="1"/>
  <c r="AA1886" i="2"/>
  <c r="AB1886" i="2" s="1"/>
  <c r="Z1074" i="2"/>
  <c r="Z2803" i="2"/>
  <c r="Z1077" i="2"/>
  <c r="Z3225" i="2"/>
  <c r="AA1078" i="2"/>
  <c r="AB1078" i="2" s="1"/>
  <c r="AA1077" i="2"/>
  <c r="AB1077" i="2" s="1"/>
  <c r="AA1995" i="2"/>
  <c r="AB1995" i="2" s="1"/>
  <c r="AA3225" i="2"/>
  <c r="AB3225" i="2" s="1"/>
  <c r="Y1078" i="2"/>
  <c r="Z1078" i="2" s="1"/>
  <c r="Z2212" i="2"/>
  <c r="Z2912" i="2"/>
  <c r="AA3123" i="2"/>
  <c r="AB3123" i="2" s="1"/>
  <c r="Z1076" i="2"/>
  <c r="AA1076" i="2"/>
  <c r="AB1076" i="2" s="1"/>
  <c r="AA2212" i="2"/>
  <c r="AB2212" i="2" s="1"/>
  <c r="Z2696" i="2"/>
  <c r="AA2696" i="2"/>
  <c r="AB2696" i="2" s="1"/>
  <c r="Z1886" i="2"/>
  <c r="Z1995" i="2"/>
  <c r="Z2104" i="2"/>
  <c r="Z1994" i="2"/>
  <c r="AA2912" i="2"/>
  <c r="AB2912" i="2" s="1"/>
  <c r="Z3018" i="2"/>
  <c r="AA3018" i="2"/>
  <c r="AB3018" i="2" s="1"/>
  <c r="Z3123" i="2"/>
  <c r="Z2106" i="2"/>
  <c r="AA2106" i="2"/>
  <c r="AB2106" i="2" s="1"/>
  <c r="AA2908" i="2"/>
  <c r="AB2908" i="2" s="1"/>
  <c r="Z1392" i="2"/>
  <c r="Z3329" i="2"/>
  <c r="AA1073" i="2"/>
  <c r="AB1073" i="2" s="1"/>
  <c r="Z2909" i="2"/>
  <c r="Z2103" i="2"/>
  <c r="Z2908" i="2"/>
  <c r="AA2801" i="2"/>
  <c r="AB2801" i="2" s="1"/>
  <c r="AA3122" i="2"/>
  <c r="AB3122" i="2" s="1"/>
  <c r="AA2909" i="2"/>
  <c r="AB2909" i="2" s="1"/>
  <c r="Z2802" i="2"/>
  <c r="Z1884" i="2"/>
  <c r="AA1072" i="2"/>
  <c r="AB1072" i="2" s="1"/>
  <c r="AA2209" i="2"/>
  <c r="AB2209" i="2" s="1"/>
  <c r="Z1882" i="2"/>
  <c r="Z1289" i="2"/>
  <c r="AA1284" i="2"/>
  <c r="AB1284" i="2" s="1"/>
  <c r="AA3327" i="2"/>
  <c r="AB3327" i="2" s="1"/>
  <c r="AA3223" i="2"/>
  <c r="AB3223" i="2" s="1"/>
  <c r="AA3221" i="2"/>
  <c r="AB3221" i="2" s="1"/>
  <c r="AA2693" i="2"/>
  <c r="AB2693" i="2" s="1"/>
  <c r="AA1885" i="2"/>
  <c r="AB1885" i="2" s="1"/>
  <c r="AA1882" i="2"/>
  <c r="AB1882" i="2" s="1"/>
  <c r="Z1395" i="2"/>
  <c r="Z3328" i="2"/>
  <c r="AA2911" i="2"/>
  <c r="AB2911" i="2" s="1"/>
  <c r="AA2799" i="2"/>
  <c r="AB2799" i="2" s="1"/>
  <c r="AA2210" i="2"/>
  <c r="AB2210" i="2" s="1"/>
  <c r="AA2208" i="2"/>
  <c r="AB2208" i="2" s="1"/>
  <c r="Z2102" i="2"/>
  <c r="AA1074" i="2"/>
  <c r="AB1074" i="2" s="1"/>
  <c r="AA1289" i="2"/>
  <c r="AB1289" i="2" s="1"/>
  <c r="AA1288" i="2"/>
  <c r="AB1288" i="2" s="1"/>
  <c r="Z1285" i="2"/>
  <c r="AA1396" i="2"/>
  <c r="AB1396" i="2" s="1"/>
  <c r="AA1394" i="2"/>
  <c r="AB1394" i="2" s="1"/>
  <c r="AA1392" i="2"/>
  <c r="AB1392" i="2" s="1"/>
  <c r="AA3328" i="2"/>
  <c r="AB3328" i="2" s="1"/>
  <c r="AA3017" i="2"/>
  <c r="AB3017" i="2" s="1"/>
  <c r="Z2910" i="2"/>
  <c r="AA2692" i="2"/>
  <c r="AB2692" i="2" s="1"/>
  <c r="Z2211" i="2"/>
  <c r="AA2103" i="2"/>
  <c r="AB2103" i="2" s="1"/>
  <c r="AA2102" i="2"/>
  <c r="AB2102" i="2" s="1"/>
  <c r="AA1993" i="2"/>
  <c r="AB1993" i="2" s="1"/>
  <c r="Z2209" i="2"/>
  <c r="Z3120" i="2"/>
  <c r="Z2693" i="2"/>
  <c r="Z1992" i="2"/>
  <c r="Z1288" i="2"/>
  <c r="AA3330" i="2"/>
  <c r="AB3330" i="2" s="1"/>
  <c r="Z3224" i="2"/>
  <c r="Z2801" i="2"/>
  <c r="Z1178" i="2"/>
  <c r="AA1178" i="2"/>
  <c r="AB1178" i="2" s="1"/>
  <c r="AA1286" i="2"/>
  <c r="AB1286" i="2" s="1"/>
  <c r="Z1391" i="2"/>
  <c r="AA1390" i="2"/>
  <c r="AB1390" i="2" s="1"/>
  <c r="Z3016" i="2"/>
  <c r="AA3016" i="2"/>
  <c r="AB3016" i="2" s="1"/>
  <c r="AA3014" i="2"/>
  <c r="AB3014" i="2" s="1"/>
  <c r="AA3120" i="2"/>
  <c r="AB3120" i="2" s="1"/>
  <c r="Z3119" i="2"/>
  <c r="AA3119" i="2"/>
  <c r="AB3119" i="2" s="1"/>
  <c r="Z3330" i="2"/>
  <c r="AA3329" i="2"/>
  <c r="AB3329" i="2" s="1"/>
  <c r="AA2910" i="2"/>
  <c r="AB2910" i="2" s="1"/>
  <c r="AA2800" i="2"/>
  <c r="AB2800" i="2" s="1"/>
  <c r="AA2694" i="2"/>
  <c r="AB2694" i="2" s="1"/>
  <c r="Z2105" i="2"/>
  <c r="AA2105" i="2"/>
  <c r="AB2105" i="2" s="1"/>
  <c r="AA1992" i="2"/>
  <c r="AB1992" i="2" s="1"/>
  <c r="Z1991" i="2"/>
  <c r="AA1883" i="2"/>
  <c r="AB1883" i="2" s="1"/>
  <c r="Z3327" i="2"/>
  <c r="AA3224" i="2"/>
  <c r="AB3224" i="2" s="1"/>
  <c r="Z3223" i="2"/>
  <c r="Z2692" i="2"/>
  <c r="Z2208" i="2"/>
  <c r="AA1991" i="2"/>
  <c r="AB1991" i="2" s="1"/>
  <c r="Z1885" i="2"/>
  <c r="Z1179" i="2"/>
  <c r="AA3015" i="2"/>
  <c r="AB3015" i="2" s="1"/>
  <c r="Z3122" i="2"/>
  <c r="Z3017" i="2"/>
  <c r="Z2911" i="2"/>
  <c r="AA2802" i="2"/>
  <c r="AB2802" i="2" s="1"/>
  <c r="Z1073" i="2"/>
  <c r="Z1072" i="2"/>
  <c r="Z1284" i="2"/>
  <c r="AA1395" i="2"/>
  <c r="AB1395" i="2" s="1"/>
  <c r="Z1394" i="2"/>
  <c r="AA1391" i="2"/>
  <c r="AB1391" i="2" s="1"/>
  <c r="Z1390" i="2"/>
  <c r="AA3121" i="2"/>
  <c r="AB3121" i="2" s="1"/>
  <c r="AA3222" i="2"/>
  <c r="AB3222" i="2" s="1"/>
  <c r="AA2211" i="2"/>
  <c r="AB2211" i="2" s="1"/>
  <c r="AA1994" i="2"/>
  <c r="AB1994" i="2" s="1"/>
  <c r="AA1884" i="2"/>
  <c r="AB1884" i="2" s="1"/>
  <c r="AA1075" i="2"/>
  <c r="AB1075" i="2" s="1"/>
  <c r="Z1181" i="2"/>
  <c r="AA1393" i="2"/>
  <c r="AB1393" i="2" s="1"/>
  <c r="Z1393" i="2"/>
  <c r="Y1883" i="2"/>
  <c r="Z1883" i="2" s="1"/>
  <c r="Z1993" i="2"/>
  <c r="AA2104" i="2"/>
  <c r="AB2104" i="2" s="1"/>
  <c r="Z2210" i="2"/>
  <c r="Z2695" i="2"/>
  <c r="Z2694" i="2"/>
  <c r="AA2695" i="2"/>
  <c r="AB2695" i="2" s="1"/>
  <c r="Z2799" i="2"/>
  <c r="Z2800" i="2"/>
  <c r="Z3221" i="2"/>
  <c r="Z3222" i="2"/>
  <c r="Z3121" i="2"/>
  <c r="Z3014" i="2"/>
  <c r="Z3015" i="2"/>
  <c r="AA1180" i="2"/>
  <c r="AB1180" i="2" s="1"/>
  <c r="AA1179" i="2"/>
  <c r="AB1179" i="2" s="1"/>
  <c r="AA1285" i="2"/>
  <c r="AB1285" i="2" s="1"/>
  <c r="Z1396" i="2"/>
  <c r="Z1286" i="2"/>
  <c r="Z1287" i="2"/>
  <c r="AA1287" i="2"/>
  <c r="AB1287" i="2" s="1"/>
  <c r="Z1180" i="2"/>
  <c r="AA1181" i="2"/>
  <c r="AB1181" i="2" s="1"/>
  <c r="Y1075" i="2"/>
  <c r="Z1075" i="2" s="1"/>
  <c r="H3326" i="2"/>
  <c r="L3326" i="2" s="1"/>
  <c r="I3326" i="2"/>
  <c r="J3326" i="2"/>
  <c r="M3326" i="2" s="1"/>
  <c r="K3326" i="2"/>
  <c r="V3326" i="2"/>
  <c r="X3326" i="2" s="1"/>
  <c r="W3326" i="2"/>
  <c r="Y3326" i="2" s="1"/>
  <c r="H3220" i="2"/>
  <c r="L3220" i="2" s="1"/>
  <c r="I3220" i="2"/>
  <c r="J3220" i="2"/>
  <c r="M3220" i="2" s="1"/>
  <c r="K3220" i="2"/>
  <c r="V3220" i="2"/>
  <c r="X3220" i="2" s="1"/>
  <c r="W3220" i="2"/>
  <c r="Y3220" i="2" s="1"/>
  <c r="H3118" i="2"/>
  <c r="L3118" i="2" s="1"/>
  <c r="I3118" i="2"/>
  <c r="J3118" i="2"/>
  <c r="M3118" i="2" s="1"/>
  <c r="K3118" i="2"/>
  <c r="X3118" i="2"/>
  <c r="W3118" i="2"/>
  <c r="Y3118" i="2" s="1"/>
  <c r="H3013" i="2"/>
  <c r="L3013" i="2" s="1"/>
  <c r="I3013" i="2"/>
  <c r="J3013" i="2"/>
  <c r="M3013" i="2" s="1"/>
  <c r="K3013" i="2"/>
  <c r="V3013" i="2"/>
  <c r="X3013" i="2" s="1"/>
  <c r="W3013" i="2"/>
  <c r="Y3013" i="2" s="1"/>
  <c r="H2907" i="2"/>
  <c r="L2907" i="2" s="1"/>
  <c r="I2907" i="2"/>
  <c r="J2907" i="2"/>
  <c r="M2907" i="2" s="1"/>
  <c r="K2907" i="2"/>
  <c r="V2907" i="2"/>
  <c r="X2907" i="2" s="1"/>
  <c r="W2907" i="2"/>
  <c r="Y2907" i="2" s="1"/>
  <c r="H2798" i="2"/>
  <c r="L2798" i="2" s="1"/>
  <c r="I2798" i="2"/>
  <c r="J2798" i="2"/>
  <c r="M2798" i="2" s="1"/>
  <c r="K2798" i="2"/>
  <c r="V2798" i="2"/>
  <c r="X2798" i="2" s="1"/>
  <c r="W2798" i="2"/>
  <c r="Y2798" i="2" s="1"/>
  <c r="H2691" i="2"/>
  <c r="L2691" i="2" s="1"/>
  <c r="I2691" i="2"/>
  <c r="J2691" i="2"/>
  <c r="M2691" i="2" s="1"/>
  <c r="K2691" i="2"/>
  <c r="V2691" i="2"/>
  <c r="X2691" i="2" s="1"/>
  <c r="W2691" i="2"/>
  <c r="Y2691" i="2" s="1"/>
  <c r="H2583" i="2"/>
  <c r="L2583" i="2" s="1"/>
  <c r="J2583" i="2"/>
  <c r="M2583" i="2" s="1"/>
  <c r="H2395" i="2"/>
  <c r="L2395" i="2" s="1"/>
  <c r="J2395" i="2"/>
  <c r="M2395" i="2" s="1"/>
  <c r="H2207" i="2"/>
  <c r="L2207" i="2" s="1"/>
  <c r="I2207" i="2"/>
  <c r="J2207" i="2"/>
  <c r="M2207" i="2" s="1"/>
  <c r="K2207" i="2"/>
  <c r="V2207" i="2"/>
  <c r="X2207" i="2" s="1"/>
  <c r="W2207" i="2"/>
  <c r="Y2207" i="2" s="1"/>
  <c r="H2101" i="2"/>
  <c r="L2101" i="2" s="1"/>
  <c r="I2101" i="2"/>
  <c r="J2101" i="2"/>
  <c r="M2101" i="2" s="1"/>
  <c r="K2101" i="2"/>
  <c r="V2101" i="2"/>
  <c r="X2101" i="2" s="1"/>
  <c r="W2101" i="2"/>
  <c r="Y2101" i="2" s="1"/>
  <c r="H1990" i="2"/>
  <c r="L1990" i="2" s="1"/>
  <c r="I1990" i="2"/>
  <c r="J1990" i="2"/>
  <c r="M1990" i="2" s="1"/>
  <c r="K1990" i="2"/>
  <c r="V1990" i="2"/>
  <c r="X1990" i="2" s="1"/>
  <c r="W1990" i="2"/>
  <c r="Y1990" i="2" s="1"/>
  <c r="H1881" i="2"/>
  <c r="L1881" i="2" s="1"/>
  <c r="I1881" i="2"/>
  <c r="J1881" i="2"/>
  <c r="M1881" i="2" s="1"/>
  <c r="K1881" i="2"/>
  <c r="V1881" i="2"/>
  <c r="X1881" i="2" s="1"/>
  <c r="W1881" i="2"/>
  <c r="Y1881" i="2" s="1"/>
  <c r="H1772" i="2"/>
  <c r="L1772" i="2" s="1"/>
  <c r="J1772" i="2"/>
  <c r="M1772" i="2" s="1"/>
  <c r="H1580" i="2"/>
  <c r="L1580" i="2" s="1"/>
  <c r="J1580" i="2"/>
  <c r="M1580" i="2" s="1"/>
  <c r="H1389" i="2"/>
  <c r="L1389" i="2" s="1"/>
  <c r="I1389" i="2"/>
  <c r="J1389" i="2"/>
  <c r="M1389" i="2" s="1"/>
  <c r="K1389" i="2"/>
  <c r="V1389" i="2"/>
  <c r="X1389" i="2" s="1"/>
  <c r="W1389" i="2"/>
  <c r="Y1389" i="2" s="1"/>
  <c r="H1283" i="2"/>
  <c r="L1283" i="2" s="1"/>
  <c r="I1283" i="2"/>
  <c r="J1283" i="2"/>
  <c r="M1283" i="2" s="1"/>
  <c r="K1283" i="2"/>
  <c r="V1283" i="2"/>
  <c r="X1283" i="2" s="1"/>
  <c r="W1283" i="2"/>
  <c r="Y1283" i="2" s="1"/>
  <c r="H1177" i="2"/>
  <c r="L1177" i="2" s="1"/>
  <c r="I1177" i="2"/>
  <c r="J1177" i="2"/>
  <c r="M1177" i="2" s="1"/>
  <c r="K1177" i="2"/>
  <c r="V1177" i="2"/>
  <c r="X1177" i="2" s="1"/>
  <c r="W1177" i="2"/>
  <c r="Y1177" i="2" s="1"/>
  <c r="H964" i="2"/>
  <c r="L964" i="2" s="1"/>
  <c r="J964" i="2"/>
  <c r="M964" i="2" s="1"/>
  <c r="H734" i="2"/>
  <c r="L734" i="2" s="1"/>
  <c r="J734" i="2"/>
  <c r="M734" i="2" s="1"/>
  <c r="H92" i="2"/>
  <c r="L92" i="2" s="1"/>
  <c r="J92" i="2"/>
  <c r="M92" i="2" s="1"/>
  <c r="H3219" i="2"/>
  <c r="L3219" i="2" s="1"/>
  <c r="I3219" i="2"/>
  <c r="J3219" i="2"/>
  <c r="M3219" i="2" s="1"/>
  <c r="K3219" i="2"/>
  <c r="V3219" i="2"/>
  <c r="X3219" i="2" s="1"/>
  <c r="W3219" i="2"/>
  <c r="Y3219" i="2" s="1"/>
  <c r="H3117" i="2"/>
  <c r="L3117" i="2" s="1"/>
  <c r="I3117" i="2"/>
  <c r="J3117" i="2"/>
  <c r="M3117" i="2" s="1"/>
  <c r="K3117" i="2"/>
  <c r="V3117" i="2"/>
  <c r="X3117" i="2" s="1"/>
  <c r="W3117" i="2"/>
  <c r="Y3117" i="2" s="1"/>
  <c r="H3012" i="2"/>
  <c r="L3012" i="2" s="1"/>
  <c r="I3012" i="2"/>
  <c r="J3012" i="2"/>
  <c r="M3012" i="2" s="1"/>
  <c r="K3012" i="2"/>
  <c r="V3012" i="2"/>
  <c r="X3012" i="2" s="1"/>
  <c r="W3012" i="2"/>
  <c r="Y3012" i="2" s="1"/>
  <c r="H2906" i="2"/>
  <c r="L2906" i="2" s="1"/>
  <c r="I2906" i="2"/>
  <c r="J2906" i="2"/>
  <c r="M2906" i="2" s="1"/>
  <c r="K2906" i="2"/>
  <c r="V2906" i="2"/>
  <c r="X2906" i="2" s="1"/>
  <c r="W2906" i="2"/>
  <c r="H2797" i="2"/>
  <c r="L2797" i="2" s="1"/>
  <c r="I2797" i="2"/>
  <c r="J2797" i="2"/>
  <c r="M2797" i="2" s="1"/>
  <c r="K2797" i="2"/>
  <c r="V2797" i="2"/>
  <c r="X2797" i="2" s="1"/>
  <c r="W2797" i="2"/>
  <c r="Y2797" i="2" s="1"/>
  <c r="H2690" i="2"/>
  <c r="L2690" i="2" s="1"/>
  <c r="I2690" i="2"/>
  <c r="J2690" i="2"/>
  <c r="M2690" i="2" s="1"/>
  <c r="K2690" i="2"/>
  <c r="V2690" i="2"/>
  <c r="X2690" i="2" s="1"/>
  <c r="W2690" i="2"/>
  <c r="Y2690" i="2" s="1"/>
  <c r="H2582" i="2"/>
  <c r="L2582" i="2" s="1"/>
  <c r="J2582" i="2"/>
  <c r="M2582" i="2" s="1"/>
  <c r="H2394" i="2"/>
  <c r="L2394" i="2" s="1"/>
  <c r="J2394" i="2"/>
  <c r="M2394" i="2" s="1"/>
  <c r="H2206" i="2"/>
  <c r="L2206" i="2" s="1"/>
  <c r="I2206" i="2"/>
  <c r="J2206" i="2"/>
  <c r="M2206" i="2" s="1"/>
  <c r="K2206" i="2"/>
  <c r="V2206" i="2"/>
  <c r="X2206" i="2" s="1"/>
  <c r="W2206" i="2"/>
  <c r="Y2206" i="2" s="1"/>
  <c r="H2100" i="2"/>
  <c r="L2100" i="2" s="1"/>
  <c r="I2100" i="2"/>
  <c r="J2100" i="2"/>
  <c r="M2100" i="2" s="1"/>
  <c r="K2100" i="2"/>
  <c r="V2100" i="2"/>
  <c r="X2100" i="2" s="1"/>
  <c r="W2100" i="2"/>
  <c r="Y2100" i="2" s="1"/>
  <c r="H1989" i="2"/>
  <c r="L1989" i="2" s="1"/>
  <c r="I1989" i="2"/>
  <c r="J1989" i="2"/>
  <c r="M1989" i="2" s="1"/>
  <c r="K1989" i="2"/>
  <c r="V1989" i="2"/>
  <c r="X1989" i="2" s="1"/>
  <c r="W1989" i="2"/>
  <c r="Y1989" i="2" s="1"/>
  <c r="H1880" i="2"/>
  <c r="L1880" i="2" s="1"/>
  <c r="I1880" i="2"/>
  <c r="J1880" i="2"/>
  <c r="M1880" i="2" s="1"/>
  <c r="K1880" i="2"/>
  <c r="V1880" i="2"/>
  <c r="X1880" i="2" s="1"/>
  <c r="W1880" i="2"/>
  <c r="Y1880" i="2" s="1"/>
  <c r="H1771" i="2"/>
  <c r="L1771" i="2" s="1"/>
  <c r="J1771" i="2"/>
  <c r="M1771" i="2" s="1"/>
  <c r="H1579" i="2"/>
  <c r="L1579" i="2" s="1"/>
  <c r="J1579" i="2"/>
  <c r="M1579" i="2" s="1"/>
  <c r="H1388" i="2"/>
  <c r="L1388" i="2" s="1"/>
  <c r="I1388" i="2"/>
  <c r="J1388" i="2"/>
  <c r="M1388" i="2" s="1"/>
  <c r="K1388" i="2"/>
  <c r="V1388" i="2"/>
  <c r="X1388" i="2" s="1"/>
  <c r="W1388" i="2"/>
  <c r="Y1388" i="2" s="1"/>
  <c r="H1282" i="2"/>
  <c r="L1282" i="2" s="1"/>
  <c r="I1282" i="2"/>
  <c r="J1282" i="2"/>
  <c r="M1282" i="2" s="1"/>
  <c r="K1282" i="2"/>
  <c r="V1282" i="2"/>
  <c r="X1282" i="2" s="1"/>
  <c r="W1282" i="2"/>
  <c r="Y1282" i="2" s="1"/>
  <c r="H1176" i="2"/>
  <c r="L1176" i="2" s="1"/>
  <c r="I1176" i="2"/>
  <c r="J1176" i="2"/>
  <c r="M1176" i="2" s="1"/>
  <c r="K1176" i="2"/>
  <c r="V1176" i="2"/>
  <c r="X1176" i="2" s="1"/>
  <c r="W1176" i="2"/>
  <c r="Y1176" i="2" s="1"/>
  <c r="H1070" i="2"/>
  <c r="L1070" i="2" s="1"/>
  <c r="I1070" i="2"/>
  <c r="J1070" i="2"/>
  <c r="M1070" i="2" s="1"/>
  <c r="K1070" i="2"/>
  <c r="V1070" i="2"/>
  <c r="X1070" i="2" s="1"/>
  <c r="W1070" i="2"/>
  <c r="Y1070" i="2" s="1"/>
  <c r="H1071" i="2"/>
  <c r="L1071" i="2" s="1"/>
  <c r="I1071" i="2"/>
  <c r="J1071" i="2"/>
  <c r="M1071" i="2" s="1"/>
  <c r="K1071" i="2"/>
  <c r="V1071" i="2"/>
  <c r="X1071" i="2" s="1"/>
  <c r="W1071" i="2"/>
  <c r="Y1071" i="2" s="1"/>
  <c r="Q1176" i="2" l="1"/>
  <c r="O1176" i="2"/>
  <c r="N1177" i="2"/>
  <c r="P1177" i="2"/>
  <c r="N1176" i="2"/>
  <c r="P1176" i="2"/>
  <c r="Q1177" i="2"/>
  <c r="O1177" i="2"/>
  <c r="O1282" i="2"/>
  <c r="Q1282" i="2"/>
  <c r="Q1283" i="2"/>
  <c r="O1283" i="2"/>
  <c r="P1282" i="2"/>
  <c r="N1282" i="2"/>
  <c r="N1283" i="2"/>
  <c r="P1283" i="2"/>
  <c r="B575" i="2"/>
  <c r="C575" i="2" s="1"/>
  <c r="B494" i="2"/>
  <c r="C494" i="2" s="1"/>
  <c r="B215" i="2"/>
  <c r="C215" i="2" s="1"/>
  <c r="A576" i="2"/>
  <c r="A495" i="2"/>
  <c r="C415" i="2"/>
  <c r="B416" i="2"/>
  <c r="O734" i="2"/>
  <c r="Q734" i="2"/>
  <c r="Q1772" i="2"/>
  <c r="O1772" i="2"/>
  <c r="O2583" i="2"/>
  <c r="Q2583" i="2"/>
  <c r="N1071" i="2"/>
  <c r="P1071" i="2"/>
  <c r="N1388" i="2"/>
  <c r="P1388" i="2"/>
  <c r="O1880" i="2"/>
  <c r="Q1880" i="2"/>
  <c r="P1989" i="2"/>
  <c r="N1989" i="2"/>
  <c r="P2582" i="2"/>
  <c r="N2582" i="2"/>
  <c r="O2906" i="2"/>
  <c r="Q2906" i="2"/>
  <c r="O3117" i="2"/>
  <c r="Q3117" i="2"/>
  <c r="N3219" i="2"/>
  <c r="P3219" i="2"/>
  <c r="P1772" i="2"/>
  <c r="N1772" i="2"/>
  <c r="P1990" i="2"/>
  <c r="N1990" i="2"/>
  <c r="N2207" i="2"/>
  <c r="P2207" i="2"/>
  <c r="Q1771" i="2"/>
  <c r="O1771" i="2"/>
  <c r="O2582" i="2"/>
  <c r="Q2582" i="2"/>
  <c r="Q1070" i="2"/>
  <c r="O1070" i="2"/>
  <c r="P1771" i="2"/>
  <c r="N1771" i="2"/>
  <c r="O2100" i="2"/>
  <c r="Q2100" i="2"/>
  <c r="N2206" i="2"/>
  <c r="P2206" i="2"/>
  <c r="O2690" i="2"/>
  <c r="Q2690" i="2"/>
  <c r="P2797" i="2"/>
  <c r="N2797" i="2"/>
  <c r="P3012" i="2"/>
  <c r="N3012" i="2"/>
  <c r="P734" i="2"/>
  <c r="N734" i="2"/>
  <c r="N1389" i="2"/>
  <c r="P1389" i="2"/>
  <c r="O1881" i="2"/>
  <c r="Q1881" i="2"/>
  <c r="O2101" i="2"/>
  <c r="Q2101" i="2"/>
  <c r="P2583" i="2"/>
  <c r="N2583" i="2"/>
  <c r="Q2691" i="2"/>
  <c r="O2691" i="2"/>
  <c r="P2798" i="2"/>
  <c r="N2798" i="2"/>
  <c r="O2907" i="2"/>
  <c r="Q2907" i="2"/>
  <c r="P3013" i="2"/>
  <c r="N3013" i="2"/>
  <c r="Q1579" i="2"/>
  <c r="O1579" i="2"/>
  <c r="Q964" i="2"/>
  <c r="O964" i="2"/>
  <c r="Q1580" i="2"/>
  <c r="O1580" i="2"/>
  <c r="O3118" i="2"/>
  <c r="Q3118" i="2"/>
  <c r="N3220" i="2"/>
  <c r="P3220" i="2"/>
  <c r="O3326" i="2"/>
  <c r="Q3326" i="2"/>
  <c r="O2394" i="2"/>
  <c r="Q2394" i="2"/>
  <c r="Q92" i="2"/>
  <c r="O92" i="2"/>
  <c r="O2395" i="2"/>
  <c r="Q2395" i="2"/>
  <c r="Q1071" i="2"/>
  <c r="O1071" i="2"/>
  <c r="N1070" i="2"/>
  <c r="P1070" i="2"/>
  <c r="Q1388" i="2"/>
  <c r="O1388" i="2"/>
  <c r="N1579" i="2"/>
  <c r="P1579" i="2"/>
  <c r="P1880" i="2"/>
  <c r="N1880" i="2"/>
  <c r="Q1989" i="2"/>
  <c r="O1989" i="2"/>
  <c r="N2100" i="2"/>
  <c r="P2100" i="2"/>
  <c r="Q2206" i="2"/>
  <c r="O2206" i="2"/>
  <c r="P2394" i="2"/>
  <c r="N2394" i="2"/>
  <c r="P2690" i="2"/>
  <c r="N2690" i="2"/>
  <c r="O2797" i="2"/>
  <c r="Q2797" i="2"/>
  <c r="P2906" i="2"/>
  <c r="N2906" i="2"/>
  <c r="O3012" i="2"/>
  <c r="Q3012" i="2"/>
  <c r="N3117" i="2"/>
  <c r="P3117" i="2"/>
  <c r="O3219" i="2"/>
  <c r="Q3219" i="2"/>
  <c r="N92" i="2"/>
  <c r="P92" i="2"/>
  <c r="N964" i="2"/>
  <c r="P964" i="2"/>
  <c r="Q1389" i="2"/>
  <c r="O1389" i="2"/>
  <c r="N1580" i="2"/>
  <c r="P1580" i="2"/>
  <c r="N1881" i="2"/>
  <c r="P1881" i="2"/>
  <c r="Q1990" i="2"/>
  <c r="O1990" i="2"/>
  <c r="N2101" i="2"/>
  <c r="P2101" i="2"/>
  <c r="Q2207" i="2"/>
  <c r="O2207" i="2"/>
  <c r="P2395" i="2"/>
  <c r="N2395" i="2"/>
  <c r="P2691" i="2"/>
  <c r="N2691" i="2"/>
  <c r="O2798" i="2"/>
  <c r="Q2798" i="2"/>
  <c r="P2907" i="2"/>
  <c r="N2907" i="2"/>
  <c r="O3013" i="2"/>
  <c r="Q3013" i="2"/>
  <c r="N3118" i="2"/>
  <c r="P3118" i="2"/>
  <c r="O3220" i="2"/>
  <c r="Q3220" i="2"/>
  <c r="N3326" i="2"/>
  <c r="P3326" i="2"/>
  <c r="A216" i="2"/>
  <c r="Z1990" i="2"/>
  <c r="Z2207" i="2"/>
  <c r="Z2690" i="2"/>
  <c r="AA2101" i="2"/>
  <c r="AB2101" i="2" s="1"/>
  <c r="AA2691" i="2"/>
  <c r="AB2691" i="2" s="1"/>
  <c r="Z2101" i="2"/>
  <c r="Z2691" i="2"/>
  <c r="AA1282" i="2"/>
  <c r="AB1282" i="2" s="1"/>
  <c r="Z2206" i="2"/>
  <c r="Z2798" i="2"/>
  <c r="AA3013" i="2"/>
  <c r="AB3013" i="2" s="1"/>
  <c r="AA1176" i="2"/>
  <c r="AB1176" i="2" s="1"/>
  <c r="Z2907" i="2"/>
  <c r="AA3118" i="2"/>
  <c r="AB3118" i="2" s="1"/>
  <c r="AA1881" i="2"/>
  <c r="AB1881" i="2" s="1"/>
  <c r="AA1177" i="2"/>
  <c r="AB1177" i="2" s="1"/>
  <c r="AA1389" i="2"/>
  <c r="AB1389" i="2" s="1"/>
  <c r="Z1177" i="2"/>
  <c r="Z1389" i="2"/>
  <c r="AA1990" i="2"/>
  <c r="AB1990" i="2" s="1"/>
  <c r="AA2207" i="2"/>
  <c r="AB2207" i="2" s="1"/>
  <c r="AA3220" i="2"/>
  <c r="AB3220" i="2" s="1"/>
  <c r="Z3326" i="2"/>
  <c r="AA3326" i="2"/>
  <c r="AB3326" i="2" s="1"/>
  <c r="Z1283" i="2"/>
  <c r="Z1881" i="2"/>
  <c r="AA1283" i="2"/>
  <c r="AB1283" i="2" s="1"/>
  <c r="AA2798" i="2"/>
  <c r="AB2798" i="2" s="1"/>
  <c r="AA2907" i="2"/>
  <c r="AB2907" i="2" s="1"/>
  <c r="Z3013" i="2"/>
  <c r="Z3118" i="2"/>
  <c r="Z3220" i="2"/>
  <c r="AA3117" i="2"/>
  <c r="AB3117" i="2" s="1"/>
  <c r="AA2206" i="2"/>
  <c r="AB2206" i="2" s="1"/>
  <c r="AA2906" i="2"/>
  <c r="AB2906" i="2" s="1"/>
  <c r="Z1071" i="2"/>
  <c r="AA1070" i="2"/>
  <c r="AB1070" i="2" s="1"/>
  <c r="Z1989" i="2"/>
  <c r="Z1880" i="2"/>
  <c r="Z2100" i="2"/>
  <c r="AA3219" i="2"/>
  <c r="AB3219" i="2" s="1"/>
  <c r="AA1071" i="2"/>
  <c r="AB1071" i="2" s="1"/>
  <c r="Z1070" i="2"/>
  <c r="AA2100" i="2"/>
  <c r="AB2100" i="2" s="1"/>
  <c r="Z1176" i="2"/>
  <c r="Z1282" i="2"/>
  <c r="Z1388" i="2"/>
  <c r="AA3012" i="2"/>
  <c r="AB3012" i="2" s="1"/>
  <c r="Z3117" i="2"/>
  <c r="Z3219" i="2"/>
  <c r="AA1388" i="2"/>
  <c r="AB1388" i="2" s="1"/>
  <c r="AA1880" i="2"/>
  <c r="AB1880" i="2" s="1"/>
  <c r="Y2906" i="2"/>
  <c r="Z2906" i="2" s="1"/>
  <c r="AA1989" i="2"/>
  <c r="AB1989" i="2" s="1"/>
  <c r="AA2690" i="2"/>
  <c r="AB2690" i="2" s="1"/>
  <c r="Z2797" i="2"/>
  <c r="AA2797" i="2"/>
  <c r="AB2797" i="2" s="1"/>
  <c r="Z3012" i="2"/>
  <c r="H963" i="2"/>
  <c r="L963" i="2" s="1"/>
  <c r="J963" i="2"/>
  <c r="M963" i="2" s="1"/>
  <c r="H733" i="2"/>
  <c r="L733" i="2" s="1"/>
  <c r="J733" i="2"/>
  <c r="M733" i="2" s="1"/>
  <c r="H3324" i="2"/>
  <c r="L3324" i="2" s="1"/>
  <c r="I3324" i="2"/>
  <c r="J3324" i="2"/>
  <c r="M3324" i="2" s="1"/>
  <c r="K3324" i="2"/>
  <c r="V3324" i="2"/>
  <c r="X3324" i="2" s="1"/>
  <c r="W3324" i="2"/>
  <c r="Y3324" i="2" s="1"/>
  <c r="H3325" i="2"/>
  <c r="L3325" i="2" s="1"/>
  <c r="I3325" i="2"/>
  <c r="J3325" i="2"/>
  <c r="M3325" i="2" s="1"/>
  <c r="K3325" i="2"/>
  <c r="V3325" i="2"/>
  <c r="X3325" i="2" s="1"/>
  <c r="W3325" i="2"/>
  <c r="Y3325" i="2" s="1"/>
  <c r="H3218" i="2"/>
  <c r="L3218" i="2" s="1"/>
  <c r="I3218" i="2"/>
  <c r="J3218" i="2"/>
  <c r="M3218" i="2" s="1"/>
  <c r="K3218" i="2"/>
  <c r="V3218" i="2"/>
  <c r="X3218" i="2" s="1"/>
  <c r="W3218" i="2"/>
  <c r="Y3218" i="2" s="1"/>
  <c r="H3116" i="2"/>
  <c r="L3116" i="2" s="1"/>
  <c r="I3116" i="2"/>
  <c r="J3116" i="2"/>
  <c r="M3116" i="2" s="1"/>
  <c r="K3116" i="2"/>
  <c r="V3116" i="2"/>
  <c r="X3116" i="2" s="1"/>
  <c r="W3116" i="2"/>
  <c r="Y3116" i="2" s="1"/>
  <c r="H3011" i="2"/>
  <c r="L3011" i="2" s="1"/>
  <c r="I3011" i="2"/>
  <c r="J3011" i="2"/>
  <c r="M3011" i="2" s="1"/>
  <c r="K3011" i="2"/>
  <c r="V3011" i="2"/>
  <c r="X3011" i="2" s="1"/>
  <c r="W3011" i="2"/>
  <c r="Y3011" i="2" s="1"/>
  <c r="H2905" i="2"/>
  <c r="L2905" i="2" s="1"/>
  <c r="I2905" i="2"/>
  <c r="J2905" i="2"/>
  <c r="M2905" i="2" s="1"/>
  <c r="K2905" i="2"/>
  <c r="V2905" i="2"/>
  <c r="X2905" i="2" s="1"/>
  <c r="W2905" i="2"/>
  <c r="Y2905" i="2" s="1"/>
  <c r="H2796" i="2"/>
  <c r="L2796" i="2" s="1"/>
  <c r="I2796" i="2"/>
  <c r="J2796" i="2"/>
  <c r="M2796" i="2" s="1"/>
  <c r="K2796" i="2"/>
  <c r="V2796" i="2"/>
  <c r="X2796" i="2" s="1"/>
  <c r="W2796" i="2"/>
  <c r="Y2796" i="2" s="1"/>
  <c r="H2689" i="2"/>
  <c r="L2689" i="2" s="1"/>
  <c r="I2689" i="2"/>
  <c r="J2689" i="2"/>
  <c r="M2689" i="2" s="1"/>
  <c r="K2689" i="2"/>
  <c r="V2689" i="2"/>
  <c r="X2689" i="2" s="1"/>
  <c r="W2689" i="2"/>
  <c r="Y2689" i="2" s="1"/>
  <c r="H2581" i="2"/>
  <c r="L2581" i="2" s="1"/>
  <c r="J2581" i="2"/>
  <c r="M2581" i="2" s="1"/>
  <c r="H2393" i="2"/>
  <c r="L2393" i="2" s="1"/>
  <c r="J2393" i="2"/>
  <c r="M2393" i="2" s="1"/>
  <c r="H2205" i="2"/>
  <c r="L2205" i="2" s="1"/>
  <c r="I2205" i="2"/>
  <c r="J2205" i="2"/>
  <c r="M2205" i="2" s="1"/>
  <c r="K2205" i="2"/>
  <c r="V2205" i="2"/>
  <c r="X2205" i="2" s="1"/>
  <c r="W2205" i="2"/>
  <c r="Y2205" i="2" s="1"/>
  <c r="H2099" i="2"/>
  <c r="L2099" i="2" s="1"/>
  <c r="I2099" i="2"/>
  <c r="J2099" i="2"/>
  <c r="M2099" i="2" s="1"/>
  <c r="K2099" i="2"/>
  <c r="V2099" i="2"/>
  <c r="X2099" i="2" s="1"/>
  <c r="W2099" i="2"/>
  <c r="Y2099" i="2" s="1"/>
  <c r="H1988" i="2"/>
  <c r="L1988" i="2" s="1"/>
  <c r="I1988" i="2"/>
  <c r="J1988" i="2"/>
  <c r="M1988" i="2" s="1"/>
  <c r="K1988" i="2"/>
  <c r="V1988" i="2"/>
  <c r="X1988" i="2" s="1"/>
  <c r="W1988" i="2"/>
  <c r="Y1988" i="2" s="1"/>
  <c r="H1879" i="2"/>
  <c r="L1879" i="2" s="1"/>
  <c r="I1879" i="2"/>
  <c r="J1879" i="2"/>
  <c r="M1879" i="2" s="1"/>
  <c r="K1879" i="2"/>
  <c r="V1879" i="2"/>
  <c r="X1879" i="2" s="1"/>
  <c r="W1879" i="2"/>
  <c r="Y1879" i="2" s="1"/>
  <c r="H1578" i="2"/>
  <c r="L1578" i="2" s="1"/>
  <c r="J1578" i="2"/>
  <c r="M1578" i="2" s="1"/>
  <c r="H1387" i="2"/>
  <c r="L1387" i="2" s="1"/>
  <c r="I1387" i="2"/>
  <c r="J1387" i="2"/>
  <c r="M1387" i="2" s="1"/>
  <c r="K1387" i="2"/>
  <c r="V1387" i="2"/>
  <c r="X1387" i="2" s="1"/>
  <c r="W1387" i="2"/>
  <c r="Y1387" i="2" s="1"/>
  <c r="H1281" i="2"/>
  <c r="L1281" i="2" s="1"/>
  <c r="I1281" i="2"/>
  <c r="J1281" i="2"/>
  <c r="M1281" i="2" s="1"/>
  <c r="K1281" i="2"/>
  <c r="V1281" i="2"/>
  <c r="X1281" i="2" s="1"/>
  <c r="W1281" i="2"/>
  <c r="Y1281" i="2" s="1"/>
  <c r="H1175" i="2"/>
  <c r="L1175" i="2" s="1"/>
  <c r="I1175" i="2"/>
  <c r="J1175" i="2"/>
  <c r="M1175" i="2" s="1"/>
  <c r="K1175" i="2"/>
  <c r="V1175" i="2"/>
  <c r="X1175" i="2" s="1"/>
  <c r="W1175" i="2"/>
  <c r="Y1175" i="2" s="1"/>
  <c r="H1069" i="2"/>
  <c r="L1069" i="2" s="1"/>
  <c r="I1069" i="2"/>
  <c r="J1069" i="2"/>
  <c r="M1069" i="2" s="1"/>
  <c r="K1069" i="2"/>
  <c r="V1069" i="2"/>
  <c r="X1069" i="2" s="1"/>
  <c r="W1069" i="2"/>
  <c r="Y1069" i="2" s="1"/>
  <c r="H962" i="2"/>
  <c r="L962" i="2" s="1"/>
  <c r="J962" i="2"/>
  <c r="M962" i="2" s="1"/>
  <c r="H1577" i="2"/>
  <c r="J1577" i="2"/>
  <c r="H731" i="2"/>
  <c r="L731" i="2" s="1"/>
  <c r="W3323" i="2"/>
  <c r="Y3323" i="2" s="1"/>
  <c r="V3323" i="2"/>
  <c r="X3323" i="2" s="1"/>
  <c r="K3323" i="2"/>
  <c r="I3323" i="2"/>
  <c r="J3323" i="2"/>
  <c r="M3323" i="2" s="1"/>
  <c r="H3323" i="2"/>
  <c r="L3323" i="2" s="1"/>
  <c r="A3323" i="2"/>
  <c r="W3217" i="2"/>
  <c r="Y3217" i="2" s="1"/>
  <c r="V3217" i="2"/>
  <c r="X3217" i="2" s="1"/>
  <c r="K3217" i="2"/>
  <c r="I3217" i="2"/>
  <c r="J3217" i="2"/>
  <c r="M3217" i="2" s="1"/>
  <c r="H3217" i="2"/>
  <c r="L3217" i="2" s="1"/>
  <c r="A3217" i="2"/>
  <c r="W3115" i="2"/>
  <c r="Y3115" i="2" s="1"/>
  <c r="V3115" i="2"/>
  <c r="X3115" i="2" s="1"/>
  <c r="K3115" i="2"/>
  <c r="I3115" i="2"/>
  <c r="J3115" i="2"/>
  <c r="M3115" i="2" s="1"/>
  <c r="H3115" i="2"/>
  <c r="L3115" i="2" s="1"/>
  <c r="A3115" i="2"/>
  <c r="A3010" i="2"/>
  <c r="W3010" i="2"/>
  <c r="Y3010" i="2" s="1"/>
  <c r="V3010" i="2"/>
  <c r="X3010" i="2" s="1"/>
  <c r="K3010" i="2"/>
  <c r="I3010" i="2"/>
  <c r="J3010" i="2"/>
  <c r="M3010" i="2" s="1"/>
  <c r="H3010" i="2"/>
  <c r="L3010" i="2" s="1"/>
  <c r="W2904" i="2"/>
  <c r="Y2904" i="2" s="1"/>
  <c r="V2904" i="2"/>
  <c r="X2904" i="2" s="1"/>
  <c r="K2904" i="2"/>
  <c r="I2904" i="2"/>
  <c r="J2904" i="2"/>
  <c r="M2904" i="2" s="1"/>
  <c r="H2904" i="2"/>
  <c r="L2904" i="2" s="1"/>
  <c r="A2904" i="2"/>
  <c r="W2795" i="2"/>
  <c r="Y2795" i="2" s="1"/>
  <c r="V2795" i="2"/>
  <c r="X2795" i="2" s="1"/>
  <c r="K2795" i="2"/>
  <c r="I2795" i="2"/>
  <c r="J2795" i="2"/>
  <c r="M2795" i="2" s="1"/>
  <c r="H2795" i="2"/>
  <c r="L2795" i="2" s="1"/>
  <c r="A2795" i="2"/>
  <c r="W2688" i="2"/>
  <c r="V2688" i="2"/>
  <c r="K2688" i="2"/>
  <c r="I2688" i="2"/>
  <c r="J2688" i="2"/>
  <c r="M2688" i="2" s="1"/>
  <c r="H2688" i="2"/>
  <c r="L2688" i="2" s="1"/>
  <c r="A2688" i="2"/>
  <c r="W2204" i="2"/>
  <c r="Y2204" i="2" s="1"/>
  <c r="V2204" i="2"/>
  <c r="X2204" i="2" s="1"/>
  <c r="K2204" i="2"/>
  <c r="I2204" i="2"/>
  <c r="J2204" i="2"/>
  <c r="M2204" i="2" s="1"/>
  <c r="H2204" i="2"/>
  <c r="L2204" i="2" s="1"/>
  <c r="A2204" i="2"/>
  <c r="A2098" i="2"/>
  <c r="W2098" i="2"/>
  <c r="Y2098" i="2" s="1"/>
  <c r="W1987" i="2"/>
  <c r="Y1987" i="2" s="1"/>
  <c r="V2098" i="2"/>
  <c r="X2098" i="2" s="1"/>
  <c r="K2098" i="2"/>
  <c r="I2098" i="2"/>
  <c r="J2098" i="2"/>
  <c r="M2098" i="2" s="1"/>
  <c r="H2098" i="2"/>
  <c r="L2098" i="2" s="1"/>
  <c r="V1987" i="2"/>
  <c r="X1987" i="2" s="1"/>
  <c r="K1987" i="2"/>
  <c r="I1987" i="2"/>
  <c r="J1987" i="2"/>
  <c r="M1987" i="2" s="1"/>
  <c r="H1987" i="2"/>
  <c r="L1987" i="2" s="1"/>
  <c r="A1987" i="2"/>
  <c r="W1878" i="2"/>
  <c r="Y1878" i="2" s="1"/>
  <c r="V1878" i="2"/>
  <c r="X1878" i="2" s="1"/>
  <c r="K1878" i="2"/>
  <c r="I1878" i="2"/>
  <c r="J1878" i="2"/>
  <c r="M1878" i="2" s="1"/>
  <c r="H1878" i="2"/>
  <c r="L1878" i="2" s="1"/>
  <c r="A1878" i="2"/>
  <c r="W1386" i="2"/>
  <c r="Y1386" i="2" s="1"/>
  <c r="V1386" i="2"/>
  <c r="X1386" i="2" s="1"/>
  <c r="I1386" i="2"/>
  <c r="K1386" i="2"/>
  <c r="J1386" i="2"/>
  <c r="M1386" i="2" s="1"/>
  <c r="H1386" i="2"/>
  <c r="L1386" i="2" s="1"/>
  <c r="W1280" i="2"/>
  <c r="Y1280" i="2" s="1"/>
  <c r="V1280" i="2"/>
  <c r="X1280" i="2" s="1"/>
  <c r="K1280" i="2"/>
  <c r="I1280" i="2"/>
  <c r="J1280" i="2"/>
  <c r="M1280" i="2" s="1"/>
  <c r="H1280" i="2"/>
  <c r="L1280" i="2" s="1"/>
  <c r="W1174" i="2"/>
  <c r="Y1174" i="2" s="1"/>
  <c r="V1174" i="2"/>
  <c r="X1174" i="2" s="1"/>
  <c r="K1174" i="2"/>
  <c r="I1174" i="2"/>
  <c r="J1174" i="2"/>
  <c r="M1174" i="2" s="1"/>
  <c r="O1174" i="2" s="1"/>
  <c r="H1174" i="2"/>
  <c r="L1174" i="2" s="1"/>
  <c r="N1174" i="2" s="1"/>
  <c r="W1068" i="2"/>
  <c r="Y1068" i="2" s="1"/>
  <c r="V1068" i="2"/>
  <c r="X1068" i="2" s="1"/>
  <c r="K1068" i="2"/>
  <c r="I1068" i="2"/>
  <c r="J1068" i="2"/>
  <c r="M1068" i="2" s="1"/>
  <c r="H1068" i="2"/>
  <c r="L1068" i="2" s="1"/>
  <c r="A1068" i="2"/>
  <c r="H960" i="2"/>
  <c r="J960" i="2"/>
  <c r="H961" i="2"/>
  <c r="J961" i="2"/>
  <c r="D1576" i="2"/>
  <c r="D1768" i="2" s="1"/>
  <c r="D2391" i="2" s="1"/>
  <c r="D2579" i="2" s="1"/>
  <c r="H729" i="2"/>
  <c r="J729" i="2"/>
  <c r="H730" i="2"/>
  <c r="L730" i="2" s="1"/>
  <c r="J730" i="2"/>
  <c r="M730" i="2" s="1"/>
  <c r="J731" i="2"/>
  <c r="M731" i="2" s="1"/>
  <c r="H732" i="2"/>
  <c r="L732" i="2" s="1"/>
  <c r="J732" i="2"/>
  <c r="M732" i="2" s="1"/>
  <c r="H88" i="2"/>
  <c r="L88" i="2" s="1"/>
  <c r="H2578" i="2"/>
  <c r="J2578" i="2"/>
  <c r="H2579" i="2"/>
  <c r="J2579" i="2"/>
  <c r="H2580" i="2"/>
  <c r="J2580" i="2"/>
  <c r="H2390" i="2"/>
  <c r="J2390" i="2"/>
  <c r="H2391" i="2"/>
  <c r="J2391" i="2"/>
  <c r="H2392" i="2"/>
  <c r="J2392" i="2"/>
  <c r="H1767" i="2"/>
  <c r="J1767" i="2"/>
  <c r="H1768" i="2"/>
  <c r="J1768" i="2"/>
  <c r="H1769" i="2"/>
  <c r="J1769" i="2"/>
  <c r="H1770" i="2"/>
  <c r="L1770" i="2" s="1"/>
  <c r="J1770" i="2"/>
  <c r="M1770" i="2" s="1"/>
  <c r="H1575" i="2"/>
  <c r="J1575" i="2"/>
  <c r="H1576" i="2"/>
  <c r="J1576" i="2"/>
  <c r="H959" i="2"/>
  <c r="J959" i="2"/>
  <c r="D1575" i="2"/>
  <c r="D1767" i="2" s="1"/>
  <c r="D2390" i="2" s="1"/>
  <c r="H87" i="2"/>
  <c r="L87" i="2" s="1"/>
  <c r="J87" i="2"/>
  <c r="M87" i="2" s="1"/>
  <c r="J88" i="2"/>
  <c r="M88" i="2" s="1"/>
  <c r="H89" i="2"/>
  <c r="L89" i="2" s="1"/>
  <c r="J89" i="2"/>
  <c r="M89" i="2" s="1"/>
  <c r="H90" i="2"/>
  <c r="L90" i="2" s="1"/>
  <c r="J90" i="2"/>
  <c r="M90" i="2" s="1"/>
  <c r="H91" i="2"/>
  <c r="L91" i="2" s="1"/>
  <c r="J91" i="2"/>
  <c r="M91" i="2" s="1"/>
  <c r="H2576" i="2"/>
  <c r="J2576" i="2"/>
  <c r="H2577" i="2"/>
  <c r="J2577" i="2"/>
  <c r="H2388" i="2"/>
  <c r="J2388" i="2"/>
  <c r="H2389" i="2"/>
  <c r="J2389" i="2"/>
  <c r="H1765" i="2"/>
  <c r="J1765" i="2"/>
  <c r="H1766" i="2"/>
  <c r="J1766" i="2"/>
  <c r="H1573" i="2"/>
  <c r="J1573" i="2"/>
  <c r="H1574" i="2"/>
  <c r="J1574" i="2"/>
  <c r="H957" i="2"/>
  <c r="J957" i="2"/>
  <c r="H958" i="2"/>
  <c r="J958" i="2"/>
  <c r="H727" i="2"/>
  <c r="J727" i="2"/>
  <c r="H728" i="2"/>
  <c r="J728" i="2"/>
  <c r="D727" i="2"/>
  <c r="D1574" i="2"/>
  <c r="H85" i="2"/>
  <c r="L85" i="2" s="1"/>
  <c r="J85" i="2"/>
  <c r="M85" i="2" s="1"/>
  <c r="H86" i="2"/>
  <c r="L86" i="2" s="1"/>
  <c r="J86" i="2"/>
  <c r="M86" i="2" s="1"/>
  <c r="H2569" i="2"/>
  <c r="J2569" i="2"/>
  <c r="H2570" i="2"/>
  <c r="J2570" i="2"/>
  <c r="H2571" i="2"/>
  <c r="J2571" i="2"/>
  <c r="H2572" i="2"/>
  <c r="J2572" i="2"/>
  <c r="H2573" i="2"/>
  <c r="J2573" i="2"/>
  <c r="H2574" i="2"/>
  <c r="J2574" i="2"/>
  <c r="H2575" i="2"/>
  <c r="J2575" i="2"/>
  <c r="H2381" i="2"/>
  <c r="J2381" i="2"/>
  <c r="H2382" i="2"/>
  <c r="J2382" i="2"/>
  <c r="H2383" i="2"/>
  <c r="J2383" i="2"/>
  <c r="H2384" i="2"/>
  <c r="J2384" i="2"/>
  <c r="H2385" i="2"/>
  <c r="J2385" i="2"/>
  <c r="H2386" i="2"/>
  <c r="J2386" i="2"/>
  <c r="H2387" i="2"/>
  <c r="J2387" i="2"/>
  <c r="H1758" i="2"/>
  <c r="J1758" i="2"/>
  <c r="H1759" i="2"/>
  <c r="J1759" i="2"/>
  <c r="H1760" i="2"/>
  <c r="J1760" i="2"/>
  <c r="H1761" i="2"/>
  <c r="J1761" i="2"/>
  <c r="H1762" i="2"/>
  <c r="J1762" i="2"/>
  <c r="H1763" i="2"/>
  <c r="J1763" i="2"/>
  <c r="H1764" i="2"/>
  <c r="J1764" i="2"/>
  <c r="H1566" i="2"/>
  <c r="J1566" i="2"/>
  <c r="H1567" i="2"/>
  <c r="J1567" i="2"/>
  <c r="H1568" i="2"/>
  <c r="J1568" i="2"/>
  <c r="H1569" i="2"/>
  <c r="J1569" i="2"/>
  <c r="H1570" i="2"/>
  <c r="J1570" i="2"/>
  <c r="H1571" i="2"/>
  <c r="J1571" i="2"/>
  <c r="H1572" i="2"/>
  <c r="J1572" i="2"/>
  <c r="H950" i="2"/>
  <c r="J950" i="2"/>
  <c r="H951" i="2"/>
  <c r="J951" i="2"/>
  <c r="H952" i="2"/>
  <c r="J952" i="2"/>
  <c r="H953" i="2"/>
  <c r="J953" i="2"/>
  <c r="H954" i="2"/>
  <c r="J954" i="2"/>
  <c r="H955" i="2"/>
  <c r="J955" i="2"/>
  <c r="H956" i="2"/>
  <c r="J956" i="2"/>
  <c r="H720" i="2"/>
  <c r="J720" i="2"/>
  <c r="H721" i="2"/>
  <c r="J721" i="2"/>
  <c r="H722" i="2"/>
  <c r="J722" i="2"/>
  <c r="H723" i="2"/>
  <c r="J723" i="2"/>
  <c r="H724" i="2"/>
  <c r="J724" i="2"/>
  <c r="H725" i="2"/>
  <c r="J725" i="2"/>
  <c r="H726" i="2"/>
  <c r="J726" i="2"/>
  <c r="D726" i="2"/>
  <c r="D725" i="2"/>
  <c r="D724" i="2"/>
  <c r="D723" i="2"/>
  <c r="D722" i="2"/>
  <c r="D721" i="2"/>
  <c r="D720" i="2"/>
  <c r="H78" i="2"/>
  <c r="L78" i="2" s="1"/>
  <c r="J78" i="2"/>
  <c r="M78" i="2" s="1"/>
  <c r="H79" i="2"/>
  <c r="L79" i="2" s="1"/>
  <c r="J79" i="2"/>
  <c r="M79" i="2" s="1"/>
  <c r="H80" i="2"/>
  <c r="L80" i="2" s="1"/>
  <c r="J80" i="2"/>
  <c r="M80" i="2" s="1"/>
  <c r="H81" i="2"/>
  <c r="L81" i="2" s="1"/>
  <c r="J81" i="2"/>
  <c r="M81" i="2" s="1"/>
  <c r="H82" i="2"/>
  <c r="L82" i="2" s="1"/>
  <c r="J82" i="2"/>
  <c r="M82" i="2" s="1"/>
  <c r="H83" i="2"/>
  <c r="L83" i="2" s="1"/>
  <c r="J83" i="2"/>
  <c r="M83" i="2" s="1"/>
  <c r="H84" i="2"/>
  <c r="L84" i="2" s="1"/>
  <c r="J84" i="2"/>
  <c r="M84" i="2" s="1"/>
  <c r="H2555" i="2"/>
  <c r="J2555" i="2"/>
  <c r="H2556" i="2"/>
  <c r="J2556" i="2"/>
  <c r="H2557" i="2"/>
  <c r="J2557" i="2"/>
  <c r="H2558" i="2"/>
  <c r="J2558" i="2"/>
  <c r="H2559" i="2"/>
  <c r="J2559" i="2"/>
  <c r="H2560" i="2"/>
  <c r="J2560" i="2"/>
  <c r="H2561" i="2"/>
  <c r="J2561" i="2"/>
  <c r="H2562" i="2"/>
  <c r="J2562" i="2"/>
  <c r="H2563" i="2"/>
  <c r="J2563" i="2"/>
  <c r="H2564" i="2"/>
  <c r="J2564" i="2"/>
  <c r="H2565" i="2"/>
  <c r="J2565" i="2"/>
  <c r="H2566" i="2"/>
  <c r="J2566" i="2"/>
  <c r="H2567" i="2"/>
  <c r="J2567" i="2"/>
  <c r="H2568" i="2"/>
  <c r="J2568" i="2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3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4" i="9"/>
  <c r="D3" i="9"/>
  <c r="A4" i="9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F3" i="9"/>
  <c r="G3" i="9" s="1"/>
  <c r="G4" i="9" s="1"/>
  <c r="G5" i="9" s="1"/>
  <c r="G6" i="9" s="1"/>
  <c r="G7" i="9" s="1"/>
  <c r="G8" i="9" s="1"/>
  <c r="G9" i="9" s="1"/>
  <c r="G10" i="9" s="1"/>
  <c r="G11" i="9" s="1"/>
  <c r="G12" i="9" s="1"/>
  <c r="G13" i="9" s="1"/>
  <c r="G14" i="9" s="1"/>
  <c r="G15" i="9" s="1"/>
  <c r="G16" i="9" s="1"/>
  <c r="G17" i="9" s="1"/>
  <c r="G18" i="9" s="1"/>
  <c r="G19" i="9" s="1"/>
  <c r="G20" i="9" s="1"/>
  <c r="G21" i="9" s="1"/>
  <c r="G22" i="9" s="1"/>
  <c r="G23" i="9" s="1"/>
  <c r="G24" i="9" s="1"/>
  <c r="G25" i="9" s="1"/>
  <c r="G26" i="9" s="1"/>
  <c r="G27" i="9" s="1"/>
  <c r="G28" i="9" s="1"/>
  <c r="H2378" i="2"/>
  <c r="J2378" i="2"/>
  <c r="H2379" i="2"/>
  <c r="J2379" i="2"/>
  <c r="H2380" i="2"/>
  <c r="J2380" i="2"/>
  <c r="H1756" i="2"/>
  <c r="J1756" i="2"/>
  <c r="H1757" i="2"/>
  <c r="J1757" i="2"/>
  <c r="H1564" i="2"/>
  <c r="J1564" i="2"/>
  <c r="H1565" i="2"/>
  <c r="J1565" i="2"/>
  <c r="H948" i="2"/>
  <c r="J948" i="2"/>
  <c r="H949" i="2"/>
  <c r="J949" i="2"/>
  <c r="H718" i="2"/>
  <c r="J718" i="2"/>
  <c r="H719" i="2"/>
  <c r="J719" i="2"/>
  <c r="H76" i="2"/>
  <c r="L76" i="2" s="1"/>
  <c r="J76" i="2"/>
  <c r="M76" i="2" s="1"/>
  <c r="H77" i="2"/>
  <c r="L77" i="2" s="1"/>
  <c r="J77" i="2"/>
  <c r="M77" i="2" s="1"/>
  <c r="D719" i="2"/>
  <c r="D718" i="2"/>
  <c r="H1755" i="2"/>
  <c r="J1755" i="2"/>
  <c r="H1563" i="2"/>
  <c r="J1563" i="2"/>
  <c r="H947" i="2"/>
  <c r="J947" i="2"/>
  <c r="H717" i="2"/>
  <c r="J717" i="2"/>
  <c r="H75" i="2"/>
  <c r="L75" i="2" s="1"/>
  <c r="J75" i="2"/>
  <c r="M75" i="2" s="1"/>
  <c r="H2377" i="2"/>
  <c r="J2377" i="2"/>
  <c r="H1754" i="2"/>
  <c r="J1754" i="2"/>
  <c r="H1562" i="2"/>
  <c r="J1562" i="2"/>
  <c r="H946" i="2"/>
  <c r="J946" i="2"/>
  <c r="H716" i="2"/>
  <c r="J716" i="2"/>
  <c r="H74" i="2"/>
  <c r="L74" i="2" s="1"/>
  <c r="J74" i="2"/>
  <c r="M74" i="2" s="1"/>
  <c r="H2376" i="2"/>
  <c r="J2376" i="2"/>
  <c r="H1753" i="2"/>
  <c r="J1753" i="2"/>
  <c r="H1561" i="2"/>
  <c r="J1561" i="2"/>
  <c r="H945" i="2"/>
  <c r="J945" i="2"/>
  <c r="H715" i="2"/>
  <c r="J715" i="2"/>
  <c r="H73" i="2"/>
  <c r="L73" i="2" s="1"/>
  <c r="J73" i="2"/>
  <c r="M73" i="2" s="1"/>
  <c r="H2375" i="2"/>
  <c r="J2375" i="2"/>
  <c r="H1752" i="2"/>
  <c r="J1752" i="2"/>
  <c r="H1560" i="2"/>
  <c r="J1560" i="2"/>
  <c r="H944" i="2"/>
  <c r="J944" i="2"/>
  <c r="H714" i="2"/>
  <c r="J714" i="2"/>
  <c r="H72" i="2"/>
  <c r="L72" i="2" s="1"/>
  <c r="J72" i="2"/>
  <c r="M72" i="2" s="1"/>
  <c r="H942" i="2"/>
  <c r="H943" i="2"/>
  <c r="H2371" i="2"/>
  <c r="J2371" i="2"/>
  <c r="H2372" i="2"/>
  <c r="J2372" i="2"/>
  <c r="H2373" i="2"/>
  <c r="J2373" i="2"/>
  <c r="H2374" i="2"/>
  <c r="J2374" i="2"/>
  <c r="H1748" i="2"/>
  <c r="J1748" i="2"/>
  <c r="H1749" i="2"/>
  <c r="J1749" i="2"/>
  <c r="H1750" i="2"/>
  <c r="J1750" i="2"/>
  <c r="H1751" i="2"/>
  <c r="J1751" i="2"/>
  <c r="H1556" i="2"/>
  <c r="J1556" i="2"/>
  <c r="H1557" i="2"/>
  <c r="J1557" i="2"/>
  <c r="H1558" i="2"/>
  <c r="J1558" i="2"/>
  <c r="H1559" i="2"/>
  <c r="J1559" i="2"/>
  <c r="H940" i="2"/>
  <c r="J940" i="2"/>
  <c r="H941" i="2"/>
  <c r="J941" i="2"/>
  <c r="J942" i="2"/>
  <c r="J943" i="2"/>
  <c r="H710" i="2"/>
  <c r="J710" i="2"/>
  <c r="H711" i="2"/>
  <c r="J711" i="2"/>
  <c r="H712" i="2"/>
  <c r="J712" i="2"/>
  <c r="H713" i="2"/>
  <c r="J713" i="2"/>
  <c r="H69" i="2"/>
  <c r="L69" i="2" s="1"/>
  <c r="J69" i="2"/>
  <c r="M69" i="2" s="1"/>
  <c r="H70" i="2"/>
  <c r="L70" i="2" s="1"/>
  <c r="J70" i="2"/>
  <c r="M70" i="2" s="1"/>
  <c r="H71" i="2"/>
  <c r="L71" i="2" s="1"/>
  <c r="J71" i="2"/>
  <c r="M71" i="2" s="1"/>
  <c r="D712" i="2"/>
  <c r="D713" i="2"/>
  <c r="D1559" i="2" s="1"/>
  <c r="D1751" i="2" s="1"/>
  <c r="D2374" i="2" s="1"/>
  <c r="D2562" i="2" s="1"/>
  <c r="D714" i="2"/>
  <c r="D1560" i="2" s="1"/>
  <c r="D1752" i="2" s="1"/>
  <c r="D2375" i="2" s="1"/>
  <c r="D2563" i="2" s="1"/>
  <c r="D715" i="2"/>
  <c r="D1561" i="2" s="1"/>
  <c r="D1753" i="2" s="1"/>
  <c r="D2376" i="2" s="1"/>
  <c r="D2564" i="2" s="1"/>
  <c r="D716" i="2"/>
  <c r="D1562" i="2" s="1"/>
  <c r="D1754" i="2" s="1"/>
  <c r="D2377" i="2" s="1"/>
  <c r="D2565" i="2" s="1"/>
  <c r="D717" i="2"/>
  <c r="D1563" i="2" s="1"/>
  <c r="D1755" i="2" s="1"/>
  <c r="D2378" i="2" s="1"/>
  <c r="D711" i="2"/>
  <c r="D2371" i="2"/>
  <c r="D2559" i="2"/>
  <c r="H68" i="2"/>
  <c r="L68" i="2" s="1"/>
  <c r="J68" i="2"/>
  <c r="M68" i="2" s="1"/>
  <c r="A2498" i="2"/>
  <c r="A2310" i="2"/>
  <c r="A1687" i="2"/>
  <c r="A1495" i="2"/>
  <c r="A879" i="2"/>
  <c r="A649" i="2"/>
  <c r="A7" i="2"/>
  <c r="D2558" i="2"/>
  <c r="Q1175" i="2" l="1"/>
  <c r="O1175" i="2"/>
  <c r="N1175" i="2"/>
  <c r="P1175" i="2"/>
  <c r="P1280" i="2"/>
  <c r="N1280" i="2"/>
  <c r="N1281" i="2"/>
  <c r="P1281" i="2"/>
  <c r="Q1280" i="2"/>
  <c r="O1280" i="2"/>
  <c r="Q1281" i="2"/>
  <c r="O1281" i="2"/>
  <c r="B495" i="2"/>
  <c r="C495" i="2" s="1"/>
  <c r="B3010" i="2"/>
  <c r="C3010" i="2" s="1"/>
  <c r="B2498" i="2"/>
  <c r="C2498" i="2" s="1"/>
  <c r="B3323" i="2"/>
  <c r="B2098" i="2"/>
  <c r="C2098" i="2" s="1"/>
  <c r="B3115" i="2"/>
  <c r="C3115" i="2" s="1"/>
  <c r="B1495" i="2"/>
  <c r="C1495" i="2" s="1"/>
  <c r="A496" i="2"/>
  <c r="A577" i="2"/>
  <c r="B417" i="2"/>
  <c r="C416" i="2"/>
  <c r="B576" i="2"/>
  <c r="C576" i="2" s="1"/>
  <c r="B216" i="2"/>
  <c r="C216" i="2" s="1"/>
  <c r="Q71" i="2"/>
  <c r="O71" i="2"/>
  <c r="Q76" i="2"/>
  <c r="O76" i="2"/>
  <c r="N82" i="2"/>
  <c r="P82" i="2"/>
  <c r="N80" i="2"/>
  <c r="P80" i="2"/>
  <c r="Q86" i="2"/>
  <c r="O86" i="2"/>
  <c r="Q90" i="2"/>
  <c r="O90" i="2"/>
  <c r="O3010" i="2"/>
  <c r="Q3010" i="2"/>
  <c r="O3115" i="2"/>
  <c r="Q3115" i="2"/>
  <c r="O2581" i="2"/>
  <c r="Q2581" i="2"/>
  <c r="O3011" i="2"/>
  <c r="Q3011" i="2"/>
  <c r="N3116" i="2"/>
  <c r="P3116" i="2"/>
  <c r="P733" i="2"/>
  <c r="N733" i="2"/>
  <c r="N69" i="2"/>
  <c r="P69" i="2"/>
  <c r="N76" i="2"/>
  <c r="P76" i="2"/>
  <c r="Q83" i="2"/>
  <c r="O83" i="2"/>
  <c r="Q79" i="2"/>
  <c r="O79" i="2"/>
  <c r="N86" i="2"/>
  <c r="P86" i="2"/>
  <c r="N90" i="2"/>
  <c r="P90" i="2"/>
  <c r="Q1068" i="2"/>
  <c r="O1068" i="2"/>
  <c r="P1987" i="2"/>
  <c r="N1987" i="2"/>
  <c r="P2904" i="2"/>
  <c r="N2904" i="2"/>
  <c r="P3323" i="2"/>
  <c r="N3323" i="2"/>
  <c r="N1069" i="2"/>
  <c r="P1069" i="2"/>
  <c r="N1578" i="2"/>
  <c r="P1578" i="2"/>
  <c r="O2099" i="2"/>
  <c r="Q2099" i="2"/>
  <c r="N2205" i="2"/>
  <c r="P2205" i="2"/>
  <c r="O2689" i="2"/>
  <c r="Q2689" i="2"/>
  <c r="P2796" i="2"/>
  <c r="N2796" i="2"/>
  <c r="N70" i="2"/>
  <c r="P70" i="2"/>
  <c r="N72" i="2"/>
  <c r="P72" i="2"/>
  <c r="N73" i="2"/>
  <c r="P73" i="2"/>
  <c r="N74" i="2"/>
  <c r="P74" i="2"/>
  <c r="N75" i="2"/>
  <c r="P75" i="2"/>
  <c r="N77" i="2"/>
  <c r="P77" i="2"/>
  <c r="Q84" i="2"/>
  <c r="O84" i="2"/>
  <c r="Q82" i="2"/>
  <c r="O82" i="2"/>
  <c r="Q80" i="2"/>
  <c r="O80" i="2"/>
  <c r="Q78" i="2"/>
  <c r="O78" i="2"/>
  <c r="N85" i="2"/>
  <c r="P85" i="2"/>
  <c r="N91" i="2"/>
  <c r="P91" i="2"/>
  <c r="N89" i="2"/>
  <c r="P89" i="2"/>
  <c r="P1770" i="2"/>
  <c r="N1770" i="2"/>
  <c r="O732" i="2"/>
  <c r="Q732" i="2"/>
  <c r="P730" i="2"/>
  <c r="N730" i="2"/>
  <c r="P1174" i="2"/>
  <c r="N1386" i="2"/>
  <c r="P1386" i="2"/>
  <c r="Q1878" i="2"/>
  <c r="O1878" i="2"/>
  <c r="O2098" i="2"/>
  <c r="Q2098" i="2"/>
  <c r="P2204" i="2"/>
  <c r="N2204" i="2"/>
  <c r="P2688" i="2"/>
  <c r="N2688" i="2"/>
  <c r="O2795" i="2"/>
  <c r="Q2795" i="2"/>
  <c r="P3010" i="2"/>
  <c r="N3010" i="2"/>
  <c r="P3115" i="2"/>
  <c r="N3115" i="2"/>
  <c r="Q3217" i="2"/>
  <c r="O3217" i="2"/>
  <c r="P731" i="2"/>
  <c r="N731" i="2"/>
  <c r="N962" i="2"/>
  <c r="P962" i="2"/>
  <c r="Q1069" i="2"/>
  <c r="O1069" i="2"/>
  <c r="N1387" i="2"/>
  <c r="P1387" i="2"/>
  <c r="N1879" i="2"/>
  <c r="P1879" i="2"/>
  <c r="Q1988" i="2"/>
  <c r="O1988" i="2"/>
  <c r="N2099" i="2"/>
  <c r="P2099" i="2"/>
  <c r="O2205" i="2"/>
  <c r="Q2205" i="2"/>
  <c r="P2393" i="2"/>
  <c r="N2393" i="2"/>
  <c r="P2689" i="2"/>
  <c r="N2689" i="2"/>
  <c r="O2796" i="2"/>
  <c r="Q2796" i="2"/>
  <c r="P2905" i="2"/>
  <c r="N2905" i="2"/>
  <c r="O733" i="2"/>
  <c r="Q733" i="2"/>
  <c r="Q69" i="2"/>
  <c r="O69" i="2"/>
  <c r="N84" i="2"/>
  <c r="P84" i="2"/>
  <c r="N78" i="2"/>
  <c r="P78" i="2"/>
  <c r="Q88" i="2"/>
  <c r="O88" i="2"/>
  <c r="P732" i="2"/>
  <c r="N732" i="2"/>
  <c r="N1068" i="2"/>
  <c r="P1068" i="2"/>
  <c r="Q1174" i="2"/>
  <c r="Q1386" i="2"/>
  <c r="O1386" i="2"/>
  <c r="Q2204" i="2"/>
  <c r="O2204" i="2"/>
  <c r="O2688" i="2"/>
  <c r="Q2688" i="2"/>
  <c r="Q1578" i="2"/>
  <c r="O1578" i="2"/>
  <c r="O3218" i="2"/>
  <c r="Q3218" i="2"/>
  <c r="N3325" i="2"/>
  <c r="P3325" i="2"/>
  <c r="O3324" i="2"/>
  <c r="Q3324" i="2"/>
  <c r="Q68" i="2"/>
  <c r="O68" i="2"/>
  <c r="N71" i="2"/>
  <c r="P71" i="2"/>
  <c r="Q81" i="2"/>
  <c r="O81" i="2"/>
  <c r="Q87" i="2"/>
  <c r="O87" i="2"/>
  <c r="O731" i="2"/>
  <c r="Q731" i="2"/>
  <c r="Q1387" i="2"/>
  <c r="O1387" i="2"/>
  <c r="O1879" i="2"/>
  <c r="Q1879" i="2"/>
  <c r="P1988" i="2"/>
  <c r="N1988" i="2"/>
  <c r="P2581" i="2"/>
  <c r="N2581" i="2"/>
  <c r="O2905" i="2"/>
  <c r="Q2905" i="2"/>
  <c r="Q963" i="2"/>
  <c r="O963" i="2"/>
  <c r="N68" i="2"/>
  <c r="P68" i="2"/>
  <c r="Q70" i="2"/>
  <c r="O70" i="2"/>
  <c r="Q72" i="2"/>
  <c r="O72" i="2"/>
  <c r="Q73" i="2"/>
  <c r="O73" i="2"/>
  <c r="Q74" i="2"/>
  <c r="O74" i="2"/>
  <c r="Q75" i="2"/>
  <c r="O75" i="2"/>
  <c r="Q77" i="2"/>
  <c r="O77" i="2"/>
  <c r="N83" i="2"/>
  <c r="P83" i="2"/>
  <c r="N81" i="2"/>
  <c r="P81" i="2"/>
  <c r="N79" i="2"/>
  <c r="P79" i="2"/>
  <c r="Q85" i="2"/>
  <c r="O85" i="2"/>
  <c r="Q91" i="2"/>
  <c r="O91" i="2"/>
  <c r="Q89" i="2"/>
  <c r="O89" i="2"/>
  <c r="N87" i="2"/>
  <c r="P87" i="2"/>
  <c r="Q1770" i="2"/>
  <c r="O1770" i="2"/>
  <c r="N88" i="2"/>
  <c r="P88" i="2"/>
  <c r="O730" i="2"/>
  <c r="Q730" i="2"/>
  <c r="P1878" i="2"/>
  <c r="N1878" i="2"/>
  <c r="Q1987" i="2"/>
  <c r="O1987" i="2"/>
  <c r="N2098" i="2"/>
  <c r="P2098" i="2"/>
  <c r="N2795" i="2"/>
  <c r="P2795" i="2"/>
  <c r="O2904" i="2"/>
  <c r="Q2904" i="2"/>
  <c r="P3217" i="2"/>
  <c r="N3217" i="2"/>
  <c r="Q3323" i="2"/>
  <c r="O3323" i="2"/>
  <c r="Q962" i="2"/>
  <c r="O962" i="2"/>
  <c r="O2393" i="2"/>
  <c r="Q2393" i="2"/>
  <c r="P3011" i="2"/>
  <c r="N3011" i="2"/>
  <c r="O3116" i="2"/>
  <c r="Q3116" i="2"/>
  <c r="N3218" i="2"/>
  <c r="P3218" i="2"/>
  <c r="O3325" i="2"/>
  <c r="Q3325" i="2"/>
  <c r="N3324" i="2"/>
  <c r="P3324" i="2"/>
  <c r="N963" i="2"/>
  <c r="P963" i="2"/>
  <c r="A217" i="2"/>
  <c r="A1988" i="2"/>
  <c r="B1987" i="2"/>
  <c r="C1987" i="2" s="1"/>
  <c r="A2905" i="2"/>
  <c r="B2904" i="2"/>
  <c r="C2904" i="2" s="1"/>
  <c r="A1879" i="2"/>
  <c r="B1878" i="2"/>
  <c r="C1878" i="2" s="1"/>
  <c r="A2099" i="2"/>
  <c r="A3011" i="2"/>
  <c r="A3324" i="2"/>
  <c r="A880" i="2"/>
  <c r="B879" i="2"/>
  <c r="C879" i="2" s="1"/>
  <c r="A2499" i="2"/>
  <c r="A1069" i="2"/>
  <c r="B1068" i="2"/>
  <c r="C1068" i="2" s="1"/>
  <c r="A2205" i="2"/>
  <c r="B2204" i="2"/>
  <c r="A2689" i="2"/>
  <c r="B2688" i="2"/>
  <c r="C2688" i="2" s="1"/>
  <c r="A3116" i="2"/>
  <c r="A3218" i="2"/>
  <c r="B3217" i="2"/>
  <c r="C3217" i="2" s="1"/>
  <c r="A1688" i="2"/>
  <c r="B1687" i="2"/>
  <c r="C1687" i="2" s="1"/>
  <c r="A650" i="2"/>
  <c r="B649" i="2"/>
  <c r="C649" i="2" s="1"/>
  <c r="A2311" i="2"/>
  <c r="B2310" i="2"/>
  <c r="C2310" i="2" s="1"/>
  <c r="A2796" i="2"/>
  <c r="B2795" i="2"/>
  <c r="C2795" i="2" s="1"/>
  <c r="B7" i="2"/>
  <c r="C7" i="2" s="1"/>
  <c r="A1496" i="2"/>
  <c r="A8" i="2"/>
  <c r="Z3325" i="2"/>
  <c r="AA2905" i="2"/>
  <c r="AB2905" i="2" s="1"/>
  <c r="Z1988" i="2"/>
  <c r="Z2796" i="2"/>
  <c r="AA3218" i="2"/>
  <c r="AB3218" i="2" s="1"/>
  <c r="AA1988" i="2"/>
  <c r="AB1988" i="2" s="1"/>
  <c r="AA2796" i="2"/>
  <c r="AB2796" i="2" s="1"/>
  <c r="Z3011" i="2"/>
  <c r="Z3116" i="2"/>
  <c r="Z2689" i="2"/>
  <c r="M1577" i="2"/>
  <c r="AA1069" i="2"/>
  <c r="AB1069" i="2" s="1"/>
  <c r="AA1175" i="2"/>
  <c r="AB1175" i="2" s="1"/>
  <c r="AA1387" i="2"/>
  <c r="AB1387" i="2" s="1"/>
  <c r="AA2099" i="2"/>
  <c r="AB2099" i="2" s="1"/>
  <c r="AA2689" i="2"/>
  <c r="AB2689" i="2" s="1"/>
  <c r="AA3325" i="2"/>
  <c r="AB3325" i="2" s="1"/>
  <c r="Z3324" i="2"/>
  <c r="AA3324" i="2"/>
  <c r="AB3324" i="2" s="1"/>
  <c r="AA2205" i="2"/>
  <c r="AB2205" i="2" s="1"/>
  <c r="Z2905" i="2"/>
  <c r="AA3011" i="2"/>
  <c r="AB3011" i="2" s="1"/>
  <c r="AA3116" i="2"/>
  <c r="AB3116" i="2" s="1"/>
  <c r="Z3218" i="2"/>
  <c r="Z1281" i="2"/>
  <c r="Z2099" i="2"/>
  <c r="Z2205" i="2"/>
  <c r="Z1069" i="2"/>
  <c r="Z1175" i="2"/>
  <c r="AA1281" i="2"/>
  <c r="AB1281" i="2" s="1"/>
  <c r="Z1879" i="2"/>
  <c r="AA1879" i="2"/>
  <c r="AB1879" i="2" s="1"/>
  <c r="Z1387" i="2"/>
  <c r="L1577" i="2"/>
  <c r="L959" i="2"/>
  <c r="AA2204" i="2"/>
  <c r="AB2204" i="2" s="1"/>
  <c r="M959" i="2"/>
  <c r="Z3323" i="2"/>
  <c r="AA3323" i="2"/>
  <c r="AB3323" i="2" s="1"/>
  <c r="Z3217" i="2"/>
  <c r="AA3217" i="2"/>
  <c r="AB3217" i="2" s="1"/>
  <c r="Z3115" i="2"/>
  <c r="AA3115" i="2"/>
  <c r="AB3115" i="2" s="1"/>
  <c r="Z3010" i="2"/>
  <c r="AA3010" i="2"/>
  <c r="AB3010" i="2" s="1"/>
  <c r="Z2904" i="2"/>
  <c r="AA2904" i="2"/>
  <c r="AB2904" i="2" s="1"/>
  <c r="Z2795" i="2"/>
  <c r="AA2795" i="2"/>
  <c r="AB2795" i="2" s="1"/>
  <c r="M960" i="2"/>
  <c r="L1769" i="2"/>
  <c r="L2580" i="2"/>
  <c r="M729" i="2"/>
  <c r="M2580" i="2"/>
  <c r="Z2204" i="2"/>
  <c r="Z2098" i="2"/>
  <c r="AA2098" i="2"/>
  <c r="AB2098" i="2" s="1"/>
  <c r="Z1987" i="2"/>
  <c r="AA1987" i="2"/>
  <c r="AB1987" i="2" s="1"/>
  <c r="Z1878" i="2"/>
  <c r="AA1878" i="2"/>
  <c r="AB1878" i="2" s="1"/>
  <c r="M1575" i="2"/>
  <c r="L961" i="2"/>
  <c r="L1576" i="2"/>
  <c r="L960" i="2"/>
  <c r="Z1386" i="2"/>
  <c r="AA1386" i="2"/>
  <c r="AB1386" i="2" s="1"/>
  <c r="Z1280" i="2"/>
  <c r="AA1280" i="2"/>
  <c r="AB1280" i="2" s="1"/>
  <c r="Z1174" i="2"/>
  <c r="AA1174" i="2"/>
  <c r="AB1174" i="2" s="1"/>
  <c r="D2578" i="2"/>
  <c r="M2579" i="2" s="1"/>
  <c r="M2391" i="2"/>
  <c r="M2392" i="2"/>
  <c r="M1768" i="2"/>
  <c r="L2392" i="2"/>
  <c r="L2391" i="2"/>
  <c r="M1576" i="2"/>
  <c r="L1575" i="2"/>
  <c r="M1769" i="2"/>
  <c r="L1768" i="2"/>
  <c r="L729" i="2"/>
  <c r="M961" i="2"/>
  <c r="A1280" i="2"/>
  <c r="Z1068" i="2"/>
  <c r="AA1068" i="2"/>
  <c r="AB1068" i="2" s="1"/>
  <c r="M727" i="2"/>
  <c r="M2563" i="2"/>
  <c r="M728" i="2"/>
  <c r="M724" i="2"/>
  <c r="L2559" i="2"/>
  <c r="M721" i="2"/>
  <c r="M720" i="2"/>
  <c r="L2563" i="2"/>
  <c r="L2565" i="2"/>
  <c r="M2559" i="2"/>
  <c r="M726" i="2"/>
  <c r="L2564" i="2"/>
  <c r="M725" i="2"/>
  <c r="M722" i="2"/>
  <c r="L720" i="2"/>
  <c r="L953" i="2"/>
  <c r="D1569" i="2"/>
  <c r="D1568" i="2"/>
  <c r="L952" i="2"/>
  <c r="D1572" i="2"/>
  <c r="L956" i="2"/>
  <c r="D1766" i="2"/>
  <c r="M1767" i="2" s="1"/>
  <c r="D1566" i="2"/>
  <c r="M950" i="2"/>
  <c r="L950" i="2"/>
  <c r="D1570" i="2"/>
  <c r="D1762" i="2" s="1"/>
  <c r="M954" i="2"/>
  <c r="L954" i="2"/>
  <c r="D1567" i="2"/>
  <c r="L951" i="2"/>
  <c r="D1571" i="2"/>
  <c r="L955" i="2"/>
  <c r="M953" i="2"/>
  <c r="M2565" i="2"/>
  <c r="L723" i="2"/>
  <c r="L957" i="2"/>
  <c r="M958" i="2"/>
  <c r="L958" i="2"/>
  <c r="M723" i="2"/>
  <c r="L726" i="2"/>
  <c r="L724" i="2"/>
  <c r="M955" i="2"/>
  <c r="M951" i="2"/>
  <c r="L727" i="2"/>
  <c r="L728" i="2"/>
  <c r="M957" i="2"/>
  <c r="D1573" i="2"/>
  <c r="L1574" i="2" s="1"/>
  <c r="M2564" i="2"/>
  <c r="L725" i="2"/>
  <c r="L722" i="2"/>
  <c r="L721" i="2"/>
  <c r="M956" i="2"/>
  <c r="M952" i="2"/>
  <c r="L949" i="2"/>
  <c r="M719" i="2"/>
  <c r="L948" i="2"/>
  <c r="M718" i="2"/>
  <c r="M948" i="2"/>
  <c r="L719" i="2"/>
  <c r="L711" i="2"/>
  <c r="L718" i="2"/>
  <c r="L2378" i="2"/>
  <c r="D2566" i="2"/>
  <c r="L2566" i="2" s="1"/>
  <c r="M2378" i="2"/>
  <c r="D1564" i="2"/>
  <c r="M949" i="2"/>
  <c r="D1565" i="2"/>
  <c r="D1557" i="2"/>
  <c r="D1749" i="2" s="1"/>
  <c r="D2372" i="2" s="1"/>
  <c r="D2560" i="2" s="1"/>
  <c r="L712" i="2"/>
  <c r="M711" i="2"/>
  <c r="M944" i="2"/>
  <c r="M2376" i="2"/>
  <c r="M715" i="2"/>
  <c r="L715" i="2"/>
  <c r="L1753" i="2"/>
  <c r="L1560" i="2"/>
  <c r="L1752" i="2"/>
  <c r="M1561" i="2"/>
  <c r="L2376" i="2"/>
  <c r="M1754" i="2"/>
  <c r="L714" i="2"/>
  <c r="M2375" i="2"/>
  <c r="M945" i="2"/>
  <c r="L946" i="2"/>
  <c r="L1563" i="2"/>
  <c r="M712" i="2"/>
  <c r="M713" i="2"/>
  <c r="M1562" i="2"/>
  <c r="L947" i="2"/>
  <c r="M1563" i="2"/>
  <c r="L713" i="2"/>
  <c r="L945" i="2"/>
  <c r="L716" i="2"/>
  <c r="M946" i="2"/>
  <c r="L1562" i="2"/>
  <c r="L2377" i="2"/>
  <c r="L717" i="2"/>
  <c r="M947" i="2"/>
  <c r="L1755" i="2"/>
  <c r="M716" i="2"/>
  <c r="M2377" i="2"/>
  <c r="M717" i="2"/>
  <c r="M1755" i="2"/>
  <c r="M1752" i="2"/>
  <c r="M714" i="2"/>
  <c r="L944" i="2"/>
  <c r="M1560" i="2"/>
  <c r="L2375" i="2"/>
  <c r="L1561" i="2"/>
  <c r="M1753" i="2"/>
  <c r="L1754" i="2"/>
  <c r="H2370" i="2"/>
  <c r="J2370" i="2"/>
  <c r="H1747" i="2"/>
  <c r="J1747" i="2"/>
  <c r="H1555" i="2"/>
  <c r="J1555" i="2"/>
  <c r="D1555" i="2"/>
  <c r="L1556" i="2" s="1"/>
  <c r="H939" i="2"/>
  <c r="J939" i="2"/>
  <c r="M940" i="2"/>
  <c r="H709" i="2"/>
  <c r="J709" i="2"/>
  <c r="D709" i="2"/>
  <c r="M710" i="2" s="1"/>
  <c r="H67" i="2"/>
  <c r="L67" i="2" s="1"/>
  <c r="J67" i="2"/>
  <c r="M67" i="2" s="1"/>
  <c r="D2556" i="2"/>
  <c r="D2557" i="2"/>
  <c r="H2368" i="2"/>
  <c r="J2368" i="2"/>
  <c r="H2369" i="2"/>
  <c r="J2369" i="2"/>
  <c r="B496" i="2" l="1"/>
  <c r="C496" i="2" s="1"/>
  <c r="B1496" i="2"/>
  <c r="C1496" i="2" s="1"/>
  <c r="B2099" i="2"/>
  <c r="C2099" i="2" s="1"/>
  <c r="B3324" i="2"/>
  <c r="C3324" i="2" s="1"/>
  <c r="B2499" i="2"/>
  <c r="C2499" i="2" s="1"/>
  <c r="B3011" i="2"/>
  <c r="C3011" i="2" s="1"/>
  <c r="B3116" i="2"/>
  <c r="C3116" i="2" s="1"/>
  <c r="C3323" i="2"/>
  <c r="A578" i="2"/>
  <c r="A497" i="2"/>
  <c r="B217" i="2"/>
  <c r="C217" i="2" s="1"/>
  <c r="B577" i="2"/>
  <c r="C577" i="2" s="1"/>
  <c r="C417" i="2"/>
  <c r="B418" i="2"/>
  <c r="L2579" i="2"/>
  <c r="P2579" i="2" s="1"/>
  <c r="Q1560" i="2"/>
  <c r="O1560" i="2"/>
  <c r="P1755" i="2"/>
  <c r="N1755" i="2"/>
  <c r="O713" i="2"/>
  <c r="Q713" i="2"/>
  <c r="P2376" i="2"/>
  <c r="N2376" i="2"/>
  <c r="Q944" i="2"/>
  <c r="O944" i="2"/>
  <c r="P719" i="2"/>
  <c r="N719" i="2"/>
  <c r="P721" i="2"/>
  <c r="N721" i="2"/>
  <c r="Q67" i="2"/>
  <c r="O67" i="2"/>
  <c r="N1556" i="2"/>
  <c r="P1556" i="2"/>
  <c r="Q1753" i="2"/>
  <c r="O1753" i="2"/>
  <c r="N944" i="2"/>
  <c r="P944" i="2"/>
  <c r="O717" i="2"/>
  <c r="Q717" i="2"/>
  <c r="Q947" i="2"/>
  <c r="O947" i="2"/>
  <c r="Q946" i="2"/>
  <c r="O946" i="2"/>
  <c r="Q1563" i="2"/>
  <c r="O1563" i="2"/>
  <c r="O712" i="2"/>
  <c r="Q712" i="2"/>
  <c r="O2375" i="2"/>
  <c r="Q2375" i="2"/>
  <c r="Q1561" i="2"/>
  <c r="O1561" i="2"/>
  <c r="P715" i="2"/>
  <c r="N715" i="2"/>
  <c r="O711" i="2"/>
  <c r="Q711" i="2"/>
  <c r="Q949" i="2"/>
  <c r="O949" i="2"/>
  <c r="P2378" i="2"/>
  <c r="N2378" i="2"/>
  <c r="Q948" i="2"/>
  <c r="O948" i="2"/>
  <c r="N949" i="2"/>
  <c r="P949" i="2"/>
  <c r="P722" i="2"/>
  <c r="N722" i="2"/>
  <c r="Q957" i="2"/>
  <c r="O957" i="2"/>
  <c r="Q955" i="2"/>
  <c r="O955" i="2"/>
  <c r="N958" i="2"/>
  <c r="P958" i="2"/>
  <c r="O2565" i="2"/>
  <c r="Q2565" i="2"/>
  <c r="N951" i="2"/>
  <c r="P951" i="2"/>
  <c r="Q1767" i="2"/>
  <c r="O1767" i="2"/>
  <c r="O722" i="2"/>
  <c r="Q722" i="2"/>
  <c r="O2559" i="2"/>
  <c r="Q2559" i="2"/>
  <c r="O721" i="2"/>
  <c r="Q721" i="2"/>
  <c r="O2563" i="2"/>
  <c r="Q2563" i="2"/>
  <c r="Q1769" i="2"/>
  <c r="O1769" i="2"/>
  <c r="P2392" i="2"/>
  <c r="N2392" i="2"/>
  <c r="O2391" i="2"/>
  <c r="Q2391" i="2"/>
  <c r="N960" i="2"/>
  <c r="P960" i="2"/>
  <c r="O729" i="2"/>
  <c r="Q729" i="2"/>
  <c r="Q959" i="2"/>
  <c r="O959" i="2"/>
  <c r="N67" i="2"/>
  <c r="P67" i="2"/>
  <c r="Q940" i="2"/>
  <c r="O940" i="2"/>
  <c r="N1561" i="2"/>
  <c r="P1561" i="2"/>
  <c r="O714" i="2"/>
  <c r="Q714" i="2"/>
  <c r="O2377" i="2"/>
  <c r="Q2377" i="2"/>
  <c r="P717" i="2"/>
  <c r="N717" i="2"/>
  <c r="P716" i="2"/>
  <c r="N716" i="2"/>
  <c r="N947" i="2"/>
  <c r="P947" i="2"/>
  <c r="N1563" i="2"/>
  <c r="P1563" i="2"/>
  <c r="P714" i="2"/>
  <c r="N714" i="2"/>
  <c r="P1752" i="2"/>
  <c r="N1752" i="2"/>
  <c r="O715" i="2"/>
  <c r="Q715" i="2"/>
  <c r="P712" i="2"/>
  <c r="N712" i="2"/>
  <c r="P718" i="2"/>
  <c r="N718" i="2"/>
  <c r="O718" i="2"/>
  <c r="Q718" i="2"/>
  <c r="Q952" i="2"/>
  <c r="O952" i="2"/>
  <c r="P725" i="2"/>
  <c r="N725" i="2"/>
  <c r="P728" i="2"/>
  <c r="N728" i="2"/>
  <c r="P724" i="2"/>
  <c r="N724" i="2"/>
  <c r="Q958" i="2"/>
  <c r="O958" i="2"/>
  <c r="Q953" i="2"/>
  <c r="O953" i="2"/>
  <c r="N950" i="2"/>
  <c r="P950" i="2"/>
  <c r="N956" i="2"/>
  <c r="P956" i="2"/>
  <c r="O725" i="2"/>
  <c r="Q725" i="2"/>
  <c r="P2565" i="2"/>
  <c r="N2565" i="2"/>
  <c r="P2559" i="2"/>
  <c r="N2559" i="2"/>
  <c r="O727" i="2"/>
  <c r="Q727" i="2"/>
  <c r="Q961" i="2"/>
  <c r="O961" i="2"/>
  <c r="N1575" i="2"/>
  <c r="P1575" i="2"/>
  <c r="Q1768" i="2"/>
  <c r="O1768" i="2"/>
  <c r="O2579" i="2"/>
  <c r="Q2579" i="2"/>
  <c r="N1576" i="2"/>
  <c r="P1576" i="2"/>
  <c r="P2580" i="2"/>
  <c r="N2580" i="2"/>
  <c r="Q1755" i="2"/>
  <c r="O1755" i="2"/>
  <c r="N1562" i="2"/>
  <c r="P1562" i="2"/>
  <c r="Q945" i="2"/>
  <c r="O945" i="2"/>
  <c r="O710" i="2"/>
  <c r="Q710" i="2"/>
  <c r="P2375" i="2"/>
  <c r="N2375" i="2"/>
  <c r="Q1752" i="2"/>
  <c r="O1752" i="2"/>
  <c r="O716" i="2"/>
  <c r="Q716" i="2"/>
  <c r="P2377" i="2"/>
  <c r="N2377" i="2"/>
  <c r="N945" i="2"/>
  <c r="P945" i="2"/>
  <c r="Q1562" i="2"/>
  <c r="O1562" i="2"/>
  <c r="N946" i="2"/>
  <c r="P946" i="2"/>
  <c r="Q1754" i="2"/>
  <c r="O1754" i="2"/>
  <c r="N1560" i="2"/>
  <c r="P1560" i="2"/>
  <c r="O2376" i="2"/>
  <c r="Q2376" i="2"/>
  <c r="O2378" i="2"/>
  <c r="Q2378" i="2"/>
  <c r="P711" i="2"/>
  <c r="N711" i="2"/>
  <c r="N948" i="2"/>
  <c r="P948" i="2"/>
  <c r="Q956" i="2"/>
  <c r="O956" i="2"/>
  <c r="O2564" i="2"/>
  <c r="Q2564" i="2"/>
  <c r="P727" i="2"/>
  <c r="N727" i="2"/>
  <c r="P726" i="2"/>
  <c r="N726" i="2"/>
  <c r="N957" i="2"/>
  <c r="P957" i="2"/>
  <c r="N955" i="2"/>
  <c r="P955" i="2"/>
  <c r="N954" i="2"/>
  <c r="P954" i="2"/>
  <c r="Q950" i="2"/>
  <c r="O950" i="2"/>
  <c r="N953" i="2"/>
  <c r="P953" i="2"/>
  <c r="P2564" i="2"/>
  <c r="N2564" i="2"/>
  <c r="P2563" i="2"/>
  <c r="N2563" i="2"/>
  <c r="O724" i="2"/>
  <c r="Q724" i="2"/>
  <c r="P729" i="2"/>
  <c r="N729" i="2"/>
  <c r="Q1576" i="2"/>
  <c r="O1576" i="2"/>
  <c r="O2392" i="2"/>
  <c r="Q2392" i="2"/>
  <c r="N961" i="2"/>
  <c r="P961" i="2"/>
  <c r="P1769" i="2"/>
  <c r="N1769" i="2"/>
  <c r="N959" i="2"/>
  <c r="P959" i="2"/>
  <c r="Q1577" i="2"/>
  <c r="O1577" i="2"/>
  <c r="P1754" i="2"/>
  <c r="N1754" i="2"/>
  <c r="P713" i="2"/>
  <c r="N713" i="2"/>
  <c r="P1753" i="2"/>
  <c r="N1753" i="2"/>
  <c r="P2566" i="2"/>
  <c r="N2566" i="2"/>
  <c r="O719" i="2"/>
  <c r="Q719" i="2"/>
  <c r="N1574" i="2"/>
  <c r="P1574" i="2"/>
  <c r="Q951" i="2"/>
  <c r="O951" i="2"/>
  <c r="O723" i="2"/>
  <c r="Q723" i="2"/>
  <c r="P723" i="2"/>
  <c r="N723" i="2"/>
  <c r="Q954" i="2"/>
  <c r="O954" i="2"/>
  <c r="N952" i="2"/>
  <c r="P952" i="2"/>
  <c r="P720" i="2"/>
  <c r="N720" i="2"/>
  <c r="O726" i="2"/>
  <c r="Q726" i="2"/>
  <c r="O720" i="2"/>
  <c r="Q720" i="2"/>
  <c r="O728" i="2"/>
  <c r="Q728" i="2"/>
  <c r="P1768" i="2"/>
  <c r="N1768" i="2"/>
  <c r="P2391" i="2"/>
  <c r="N2391" i="2"/>
  <c r="Q1575" i="2"/>
  <c r="O1575" i="2"/>
  <c r="O2580" i="2"/>
  <c r="Q2580" i="2"/>
  <c r="Q960" i="2"/>
  <c r="O960" i="2"/>
  <c r="N1577" i="2"/>
  <c r="P1577" i="2"/>
  <c r="A218" i="2"/>
  <c r="B1879" i="2"/>
  <c r="C1879" i="2" s="1"/>
  <c r="B8" i="2"/>
  <c r="C8" i="2" s="1"/>
  <c r="B1688" i="2"/>
  <c r="C1688" i="2" s="1"/>
  <c r="B2796" i="2"/>
  <c r="C2796" i="2" s="1"/>
  <c r="B2205" i="2"/>
  <c r="C2205" i="2" s="1"/>
  <c r="B3218" i="2"/>
  <c r="C3218" i="2" s="1"/>
  <c r="B2311" i="2"/>
  <c r="C2311" i="2" s="1"/>
  <c r="B650" i="2"/>
  <c r="C650" i="2" s="1"/>
  <c r="B2689" i="2"/>
  <c r="C2689" i="2" s="1"/>
  <c r="B1069" i="2"/>
  <c r="C1069" i="2" s="1"/>
  <c r="B2905" i="2"/>
  <c r="C2905" i="2" s="1"/>
  <c r="B1988" i="2"/>
  <c r="C1988" i="2" s="1"/>
  <c r="A2500" i="2"/>
  <c r="A3325" i="2"/>
  <c r="A1497" i="2"/>
  <c r="A2797" i="2"/>
  <c r="A3219" i="2"/>
  <c r="C2204" i="2"/>
  <c r="A3012" i="2"/>
  <c r="A2100" i="2"/>
  <c r="A1880" i="2"/>
  <c r="A881" i="2"/>
  <c r="A1281" i="2"/>
  <c r="B1280" i="2"/>
  <c r="C1280" i="2" s="1"/>
  <c r="A9" i="2"/>
  <c r="A2206" i="2"/>
  <c r="A1070" i="2"/>
  <c r="A2312" i="2"/>
  <c r="A651" i="2"/>
  <c r="A1689" i="2"/>
  <c r="A3117" i="2"/>
  <c r="A2690" i="2"/>
  <c r="B880" i="2"/>
  <c r="A2906" i="2"/>
  <c r="A1989" i="2"/>
  <c r="L1767" i="2"/>
  <c r="L1566" i="2"/>
  <c r="M1572" i="2"/>
  <c r="M2566" i="2"/>
  <c r="L1570" i="2"/>
  <c r="M1573" i="2"/>
  <c r="M1568" i="2"/>
  <c r="L2557" i="2"/>
  <c r="M1571" i="2"/>
  <c r="D2389" i="2"/>
  <c r="D1760" i="2"/>
  <c r="L1568" i="2"/>
  <c r="M1566" i="2"/>
  <c r="D1758" i="2"/>
  <c r="D1764" i="2"/>
  <c r="L1572" i="2"/>
  <c r="M2557" i="2"/>
  <c r="M1570" i="2"/>
  <c r="L2558" i="2"/>
  <c r="L1567" i="2"/>
  <c r="D1759" i="2"/>
  <c r="M1569" i="2"/>
  <c r="D1761" i="2"/>
  <c r="M1762" i="2" s="1"/>
  <c r="L1569" i="2"/>
  <c r="D1765" i="2"/>
  <c r="L1766" i="2" s="1"/>
  <c r="L1573" i="2"/>
  <c r="L1571" i="2"/>
  <c r="D1763" i="2"/>
  <c r="D2385" i="2"/>
  <c r="M2558" i="2"/>
  <c r="M2560" i="2"/>
  <c r="M1567" i="2"/>
  <c r="L2560" i="2"/>
  <c r="M1574" i="2"/>
  <c r="L1564" i="2"/>
  <c r="D1756" i="2"/>
  <c r="L1565" i="2"/>
  <c r="D1757" i="2"/>
  <c r="M1564" i="2"/>
  <c r="M1565" i="2"/>
  <c r="L941" i="2"/>
  <c r="M1557" i="2"/>
  <c r="L1749" i="2"/>
  <c r="M2372" i="2"/>
  <c r="L2372" i="2"/>
  <c r="L1557" i="2"/>
  <c r="M1556" i="2"/>
  <c r="L940" i="2"/>
  <c r="M941" i="2"/>
  <c r="M1749" i="2"/>
  <c r="L943" i="2"/>
  <c r="L942" i="2"/>
  <c r="D1558" i="2"/>
  <c r="M943" i="2"/>
  <c r="M942" i="2"/>
  <c r="L710" i="2"/>
  <c r="D1747" i="2"/>
  <c r="H1745" i="2"/>
  <c r="J1745" i="2"/>
  <c r="H1746" i="2"/>
  <c r="J1746" i="2"/>
  <c r="H1553" i="2"/>
  <c r="J1553" i="2"/>
  <c r="H1554" i="2"/>
  <c r="J1554" i="2"/>
  <c r="D1553" i="2"/>
  <c r="D1745" i="2" s="1"/>
  <c r="D1554" i="2"/>
  <c r="M1555" i="2" s="1"/>
  <c r="H936" i="2"/>
  <c r="J936" i="2"/>
  <c r="H937" i="2"/>
  <c r="J937" i="2"/>
  <c r="H938" i="2"/>
  <c r="J938" i="2"/>
  <c r="L939" i="2"/>
  <c r="H706" i="2"/>
  <c r="J706" i="2"/>
  <c r="H707" i="2"/>
  <c r="J707" i="2"/>
  <c r="H708" i="2"/>
  <c r="J708" i="2"/>
  <c r="D707" i="2"/>
  <c r="D708" i="2"/>
  <c r="L709" i="2" s="1"/>
  <c r="H66" i="2"/>
  <c r="L66" i="2" s="1"/>
  <c r="J66" i="2"/>
  <c r="M66" i="2" s="1"/>
  <c r="H65" i="2"/>
  <c r="L65" i="2" s="1"/>
  <c r="J65" i="2"/>
  <c r="M65" i="2" s="1"/>
  <c r="D2555" i="2"/>
  <c r="L2556" i="2" s="1"/>
  <c r="H2367" i="2"/>
  <c r="J2367" i="2"/>
  <c r="H1744" i="2"/>
  <c r="J1744" i="2"/>
  <c r="H1552" i="2"/>
  <c r="J1552" i="2"/>
  <c r="D1552" i="2"/>
  <c r="D706" i="2"/>
  <c r="H64" i="2"/>
  <c r="L64" i="2" s="1"/>
  <c r="J64" i="2"/>
  <c r="M64" i="2" s="1"/>
  <c r="Q5" i="2"/>
  <c r="P5" i="2"/>
  <c r="H2554" i="2"/>
  <c r="J2554" i="2"/>
  <c r="D2554" i="2"/>
  <c r="H2366" i="2"/>
  <c r="J2366" i="2"/>
  <c r="H1743" i="2"/>
  <c r="J1743" i="2"/>
  <c r="H1551" i="2"/>
  <c r="J1551" i="2"/>
  <c r="D1551" i="2"/>
  <c r="H935" i="2"/>
  <c r="J935" i="2"/>
  <c r="H705" i="2"/>
  <c r="J705" i="2"/>
  <c r="D705" i="2"/>
  <c r="H63" i="2"/>
  <c r="L63" i="2" s="1"/>
  <c r="J63" i="2"/>
  <c r="M63" i="2" s="1"/>
  <c r="B497" i="2" l="1"/>
  <c r="C497" i="2" s="1"/>
  <c r="B3117" i="2"/>
  <c r="C3117" i="2" s="1"/>
  <c r="B1497" i="2"/>
  <c r="C1497" i="2" s="1"/>
  <c r="B2500" i="2"/>
  <c r="C2500" i="2" s="1"/>
  <c r="B3012" i="2"/>
  <c r="C3012" i="2" s="1"/>
  <c r="B3325" i="2"/>
  <c r="C3325" i="2" s="1"/>
  <c r="B2100" i="2"/>
  <c r="C2100" i="2" s="1"/>
  <c r="B578" i="2"/>
  <c r="C578" i="2" s="1"/>
  <c r="B218" i="2"/>
  <c r="C218" i="2" s="1"/>
  <c r="B419" i="2"/>
  <c r="C418" i="2"/>
  <c r="A498" i="2"/>
  <c r="A579" i="2"/>
  <c r="N2579" i="2"/>
  <c r="N66" i="2"/>
  <c r="P66" i="2"/>
  <c r="N943" i="2"/>
  <c r="P943" i="2"/>
  <c r="P1749" i="2"/>
  <c r="N1749" i="2"/>
  <c r="N1564" i="2"/>
  <c r="P1564" i="2"/>
  <c r="Q1762" i="2"/>
  <c r="O1762" i="2"/>
  <c r="Q1568" i="2"/>
  <c r="O1568" i="2"/>
  <c r="P709" i="2"/>
  <c r="N709" i="2"/>
  <c r="Q1749" i="2"/>
  <c r="O1749" i="2"/>
  <c r="N1557" i="2"/>
  <c r="P1557" i="2"/>
  <c r="Q1569" i="2"/>
  <c r="O1569" i="2"/>
  <c r="Q63" i="2"/>
  <c r="O63" i="2"/>
  <c r="N64" i="2"/>
  <c r="P64" i="2"/>
  <c r="Q66" i="2"/>
  <c r="O66" i="2"/>
  <c r="P710" i="2"/>
  <c r="N710" i="2"/>
  <c r="N942" i="2"/>
  <c r="P942" i="2"/>
  <c r="N940" i="2"/>
  <c r="P940" i="2"/>
  <c r="O2372" i="2"/>
  <c r="Q2372" i="2"/>
  <c r="Q1565" i="2"/>
  <c r="O1565" i="2"/>
  <c r="Q1567" i="2"/>
  <c r="O1567" i="2"/>
  <c r="N1569" i="2"/>
  <c r="P1569" i="2"/>
  <c r="N1567" i="2"/>
  <c r="P1567" i="2"/>
  <c r="N1572" i="2"/>
  <c r="P1572" i="2"/>
  <c r="N1568" i="2"/>
  <c r="P1568" i="2"/>
  <c r="P2557" i="2"/>
  <c r="N2557" i="2"/>
  <c r="O2566" i="2"/>
  <c r="Q2566" i="2"/>
  <c r="N63" i="2"/>
  <c r="P63" i="2"/>
  <c r="P2556" i="2"/>
  <c r="N2556" i="2"/>
  <c r="Q1556" i="2"/>
  <c r="O1556" i="2"/>
  <c r="O2560" i="2"/>
  <c r="Q2560" i="2"/>
  <c r="N1571" i="2"/>
  <c r="P1571" i="2"/>
  <c r="Q1572" i="2"/>
  <c r="O1572" i="2"/>
  <c r="N939" i="2"/>
  <c r="P939" i="2"/>
  <c r="Q1557" i="2"/>
  <c r="O1557" i="2"/>
  <c r="O2558" i="2"/>
  <c r="Q2558" i="2"/>
  <c r="N1573" i="2"/>
  <c r="P1573" i="2"/>
  <c r="Q1570" i="2"/>
  <c r="O1570" i="2"/>
  <c r="Q1573" i="2"/>
  <c r="O1573" i="2"/>
  <c r="N1566" i="2"/>
  <c r="P1566" i="2"/>
  <c r="Q1555" i="2"/>
  <c r="O1555" i="2"/>
  <c r="Q942" i="2"/>
  <c r="O942" i="2"/>
  <c r="Q1564" i="2"/>
  <c r="O1564" i="2"/>
  <c r="P2558" i="2"/>
  <c r="N2558" i="2"/>
  <c r="Q65" i="2"/>
  <c r="O65" i="2"/>
  <c r="Q943" i="2"/>
  <c r="O943" i="2"/>
  <c r="Q1574" i="2"/>
  <c r="O1574" i="2"/>
  <c r="Q64" i="2"/>
  <c r="O64" i="2"/>
  <c r="N65" i="2"/>
  <c r="P65" i="2"/>
  <c r="Q941" i="2"/>
  <c r="O941" i="2"/>
  <c r="P2372" i="2"/>
  <c r="N2372" i="2"/>
  <c r="N941" i="2"/>
  <c r="P941" i="2"/>
  <c r="N1565" i="2"/>
  <c r="P1565" i="2"/>
  <c r="P2560" i="2"/>
  <c r="N2560" i="2"/>
  <c r="P1766" i="2"/>
  <c r="N1766" i="2"/>
  <c r="O2557" i="2"/>
  <c r="Q2557" i="2"/>
  <c r="Q1566" i="2"/>
  <c r="O1566" i="2"/>
  <c r="Q1571" i="2"/>
  <c r="O1571" i="2"/>
  <c r="N1570" i="2"/>
  <c r="P1570" i="2"/>
  <c r="P1767" i="2"/>
  <c r="N1767" i="2"/>
  <c r="B1880" i="2"/>
  <c r="C1880" i="2" s="1"/>
  <c r="B9" i="2"/>
  <c r="C9" i="2" s="1"/>
  <c r="A219" i="2"/>
  <c r="B3219" i="2"/>
  <c r="C3219" i="2" s="1"/>
  <c r="B2690" i="2"/>
  <c r="C2690" i="2" s="1"/>
  <c r="B2312" i="2"/>
  <c r="C2312" i="2" s="1"/>
  <c r="B2206" i="2"/>
  <c r="C2206" i="2" s="1"/>
  <c r="B651" i="2"/>
  <c r="C651" i="2" s="1"/>
  <c r="B1989" i="2"/>
  <c r="C1989" i="2" s="1"/>
  <c r="B2906" i="2"/>
  <c r="C2906" i="2" s="1"/>
  <c r="B1070" i="2"/>
  <c r="C1070" i="2" s="1"/>
  <c r="B881" i="2"/>
  <c r="C881" i="2" s="1"/>
  <c r="C880" i="2"/>
  <c r="A2101" i="2"/>
  <c r="A2798" i="2"/>
  <c r="A1881" i="2"/>
  <c r="A3326" i="2"/>
  <c r="A1990" i="2"/>
  <c r="A652" i="2"/>
  <c r="A1071" i="2"/>
  <c r="B1281" i="2"/>
  <c r="C1281" i="2" s="1"/>
  <c r="A882" i="2"/>
  <c r="A3013" i="2"/>
  <c r="B2797" i="2"/>
  <c r="C2797" i="2" s="1"/>
  <c r="A1498" i="2"/>
  <c r="A2501" i="2"/>
  <c r="A3118" i="2"/>
  <c r="A1690" i="2"/>
  <c r="A1282" i="2"/>
  <c r="A3220" i="2"/>
  <c r="A2907" i="2"/>
  <c r="A2313" i="2"/>
  <c r="A10" i="2"/>
  <c r="A2691" i="2"/>
  <c r="B1689" i="2"/>
  <c r="C1689" i="2" s="1"/>
  <c r="A2207" i="2"/>
  <c r="AY6" i="14"/>
  <c r="M2390" i="2"/>
  <c r="L2390" i="2"/>
  <c r="L1762" i="2"/>
  <c r="D2383" i="2"/>
  <c r="L1760" i="2"/>
  <c r="M1760" i="2"/>
  <c r="D2573" i="2"/>
  <c r="M1764" i="2"/>
  <c r="D2387" i="2"/>
  <c r="L1764" i="2"/>
  <c r="D2577" i="2"/>
  <c r="M2555" i="2"/>
  <c r="L2555" i="2"/>
  <c r="M2556" i="2"/>
  <c r="L1763" i="2"/>
  <c r="D2386" i="2"/>
  <c r="M1763" i="2"/>
  <c r="D2388" i="2"/>
  <c r="L1765" i="2"/>
  <c r="M1766" i="2"/>
  <c r="M1765" i="2"/>
  <c r="D2384" i="2"/>
  <c r="L2385" i="2" s="1"/>
  <c r="L1761" i="2"/>
  <c r="M1761" i="2"/>
  <c r="M1759" i="2"/>
  <c r="D2382" i="2"/>
  <c r="L1759" i="2"/>
  <c r="L1758" i="2"/>
  <c r="D2381" i="2"/>
  <c r="M1758" i="2"/>
  <c r="L1757" i="2"/>
  <c r="D2380" i="2"/>
  <c r="M1757" i="2"/>
  <c r="D2379" i="2"/>
  <c r="L1756" i="2"/>
  <c r="M1756" i="2"/>
  <c r="D2370" i="2"/>
  <c r="M1748" i="2"/>
  <c r="L1748" i="2"/>
  <c r="D1750" i="2"/>
  <c r="L1558" i="2"/>
  <c r="M1558" i="2"/>
  <c r="M1559" i="2"/>
  <c r="L1559" i="2"/>
  <c r="L707" i="2"/>
  <c r="L937" i="2"/>
  <c r="M1554" i="2"/>
  <c r="L936" i="2"/>
  <c r="D2368" i="2"/>
  <c r="L706" i="2"/>
  <c r="L1552" i="2"/>
  <c r="M706" i="2"/>
  <c r="M1552" i="2"/>
  <c r="D1744" i="2"/>
  <c r="L708" i="2"/>
  <c r="M708" i="2"/>
  <c r="M707" i="2"/>
  <c r="L938" i="2"/>
  <c r="M938" i="2"/>
  <c r="M937" i="2"/>
  <c r="L1554" i="2"/>
  <c r="L1553" i="2"/>
  <c r="M1553" i="2"/>
  <c r="M939" i="2"/>
  <c r="L1555" i="2"/>
  <c r="M936" i="2"/>
  <c r="D1746" i="2"/>
  <c r="L1747" i="2" s="1"/>
  <c r="M709" i="2"/>
  <c r="H2552" i="2"/>
  <c r="J2552" i="2"/>
  <c r="H2553" i="2"/>
  <c r="J2553" i="2"/>
  <c r="D2553" i="2"/>
  <c r="L2554" i="2" s="1"/>
  <c r="D2552" i="2"/>
  <c r="H2364" i="2"/>
  <c r="J2364" i="2"/>
  <c r="H2365" i="2"/>
  <c r="J2365" i="2"/>
  <c r="D2365" i="2"/>
  <c r="D2364" i="2"/>
  <c r="H1741" i="2"/>
  <c r="J1741" i="2"/>
  <c r="H1742" i="2"/>
  <c r="J1742" i="2"/>
  <c r="D1742" i="2"/>
  <c r="D1741" i="2"/>
  <c r="H1549" i="2"/>
  <c r="J1549" i="2"/>
  <c r="H1550" i="2"/>
  <c r="J1550" i="2"/>
  <c r="B2501" i="2" l="1"/>
  <c r="C2501" i="2" s="1"/>
  <c r="B3013" i="2"/>
  <c r="C3013" i="2" s="1"/>
  <c r="B498" i="2"/>
  <c r="C498" i="2" s="1"/>
  <c r="B3118" i="2"/>
  <c r="C3118" i="2" s="1"/>
  <c r="B2101" i="2"/>
  <c r="C2101" i="2" s="1"/>
  <c r="B1498" i="2"/>
  <c r="C1498" i="2" s="1"/>
  <c r="B3326" i="2"/>
  <c r="A580" i="2"/>
  <c r="B219" i="2"/>
  <c r="C219" i="2" s="1"/>
  <c r="B579" i="2"/>
  <c r="C579" i="2" s="1"/>
  <c r="A499" i="2"/>
  <c r="C419" i="2"/>
  <c r="B420" i="2"/>
  <c r="B1881" i="2"/>
  <c r="C1881" i="2" s="1"/>
  <c r="P1747" i="2"/>
  <c r="N1747" i="2"/>
  <c r="Q1554" i="2"/>
  <c r="O1554" i="2"/>
  <c r="P1756" i="2"/>
  <c r="N1756" i="2"/>
  <c r="P1759" i="2"/>
  <c r="N1759" i="2"/>
  <c r="P1763" i="2"/>
  <c r="N1763" i="2"/>
  <c r="P1762" i="2"/>
  <c r="N1762" i="2"/>
  <c r="N1554" i="2"/>
  <c r="P1554" i="2"/>
  <c r="Q1552" i="2"/>
  <c r="O1552" i="2"/>
  <c r="N1558" i="2"/>
  <c r="P1558" i="2"/>
  <c r="Q1757" i="2"/>
  <c r="O1757" i="2"/>
  <c r="Q1759" i="2"/>
  <c r="O1759" i="2"/>
  <c r="Q1765" i="2"/>
  <c r="O1765" i="2"/>
  <c r="P2555" i="2"/>
  <c r="N2555" i="2"/>
  <c r="P1760" i="2"/>
  <c r="N1760" i="2"/>
  <c r="O709" i="2"/>
  <c r="Q709" i="2"/>
  <c r="Q939" i="2"/>
  <c r="O939" i="2"/>
  <c r="Q937" i="2"/>
  <c r="O937" i="2"/>
  <c r="O708" i="2"/>
  <c r="Q708" i="2"/>
  <c r="O706" i="2"/>
  <c r="Q706" i="2"/>
  <c r="N936" i="2"/>
  <c r="P936" i="2"/>
  <c r="N1559" i="2"/>
  <c r="P1559" i="2"/>
  <c r="Q1756" i="2"/>
  <c r="O1756" i="2"/>
  <c r="P1758" i="2"/>
  <c r="N1758" i="2"/>
  <c r="Q1761" i="2"/>
  <c r="O1761" i="2"/>
  <c r="Q1766" i="2"/>
  <c r="O1766" i="2"/>
  <c r="O2555" i="2"/>
  <c r="Q2555" i="2"/>
  <c r="Q1764" i="2"/>
  <c r="O1764" i="2"/>
  <c r="Q1553" i="2"/>
  <c r="O1553" i="2"/>
  <c r="N1552" i="2"/>
  <c r="P1552" i="2"/>
  <c r="P1748" i="2"/>
  <c r="N1748" i="2"/>
  <c r="P1761" i="2"/>
  <c r="N1761" i="2"/>
  <c r="Q936" i="2"/>
  <c r="O936" i="2"/>
  <c r="N1553" i="2"/>
  <c r="P1553" i="2"/>
  <c r="N938" i="2"/>
  <c r="P938" i="2"/>
  <c r="P706" i="2"/>
  <c r="N706" i="2"/>
  <c r="N937" i="2"/>
  <c r="P937" i="2"/>
  <c r="Q1558" i="2"/>
  <c r="O1558" i="2"/>
  <c r="Q1748" i="2"/>
  <c r="O1748" i="2"/>
  <c r="Q1758" i="2"/>
  <c r="O1758" i="2"/>
  <c r="P2385" i="2"/>
  <c r="N2385" i="2"/>
  <c r="O2556" i="2"/>
  <c r="Q2556" i="2"/>
  <c r="P1764" i="2"/>
  <c r="N1764" i="2"/>
  <c r="Q1760" i="2"/>
  <c r="O1760" i="2"/>
  <c r="P2390" i="2"/>
  <c r="N2390" i="2"/>
  <c r="Q938" i="2"/>
  <c r="O938" i="2"/>
  <c r="P708" i="2"/>
  <c r="N708" i="2"/>
  <c r="Q1559" i="2"/>
  <c r="O1559" i="2"/>
  <c r="P1757" i="2"/>
  <c r="N1757" i="2"/>
  <c r="P1765" i="2"/>
  <c r="N1765" i="2"/>
  <c r="P2554" i="2"/>
  <c r="N2554" i="2"/>
  <c r="N1555" i="2"/>
  <c r="P1555" i="2"/>
  <c r="O707" i="2"/>
  <c r="Q707" i="2"/>
  <c r="P707" i="2"/>
  <c r="N707" i="2"/>
  <c r="Q1763" i="2"/>
  <c r="O1763" i="2"/>
  <c r="O2390" i="2"/>
  <c r="Q2390" i="2"/>
  <c r="B652" i="2"/>
  <c r="C652" i="2" s="1"/>
  <c r="B3220" i="2"/>
  <c r="C3220" i="2" s="1"/>
  <c r="B10" i="2"/>
  <c r="C10" i="2" s="1"/>
  <c r="A220" i="2"/>
  <c r="B1990" i="2"/>
  <c r="C1990" i="2" s="1"/>
  <c r="B2907" i="2"/>
  <c r="C2907" i="2" s="1"/>
  <c r="B1282" i="2"/>
  <c r="C1282" i="2" s="1"/>
  <c r="B1690" i="2"/>
  <c r="C1690" i="2" s="1"/>
  <c r="B2798" i="2"/>
  <c r="C2798" i="2" s="1"/>
  <c r="B882" i="2"/>
  <c r="C882" i="2" s="1"/>
  <c r="A2208" i="2"/>
  <c r="A2692" i="2"/>
  <c r="A2314" i="2"/>
  <c r="A1691" i="2"/>
  <c r="B2691" i="2"/>
  <c r="C2691" i="2" s="1"/>
  <c r="A11" i="2"/>
  <c r="A1991" i="2"/>
  <c r="A3327" i="2"/>
  <c r="A1882" i="2"/>
  <c r="A3221" i="2"/>
  <c r="A2502" i="2"/>
  <c r="B2502" i="2" s="1"/>
  <c r="A1499" i="2"/>
  <c r="A3014" i="2"/>
  <c r="A883" i="2"/>
  <c r="A1072" i="2"/>
  <c r="A2102" i="2"/>
  <c r="A2799" i="2"/>
  <c r="B2207" i="2"/>
  <c r="C2207" i="2" s="1"/>
  <c r="B2313" i="2"/>
  <c r="C2313" i="2" s="1"/>
  <c r="A2908" i="2"/>
  <c r="A1283" i="2"/>
  <c r="A3119" i="2"/>
  <c r="B1071" i="2"/>
  <c r="C1071" i="2" s="1"/>
  <c r="A653" i="2"/>
  <c r="AX6" i="14"/>
  <c r="M2578" i="2"/>
  <c r="L2578" i="2"/>
  <c r="D2569" i="2"/>
  <c r="M2381" i="2"/>
  <c r="L2381" i="2"/>
  <c r="L2382" i="2"/>
  <c r="M2382" i="2"/>
  <c r="D2570" i="2"/>
  <c r="L2384" i="2"/>
  <c r="D2572" i="2"/>
  <c r="M2573" i="2" s="1"/>
  <c r="M2384" i="2"/>
  <c r="D2576" i="2"/>
  <c r="L2577" i="2" s="1"/>
  <c r="L2388" i="2"/>
  <c r="M2388" i="2"/>
  <c r="D2574" i="2"/>
  <c r="L2386" i="2"/>
  <c r="M2386" i="2"/>
  <c r="D2571" i="2"/>
  <c r="L2383" i="2"/>
  <c r="M2383" i="2"/>
  <c r="D2575" i="2"/>
  <c r="L2387" i="2"/>
  <c r="M2387" i="2"/>
  <c r="M2389" i="2"/>
  <c r="L2389" i="2"/>
  <c r="M2385" i="2"/>
  <c r="D2568" i="2"/>
  <c r="M2380" i="2"/>
  <c r="L2380" i="2"/>
  <c r="D2567" i="2"/>
  <c r="L2379" i="2"/>
  <c r="M2379" i="2"/>
  <c r="M2371" i="2"/>
  <c r="L2371" i="2"/>
  <c r="M1747" i="2"/>
  <c r="D2373" i="2"/>
  <c r="L1750" i="2"/>
  <c r="M1751" i="2"/>
  <c r="M1750" i="2"/>
  <c r="L1751" i="2"/>
  <c r="L1742" i="2"/>
  <c r="L2365" i="2"/>
  <c r="L2553" i="2"/>
  <c r="L1743" i="2"/>
  <c r="M1743" i="2"/>
  <c r="L2366" i="2"/>
  <c r="M2366" i="2"/>
  <c r="D2367" i="2"/>
  <c r="M2368" i="2" s="1"/>
  <c r="L1744" i="2"/>
  <c r="M2554" i="2"/>
  <c r="D2369" i="2"/>
  <c r="L2370" i="2" s="1"/>
  <c r="L1746" i="2"/>
  <c r="M1746" i="2"/>
  <c r="M1742" i="2"/>
  <c r="M2365" i="2"/>
  <c r="M2553" i="2"/>
  <c r="M1744" i="2"/>
  <c r="L1745" i="2"/>
  <c r="M1745" i="2"/>
  <c r="D1550" i="2"/>
  <c r="D1549" i="2"/>
  <c r="H933" i="2"/>
  <c r="J933" i="2"/>
  <c r="H934" i="2"/>
  <c r="J934" i="2"/>
  <c r="H703" i="2"/>
  <c r="J703" i="2"/>
  <c r="H704" i="2"/>
  <c r="J704" i="2"/>
  <c r="D704" i="2"/>
  <c r="D703" i="2"/>
  <c r="H61" i="2"/>
  <c r="L61" i="2" s="1"/>
  <c r="J61" i="2"/>
  <c r="M61" i="2" s="1"/>
  <c r="H62" i="2"/>
  <c r="L62" i="2" s="1"/>
  <c r="J62" i="2"/>
  <c r="M62" i="2" s="1"/>
  <c r="D2551" i="2"/>
  <c r="L2552" i="2" s="1"/>
  <c r="H2551" i="2"/>
  <c r="J2551" i="2"/>
  <c r="H2363" i="2"/>
  <c r="J2363" i="2"/>
  <c r="D2363" i="2"/>
  <c r="L2364" i="2" s="1"/>
  <c r="H1740" i="2"/>
  <c r="J1740" i="2"/>
  <c r="D1740" i="2"/>
  <c r="M1741" i="2" s="1"/>
  <c r="H1548" i="2"/>
  <c r="J1548" i="2"/>
  <c r="D1548" i="2"/>
  <c r="H932" i="2"/>
  <c r="J932" i="2"/>
  <c r="H702" i="2"/>
  <c r="J702" i="2"/>
  <c r="D702" i="2"/>
  <c r="H60" i="2"/>
  <c r="L60" i="2" s="1"/>
  <c r="J60" i="2"/>
  <c r="M60" i="2" s="1"/>
  <c r="B2102" i="2" l="1"/>
  <c r="B3327" i="2"/>
  <c r="C3327" i="2" s="1"/>
  <c r="C3326" i="2"/>
  <c r="B3119" i="2"/>
  <c r="C3119" i="2" s="1"/>
  <c r="C2102" i="2"/>
  <c r="B1499" i="2"/>
  <c r="C1499" i="2" s="1"/>
  <c r="B499" i="2"/>
  <c r="C2502" i="2"/>
  <c r="B3014" i="2"/>
  <c r="C3014" i="2" s="1"/>
  <c r="C420" i="2"/>
  <c r="B421" i="2"/>
  <c r="A581" i="2"/>
  <c r="A500" i="2"/>
  <c r="B220" i="2"/>
  <c r="C220" i="2" s="1"/>
  <c r="B580" i="2"/>
  <c r="C580" i="2" s="1"/>
  <c r="B1882" i="2"/>
  <c r="C1882" i="2" s="1"/>
  <c r="N62" i="2"/>
  <c r="P62" i="2"/>
  <c r="P1745" i="2"/>
  <c r="N1745" i="2"/>
  <c r="P2366" i="2"/>
  <c r="N2366" i="2"/>
  <c r="Q1751" i="2"/>
  <c r="O1751" i="2"/>
  <c r="O2385" i="2"/>
  <c r="Q2385" i="2"/>
  <c r="O2388" i="2"/>
  <c r="Q2388" i="2"/>
  <c r="P2382" i="2"/>
  <c r="N2382" i="2"/>
  <c r="N60" i="2"/>
  <c r="P60" i="2"/>
  <c r="Q1746" i="2"/>
  <c r="O1746" i="2"/>
  <c r="Q1743" i="2"/>
  <c r="O1743" i="2"/>
  <c r="P1750" i="2"/>
  <c r="N1750" i="2"/>
  <c r="P2389" i="2"/>
  <c r="N2389" i="2"/>
  <c r="O2386" i="2"/>
  <c r="Q2386" i="2"/>
  <c r="P2384" i="2"/>
  <c r="N2384" i="2"/>
  <c r="P2552" i="2"/>
  <c r="N2552" i="2"/>
  <c r="N61" i="2"/>
  <c r="P61" i="2"/>
  <c r="O2553" i="2"/>
  <c r="Q2553" i="2"/>
  <c r="O2368" i="2"/>
  <c r="Q2368" i="2"/>
  <c r="P1743" i="2"/>
  <c r="N1743" i="2"/>
  <c r="P1751" i="2"/>
  <c r="N1751" i="2"/>
  <c r="O2379" i="2"/>
  <c r="Q2379" i="2"/>
  <c r="O2389" i="2"/>
  <c r="Q2389" i="2"/>
  <c r="O2383" i="2"/>
  <c r="Q2383" i="2"/>
  <c r="P2577" i="2"/>
  <c r="N2577" i="2"/>
  <c r="O2381" i="2"/>
  <c r="Q2381" i="2"/>
  <c r="Q62" i="2"/>
  <c r="O62" i="2"/>
  <c r="Q1745" i="2"/>
  <c r="O1745" i="2"/>
  <c r="O2365" i="2"/>
  <c r="Q2365" i="2"/>
  <c r="P2370" i="2"/>
  <c r="N2370" i="2"/>
  <c r="O2366" i="2"/>
  <c r="Q2366" i="2"/>
  <c r="P2553" i="2"/>
  <c r="N2553" i="2"/>
  <c r="Q1750" i="2"/>
  <c r="O1750" i="2"/>
  <c r="Q1747" i="2"/>
  <c r="O1747" i="2"/>
  <c r="P2379" i="2"/>
  <c r="N2379" i="2"/>
  <c r="O2387" i="2"/>
  <c r="Q2387" i="2"/>
  <c r="P2383" i="2"/>
  <c r="N2383" i="2"/>
  <c r="O2384" i="2"/>
  <c r="Q2384" i="2"/>
  <c r="O2382" i="2"/>
  <c r="Q2382" i="2"/>
  <c r="Q60" i="2"/>
  <c r="O60" i="2"/>
  <c r="Q1742" i="2"/>
  <c r="O1742" i="2"/>
  <c r="P2365" i="2"/>
  <c r="N2365" i="2"/>
  <c r="P2387" i="2"/>
  <c r="N2387" i="2"/>
  <c r="P2364" i="2"/>
  <c r="N2364" i="2"/>
  <c r="P1744" i="2"/>
  <c r="N1744" i="2"/>
  <c r="O2371" i="2"/>
  <c r="Q2371" i="2"/>
  <c r="P2388" i="2"/>
  <c r="N2388" i="2"/>
  <c r="O2578" i="2"/>
  <c r="Q2578" i="2"/>
  <c r="O2554" i="2"/>
  <c r="Q2554" i="2"/>
  <c r="P2371" i="2"/>
  <c r="N2371" i="2"/>
  <c r="O2573" i="2"/>
  <c r="Q2573" i="2"/>
  <c r="P2578" i="2"/>
  <c r="N2578" i="2"/>
  <c r="Q61" i="2"/>
  <c r="O61" i="2"/>
  <c r="Q1744" i="2"/>
  <c r="O1744" i="2"/>
  <c r="P1742" i="2"/>
  <c r="N1742" i="2"/>
  <c r="P2380" i="2"/>
  <c r="N2380" i="2"/>
  <c r="P2381" i="2"/>
  <c r="N2381" i="2"/>
  <c r="Q1741" i="2"/>
  <c r="O1741" i="2"/>
  <c r="P1746" i="2"/>
  <c r="N1746" i="2"/>
  <c r="O2380" i="2"/>
  <c r="Q2380" i="2"/>
  <c r="P2386" i="2"/>
  <c r="N2386" i="2"/>
  <c r="B653" i="2"/>
  <c r="C653" i="2" s="1"/>
  <c r="B3221" i="2"/>
  <c r="C3221" i="2" s="1"/>
  <c r="A221" i="2"/>
  <c r="B2908" i="2"/>
  <c r="C2908" i="2" s="1"/>
  <c r="B883" i="2"/>
  <c r="C883" i="2" s="1"/>
  <c r="B1691" i="2"/>
  <c r="C1691" i="2" s="1"/>
  <c r="B2799" i="2"/>
  <c r="C2799" i="2" s="1"/>
  <c r="B1072" i="2"/>
  <c r="C1072" i="2" s="1"/>
  <c r="B2208" i="2"/>
  <c r="C2208" i="2" s="1"/>
  <c r="B2314" i="2"/>
  <c r="C2314" i="2" s="1"/>
  <c r="B2692" i="2"/>
  <c r="C2692" i="2" s="1"/>
  <c r="A1284" i="2"/>
  <c r="A2103" i="2"/>
  <c r="B2103" i="2" s="1"/>
  <c r="A1500" i="2"/>
  <c r="B1500" i="2" s="1"/>
  <c r="A3120" i="2"/>
  <c r="A2800" i="2"/>
  <c r="A2909" i="2"/>
  <c r="A884" i="2"/>
  <c r="A3222" i="2"/>
  <c r="A1883" i="2"/>
  <c r="A2315" i="2"/>
  <c r="A2693" i="2"/>
  <c r="A3015" i="2"/>
  <c r="A3328" i="2"/>
  <c r="A1992" i="2"/>
  <c r="A654" i="2"/>
  <c r="B1283" i="2"/>
  <c r="C1283" i="2" s="1"/>
  <c r="A1073" i="2"/>
  <c r="A2503" i="2"/>
  <c r="B2503" i="2" s="1"/>
  <c r="B1991" i="2"/>
  <c r="A12" i="2"/>
  <c r="A1692" i="2"/>
  <c r="B11" i="2"/>
  <c r="A2209" i="2"/>
  <c r="AW6" i="14"/>
  <c r="L2573" i="2"/>
  <c r="M2575" i="2"/>
  <c r="L2575" i="2"/>
  <c r="M2576" i="2"/>
  <c r="L2576" i="2"/>
  <c r="L2570" i="2"/>
  <c r="M2570" i="2"/>
  <c r="L2568" i="2"/>
  <c r="M2568" i="2"/>
  <c r="L2571" i="2"/>
  <c r="M2571" i="2"/>
  <c r="L2572" i="2"/>
  <c r="M2572" i="2"/>
  <c r="M2577" i="2"/>
  <c r="M2574" i="2"/>
  <c r="L2574" i="2"/>
  <c r="L2567" i="2"/>
  <c r="M2567" i="2"/>
  <c r="L2569" i="2"/>
  <c r="M2569" i="2"/>
  <c r="L2368" i="2"/>
  <c r="M2370" i="2"/>
  <c r="D2561" i="2"/>
  <c r="M2373" i="2"/>
  <c r="L2373" i="2"/>
  <c r="L2374" i="2"/>
  <c r="M2374" i="2"/>
  <c r="M703" i="2"/>
  <c r="M933" i="2"/>
  <c r="M705" i="2"/>
  <c r="L705" i="2"/>
  <c r="M935" i="2"/>
  <c r="L935" i="2"/>
  <c r="L1551" i="2"/>
  <c r="M1551" i="2"/>
  <c r="M1550" i="2"/>
  <c r="L2369" i="2"/>
  <c r="M2369" i="2"/>
  <c r="L704" i="2"/>
  <c r="L703" i="2"/>
  <c r="L934" i="2"/>
  <c r="L933" i="2"/>
  <c r="M2552" i="2"/>
  <c r="M2364" i="2"/>
  <c r="L1741" i="2"/>
  <c r="L1550" i="2"/>
  <c r="L2367" i="2"/>
  <c r="M2367" i="2"/>
  <c r="M704" i="2"/>
  <c r="M934" i="2"/>
  <c r="M1549" i="2"/>
  <c r="L1549" i="2"/>
  <c r="H2549" i="2"/>
  <c r="J2549" i="2"/>
  <c r="H2550" i="2"/>
  <c r="J2550" i="2"/>
  <c r="D2550" i="2"/>
  <c r="L2551" i="2" s="1"/>
  <c r="D2549" i="2"/>
  <c r="H2361" i="2"/>
  <c r="J2361" i="2"/>
  <c r="H2362" i="2"/>
  <c r="J2362" i="2"/>
  <c r="D2361" i="2"/>
  <c r="D2362" i="2"/>
  <c r="H1738" i="2"/>
  <c r="J1738" i="2"/>
  <c r="H1739" i="2"/>
  <c r="J1739" i="2"/>
  <c r="D1738" i="2"/>
  <c r="D1739" i="2"/>
  <c r="L1740" i="2" s="1"/>
  <c r="H1546" i="2"/>
  <c r="J1546" i="2"/>
  <c r="H1547" i="2"/>
  <c r="J1547" i="2"/>
  <c r="D1546" i="2"/>
  <c r="D1547" i="2"/>
  <c r="L1548" i="2" s="1"/>
  <c r="H930" i="2"/>
  <c r="J930" i="2"/>
  <c r="H931" i="2"/>
  <c r="J931" i="2"/>
  <c r="M932" i="2"/>
  <c r="H700" i="2"/>
  <c r="J700" i="2"/>
  <c r="H701" i="2"/>
  <c r="J701" i="2"/>
  <c r="D700" i="2"/>
  <c r="D701" i="2"/>
  <c r="L702" i="2" s="1"/>
  <c r="H58" i="2"/>
  <c r="L58" i="2" s="1"/>
  <c r="J58" i="2"/>
  <c r="M58" i="2" s="1"/>
  <c r="H59" i="2"/>
  <c r="L59" i="2" s="1"/>
  <c r="J59" i="2"/>
  <c r="M59" i="2" s="1"/>
  <c r="H2544" i="2"/>
  <c r="J2544" i="2"/>
  <c r="H2545" i="2"/>
  <c r="J2545" i="2"/>
  <c r="H2546" i="2"/>
  <c r="J2546" i="2"/>
  <c r="H2547" i="2"/>
  <c r="J2547" i="2"/>
  <c r="H2548" i="2"/>
  <c r="J2548" i="2"/>
  <c r="D2544" i="2"/>
  <c r="D2545" i="2"/>
  <c r="D2546" i="2"/>
  <c r="D2547" i="2"/>
  <c r="D2548" i="2"/>
  <c r="D2356" i="2"/>
  <c r="D2357" i="2"/>
  <c r="D2358" i="2"/>
  <c r="D2359" i="2"/>
  <c r="D2360" i="2"/>
  <c r="H2356" i="2"/>
  <c r="J2356" i="2"/>
  <c r="H2357" i="2"/>
  <c r="J2357" i="2"/>
  <c r="H2358" i="2"/>
  <c r="J2358" i="2"/>
  <c r="H2359" i="2"/>
  <c r="J2359" i="2"/>
  <c r="H2360" i="2"/>
  <c r="J2360" i="2"/>
  <c r="D1733" i="2"/>
  <c r="D1734" i="2"/>
  <c r="D1735" i="2"/>
  <c r="D1736" i="2"/>
  <c r="D1737" i="2"/>
  <c r="H1733" i="2"/>
  <c r="J1733" i="2"/>
  <c r="H1734" i="2"/>
  <c r="J1734" i="2"/>
  <c r="H1735" i="2"/>
  <c r="J1735" i="2"/>
  <c r="H1736" i="2"/>
  <c r="J1736" i="2"/>
  <c r="H1737" i="2"/>
  <c r="J1737" i="2"/>
  <c r="H1541" i="2"/>
  <c r="J1541" i="2"/>
  <c r="H1542" i="2"/>
  <c r="J1542" i="2"/>
  <c r="H1543" i="2"/>
  <c r="J1543" i="2"/>
  <c r="H1544" i="2"/>
  <c r="J1544" i="2"/>
  <c r="H1545" i="2"/>
  <c r="J1545" i="2"/>
  <c r="D1541" i="2"/>
  <c r="D1542" i="2"/>
  <c r="D1543" i="2"/>
  <c r="D1544" i="2"/>
  <c r="D1545" i="2"/>
  <c r="H925" i="2"/>
  <c r="J925" i="2"/>
  <c r="H926" i="2"/>
  <c r="J926" i="2"/>
  <c r="H927" i="2"/>
  <c r="J927" i="2"/>
  <c r="H928" i="2"/>
  <c r="J928" i="2"/>
  <c r="H929" i="2"/>
  <c r="J929" i="2"/>
  <c r="H695" i="2"/>
  <c r="J695" i="2"/>
  <c r="H696" i="2"/>
  <c r="J696" i="2"/>
  <c r="H697" i="2"/>
  <c r="J697" i="2"/>
  <c r="H698" i="2"/>
  <c r="J698" i="2"/>
  <c r="H699" i="2"/>
  <c r="J699" i="2"/>
  <c r="D696" i="2"/>
  <c r="D697" i="2"/>
  <c r="D698" i="2"/>
  <c r="D699" i="2"/>
  <c r="D695" i="2"/>
  <c r="H53" i="2"/>
  <c r="L53" i="2" s="1"/>
  <c r="J53" i="2"/>
  <c r="M53" i="2" s="1"/>
  <c r="H54" i="2"/>
  <c r="L54" i="2" s="1"/>
  <c r="J54" i="2"/>
  <c r="M54" i="2" s="1"/>
  <c r="H55" i="2"/>
  <c r="L55" i="2" s="1"/>
  <c r="J55" i="2"/>
  <c r="M55" i="2" s="1"/>
  <c r="H56" i="2"/>
  <c r="L56" i="2" s="1"/>
  <c r="J56" i="2"/>
  <c r="M56" i="2" s="1"/>
  <c r="H57" i="2"/>
  <c r="L57" i="2" s="1"/>
  <c r="J57" i="2"/>
  <c r="M57" i="2" s="1"/>
  <c r="D2538" i="2"/>
  <c r="D2539" i="2"/>
  <c r="D2540" i="2"/>
  <c r="D2541" i="2"/>
  <c r="D2542" i="2"/>
  <c r="D2543" i="2"/>
  <c r="H2538" i="2"/>
  <c r="J2538" i="2"/>
  <c r="H2539" i="2"/>
  <c r="J2539" i="2"/>
  <c r="H2540" i="2"/>
  <c r="J2540" i="2"/>
  <c r="H2541" i="2"/>
  <c r="J2541" i="2"/>
  <c r="H2542" i="2"/>
  <c r="J2542" i="2"/>
  <c r="H2543" i="2"/>
  <c r="J2543" i="2"/>
  <c r="D2350" i="2"/>
  <c r="D2351" i="2"/>
  <c r="D2352" i="2"/>
  <c r="D2353" i="2"/>
  <c r="D2354" i="2"/>
  <c r="D2355" i="2"/>
  <c r="H2350" i="2"/>
  <c r="J2350" i="2"/>
  <c r="H2351" i="2"/>
  <c r="J2351" i="2"/>
  <c r="H2352" i="2"/>
  <c r="J2352" i="2"/>
  <c r="H2353" i="2"/>
  <c r="J2353" i="2"/>
  <c r="H2354" i="2"/>
  <c r="J2354" i="2"/>
  <c r="H2355" i="2"/>
  <c r="J2355" i="2"/>
  <c r="D1727" i="2"/>
  <c r="D1728" i="2"/>
  <c r="D1729" i="2"/>
  <c r="D1730" i="2"/>
  <c r="D1731" i="2"/>
  <c r="D1732" i="2"/>
  <c r="H1727" i="2"/>
  <c r="J1727" i="2"/>
  <c r="H1728" i="2"/>
  <c r="J1728" i="2"/>
  <c r="H1729" i="2"/>
  <c r="J1729" i="2"/>
  <c r="H1730" i="2"/>
  <c r="J1730" i="2"/>
  <c r="H1731" i="2"/>
  <c r="J1731" i="2"/>
  <c r="H1732" i="2"/>
  <c r="J1732" i="2"/>
  <c r="D1535" i="2"/>
  <c r="D1536" i="2"/>
  <c r="D1537" i="2"/>
  <c r="D1538" i="2"/>
  <c r="D1539" i="2"/>
  <c r="D1540" i="2"/>
  <c r="H1535" i="2"/>
  <c r="J1535" i="2"/>
  <c r="H1536" i="2"/>
  <c r="J1536" i="2"/>
  <c r="H1537" i="2"/>
  <c r="J1537" i="2"/>
  <c r="H1538" i="2"/>
  <c r="J1538" i="2"/>
  <c r="H1539" i="2"/>
  <c r="J1539" i="2"/>
  <c r="H1540" i="2"/>
  <c r="J1540" i="2"/>
  <c r="H919" i="2"/>
  <c r="J919" i="2"/>
  <c r="H920" i="2"/>
  <c r="J920" i="2"/>
  <c r="H921" i="2"/>
  <c r="J921" i="2"/>
  <c r="H922" i="2"/>
  <c r="J922" i="2"/>
  <c r="H923" i="2"/>
  <c r="J923" i="2"/>
  <c r="H924" i="2"/>
  <c r="J924" i="2"/>
  <c r="D689" i="2"/>
  <c r="D690" i="2"/>
  <c r="D691" i="2"/>
  <c r="D692" i="2"/>
  <c r="D693" i="2"/>
  <c r="D694" i="2"/>
  <c r="H689" i="2"/>
  <c r="J689" i="2"/>
  <c r="H690" i="2"/>
  <c r="J690" i="2"/>
  <c r="H691" i="2"/>
  <c r="J691" i="2"/>
  <c r="H692" i="2"/>
  <c r="J692" i="2"/>
  <c r="H693" i="2"/>
  <c r="J693" i="2"/>
  <c r="H694" i="2"/>
  <c r="J694" i="2"/>
  <c r="H47" i="2"/>
  <c r="L47" i="2" s="1"/>
  <c r="J47" i="2"/>
  <c r="M47" i="2" s="1"/>
  <c r="H48" i="2"/>
  <c r="L48" i="2" s="1"/>
  <c r="J48" i="2"/>
  <c r="M48" i="2" s="1"/>
  <c r="H49" i="2"/>
  <c r="L49" i="2" s="1"/>
  <c r="J49" i="2"/>
  <c r="M49" i="2" s="1"/>
  <c r="H50" i="2"/>
  <c r="L50" i="2" s="1"/>
  <c r="J50" i="2"/>
  <c r="M50" i="2" s="1"/>
  <c r="H51" i="2"/>
  <c r="L51" i="2" s="1"/>
  <c r="J51" i="2"/>
  <c r="M51" i="2" s="1"/>
  <c r="H52" i="2"/>
  <c r="L52" i="2" s="1"/>
  <c r="J52" i="2"/>
  <c r="M52" i="2" s="1"/>
  <c r="B3120" i="2" l="1"/>
  <c r="C3120" i="2" s="1"/>
  <c r="B500" i="2"/>
  <c r="C500" i="2" s="1"/>
  <c r="B3015" i="2"/>
  <c r="C3015" i="2" s="1"/>
  <c r="C499" i="2"/>
  <c r="C1500" i="2"/>
  <c r="C2503" i="2"/>
  <c r="C2103" i="2"/>
  <c r="B3328" i="2"/>
  <c r="C3328" i="2" s="1"/>
  <c r="B221" i="2"/>
  <c r="C221" i="2" s="1"/>
  <c r="A582" i="2"/>
  <c r="A501" i="2"/>
  <c r="B581" i="2"/>
  <c r="C581" i="2" s="1"/>
  <c r="C421" i="2"/>
  <c r="B422" i="2"/>
  <c r="B1883" i="2"/>
  <c r="C1883" i="2" s="1"/>
  <c r="Q51" i="2"/>
  <c r="O51" i="2"/>
  <c r="Q55" i="2"/>
  <c r="O55" i="2"/>
  <c r="N933" i="2"/>
  <c r="P933" i="2"/>
  <c r="O2370" i="2"/>
  <c r="Q2370" i="2"/>
  <c r="P2571" i="2"/>
  <c r="N2571" i="2"/>
  <c r="N49" i="2"/>
  <c r="P49" i="2"/>
  <c r="N57" i="2"/>
  <c r="P57" i="2"/>
  <c r="Q58" i="2"/>
  <c r="O58" i="2"/>
  <c r="P2551" i="2"/>
  <c r="N2551" i="2"/>
  <c r="P1741" i="2"/>
  <c r="N1741" i="2"/>
  <c r="N935" i="2"/>
  <c r="P935" i="2"/>
  <c r="Q933" i="2"/>
  <c r="O933" i="2"/>
  <c r="P2567" i="2"/>
  <c r="N2567" i="2"/>
  <c r="O2572" i="2"/>
  <c r="Q2572" i="2"/>
  <c r="O2568" i="2"/>
  <c r="Q2568" i="2"/>
  <c r="P2576" i="2"/>
  <c r="N2576" i="2"/>
  <c r="P2573" i="2"/>
  <c r="N2573" i="2"/>
  <c r="Q49" i="2"/>
  <c r="O49" i="2"/>
  <c r="Q57" i="2"/>
  <c r="O57" i="2"/>
  <c r="N59" i="2"/>
  <c r="P59" i="2"/>
  <c r="P1740" i="2"/>
  <c r="N1740" i="2"/>
  <c r="Q934" i="2"/>
  <c r="O934" i="2"/>
  <c r="N1551" i="2"/>
  <c r="P1551" i="2"/>
  <c r="P2374" i="2"/>
  <c r="N2374" i="2"/>
  <c r="P2570" i="2"/>
  <c r="N2570" i="2"/>
  <c r="N51" i="2"/>
  <c r="P51" i="2"/>
  <c r="N55" i="2"/>
  <c r="P55" i="2"/>
  <c r="P2373" i="2"/>
  <c r="N2373" i="2"/>
  <c r="Q52" i="2"/>
  <c r="O52" i="2"/>
  <c r="Q50" i="2"/>
  <c r="O50" i="2"/>
  <c r="Q48" i="2"/>
  <c r="O48" i="2"/>
  <c r="Q56" i="2"/>
  <c r="O56" i="2"/>
  <c r="Q54" i="2"/>
  <c r="O54" i="2"/>
  <c r="N58" i="2"/>
  <c r="P58" i="2"/>
  <c r="N1548" i="2"/>
  <c r="P1548" i="2"/>
  <c r="N1549" i="2"/>
  <c r="P1549" i="2"/>
  <c r="O2367" i="2"/>
  <c r="Q2367" i="2"/>
  <c r="O2364" i="2"/>
  <c r="Q2364" i="2"/>
  <c r="P703" i="2"/>
  <c r="N703" i="2"/>
  <c r="Q1550" i="2"/>
  <c r="O1550" i="2"/>
  <c r="Q935" i="2"/>
  <c r="O935" i="2"/>
  <c r="O703" i="2"/>
  <c r="Q703" i="2"/>
  <c r="O2373" i="2"/>
  <c r="Q2373" i="2"/>
  <c r="O2569" i="2"/>
  <c r="Q2569" i="2"/>
  <c r="P2574" i="2"/>
  <c r="N2574" i="2"/>
  <c r="P2572" i="2"/>
  <c r="N2572" i="2"/>
  <c r="P2568" i="2"/>
  <c r="N2568" i="2"/>
  <c r="O2576" i="2"/>
  <c r="Q2576" i="2"/>
  <c r="Q47" i="2"/>
  <c r="O47" i="2"/>
  <c r="Q53" i="2"/>
  <c r="O53" i="2"/>
  <c r="N1550" i="2"/>
  <c r="P1550" i="2"/>
  <c r="O2369" i="2"/>
  <c r="Q2369" i="2"/>
  <c r="O705" i="2"/>
  <c r="Q705" i="2"/>
  <c r="O2567" i="2"/>
  <c r="Q2567" i="2"/>
  <c r="O2577" i="2"/>
  <c r="Q2577" i="2"/>
  <c r="O2575" i="2"/>
  <c r="Q2575" i="2"/>
  <c r="N47" i="2"/>
  <c r="P47" i="2"/>
  <c r="N53" i="2"/>
  <c r="P53" i="2"/>
  <c r="Q932" i="2"/>
  <c r="O932" i="2"/>
  <c r="O704" i="2"/>
  <c r="Q704" i="2"/>
  <c r="N934" i="2"/>
  <c r="P934" i="2"/>
  <c r="P2369" i="2"/>
  <c r="N2369" i="2"/>
  <c r="P2368" i="2"/>
  <c r="N2368" i="2"/>
  <c r="N52" i="2"/>
  <c r="P52" i="2"/>
  <c r="N50" i="2"/>
  <c r="P50" i="2"/>
  <c r="N48" i="2"/>
  <c r="P48" i="2"/>
  <c r="N56" i="2"/>
  <c r="P56" i="2"/>
  <c r="N54" i="2"/>
  <c r="P54" i="2"/>
  <c r="Q59" i="2"/>
  <c r="O59" i="2"/>
  <c r="P702" i="2"/>
  <c r="N702" i="2"/>
  <c r="Q1549" i="2"/>
  <c r="O1549" i="2"/>
  <c r="P2367" i="2"/>
  <c r="N2367" i="2"/>
  <c r="O2552" i="2"/>
  <c r="Q2552" i="2"/>
  <c r="P704" i="2"/>
  <c r="N704" i="2"/>
  <c r="Q1551" i="2"/>
  <c r="O1551" i="2"/>
  <c r="P705" i="2"/>
  <c r="N705" i="2"/>
  <c r="O2374" i="2"/>
  <c r="Q2374" i="2"/>
  <c r="P2569" i="2"/>
  <c r="N2569" i="2"/>
  <c r="O2574" i="2"/>
  <c r="Q2574" i="2"/>
  <c r="O2571" i="2"/>
  <c r="Q2571" i="2"/>
  <c r="O2570" i="2"/>
  <c r="Q2570" i="2"/>
  <c r="P2575" i="2"/>
  <c r="N2575" i="2"/>
  <c r="B2800" i="2"/>
  <c r="C2800" i="2" s="1"/>
  <c r="B2909" i="2"/>
  <c r="C2909" i="2" s="1"/>
  <c r="A222" i="2"/>
  <c r="B2315" i="2"/>
  <c r="C2315" i="2" s="1"/>
  <c r="B884" i="2"/>
  <c r="C884" i="2" s="1"/>
  <c r="B2693" i="2"/>
  <c r="C2693" i="2" s="1"/>
  <c r="B2209" i="2"/>
  <c r="C2209" i="2" s="1"/>
  <c r="B1992" i="2"/>
  <c r="C1992" i="2" s="1"/>
  <c r="B1073" i="2"/>
  <c r="C1073" i="2" s="1"/>
  <c r="B1692" i="2"/>
  <c r="C1692" i="2" s="1"/>
  <c r="B1284" i="2"/>
  <c r="C1284" i="2" s="1"/>
  <c r="B12" i="2"/>
  <c r="C12" i="2" s="1"/>
  <c r="C1991" i="2"/>
  <c r="C11" i="2"/>
  <c r="A3223" i="2"/>
  <c r="A2210" i="2"/>
  <c r="A655" i="2"/>
  <c r="A13" i="2"/>
  <c r="B654" i="2"/>
  <c r="C654" i="2" s="1"/>
  <c r="A885" i="2"/>
  <c r="A2910" i="2"/>
  <c r="A1501" i="2"/>
  <c r="B1501" i="2" s="1"/>
  <c r="A2504" i="2"/>
  <c r="B2504" i="2" s="1"/>
  <c r="A1074" i="2"/>
  <c r="A3016" i="2"/>
  <c r="A1693" i="2"/>
  <c r="A3329" i="2"/>
  <c r="A1884" i="2"/>
  <c r="A3121" i="2"/>
  <c r="A1285" i="2"/>
  <c r="A1993" i="2"/>
  <c r="A2694" i="2"/>
  <c r="A2316" i="2"/>
  <c r="B3222" i="2"/>
  <c r="A2801" i="2"/>
  <c r="A2104" i="2"/>
  <c r="B2104" i="2" s="1"/>
  <c r="AV6" i="14"/>
  <c r="L2561" i="2"/>
  <c r="L2562" i="2"/>
  <c r="M2561" i="2"/>
  <c r="M2562" i="2"/>
  <c r="L1733" i="2"/>
  <c r="L928" i="2"/>
  <c r="L2360" i="2"/>
  <c r="L927" i="2"/>
  <c r="L926" i="2"/>
  <c r="M2360" i="2"/>
  <c r="M2359" i="2"/>
  <c r="L2544" i="2"/>
  <c r="L930" i="2"/>
  <c r="L2362" i="2"/>
  <c r="M2549" i="2"/>
  <c r="M700" i="2"/>
  <c r="M1546" i="2"/>
  <c r="L1738" i="2"/>
  <c r="M2361" i="2"/>
  <c r="M698" i="2"/>
  <c r="M696" i="2"/>
  <c r="M927" i="2"/>
  <c r="M926" i="2"/>
  <c r="M1736" i="2"/>
  <c r="L2357" i="2"/>
  <c r="L2546" i="2"/>
  <c r="M701" i="2"/>
  <c r="L700" i="2"/>
  <c r="M931" i="2"/>
  <c r="M930" i="2"/>
  <c r="M1547" i="2"/>
  <c r="L1546" i="2"/>
  <c r="L1739" i="2"/>
  <c r="M1738" i="2"/>
  <c r="M2362" i="2"/>
  <c r="L2361" i="2"/>
  <c r="M2550" i="2"/>
  <c r="L2549" i="2"/>
  <c r="M2363" i="2"/>
  <c r="L932" i="2"/>
  <c r="L2363" i="2"/>
  <c r="M2551" i="2"/>
  <c r="M1740" i="2"/>
  <c r="M702" i="2"/>
  <c r="M2544" i="2"/>
  <c r="L701" i="2"/>
  <c r="L931" i="2"/>
  <c r="L1547" i="2"/>
  <c r="M1739" i="2"/>
  <c r="L2550" i="2"/>
  <c r="M1548" i="2"/>
  <c r="M2356" i="2"/>
  <c r="L1734" i="2"/>
  <c r="L1735" i="2"/>
  <c r="L1541" i="2"/>
  <c r="M928" i="2"/>
  <c r="M1735" i="2"/>
  <c r="M1734" i="2"/>
  <c r="L2356" i="2"/>
  <c r="M925" i="2"/>
  <c r="M1544" i="2"/>
  <c r="M1733" i="2"/>
  <c r="M2357" i="2"/>
  <c r="M929" i="2"/>
  <c r="L1545" i="2"/>
  <c r="M1541" i="2"/>
  <c r="M1737" i="2"/>
  <c r="L929" i="2"/>
  <c r="L2548" i="2"/>
  <c r="L1544" i="2"/>
  <c r="L1736" i="2"/>
  <c r="M2547" i="2"/>
  <c r="M1545" i="2"/>
  <c r="L1737" i="2"/>
  <c r="M2548" i="2"/>
  <c r="L2358" i="2"/>
  <c r="L2359" i="2"/>
  <c r="M2358" i="2"/>
  <c r="L2547" i="2"/>
  <c r="L1542" i="2"/>
  <c r="M1543" i="2"/>
  <c r="M1542" i="2"/>
  <c r="L2545" i="2"/>
  <c r="M2545" i="2"/>
  <c r="L1543" i="2"/>
  <c r="M2546" i="2"/>
  <c r="L925" i="2"/>
  <c r="M695" i="2"/>
  <c r="L699" i="2"/>
  <c r="L698" i="2"/>
  <c r="L697" i="2"/>
  <c r="L696" i="2"/>
  <c r="L695" i="2"/>
  <c r="M699" i="2"/>
  <c r="M697" i="2"/>
  <c r="M2351" i="2"/>
  <c r="L2355" i="2"/>
  <c r="M2354" i="2"/>
  <c r="M1536" i="2"/>
  <c r="M2353" i="2"/>
  <c r="M924" i="2"/>
  <c r="L2543" i="2"/>
  <c r="L1730" i="2"/>
  <c r="M2352" i="2"/>
  <c r="M2542" i="2"/>
  <c r="L2354" i="2"/>
  <c r="L2541" i="2"/>
  <c r="L2540" i="2"/>
  <c r="M2541" i="2"/>
  <c r="M1729" i="2"/>
  <c r="M2540" i="2"/>
  <c r="L2539" i="2"/>
  <c r="L2542" i="2"/>
  <c r="M2543" i="2"/>
  <c r="M2539" i="2"/>
  <c r="L2352" i="2"/>
  <c r="L2351" i="2"/>
  <c r="M2355" i="2"/>
  <c r="L2353" i="2"/>
  <c r="M691" i="2"/>
  <c r="M1732" i="2"/>
  <c r="L691" i="2"/>
  <c r="L1729" i="2"/>
  <c r="L692" i="2"/>
  <c r="L921" i="2"/>
  <c r="L1538" i="2"/>
  <c r="L1728" i="2"/>
  <c r="L693" i="2"/>
  <c r="L922" i="2"/>
  <c r="L1731" i="2"/>
  <c r="M694" i="2"/>
  <c r="M921" i="2"/>
  <c r="M1540" i="2"/>
  <c r="M1731" i="2"/>
  <c r="L1732" i="2"/>
  <c r="M1730" i="2"/>
  <c r="M1728" i="2"/>
  <c r="L923" i="2"/>
  <c r="L1540" i="2"/>
  <c r="L1537" i="2"/>
  <c r="L1539" i="2"/>
  <c r="M1539" i="2"/>
  <c r="M1537" i="2"/>
  <c r="L1536" i="2"/>
  <c r="M1538" i="2"/>
  <c r="L920" i="2"/>
  <c r="L924" i="2"/>
  <c r="M923" i="2"/>
  <c r="M922" i="2"/>
  <c r="M920" i="2"/>
  <c r="M693" i="2"/>
  <c r="L690" i="2"/>
  <c r="L694" i="2"/>
  <c r="M692" i="2"/>
  <c r="M690" i="2"/>
  <c r="D2533" i="2"/>
  <c r="D2534" i="2"/>
  <c r="D2535" i="2"/>
  <c r="D2536" i="2"/>
  <c r="D2537" i="2"/>
  <c r="M2538" i="2" s="1"/>
  <c r="H2533" i="2"/>
  <c r="J2533" i="2"/>
  <c r="H2534" i="2"/>
  <c r="J2534" i="2"/>
  <c r="H2535" i="2"/>
  <c r="J2535" i="2"/>
  <c r="H2536" i="2"/>
  <c r="J2536" i="2"/>
  <c r="H2537" i="2"/>
  <c r="J2537" i="2"/>
  <c r="D2345" i="2"/>
  <c r="D2346" i="2"/>
  <c r="D2347" i="2"/>
  <c r="D2348" i="2"/>
  <c r="D2349" i="2"/>
  <c r="M2350" i="2" s="1"/>
  <c r="H2345" i="2"/>
  <c r="J2345" i="2"/>
  <c r="H2346" i="2"/>
  <c r="J2346" i="2"/>
  <c r="H2347" i="2"/>
  <c r="J2347" i="2"/>
  <c r="H2348" i="2"/>
  <c r="J2348" i="2"/>
  <c r="H2349" i="2"/>
  <c r="J2349" i="2"/>
  <c r="D1722" i="2"/>
  <c r="D1723" i="2"/>
  <c r="D1724" i="2"/>
  <c r="D1725" i="2"/>
  <c r="D1726" i="2"/>
  <c r="L1727" i="2" s="1"/>
  <c r="H1722" i="2"/>
  <c r="J1722" i="2"/>
  <c r="H1723" i="2"/>
  <c r="J1723" i="2"/>
  <c r="H1724" i="2"/>
  <c r="J1724" i="2"/>
  <c r="H1725" i="2"/>
  <c r="J1725" i="2"/>
  <c r="H1726" i="2"/>
  <c r="J1726" i="2"/>
  <c r="D1530" i="2"/>
  <c r="D1531" i="2"/>
  <c r="D1532" i="2"/>
  <c r="D1533" i="2"/>
  <c r="D1534" i="2"/>
  <c r="L1535" i="2" s="1"/>
  <c r="H1530" i="2"/>
  <c r="J1530" i="2"/>
  <c r="H1531" i="2"/>
  <c r="J1531" i="2"/>
  <c r="H1532" i="2"/>
  <c r="J1532" i="2"/>
  <c r="H1533" i="2"/>
  <c r="J1533" i="2"/>
  <c r="H1534" i="2"/>
  <c r="J1534" i="2"/>
  <c r="H914" i="2"/>
  <c r="J914" i="2"/>
  <c r="H915" i="2"/>
  <c r="J915" i="2"/>
  <c r="H916" i="2"/>
  <c r="J916" i="2"/>
  <c r="H917" i="2"/>
  <c r="J917" i="2"/>
  <c r="H918" i="2"/>
  <c r="J918" i="2"/>
  <c r="L919" i="2"/>
  <c r="D684" i="2"/>
  <c r="D685" i="2"/>
  <c r="D686" i="2"/>
  <c r="D687" i="2"/>
  <c r="D688" i="2"/>
  <c r="L689" i="2" s="1"/>
  <c r="H684" i="2"/>
  <c r="J684" i="2"/>
  <c r="H685" i="2"/>
  <c r="J685" i="2"/>
  <c r="H686" i="2"/>
  <c r="J686" i="2"/>
  <c r="H687" i="2"/>
  <c r="J687" i="2"/>
  <c r="H688" i="2"/>
  <c r="J688" i="2"/>
  <c r="A33" i="7"/>
  <c r="A34" i="7"/>
  <c r="A35" i="7"/>
  <c r="A36" i="7"/>
  <c r="A37" i="7"/>
  <c r="B3121" i="2" l="1"/>
  <c r="C3121" i="2" s="1"/>
  <c r="C2104" i="2"/>
  <c r="B501" i="2"/>
  <c r="C501" i="2" s="1"/>
  <c r="C2504" i="2"/>
  <c r="B3016" i="2"/>
  <c r="C3016" i="2" s="1"/>
  <c r="C1501" i="2"/>
  <c r="B3329" i="2"/>
  <c r="C3329" i="2" s="1"/>
  <c r="C422" i="2"/>
  <c r="B423" i="2"/>
  <c r="A583" i="2"/>
  <c r="B222" i="2"/>
  <c r="C222" i="2" s="1"/>
  <c r="A502" i="2"/>
  <c r="B582" i="2"/>
  <c r="C582" i="2" s="1"/>
  <c r="N920" i="2"/>
  <c r="P920" i="2"/>
  <c r="P1731" i="2"/>
  <c r="N1731" i="2"/>
  <c r="O2355" i="2"/>
  <c r="Q2355" i="2"/>
  <c r="P2543" i="2"/>
  <c r="N2543" i="2"/>
  <c r="O2546" i="2"/>
  <c r="Q2546" i="2"/>
  <c r="P1737" i="2"/>
  <c r="N1737" i="2"/>
  <c r="Q1734" i="2"/>
  <c r="O1734" i="2"/>
  <c r="P2550" i="2"/>
  <c r="N2550" i="2"/>
  <c r="Q1738" i="2"/>
  <c r="O1738" i="2"/>
  <c r="P2362" i="2"/>
  <c r="N2362" i="2"/>
  <c r="N1535" i="2"/>
  <c r="P1535" i="2"/>
  <c r="P694" i="2"/>
  <c r="N694" i="2"/>
  <c r="Q922" i="2"/>
  <c r="O922" i="2"/>
  <c r="Q1538" i="2"/>
  <c r="O1538" i="2"/>
  <c r="N1539" i="2"/>
  <c r="P1539" i="2"/>
  <c r="Q1728" i="2"/>
  <c r="O1728" i="2"/>
  <c r="Q1540" i="2"/>
  <c r="O1540" i="2"/>
  <c r="N922" i="2"/>
  <c r="P922" i="2"/>
  <c r="N921" i="2"/>
  <c r="P921" i="2"/>
  <c r="Q1732" i="2"/>
  <c r="O1732" i="2"/>
  <c r="P2351" i="2"/>
  <c r="N2351" i="2"/>
  <c r="P2542" i="2"/>
  <c r="N2542" i="2"/>
  <c r="O2541" i="2"/>
  <c r="Q2541" i="2"/>
  <c r="O2542" i="2"/>
  <c r="Q2542" i="2"/>
  <c r="Q924" i="2"/>
  <c r="O924" i="2"/>
  <c r="P2355" i="2"/>
  <c r="N2355" i="2"/>
  <c r="P695" i="2"/>
  <c r="N695" i="2"/>
  <c r="P699" i="2"/>
  <c r="N699" i="2"/>
  <c r="N1543" i="2"/>
  <c r="P1543" i="2"/>
  <c r="Q1543" i="2"/>
  <c r="O1543" i="2"/>
  <c r="P2359" i="2"/>
  <c r="N2359" i="2"/>
  <c r="Q1545" i="2"/>
  <c r="O1545" i="2"/>
  <c r="P2548" i="2"/>
  <c r="N2548" i="2"/>
  <c r="N1545" i="2"/>
  <c r="P1545" i="2"/>
  <c r="Q1544" i="2"/>
  <c r="O1544" i="2"/>
  <c r="Q1735" i="2"/>
  <c r="O1735" i="2"/>
  <c r="P1734" i="2"/>
  <c r="N1734" i="2"/>
  <c r="Q1739" i="2"/>
  <c r="O1739" i="2"/>
  <c r="O2544" i="2"/>
  <c r="Q2544" i="2"/>
  <c r="P2363" i="2"/>
  <c r="N2363" i="2"/>
  <c r="O2550" i="2"/>
  <c r="Q2550" i="2"/>
  <c r="P1739" i="2"/>
  <c r="N1739" i="2"/>
  <c r="Q931" i="2"/>
  <c r="O931" i="2"/>
  <c r="P2357" i="2"/>
  <c r="N2357" i="2"/>
  <c r="O696" i="2"/>
  <c r="Q696" i="2"/>
  <c r="Q1546" i="2"/>
  <c r="O1546" i="2"/>
  <c r="N930" i="2"/>
  <c r="P930" i="2"/>
  <c r="N926" i="2"/>
  <c r="P926" i="2"/>
  <c r="P1733" i="2"/>
  <c r="N1733" i="2"/>
  <c r="P2561" i="2"/>
  <c r="N2561" i="2"/>
  <c r="N919" i="2"/>
  <c r="P919" i="2"/>
  <c r="P1727" i="2"/>
  <c r="N1727" i="2"/>
  <c r="O692" i="2"/>
  <c r="Q692" i="2"/>
  <c r="N923" i="2"/>
  <c r="P923" i="2"/>
  <c r="N1538" i="2"/>
  <c r="P1538" i="2"/>
  <c r="Q1729" i="2"/>
  <c r="O1729" i="2"/>
  <c r="O699" i="2"/>
  <c r="Q699" i="2"/>
  <c r="O2358" i="2"/>
  <c r="Q2358" i="2"/>
  <c r="Q1733" i="2"/>
  <c r="O1733" i="2"/>
  <c r="O2551" i="2"/>
  <c r="Q2551" i="2"/>
  <c r="Q930" i="2"/>
  <c r="O930" i="2"/>
  <c r="P1738" i="2"/>
  <c r="N1738" i="2"/>
  <c r="O2538" i="2"/>
  <c r="Q2538" i="2"/>
  <c r="P690" i="2"/>
  <c r="N690" i="2"/>
  <c r="Q923" i="2"/>
  <c r="O923" i="2"/>
  <c r="N1536" i="2"/>
  <c r="P1536" i="2"/>
  <c r="N1537" i="2"/>
  <c r="P1537" i="2"/>
  <c r="Q1730" i="2"/>
  <c r="O1730" i="2"/>
  <c r="Q921" i="2"/>
  <c r="O921" i="2"/>
  <c r="P693" i="2"/>
  <c r="N693" i="2"/>
  <c r="P692" i="2"/>
  <c r="N692" i="2"/>
  <c r="O691" i="2"/>
  <c r="Q691" i="2"/>
  <c r="P2352" i="2"/>
  <c r="N2352" i="2"/>
  <c r="P2539" i="2"/>
  <c r="N2539" i="2"/>
  <c r="P2540" i="2"/>
  <c r="N2540" i="2"/>
  <c r="O2352" i="2"/>
  <c r="Q2352" i="2"/>
  <c r="O2353" i="2"/>
  <c r="Q2353" i="2"/>
  <c r="O2351" i="2"/>
  <c r="Q2351" i="2"/>
  <c r="P696" i="2"/>
  <c r="N696" i="2"/>
  <c r="O695" i="2"/>
  <c r="Q695" i="2"/>
  <c r="O2545" i="2"/>
  <c r="Q2545" i="2"/>
  <c r="N1542" i="2"/>
  <c r="P1542" i="2"/>
  <c r="P2358" i="2"/>
  <c r="N2358" i="2"/>
  <c r="O2547" i="2"/>
  <c r="Q2547" i="2"/>
  <c r="N929" i="2"/>
  <c r="P929" i="2"/>
  <c r="Q929" i="2"/>
  <c r="O929" i="2"/>
  <c r="Q925" i="2"/>
  <c r="O925" i="2"/>
  <c r="Q928" i="2"/>
  <c r="O928" i="2"/>
  <c r="O2356" i="2"/>
  <c r="Q2356" i="2"/>
  <c r="N1547" i="2"/>
  <c r="P1547" i="2"/>
  <c r="O702" i="2"/>
  <c r="Q702" i="2"/>
  <c r="N932" i="2"/>
  <c r="P932" i="2"/>
  <c r="P2361" i="2"/>
  <c r="N2361" i="2"/>
  <c r="N1546" i="2"/>
  <c r="P1546" i="2"/>
  <c r="P700" i="2"/>
  <c r="N700" i="2"/>
  <c r="Q1736" i="2"/>
  <c r="O1736" i="2"/>
  <c r="O698" i="2"/>
  <c r="Q698" i="2"/>
  <c r="O700" i="2"/>
  <c r="Q700" i="2"/>
  <c r="P2544" i="2"/>
  <c r="N2544" i="2"/>
  <c r="N927" i="2"/>
  <c r="P927" i="2"/>
  <c r="O2562" i="2"/>
  <c r="Q2562" i="2"/>
  <c r="Q920" i="2"/>
  <c r="O920" i="2"/>
  <c r="Q1539" i="2"/>
  <c r="O1539" i="2"/>
  <c r="Q1731" i="2"/>
  <c r="O1731" i="2"/>
  <c r="P691" i="2"/>
  <c r="N691" i="2"/>
  <c r="O2543" i="2"/>
  <c r="Q2543" i="2"/>
  <c r="P2354" i="2"/>
  <c r="N2354" i="2"/>
  <c r="O2354" i="2"/>
  <c r="Q2354" i="2"/>
  <c r="P698" i="2"/>
  <c r="N698" i="2"/>
  <c r="Q1542" i="2"/>
  <c r="O1542" i="2"/>
  <c r="N1544" i="2"/>
  <c r="P1544" i="2"/>
  <c r="Q1541" i="2"/>
  <c r="O1541" i="2"/>
  <c r="P1735" i="2"/>
  <c r="N1735" i="2"/>
  <c r="P701" i="2"/>
  <c r="N701" i="2"/>
  <c r="P2549" i="2"/>
  <c r="N2549" i="2"/>
  <c r="P2546" i="2"/>
  <c r="N2546" i="2"/>
  <c r="Q927" i="2"/>
  <c r="O927" i="2"/>
  <c r="O2360" i="2"/>
  <c r="Q2360" i="2"/>
  <c r="N928" i="2"/>
  <c r="P928" i="2"/>
  <c r="P2562" i="2"/>
  <c r="N2562" i="2"/>
  <c r="P689" i="2"/>
  <c r="N689" i="2"/>
  <c r="O2350" i="2"/>
  <c r="Q2350" i="2"/>
  <c r="O690" i="2"/>
  <c r="Q690" i="2"/>
  <c r="O693" i="2"/>
  <c r="Q693" i="2"/>
  <c r="N924" i="2"/>
  <c r="P924" i="2"/>
  <c r="Q1537" i="2"/>
  <c r="O1537" i="2"/>
  <c r="N1540" i="2"/>
  <c r="P1540" i="2"/>
  <c r="P1732" i="2"/>
  <c r="N1732" i="2"/>
  <c r="O694" i="2"/>
  <c r="Q694" i="2"/>
  <c r="P1728" i="2"/>
  <c r="N1728" i="2"/>
  <c r="P1729" i="2"/>
  <c r="N1729" i="2"/>
  <c r="P2353" i="2"/>
  <c r="N2353" i="2"/>
  <c r="O2539" i="2"/>
  <c r="Q2539" i="2"/>
  <c r="O2540" i="2"/>
  <c r="Q2540" i="2"/>
  <c r="P2541" i="2"/>
  <c r="N2541" i="2"/>
  <c r="P1730" i="2"/>
  <c r="N1730" i="2"/>
  <c r="Q1536" i="2"/>
  <c r="O1536" i="2"/>
  <c r="O697" i="2"/>
  <c r="Q697" i="2"/>
  <c r="P697" i="2"/>
  <c r="N697" i="2"/>
  <c r="N925" i="2"/>
  <c r="P925" i="2"/>
  <c r="P2545" i="2"/>
  <c r="N2545" i="2"/>
  <c r="P2547" i="2"/>
  <c r="N2547" i="2"/>
  <c r="O2548" i="2"/>
  <c r="Q2548" i="2"/>
  <c r="P1736" i="2"/>
  <c r="N1736" i="2"/>
  <c r="Q1737" i="2"/>
  <c r="O1737" i="2"/>
  <c r="O2357" i="2"/>
  <c r="Q2357" i="2"/>
  <c r="P2356" i="2"/>
  <c r="N2356" i="2"/>
  <c r="N1541" i="2"/>
  <c r="P1541" i="2"/>
  <c r="Q1548" i="2"/>
  <c r="O1548" i="2"/>
  <c r="N931" i="2"/>
  <c r="P931" i="2"/>
  <c r="Q1740" i="2"/>
  <c r="O1740" i="2"/>
  <c r="O2363" i="2"/>
  <c r="Q2363" i="2"/>
  <c r="O2362" i="2"/>
  <c r="Q2362" i="2"/>
  <c r="Q1547" i="2"/>
  <c r="O1547" i="2"/>
  <c r="O701" i="2"/>
  <c r="Q701" i="2"/>
  <c r="Q926" i="2"/>
  <c r="O926" i="2"/>
  <c r="O2361" i="2"/>
  <c r="Q2361" i="2"/>
  <c r="O2549" i="2"/>
  <c r="Q2549" i="2"/>
  <c r="O2359" i="2"/>
  <c r="Q2359" i="2"/>
  <c r="P2360" i="2"/>
  <c r="N2360" i="2"/>
  <c r="O2561" i="2"/>
  <c r="Q2561" i="2"/>
  <c r="B2910" i="2"/>
  <c r="C2910" i="2" s="1"/>
  <c r="B2316" i="2"/>
  <c r="C2316" i="2" s="1"/>
  <c r="A223" i="2"/>
  <c r="B885" i="2"/>
  <c r="C885" i="2" s="1"/>
  <c r="B2694" i="2"/>
  <c r="C2694" i="2" s="1"/>
  <c r="B1693" i="2"/>
  <c r="C1693" i="2" s="1"/>
  <c r="B2210" i="2"/>
  <c r="C2210" i="2" s="1"/>
  <c r="B1993" i="2"/>
  <c r="C1993" i="2" s="1"/>
  <c r="B13" i="2"/>
  <c r="C13" i="2" s="1"/>
  <c r="B1285" i="2"/>
  <c r="C1285" i="2" s="1"/>
  <c r="B3223" i="2"/>
  <c r="C3223" i="2" s="1"/>
  <c r="A3017" i="2"/>
  <c r="A1502" i="2"/>
  <c r="B1502" i="2" s="1"/>
  <c r="A2105" i="2"/>
  <c r="A2802" i="2"/>
  <c r="A2317" i="2"/>
  <c r="A1885" i="2"/>
  <c r="A3330" i="2"/>
  <c r="A1075" i="2"/>
  <c r="A2911" i="2"/>
  <c r="A14" i="2"/>
  <c r="A656" i="2"/>
  <c r="A1286" i="2"/>
  <c r="A3122" i="2"/>
  <c r="C3222" i="2"/>
  <c r="B2801" i="2"/>
  <c r="C2801" i="2" s="1"/>
  <c r="A2695" i="2"/>
  <c r="A1994" i="2"/>
  <c r="B1884" i="2"/>
  <c r="C1884" i="2" s="1"/>
  <c r="A1694" i="2"/>
  <c r="B1074" i="2"/>
  <c r="C1074" i="2" s="1"/>
  <c r="A2505" i="2"/>
  <c r="B2505" i="2" s="1"/>
  <c r="A886" i="2"/>
  <c r="B655" i="2"/>
  <c r="C655" i="2" s="1"/>
  <c r="A2211" i="2"/>
  <c r="A3224" i="2"/>
  <c r="AU6" i="14"/>
  <c r="L2538" i="2"/>
  <c r="L2350" i="2"/>
  <c r="M1727" i="2"/>
  <c r="M689" i="2"/>
  <c r="M919" i="2"/>
  <c r="M1535" i="2"/>
  <c r="L2349" i="2"/>
  <c r="L686" i="2"/>
  <c r="L915" i="2"/>
  <c r="M915" i="2"/>
  <c r="M1534" i="2"/>
  <c r="M1532" i="2"/>
  <c r="L2347" i="2"/>
  <c r="M2534" i="2"/>
  <c r="L2536" i="2"/>
  <c r="L1726" i="2"/>
  <c r="M2347" i="2"/>
  <c r="M917" i="2"/>
  <c r="L917" i="2"/>
  <c r="L1532" i="2"/>
  <c r="M2537" i="2"/>
  <c r="M2536" i="2"/>
  <c r="M918" i="2"/>
  <c r="M916" i="2"/>
  <c r="M1533" i="2"/>
  <c r="M1531" i="2"/>
  <c r="M2349" i="2"/>
  <c r="L687" i="2"/>
  <c r="L918" i="2"/>
  <c r="L916" i="2"/>
  <c r="M1723" i="2"/>
  <c r="L2537" i="2"/>
  <c r="L2534" i="2"/>
  <c r="L2535" i="2"/>
  <c r="M2535" i="2"/>
  <c r="M2346" i="2"/>
  <c r="M2348" i="2"/>
  <c r="L2348" i="2"/>
  <c r="L2346" i="2"/>
  <c r="L1725" i="2"/>
  <c r="L1723" i="2"/>
  <c r="M1725" i="2"/>
  <c r="M1726" i="2"/>
  <c r="L1724" i="2"/>
  <c r="M1724" i="2"/>
  <c r="L1533" i="2"/>
  <c r="L1534" i="2"/>
  <c r="L1531" i="2"/>
  <c r="M687" i="2"/>
  <c r="L685" i="2"/>
  <c r="M688" i="2"/>
  <c r="L688" i="2"/>
  <c r="M686" i="2"/>
  <c r="M685" i="2"/>
  <c r="B3330" i="2" l="1"/>
  <c r="C3330" i="2" s="1"/>
  <c r="C1502" i="2"/>
  <c r="C2505" i="2"/>
  <c r="B3017" i="2"/>
  <c r="C3017" i="2" s="1"/>
  <c r="B2105" i="2"/>
  <c r="C2105" i="2" s="1"/>
  <c r="B3122" i="2"/>
  <c r="C3122" i="2" s="1"/>
  <c r="B502" i="2"/>
  <c r="C502" i="2" s="1"/>
  <c r="B223" i="2"/>
  <c r="C223" i="2" s="1"/>
  <c r="A503" i="2"/>
  <c r="A584" i="2"/>
  <c r="C423" i="2"/>
  <c r="B424" i="2"/>
  <c r="B583" i="2"/>
  <c r="C583" i="2" s="1"/>
  <c r="P2346" i="2"/>
  <c r="N2346" i="2"/>
  <c r="Q918" i="2"/>
  <c r="O918" i="2"/>
  <c r="P2349" i="2"/>
  <c r="N2349" i="2"/>
  <c r="O685" i="2"/>
  <c r="Q685" i="2"/>
  <c r="P685" i="2"/>
  <c r="N685" i="2"/>
  <c r="N1533" i="2"/>
  <c r="P1533" i="2"/>
  <c r="Q1725" i="2"/>
  <c r="O1725" i="2"/>
  <c r="P2348" i="2"/>
  <c r="N2348" i="2"/>
  <c r="P2535" i="2"/>
  <c r="N2535" i="2"/>
  <c r="N916" i="2"/>
  <c r="P916" i="2"/>
  <c r="Q1531" i="2"/>
  <c r="O1531" i="2"/>
  <c r="O2536" i="2"/>
  <c r="Q2536" i="2"/>
  <c r="Q917" i="2"/>
  <c r="O917" i="2"/>
  <c r="O2534" i="2"/>
  <c r="Q2534" i="2"/>
  <c r="Q915" i="2"/>
  <c r="O915" i="2"/>
  <c r="Q1535" i="2"/>
  <c r="O1535" i="2"/>
  <c r="P2350" i="2"/>
  <c r="N2350" i="2"/>
  <c r="N1534" i="2"/>
  <c r="P1534" i="2"/>
  <c r="O1723" i="2"/>
  <c r="Q1723" i="2"/>
  <c r="Q1534" i="2"/>
  <c r="O1534" i="2"/>
  <c r="O686" i="2"/>
  <c r="Q686" i="2"/>
  <c r="O687" i="2"/>
  <c r="Q687" i="2"/>
  <c r="O1724" i="2"/>
  <c r="Q1724" i="2"/>
  <c r="N1723" i="2"/>
  <c r="P1723" i="2"/>
  <c r="O2348" i="2"/>
  <c r="Q2348" i="2"/>
  <c r="P2534" i="2"/>
  <c r="N2534" i="2"/>
  <c r="N918" i="2"/>
  <c r="P918" i="2"/>
  <c r="Q1533" i="2"/>
  <c r="O1533" i="2"/>
  <c r="O2537" i="2"/>
  <c r="Q2537" i="2"/>
  <c r="O2347" i="2"/>
  <c r="Q2347" i="2"/>
  <c r="P2347" i="2"/>
  <c r="N2347" i="2"/>
  <c r="N915" i="2"/>
  <c r="P915" i="2"/>
  <c r="Q919" i="2"/>
  <c r="O919" i="2"/>
  <c r="P2538" i="2"/>
  <c r="N2538" i="2"/>
  <c r="O688" i="2"/>
  <c r="Q688" i="2"/>
  <c r="Q1726" i="2"/>
  <c r="O1726" i="2"/>
  <c r="O2535" i="2"/>
  <c r="Q2535" i="2"/>
  <c r="O2349" i="2"/>
  <c r="Q2349" i="2"/>
  <c r="N917" i="2"/>
  <c r="P917" i="2"/>
  <c r="P2536" i="2"/>
  <c r="N2536" i="2"/>
  <c r="Q1727" i="2"/>
  <c r="O1727" i="2"/>
  <c r="P688" i="2"/>
  <c r="N688" i="2"/>
  <c r="N1531" i="2"/>
  <c r="P1531" i="2"/>
  <c r="P1724" i="2"/>
  <c r="N1724" i="2"/>
  <c r="P1725" i="2"/>
  <c r="N1725" i="2"/>
  <c r="O2346" i="2"/>
  <c r="Q2346" i="2"/>
  <c r="P2537" i="2"/>
  <c r="N2537" i="2"/>
  <c r="P687" i="2"/>
  <c r="N687" i="2"/>
  <c r="Q916" i="2"/>
  <c r="O916" i="2"/>
  <c r="N1532" i="2"/>
  <c r="P1532" i="2"/>
  <c r="P1726" i="2"/>
  <c r="N1726" i="2"/>
  <c r="Q1532" i="2"/>
  <c r="O1532" i="2"/>
  <c r="P686" i="2"/>
  <c r="N686" i="2"/>
  <c r="O689" i="2"/>
  <c r="Q689" i="2"/>
  <c r="B2695" i="2"/>
  <c r="C2695" i="2" s="1"/>
  <c r="A224" i="2"/>
  <c r="B2317" i="2"/>
  <c r="C2317" i="2" s="1"/>
  <c r="B886" i="2"/>
  <c r="C886" i="2" s="1"/>
  <c r="B1694" i="2"/>
  <c r="C1694" i="2" s="1"/>
  <c r="B656" i="2"/>
  <c r="C656" i="2" s="1"/>
  <c r="B1994" i="2"/>
  <c r="C1994" i="2" s="1"/>
  <c r="B2211" i="2"/>
  <c r="C2211" i="2" s="1"/>
  <c r="B14" i="2"/>
  <c r="C14" i="2" s="1"/>
  <c r="B3224" i="2"/>
  <c r="C3224" i="2" s="1"/>
  <c r="B1885" i="2"/>
  <c r="C1885" i="2" s="1"/>
  <c r="B1075" i="2"/>
  <c r="A2912" i="2"/>
  <c r="A3331" i="2"/>
  <c r="A2106" i="2"/>
  <c r="A2212" i="2"/>
  <c r="A3018" i="2"/>
  <c r="A3225" i="2"/>
  <c r="A2506" i="2"/>
  <c r="B2506" i="2" s="1"/>
  <c r="A1695" i="2"/>
  <c r="A2696" i="2"/>
  <c r="A3123" i="2"/>
  <c r="A657" i="2"/>
  <c r="A2318" i="2"/>
  <c r="A1503" i="2"/>
  <c r="A1076" i="2"/>
  <c r="A1287" i="2"/>
  <c r="A15" i="2"/>
  <c r="A2803" i="2"/>
  <c r="A887" i="2"/>
  <c r="A1995" i="2"/>
  <c r="B1286" i="2"/>
  <c r="C1286" i="2" s="1"/>
  <c r="B2911" i="2"/>
  <c r="A1886" i="2"/>
  <c r="B2802" i="2"/>
  <c r="C2802" i="2" s="1"/>
  <c r="AT6" i="14"/>
  <c r="D2527" i="2"/>
  <c r="D2528" i="2"/>
  <c r="D2529" i="2"/>
  <c r="D2530" i="2"/>
  <c r="D2531" i="2"/>
  <c r="D2532" i="2"/>
  <c r="D2339" i="2"/>
  <c r="D2340" i="2"/>
  <c r="D2341" i="2"/>
  <c r="D2342" i="2"/>
  <c r="D2343" i="2"/>
  <c r="D2344" i="2"/>
  <c r="D1716" i="2"/>
  <c r="D1717" i="2"/>
  <c r="D1718" i="2"/>
  <c r="D1719" i="2"/>
  <c r="D1720" i="2"/>
  <c r="D1721" i="2"/>
  <c r="D1524" i="2"/>
  <c r="D1525" i="2"/>
  <c r="D1526" i="2"/>
  <c r="D1527" i="2"/>
  <c r="D1528" i="2"/>
  <c r="D1529" i="2"/>
  <c r="B3331" i="2" l="1"/>
  <c r="C3331" i="2" s="1"/>
  <c r="B2106" i="2"/>
  <c r="C2106" i="2" s="1"/>
  <c r="B224" i="2"/>
  <c r="C224" i="2" s="1"/>
  <c r="B1503" i="2"/>
  <c r="C1503" i="2" s="1"/>
  <c r="B3018" i="2"/>
  <c r="C3018" i="2" s="1"/>
  <c r="C2506" i="2"/>
  <c r="B3123" i="2"/>
  <c r="B503" i="2"/>
  <c r="C503" i="2" s="1"/>
  <c r="A504" i="2"/>
  <c r="A585" i="2"/>
  <c r="B584" i="2"/>
  <c r="C584" i="2" s="1"/>
  <c r="C424" i="2"/>
  <c r="B425" i="2"/>
  <c r="B2696" i="2"/>
  <c r="C2696" i="2" s="1"/>
  <c r="B887" i="2"/>
  <c r="C887" i="2" s="1"/>
  <c r="A225" i="2"/>
  <c r="B1995" i="2"/>
  <c r="C1995" i="2" s="1"/>
  <c r="B2212" i="2"/>
  <c r="C2212" i="2" s="1"/>
  <c r="B3225" i="2"/>
  <c r="C3225" i="2" s="1"/>
  <c r="B1076" i="2"/>
  <c r="C1076" i="2" s="1"/>
  <c r="B1886" i="2"/>
  <c r="C1886" i="2" s="1"/>
  <c r="C1075" i="2"/>
  <c r="B2912" i="2"/>
  <c r="C2912" i="2" s="1"/>
  <c r="C2911" i="2"/>
  <c r="B2803" i="2"/>
  <c r="C2803" i="2" s="1"/>
  <c r="B1287" i="2"/>
  <c r="C1287" i="2" s="1"/>
  <c r="A16" i="2"/>
  <c r="A2507" i="2"/>
  <c r="B2507" i="2" s="1"/>
  <c r="A1887" i="2"/>
  <c r="A1504" i="2"/>
  <c r="A658" i="2"/>
  <c r="A1696" i="2"/>
  <c r="A2213" i="2"/>
  <c r="A1077" i="2"/>
  <c r="A2697" i="2"/>
  <c r="A3019" i="2"/>
  <c r="A2913" i="2"/>
  <c r="A1996" i="2"/>
  <c r="A3124" i="2"/>
  <c r="A2107" i="2"/>
  <c r="A2319" i="2"/>
  <c r="A888" i="2"/>
  <c r="A2804" i="2"/>
  <c r="B15" i="2"/>
  <c r="A1288" i="2"/>
  <c r="B2318" i="2"/>
  <c r="C2318" i="2" s="1"/>
  <c r="B657" i="2"/>
  <c r="C657" i="2" s="1"/>
  <c r="B1695" i="2"/>
  <c r="C1695" i="2" s="1"/>
  <c r="A3226" i="2"/>
  <c r="A3332" i="2"/>
  <c r="AS6" i="14"/>
  <c r="M1530" i="2"/>
  <c r="L1530" i="2"/>
  <c r="L2345" i="2"/>
  <c r="M2345" i="2"/>
  <c r="M914" i="2"/>
  <c r="L914" i="2"/>
  <c r="L1722" i="2"/>
  <c r="M1722" i="2"/>
  <c r="L2533" i="2"/>
  <c r="M2533" i="2"/>
  <c r="D676" i="2"/>
  <c r="D677" i="2"/>
  <c r="D678" i="2"/>
  <c r="D679" i="2"/>
  <c r="D680" i="2"/>
  <c r="D681" i="2"/>
  <c r="D682" i="2"/>
  <c r="D683" i="2"/>
  <c r="B3019" i="2" l="1"/>
  <c r="C3019" i="2" s="1"/>
  <c r="B3124" i="2"/>
  <c r="C3124" i="2" s="1"/>
  <c r="C3123" i="2"/>
  <c r="C2507" i="2"/>
  <c r="B504" i="2"/>
  <c r="C504" i="2" s="1"/>
  <c r="B2107" i="2"/>
  <c r="C2107" i="2" s="1"/>
  <c r="B3332" i="2"/>
  <c r="C3332" i="2" s="1"/>
  <c r="B1504" i="2"/>
  <c r="C1504" i="2" s="1"/>
  <c r="A505" i="2"/>
  <c r="B426" i="2"/>
  <c r="C425" i="2"/>
  <c r="A586" i="2"/>
  <c r="B585" i="2"/>
  <c r="C585" i="2" s="1"/>
  <c r="B225" i="2"/>
  <c r="C225" i="2" s="1"/>
  <c r="B2697" i="2"/>
  <c r="C2697" i="2" s="1"/>
  <c r="O1722" i="2"/>
  <c r="Q1722" i="2"/>
  <c r="O2345" i="2"/>
  <c r="Q2345" i="2"/>
  <c r="N1722" i="2"/>
  <c r="P1722" i="2"/>
  <c r="P2345" i="2"/>
  <c r="N2345" i="2"/>
  <c r="P2533" i="2"/>
  <c r="N2533" i="2"/>
  <c r="Q914" i="2"/>
  <c r="O914" i="2"/>
  <c r="Q1530" i="2"/>
  <c r="O1530" i="2"/>
  <c r="O2533" i="2"/>
  <c r="Q2533" i="2"/>
  <c r="N914" i="2"/>
  <c r="P914" i="2"/>
  <c r="N1530" i="2"/>
  <c r="P1530" i="2"/>
  <c r="B888" i="2"/>
  <c r="C888" i="2" s="1"/>
  <c r="B1996" i="2"/>
  <c r="C1996" i="2" s="1"/>
  <c r="A226" i="2"/>
  <c r="B2213" i="2"/>
  <c r="C2213" i="2" s="1"/>
  <c r="B2804" i="2"/>
  <c r="C2804" i="2" s="1"/>
  <c r="B1887" i="2"/>
  <c r="C1887" i="2" s="1"/>
  <c r="B1077" i="2"/>
  <c r="C1077" i="2" s="1"/>
  <c r="B2913" i="2"/>
  <c r="C2913" i="2" s="1"/>
  <c r="B16" i="2"/>
  <c r="C16" i="2" s="1"/>
  <c r="B1288" i="2"/>
  <c r="A2320" i="2"/>
  <c r="A659" i="2"/>
  <c r="A1697" i="2"/>
  <c r="B2319" i="2"/>
  <c r="C2319" i="2" s="1"/>
  <c r="A2214" i="2"/>
  <c r="B658" i="2"/>
  <c r="C658" i="2" s="1"/>
  <c r="C15" i="2"/>
  <c r="A3227" i="2"/>
  <c r="A1289" i="2"/>
  <c r="A2805" i="2"/>
  <c r="A3125" i="2"/>
  <c r="A3020" i="2"/>
  <c r="A2508" i="2"/>
  <c r="B2508" i="2" s="1"/>
  <c r="A3333" i="2"/>
  <c r="B3333" i="2" s="1"/>
  <c r="A2108" i="2"/>
  <c r="A2914" i="2"/>
  <c r="A1888" i="2"/>
  <c r="B3226" i="2"/>
  <c r="C3226" i="2" s="1"/>
  <c r="A889" i="2"/>
  <c r="A1997" i="2"/>
  <c r="A2698" i="2"/>
  <c r="A1078" i="2"/>
  <c r="B1696" i="2"/>
  <c r="C1696" i="2" s="1"/>
  <c r="A1505" i="2"/>
  <c r="A17" i="2"/>
  <c r="AR6" i="14"/>
  <c r="M684" i="2"/>
  <c r="L684" i="2"/>
  <c r="H36" i="2"/>
  <c r="L36" i="2" s="1"/>
  <c r="J36" i="2"/>
  <c r="M36" i="2" s="1"/>
  <c r="H37" i="2"/>
  <c r="L37" i="2" s="1"/>
  <c r="J37" i="2"/>
  <c r="M37" i="2" s="1"/>
  <c r="H38" i="2"/>
  <c r="L38" i="2" s="1"/>
  <c r="J38" i="2"/>
  <c r="M38" i="2" s="1"/>
  <c r="H39" i="2"/>
  <c r="L39" i="2" s="1"/>
  <c r="J39" i="2"/>
  <c r="M39" i="2" s="1"/>
  <c r="H40" i="2"/>
  <c r="L40" i="2" s="1"/>
  <c r="J40" i="2"/>
  <c r="M40" i="2" s="1"/>
  <c r="H41" i="2"/>
  <c r="L41" i="2" s="1"/>
  <c r="J41" i="2"/>
  <c r="M41" i="2" s="1"/>
  <c r="H42" i="2"/>
  <c r="L42" i="2" s="1"/>
  <c r="J42" i="2"/>
  <c r="M42" i="2" s="1"/>
  <c r="H43" i="2"/>
  <c r="L43" i="2" s="1"/>
  <c r="J43" i="2"/>
  <c r="M43" i="2" s="1"/>
  <c r="H44" i="2"/>
  <c r="L44" i="2" s="1"/>
  <c r="J44" i="2"/>
  <c r="M44" i="2" s="1"/>
  <c r="H45" i="2"/>
  <c r="L45" i="2" s="1"/>
  <c r="J45" i="2"/>
  <c r="M45" i="2" s="1"/>
  <c r="H46" i="2"/>
  <c r="L46" i="2" s="1"/>
  <c r="J46" i="2"/>
  <c r="M46" i="2" s="1"/>
  <c r="B3125" i="2" l="1"/>
  <c r="C3125" i="2" s="1"/>
  <c r="C3333" i="2"/>
  <c r="B2108" i="2"/>
  <c r="C2108" i="2" s="1"/>
  <c r="B1505" i="2"/>
  <c r="C1505" i="2" s="1"/>
  <c r="B3020" i="2"/>
  <c r="C3020" i="2" s="1"/>
  <c r="C2508" i="2"/>
  <c r="B505" i="2"/>
  <c r="C505" i="2" s="1"/>
  <c r="A587" i="2"/>
  <c r="A506" i="2"/>
  <c r="C426" i="2"/>
  <c r="B427" i="2"/>
  <c r="B586" i="2"/>
  <c r="C586" i="2" s="1"/>
  <c r="B226" i="2"/>
  <c r="B2698" i="2"/>
  <c r="C2698" i="2" s="1"/>
  <c r="B2805" i="2"/>
  <c r="C2805" i="2" s="1"/>
  <c r="N46" i="2"/>
  <c r="P46" i="2"/>
  <c r="N42" i="2"/>
  <c r="P42" i="2"/>
  <c r="N38" i="2"/>
  <c r="P38" i="2"/>
  <c r="Q45" i="2"/>
  <c r="O45" i="2"/>
  <c r="Q43" i="2"/>
  <c r="O43" i="2"/>
  <c r="Q37" i="2"/>
  <c r="O37" i="2"/>
  <c r="N45" i="2"/>
  <c r="P45" i="2"/>
  <c r="N43" i="2"/>
  <c r="P43" i="2"/>
  <c r="N41" i="2"/>
  <c r="P41" i="2"/>
  <c r="N37" i="2"/>
  <c r="P37" i="2"/>
  <c r="O684" i="2"/>
  <c r="Q684" i="2"/>
  <c r="Q46" i="2"/>
  <c r="O46" i="2"/>
  <c r="Q44" i="2"/>
  <c r="O44" i="2"/>
  <c r="Q42" i="2"/>
  <c r="O42" i="2"/>
  <c r="Q40" i="2"/>
  <c r="O40" i="2"/>
  <c r="Q38" i="2"/>
  <c r="O38" i="2"/>
  <c r="Q36" i="2"/>
  <c r="O36" i="2"/>
  <c r="N40" i="2"/>
  <c r="P40" i="2"/>
  <c r="Q41" i="2"/>
  <c r="O41" i="2"/>
  <c r="P684" i="2"/>
  <c r="N684" i="2"/>
  <c r="N44" i="2"/>
  <c r="P44" i="2"/>
  <c r="N36" i="2"/>
  <c r="P36" i="2"/>
  <c r="Q39" i="2"/>
  <c r="O39" i="2"/>
  <c r="N39" i="2"/>
  <c r="P39" i="2"/>
  <c r="B889" i="2"/>
  <c r="C889" i="2" s="1"/>
  <c r="B1997" i="2"/>
  <c r="C1997" i="2" s="1"/>
  <c r="B2214" i="2"/>
  <c r="C2214" i="2" s="1"/>
  <c r="A227" i="2"/>
  <c r="B2914" i="2"/>
  <c r="C2914" i="2" s="1"/>
  <c r="B1078" i="2"/>
  <c r="C1078" i="2" s="1"/>
  <c r="B17" i="2"/>
  <c r="C17" i="2" s="1"/>
  <c r="B2320" i="2"/>
  <c r="C2320" i="2" s="1"/>
  <c r="B1289" i="2"/>
  <c r="C1289" i="2" s="1"/>
  <c r="C1288" i="2"/>
  <c r="A660" i="2"/>
  <c r="A3228" i="2"/>
  <c r="A1698" i="2"/>
  <c r="A2699" i="2"/>
  <c r="A1998" i="2"/>
  <c r="A2109" i="2"/>
  <c r="A2509" i="2"/>
  <c r="A1290" i="2"/>
  <c r="A2215" i="2"/>
  <c r="B659" i="2"/>
  <c r="C659" i="2" s="1"/>
  <c r="A1889" i="2"/>
  <c r="A3126" i="2"/>
  <c r="B3227" i="2"/>
  <c r="C3227" i="2" s="1"/>
  <c r="A3021" i="2"/>
  <c r="A18" i="2"/>
  <c r="A1506" i="2"/>
  <c r="A1079" i="2"/>
  <c r="A890" i="2"/>
  <c r="B1888" i="2"/>
  <c r="C1888" i="2" s="1"/>
  <c r="A2915" i="2"/>
  <c r="B647" i="2"/>
  <c r="C647" i="2" s="1"/>
  <c r="A3334" i="2"/>
  <c r="B3334" i="2" s="1"/>
  <c r="A2806" i="2"/>
  <c r="B1697" i="2"/>
  <c r="C1697" i="2" s="1"/>
  <c r="A2321" i="2"/>
  <c r="AQ6" i="14"/>
  <c r="A26" i="7"/>
  <c r="A27" i="7"/>
  <c r="A25" i="7"/>
  <c r="B3126" i="2" l="1"/>
  <c r="C3126" i="2" s="1"/>
  <c r="B3021" i="2"/>
  <c r="C3021" i="2" s="1"/>
  <c r="B506" i="2"/>
  <c r="C506" i="2" s="1"/>
  <c r="C3334" i="2"/>
  <c r="B2109" i="2"/>
  <c r="C2109" i="2" s="1"/>
  <c r="B2509" i="2"/>
  <c r="C2509" i="2" s="1"/>
  <c r="B1506" i="2"/>
  <c r="C1506" i="2" s="1"/>
  <c r="B227" i="2"/>
  <c r="C227" i="2" s="1"/>
  <c r="A588" i="2"/>
  <c r="C427" i="2"/>
  <c r="B428" i="2"/>
  <c r="A507" i="2"/>
  <c r="C226" i="2"/>
  <c r="B587" i="2"/>
  <c r="C587" i="2" s="1"/>
  <c r="B2699" i="2"/>
  <c r="C2699" i="2" s="1"/>
  <c r="B2806" i="2"/>
  <c r="C2806" i="2" s="1"/>
  <c r="B890" i="2"/>
  <c r="C890" i="2" s="1"/>
  <c r="B1998" i="2"/>
  <c r="C1998" i="2" s="1"/>
  <c r="A228" i="2"/>
  <c r="B2915" i="2"/>
  <c r="C2915" i="2" s="1"/>
  <c r="B2215" i="2"/>
  <c r="C2215" i="2" s="1"/>
  <c r="B2321" i="2"/>
  <c r="C2321" i="2" s="1"/>
  <c r="B18" i="2"/>
  <c r="C18" i="2" s="1"/>
  <c r="B1290" i="2"/>
  <c r="C1290" i="2" s="1"/>
  <c r="B1698" i="2"/>
  <c r="C1698" i="2" s="1"/>
  <c r="B3228" i="2"/>
  <c r="C3228" i="2" s="1"/>
  <c r="A1890" i="2"/>
  <c r="A3335" i="2"/>
  <c r="B3335" i="2" s="1"/>
  <c r="A1080" i="2"/>
  <c r="A3022" i="2"/>
  <c r="B3022" i="2" s="1"/>
  <c r="A2110" i="2"/>
  <c r="B1079" i="2"/>
  <c r="A1291" i="2"/>
  <c r="A2700" i="2"/>
  <c r="A661" i="2"/>
  <c r="A2322" i="2"/>
  <c r="A1507" i="2"/>
  <c r="A19" i="2"/>
  <c r="A1999" i="2"/>
  <c r="A3229" i="2"/>
  <c r="A2807" i="2"/>
  <c r="A3127" i="2"/>
  <c r="A2216" i="2"/>
  <c r="B660" i="2"/>
  <c r="C660" i="2" s="1"/>
  <c r="A2916" i="2"/>
  <c r="A891" i="2"/>
  <c r="B1889" i="2"/>
  <c r="C1889" i="2" s="1"/>
  <c r="A2510" i="2"/>
  <c r="A1699" i="2"/>
  <c r="AP6" i="14"/>
  <c r="D2335" i="2"/>
  <c r="H900" i="2"/>
  <c r="J900" i="2"/>
  <c r="H901" i="2"/>
  <c r="J901" i="2"/>
  <c r="H902" i="2"/>
  <c r="J902" i="2"/>
  <c r="H903" i="2"/>
  <c r="J903" i="2"/>
  <c r="H904" i="2"/>
  <c r="J904" i="2"/>
  <c r="H905" i="2"/>
  <c r="J905" i="2"/>
  <c r="H906" i="2"/>
  <c r="J906" i="2"/>
  <c r="H907" i="2"/>
  <c r="J907" i="2"/>
  <c r="H908" i="2"/>
  <c r="J908" i="2"/>
  <c r="H909" i="2"/>
  <c r="J909" i="2"/>
  <c r="H910" i="2"/>
  <c r="J910" i="2"/>
  <c r="H911" i="2"/>
  <c r="J911" i="2"/>
  <c r="H912" i="2"/>
  <c r="J912" i="2"/>
  <c r="H913" i="2"/>
  <c r="J913" i="2"/>
  <c r="H28" i="2"/>
  <c r="L28" i="2" s="1"/>
  <c r="J28" i="2"/>
  <c r="M28" i="2" s="1"/>
  <c r="H29" i="2"/>
  <c r="L29" i="2" s="1"/>
  <c r="J29" i="2"/>
  <c r="M29" i="2" s="1"/>
  <c r="H30" i="2"/>
  <c r="L30" i="2" s="1"/>
  <c r="J30" i="2"/>
  <c r="M30" i="2" s="1"/>
  <c r="H31" i="2"/>
  <c r="L31" i="2" s="1"/>
  <c r="J31" i="2"/>
  <c r="M31" i="2" s="1"/>
  <c r="H32" i="2"/>
  <c r="L32" i="2" s="1"/>
  <c r="J32" i="2"/>
  <c r="M32" i="2" s="1"/>
  <c r="H33" i="2"/>
  <c r="L33" i="2" s="1"/>
  <c r="J33" i="2"/>
  <c r="M33" i="2" s="1"/>
  <c r="H34" i="2"/>
  <c r="L34" i="2" s="1"/>
  <c r="J34" i="2"/>
  <c r="M34" i="2" s="1"/>
  <c r="H35" i="2"/>
  <c r="L35" i="2" s="1"/>
  <c r="J35" i="2"/>
  <c r="M35" i="2" s="1"/>
  <c r="B507" i="2" l="1"/>
  <c r="C507" i="2" s="1"/>
  <c r="B2110" i="2"/>
  <c r="C2110" i="2" s="1"/>
  <c r="C3335" i="2"/>
  <c r="B2510" i="2"/>
  <c r="B3127" i="2"/>
  <c r="C3127" i="2" s="1"/>
  <c r="C3022" i="2"/>
  <c r="B1507" i="2"/>
  <c r="C1507" i="2" s="1"/>
  <c r="B588" i="2"/>
  <c r="C588" i="2" s="1"/>
  <c r="A508" i="2"/>
  <c r="B228" i="2"/>
  <c r="C228" i="2" s="1"/>
  <c r="A589" i="2"/>
  <c r="C428" i="2"/>
  <c r="B429" i="2"/>
  <c r="B1999" i="2"/>
  <c r="C1999" i="2" s="1"/>
  <c r="N30" i="2"/>
  <c r="P30" i="2"/>
  <c r="Q35" i="2"/>
  <c r="O35" i="2"/>
  <c r="Q31" i="2"/>
  <c r="O31" i="2"/>
  <c r="N35" i="2"/>
  <c r="P35" i="2"/>
  <c r="N33" i="2"/>
  <c r="P33" i="2"/>
  <c r="N31" i="2"/>
  <c r="P31" i="2"/>
  <c r="N29" i="2"/>
  <c r="P29" i="2"/>
  <c r="N34" i="2"/>
  <c r="P34" i="2"/>
  <c r="N28" i="2"/>
  <c r="P28" i="2"/>
  <c r="Q33" i="2"/>
  <c r="O33" i="2"/>
  <c r="Q29" i="2"/>
  <c r="O29" i="2"/>
  <c r="Q34" i="2"/>
  <c r="O34" i="2"/>
  <c r="Q32" i="2"/>
  <c r="O32" i="2"/>
  <c r="Q30" i="2"/>
  <c r="O30" i="2"/>
  <c r="Q28" i="2"/>
  <c r="O28" i="2"/>
  <c r="N32" i="2"/>
  <c r="P32" i="2"/>
  <c r="B2916" i="2"/>
  <c r="C2916" i="2" s="1"/>
  <c r="B2216" i="2"/>
  <c r="C2216" i="2" s="1"/>
  <c r="A229" i="2"/>
  <c r="B2322" i="2"/>
  <c r="C2322" i="2" s="1"/>
  <c r="B1291" i="2"/>
  <c r="C1291" i="2" s="1"/>
  <c r="B1699" i="2"/>
  <c r="C1699" i="2" s="1"/>
  <c r="B661" i="2"/>
  <c r="C661" i="2" s="1"/>
  <c r="B1890" i="2"/>
  <c r="C1890" i="2" s="1"/>
  <c r="B1080" i="2"/>
  <c r="C1080" i="2" s="1"/>
  <c r="A892" i="2"/>
  <c r="A2808" i="2"/>
  <c r="A20" i="2"/>
  <c r="A2701" i="2"/>
  <c r="A3023" i="2"/>
  <c r="B3023" i="2" s="1"/>
  <c r="A2511" i="2"/>
  <c r="A3128" i="2"/>
  <c r="A2917" i="2"/>
  <c r="B2807" i="2"/>
  <c r="C2807" i="2" s="1"/>
  <c r="A3230" i="2"/>
  <c r="B19" i="2"/>
  <c r="C19" i="2" s="1"/>
  <c r="A1508" i="2"/>
  <c r="B1508" i="2" s="1"/>
  <c r="B2700" i="2"/>
  <c r="C2700" i="2" s="1"/>
  <c r="A1292" i="2"/>
  <c r="A1081" i="2"/>
  <c r="A662" i="2"/>
  <c r="A2111" i="2"/>
  <c r="C1079" i="2"/>
  <c r="A1891" i="2"/>
  <c r="A1700" i="2"/>
  <c r="B891" i="2"/>
  <c r="C891" i="2" s="1"/>
  <c r="A2217" i="2"/>
  <c r="B3229" i="2"/>
  <c r="C3229" i="2" s="1"/>
  <c r="A2000" i="2"/>
  <c r="A2323" i="2"/>
  <c r="A3336" i="2"/>
  <c r="AO6" i="14"/>
  <c r="H899" i="2"/>
  <c r="B589" i="2" l="1"/>
  <c r="C589" i="2" s="1"/>
  <c r="B2511" i="2"/>
  <c r="C2511" i="2" s="1"/>
  <c r="B508" i="2"/>
  <c r="C508" i="2" s="1"/>
  <c r="B3336" i="2"/>
  <c r="C3336" i="2" s="1"/>
  <c r="C3023" i="2"/>
  <c r="B2111" i="2"/>
  <c r="C2111" i="2" s="1"/>
  <c r="C2510" i="2"/>
  <c r="B3128" i="2"/>
  <c r="C3128" i="2" s="1"/>
  <c r="C1508" i="2"/>
  <c r="B430" i="2"/>
  <c r="C429" i="2"/>
  <c r="A590" i="2"/>
  <c r="B229" i="2"/>
  <c r="A509" i="2"/>
  <c r="B2000" i="2"/>
  <c r="C2000" i="2" s="1"/>
  <c r="B2217" i="2"/>
  <c r="C2217" i="2" s="1"/>
  <c r="B2323" i="2"/>
  <c r="C2323" i="2" s="1"/>
  <c r="A230" i="2"/>
  <c r="B1700" i="2"/>
  <c r="C1700" i="2" s="1"/>
  <c r="B1891" i="2"/>
  <c r="C1891" i="2" s="1"/>
  <c r="B20" i="2"/>
  <c r="C20" i="2" s="1"/>
  <c r="A1082" i="2"/>
  <c r="A1509" i="2"/>
  <c r="A3231" i="2"/>
  <c r="A2918" i="2"/>
  <c r="B892" i="2"/>
  <c r="C892" i="2" s="1"/>
  <c r="A663" i="2"/>
  <c r="B2808" i="2"/>
  <c r="C2808" i="2" s="1"/>
  <c r="B3230" i="2"/>
  <c r="C3230" i="2" s="1"/>
  <c r="A3024" i="2"/>
  <c r="A893" i="2"/>
  <c r="A1293" i="2"/>
  <c r="A3129" i="2"/>
  <c r="A21" i="2"/>
  <c r="A2702" i="2"/>
  <c r="A3337" i="2"/>
  <c r="B3337" i="2" s="1"/>
  <c r="A2001" i="2"/>
  <c r="A2218" i="2"/>
  <c r="A1892" i="2"/>
  <c r="A2112" i="2"/>
  <c r="B1292" i="2"/>
  <c r="C1292" i="2" s="1"/>
  <c r="A2324" i="2"/>
  <c r="A1701" i="2"/>
  <c r="B662" i="2"/>
  <c r="B1081" i="2"/>
  <c r="C1081" i="2" s="1"/>
  <c r="B2917" i="2"/>
  <c r="A2512" i="2"/>
  <c r="B2701" i="2"/>
  <c r="C2701" i="2" s="1"/>
  <c r="A2809" i="2"/>
  <c r="AN6" i="14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8" i="7"/>
  <c r="A29" i="7"/>
  <c r="A30" i="7"/>
  <c r="A31" i="7"/>
  <c r="A32" i="7"/>
  <c r="A3" i="7"/>
  <c r="B509" i="2" l="1"/>
  <c r="C509" i="2" s="1"/>
  <c r="C3337" i="2"/>
  <c r="B2112" i="2"/>
  <c r="C2112" i="2" s="1"/>
  <c r="B1509" i="2"/>
  <c r="C1509" i="2" s="1"/>
  <c r="B2512" i="2"/>
  <c r="C2512" i="2" s="1"/>
  <c r="B3129" i="2"/>
  <c r="C3129" i="2" s="1"/>
  <c r="B3024" i="2"/>
  <c r="C3024" i="2" s="1"/>
  <c r="B230" i="2"/>
  <c r="C230" i="2" s="1"/>
  <c r="A591" i="2"/>
  <c r="B590" i="2"/>
  <c r="C590" i="2" s="1"/>
  <c r="C229" i="2"/>
  <c r="A510" i="2"/>
  <c r="C430" i="2"/>
  <c r="B431" i="2"/>
  <c r="B2218" i="2"/>
  <c r="C2218" i="2" s="1"/>
  <c r="A231" i="2"/>
  <c r="B1701" i="2"/>
  <c r="C1701" i="2" s="1"/>
  <c r="B1892" i="2"/>
  <c r="C1892" i="2" s="1"/>
  <c r="B2918" i="2"/>
  <c r="C2918" i="2" s="1"/>
  <c r="B3231" i="2"/>
  <c r="C3231" i="2" s="1"/>
  <c r="B663" i="2"/>
  <c r="C663" i="2" s="1"/>
  <c r="B21" i="2"/>
  <c r="C21" i="2" s="1"/>
  <c r="B893" i="2"/>
  <c r="C893" i="2" s="1"/>
  <c r="C662" i="2"/>
  <c r="C2917" i="2"/>
  <c r="A2810" i="2"/>
  <c r="A2325" i="2"/>
  <c r="A3338" i="2"/>
  <c r="B2702" i="2"/>
  <c r="C2702" i="2" s="1"/>
  <c r="A3232" i="2"/>
  <c r="B2324" i="2"/>
  <c r="A2219" i="2"/>
  <c r="B1293" i="2"/>
  <c r="C1293" i="2" s="1"/>
  <c r="A894" i="2"/>
  <c r="A664" i="2"/>
  <c r="A2919" i="2"/>
  <c r="B1082" i="2"/>
  <c r="C1082" i="2" s="1"/>
  <c r="A2513" i="2"/>
  <c r="A2113" i="2"/>
  <c r="A3130" i="2"/>
  <c r="A1510" i="2"/>
  <c r="A1702" i="2"/>
  <c r="A2002" i="2"/>
  <c r="A22" i="2"/>
  <c r="A3025" i="2"/>
  <c r="B2809" i="2"/>
  <c r="C2809" i="2" s="1"/>
  <c r="A1893" i="2"/>
  <c r="B2001" i="2"/>
  <c r="A2703" i="2"/>
  <c r="A1294" i="2"/>
  <c r="A1083" i="2"/>
  <c r="AM6" i="14"/>
  <c r="H2515" i="2"/>
  <c r="B3130" i="2" l="1"/>
  <c r="C3130" i="2" s="1"/>
  <c r="B3338" i="2"/>
  <c r="C3338" i="2" s="1"/>
  <c r="B3025" i="2"/>
  <c r="C3025" i="2" s="1"/>
  <c r="B2513" i="2"/>
  <c r="C2513" i="2" s="1"/>
  <c r="B2113" i="2"/>
  <c r="C2113" i="2" s="1"/>
  <c r="B1510" i="2"/>
  <c r="C1510" i="2" s="1"/>
  <c r="B510" i="2"/>
  <c r="C510" i="2" s="1"/>
  <c r="A511" i="2"/>
  <c r="A592" i="2"/>
  <c r="B231" i="2"/>
  <c r="C231" i="2" s="1"/>
  <c r="C431" i="2"/>
  <c r="B432" i="2"/>
  <c r="B591" i="2"/>
  <c r="C591" i="2" s="1"/>
  <c r="B2219" i="2"/>
  <c r="C2219" i="2" s="1"/>
  <c r="B1702" i="2"/>
  <c r="C1702" i="2" s="1"/>
  <c r="A232" i="2"/>
  <c r="B1893" i="2"/>
  <c r="C1893" i="2" s="1"/>
  <c r="B3232" i="2"/>
  <c r="C3232" i="2" s="1"/>
  <c r="B2919" i="2"/>
  <c r="C2919" i="2" s="1"/>
  <c r="B2325" i="2"/>
  <c r="C2325" i="2" s="1"/>
  <c r="B2002" i="2"/>
  <c r="C2002" i="2" s="1"/>
  <c r="B894" i="2"/>
  <c r="C894" i="2" s="1"/>
  <c r="A1084" i="2"/>
  <c r="A1295" i="2"/>
  <c r="A23" i="2"/>
  <c r="A665" i="2"/>
  <c r="A3026" i="2"/>
  <c r="C2001" i="2"/>
  <c r="A1511" i="2"/>
  <c r="A2920" i="2"/>
  <c r="A2811" i="2"/>
  <c r="B1083" i="2"/>
  <c r="C1083" i="2" s="1"/>
  <c r="A2704" i="2"/>
  <c r="A1894" i="2"/>
  <c r="A2003" i="2"/>
  <c r="A2114" i="2"/>
  <c r="A895" i="2"/>
  <c r="A2220" i="2"/>
  <c r="A3233" i="2"/>
  <c r="A3339" i="2"/>
  <c r="B2810" i="2"/>
  <c r="C2810" i="2" s="1"/>
  <c r="A3131" i="2"/>
  <c r="C2324" i="2"/>
  <c r="B2703" i="2"/>
  <c r="C2703" i="2" s="1"/>
  <c r="B1294" i="2"/>
  <c r="B22" i="2"/>
  <c r="C22" i="2" s="1"/>
  <c r="A1703" i="2"/>
  <c r="A2514" i="2"/>
  <c r="B664" i="2"/>
  <c r="C664" i="2" s="1"/>
  <c r="A2326" i="2"/>
  <c r="AL6" i="14"/>
  <c r="H670" i="2"/>
  <c r="B3131" i="2" l="1"/>
  <c r="C3131" i="2" s="1"/>
  <c r="B511" i="2"/>
  <c r="C511" i="2" s="1"/>
  <c r="B3026" i="2"/>
  <c r="C3026" i="2" s="1"/>
  <c r="B2514" i="2"/>
  <c r="C2514" i="2" s="1"/>
  <c r="B2114" i="2"/>
  <c r="C2114" i="2" s="1"/>
  <c r="B1511" i="2"/>
  <c r="C1511" i="2" s="1"/>
  <c r="B3339" i="2"/>
  <c r="C3339" i="2" s="1"/>
  <c r="B592" i="2"/>
  <c r="C592" i="2" s="1"/>
  <c r="B433" i="2"/>
  <c r="C432" i="2"/>
  <c r="A593" i="2"/>
  <c r="B232" i="2"/>
  <c r="C232" i="2" s="1"/>
  <c r="A512" i="2"/>
  <c r="B3233" i="2"/>
  <c r="C3233" i="2" s="1"/>
  <c r="B2220" i="2"/>
  <c r="C2220" i="2" s="1"/>
  <c r="B1703" i="2"/>
  <c r="C1703" i="2" s="1"/>
  <c r="B2920" i="2"/>
  <c r="C2920" i="2" s="1"/>
  <c r="A233" i="2"/>
  <c r="B2003" i="2"/>
  <c r="C2003" i="2" s="1"/>
  <c r="B895" i="2"/>
  <c r="C895" i="2" s="1"/>
  <c r="B2704" i="2"/>
  <c r="C2704" i="2" s="1"/>
  <c r="B2326" i="2"/>
  <c r="C2326" i="2" s="1"/>
  <c r="B1295" i="2"/>
  <c r="C1295" i="2" s="1"/>
  <c r="B23" i="2"/>
  <c r="C23" i="2" s="1"/>
  <c r="A2515" i="2"/>
  <c r="B1084" i="2"/>
  <c r="C1084" i="2" s="1"/>
  <c r="A666" i="2"/>
  <c r="A2327" i="2"/>
  <c r="A1704" i="2"/>
  <c r="A3132" i="2"/>
  <c r="A3340" i="2"/>
  <c r="A896" i="2"/>
  <c r="A2115" i="2"/>
  <c r="A2705" i="2"/>
  <c r="A2812" i="2"/>
  <c r="B665" i="2"/>
  <c r="C665" i="2" s="1"/>
  <c r="A1296" i="2"/>
  <c r="A1895" i="2"/>
  <c r="A24" i="2"/>
  <c r="A2221" i="2"/>
  <c r="C1294" i="2"/>
  <c r="A3234" i="2"/>
  <c r="A2004" i="2"/>
  <c r="B1894" i="2"/>
  <c r="C1894" i="2" s="1"/>
  <c r="B2811" i="2"/>
  <c r="C2811" i="2" s="1"/>
  <c r="A2921" i="2"/>
  <c r="A1512" i="2"/>
  <c r="A3027" i="2"/>
  <c r="A1085" i="2"/>
  <c r="AK6" i="14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497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6" i="2"/>
  <c r="D2337" i="2"/>
  <c r="D2338" i="2"/>
  <c r="D2309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686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494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87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48" i="2"/>
  <c r="B3027" i="2" l="1"/>
  <c r="C3027" i="2" s="1"/>
  <c r="B593" i="2"/>
  <c r="C593" i="2" s="1"/>
  <c r="B1512" i="2"/>
  <c r="C1512" i="2" s="1"/>
  <c r="B3340" i="2"/>
  <c r="C3340" i="2" s="1"/>
  <c r="B3132" i="2"/>
  <c r="C3132" i="2" s="1"/>
  <c r="B512" i="2"/>
  <c r="C512" i="2" s="1"/>
  <c r="B2115" i="2"/>
  <c r="C2115" i="2" s="1"/>
  <c r="B2515" i="2"/>
  <c r="C2515" i="2" s="1"/>
  <c r="B233" i="2"/>
  <c r="C233" i="2" s="1"/>
  <c r="A513" i="2"/>
  <c r="A594" i="2"/>
  <c r="C433" i="2"/>
  <c r="B434" i="2"/>
  <c r="B1704" i="2"/>
  <c r="C1704" i="2" s="1"/>
  <c r="B2921" i="2"/>
  <c r="C2921" i="2" s="1"/>
  <c r="A234" i="2"/>
  <c r="B896" i="2"/>
  <c r="C896" i="2" s="1"/>
  <c r="B24" i="2"/>
  <c r="C24" i="2" s="1"/>
  <c r="B2705" i="2"/>
  <c r="C2705" i="2" s="1"/>
  <c r="B2327" i="2"/>
  <c r="C2327" i="2" s="1"/>
  <c r="B1085" i="2"/>
  <c r="C1085" i="2" s="1"/>
  <c r="B1895" i="2"/>
  <c r="C1895" i="2" s="1"/>
  <c r="A1513" i="2"/>
  <c r="A2005" i="2"/>
  <c r="A2222" i="2"/>
  <c r="A2813" i="2"/>
  <c r="A3028" i="2"/>
  <c r="A667" i="2"/>
  <c r="A2516" i="2"/>
  <c r="A2922" i="2"/>
  <c r="B2221" i="2"/>
  <c r="C2221" i="2" s="1"/>
  <c r="A25" i="2"/>
  <c r="A2706" i="2"/>
  <c r="A3133" i="2"/>
  <c r="B666" i="2"/>
  <c r="C666" i="2" s="1"/>
  <c r="A3235" i="2"/>
  <c r="A1297" i="2"/>
  <c r="A3341" i="2"/>
  <c r="A897" i="2"/>
  <c r="A1086" i="2"/>
  <c r="B2004" i="2"/>
  <c r="C2004" i="2" s="1"/>
  <c r="B3234" i="2"/>
  <c r="C3234" i="2" s="1"/>
  <c r="A1896" i="2"/>
  <c r="B1296" i="2"/>
  <c r="C1296" i="2" s="1"/>
  <c r="B2812" i="2"/>
  <c r="C2812" i="2" s="1"/>
  <c r="A2116" i="2"/>
  <c r="A1705" i="2"/>
  <c r="A2328" i="2"/>
  <c r="AJ6" i="14"/>
  <c r="M903" i="2"/>
  <c r="L903" i="2"/>
  <c r="L906" i="2"/>
  <c r="M906" i="2"/>
  <c r="M913" i="2"/>
  <c r="L913" i="2"/>
  <c r="M909" i="2"/>
  <c r="L909" i="2"/>
  <c r="M905" i="2"/>
  <c r="L905" i="2"/>
  <c r="M901" i="2"/>
  <c r="L901" i="2"/>
  <c r="L911" i="2"/>
  <c r="M911" i="2"/>
  <c r="M907" i="2"/>
  <c r="L907" i="2"/>
  <c r="M910" i="2"/>
  <c r="L910" i="2"/>
  <c r="L902" i="2"/>
  <c r="M902" i="2"/>
  <c r="L912" i="2"/>
  <c r="M912" i="2"/>
  <c r="L908" i="2"/>
  <c r="M908" i="2"/>
  <c r="L904" i="2"/>
  <c r="M904" i="2"/>
  <c r="L900" i="2"/>
  <c r="M900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81" i="2"/>
  <c r="H880" i="2"/>
  <c r="B3028" i="2" l="1"/>
  <c r="C3028" i="2" s="1"/>
  <c r="B594" i="2"/>
  <c r="C594" i="2" s="1"/>
  <c r="B1513" i="2"/>
  <c r="C1513" i="2" s="1"/>
  <c r="B513" i="2"/>
  <c r="C513" i="2" s="1"/>
  <c r="B2116" i="2"/>
  <c r="C2116" i="2" s="1"/>
  <c r="B2516" i="2"/>
  <c r="C2516" i="2" s="1"/>
  <c r="B3341" i="2"/>
  <c r="C3341" i="2" s="1"/>
  <c r="B3133" i="2"/>
  <c r="C3133" i="2" s="1"/>
  <c r="B1705" i="2"/>
  <c r="C1705" i="2" s="1"/>
  <c r="B435" i="2"/>
  <c r="C434" i="2"/>
  <c r="A514" i="2"/>
  <c r="A595" i="2"/>
  <c r="B234" i="2"/>
  <c r="C234" i="2" s="1"/>
  <c r="Q900" i="2"/>
  <c r="O900" i="2"/>
  <c r="N907" i="2"/>
  <c r="P907" i="2"/>
  <c r="N909" i="2"/>
  <c r="P909" i="2"/>
  <c r="N900" i="2"/>
  <c r="P900" i="2"/>
  <c r="Q912" i="2"/>
  <c r="O912" i="2"/>
  <c r="Q911" i="2"/>
  <c r="O911" i="2"/>
  <c r="N904" i="2"/>
  <c r="P904" i="2"/>
  <c r="N912" i="2"/>
  <c r="P912" i="2"/>
  <c r="Q910" i="2"/>
  <c r="O910" i="2"/>
  <c r="N911" i="2"/>
  <c r="P911" i="2"/>
  <c r="Q905" i="2"/>
  <c r="O905" i="2"/>
  <c r="Q913" i="2"/>
  <c r="O913" i="2"/>
  <c r="Q903" i="2"/>
  <c r="O903" i="2"/>
  <c r="Q902" i="2"/>
  <c r="O902" i="2"/>
  <c r="Q906" i="2"/>
  <c r="O906" i="2"/>
  <c r="N908" i="2"/>
  <c r="P908" i="2"/>
  <c r="N902" i="2"/>
  <c r="P902" i="2"/>
  <c r="Q907" i="2"/>
  <c r="O907" i="2"/>
  <c r="Q901" i="2"/>
  <c r="O901" i="2"/>
  <c r="Q909" i="2"/>
  <c r="O909" i="2"/>
  <c r="N906" i="2"/>
  <c r="P906" i="2"/>
  <c r="Q908" i="2"/>
  <c r="O908" i="2"/>
  <c r="N901" i="2"/>
  <c r="P901" i="2"/>
  <c r="Q904" i="2"/>
  <c r="O904" i="2"/>
  <c r="N910" i="2"/>
  <c r="P910" i="2"/>
  <c r="N905" i="2"/>
  <c r="P905" i="2"/>
  <c r="N913" i="2"/>
  <c r="P913" i="2"/>
  <c r="N903" i="2"/>
  <c r="P903" i="2"/>
  <c r="B897" i="2"/>
  <c r="C897" i="2" s="1"/>
  <c r="A235" i="2"/>
  <c r="B2328" i="2"/>
  <c r="C2328" i="2" s="1"/>
  <c r="B1896" i="2"/>
  <c r="C1896" i="2" s="1"/>
  <c r="B2706" i="2"/>
  <c r="C2706" i="2" s="1"/>
  <c r="B2813" i="2"/>
  <c r="C2813" i="2" s="1"/>
  <c r="B2005" i="2"/>
  <c r="C2005" i="2" s="1"/>
  <c r="B2222" i="2"/>
  <c r="C2222" i="2" s="1"/>
  <c r="A1087" i="2"/>
  <c r="B1297" i="2"/>
  <c r="C1297" i="2" s="1"/>
  <c r="A26" i="2"/>
  <c r="A2923" i="2"/>
  <c r="A3029" i="2"/>
  <c r="A1514" i="2"/>
  <c r="A2329" i="2"/>
  <c r="A1897" i="2"/>
  <c r="A898" i="2"/>
  <c r="A3134" i="2"/>
  <c r="B25" i="2"/>
  <c r="B2922" i="2"/>
  <c r="C2922" i="2" s="1"/>
  <c r="A668" i="2"/>
  <c r="A2223" i="2"/>
  <c r="A3236" i="2"/>
  <c r="A2517" i="2"/>
  <c r="A2814" i="2"/>
  <c r="A1298" i="2"/>
  <c r="B667" i="2"/>
  <c r="C667" i="2" s="1"/>
  <c r="A1706" i="2"/>
  <c r="A2117" i="2"/>
  <c r="B1086" i="2"/>
  <c r="A3342" i="2"/>
  <c r="B3235" i="2"/>
  <c r="C3235" i="2" s="1"/>
  <c r="A2707" i="2"/>
  <c r="A2006" i="2"/>
  <c r="AI6" i="14"/>
  <c r="H8" i="2"/>
  <c r="H9" i="2"/>
  <c r="B3029" i="2" l="1"/>
  <c r="C3029" i="2" s="1"/>
  <c r="B595" i="2"/>
  <c r="C595" i="2" s="1"/>
  <c r="B514" i="2"/>
  <c r="C514" i="2" s="1"/>
  <c r="B2117" i="2"/>
  <c r="C2117" i="2" s="1"/>
  <c r="B235" i="2"/>
  <c r="C235" i="2" s="1"/>
  <c r="B3342" i="2"/>
  <c r="C3342" i="2" s="1"/>
  <c r="B1514" i="2"/>
  <c r="C1514" i="2" s="1"/>
  <c r="B3134" i="2"/>
  <c r="C3134" i="2" s="1"/>
  <c r="B2517" i="2"/>
  <c r="C2517" i="2" s="1"/>
  <c r="B1706" i="2"/>
  <c r="C1706" i="2" s="1"/>
  <c r="A596" i="2"/>
  <c r="A515" i="2"/>
  <c r="C435" i="2"/>
  <c r="B436" i="2"/>
  <c r="B1897" i="2"/>
  <c r="C1897" i="2" s="1"/>
  <c r="B898" i="2"/>
  <c r="C898" i="2" s="1"/>
  <c r="A236" i="2"/>
  <c r="B2707" i="2"/>
  <c r="C2707" i="2" s="1"/>
  <c r="B2329" i="2"/>
  <c r="C2329" i="2" s="1"/>
  <c r="B1087" i="2"/>
  <c r="C1087" i="2" s="1"/>
  <c r="B2223" i="2"/>
  <c r="C2223" i="2" s="1"/>
  <c r="B26" i="2"/>
  <c r="C26" i="2" s="1"/>
  <c r="A2007" i="2"/>
  <c r="B668" i="2"/>
  <c r="C668" i="2" s="1"/>
  <c r="A1515" i="2"/>
  <c r="C1086" i="2"/>
  <c r="A1299" i="2"/>
  <c r="B2006" i="2"/>
  <c r="C2006" i="2" s="1"/>
  <c r="A2708" i="2"/>
  <c r="A2118" i="2"/>
  <c r="B1298" i="2"/>
  <c r="C1298" i="2" s="1"/>
  <c r="A2518" i="2"/>
  <c r="A3237" i="2"/>
  <c r="A2224" i="2"/>
  <c r="A3135" i="2"/>
  <c r="A3030" i="2"/>
  <c r="A2924" i="2"/>
  <c r="A2815" i="2"/>
  <c r="A899" i="2"/>
  <c r="A2330" i="2"/>
  <c r="C25" i="2"/>
  <c r="A3343" i="2"/>
  <c r="A1898" i="2"/>
  <c r="A1707" i="2"/>
  <c r="B2814" i="2"/>
  <c r="C2814" i="2" s="1"/>
  <c r="B3236" i="2"/>
  <c r="C3236" i="2" s="1"/>
  <c r="A669" i="2"/>
  <c r="B2923" i="2"/>
  <c r="C2923" i="2" s="1"/>
  <c r="A27" i="2"/>
  <c r="A1088" i="2"/>
  <c r="AH6" i="14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B3030" i="2" l="1"/>
  <c r="C3030" i="2" s="1"/>
  <c r="B1707" i="2"/>
  <c r="C1707" i="2" s="1"/>
  <c r="B2518" i="2"/>
  <c r="C2518" i="2" s="1"/>
  <c r="B2118" i="2"/>
  <c r="C2118" i="2" s="1"/>
  <c r="B3343" i="2"/>
  <c r="C3343" i="2" s="1"/>
  <c r="B1515" i="2"/>
  <c r="C1515" i="2" s="1"/>
  <c r="B515" i="2"/>
  <c r="C515" i="2" s="1"/>
  <c r="B3135" i="2"/>
  <c r="C3135" i="2" s="1"/>
  <c r="A597" i="2"/>
  <c r="B596" i="2"/>
  <c r="C596" i="2" s="1"/>
  <c r="B437" i="2"/>
  <c r="C436" i="2"/>
  <c r="A516" i="2"/>
  <c r="B236" i="2"/>
  <c r="C236" i="2" s="1"/>
  <c r="B899" i="2"/>
  <c r="C899" i="2" s="1"/>
  <c r="A237" i="2"/>
  <c r="B2815" i="2"/>
  <c r="C2815" i="2" s="1"/>
  <c r="B669" i="2"/>
  <c r="C669" i="2" s="1"/>
  <c r="B2224" i="2"/>
  <c r="C2224" i="2" s="1"/>
  <c r="B2007" i="2"/>
  <c r="C2007" i="2" s="1"/>
  <c r="B3237" i="2"/>
  <c r="C3237" i="2" s="1"/>
  <c r="B1299" i="2"/>
  <c r="C1299" i="2" s="1"/>
  <c r="A1089" i="2"/>
  <c r="A3344" i="2"/>
  <c r="A2331" i="2"/>
  <c r="A2519" i="2"/>
  <c r="A1899" i="2"/>
  <c r="A2925" i="2"/>
  <c r="B1088" i="2"/>
  <c r="A28" i="2"/>
  <c r="B1898" i="2"/>
  <c r="C1898" i="2" s="1"/>
  <c r="A900" i="2"/>
  <c r="B2924" i="2"/>
  <c r="C2924" i="2" s="1"/>
  <c r="A3136" i="2"/>
  <c r="A2709" i="2"/>
  <c r="A3031" i="2"/>
  <c r="B3031" i="2" s="1"/>
  <c r="A2119" i="2"/>
  <c r="A670" i="2"/>
  <c r="A3238" i="2"/>
  <c r="B27" i="2"/>
  <c r="C27" i="2" s="1"/>
  <c r="A1708" i="2"/>
  <c r="B1708" i="2" s="1"/>
  <c r="B2330" i="2"/>
  <c r="C2330" i="2" s="1"/>
  <c r="A2816" i="2"/>
  <c r="A2225" i="2"/>
  <c r="B2708" i="2"/>
  <c r="C2708" i="2" s="1"/>
  <c r="A1300" i="2"/>
  <c r="A1516" i="2"/>
  <c r="A2008" i="2"/>
  <c r="AG6" i="14"/>
  <c r="J2510" i="2"/>
  <c r="B2119" i="2" l="1"/>
  <c r="C2119" i="2" s="1"/>
  <c r="B2519" i="2"/>
  <c r="C2519" i="2" s="1"/>
  <c r="B516" i="2"/>
  <c r="C516" i="2" s="1"/>
  <c r="B3136" i="2"/>
  <c r="C3136" i="2" s="1"/>
  <c r="C3031" i="2"/>
  <c r="B900" i="2"/>
  <c r="C900" i="2" s="1"/>
  <c r="B3344" i="2"/>
  <c r="C3344" i="2" s="1"/>
  <c r="B1516" i="2"/>
  <c r="C1516" i="2" s="1"/>
  <c r="A517" i="2"/>
  <c r="B237" i="2"/>
  <c r="C237" i="2" s="1"/>
  <c r="A598" i="2"/>
  <c r="C437" i="2"/>
  <c r="B438" i="2"/>
  <c r="B597" i="2"/>
  <c r="C597" i="2" s="1"/>
  <c r="B2816" i="2"/>
  <c r="C2816" i="2" s="1"/>
  <c r="A238" i="2"/>
  <c r="B3238" i="2"/>
  <c r="C3238" i="2" s="1"/>
  <c r="B1089" i="2"/>
  <c r="C1089" i="2" s="1"/>
  <c r="B2008" i="2"/>
  <c r="C2008" i="2" s="1"/>
  <c r="B1899" i="2"/>
  <c r="C1899" i="2" s="1"/>
  <c r="B28" i="2"/>
  <c r="C1088" i="2"/>
  <c r="B2925" i="2"/>
  <c r="C2925" i="2" s="1"/>
  <c r="A2332" i="2"/>
  <c r="A1709" i="2"/>
  <c r="B1709" i="2" s="1"/>
  <c r="C1708" i="2"/>
  <c r="A3137" i="2"/>
  <c r="A2520" i="2"/>
  <c r="A1517" i="2"/>
  <c r="A3239" i="2"/>
  <c r="A3032" i="2"/>
  <c r="B3032" i="2" s="1"/>
  <c r="A29" i="2"/>
  <c r="A1900" i="2"/>
  <c r="B2331" i="2"/>
  <c r="C2331" i="2" s="1"/>
  <c r="A1090" i="2"/>
  <c r="A671" i="2"/>
  <c r="A1301" i="2"/>
  <c r="A2226" i="2"/>
  <c r="A2817" i="2"/>
  <c r="A2710" i="2"/>
  <c r="A901" i="2"/>
  <c r="A2009" i="2"/>
  <c r="B1300" i="2"/>
  <c r="C1300" i="2" s="1"/>
  <c r="B2225" i="2"/>
  <c r="C2225" i="2" s="1"/>
  <c r="B670" i="2"/>
  <c r="C670" i="2" s="1"/>
  <c r="A2120" i="2"/>
  <c r="B2709" i="2"/>
  <c r="C2709" i="2" s="1"/>
  <c r="A2926" i="2"/>
  <c r="A3345" i="2"/>
  <c r="AF6" i="14"/>
  <c r="J661" i="2"/>
  <c r="M661" i="2" s="1"/>
  <c r="J654" i="2"/>
  <c r="M654" i="2" s="1"/>
  <c r="J653" i="2"/>
  <c r="M653" i="2" s="1"/>
  <c r="G2497" i="2"/>
  <c r="F2497" i="2"/>
  <c r="E2497" i="2"/>
  <c r="F2309" i="2"/>
  <c r="G2309" i="2"/>
  <c r="E2309" i="2"/>
  <c r="F1686" i="2"/>
  <c r="G1686" i="2"/>
  <c r="E1686" i="2"/>
  <c r="F1494" i="2"/>
  <c r="G1494" i="2"/>
  <c r="E1494" i="2"/>
  <c r="F878" i="2"/>
  <c r="G878" i="2"/>
  <c r="E878" i="2"/>
  <c r="F648" i="2"/>
  <c r="G648" i="2"/>
  <c r="E648" i="2"/>
  <c r="E6" i="1"/>
  <c r="G6" i="2" s="1"/>
  <c r="F6" i="2"/>
  <c r="E6" i="2"/>
  <c r="B3345" i="2" l="1"/>
  <c r="C3345" i="2" s="1"/>
  <c r="B2520" i="2"/>
  <c r="C2520" i="2" s="1"/>
  <c r="C3032" i="2"/>
  <c r="B2120" i="2"/>
  <c r="C2120" i="2" s="1"/>
  <c r="B901" i="2"/>
  <c r="C901" i="2" s="1"/>
  <c r="B1517" i="2"/>
  <c r="C1517" i="2" s="1"/>
  <c r="B517" i="2"/>
  <c r="C517" i="2" s="1"/>
  <c r="B3137" i="2"/>
  <c r="C3137" i="2" s="1"/>
  <c r="B238" i="2"/>
  <c r="C238" i="2" s="1"/>
  <c r="C438" i="2"/>
  <c r="B439" i="2"/>
  <c r="A518" i="2"/>
  <c r="A599" i="2"/>
  <c r="B598" i="2"/>
  <c r="I997" i="2"/>
  <c r="V997" i="2"/>
  <c r="X997" i="2" s="1"/>
  <c r="V994" i="2"/>
  <c r="X994" i="2" s="1"/>
  <c r="I994" i="2"/>
  <c r="I995" i="2"/>
  <c r="V995" i="2"/>
  <c r="X995" i="2" s="1"/>
  <c r="V996" i="2"/>
  <c r="X996" i="2" s="1"/>
  <c r="I996" i="2"/>
  <c r="K1613" i="2"/>
  <c r="K1611" i="2"/>
  <c r="K1610" i="2"/>
  <c r="K1612" i="2"/>
  <c r="W1805" i="2"/>
  <c r="W1802" i="2"/>
  <c r="W1803" i="2"/>
  <c r="W1804" i="2"/>
  <c r="V2616" i="2"/>
  <c r="X2616" i="2" s="1"/>
  <c r="I2616" i="2"/>
  <c r="V2613" i="2"/>
  <c r="X2613" i="2" s="1"/>
  <c r="V2614" i="2"/>
  <c r="X2614" i="2" s="1"/>
  <c r="I2615" i="2"/>
  <c r="I2613" i="2"/>
  <c r="I2614" i="2"/>
  <c r="V2615" i="2"/>
  <c r="X2615" i="2" s="1"/>
  <c r="I767" i="2"/>
  <c r="V767" i="2"/>
  <c r="X767" i="2" s="1"/>
  <c r="V764" i="2"/>
  <c r="X764" i="2" s="1"/>
  <c r="V765" i="2"/>
  <c r="X765" i="2" s="1"/>
  <c r="I764" i="2"/>
  <c r="I765" i="2"/>
  <c r="V766" i="2"/>
  <c r="X766" i="2" s="1"/>
  <c r="I766" i="2"/>
  <c r="K997" i="2"/>
  <c r="K995" i="2"/>
  <c r="K996" i="2"/>
  <c r="K994" i="2"/>
  <c r="W1613" i="2"/>
  <c r="Y1613" i="2" s="1"/>
  <c r="W1612" i="2"/>
  <c r="Y1612" i="2" s="1"/>
  <c r="W1610" i="2"/>
  <c r="W1611" i="2"/>
  <c r="Y1611" i="2" s="1"/>
  <c r="I2428" i="2"/>
  <c r="V2428" i="2"/>
  <c r="X2428" i="2" s="1"/>
  <c r="V2427" i="2"/>
  <c r="X2427" i="2" s="1"/>
  <c r="I2425" i="2"/>
  <c r="V2426" i="2"/>
  <c r="X2426" i="2" s="1"/>
  <c r="I2427" i="2"/>
  <c r="V2425" i="2"/>
  <c r="X2425" i="2" s="1"/>
  <c r="I2426" i="2"/>
  <c r="V125" i="2"/>
  <c r="X125" i="2" s="1"/>
  <c r="I125" i="2"/>
  <c r="V122" i="2"/>
  <c r="X122" i="2" s="1"/>
  <c r="I123" i="2"/>
  <c r="V124" i="2"/>
  <c r="X124" i="2" s="1"/>
  <c r="I122" i="2"/>
  <c r="V123" i="2"/>
  <c r="X123" i="2" s="1"/>
  <c r="I124" i="2"/>
  <c r="K767" i="2"/>
  <c r="K766" i="2"/>
  <c r="K764" i="2"/>
  <c r="K765" i="2"/>
  <c r="W997" i="2"/>
  <c r="W995" i="2"/>
  <c r="Y995" i="2" s="1"/>
  <c r="W994" i="2"/>
  <c r="W996" i="2"/>
  <c r="I1805" i="2"/>
  <c r="V1805" i="2"/>
  <c r="X1805" i="2" s="1"/>
  <c r="I1802" i="2"/>
  <c r="I1803" i="2"/>
  <c r="V1803" i="2"/>
  <c r="X1803" i="2" s="1"/>
  <c r="V1804" i="2"/>
  <c r="X1804" i="2" s="1"/>
  <c r="V1802" i="2"/>
  <c r="X1802" i="2" s="1"/>
  <c r="I1804" i="2"/>
  <c r="K2616" i="2"/>
  <c r="K2614" i="2"/>
  <c r="K2613" i="2"/>
  <c r="K2615" i="2"/>
  <c r="W125" i="2"/>
  <c r="W123" i="2"/>
  <c r="W122" i="2"/>
  <c r="W124" i="2"/>
  <c r="W767" i="2"/>
  <c r="W764" i="2"/>
  <c r="W765" i="2"/>
  <c r="W766" i="2"/>
  <c r="V1613" i="2"/>
  <c r="X1613" i="2" s="1"/>
  <c r="I1613" i="2"/>
  <c r="V1612" i="2"/>
  <c r="X1612" i="2" s="1"/>
  <c r="I1610" i="2"/>
  <c r="V1611" i="2"/>
  <c r="X1611" i="2" s="1"/>
  <c r="I1612" i="2"/>
  <c r="AA1612" i="2" s="1"/>
  <c r="AB1612" i="2" s="1"/>
  <c r="V1610" i="2"/>
  <c r="X1610" i="2" s="1"/>
  <c r="I1611" i="2"/>
  <c r="K1805" i="2"/>
  <c r="K1803" i="2"/>
  <c r="K1804" i="2"/>
  <c r="K1802" i="2"/>
  <c r="W2428" i="2"/>
  <c r="W2427" i="2"/>
  <c r="Y2427" i="2" s="1"/>
  <c r="W2426" i="2"/>
  <c r="Y2426" i="2" s="1"/>
  <c r="W2425" i="2"/>
  <c r="O653" i="2"/>
  <c r="Q653" i="2"/>
  <c r="W2616" i="2"/>
  <c r="Y2616" i="2" s="1"/>
  <c r="W2615" i="2"/>
  <c r="W2613" i="2"/>
  <c r="Y2613" i="2" s="1"/>
  <c r="W2614" i="2"/>
  <c r="K125" i="2"/>
  <c r="K124" i="2"/>
  <c r="K122" i="2"/>
  <c r="K123" i="2"/>
  <c r="O654" i="2"/>
  <c r="Q654" i="2"/>
  <c r="O661" i="2"/>
  <c r="Q661" i="2"/>
  <c r="K2428" i="2"/>
  <c r="K2426" i="2"/>
  <c r="K2427" i="2"/>
  <c r="K2425" i="2"/>
  <c r="K1799" i="2"/>
  <c r="K1800" i="2"/>
  <c r="K1801" i="2"/>
  <c r="I2422" i="2"/>
  <c r="V2422" i="2"/>
  <c r="X2422" i="2" s="1"/>
  <c r="I2423" i="2"/>
  <c r="V2423" i="2"/>
  <c r="X2423" i="2" s="1"/>
  <c r="I2424" i="2"/>
  <c r="V2424" i="2"/>
  <c r="X2424" i="2" s="1"/>
  <c r="W2423" i="2"/>
  <c r="W2424" i="2"/>
  <c r="W2422" i="2"/>
  <c r="W2612" i="2"/>
  <c r="W2610" i="2"/>
  <c r="W2611" i="2"/>
  <c r="I1799" i="2"/>
  <c r="V1799" i="2"/>
  <c r="X1799" i="2" s="1"/>
  <c r="I1800" i="2"/>
  <c r="I1801" i="2"/>
  <c r="V1800" i="2"/>
  <c r="X1800" i="2" s="1"/>
  <c r="V1801" i="2"/>
  <c r="X1801" i="2" s="1"/>
  <c r="W1800" i="2"/>
  <c r="W1801" i="2"/>
  <c r="W1799" i="2"/>
  <c r="K2422" i="2"/>
  <c r="K2423" i="2"/>
  <c r="K2424" i="2"/>
  <c r="V2610" i="2"/>
  <c r="X2610" i="2" s="1"/>
  <c r="I2611" i="2"/>
  <c r="V2611" i="2"/>
  <c r="X2611" i="2" s="1"/>
  <c r="I2612" i="2"/>
  <c r="I2610" i="2"/>
  <c r="V2612" i="2"/>
  <c r="X2612" i="2" s="1"/>
  <c r="K2611" i="2"/>
  <c r="K2612" i="2"/>
  <c r="K2610" i="2"/>
  <c r="I761" i="2"/>
  <c r="V761" i="2"/>
  <c r="X761" i="2" s="1"/>
  <c r="I762" i="2"/>
  <c r="V762" i="2"/>
  <c r="X762" i="2" s="1"/>
  <c r="I763" i="2"/>
  <c r="V763" i="2"/>
  <c r="X763" i="2" s="1"/>
  <c r="W763" i="2"/>
  <c r="W761" i="2"/>
  <c r="W762" i="2"/>
  <c r="K992" i="2"/>
  <c r="K993" i="2"/>
  <c r="K991" i="2"/>
  <c r="V1607" i="2"/>
  <c r="X1607" i="2" s="1"/>
  <c r="I1608" i="2"/>
  <c r="V1608" i="2"/>
  <c r="X1608" i="2" s="1"/>
  <c r="V1609" i="2"/>
  <c r="X1609" i="2" s="1"/>
  <c r="I1609" i="2"/>
  <c r="I1607" i="2"/>
  <c r="W1608" i="2"/>
  <c r="W1609" i="2"/>
  <c r="W1607" i="2"/>
  <c r="K761" i="2"/>
  <c r="K762" i="2"/>
  <c r="K763" i="2"/>
  <c r="V991" i="2"/>
  <c r="X991" i="2" s="1"/>
  <c r="I992" i="2"/>
  <c r="V992" i="2"/>
  <c r="X992" i="2" s="1"/>
  <c r="I993" i="2"/>
  <c r="I991" i="2"/>
  <c r="V993" i="2"/>
  <c r="X993" i="2" s="1"/>
  <c r="W993" i="2"/>
  <c r="W991" i="2"/>
  <c r="W992" i="2"/>
  <c r="K1608" i="2"/>
  <c r="K1609" i="2"/>
  <c r="K1607" i="2"/>
  <c r="W119" i="2"/>
  <c r="W120" i="2"/>
  <c r="W121" i="2"/>
  <c r="W117" i="2"/>
  <c r="W118" i="2"/>
  <c r="V759" i="2"/>
  <c r="X759" i="2" s="1"/>
  <c r="I760" i="2"/>
  <c r="V760" i="2"/>
  <c r="X760" i="2" s="1"/>
  <c r="I759" i="2"/>
  <c r="W759" i="2"/>
  <c r="W760" i="2"/>
  <c r="K989" i="2"/>
  <c r="K990" i="2"/>
  <c r="V1605" i="2"/>
  <c r="X1605" i="2" s="1"/>
  <c r="I1606" i="2"/>
  <c r="V1606" i="2"/>
  <c r="X1606" i="2" s="1"/>
  <c r="I1605" i="2"/>
  <c r="W1605" i="2"/>
  <c r="W1606" i="2"/>
  <c r="K1797" i="2"/>
  <c r="K1798" i="2"/>
  <c r="V2421" i="2"/>
  <c r="X2421" i="2" s="1"/>
  <c r="I2420" i="2"/>
  <c r="V2420" i="2"/>
  <c r="X2420" i="2" s="1"/>
  <c r="I2421" i="2"/>
  <c r="W2420" i="2"/>
  <c r="W2421" i="2"/>
  <c r="W2609" i="2"/>
  <c r="W2608" i="2"/>
  <c r="I119" i="2"/>
  <c r="V121" i="2"/>
  <c r="X121" i="2" s="1"/>
  <c r="I121" i="2"/>
  <c r="V119" i="2"/>
  <c r="X119" i="2" s="1"/>
  <c r="I120" i="2"/>
  <c r="V120" i="2"/>
  <c r="X120" i="2" s="1"/>
  <c r="V117" i="2"/>
  <c r="X117" i="2" s="1"/>
  <c r="I118" i="2"/>
  <c r="V118" i="2"/>
  <c r="X118" i="2" s="1"/>
  <c r="I117" i="2"/>
  <c r="K119" i="2"/>
  <c r="K121" i="2"/>
  <c r="K120" i="2"/>
  <c r="K118" i="2"/>
  <c r="K117" i="2"/>
  <c r="K760" i="2"/>
  <c r="K759" i="2"/>
  <c r="I989" i="2"/>
  <c r="V989" i="2"/>
  <c r="X989" i="2" s="1"/>
  <c r="I990" i="2"/>
  <c r="V990" i="2"/>
  <c r="X990" i="2" s="1"/>
  <c r="W989" i="2"/>
  <c r="W990" i="2"/>
  <c r="K1606" i="2"/>
  <c r="K1605" i="2"/>
  <c r="I1797" i="2"/>
  <c r="V1797" i="2"/>
  <c r="X1797" i="2" s="1"/>
  <c r="I1798" i="2"/>
  <c r="V1798" i="2"/>
  <c r="X1798" i="2" s="1"/>
  <c r="W1797" i="2"/>
  <c r="W1798" i="2"/>
  <c r="K2420" i="2"/>
  <c r="K2421" i="2"/>
  <c r="I2608" i="2"/>
  <c r="V2608" i="2"/>
  <c r="X2608" i="2" s="1"/>
  <c r="I2609" i="2"/>
  <c r="V2609" i="2"/>
  <c r="X2609" i="2" s="1"/>
  <c r="K2608" i="2"/>
  <c r="K2609" i="2"/>
  <c r="I10" i="2"/>
  <c r="I12" i="2"/>
  <c r="I14" i="2"/>
  <c r="I16" i="2"/>
  <c r="I18" i="2"/>
  <c r="I20" i="2"/>
  <c r="I22" i="2"/>
  <c r="I24" i="2"/>
  <c r="I26" i="2"/>
  <c r="I28" i="2"/>
  <c r="I30" i="2"/>
  <c r="I32" i="2"/>
  <c r="I34" i="2"/>
  <c r="I36" i="2"/>
  <c r="I38" i="2"/>
  <c r="I40" i="2"/>
  <c r="I42" i="2"/>
  <c r="I44" i="2"/>
  <c r="I46" i="2"/>
  <c r="I48" i="2"/>
  <c r="I50" i="2"/>
  <c r="I52" i="2"/>
  <c r="I54" i="2"/>
  <c r="I56" i="2"/>
  <c r="I58" i="2"/>
  <c r="I60" i="2"/>
  <c r="I62" i="2"/>
  <c r="I64" i="2"/>
  <c r="I66" i="2"/>
  <c r="I68" i="2"/>
  <c r="I70" i="2"/>
  <c r="I72" i="2"/>
  <c r="I74" i="2"/>
  <c r="I76" i="2"/>
  <c r="I78" i="2"/>
  <c r="I80" i="2"/>
  <c r="I82" i="2"/>
  <c r="I84" i="2"/>
  <c r="I86" i="2"/>
  <c r="I88" i="2"/>
  <c r="I90" i="2"/>
  <c r="I92" i="2"/>
  <c r="I9" i="2"/>
  <c r="I13" i="2"/>
  <c r="I17" i="2"/>
  <c r="I21" i="2"/>
  <c r="I25" i="2"/>
  <c r="I29" i="2"/>
  <c r="I33" i="2"/>
  <c r="I37" i="2"/>
  <c r="I41" i="2"/>
  <c r="I45" i="2"/>
  <c r="I49" i="2"/>
  <c r="I53" i="2"/>
  <c r="I57" i="2"/>
  <c r="I61" i="2"/>
  <c r="I65" i="2"/>
  <c r="I69" i="2"/>
  <c r="I73" i="2"/>
  <c r="I77" i="2"/>
  <c r="I81" i="2"/>
  <c r="I85" i="2"/>
  <c r="I93" i="2"/>
  <c r="I95" i="2"/>
  <c r="I99" i="2"/>
  <c r="I103" i="2"/>
  <c r="I107" i="2"/>
  <c r="I111" i="2"/>
  <c r="I115" i="2"/>
  <c r="I11" i="2"/>
  <c r="I15" i="2"/>
  <c r="I19" i="2"/>
  <c r="I23" i="2"/>
  <c r="I27" i="2"/>
  <c r="I31" i="2"/>
  <c r="I35" i="2"/>
  <c r="I39" i="2"/>
  <c r="I43" i="2"/>
  <c r="I47" i="2"/>
  <c r="I51" i="2"/>
  <c r="I55" i="2"/>
  <c r="I59" i="2"/>
  <c r="I63" i="2"/>
  <c r="I67" i="2"/>
  <c r="I71" i="2"/>
  <c r="I75" i="2"/>
  <c r="I79" i="2"/>
  <c r="I83" i="2"/>
  <c r="I87" i="2"/>
  <c r="I91" i="2"/>
  <c r="I94" i="2"/>
  <c r="I96" i="2"/>
  <c r="I98" i="2"/>
  <c r="I100" i="2"/>
  <c r="I102" i="2"/>
  <c r="I104" i="2"/>
  <c r="I106" i="2"/>
  <c r="I108" i="2"/>
  <c r="I110" i="2"/>
  <c r="I112" i="2"/>
  <c r="I114" i="2"/>
  <c r="I116" i="2"/>
  <c r="I89" i="2"/>
  <c r="I97" i="2"/>
  <c r="I101" i="2"/>
  <c r="I105" i="2"/>
  <c r="I109" i="2"/>
  <c r="I113" i="2"/>
  <c r="B2817" i="2"/>
  <c r="C2817" i="2" s="1"/>
  <c r="B1090" i="2"/>
  <c r="C1090" i="2" s="1"/>
  <c r="A239" i="2"/>
  <c r="B3239" i="2"/>
  <c r="C3239" i="2" s="1"/>
  <c r="B1900" i="2"/>
  <c r="C1900" i="2" s="1"/>
  <c r="B29" i="2"/>
  <c r="C29" i="2" s="1"/>
  <c r="B2926" i="2"/>
  <c r="C2926" i="2" s="1"/>
  <c r="C28" i="2"/>
  <c r="B671" i="2"/>
  <c r="C671" i="2" s="1"/>
  <c r="B2332" i="2"/>
  <c r="C2332" i="2" s="1"/>
  <c r="B2226" i="2"/>
  <c r="C2226" i="2" s="1"/>
  <c r="A2010" i="2"/>
  <c r="A2711" i="2"/>
  <c r="A3033" i="2"/>
  <c r="B3033" i="2" s="1"/>
  <c r="A902" i="2"/>
  <c r="A2227" i="2"/>
  <c r="B2009" i="2"/>
  <c r="B2710" i="2"/>
  <c r="C2710" i="2" s="1"/>
  <c r="A2818" i="2"/>
  <c r="A1091" i="2"/>
  <c r="A1901" i="2"/>
  <c r="A1518" i="2"/>
  <c r="A3138" i="2"/>
  <c r="A1302" i="2"/>
  <c r="A30" i="2"/>
  <c r="A3346" i="2"/>
  <c r="B3346" i="2" s="1"/>
  <c r="A2927" i="2"/>
  <c r="A2121" i="2"/>
  <c r="B2121" i="2" s="1"/>
  <c r="B1301" i="2"/>
  <c r="C1301" i="2" s="1"/>
  <c r="A672" i="2"/>
  <c r="A3240" i="2"/>
  <c r="A2521" i="2"/>
  <c r="A1710" i="2"/>
  <c r="C1709" i="2"/>
  <c r="A2333" i="2"/>
  <c r="AE6" i="14"/>
  <c r="W2419" i="2"/>
  <c r="W2417" i="2"/>
  <c r="W2418" i="2"/>
  <c r="W2416" i="2"/>
  <c r="V2418" i="2"/>
  <c r="X2418" i="2" s="1"/>
  <c r="I2419" i="2"/>
  <c r="V2416" i="2"/>
  <c r="X2416" i="2" s="1"/>
  <c r="V2417" i="2"/>
  <c r="X2417" i="2" s="1"/>
  <c r="I2418" i="2"/>
  <c r="I2416" i="2"/>
  <c r="V2419" i="2"/>
  <c r="X2419" i="2" s="1"/>
  <c r="I2417" i="2"/>
  <c r="W2605" i="2"/>
  <c r="W2606" i="2"/>
  <c r="Y2606" i="2" s="1"/>
  <c r="W2604" i="2"/>
  <c r="W2607" i="2"/>
  <c r="V2606" i="2"/>
  <c r="X2606" i="2" s="1"/>
  <c r="V2604" i="2"/>
  <c r="X2604" i="2" s="1"/>
  <c r="V2607" i="2"/>
  <c r="X2607" i="2" s="1"/>
  <c r="V2605" i="2"/>
  <c r="X2605" i="2" s="1"/>
  <c r="I2606" i="2"/>
  <c r="I2604" i="2"/>
  <c r="I2607" i="2"/>
  <c r="I2605" i="2"/>
  <c r="K2417" i="2"/>
  <c r="K2416" i="2"/>
  <c r="K2418" i="2"/>
  <c r="K2419" i="2"/>
  <c r="K2605" i="2"/>
  <c r="K2604" i="2"/>
  <c r="K2607" i="2"/>
  <c r="K2606" i="2"/>
  <c r="K113" i="2"/>
  <c r="K116" i="2"/>
  <c r="K114" i="2"/>
  <c r="K115" i="2"/>
  <c r="K111" i="2"/>
  <c r="K112" i="2"/>
  <c r="I755" i="2"/>
  <c r="V755" i="2"/>
  <c r="X755" i="2" s="1"/>
  <c r="I756" i="2"/>
  <c r="V758" i="2"/>
  <c r="X758" i="2" s="1"/>
  <c r="I758" i="2"/>
  <c r="V756" i="2"/>
  <c r="X756" i="2" s="1"/>
  <c r="I757" i="2"/>
  <c r="V757" i="2"/>
  <c r="X757" i="2" s="1"/>
  <c r="V753" i="2"/>
  <c r="X753" i="2" s="1"/>
  <c r="I754" i="2"/>
  <c r="I753" i="2"/>
  <c r="V754" i="2"/>
  <c r="X754" i="2" s="1"/>
  <c r="W756" i="2"/>
  <c r="W757" i="2"/>
  <c r="W758" i="2"/>
  <c r="W755" i="2"/>
  <c r="W754" i="2"/>
  <c r="W753" i="2"/>
  <c r="K988" i="2"/>
  <c r="K985" i="2"/>
  <c r="K987" i="2"/>
  <c r="K986" i="2"/>
  <c r="K984" i="2"/>
  <c r="K983" i="2"/>
  <c r="V1602" i="2"/>
  <c r="X1602" i="2" s="1"/>
  <c r="I1603" i="2"/>
  <c r="V1603" i="2"/>
  <c r="X1603" i="2" s="1"/>
  <c r="I1604" i="2"/>
  <c r="I1602" i="2"/>
  <c r="V1604" i="2"/>
  <c r="X1604" i="2" s="1"/>
  <c r="I1601" i="2"/>
  <c r="V1601" i="2"/>
  <c r="X1601" i="2" s="1"/>
  <c r="V1600" i="2"/>
  <c r="X1600" i="2" s="1"/>
  <c r="I1599" i="2"/>
  <c r="V1599" i="2"/>
  <c r="X1599" i="2" s="1"/>
  <c r="I1600" i="2"/>
  <c r="W1601" i="2"/>
  <c r="W1604" i="2"/>
  <c r="W1602" i="2"/>
  <c r="W1603" i="2"/>
  <c r="W1599" i="2"/>
  <c r="W1600" i="2"/>
  <c r="K1793" i="2"/>
  <c r="K1795" i="2"/>
  <c r="K1796" i="2"/>
  <c r="K1794" i="2"/>
  <c r="K1791" i="2"/>
  <c r="K1792" i="2"/>
  <c r="V2415" i="2"/>
  <c r="X2415" i="2" s="1"/>
  <c r="I2414" i="2"/>
  <c r="V2414" i="2"/>
  <c r="X2414" i="2" s="1"/>
  <c r="I2415" i="2"/>
  <c r="I2408" i="2"/>
  <c r="V2408" i="2"/>
  <c r="X2408" i="2" s="1"/>
  <c r="I2409" i="2"/>
  <c r="V2411" i="2"/>
  <c r="X2411" i="2" s="1"/>
  <c r="I2412" i="2"/>
  <c r="V2412" i="2"/>
  <c r="X2412" i="2" s="1"/>
  <c r="I2413" i="2"/>
  <c r="V2409" i="2"/>
  <c r="X2409" i="2" s="1"/>
  <c r="I2410" i="2"/>
  <c r="V2410" i="2"/>
  <c r="X2410" i="2" s="1"/>
  <c r="V2413" i="2"/>
  <c r="X2413" i="2" s="1"/>
  <c r="I2411" i="2"/>
  <c r="W2414" i="2"/>
  <c r="W2415" i="2"/>
  <c r="W2409" i="2"/>
  <c r="W2410" i="2"/>
  <c r="W2413" i="2"/>
  <c r="W2408" i="2"/>
  <c r="W2411" i="2"/>
  <c r="W2412" i="2"/>
  <c r="W2602" i="2"/>
  <c r="W2603" i="2"/>
  <c r="W2598" i="2"/>
  <c r="W2599" i="2"/>
  <c r="W2596" i="2"/>
  <c r="W2597" i="2"/>
  <c r="W2600" i="2"/>
  <c r="W2601" i="2"/>
  <c r="V115" i="2"/>
  <c r="X115" i="2" s="1"/>
  <c r="V116" i="2"/>
  <c r="X116" i="2" s="1"/>
  <c r="V113" i="2"/>
  <c r="X113" i="2" s="1"/>
  <c r="V114" i="2"/>
  <c r="X114" i="2" s="1"/>
  <c r="V111" i="2"/>
  <c r="X111" i="2" s="1"/>
  <c r="V112" i="2"/>
  <c r="X112" i="2" s="1"/>
  <c r="W113" i="2"/>
  <c r="W114" i="2"/>
  <c r="W115" i="2"/>
  <c r="W116" i="2"/>
  <c r="W111" i="2"/>
  <c r="W112" i="2"/>
  <c r="K755" i="2"/>
  <c r="K756" i="2"/>
  <c r="K758" i="2"/>
  <c r="K757" i="2"/>
  <c r="K754" i="2"/>
  <c r="K753" i="2"/>
  <c r="V987" i="2"/>
  <c r="X987" i="2" s="1"/>
  <c r="I988" i="2"/>
  <c r="V988" i="2"/>
  <c r="X988" i="2" s="1"/>
  <c r="I985" i="2"/>
  <c r="I987" i="2"/>
  <c r="V985" i="2"/>
  <c r="X985" i="2" s="1"/>
  <c r="I986" i="2"/>
  <c r="V986" i="2"/>
  <c r="X986" i="2" s="1"/>
  <c r="V983" i="2"/>
  <c r="X983" i="2" s="1"/>
  <c r="I984" i="2"/>
  <c r="I983" i="2"/>
  <c r="V984" i="2"/>
  <c r="X984" i="2" s="1"/>
  <c r="W985" i="2"/>
  <c r="W986" i="2"/>
  <c r="W987" i="2"/>
  <c r="W988" i="2"/>
  <c r="W984" i="2"/>
  <c r="W983" i="2"/>
  <c r="K1603" i="2"/>
  <c r="K1604" i="2"/>
  <c r="K1602" i="2"/>
  <c r="K1601" i="2"/>
  <c r="K1599" i="2"/>
  <c r="K1600" i="2"/>
  <c r="I1793" i="2"/>
  <c r="V1794" i="2"/>
  <c r="X1794" i="2" s="1"/>
  <c r="I1795" i="2"/>
  <c r="V1795" i="2"/>
  <c r="X1795" i="2" s="1"/>
  <c r="I1796" i="2"/>
  <c r="V1793" i="2"/>
  <c r="X1793" i="2" s="1"/>
  <c r="I1794" i="2"/>
  <c r="V1796" i="2"/>
  <c r="X1796" i="2" s="1"/>
  <c r="I1791" i="2"/>
  <c r="V1791" i="2"/>
  <c r="X1791" i="2" s="1"/>
  <c r="I1792" i="2"/>
  <c r="V1792" i="2"/>
  <c r="X1792" i="2" s="1"/>
  <c r="W1793" i="2"/>
  <c r="W1796" i="2"/>
  <c r="W1794" i="2"/>
  <c r="W1795" i="2"/>
  <c r="W1792" i="2"/>
  <c r="W1791" i="2"/>
  <c r="K2414" i="2"/>
  <c r="K2415" i="2"/>
  <c r="K2408" i="2"/>
  <c r="K2409" i="2"/>
  <c r="K2412" i="2"/>
  <c r="K2413" i="2"/>
  <c r="K2410" i="2"/>
  <c r="K2411" i="2"/>
  <c r="I2602" i="2"/>
  <c r="V2602" i="2"/>
  <c r="X2602" i="2" s="1"/>
  <c r="I2603" i="2"/>
  <c r="V2603" i="2"/>
  <c r="X2603" i="2" s="1"/>
  <c r="V2596" i="2"/>
  <c r="X2596" i="2" s="1"/>
  <c r="I2597" i="2"/>
  <c r="V2597" i="2"/>
  <c r="X2597" i="2" s="1"/>
  <c r="I2598" i="2"/>
  <c r="V2600" i="2"/>
  <c r="X2600" i="2" s="1"/>
  <c r="I2601" i="2"/>
  <c r="V2601" i="2"/>
  <c r="X2601" i="2" s="1"/>
  <c r="I2596" i="2"/>
  <c r="I2600" i="2"/>
  <c r="V2598" i="2"/>
  <c r="X2598" i="2" s="1"/>
  <c r="I2599" i="2"/>
  <c r="V2599" i="2"/>
  <c r="X2599" i="2" s="1"/>
  <c r="K2602" i="2"/>
  <c r="K2603" i="2"/>
  <c r="K2597" i="2"/>
  <c r="K2598" i="2"/>
  <c r="K2601" i="2"/>
  <c r="K2596" i="2"/>
  <c r="K2600" i="2"/>
  <c r="K2599" i="2"/>
  <c r="V106" i="2"/>
  <c r="X106" i="2" s="1"/>
  <c r="V105" i="2"/>
  <c r="X105" i="2" s="1"/>
  <c r="V108" i="2"/>
  <c r="X108" i="2" s="1"/>
  <c r="V109" i="2"/>
  <c r="X109" i="2" s="1"/>
  <c r="V107" i="2"/>
  <c r="X107" i="2" s="1"/>
  <c r="V110" i="2"/>
  <c r="X110" i="2" s="1"/>
  <c r="K105" i="2"/>
  <c r="K109" i="2"/>
  <c r="K110" i="2"/>
  <c r="K106" i="2"/>
  <c r="K107" i="2"/>
  <c r="K108" i="2"/>
  <c r="I747" i="2"/>
  <c r="V749" i="2"/>
  <c r="X749" i="2" s="1"/>
  <c r="I750" i="2"/>
  <c r="V750" i="2"/>
  <c r="X750" i="2" s="1"/>
  <c r="I751" i="2"/>
  <c r="I749" i="2"/>
  <c r="V747" i="2"/>
  <c r="X747" i="2" s="1"/>
  <c r="I748" i="2"/>
  <c r="V748" i="2"/>
  <c r="X748" i="2" s="1"/>
  <c r="V751" i="2"/>
  <c r="X751" i="2" s="1"/>
  <c r="I752" i="2"/>
  <c r="V752" i="2"/>
  <c r="X752" i="2" s="1"/>
  <c r="W747" i="2"/>
  <c r="W748" i="2"/>
  <c r="W751" i="2"/>
  <c r="W752" i="2"/>
  <c r="W749" i="2"/>
  <c r="W750" i="2"/>
  <c r="K978" i="2"/>
  <c r="K979" i="2"/>
  <c r="K982" i="2"/>
  <c r="K977" i="2"/>
  <c r="K981" i="2"/>
  <c r="K980" i="2"/>
  <c r="V1593" i="2"/>
  <c r="X1593" i="2" s="1"/>
  <c r="I1594" i="2"/>
  <c r="V1594" i="2"/>
  <c r="X1594" i="2" s="1"/>
  <c r="I1595" i="2"/>
  <c r="V1595" i="2"/>
  <c r="X1595" i="2" s="1"/>
  <c r="I1596" i="2"/>
  <c r="V1596" i="2"/>
  <c r="X1596" i="2" s="1"/>
  <c r="I1597" i="2"/>
  <c r="I1593" i="2"/>
  <c r="V1597" i="2"/>
  <c r="X1597" i="2" s="1"/>
  <c r="I1598" i="2"/>
  <c r="V1598" i="2"/>
  <c r="X1598" i="2" s="1"/>
  <c r="W1595" i="2"/>
  <c r="W1593" i="2"/>
  <c r="W1594" i="2"/>
  <c r="W1597" i="2"/>
  <c r="W1598" i="2"/>
  <c r="W1596" i="2"/>
  <c r="K1785" i="2"/>
  <c r="K1788" i="2"/>
  <c r="K1789" i="2"/>
  <c r="K1786" i="2"/>
  <c r="K1790" i="2"/>
  <c r="K1787" i="2"/>
  <c r="W105" i="2"/>
  <c r="W106" i="2"/>
  <c r="W107" i="2"/>
  <c r="W110" i="2"/>
  <c r="W108" i="2"/>
  <c r="W109" i="2"/>
  <c r="K747" i="2"/>
  <c r="K750" i="2"/>
  <c r="K751" i="2"/>
  <c r="K749" i="2"/>
  <c r="K748" i="2"/>
  <c r="K752" i="2"/>
  <c r="V977" i="2"/>
  <c r="X977" i="2" s="1"/>
  <c r="I978" i="2"/>
  <c r="V978" i="2"/>
  <c r="X978" i="2" s="1"/>
  <c r="I979" i="2"/>
  <c r="V981" i="2"/>
  <c r="X981" i="2" s="1"/>
  <c r="I982" i="2"/>
  <c r="V982" i="2"/>
  <c r="X982" i="2" s="1"/>
  <c r="I977" i="2"/>
  <c r="I981" i="2"/>
  <c r="V979" i="2"/>
  <c r="X979" i="2" s="1"/>
  <c r="I980" i="2"/>
  <c r="V980" i="2"/>
  <c r="X980" i="2" s="1"/>
  <c r="W979" i="2"/>
  <c r="W980" i="2"/>
  <c r="W977" i="2"/>
  <c r="W978" i="2"/>
  <c r="W981" i="2"/>
  <c r="W982" i="2"/>
  <c r="K1594" i="2"/>
  <c r="K1595" i="2"/>
  <c r="K1596" i="2"/>
  <c r="K1597" i="2"/>
  <c r="K1593" i="2"/>
  <c r="K1598" i="2"/>
  <c r="I1785" i="2"/>
  <c r="V1787" i="2"/>
  <c r="X1787" i="2" s="1"/>
  <c r="I1788" i="2"/>
  <c r="V1788" i="2"/>
  <c r="X1788" i="2" s="1"/>
  <c r="I1789" i="2"/>
  <c r="V1785" i="2"/>
  <c r="X1785" i="2" s="1"/>
  <c r="I1786" i="2"/>
  <c r="V1786" i="2"/>
  <c r="X1786" i="2" s="1"/>
  <c r="V1789" i="2"/>
  <c r="X1789" i="2" s="1"/>
  <c r="I1790" i="2"/>
  <c r="V1790" i="2"/>
  <c r="X1790" i="2" s="1"/>
  <c r="I1787" i="2"/>
  <c r="W1785" i="2"/>
  <c r="W1786" i="2"/>
  <c r="W1789" i="2"/>
  <c r="W1790" i="2"/>
  <c r="W1787" i="2"/>
  <c r="W1788" i="2"/>
  <c r="K103" i="2"/>
  <c r="K99" i="2"/>
  <c r="K100" i="2"/>
  <c r="K101" i="2"/>
  <c r="K104" i="2"/>
  <c r="K102" i="2"/>
  <c r="K98" i="2"/>
  <c r="K97" i="2"/>
  <c r="K93" i="2"/>
  <c r="K95" i="2"/>
  <c r="K94" i="2"/>
  <c r="K96" i="2"/>
  <c r="K92" i="2"/>
  <c r="I746" i="2"/>
  <c r="I745" i="2"/>
  <c r="V741" i="2"/>
  <c r="X741" i="2" s="1"/>
  <c r="V742" i="2"/>
  <c r="X742" i="2" s="1"/>
  <c r="I744" i="2"/>
  <c r="V746" i="2"/>
  <c r="X746" i="2" s="1"/>
  <c r="V745" i="2"/>
  <c r="X745" i="2" s="1"/>
  <c r="I741" i="2"/>
  <c r="I742" i="2"/>
  <c r="I743" i="2"/>
  <c r="V743" i="2"/>
  <c r="X743" i="2" s="1"/>
  <c r="V744" i="2"/>
  <c r="X744" i="2" s="1"/>
  <c r="V739" i="2"/>
  <c r="X739" i="2" s="1"/>
  <c r="V738" i="2"/>
  <c r="X738" i="2" s="1"/>
  <c r="I735" i="2"/>
  <c r="I736" i="2"/>
  <c r="I737" i="2"/>
  <c r="V737" i="2"/>
  <c r="X737" i="2" s="1"/>
  <c r="I739" i="2"/>
  <c r="I740" i="2"/>
  <c r="V740" i="2"/>
  <c r="X740" i="2" s="1"/>
  <c r="I738" i="2"/>
  <c r="V736" i="2"/>
  <c r="X736" i="2" s="1"/>
  <c r="V735" i="2"/>
  <c r="X735" i="2" s="1"/>
  <c r="V650" i="2"/>
  <c r="X650" i="2" s="1"/>
  <c r="V651" i="2"/>
  <c r="X651" i="2" s="1"/>
  <c r="V652" i="2"/>
  <c r="X652" i="2" s="1"/>
  <c r="V653" i="2"/>
  <c r="X653" i="2" s="1"/>
  <c r="V654" i="2"/>
  <c r="X654" i="2" s="1"/>
  <c r="V655" i="2"/>
  <c r="X655" i="2" s="1"/>
  <c r="V656" i="2"/>
  <c r="X656" i="2" s="1"/>
  <c r="V657" i="2"/>
  <c r="X657" i="2" s="1"/>
  <c r="V658" i="2"/>
  <c r="X658" i="2" s="1"/>
  <c r="V659" i="2"/>
  <c r="X659" i="2" s="1"/>
  <c r="V660" i="2"/>
  <c r="X660" i="2" s="1"/>
  <c r="V661" i="2"/>
  <c r="X661" i="2" s="1"/>
  <c r="V662" i="2"/>
  <c r="X662" i="2" s="1"/>
  <c r="V663" i="2"/>
  <c r="X663" i="2" s="1"/>
  <c r="V664" i="2"/>
  <c r="X664" i="2" s="1"/>
  <c r="V665" i="2"/>
  <c r="X665" i="2" s="1"/>
  <c r="V666" i="2"/>
  <c r="X666" i="2" s="1"/>
  <c r="V667" i="2"/>
  <c r="X667" i="2" s="1"/>
  <c r="V668" i="2"/>
  <c r="X668" i="2" s="1"/>
  <c r="V669" i="2"/>
  <c r="X669" i="2" s="1"/>
  <c r="V670" i="2"/>
  <c r="X670" i="2" s="1"/>
  <c r="V671" i="2"/>
  <c r="X671" i="2" s="1"/>
  <c r="V672" i="2"/>
  <c r="X672" i="2" s="1"/>
  <c r="V673" i="2"/>
  <c r="X673" i="2" s="1"/>
  <c r="V674" i="2"/>
  <c r="X674" i="2" s="1"/>
  <c r="V675" i="2"/>
  <c r="X675" i="2" s="1"/>
  <c r="V676" i="2"/>
  <c r="X676" i="2" s="1"/>
  <c r="V677" i="2"/>
  <c r="X677" i="2" s="1"/>
  <c r="V678" i="2"/>
  <c r="X678" i="2" s="1"/>
  <c r="V679" i="2"/>
  <c r="X679" i="2" s="1"/>
  <c r="V680" i="2"/>
  <c r="X680" i="2" s="1"/>
  <c r="V681" i="2"/>
  <c r="X681" i="2" s="1"/>
  <c r="V682" i="2"/>
  <c r="X682" i="2" s="1"/>
  <c r="V683" i="2"/>
  <c r="X683" i="2" s="1"/>
  <c r="V684" i="2"/>
  <c r="X684" i="2" s="1"/>
  <c r="V685" i="2"/>
  <c r="X685" i="2" s="1"/>
  <c r="V686" i="2"/>
  <c r="X686" i="2" s="1"/>
  <c r="V687" i="2"/>
  <c r="X687" i="2" s="1"/>
  <c r="V688" i="2"/>
  <c r="X688" i="2" s="1"/>
  <c r="V689" i="2"/>
  <c r="X689" i="2" s="1"/>
  <c r="V690" i="2"/>
  <c r="X690" i="2" s="1"/>
  <c r="V691" i="2"/>
  <c r="X691" i="2" s="1"/>
  <c r="V692" i="2"/>
  <c r="X692" i="2" s="1"/>
  <c r="V693" i="2"/>
  <c r="X693" i="2" s="1"/>
  <c r="V694" i="2"/>
  <c r="X694" i="2" s="1"/>
  <c r="V695" i="2"/>
  <c r="X695" i="2" s="1"/>
  <c r="V696" i="2"/>
  <c r="X696" i="2" s="1"/>
  <c r="V697" i="2"/>
  <c r="X697" i="2" s="1"/>
  <c r="V698" i="2"/>
  <c r="X698" i="2" s="1"/>
  <c r="V699" i="2"/>
  <c r="X699" i="2" s="1"/>
  <c r="V700" i="2"/>
  <c r="X700" i="2" s="1"/>
  <c r="V701" i="2"/>
  <c r="X701" i="2" s="1"/>
  <c r="V702" i="2"/>
  <c r="X702" i="2" s="1"/>
  <c r="V703" i="2"/>
  <c r="X703" i="2" s="1"/>
  <c r="V704" i="2"/>
  <c r="X704" i="2" s="1"/>
  <c r="V705" i="2"/>
  <c r="X705" i="2" s="1"/>
  <c r="V706" i="2"/>
  <c r="X706" i="2" s="1"/>
  <c r="V707" i="2"/>
  <c r="X707" i="2" s="1"/>
  <c r="V708" i="2"/>
  <c r="X708" i="2" s="1"/>
  <c r="V709" i="2"/>
  <c r="X709" i="2" s="1"/>
  <c r="V710" i="2"/>
  <c r="X710" i="2" s="1"/>
  <c r="V711" i="2"/>
  <c r="X711" i="2" s="1"/>
  <c r="V712" i="2"/>
  <c r="X712" i="2" s="1"/>
  <c r="V713" i="2"/>
  <c r="X713" i="2" s="1"/>
  <c r="V714" i="2"/>
  <c r="X714" i="2" s="1"/>
  <c r="V715" i="2"/>
  <c r="X715" i="2" s="1"/>
  <c r="V716" i="2"/>
  <c r="X716" i="2" s="1"/>
  <c r="V717" i="2"/>
  <c r="X717" i="2" s="1"/>
  <c r="V718" i="2"/>
  <c r="X718" i="2" s="1"/>
  <c r="V719" i="2"/>
  <c r="X719" i="2" s="1"/>
  <c r="V720" i="2"/>
  <c r="X720" i="2" s="1"/>
  <c r="V721" i="2"/>
  <c r="X721" i="2" s="1"/>
  <c r="V722" i="2"/>
  <c r="X722" i="2" s="1"/>
  <c r="V723" i="2"/>
  <c r="X723" i="2" s="1"/>
  <c r="V724" i="2"/>
  <c r="X724" i="2" s="1"/>
  <c r="V725" i="2"/>
  <c r="X725" i="2" s="1"/>
  <c r="V726" i="2"/>
  <c r="X726" i="2" s="1"/>
  <c r="V727" i="2"/>
  <c r="X727" i="2" s="1"/>
  <c r="V728" i="2"/>
  <c r="X728" i="2" s="1"/>
  <c r="V729" i="2"/>
  <c r="X729" i="2" s="1"/>
  <c r="V730" i="2"/>
  <c r="X730" i="2" s="1"/>
  <c r="V731" i="2"/>
  <c r="X731" i="2" s="1"/>
  <c r="V732" i="2"/>
  <c r="X732" i="2" s="1"/>
  <c r="V733" i="2"/>
  <c r="X733" i="2" s="1"/>
  <c r="V734" i="2"/>
  <c r="X734" i="2" s="1"/>
  <c r="I734" i="2"/>
  <c r="I733" i="2"/>
  <c r="W746" i="2"/>
  <c r="Y746" i="2" s="1"/>
  <c r="W745" i="2"/>
  <c r="Y745" i="2" s="1"/>
  <c r="W743" i="2"/>
  <c r="W744" i="2"/>
  <c r="W741" i="2"/>
  <c r="W742" i="2"/>
  <c r="W740" i="2"/>
  <c r="W735" i="2"/>
  <c r="W736" i="2"/>
  <c r="W739" i="2"/>
  <c r="W738" i="2"/>
  <c r="W737" i="2"/>
  <c r="W650" i="2"/>
  <c r="Y650" i="2" s="1"/>
  <c r="W651" i="2"/>
  <c r="Y651" i="2" s="1"/>
  <c r="W652" i="2"/>
  <c r="Y652" i="2" s="1"/>
  <c r="W653" i="2"/>
  <c r="Y653" i="2" s="1"/>
  <c r="W654" i="2"/>
  <c r="Y654" i="2" s="1"/>
  <c r="W655" i="2"/>
  <c r="Y655" i="2" s="1"/>
  <c r="W656" i="2"/>
  <c r="Y656" i="2" s="1"/>
  <c r="W657" i="2"/>
  <c r="Y657" i="2" s="1"/>
  <c r="W658" i="2"/>
  <c r="Y658" i="2" s="1"/>
  <c r="W659" i="2"/>
  <c r="Y659" i="2" s="1"/>
  <c r="W660" i="2"/>
  <c r="Y660" i="2" s="1"/>
  <c r="W661" i="2"/>
  <c r="Y661" i="2" s="1"/>
  <c r="W662" i="2"/>
  <c r="Y662" i="2" s="1"/>
  <c r="W663" i="2"/>
  <c r="Y663" i="2" s="1"/>
  <c r="W664" i="2"/>
  <c r="Y664" i="2" s="1"/>
  <c r="W665" i="2"/>
  <c r="Y665" i="2" s="1"/>
  <c r="W666" i="2"/>
  <c r="Y666" i="2" s="1"/>
  <c r="W667" i="2"/>
  <c r="Y667" i="2" s="1"/>
  <c r="W668" i="2"/>
  <c r="Y668" i="2" s="1"/>
  <c r="W669" i="2"/>
  <c r="Y669" i="2" s="1"/>
  <c r="W670" i="2"/>
  <c r="Y670" i="2" s="1"/>
  <c r="W671" i="2"/>
  <c r="Y671" i="2" s="1"/>
  <c r="W672" i="2"/>
  <c r="Y672" i="2" s="1"/>
  <c r="W673" i="2"/>
  <c r="Y673" i="2" s="1"/>
  <c r="W674" i="2"/>
  <c r="Y674" i="2" s="1"/>
  <c r="W675" i="2"/>
  <c r="Y675" i="2" s="1"/>
  <c r="W676" i="2"/>
  <c r="Y676" i="2" s="1"/>
  <c r="W677" i="2"/>
  <c r="Y677" i="2" s="1"/>
  <c r="W678" i="2"/>
  <c r="Y678" i="2" s="1"/>
  <c r="W679" i="2"/>
  <c r="Y679" i="2" s="1"/>
  <c r="W680" i="2"/>
  <c r="Y680" i="2" s="1"/>
  <c r="W681" i="2"/>
  <c r="Y681" i="2" s="1"/>
  <c r="W682" i="2"/>
  <c r="Y682" i="2" s="1"/>
  <c r="W683" i="2"/>
  <c r="Y683" i="2" s="1"/>
  <c r="W684" i="2"/>
  <c r="Y684" i="2" s="1"/>
  <c r="W685" i="2"/>
  <c r="Y685" i="2" s="1"/>
  <c r="W686" i="2"/>
  <c r="Y686" i="2" s="1"/>
  <c r="W687" i="2"/>
  <c r="Y687" i="2" s="1"/>
  <c r="W688" i="2"/>
  <c r="Y688" i="2" s="1"/>
  <c r="W689" i="2"/>
  <c r="Y689" i="2" s="1"/>
  <c r="W690" i="2"/>
  <c r="Y690" i="2" s="1"/>
  <c r="W691" i="2"/>
  <c r="Y691" i="2" s="1"/>
  <c r="W692" i="2"/>
  <c r="Y692" i="2" s="1"/>
  <c r="W693" i="2"/>
  <c r="Y693" i="2" s="1"/>
  <c r="W694" i="2"/>
  <c r="Y694" i="2" s="1"/>
  <c r="W695" i="2"/>
  <c r="Y695" i="2" s="1"/>
  <c r="W696" i="2"/>
  <c r="Y696" i="2" s="1"/>
  <c r="W697" i="2"/>
  <c r="Y697" i="2" s="1"/>
  <c r="W698" i="2"/>
  <c r="Y698" i="2" s="1"/>
  <c r="W699" i="2"/>
  <c r="Y699" i="2" s="1"/>
  <c r="W700" i="2"/>
  <c r="Y700" i="2" s="1"/>
  <c r="W701" i="2"/>
  <c r="Y701" i="2" s="1"/>
  <c r="W702" i="2"/>
  <c r="Y702" i="2" s="1"/>
  <c r="W703" i="2"/>
  <c r="Y703" i="2" s="1"/>
  <c r="W704" i="2"/>
  <c r="Y704" i="2" s="1"/>
  <c r="W705" i="2"/>
  <c r="Y705" i="2" s="1"/>
  <c r="W706" i="2"/>
  <c r="Y706" i="2" s="1"/>
  <c r="W707" i="2"/>
  <c r="Y707" i="2" s="1"/>
  <c r="W708" i="2"/>
  <c r="Y708" i="2" s="1"/>
  <c r="W709" i="2"/>
  <c r="Y709" i="2" s="1"/>
  <c r="W710" i="2"/>
  <c r="Y710" i="2" s="1"/>
  <c r="W711" i="2"/>
  <c r="Y711" i="2" s="1"/>
  <c r="W712" i="2"/>
  <c r="Y712" i="2" s="1"/>
  <c r="W713" i="2"/>
  <c r="Y713" i="2" s="1"/>
  <c r="W714" i="2"/>
  <c r="Y714" i="2" s="1"/>
  <c r="W715" i="2"/>
  <c r="Y715" i="2" s="1"/>
  <c r="W716" i="2"/>
  <c r="Y716" i="2" s="1"/>
  <c r="W717" i="2"/>
  <c r="Y717" i="2" s="1"/>
  <c r="W718" i="2"/>
  <c r="Y718" i="2" s="1"/>
  <c r="W719" i="2"/>
  <c r="Y719" i="2" s="1"/>
  <c r="W720" i="2"/>
  <c r="Y720" i="2" s="1"/>
  <c r="W721" i="2"/>
  <c r="Y721" i="2" s="1"/>
  <c r="W722" i="2"/>
  <c r="Y722" i="2" s="1"/>
  <c r="W723" i="2"/>
  <c r="Y723" i="2" s="1"/>
  <c r="W724" i="2"/>
  <c r="Y724" i="2" s="1"/>
  <c r="W725" i="2"/>
  <c r="Y725" i="2" s="1"/>
  <c r="W726" i="2"/>
  <c r="Y726" i="2" s="1"/>
  <c r="W727" i="2"/>
  <c r="Y727" i="2" s="1"/>
  <c r="W728" i="2"/>
  <c r="Y728" i="2" s="1"/>
  <c r="W729" i="2"/>
  <c r="Y729" i="2" s="1"/>
  <c r="W730" i="2"/>
  <c r="Y730" i="2" s="1"/>
  <c r="W731" i="2"/>
  <c r="Y731" i="2" s="1"/>
  <c r="W732" i="2"/>
  <c r="Y732" i="2" s="1"/>
  <c r="W733" i="2"/>
  <c r="Y733" i="2" s="1"/>
  <c r="W734" i="2"/>
  <c r="Y734" i="2" s="1"/>
  <c r="K962" i="2"/>
  <c r="K976" i="2"/>
  <c r="K971" i="2"/>
  <c r="K972" i="2"/>
  <c r="K973" i="2"/>
  <c r="K975" i="2"/>
  <c r="K974" i="2"/>
  <c r="K969" i="2"/>
  <c r="K970" i="2"/>
  <c r="K965" i="2"/>
  <c r="K966" i="2"/>
  <c r="K967" i="2"/>
  <c r="K968" i="2"/>
  <c r="K964" i="2"/>
  <c r="K963" i="2"/>
  <c r="I1591" i="2"/>
  <c r="I1592" i="2"/>
  <c r="I1587" i="2"/>
  <c r="I1588" i="2"/>
  <c r="V1591" i="2"/>
  <c r="X1591" i="2" s="1"/>
  <c r="V1592" i="2"/>
  <c r="X1592" i="2" s="1"/>
  <c r="V1587" i="2"/>
  <c r="X1587" i="2" s="1"/>
  <c r="I1589" i="2"/>
  <c r="I1590" i="2"/>
  <c r="V1590" i="2"/>
  <c r="X1590" i="2" s="1"/>
  <c r="V1588" i="2"/>
  <c r="X1588" i="2" s="1"/>
  <c r="V1589" i="2"/>
  <c r="X1589" i="2" s="1"/>
  <c r="V1586" i="2"/>
  <c r="X1586" i="2" s="1"/>
  <c r="I1585" i="2"/>
  <c r="V1581" i="2"/>
  <c r="X1581" i="2" s="1"/>
  <c r="V1582" i="2"/>
  <c r="X1582" i="2" s="1"/>
  <c r="V1583" i="2"/>
  <c r="X1583" i="2" s="1"/>
  <c r="V1584" i="2"/>
  <c r="X1584" i="2" s="1"/>
  <c r="I1586" i="2"/>
  <c r="V1585" i="2"/>
  <c r="X1585" i="2" s="1"/>
  <c r="I1581" i="2"/>
  <c r="I1582" i="2"/>
  <c r="I1583" i="2"/>
  <c r="I1584" i="2"/>
  <c r="V1496" i="2"/>
  <c r="X1496" i="2" s="1"/>
  <c r="V1497" i="2"/>
  <c r="X1497" i="2" s="1"/>
  <c r="V1498" i="2"/>
  <c r="X1498" i="2" s="1"/>
  <c r="V1499" i="2"/>
  <c r="X1499" i="2" s="1"/>
  <c r="V1500" i="2"/>
  <c r="X1500" i="2" s="1"/>
  <c r="V1501" i="2"/>
  <c r="X1501" i="2" s="1"/>
  <c r="V1502" i="2"/>
  <c r="X1502" i="2" s="1"/>
  <c r="V1503" i="2"/>
  <c r="X1503" i="2" s="1"/>
  <c r="V1504" i="2"/>
  <c r="X1504" i="2" s="1"/>
  <c r="V1505" i="2"/>
  <c r="X1505" i="2" s="1"/>
  <c r="V1506" i="2"/>
  <c r="X1506" i="2" s="1"/>
  <c r="V1507" i="2"/>
  <c r="X1507" i="2" s="1"/>
  <c r="V1508" i="2"/>
  <c r="X1508" i="2" s="1"/>
  <c r="V1509" i="2"/>
  <c r="X1509" i="2" s="1"/>
  <c r="V1510" i="2"/>
  <c r="X1510" i="2" s="1"/>
  <c r="V1511" i="2"/>
  <c r="X1511" i="2" s="1"/>
  <c r="V1512" i="2"/>
  <c r="X1512" i="2" s="1"/>
  <c r="V1513" i="2"/>
  <c r="X1513" i="2" s="1"/>
  <c r="V1514" i="2"/>
  <c r="X1514" i="2" s="1"/>
  <c r="V1515" i="2"/>
  <c r="X1515" i="2" s="1"/>
  <c r="V1516" i="2"/>
  <c r="X1516" i="2" s="1"/>
  <c r="V1517" i="2"/>
  <c r="X1517" i="2" s="1"/>
  <c r="V1518" i="2"/>
  <c r="X1518" i="2" s="1"/>
  <c r="V1519" i="2"/>
  <c r="X1519" i="2" s="1"/>
  <c r="V1520" i="2"/>
  <c r="X1520" i="2" s="1"/>
  <c r="V1521" i="2"/>
  <c r="X1521" i="2" s="1"/>
  <c r="V1522" i="2"/>
  <c r="X1522" i="2" s="1"/>
  <c r="V1523" i="2"/>
  <c r="X1523" i="2" s="1"/>
  <c r="V1524" i="2"/>
  <c r="X1524" i="2" s="1"/>
  <c r="V1525" i="2"/>
  <c r="X1525" i="2" s="1"/>
  <c r="V1526" i="2"/>
  <c r="X1526" i="2" s="1"/>
  <c r="V1527" i="2"/>
  <c r="X1527" i="2" s="1"/>
  <c r="V1528" i="2"/>
  <c r="X1528" i="2" s="1"/>
  <c r="V1529" i="2"/>
  <c r="X1529" i="2" s="1"/>
  <c r="V1530" i="2"/>
  <c r="X1530" i="2" s="1"/>
  <c r="V1531" i="2"/>
  <c r="X1531" i="2" s="1"/>
  <c r="V1532" i="2"/>
  <c r="X1532" i="2" s="1"/>
  <c r="V1533" i="2"/>
  <c r="X1533" i="2" s="1"/>
  <c r="V1534" i="2"/>
  <c r="X1534" i="2" s="1"/>
  <c r="V1535" i="2"/>
  <c r="X1535" i="2" s="1"/>
  <c r="V1536" i="2"/>
  <c r="X1536" i="2" s="1"/>
  <c r="V1537" i="2"/>
  <c r="X1537" i="2" s="1"/>
  <c r="V1538" i="2"/>
  <c r="X1538" i="2" s="1"/>
  <c r="V1539" i="2"/>
  <c r="X1539" i="2" s="1"/>
  <c r="V1540" i="2"/>
  <c r="X1540" i="2" s="1"/>
  <c r="V1541" i="2"/>
  <c r="X1541" i="2" s="1"/>
  <c r="V1542" i="2"/>
  <c r="X1542" i="2" s="1"/>
  <c r="V1543" i="2"/>
  <c r="X1543" i="2" s="1"/>
  <c r="V1544" i="2"/>
  <c r="X1544" i="2" s="1"/>
  <c r="V1545" i="2"/>
  <c r="X1545" i="2" s="1"/>
  <c r="V1546" i="2"/>
  <c r="X1546" i="2" s="1"/>
  <c r="V1547" i="2"/>
  <c r="X1547" i="2" s="1"/>
  <c r="V1548" i="2"/>
  <c r="X1548" i="2" s="1"/>
  <c r="V1549" i="2"/>
  <c r="X1549" i="2" s="1"/>
  <c r="V1550" i="2"/>
  <c r="X1550" i="2" s="1"/>
  <c r="V1551" i="2"/>
  <c r="X1551" i="2" s="1"/>
  <c r="V1552" i="2"/>
  <c r="X1552" i="2" s="1"/>
  <c r="V1553" i="2"/>
  <c r="X1553" i="2" s="1"/>
  <c r="V1554" i="2"/>
  <c r="X1554" i="2" s="1"/>
  <c r="V1555" i="2"/>
  <c r="X1555" i="2" s="1"/>
  <c r="V1556" i="2"/>
  <c r="X1556" i="2" s="1"/>
  <c r="V1557" i="2"/>
  <c r="X1557" i="2" s="1"/>
  <c r="V1558" i="2"/>
  <c r="X1558" i="2" s="1"/>
  <c r="V1559" i="2"/>
  <c r="X1559" i="2" s="1"/>
  <c r="V1560" i="2"/>
  <c r="X1560" i="2" s="1"/>
  <c r="V1561" i="2"/>
  <c r="X1561" i="2" s="1"/>
  <c r="V1562" i="2"/>
  <c r="X1562" i="2" s="1"/>
  <c r="V1563" i="2"/>
  <c r="X1563" i="2" s="1"/>
  <c r="V1564" i="2"/>
  <c r="X1564" i="2" s="1"/>
  <c r="V1565" i="2"/>
  <c r="X1565" i="2" s="1"/>
  <c r="V1566" i="2"/>
  <c r="X1566" i="2" s="1"/>
  <c r="V1567" i="2"/>
  <c r="X1567" i="2" s="1"/>
  <c r="V1568" i="2"/>
  <c r="X1568" i="2" s="1"/>
  <c r="V1569" i="2"/>
  <c r="X1569" i="2" s="1"/>
  <c r="V1570" i="2"/>
  <c r="X1570" i="2" s="1"/>
  <c r="V1571" i="2"/>
  <c r="X1571" i="2" s="1"/>
  <c r="V1572" i="2"/>
  <c r="X1572" i="2" s="1"/>
  <c r="V1573" i="2"/>
  <c r="X1573" i="2" s="1"/>
  <c r="V1574" i="2"/>
  <c r="X1574" i="2" s="1"/>
  <c r="V1575" i="2"/>
  <c r="X1575" i="2" s="1"/>
  <c r="V1576" i="2"/>
  <c r="X1576" i="2" s="1"/>
  <c r="V1577" i="2"/>
  <c r="X1577" i="2" s="1"/>
  <c r="V1578" i="2"/>
  <c r="X1578" i="2" s="1"/>
  <c r="V1579" i="2"/>
  <c r="X1579" i="2" s="1"/>
  <c r="V1580" i="2"/>
  <c r="X1580" i="2" s="1"/>
  <c r="I1580" i="2"/>
  <c r="I1579" i="2"/>
  <c r="W1591" i="2"/>
  <c r="Y1591" i="2" s="1"/>
  <c r="W1592" i="2"/>
  <c r="W1587" i="2"/>
  <c r="W1588" i="2"/>
  <c r="W1589" i="2"/>
  <c r="W1590" i="2"/>
  <c r="W1585" i="2"/>
  <c r="W1586" i="2"/>
  <c r="W1581" i="2"/>
  <c r="W1582" i="2"/>
  <c r="W1583" i="2"/>
  <c r="W1584" i="2"/>
  <c r="W1496" i="2"/>
  <c r="Y1496" i="2" s="1"/>
  <c r="W1497" i="2"/>
  <c r="Y1497" i="2" s="1"/>
  <c r="W1498" i="2"/>
  <c r="Y1498" i="2" s="1"/>
  <c r="W1499" i="2"/>
  <c r="Y1499" i="2" s="1"/>
  <c r="W1500" i="2"/>
  <c r="Y1500" i="2" s="1"/>
  <c r="W1501" i="2"/>
  <c r="Y1501" i="2" s="1"/>
  <c r="W1502" i="2"/>
  <c r="Y1502" i="2" s="1"/>
  <c r="W1503" i="2"/>
  <c r="Y1503" i="2" s="1"/>
  <c r="W1504" i="2"/>
  <c r="Y1504" i="2" s="1"/>
  <c r="W1505" i="2"/>
  <c r="Y1505" i="2" s="1"/>
  <c r="W1506" i="2"/>
  <c r="Y1506" i="2" s="1"/>
  <c r="W1507" i="2"/>
  <c r="Y1507" i="2" s="1"/>
  <c r="W1508" i="2"/>
  <c r="Y1508" i="2" s="1"/>
  <c r="W1509" i="2"/>
  <c r="Y1509" i="2" s="1"/>
  <c r="W1510" i="2"/>
  <c r="Y1510" i="2" s="1"/>
  <c r="W1511" i="2"/>
  <c r="Y1511" i="2" s="1"/>
  <c r="W1512" i="2"/>
  <c r="Y1512" i="2" s="1"/>
  <c r="W1513" i="2"/>
  <c r="Y1513" i="2" s="1"/>
  <c r="W1514" i="2"/>
  <c r="Y1514" i="2" s="1"/>
  <c r="W1515" i="2"/>
  <c r="Y1515" i="2" s="1"/>
  <c r="W1516" i="2"/>
  <c r="Y1516" i="2" s="1"/>
  <c r="W1517" i="2"/>
  <c r="Y1517" i="2" s="1"/>
  <c r="W1518" i="2"/>
  <c r="Y1518" i="2" s="1"/>
  <c r="W1519" i="2"/>
  <c r="Y1519" i="2" s="1"/>
  <c r="W1520" i="2"/>
  <c r="Y1520" i="2" s="1"/>
  <c r="W1521" i="2"/>
  <c r="Y1521" i="2" s="1"/>
  <c r="W1522" i="2"/>
  <c r="Y1522" i="2" s="1"/>
  <c r="W1523" i="2"/>
  <c r="Y1523" i="2" s="1"/>
  <c r="W1524" i="2"/>
  <c r="Y1524" i="2" s="1"/>
  <c r="W1525" i="2"/>
  <c r="Y1525" i="2" s="1"/>
  <c r="W1526" i="2"/>
  <c r="Y1526" i="2" s="1"/>
  <c r="W1527" i="2"/>
  <c r="Y1527" i="2" s="1"/>
  <c r="W1528" i="2"/>
  <c r="Y1528" i="2" s="1"/>
  <c r="W1529" i="2"/>
  <c r="Y1529" i="2" s="1"/>
  <c r="W1530" i="2"/>
  <c r="Y1530" i="2" s="1"/>
  <c r="W1531" i="2"/>
  <c r="Y1531" i="2" s="1"/>
  <c r="W1532" i="2"/>
  <c r="Y1532" i="2" s="1"/>
  <c r="W1533" i="2"/>
  <c r="Y1533" i="2" s="1"/>
  <c r="W1534" i="2"/>
  <c r="Y1534" i="2" s="1"/>
  <c r="W1535" i="2"/>
  <c r="Y1535" i="2" s="1"/>
  <c r="W1536" i="2"/>
  <c r="Y1536" i="2" s="1"/>
  <c r="W1537" i="2"/>
  <c r="Y1537" i="2" s="1"/>
  <c r="W1538" i="2"/>
  <c r="Y1538" i="2" s="1"/>
  <c r="W1539" i="2"/>
  <c r="Y1539" i="2" s="1"/>
  <c r="W1540" i="2"/>
  <c r="Y1540" i="2" s="1"/>
  <c r="W1541" i="2"/>
  <c r="Y1541" i="2" s="1"/>
  <c r="W1542" i="2"/>
  <c r="Y1542" i="2" s="1"/>
  <c r="W1543" i="2"/>
  <c r="Y1543" i="2" s="1"/>
  <c r="W1544" i="2"/>
  <c r="Y1544" i="2" s="1"/>
  <c r="W1545" i="2"/>
  <c r="Y1545" i="2" s="1"/>
  <c r="W1546" i="2"/>
  <c r="Y1546" i="2" s="1"/>
  <c r="W1547" i="2"/>
  <c r="Y1547" i="2" s="1"/>
  <c r="W1548" i="2"/>
  <c r="Y1548" i="2" s="1"/>
  <c r="W1549" i="2"/>
  <c r="Y1549" i="2" s="1"/>
  <c r="W1550" i="2"/>
  <c r="Y1550" i="2" s="1"/>
  <c r="W1551" i="2"/>
  <c r="Y1551" i="2" s="1"/>
  <c r="W1552" i="2"/>
  <c r="Y1552" i="2" s="1"/>
  <c r="W1553" i="2"/>
  <c r="Y1553" i="2" s="1"/>
  <c r="W1554" i="2"/>
  <c r="Y1554" i="2" s="1"/>
  <c r="W1555" i="2"/>
  <c r="Y1555" i="2" s="1"/>
  <c r="W1556" i="2"/>
  <c r="Y1556" i="2" s="1"/>
  <c r="W1557" i="2"/>
  <c r="Y1557" i="2" s="1"/>
  <c r="W1558" i="2"/>
  <c r="Y1558" i="2" s="1"/>
  <c r="W1559" i="2"/>
  <c r="Y1559" i="2" s="1"/>
  <c r="W1560" i="2"/>
  <c r="Y1560" i="2" s="1"/>
  <c r="W1561" i="2"/>
  <c r="Y1561" i="2" s="1"/>
  <c r="W1562" i="2"/>
  <c r="Y1562" i="2" s="1"/>
  <c r="W1563" i="2"/>
  <c r="Y1563" i="2" s="1"/>
  <c r="W1564" i="2"/>
  <c r="Y1564" i="2" s="1"/>
  <c r="W1565" i="2"/>
  <c r="Y1565" i="2" s="1"/>
  <c r="W1566" i="2"/>
  <c r="Y1566" i="2" s="1"/>
  <c r="W1567" i="2"/>
  <c r="Y1567" i="2" s="1"/>
  <c r="W1568" i="2"/>
  <c r="Y1568" i="2" s="1"/>
  <c r="W1569" i="2"/>
  <c r="Y1569" i="2" s="1"/>
  <c r="W1570" i="2"/>
  <c r="Y1570" i="2" s="1"/>
  <c r="W1571" i="2"/>
  <c r="Y1571" i="2" s="1"/>
  <c r="W1572" i="2"/>
  <c r="Y1572" i="2" s="1"/>
  <c r="W1573" i="2"/>
  <c r="Y1573" i="2" s="1"/>
  <c r="W1574" i="2"/>
  <c r="Y1574" i="2" s="1"/>
  <c r="W1575" i="2"/>
  <c r="Y1575" i="2" s="1"/>
  <c r="W1576" i="2"/>
  <c r="Y1576" i="2" s="1"/>
  <c r="W1577" i="2"/>
  <c r="Y1577" i="2" s="1"/>
  <c r="W1578" i="2"/>
  <c r="Y1578" i="2" s="1"/>
  <c r="W1579" i="2"/>
  <c r="Y1579" i="2" s="1"/>
  <c r="W1580" i="2"/>
  <c r="Y1580" i="2" s="1"/>
  <c r="K1783" i="2"/>
  <c r="K1784" i="2"/>
  <c r="K1779" i="2"/>
  <c r="K1781" i="2"/>
  <c r="K1778" i="2"/>
  <c r="K1780" i="2"/>
  <c r="K1782" i="2"/>
  <c r="K1777" i="2"/>
  <c r="K1773" i="2"/>
  <c r="K1774" i="2"/>
  <c r="K1775" i="2"/>
  <c r="K1776" i="2"/>
  <c r="K1772" i="2"/>
  <c r="K1771" i="2"/>
  <c r="I2406" i="2"/>
  <c r="V2406" i="2"/>
  <c r="X2406" i="2" s="1"/>
  <c r="I2407" i="2"/>
  <c r="V2407" i="2"/>
  <c r="X2407" i="2" s="1"/>
  <c r="V2401" i="2"/>
  <c r="X2401" i="2" s="1"/>
  <c r="V2402" i="2"/>
  <c r="X2402" i="2" s="1"/>
  <c r="I2404" i="2"/>
  <c r="I2405" i="2"/>
  <c r="I2401" i="2"/>
  <c r="I2403" i="2"/>
  <c r="V2403" i="2"/>
  <c r="X2403" i="2" s="1"/>
  <c r="V2405" i="2"/>
  <c r="X2405" i="2" s="1"/>
  <c r="I2402" i="2"/>
  <c r="V2404" i="2"/>
  <c r="X2404" i="2" s="1"/>
  <c r="I2400" i="2"/>
  <c r="V2400" i="2"/>
  <c r="X2400" i="2" s="1"/>
  <c r="V2396" i="2"/>
  <c r="X2396" i="2" s="1"/>
  <c r="V2397" i="2"/>
  <c r="X2397" i="2" s="1"/>
  <c r="V2398" i="2"/>
  <c r="X2398" i="2" s="1"/>
  <c r="V2399" i="2"/>
  <c r="X2399" i="2" s="1"/>
  <c r="V2311" i="2"/>
  <c r="X2311" i="2" s="1"/>
  <c r="V2312" i="2"/>
  <c r="X2312" i="2" s="1"/>
  <c r="V2313" i="2"/>
  <c r="X2313" i="2" s="1"/>
  <c r="V2314" i="2"/>
  <c r="X2314" i="2" s="1"/>
  <c r="V2315" i="2"/>
  <c r="X2315" i="2" s="1"/>
  <c r="V2316" i="2"/>
  <c r="X2316" i="2" s="1"/>
  <c r="V2317" i="2"/>
  <c r="X2317" i="2" s="1"/>
  <c r="V2318" i="2"/>
  <c r="X2318" i="2" s="1"/>
  <c r="V2319" i="2"/>
  <c r="X2319" i="2" s="1"/>
  <c r="V2320" i="2"/>
  <c r="X2320" i="2" s="1"/>
  <c r="V2321" i="2"/>
  <c r="X2321" i="2" s="1"/>
  <c r="V2322" i="2"/>
  <c r="X2322" i="2" s="1"/>
  <c r="I2396" i="2"/>
  <c r="I2397" i="2"/>
  <c r="I2398" i="2"/>
  <c r="I2399" i="2"/>
  <c r="V2323" i="2"/>
  <c r="X2323" i="2" s="1"/>
  <c r="V2324" i="2"/>
  <c r="X2324" i="2" s="1"/>
  <c r="V2325" i="2"/>
  <c r="X2325" i="2" s="1"/>
  <c r="V2326" i="2"/>
  <c r="X2326" i="2" s="1"/>
  <c r="V2327" i="2"/>
  <c r="X2327" i="2" s="1"/>
  <c r="V2328" i="2"/>
  <c r="X2328" i="2" s="1"/>
  <c r="V2329" i="2"/>
  <c r="X2329" i="2" s="1"/>
  <c r="V2330" i="2"/>
  <c r="X2330" i="2" s="1"/>
  <c r="V2331" i="2"/>
  <c r="X2331" i="2" s="1"/>
  <c r="V2332" i="2"/>
  <c r="X2332" i="2" s="1"/>
  <c r="V2333" i="2"/>
  <c r="X2333" i="2" s="1"/>
  <c r="V2334" i="2"/>
  <c r="X2334" i="2" s="1"/>
  <c r="V2335" i="2"/>
  <c r="X2335" i="2" s="1"/>
  <c r="V2336" i="2"/>
  <c r="X2336" i="2" s="1"/>
  <c r="V2337" i="2"/>
  <c r="X2337" i="2" s="1"/>
  <c r="V2338" i="2"/>
  <c r="X2338" i="2" s="1"/>
  <c r="V2339" i="2"/>
  <c r="X2339" i="2" s="1"/>
  <c r="V2340" i="2"/>
  <c r="X2340" i="2" s="1"/>
  <c r="V2341" i="2"/>
  <c r="X2341" i="2" s="1"/>
  <c r="V2342" i="2"/>
  <c r="X2342" i="2" s="1"/>
  <c r="V2343" i="2"/>
  <c r="X2343" i="2" s="1"/>
  <c r="V2344" i="2"/>
  <c r="X2344" i="2" s="1"/>
  <c r="V2345" i="2"/>
  <c r="X2345" i="2" s="1"/>
  <c r="V2346" i="2"/>
  <c r="X2346" i="2" s="1"/>
  <c r="V2347" i="2"/>
  <c r="X2347" i="2" s="1"/>
  <c r="V2348" i="2"/>
  <c r="X2348" i="2" s="1"/>
  <c r="V2349" i="2"/>
  <c r="X2349" i="2" s="1"/>
  <c r="V2350" i="2"/>
  <c r="X2350" i="2" s="1"/>
  <c r="V2351" i="2"/>
  <c r="X2351" i="2" s="1"/>
  <c r="V2352" i="2"/>
  <c r="X2352" i="2" s="1"/>
  <c r="V2353" i="2"/>
  <c r="X2353" i="2" s="1"/>
  <c r="V2354" i="2"/>
  <c r="X2354" i="2" s="1"/>
  <c r="V2355" i="2"/>
  <c r="X2355" i="2" s="1"/>
  <c r="V2356" i="2"/>
  <c r="X2356" i="2" s="1"/>
  <c r="V2357" i="2"/>
  <c r="X2357" i="2" s="1"/>
  <c r="V2358" i="2"/>
  <c r="X2358" i="2" s="1"/>
  <c r="V2359" i="2"/>
  <c r="X2359" i="2" s="1"/>
  <c r="V2360" i="2"/>
  <c r="X2360" i="2" s="1"/>
  <c r="V2361" i="2"/>
  <c r="X2361" i="2" s="1"/>
  <c r="V2362" i="2"/>
  <c r="X2362" i="2" s="1"/>
  <c r="V2363" i="2"/>
  <c r="X2363" i="2" s="1"/>
  <c r="V2364" i="2"/>
  <c r="X2364" i="2" s="1"/>
  <c r="V2365" i="2"/>
  <c r="X2365" i="2" s="1"/>
  <c r="V2366" i="2"/>
  <c r="X2366" i="2" s="1"/>
  <c r="V2367" i="2"/>
  <c r="X2367" i="2" s="1"/>
  <c r="V2368" i="2"/>
  <c r="X2368" i="2" s="1"/>
  <c r="V2369" i="2"/>
  <c r="X2369" i="2" s="1"/>
  <c r="V2370" i="2"/>
  <c r="X2370" i="2" s="1"/>
  <c r="V2371" i="2"/>
  <c r="X2371" i="2" s="1"/>
  <c r="V2372" i="2"/>
  <c r="X2372" i="2" s="1"/>
  <c r="V2373" i="2"/>
  <c r="X2373" i="2" s="1"/>
  <c r="V2374" i="2"/>
  <c r="X2374" i="2" s="1"/>
  <c r="V2375" i="2"/>
  <c r="X2375" i="2" s="1"/>
  <c r="V2376" i="2"/>
  <c r="X2376" i="2" s="1"/>
  <c r="V2377" i="2"/>
  <c r="X2377" i="2" s="1"/>
  <c r="V2378" i="2"/>
  <c r="X2378" i="2" s="1"/>
  <c r="V2379" i="2"/>
  <c r="X2379" i="2" s="1"/>
  <c r="V2380" i="2"/>
  <c r="X2380" i="2" s="1"/>
  <c r="V2381" i="2"/>
  <c r="X2381" i="2" s="1"/>
  <c r="V2382" i="2"/>
  <c r="X2382" i="2" s="1"/>
  <c r="V2383" i="2"/>
  <c r="X2383" i="2" s="1"/>
  <c r="V2384" i="2"/>
  <c r="X2384" i="2" s="1"/>
  <c r="V2385" i="2"/>
  <c r="X2385" i="2" s="1"/>
  <c r="V2386" i="2"/>
  <c r="X2386" i="2" s="1"/>
  <c r="V2387" i="2"/>
  <c r="X2387" i="2" s="1"/>
  <c r="V2388" i="2"/>
  <c r="X2388" i="2" s="1"/>
  <c r="V2389" i="2"/>
  <c r="X2389" i="2" s="1"/>
  <c r="V2390" i="2"/>
  <c r="X2390" i="2" s="1"/>
  <c r="V2391" i="2"/>
  <c r="X2391" i="2" s="1"/>
  <c r="V2392" i="2"/>
  <c r="X2392" i="2" s="1"/>
  <c r="V2393" i="2"/>
  <c r="X2393" i="2" s="1"/>
  <c r="V2394" i="2"/>
  <c r="X2394" i="2" s="1"/>
  <c r="V2395" i="2"/>
  <c r="X2395" i="2" s="1"/>
  <c r="I2394" i="2"/>
  <c r="I2395" i="2"/>
  <c r="W2407" i="2"/>
  <c r="Y2407" i="2" s="1"/>
  <c r="W2406" i="2"/>
  <c r="Y2406" i="2" s="1"/>
  <c r="W2403" i="2"/>
  <c r="W2404" i="2"/>
  <c r="W2405" i="2"/>
  <c r="W2402" i="2"/>
  <c r="W2401" i="2"/>
  <c r="W2400" i="2"/>
  <c r="W2396" i="2"/>
  <c r="W2397" i="2"/>
  <c r="W2398" i="2"/>
  <c r="W2399" i="2"/>
  <c r="W2311" i="2"/>
  <c r="Y2311" i="2" s="1"/>
  <c r="W2313" i="2"/>
  <c r="Y2313" i="2" s="1"/>
  <c r="W2315" i="2"/>
  <c r="Y2315" i="2" s="1"/>
  <c r="W2317" i="2"/>
  <c r="Y2317" i="2" s="1"/>
  <c r="W2319" i="2"/>
  <c r="Y2319" i="2" s="1"/>
  <c r="W2321" i="2"/>
  <c r="Y2321" i="2" s="1"/>
  <c r="W2312" i="2"/>
  <c r="Y2312" i="2" s="1"/>
  <c r="W2314" i="2"/>
  <c r="Y2314" i="2" s="1"/>
  <c r="W2316" i="2"/>
  <c r="Y2316" i="2" s="1"/>
  <c r="W2318" i="2"/>
  <c r="Y2318" i="2" s="1"/>
  <c r="W2320" i="2"/>
  <c r="Y2320" i="2" s="1"/>
  <c r="W2322" i="2"/>
  <c r="Y2322" i="2" s="1"/>
  <c r="W2323" i="2"/>
  <c r="Y2323" i="2" s="1"/>
  <c r="W2324" i="2"/>
  <c r="Y2324" i="2" s="1"/>
  <c r="W2325" i="2"/>
  <c r="Y2325" i="2" s="1"/>
  <c r="W2326" i="2"/>
  <c r="Y2326" i="2" s="1"/>
  <c r="W2327" i="2"/>
  <c r="Y2327" i="2" s="1"/>
  <c r="W2328" i="2"/>
  <c r="Y2328" i="2" s="1"/>
  <c r="W2329" i="2"/>
  <c r="Y2329" i="2" s="1"/>
  <c r="W2330" i="2"/>
  <c r="Y2330" i="2" s="1"/>
  <c r="W2331" i="2"/>
  <c r="Y2331" i="2" s="1"/>
  <c r="W2332" i="2"/>
  <c r="Y2332" i="2" s="1"/>
  <c r="W2333" i="2"/>
  <c r="Y2333" i="2" s="1"/>
  <c r="W2334" i="2"/>
  <c r="Y2334" i="2" s="1"/>
  <c r="W2335" i="2"/>
  <c r="Y2335" i="2" s="1"/>
  <c r="W2336" i="2"/>
  <c r="Y2336" i="2" s="1"/>
  <c r="W2337" i="2"/>
  <c r="Y2337" i="2" s="1"/>
  <c r="W2338" i="2"/>
  <c r="Y2338" i="2" s="1"/>
  <c r="W2339" i="2"/>
  <c r="Y2339" i="2" s="1"/>
  <c r="W2340" i="2"/>
  <c r="Y2340" i="2" s="1"/>
  <c r="W2341" i="2"/>
  <c r="Y2341" i="2" s="1"/>
  <c r="W2342" i="2"/>
  <c r="Y2342" i="2" s="1"/>
  <c r="W2343" i="2"/>
  <c r="Y2343" i="2" s="1"/>
  <c r="W2344" i="2"/>
  <c r="Y2344" i="2" s="1"/>
  <c r="W2345" i="2"/>
  <c r="Y2345" i="2" s="1"/>
  <c r="W2346" i="2"/>
  <c r="Y2346" i="2" s="1"/>
  <c r="W2347" i="2"/>
  <c r="Y2347" i="2" s="1"/>
  <c r="W2348" i="2"/>
  <c r="Y2348" i="2" s="1"/>
  <c r="W2349" i="2"/>
  <c r="Y2349" i="2" s="1"/>
  <c r="W2350" i="2"/>
  <c r="Y2350" i="2" s="1"/>
  <c r="W2351" i="2"/>
  <c r="Y2351" i="2" s="1"/>
  <c r="W2352" i="2"/>
  <c r="Y2352" i="2" s="1"/>
  <c r="W2353" i="2"/>
  <c r="Y2353" i="2" s="1"/>
  <c r="W2354" i="2"/>
  <c r="Y2354" i="2" s="1"/>
  <c r="W2355" i="2"/>
  <c r="Y2355" i="2" s="1"/>
  <c r="W2356" i="2"/>
  <c r="Y2356" i="2" s="1"/>
  <c r="W2357" i="2"/>
  <c r="Y2357" i="2" s="1"/>
  <c r="W2358" i="2"/>
  <c r="Y2358" i="2" s="1"/>
  <c r="W2359" i="2"/>
  <c r="Y2359" i="2" s="1"/>
  <c r="W2360" i="2"/>
  <c r="Y2360" i="2" s="1"/>
  <c r="W2361" i="2"/>
  <c r="Y2361" i="2" s="1"/>
  <c r="W2362" i="2"/>
  <c r="Y2362" i="2" s="1"/>
  <c r="W2363" i="2"/>
  <c r="Y2363" i="2" s="1"/>
  <c r="W2364" i="2"/>
  <c r="Y2364" i="2" s="1"/>
  <c r="W2365" i="2"/>
  <c r="Y2365" i="2" s="1"/>
  <c r="W2366" i="2"/>
  <c r="Y2366" i="2" s="1"/>
  <c r="W2367" i="2"/>
  <c r="Y2367" i="2" s="1"/>
  <c r="W2368" i="2"/>
  <c r="Y2368" i="2" s="1"/>
  <c r="W2369" i="2"/>
  <c r="Y2369" i="2" s="1"/>
  <c r="W2370" i="2"/>
  <c r="Y2370" i="2" s="1"/>
  <c r="W2371" i="2"/>
  <c r="Y2371" i="2" s="1"/>
  <c r="W2372" i="2"/>
  <c r="Y2372" i="2" s="1"/>
  <c r="W2373" i="2"/>
  <c r="Y2373" i="2" s="1"/>
  <c r="W2374" i="2"/>
  <c r="Y2374" i="2" s="1"/>
  <c r="W2375" i="2"/>
  <c r="Y2375" i="2" s="1"/>
  <c r="W2376" i="2"/>
  <c r="Y2376" i="2" s="1"/>
  <c r="W2377" i="2"/>
  <c r="Y2377" i="2" s="1"/>
  <c r="W2378" i="2"/>
  <c r="Y2378" i="2" s="1"/>
  <c r="W2379" i="2"/>
  <c r="Y2379" i="2" s="1"/>
  <c r="W2380" i="2"/>
  <c r="Y2380" i="2" s="1"/>
  <c r="W2381" i="2"/>
  <c r="Y2381" i="2" s="1"/>
  <c r="W2382" i="2"/>
  <c r="Y2382" i="2" s="1"/>
  <c r="W2383" i="2"/>
  <c r="Y2383" i="2" s="1"/>
  <c r="W2384" i="2"/>
  <c r="Y2384" i="2" s="1"/>
  <c r="W2385" i="2"/>
  <c r="Y2385" i="2" s="1"/>
  <c r="W2386" i="2"/>
  <c r="Y2386" i="2" s="1"/>
  <c r="W2387" i="2"/>
  <c r="Y2387" i="2" s="1"/>
  <c r="W2388" i="2"/>
  <c r="Y2388" i="2" s="1"/>
  <c r="W2389" i="2"/>
  <c r="Y2389" i="2" s="1"/>
  <c r="W2390" i="2"/>
  <c r="Y2390" i="2" s="1"/>
  <c r="W2391" i="2"/>
  <c r="Y2391" i="2" s="1"/>
  <c r="W2392" i="2"/>
  <c r="Y2392" i="2" s="1"/>
  <c r="W2393" i="2"/>
  <c r="Y2393" i="2" s="1"/>
  <c r="W2394" i="2"/>
  <c r="Y2394" i="2" s="1"/>
  <c r="W2395" i="2"/>
  <c r="Y2395" i="2" s="1"/>
  <c r="W2595" i="2"/>
  <c r="W2594" i="2"/>
  <c r="W2589" i="2"/>
  <c r="W2590" i="2"/>
  <c r="W2591" i="2"/>
  <c r="W2592" i="2"/>
  <c r="W2593" i="2"/>
  <c r="W2588" i="2"/>
  <c r="W2586" i="2"/>
  <c r="W2587" i="2"/>
  <c r="W2584" i="2"/>
  <c r="W2585" i="2"/>
  <c r="W2500" i="2"/>
  <c r="Y2500" i="2" s="1"/>
  <c r="W2502" i="2"/>
  <c r="Y2502" i="2" s="1"/>
  <c r="W2504" i="2"/>
  <c r="Y2504" i="2" s="1"/>
  <c r="W2506" i="2"/>
  <c r="Y2506" i="2" s="1"/>
  <c r="W2508" i="2"/>
  <c r="Y2508" i="2" s="1"/>
  <c r="W2510" i="2"/>
  <c r="Y2510" i="2" s="1"/>
  <c r="W2512" i="2"/>
  <c r="Y2512" i="2" s="1"/>
  <c r="W2514" i="2"/>
  <c r="Y2514" i="2" s="1"/>
  <c r="W2516" i="2"/>
  <c r="Y2516" i="2" s="1"/>
  <c r="W2518" i="2"/>
  <c r="Y2518" i="2" s="1"/>
  <c r="W2520" i="2"/>
  <c r="Y2520" i="2" s="1"/>
  <c r="W2522" i="2"/>
  <c r="Y2522" i="2" s="1"/>
  <c r="W2524" i="2"/>
  <c r="Y2524" i="2" s="1"/>
  <c r="W2526" i="2"/>
  <c r="Y2526" i="2" s="1"/>
  <c r="W2528" i="2"/>
  <c r="Y2528" i="2" s="1"/>
  <c r="W2530" i="2"/>
  <c r="Y2530" i="2" s="1"/>
  <c r="W2532" i="2"/>
  <c r="Y2532" i="2" s="1"/>
  <c r="W2534" i="2"/>
  <c r="Y2534" i="2" s="1"/>
  <c r="W2536" i="2"/>
  <c r="Y2536" i="2" s="1"/>
  <c r="W2538" i="2"/>
  <c r="Y2538" i="2" s="1"/>
  <c r="W2540" i="2"/>
  <c r="Y2540" i="2" s="1"/>
  <c r="W2542" i="2"/>
  <c r="Y2542" i="2" s="1"/>
  <c r="W2544" i="2"/>
  <c r="Y2544" i="2" s="1"/>
  <c r="W2546" i="2"/>
  <c r="Y2546" i="2" s="1"/>
  <c r="W2548" i="2"/>
  <c r="Y2548" i="2" s="1"/>
  <c r="W2550" i="2"/>
  <c r="Y2550" i="2" s="1"/>
  <c r="W2552" i="2"/>
  <c r="Y2552" i="2" s="1"/>
  <c r="W2554" i="2"/>
  <c r="Y2554" i="2" s="1"/>
  <c r="W2556" i="2"/>
  <c r="Y2556" i="2" s="1"/>
  <c r="W2558" i="2"/>
  <c r="Y2558" i="2" s="1"/>
  <c r="W2560" i="2"/>
  <c r="Y2560" i="2" s="1"/>
  <c r="W2562" i="2"/>
  <c r="Y2562" i="2" s="1"/>
  <c r="W2564" i="2"/>
  <c r="Y2564" i="2" s="1"/>
  <c r="W2566" i="2"/>
  <c r="Y2566" i="2" s="1"/>
  <c r="W2568" i="2"/>
  <c r="Y2568" i="2" s="1"/>
  <c r="W2570" i="2"/>
  <c r="Y2570" i="2" s="1"/>
  <c r="W2572" i="2"/>
  <c r="Y2572" i="2" s="1"/>
  <c r="W2574" i="2"/>
  <c r="Y2574" i="2" s="1"/>
  <c r="W2576" i="2"/>
  <c r="Y2576" i="2" s="1"/>
  <c r="W2578" i="2"/>
  <c r="Y2578" i="2" s="1"/>
  <c r="W2580" i="2"/>
  <c r="Y2580" i="2" s="1"/>
  <c r="W2582" i="2"/>
  <c r="Y2582" i="2" s="1"/>
  <c r="W2499" i="2"/>
  <c r="Y2499" i="2" s="1"/>
  <c r="W2501" i="2"/>
  <c r="Y2501" i="2" s="1"/>
  <c r="W2503" i="2"/>
  <c r="Y2503" i="2" s="1"/>
  <c r="W2505" i="2"/>
  <c r="Y2505" i="2" s="1"/>
  <c r="W2507" i="2"/>
  <c r="Y2507" i="2" s="1"/>
  <c r="W2509" i="2"/>
  <c r="Y2509" i="2" s="1"/>
  <c r="W2511" i="2"/>
  <c r="Y2511" i="2" s="1"/>
  <c r="W2513" i="2"/>
  <c r="Y2513" i="2" s="1"/>
  <c r="W2515" i="2"/>
  <c r="Y2515" i="2" s="1"/>
  <c r="W2517" i="2"/>
  <c r="Y2517" i="2" s="1"/>
  <c r="W2519" i="2"/>
  <c r="Y2519" i="2" s="1"/>
  <c r="W2521" i="2"/>
  <c r="Y2521" i="2" s="1"/>
  <c r="W2523" i="2"/>
  <c r="Y2523" i="2" s="1"/>
  <c r="W2525" i="2"/>
  <c r="Y2525" i="2" s="1"/>
  <c r="W2527" i="2"/>
  <c r="Y2527" i="2" s="1"/>
  <c r="W2529" i="2"/>
  <c r="Y2529" i="2" s="1"/>
  <c r="W2531" i="2"/>
  <c r="Y2531" i="2" s="1"/>
  <c r="W2533" i="2"/>
  <c r="Y2533" i="2" s="1"/>
  <c r="W2535" i="2"/>
  <c r="Y2535" i="2" s="1"/>
  <c r="W2537" i="2"/>
  <c r="Y2537" i="2" s="1"/>
  <c r="W2539" i="2"/>
  <c r="Y2539" i="2" s="1"/>
  <c r="W2541" i="2"/>
  <c r="Y2541" i="2" s="1"/>
  <c r="W2543" i="2"/>
  <c r="Y2543" i="2" s="1"/>
  <c r="W2545" i="2"/>
  <c r="Y2545" i="2" s="1"/>
  <c r="W2547" i="2"/>
  <c r="Y2547" i="2" s="1"/>
  <c r="W2549" i="2"/>
  <c r="Y2549" i="2" s="1"/>
  <c r="W2551" i="2"/>
  <c r="Y2551" i="2" s="1"/>
  <c r="W2553" i="2"/>
  <c r="Y2553" i="2" s="1"/>
  <c r="W2555" i="2"/>
  <c r="Y2555" i="2" s="1"/>
  <c r="W2557" i="2"/>
  <c r="Y2557" i="2" s="1"/>
  <c r="W2559" i="2"/>
  <c r="Y2559" i="2" s="1"/>
  <c r="W2561" i="2"/>
  <c r="Y2561" i="2" s="1"/>
  <c r="W2563" i="2"/>
  <c r="Y2563" i="2" s="1"/>
  <c r="W2565" i="2"/>
  <c r="Y2565" i="2" s="1"/>
  <c r="W2567" i="2"/>
  <c r="Y2567" i="2" s="1"/>
  <c r="W2569" i="2"/>
  <c r="Y2569" i="2" s="1"/>
  <c r="W2571" i="2"/>
  <c r="Y2571" i="2" s="1"/>
  <c r="W2573" i="2"/>
  <c r="Y2573" i="2" s="1"/>
  <c r="W2575" i="2"/>
  <c r="Y2575" i="2" s="1"/>
  <c r="W2577" i="2"/>
  <c r="Y2577" i="2" s="1"/>
  <c r="W2579" i="2"/>
  <c r="Y2579" i="2" s="1"/>
  <c r="W2581" i="2"/>
  <c r="Y2581" i="2" s="1"/>
  <c r="W2583" i="2"/>
  <c r="Y2583" i="2" s="1"/>
  <c r="V103" i="2"/>
  <c r="X103" i="2" s="1"/>
  <c r="V101" i="2"/>
  <c r="X101" i="2" s="1"/>
  <c r="V104" i="2"/>
  <c r="X104" i="2" s="1"/>
  <c r="V99" i="2"/>
  <c r="X99" i="2" s="1"/>
  <c r="V100" i="2"/>
  <c r="X100" i="2" s="1"/>
  <c r="V102" i="2"/>
  <c r="X102" i="2" s="1"/>
  <c r="V97" i="2"/>
  <c r="X97" i="2" s="1"/>
  <c r="V93" i="2"/>
  <c r="X93" i="2" s="1"/>
  <c r="V94" i="2"/>
  <c r="X94" i="2" s="1"/>
  <c r="V95" i="2"/>
  <c r="X95" i="2" s="1"/>
  <c r="V96" i="2"/>
  <c r="X96" i="2" s="1"/>
  <c r="V98" i="2"/>
  <c r="X98" i="2" s="1"/>
  <c r="V8" i="2"/>
  <c r="X8" i="2" s="1"/>
  <c r="V9" i="2"/>
  <c r="X9" i="2" s="1"/>
  <c r="V10" i="2"/>
  <c r="X10" i="2" s="1"/>
  <c r="V11" i="2"/>
  <c r="X11" i="2" s="1"/>
  <c r="V12" i="2"/>
  <c r="X12" i="2" s="1"/>
  <c r="V13" i="2"/>
  <c r="X13" i="2" s="1"/>
  <c r="V14" i="2"/>
  <c r="X14" i="2" s="1"/>
  <c r="V15" i="2"/>
  <c r="X15" i="2" s="1"/>
  <c r="V16" i="2"/>
  <c r="X16" i="2" s="1"/>
  <c r="V17" i="2"/>
  <c r="X17" i="2" s="1"/>
  <c r="V18" i="2"/>
  <c r="X18" i="2" s="1"/>
  <c r="V19" i="2"/>
  <c r="X19" i="2" s="1"/>
  <c r="V20" i="2"/>
  <c r="X20" i="2" s="1"/>
  <c r="V21" i="2"/>
  <c r="X21" i="2" s="1"/>
  <c r="V22" i="2"/>
  <c r="X22" i="2" s="1"/>
  <c r="V23" i="2"/>
  <c r="X23" i="2" s="1"/>
  <c r="V24" i="2"/>
  <c r="X24" i="2" s="1"/>
  <c r="V25" i="2"/>
  <c r="X25" i="2" s="1"/>
  <c r="V26" i="2"/>
  <c r="X26" i="2" s="1"/>
  <c r="V27" i="2"/>
  <c r="X27" i="2" s="1"/>
  <c r="V28" i="2"/>
  <c r="X28" i="2" s="1"/>
  <c r="V29" i="2"/>
  <c r="X29" i="2" s="1"/>
  <c r="V30" i="2"/>
  <c r="X30" i="2" s="1"/>
  <c r="V31" i="2"/>
  <c r="X31" i="2" s="1"/>
  <c r="V32" i="2"/>
  <c r="X32" i="2" s="1"/>
  <c r="V33" i="2"/>
  <c r="X33" i="2" s="1"/>
  <c r="V34" i="2"/>
  <c r="X34" i="2" s="1"/>
  <c r="V35" i="2"/>
  <c r="X35" i="2" s="1"/>
  <c r="V36" i="2"/>
  <c r="X36" i="2" s="1"/>
  <c r="V37" i="2"/>
  <c r="X37" i="2" s="1"/>
  <c r="V38" i="2"/>
  <c r="X38" i="2" s="1"/>
  <c r="V39" i="2"/>
  <c r="X39" i="2" s="1"/>
  <c r="V40" i="2"/>
  <c r="X40" i="2" s="1"/>
  <c r="V41" i="2"/>
  <c r="X41" i="2" s="1"/>
  <c r="V42" i="2"/>
  <c r="X42" i="2" s="1"/>
  <c r="V43" i="2"/>
  <c r="X43" i="2" s="1"/>
  <c r="V44" i="2"/>
  <c r="X44" i="2" s="1"/>
  <c r="V45" i="2"/>
  <c r="X45" i="2" s="1"/>
  <c r="V46" i="2"/>
  <c r="X46" i="2" s="1"/>
  <c r="V47" i="2"/>
  <c r="X47" i="2" s="1"/>
  <c r="V48" i="2"/>
  <c r="X48" i="2" s="1"/>
  <c r="V49" i="2"/>
  <c r="X49" i="2" s="1"/>
  <c r="V50" i="2"/>
  <c r="X50" i="2" s="1"/>
  <c r="V51" i="2"/>
  <c r="X51" i="2" s="1"/>
  <c r="V52" i="2"/>
  <c r="X52" i="2" s="1"/>
  <c r="V53" i="2"/>
  <c r="X53" i="2" s="1"/>
  <c r="V54" i="2"/>
  <c r="X54" i="2" s="1"/>
  <c r="V55" i="2"/>
  <c r="X55" i="2" s="1"/>
  <c r="V56" i="2"/>
  <c r="X56" i="2" s="1"/>
  <c r="V57" i="2"/>
  <c r="X57" i="2" s="1"/>
  <c r="V58" i="2"/>
  <c r="X58" i="2" s="1"/>
  <c r="V59" i="2"/>
  <c r="X59" i="2" s="1"/>
  <c r="V60" i="2"/>
  <c r="X60" i="2" s="1"/>
  <c r="V61" i="2"/>
  <c r="X61" i="2" s="1"/>
  <c r="V62" i="2"/>
  <c r="X62" i="2" s="1"/>
  <c r="V63" i="2"/>
  <c r="X63" i="2" s="1"/>
  <c r="V64" i="2"/>
  <c r="X64" i="2" s="1"/>
  <c r="V65" i="2"/>
  <c r="X65" i="2" s="1"/>
  <c r="V66" i="2"/>
  <c r="X66" i="2" s="1"/>
  <c r="V67" i="2"/>
  <c r="X67" i="2" s="1"/>
  <c r="V68" i="2"/>
  <c r="X68" i="2" s="1"/>
  <c r="V69" i="2"/>
  <c r="X69" i="2" s="1"/>
  <c r="V70" i="2"/>
  <c r="X70" i="2" s="1"/>
  <c r="V71" i="2"/>
  <c r="X71" i="2" s="1"/>
  <c r="V72" i="2"/>
  <c r="X72" i="2" s="1"/>
  <c r="V73" i="2"/>
  <c r="X73" i="2" s="1"/>
  <c r="V74" i="2"/>
  <c r="X74" i="2" s="1"/>
  <c r="V75" i="2"/>
  <c r="X75" i="2" s="1"/>
  <c r="V76" i="2"/>
  <c r="X76" i="2" s="1"/>
  <c r="V77" i="2"/>
  <c r="X77" i="2" s="1"/>
  <c r="V78" i="2"/>
  <c r="X78" i="2" s="1"/>
  <c r="V79" i="2"/>
  <c r="X79" i="2" s="1"/>
  <c r="V80" i="2"/>
  <c r="X80" i="2" s="1"/>
  <c r="V81" i="2"/>
  <c r="X81" i="2" s="1"/>
  <c r="V82" i="2"/>
  <c r="X82" i="2" s="1"/>
  <c r="V83" i="2"/>
  <c r="X83" i="2" s="1"/>
  <c r="V84" i="2"/>
  <c r="X84" i="2" s="1"/>
  <c r="V85" i="2"/>
  <c r="X85" i="2" s="1"/>
  <c r="V86" i="2"/>
  <c r="X86" i="2" s="1"/>
  <c r="V87" i="2"/>
  <c r="X87" i="2" s="1"/>
  <c r="V88" i="2"/>
  <c r="X88" i="2" s="1"/>
  <c r="V89" i="2"/>
  <c r="X89" i="2" s="1"/>
  <c r="V90" i="2"/>
  <c r="X90" i="2" s="1"/>
  <c r="V91" i="2"/>
  <c r="X91" i="2" s="1"/>
  <c r="V92" i="2"/>
  <c r="X92" i="2" s="1"/>
  <c r="W104" i="2"/>
  <c r="W99" i="2"/>
  <c r="W100" i="2"/>
  <c r="W102" i="2"/>
  <c r="W103" i="2"/>
  <c r="W101" i="2"/>
  <c r="W98" i="2"/>
  <c r="W97" i="2"/>
  <c r="W94" i="2"/>
  <c r="W96" i="2"/>
  <c r="W93" i="2"/>
  <c r="W95" i="2"/>
  <c r="W8" i="2"/>
  <c r="Y8" i="2" s="1"/>
  <c r="W9" i="2"/>
  <c r="Y9" i="2" s="1"/>
  <c r="W10" i="2"/>
  <c r="Y10" i="2" s="1"/>
  <c r="W11" i="2"/>
  <c r="Y11" i="2" s="1"/>
  <c r="W12" i="2"/>
  <c r="Y12" i="2" s="1"/>
  <c r="W13" i="2"/>
  <c r="Y13" i="2" s="1"/>
  <c r="W14" i="2"/>
  <c r="Y14" i="2" s="1"/>
  <c r="W15" i="2"/>
  <c r="Y15" i="2" s="1"/>
  <c r="W16" i="2"/>
  <c r="Y16" i="2" s="1"/>
  <c r="W17" i="2"/>
  <c r="Y17" i="2" s="1"/>
  <c r="W18" i="2"/>
  <c r="Y18" i="2" s="1"/>
  <c r="W19" i="2"/>
  <c r="Y19" i="2" s="1"/>
  <c r="W20" i="2"/>
  <c r="Y20" i="2" s="1"/>
  <c r="W21" i="2"/>
  <c r="Y21" i="2" s="1"/>
  <c r="W22" i="2"/>
  <c r="Y22" i="2" s="1"/>
  <c r="W23" i="2"/>
  <c r="Y23" i="2" s="1"/>
  <c r="W24" i="2"/>
  <c r="Y24" i="2" s="1"/>
  <c r="W25" i="2"/>
  <c r="Y25" i="2" s="1"/>
  <c r="W26" i="2"/>
  <c r="Y26" i="2" s="1"/>
  <c r="W27" i="2"/>
  <c r="Y27" i="2" s="1"/>
  <c r="W28" i="2"/>
  <c r="Y28" i="2" s="1"/>
  <c r="W29" i="2"/>
  <c r="Y29" i="2" s="1"/>
  <c r="W30" i="2"/>
  <c r="Y30" i="2" s="1"/>
  <c r="W31" i="2"/>
  <c r="Y31" i="2" s="1"/>
  <c r="W32" i="2"/>
  <c r="Y32" i="2" s="1"/>
  <c r="W33" i="2"/>
  <c r="Y33" i="2" s="1"/>
  <c r="W34" i="2"/>
  <c r="Y34" i="2" s="1"/>
  <c r="W35" i="2"/>
  <c r="Y35" i="2" s="1"/>
  <c r="W36" i="2"/>
  <c r="Y36" i="2" s="1"/>
  <c r="W37" i="2"/>
  <c r="Y37" i="2" s="1"/>
  <c r="W38" i="2"/>
  <c r="Y38" i="2" s="1"/>
  <c r="W39" i="2"/>
  <c r="Y39" i="2" s="1"/>
  <c r="W40" i="2"/>
  <c r="Y40" i="2" s="1"/>
  <c r="W41" i="2"/>
  <c r="Y41" i="2" s="1"/>
  <c r="W42" i="2"/>
  <c r="Y42" i="2" s="1"/>
  <c r="W43" i="2"/>
  <c r="Y43" i="2" s="1"/>
  <c r="W44" i="2"/>
  <c r="Y44" i="2" s="1"/>
  <c r="W45" i="2"/>
  <c r="Y45" i="2" s="1"/>
  <c r="W46" i="2"/>
  <c r="Y46" i="2" s="1"/>
  <c r="W47" i="2"/>
  <c r="Y47" i="2" s="1"/>
  <c r="W48" i="2"/>
  <c r="Y48" i="2" s="1"/>
  <c r="W49" i="2"/>
  <c r="Y49" i="2" s="1"/>
  <c r="W50" i="2"/>
  <c r="Y50" i="2" s="1"/>
  <c r="W51" i="2"/>
  <c r="Y51" i="2" s="1"/>
  <c r="W52" i="2"/>
  <c r="Y52" i="2" s="1"/>
  <c r="W53" i="2"/>
  <c r="Y53" i="2" s="1"/>
  <c r="W54" i="2"/>
  <c r="Y54" i="2" s="1"/>
  <c r="W55" i="2"/>
  <c r="Y55" i="2" s="1"/>
  <c r="W56" i="2"/>
  <c r="Y56" i="2" s="1"/>
  <c r="W57" i="2"/>
  <c r="Y57" i="2" s="1"/>
  <c r="W58" i="2"/>
  <c r="Y58" i="2" s="1"/>
  <c r="W59" i="2"/>
  <c r="Y59" i="2" s="1"/>
  <c r="W60" i="2"/>
  <c r="Y60" i="2" s="1"/>
  <c r="W61" i="2"/>
  <c r="Y61" i="2" s="1"/>
  <c r="W62" i="2"/>
  <c r="Y62" i="2" s="1"/>
  <c r="W63" i="2"/>
  <c r="Y63" i="2" s="1"/>
  <c r="W64" i="2"/>
  <c r="Y64" i="2" s="1"/>
  <c r="W65" i="2"/>
  <c r="Y65" i="2" s="1"/>
  <c r="W66" i="2"/>
  <c r="Y66" i="2" s="1"/>
  <c r="W67" i="2"/>
  <c r="Y67" i="2" s="1"/>
  <c r="W68" i="2"/>
  <c r="Y68" i="2" s="1"/>
  <c r="W69" i="2"/>
  <c r="Y69" i="2" s="1"/>
  <c r="W70" i="2"/>
  <c r="Y70" i="2" s="1"/>
  <c r="W71" i="2"/>
  <c r="Y71" i="2" s="1"/>
  <c r="W72" i="2"/>
  <c r="Y72" i="2" s="1"/>
  <c r="W73" i="2"/>
  <c r="Y73" i="2" s="1"/>
  <c r="W74" i="2"/>
  <c r="Y74" i="2" s="1"/>
  <c r="W75" i="2"/>
  <c r="Y75" i="2" s="1"/>
  <c r="W76" i="2"/>
  <c r="Y76" i="2" s="1"/>
  <c r="W77" i="2"/>
  <c r="Y77" i="2" s="1"/>
  <c r="W78" i="2"/>
  <c r="Y78" i="2" s="1"/>
  <c r="W79" i="2"/>
  <c r="Y79" i="2" s="1"/>
  <c r="W80" i="2"/>
  <c r="Y80" i="2" s="1"/>
  <c r="W81" i="2"/>
  <c r="Y81" i="2" s="1"/>
  <c r="W82" i="2"/>
  <c r="Y82" i="2" s="1"/>
  <c r="W83" i="2"/>
  <c r="Y83" i="2" s="1"/>
  <c r="W84" i="2"/>
  <c r="Y84" i="2" s="1"/>
  <c r="W85" i="2"/>
  <c r="Y85" i="2" s="1"/>
  <c r="W86" i="2"/>
  <c r="Y86" i="2" s="1"/>
  <c r="W87" i="2"/>
  <c r="Y87" i="2" s="1"/>
  <c r="W88" i="2"/>
  <c r="Y88" i="2" s="1"/>
  <c r="W89" i="2"/>
  <c r="Y89" i="2" s="1"/>
  <c r="W90" i="2"/>
  <c r="Y90" i="2" s="1"/>
  <c r="W91" i="2"/>
  <c r="Y91" i="2" s="1"/>
  <c r="W92" i="2"/>
  <c r="Y92" i="2" s="1"/>
  <c r="K746" i="2"/>
  <c r="K745" i="2"/>
  <c r="K744" i="2"/>
  <c r="K741" i="2"/>
  <c r="K742" i="2"/>
  <c r="K743" i="2"/>
  <c r="K735" i="2"/>
  <c r="K736" i="2"/>
  <c r="K737" i="2"/>
  <c r="K739" i="2"/>
  <c r="K740" i="2"/>
  <c r="K738" i="2"/>
  <c r="K734" i="2"/>
  <c r="K733" i="2"/>
  <c r="I976" i="2"/>
  <c r="V976" i="2"/>
  <c r="X976" i="2" s="1"/>
  <c r="I971" i="2"/>
  <c r="I972" i="2"/>
  <c r="I973" i="2"/>
  <c r="V973" i="2"/>
  <c r="X973" i="2" s="1"/>
  <c r="V974" i="2"/>
  <c r="X974" i="2" s="1"/>
  <c r="I975" i="2"/>
  <c r="V975" i="2"/>
  <c r="X975" i="2" s="1"/>
  <c r="V971" i="2"/>
  <c r="X971" i="2" s="1"/>
  <c r="V972" i="2"/>
  <c r="X972" i="2" s="1"/>
  <c r="I974" i="2"/>
  <c r="I969" i="2"/>
  <c r="I970" i="2"/>
  <c r="I965" i="2"/>
  <c r="I966" i="2"/>
  <c r="I967" i="2"/>
  <c r="I968" i="2"/>
  <c r="V969" i="2"/>
  <c r="X969" i="2" s="1"/>
  <c r="V970" i="2"/>
  <c r="X970" i="2" s="1"/>
  <c r="V966" i="2"/>
  <c r="X966" i="2" s="1"/>
  <c r="V968" i="2"/>
  <c r="X968" i="2" s="1"/>
  <c r="V965" i="2"/>
  <c r="X965" i="2" s="1"/>
  <c r="V967" i="2"/>
  <c r="X967" i="2" s="1"/>
  <c r="V880" i="2"/>
  <c r="X880" i="2" s="1"/>
  <c r="V881" i="2"/>
  <c r="X881" i="2" s="1"/>
  <c r="V882" i="2"/>
  <c r="X882" i="2" s="1"/>
  <c r="V883" i="2"/>
  <c r="X883" i="2" s="1"/>
  <c r="V884" i="2"/>
  <c r="X884" i="2" s="1"/>
  <c r="V885" i="2"/>
  <c r="X885" i="2" s="1"/>
  <c r="V886" i="2"/>
  <c r="X886" i="2" s="1"/>
  <c r="V887" i="2"/>
  <c r="X887" i="2" s="1"/>
  <c r="V888" i="2"/>
  <c r="X888" i="2" s="1"/>
  <c r="V889" i="2"/>
  <c r="X889" i="2" s="1"/>
  <c r="V890" i="2"/>
  <c r="X890" i="2" s="1"/>
  <c r="V891" i="2"/>
  <c r="X891" i="2" s="1"/>
  <c r="V892" i="2"/>
  <c r="X892" i="2" s="1"/>
  <c r="V893" i="2"/>
  <c r="X893" i="2" s="1"/>
  <c r="V894" i="2"/>
  <c r="X894" i="2" s="1"/>
  <c r="V895" i="2"/>
  <c r="X895" i="2" s="1"/>
  <c r="V896" i="2"/>
  <c r="X896" i="2" s="1"/>
  <c r="V897" i="2"/>
  <c r="X897" i="2" s="1"/>
  <c r="V898" i="2"/>
  <c r="X898" i="2" s="1"/>
  <c r="V899" i="2"/>
  <c r="X899" i="2" s="1"/>
  <c r="V900" i="2"/>
  <c r="X900" i="2" s="1"/>
  <c r="V901" i="2"/>
  <c r="X901" i="2" s="1"/>
  <c r="V902" i="2"/>
  <c r="X902" i="2" s="1"/>
  <c r="V903" i="2"/>
  <c r="X903" i="2" s="1"/>
  <c r="V904" i="2"/>
  <c r="X904" i="2" s="1"/>
  <c r="V905" i="2"/>
  <c r="X905" i="2" s="1"/>
  <c r="V906" i="2"/>
  <c r="X906" i="2" s="1"/>
  <c r="V907" i="2"/>
  <c r="X907" i="2" s="1"/>
  <c r="V908" i="2"/>
  <c r="X908" i="2" s="1"/>
  <c r="V909" i="2"/>
  <c r="X909" i="2" s="1"/>
  <c r="V910" i="2"/>
  <c r="X910" i="2" s="1"/>
  <c r="V911" i="2"/>
  <c r="X911" i="2" s="1"/>
  <c r="V912" i="2"/>
  <c r="X912" i="2" s="1"/>
  <c r="V913" i="2"/>
  <c r="X913" i="2" s="1"/>
  <c r="V914" i="2"/>
  <c r="X914" i="2" s="1"/>
  <c r="V915" i="2"/>
  <c r="X915" i="2" s="1"/>
  <c r="V916" i="2"/>
  <c r="X916" i="2" s="1"/>
  <c r="V917" i="2"/>
  <c r="X917" i="2" s="1"/>
  <c r="V918" i="2"/>
  <c r="X918" i="2" s="1"/>
  <c r="V919" i="2"/>
  <c r="X919" i="2" s="1"/>
  <c r="V920" i="2"/>
  <c r="X920" i="2" s="1"/>
  <c r="V921" i="2"/>
  <c r="X921" i="2" s="1"/>
  <c r="V922" i="2"/>
  <c r="X922" i="2" s="1"/>
  <c r="V923" i="2"/>
  <c r="X923" i="2" s="1"/>
  <c r="V924" i="2"/>
  <c r="X924" i="2" s="1"/>
  <c r="V925" i="2"/>
  <c r="X925" i="2" s="1"/>
  <c r="V926" i="2"/>
  <c r="X926" i="2" s="1"/>
  <c r="V927" i="2"/>
  <c r="X927" i="2" s="1"/>
  <c r="V928" i="2"/>
  <c r="X928" i="2" s="1"/>
  <c r="V929" i="2"/>
  <c r="X929" i="2" s="1"/>
  <c r="V930" i="2"/>
  <c r="X930" i="2" s="1"/>
  <c r="V931" i="2"/>
  <c r="X931" i="2" s="1"/>
  <c r="V932" i="2"/>
  <c r="X932" i="2" s="1"/>
  <c r="V933" i="2"/>
  <c r="X933" i="2" s="1"/>
  <c r="V934" i="2"/>
  <c r="X934" i="2" s="1"/>
  <c r="V935" i="2"/>
  <c r="X935" i="2" s="1"/>
  <c r="V936" i="2"/>
  <c r="X936" i="2" s="1"/>
  <c r="V937" i="2"/>
  <c r="X937" i="2" s="1"/>
  <c r="V938" i="2"/>
  <c r="X938" i="2" s="1"/>
  <c r="V939" i="2"/>
  <c r="X939" i="2" s="1"/>
  <c r="V940" i="2"/>
  <c r="X940" i="2" s="1"/>
  <c r="V941" i="2"/>
  <c r="X941" i="2" s="1"/>
  <c r="V942" i="2"/>
  <c r="X942" i="2" s="1"/>
  <c r="V943" i="2"/>
  <c r="X943" i="2" s="1"/>
  <c r="V944" i="2"/>
  <c r="X944" i="2" s="1"/>
  <c r="V945" i="2"/>
  <c r="X945" i="2" s="1"/>
  <c r="V946" i="2"/>
  <c r="X946" i="2" s="1"/>
  <c r="V947" i="2"/>
  <c r="X947" i="2" s="1"/>
  <c r="V948" i="2"/>
  <c r="X948" i="2" s="1"/>
  <c r="V949" i="2"/>
  <c r="X949" i="2" s="1"/>
  <c r="V950" i="2"/>
  <c r="X950" i="2" s="1"/>
  <c r="V951" i="2"/>
  <c r="X951" i="2" s="1"/>
  <c r="V952" i="2"/>
  <c r="X952" i="2" s="1"/>
  <c r="V953" i="2"/>
  <c r="X953" i="2" s="1"/>
  <c r="V954" i="2"/>
  <c r="X954" i="2" s="1"/>
  <c r="V955" i="2"/>
  <c r="X955" i="2" s="1"/>
  <c r="V956" i="2"/>
  <c r="X956" i="2" s="1"/>
  <c r="V957" i="2"/>
  <c r="X957" i="2" s="1"/>
  <c r="V958" i="2"/>
  <c r="X958" i="2" s="1"/>
  <c r="V959" i="2"/>
  <c r="X959" i="2" s="1"/>
  <c r="V960" i="2"/>
  <c r="X960" i="2" s="1"/>
  <c r="V961" i="2"/>
  <c r="X961" i="2" s="1"/>
  <c r="V962" i="2"/>
  <c r="X962" i="2" s="1"/>
  <c r="V963" i="2"/>
  <c r="X963" i="2" s="1"/>
  <c r="V964" i="2"/>
  <c r="X964" i="2" s="1"/>
  <c r="I964" i="2"/>
  <c r="I963" i="2"/>
  <c r="W976" i="2"/>
  <c r="Y976" i="2" s="1"/>
  <c r="W975" i="2"/>
  <c r="Y975" i="2" s="1"/>
  <c r="W971" i="2"/>
  <c r="W972" i="2"/>
  <c r="W973" i="2"/>
  <c r="W974" i="2"/>
  <c r="W969" i="2"/>
  <c r="W970" i="2"/>
  <c r="W965" i="2"/>
  <c r="W966" i="2"/>
  <c r="W967" i="2"/>
  <c r="W968" i="2"/>
  <c r="W880" i="2"/>
  <c r="Y880" i="2" s="1"/>
  <c r="W881" i="2"/>
  <c r="Y881" i="2" s="1"/>
  <c r="W882" i="2"/>
  <c r="Y882" i="2" s="1"/>
  <c r="W883" i="2"/>
  <c r="Y883" i="2" s="1"/>
  <c r="W884" i="2"/>
  <c r="Y884" i="2" s="1"/>
  <c r="W885" i="2"/>
  <c r="Y885" i="2" s="1"/>
  <c r="W886" i="2"/>
  <c r="Y886" i="2" s="1"/>
  <c r="W887" i="2"/>
  <c r="Y887" i="2" s="1"/>
  <c r="W888" i="2"/>
  <c r="Y888" i="2" s="1"/>
  <c r="W889" i="2"/>
  <c r="Y889" i="2" s="1"/>
  <c r="W890" i="2"/>
  <c r="Y890" i="2" s="1"/>
  <c r="W891" i="2"/>
  <c r="Y891" i="2" s="1"/>
  <c r="W892" i="2"/>
  <c r="Y892" i="2" s="1"/>
  <c r="W893" i="2"/>
  <c r="Y893" i="2" s="1"/>
  <c r="W894" i="2"/>
  <c r="Y894" i="2" s="1"/>
  <c r="W895" i="2"/>
  <c r="Y895" i="2" s="1"/>
  <c r="W896" i="2"/>
  <c r="Y896" i="2" s="1"/>
  <c r="W897" i="2"/>
  <c r="Y897" i="2" s="1"/>
  <c r="W898" i="2"/>
  <c r="Y898" i="2" s="1"/>
  <c r="W899" i="2"/>
  <c r="Y899" i="2" s="1"/>
  <c r="W900" i="2"/>
  <c r="Y900" i="2" s="1"/>
  <c r="W901" i="2"/>
  <c r="Y901" i="2" s="1"/>
  <c r="W902" i="2"/>
  <c r="Y902" i="2" s="1"/>
  <c r="W903" i="2"/>
  <c r="Y903" i="2" s="1"/>
  <c r="W904" i="2"/>
  <c r="Y904" i="2" s="1"/>
  <c r="W905" i="2"/>
  <c r="Y905" i="2" s="1"/>
  <c r="W906" i="2"/>
  <c r="Y906" i="2" s="1"/>
  <c r="W907" i="2"/>
  <c r="Y907" i="2" s="1"/>
  <c r="W908" i="2"/>
  <c r="Y908" i="2" s="1"/>
  <c r="W909" i="2"/>
  <c r="Y909" i="2" s="1"/>
  <c r="W910" i="2"/>
  <c r="Y910" i="2" s="1"/>
  <c r="W911" i="2"/>
  <c r="Y911" i="2" s="1"/>
  <c r="W912" i="2"/>
  <c r="Y912" i="2" s="1"/>
  <c r="W913" i="2"/>
  <c r="Y913" i="2" s="1"/>
  <c r="W914" i="2"/>
  <c r="Y914" i="2" s="1"/>
  <c r="W915" i="2"/>
  <c r="Y915" i="2" s="1"/>
  <c r="W916" i="2"/>
  <c r="Y916" i="2" s="1"/>
  <c r="W917" i="2"/>
  <c r="Y917" i="2" s="1"/>
  <c r="W918" i="2"/>
  <c r="Y918" i="2" s="1"/>
  <c r="W919" i="2"/>
  <c r="Y919" i="2" s="1"/>
  <c r="W920" i="2"/>
  <c r="Y920" i="2" s="1"/>
  <c r="W921" i="2"/>
  <c r="Y921" i="2" s="1"/>
  <c r="W922" i="2"/>
  <c r="Y922" i="2" s="1"/>
  <c r="W923" i="2"/>
  <c r="Y923" i="2" s="1"/>
  <c r="W924" i="2"/>
  <c r="Y924" i="2" s="1"/>
  <c r="W925" i="2"/>
  <c r="Y925" i="2" s="1"/>
  <c r="W926" i="2"/>
  <c r="Y926" i="2" s="1"/>
  <c r="W927" i="2"/>
  <c r="Y927" i="2" s="1"/>
  <c r="W928" i="2"/>
  <c r="Y928" i="2" s="1"/>
  <c r="W929" i="2"/>
  <c r="Y929" i="2" s="1"/>
  <c r="W930" i="2"/>
  <c r="Y930" i="2" s="1"/>
  <c r="W931" i="2"/>
  <c r="Y931" i="2" s="1"/>
  <c r="W932" i="2"/>
  <c r="Y932" i="2" s="1"/>
  <c r="W933" i="2"/>
  <c r="Y933" i="2" s="1"/>
  <c r="W934" i="2"/>
  <c r="Y934" i="2" s="1"/>
  <c r="W935" i="2"/>
  <c r="Y935" i="2" s="1"/>
  <c r="W936" i="2"/>
  <c r="Y936" i="2" s="1"/>
  <c r="W937" i="2"/>
  <c r="Y937" i="2" s="1"/>
  <c r="W938" i="2"/>
  <c r="Y938" i="2" s="1"/>
  <c r="W939" i="2"/>
  <c r="Y939" i="2" s="1"/>
  <c r="W940" i="2"/>
  <c r="Y940" i="2" s="1"/>
  <c r="W941" i="2"/>
  <c r="Y941" i="2" s="1"/>
  <c r="W942" i="2"/>
  <c r="Y942" i="2" s="1"/>
  <c r="W943" i="2"/>
  <c r="Y943" i="2" s="1"/>
  <c r="W944" i="2"/>
  <c r="Y944" i="2" s="1"/>
  <c r="W945" i="2"/>
  <c r="Y945" i="2" s="1"/>
  <c r="W946" i="2"/>
  <c r="Y946" i="2" s="1"/>
  <c r="W947" i="2"/>
  <c r="Y947" i="2" s="1"/>
  <c r="W948" i="2"/>
  <c r="Y948" i="2" s="1"/>
  <c r="W949" i="2"/>
  <c r="Y949" i="2" s="1"/>
  <c r="W950" i="2"/>
  <c r="Y950" i="2" s="1"/>
  <c r="W951" i="2"/>
  <c r="Y951" i="2" s="1"/>
  <c r="W952" i="2"/>
  <c r="Y952" i="2" s="1"/>
  <c r="W953" i="2"/>
  <c r="Y953" i="2" s="1"/>
  <c r="W954" i="2"/>
  <c r="Y954" i="2" s="1"/>
  <c r="W955" i="2"/>
  <c r="Y955" i="2" s="1"/>
  <c r="W956" i="2"/>
  <c r="Y956" i="2" s="1"/>
  <c r="W957" i="2"/>
  <c r="Y957" i="2" s="1"/>
  <c r="W958" i="2"/>
  <c r="Y958" i="2" s="1"/>
  <c r="W959" i="2"/>
  <c r="Y959" i="2" s="1"/>
  <c r="W960" i="2"/>
  <c r="Y960" i="2" s="1"/>
  <c r="W961" i="2"/>
  <c r="Y961" i="2" s="1"/>
  <c r="W962" i="2"/>
  <c r="Y962" i="2" s="1"/>
  <c r="W963" i="2"/>
  <c r="Y963" i="2" s="1"/>
  <c r="W964" i="2"/>
  <c r="Y964" i="2" s="1"/>
  <c r="K1591" i="2"/>
  <c r="K1592" i="2"/>
  <c r="K1587" i="2"/>
  <c r="K1589" i="2"/>
  <c r="K1590" i="2"/>
  <c r="K1588" i="2"/>
  <c r="K1585" i="2"/>
  <c r="K1586" i="2"/>
  <c r="K1581" i="2"/>
  <c r="K1582" i="2"/>
  <c r="K1583" i="2"/>
  <c r="K1584" i="2"/>
  <c r="K1580" i="2"/>
  <c r="K1579" i="2"/>
  <c r="I1783" i="2"/>
  <c r="V1783" i="2"/>
  <c r="X1783" i="2" s="1"/>
  <c r="V1784" i="2"/>
  <c r="X1784" i="2" s="1"/>
  <c r="I1784" i="2"/>
  <c r="V1778" i="2"/>
  <c r="X1778" i="2" s="1"/>
  <c r="V1779" i="2"/>
  <c r="X1779" i="2" s="1"/>
  <c r="V1780" i="2"/>
  <c r="X1780" i="2" s="1"/>
  <c r="V1781" i="2"/>
  <c r="X1781" i="2" s="1"/>
  <c r="V1782" i="2"/>
  <c r="X1782" i="2" s="1"/>
  <c r="I1779" i="2"/>
  <c r="I1781" i="2"/>
  <c r="I1778" i="2"/>
  <c r="I1780" i="2"/>
  <c r="I1782" i="2"/>
  <c r="V1773" i="2"/>
  <c r="X1773" i="2" s="1"/>
  <c r="V1774" i="2"/>
  <c r="X1774" i="2" s="1"/>
  <c r="V1775" i="2"/>
  <c r="X1775" i="2" s="1"/>
  <c r="V1776" i="2"/>
  <c r="X1776" i="2" s="1"/>
  <c r="I1777" i="2"/>
  <c r="V1777" i="2"/>
  <c r="X1777" i="2" s="1"/>
  <c r="I1773" i="2"/>
  <c r="I1774" i="2"/>
  <c r="I1775" i="2"/>
  <c r="I1776" i="2"/>
  <c r="V1688" i="2"/>
  <c r="X1688" i="2" s="1"/>
  <c r="V1689" i="2"/>
  <c r="X1689" i="2" s="1"/>
  <c r="V1690" i="2"/>
  <c r="X1690" i="2" s="1"/>
  <c r="V1691" i="2"/>
  <c r="X1691" i="2" s="1"/>
  <c r="V1692" i="2"/>
  <c r="X1692" i="2" s="1"/>
  <c r="V1693" i="2"/>
  <c r="X1693" i="2" s="1"/>
  <c r="V1694" i="2"/>
  <c r="X1694" i="2" s="1"/>
  <c r="V1695" i="2"/>
  <c r="X1695" i="2" s="1"/>
  <c r="V1696" i="2"/>
  <c r="X1696" i="2" s="1"/>
  <c r="V1697" i="2"/>
  <c r="X1697" i="2" s="1"/>
  <c r="V1698" i="2"/>
  <c r="X1698" i="2" s="1"/>
  <c r="V1699" i="2"/>
  <c r="X1699" i="2" s="1"/>
  <c r="V1700" i="2"/>
  <c r="X1700" i="2" s="1"/>
  <c r="V1701" i="2"/>
  <c r="X1701" i="2" s="1"/>
  <c r="V1702" i="2"/>
  <c r="X1702" i="2" s="1"/>
  <c r="V1703" i="2"/>
  <c r="X1703" i="2" s="1"/>
  <c r="V1704" i="2"/>
  <c r="X1704" i="2" s="1"/>
  <c r="V1705" i="2"/>
  <c r="X1705" i="2" s="1"/>
  <c r="V1706" i="2"/>
  <c r="X1706" i="2" s="1"/>
  <c r="V1707" i="2"/>
  <c r="X1707" i="2" s="1"/>
  <c r="V1708" i="2"/>
  <c r="X1708" i="2" s="1"/>
  <c r="V1709" i="2"/>
  <c r="X1709" i="2" s="1"/>
  <c r="V1710" i="2"/>
  <c r="X1710" i="2" s="1"/>
  <c r="V1711" i="2"/>
  <c r="X1711" i="2" s="1"/>
  <c r="V1712" i="2"/>
  <c r="X1712" i="2" s="1"/>
  <c r="V1713" i="2"/>
  <c r="X1713" i="2" s="1"/>
  <c r="V1714" i="2"/>
  <c r="X1714" i="2" s="1"/>
  <c r="V1715" i="2"/>
  <c r="X1715" i="2" s="1"/>
  <c r="V1716" i="2"/>
  <c r="X1716" i="2" s="1"/>
  <c r="V1717" i="2"/>
  <c r="X1717" i="2" s="1"/>
  <c r="V1718" i="2"/>
  <c r="X1718" i="2" s="1"/>
  <c r="V1719" i="2"/>
  <c r="X1719" i="2" s="1"/>
  <c r="V1720" i="2"/>
  <c r="X1720" i="2" s="1"/>
  <c r="V1721" i="2"/>
  <c r="X1721" i="2" s="1"/>
  <c r="V1722" i="2"/>
  <c r="X1722" i="2" s="1"/>
  <c r="V1723" i="2"/>
  <c r="X1723" i="2" s="1"/>
  <c r="V1724" i="2"/>
  <c r="X1724" i="2" s="1"/>
  <c r="V1725" i="2"/>
  <c r="X1725" i="2" s="1"/>
  <c r="V1726" i="2"/>
  <c r="X1726" i="2" s="1"/>
  <c r="V1727" i="2"/>
  <c r="X1727" i="2" s="1"/>
  <c r="V1728" i="2"/>
  <c r="X1728" i="2" s="1"/>
  <c r="V1729" i="2"/>
  <c r="X1729" i="2" s="1"/>
  <c r="V1730" i="2"/>
  <c r="X1730" i="2" s="1"/>
  <c r="V1731" i="2"/>
  <c r="X1731" i="2" s="1"/>
  <c r="V1732" i="2"/>
  <c r="X1732" i="2" s="1"/>
  <c r="V1733" i="2"/>
  <c r="X1733" i="2" s="1"/>
  <c r="V1734" i="2"/>
  <c r="X1734" i="2" s="1"/>
  <c r="V1735" i="2"/>
  <c r="X1735" i="2" s="1"/>
  <c r="V1736" i="2"/>
  <c r="X1736" i="2" s="1"/>
  <c r="V1737" i="2"/>
  <c r="X1737" i="2" s="1"/>
  <c r="V1738" i="2"/>
  <c r="X1738" i="2" s="1"/>
  <c r="V1739" i="2"/>
  <c r="X1739" i="2" s="1"/>
  <c r="V1740" i="2"/>
  <c r="X1740" i="2" s="1"/>
  <c r="V1741" i="2"/>
  <c r="X1741" i="2" s="1"/>
  <c r="V1742" i="2"/>
  <c r="X1742" i="2" s="1"/>
  <c r="V1743" i="2"/>
  <c r="X1743" i="2" s="1"/>
  <c r="V1744" i="2"/>
  <c r="X1744" i="2" s="1"/>
  <c r="V1745" i="2"/>
  <c r="X1745" i="2" s="1"/>
  <c r="V1746" i="2"/>
  <c r="X1746" i="2" s="1"/>
  <c r="V1747" i="2"/>
  <c r="X1747" i="2" s="1"/>
  <c r="V1748" i="2"/>
  <c r="X1748" i="2" s="1"/>
  <c r="V1749" i="2"/>
  <c r="X1749" i="2" s="1"/>
  <c r="V1750" i="2"/>
  <c r="X1750" i="2" s="1"/>
  <c r="V1751" i="2"/>
  <c r="X1751" i="2" s="1"/>
  <c r="V1752" i="2"/>
  <c r="X1752" i="2" s="1"/>
  <c r="V1753" i="2"/>
  <c r="X1753" i="2" s="1"/>
  <c r="V1754" i="2"/>
  <c r="X1754" i="2" s="1"/>
  <c r="V1755" i="2"/>
  <c r="X1755" i="2" s="1"/>
  <c r="V1756" i="2"/>
  <c r="X1756" i="2" s="1"/>
  <c r="V1757" i="2"/>
  <c r="X1757" i="2" s="1"/>
  <c r="V1758" i="2"/>
  <c r="X1758" i="2" s="1"/>
  <c r="V1759" i="2"/>
  <c r="X1759" i="2" s="1"/>
  <c r="V1760" i="2"/>
  <c r="X1760" i="2" s="1"/>
  <c r="V1761" i="2"/>
  <c r="X1761" i="2" s="1"/>
  <c r="V1762" i="2"/>
  <c r="X1762" i="2" s="1"/>
  <c r="V1763" i="2"/>
  <c r="X1763" i="2" s="1"/>
  <c r="V1764" i="2"/>
  <c r="X1764" i="2" s="1"/>
  <c r="V1765" i="2"/>
  <c r="X1765" i="2" s="1"/>
  <c r="V1766" i="2"/>
  <c r="X1766" i="2" s="1"/>
  <c r="V1767" i="2"/>
  <c r="X1767" i="2" s="1"/>
  <c r="V1768" i="2"/>
  <c r="X1768" i="2" s="1"/>
  <c r="V1769" i="2"/>
  <c r="X1769" i="2" s="1"/>
  <c r="V1770" i="2"/>
  <c r="X1770" i="2" s="1"/>
  <c r="V1771" i="2"/>
  <c r="X1771" i="2" s="1"/>
  <c r="V1772" i="2"/>
  <c r="X1772" i="2" s="1"/>
  <c r="I1772" i="2"/>
  <c r="I1771" i="2"/>
  <c r="W1783" i="2"/>
  <c r="Y1783" i="2" s="1"/>
  <c r="W1784" i="2"/>
  <c r="W1778" i="2"/>
  <c r="W1780" i="2"/>
  <c r="W1782" i="2"/>
  <c r="W1779" i="2"/>
  <c r="W1781" i="2"/>
  <c r="W1777" i="2"/>
  <c r="W1773" i="2"/>
  <c r="W1774" i="2"/>
  <c r="W1775" i="2"/>
  <c r="W1776" i="2"/>
  <c r="W1688" i="2"/>
  <c r="Y1688" i="2" s="1"/>
  <c r="W1689" i="2"/>
  <c r="Y1689" i="2" s="1"/>
  <c r="W1690" i="2"/>
  <c r="Y1690" i="2" s="1"/>
  <c r="W1691" i="2"/>
  <c r="Y1691" i="2" s="1"/>
  <c r="W1692" i="2"/>
  <c r="Y1692" i="2" s="1"/>
  <c r="W1693" i="2"/>
  <c r="Y1693" i="2" s="1"/>
  <c r="W1694" i="2"/>
  <c r="Y1694" i="2" s="1"/>
  <c r="W1695" i="2"/>
  <c r="Y1695" i="2" s="1"/>
  <c r="W1696" i="2"/>
  <c r="Y1696" i="2" s="1"/>
  <c r="W1697" i="2"/>
  <c r="Y1697" i="2" s="1"/>
  <c r="W1698" i="2"/>
  <c r="Y1698" i="2" s="1"/>
  <c r="W1699" i="2"/>
  <c r="Y1699" i="2" s="1"/>
  <c r="W1700" i="2"/>
  <c r="Y1700" i="2" s="1"/>
  <c r="W1701" i="2"/>
  <c r="Y1701" i="2" s="1"/>
  <c r="W1702" i="2"/>
  <c r="Y1702" i="2" s="1"/>
  <c r="W1703" i="2"/>
  <c r="Y1703" i="2" s="1"/>
  <c r="W1704" i="2"/>
  <c r="Y1704" i="2" s="1"/>
  <c r="W1705" i="2"/>
  <c r="Y1705" i="2" s="1"/>
  <c r="W1706" i="2"/>
  <c r="Y1706" i="2" s="1"/>
  <c r="W1707" i="2"/>
  <c r="Y1707" i="2" s="1"/>
  <c r="W1708" i="2"/>
  <c r="Y1708" i="2" s="1"/>
  <c r="W1709" i="2"/>
  <c r="Y1709" i="2" s="1"/>
  <c r="W1710" i="2"/>
  <c r="Y1710" i="2" s="1"/>
  <c r="W1711" i="2"/>
  <c r="Y1711" i="2" s="1"/>
  <c r="W1712" i="2"/>
  <c r="Y1712" i="2" s="1"/>
  <c r="W1713" i="2"/>
  <c r="Y1713" i="2" s="1"/>
  <c r="W1714" i="2"/>
  <c r="Y1714" i="2" s="1"/>
  <c r="W1715" i="2"/>
  <c r="Y1715" i="2" s="1"/>
  <c r="W1716" i="2"/>
  <c r="Y1716" i="2" s="1"/>
  <c r="W1717" i="2"/>
  <c r="Y1717" i="2" s="1"/>
  <c r="W1718" i="2"/>
  <c r="Y1718" i="2" s="1"/>
  <c r="W1719" i="2"/>
  <c r="Y1719" i="2" s="1"/>
  <c r="W1720" i="2"/>
  <c r="Y1720" i="2" s="1"/>
  <c r="W1721" i="2"/>
  <c r="Y1721" i="2" s="1"/>
  <c r="W1722" i="2"/>
  <c r="Y1722" i="2" s="1"/>
  <c r="W1723" i="2"/>
  <c r="Y1723" i="2" s="1"/>
  <c r="W1724" i="2"/>
  <c r="Y1724" i="2" s="1"/>
  <c r="W1725" i="2"/>
  <c r="Y1725" i="2" s="1"/>
  <c r="W1726" i="2"/>
  <c r="Y1726" i="2" s="1"/>
  <c r="W1727" i="2"/>
  <c r="Y1727" i="2" s="1"/>
  <c r="W1728" i="2"/>
  <c r="Y1728" i="2" s="1"/>
  <c r="W1729" i="2"/>
  <c r="Y1729" i="2" s="1"/>
  <c r="W1730" i="2"/>
  <c r="Y1730" i="2" s="1"/>
  <c r="W1731" i="2"/>
  <c r="Y1731" i="2" s="1"/>
  <c r="W1732" i="2"/>
  <c r="Y1732" i="2" s="1"/>
  <c r="W1733" i="2"/>
  <c r="Y1733" i="2" s="1"/>
  <c r="W1734" i="2"/>
  <c r="Y1734" i="2" s="1"/>
  <c r="W1735" i="2"/>
  <c r="Y1735" i="2" s="1"/>
  <c r="W1736" i="2"/>
  <c r="Y1736" i="2" s="1"/>
  <c r="W1737" i="2"/>
  <c r="Y1737" i="2" s="1"/>
  <c r="W1738" i="2"/>
  <c r="Y1738" i="2" s="1"/>
  <c r="W1739" i="2"/>
  <c r="Y1739" i="2" s="1"/>
  <c r="W1740" i="2"/>
  <c r="Y1740" i="2" s="1"/>
  <c r="W1741" i="2"/>
  <c r="Y1741" i="2" s="1"/>
  <c r="W1742" i="2"/>
  <c r="Y1742" i="2" s="1"/>
  <c r="W1743" i="2"/>
  <c r="Y1743" i="2" s="1"/>
  <c r="W1744" i="2"/>
  <c r="Y1744" i="2" s="1"/>
  <c r="W1745" i="2"/>
  <c r="Y1745" i="2" s="1"/>
  <c r="W1746" i="2"/>
  <c r="Y1746" i="2" s="1"/>
  <c r="W1747" i="2"/>
  <c r="Y1747" i="2" s="1"/>
  <c r="W1748" i="2"/>
  <c r="Y1748" i="2" s="1"/>
  <c r="W1749" i="2"/>
  <c r="Y1749" i="2" s="1"/>
  <c r="W1750" i="2"/>
  <c r="Y1750" i="2" s="1"/>
  <c r="W1751" i="2"/>
  <c r="Y1751" i="2" s="1"/>
  <c r="W1752" i="2"/>
  <c r="Y1752" i="2" s="1"/>
  <c r="W1753" i="2"/>
  <c r="Y1753" i="2" s="1"/>
  <c r="W1754" i="2"/>
  <c r="Y1754" i="2" s="1"/>
  <c r="W1755" i="2"/>
  <c r="Y1755" i="2" s="1"/>
  <c r="W1756" i="2"/>
  <c r="Y1756" i="2" s="1"/>
  <c r="W1757" i="2"/>
  <c r="Y1757" i="2" s="1"/>
  <c r="W1758" i="2"/>
  <c r="Y1758" i="2" s="1"/>
  <c r="W1759" i="2"/>
  <c r="Y1759" i="2" s="1"/>
  <c r="W1760" i="2"/>
  <c r="Y1760" i="2" s="1"/>
  <c r="W1761" i="2"/>
  <c r="Y1761" i="2" s="1"/>
  <c r="W1762" i="2"/>
  <c r="Y1762" i="2" s="1"/>
  <c r="W1763" i="2"/>
  <c r="Y1763" i="2" s="1"/>
  <c r="W1764" i="2"/>
  <c r="Y1764" i="2" s="1"/>
  <c r="W1765" i="2"/>
  <c r="Y1765" i="2" s="1"/>
  <c r="W1766" i="2"/>
  <c r="Y1766" i="2" s="1"/>
  <c r="W1767" i="2"/>
  <c r="Y1767" i="2" s="1"/>
  <c r="W1768" i="2"/>
  <c r="Y1768" i="2" s="1"/>
  <c r="W1769" i="2"/>
  <c r="Y1769" i="2" s="1"/>
  <c r="W1770" i="2"/>
  <c r="Y1770" i="2" s="1"/>
  <c r="W1771" i="2"/>
  <c r="Y1771" i="2" s="1"/>
  <c r="W1772" i="2"/>
  <c r="Y1772" i="2" s="1"/>
  <c r="K2393" i="2"/>
  <c r="K2406" i="2"/>
  <c r="K2407" i="2"/>
  <c r="K2404" i="2"/>
  <c r="K2405" i="2"/>
  <c r="K2401" i="2"/>
  <c r="K2403" i="2"/>
  <c r="K2402" i="2"/>
  <c r="K2400" i="2"/>
  <c r="K2396" i="2"/>
  <c r="K2397" i="2"/>
  <c r="K2398" i="2"/>
  <c r="K2399" i="2"/>
  <c r="K2394" i="2"/>
  <c r="K2395" i="2"/>
  <c r="X2688" i="2"/>
  <c r="I2594" i="2"/>
  <c r="V2594" i="2"/>
  <c r="X2594" i="2" s="1"/>
  <c r="I2595" i="2"/>
  <c r="V2595" i="2"/>
  <c r="X2595" i="2" s="1"/>
  <c r="I2589" i="2"/>
  <c r="I2590" i="2"/>
  <c r="I2591" i="2"/>
  <c r="I2592" i="2"/>
  <c r="I2593" i="2"/>
  <c r="V2593" i="2"/>
  <c r="X2593" i="2" s="1"/>
  <c r="V2590" i="2"/>
  <c r="X2590" i="2" s="1"/>
  <c r="V2592" i="2"/>
  <c r="X2592" i="2" s="1"/>
  <c r="V2589" i="2"/>
  <c r="X2589" i="2" s="1"/>
  <c r="V2591" i="2"/>
  <c r="X2591" i="2" s="1"/>
  <c r="I2588" i="2"/>
  <c r="V2584" i="2"/>
  <c r="X2584" i="2" s="1"/>
  <c r="V2585" i="2"/>
  <c r="X2585" i="2" s="1"/>
  <c r="I2587" i="2"/>
  <c r="V2499" i="2"/>
  <c r="X2499" i="2" s="1"/>
  <c r="V2500" i="2"/>
  <c r="X2500" i="2" s="1"/>
  <c r="V2501" i="2"/>
  <c r="X2501" i="2" s="1"/>
  <c r="V2502" i="2"/>
  <c r="X2502" i="2" s="1"/>
  <c r="V2503" i="2"/>
  <c r="X2503" i="2" s="1"/>
  <c r="V2504" i="2"/>
  <c r="X2504" i="2" s="1"/>
  <c r="V2505" i="2"/>
  <c r="X2505" i="2" s="1"/>
  <c r="V2506" i="2"/>
  <c r="X2506" i="2" s="1"/>
  <c r="V2507" i="2"/>
  <c r="X2507" i="2" s="1"/>
  <c r="V2508" i="2"/>
  <c r="X2508" i="2" s="1"/>
  <c r="V2509" i="2"/>
  <c r="X2509" i="2" s="1"/>
  <c r="V2510" i="2"/>
  <c r="X2510" i="2" s="1"/>
  <c r="V2511" i="2"/>
  <c r="X2511" i="2" s="1"/>
  <c r="V2512" i="2"/>
  <c r="X2512" i="2" s="1"/>
  <c r="V2513" i="2"/>
  <c r="X2513" i="2" s="1"/>
  <c r="V2514" i="2"/>
  <c r="X2514" i="2" s="1"/>
  <c r="V2515" i="2"/>
  <c r="X2515" i="2" s="1"/>
  <c r="V2516" i="2"/>
  <c r="X2516" i="2" s="1"/>
  <c r="V2517" i="2"/>
  <c r="X2517" i="2" s="1"/>
  <c r="V2518" i="2"/>
  <c r="X2518" i="2" s="1"/>
  <c r="V2519" i="2"/>
  <c r="X2519" i="2" s="1"/>
  <c r="V2520" i="2"/>
  <c r="X2520" i="2" s="1"/>
  <c r="V2521" i="2"/>
  <c r="X2521" i="2" s="1"/>
  <c r="V2522" i="2"/>
  <c r="X2522" i="2" s="1"/>
  <c r="V2523" i="2"/>
  <c r="X2523" i="2" s="1"/>
  <c r="V2524" i="2"/>
  <c r="X2524" i="2" s="1"/>
  <c r="V2525" i="2"/>
  <c r="X2525" i="2" s="1"/>
  <c r="V2526" i="2"/>
  <c r="X2526" i="2" s="1"/>
  <c r="V2527" i="2"/>
  <c r="X2527" i="2" s="1"/>
  <c r="V2528" i="2"/>
  <c r="X2528" i="2" s="1"/>
  <c r="V2529" i="2"/>
  <c r="X2529" i="2" s="1"/>
  <c r="V2530" i="2"/>
  <c r="X2530" i="2" s="1"/>
  <c r="V2531" i="2"/>
  <c r="X2531" i="2" s="1"/>
  <c r="V2532" i="2"/>
  <c r="X2532" i="2" s="1"/>
  <c r="V2533" i="2"/>
  <c r="X2533" i="2" s="1"/>
  <c r="V2534" i="2"/>
  <c r="X2534" i="2" s="1"/>
  <c r="V2535" i="2"/>
  <c r="X2535" i="2" s="1"/>
  <c r="V2536" i="2"/>
  <c r="X2536" i="2" s="1"/>
  <c r="V2537" i="2"/>
  <c r="X2537" i="2" s="1"/>
  <c r="V2538" i="2"/>
  <c r="X2538" i="2" s="1"/>
  <c r="V2539" i="2"/>
  <c r="X2539" i="2" s="1"/>
  <c r="V2540" i="2"/>
  <c r="X2540" i="2" s="1"/>
  <c r="V2541" i="2"/>
  <c r="X2541" i="2" s="1"/>
  <c r="V2542" i="2"/>
  <c r="X2542" i="2" s="1"/>
  <c r="V2543" i="2"/>
  <c r="X2543" i="2" s="1"/>
  <c r="V2544" i="2"/>
  <c r="X2544" i="2" s="1"/>
  <c r="V2545" i="2"/>
  <c r="X2545" i="2" s="1"/>
  <c r="V2546" i="2"/>
  <c r="X2546" i="2" s="1"/>
  <c r="V2547" i="2"/>
  <c r="X2547" i="2" s="1"/>
  <c r="V2548" i="2"/>
  <c r="X2548" i="2" s="1"/>
  <c r="V2549" i="2"/>
  <c r="X2549" i="2" s="1"/>
  <c r="V2550" i="2"/>
  <c r="X2550" i="2" s="1"/>
  <c r="V2551" i="2"/>
  <c r="X2551" i="2" s="1"/>
  <c r="V2552" i="2"/>
  <c r="X2552" i="2" s="1"/>
  <c r="V2553" i="2"/>
  <c r="X2553" i="2" s="1"/>
  <c r="V2554" i="2"/>
  <c r="X2554" i="2" s="1"/>
  <c r="V2555" i="2"/>
  <c r="X2555" i="2" s="1"/>
  <c r="V2556" i="2"/>
  <c r="X2556" i="2" s="1"/>
  <c r="V2557" i="2"/>
  <c r="X2557" i="2" s="1"/>
  <c r="V2558" i="2"/>
  <c r="X2558" i="2" s="1"/>
  <c r="V2559" i="2"/>
  <c r="X2559" i="2" s="1"/>
  <c r="V2560" i="2"/>
  <c r="X2560" i="2" s="1"/>
  <c r="V2561" i="2"/>
  <c r="X2561" i="2" s="1"/>
  <c r="V2562" i="2"/>
  <c r="X2562" i="2" s="1"/>
  <c r="V2563" i="2"/>
  <c r="X2563" i="2" s="1"/>
  <c r="V2564" i="2"/>
  <c r="X2564" i="2" s="1"/>
  <c r="V2565" i="2"/>
  <c r="X2565" i="2" s="1"/>
  <c r="V2566" i="2"/>
  <c r="X2566" i="2" s="1"/>
  <c r="V2567" i="2"/>
  <c r="X2567" i="2" s="1"/>
  <c r="V2568" i="2"/>
  <c r="X2568" i="2" s="1"/>
  <c r="V2569" i="2"/>
  <c r="X2569" i="2" s="1"/>
  <c r="V2570" i="2"/>
  <c r="X2570" i="2" s="1"/>
  <c r="V2571" i="2"/>
  <c r="X2571" i="2" s="1"/>
  <c r="V2572" i="2"/>
  <c r="X2572" i="2" s="1"/>
  <c r="V2573" i="2"/>
  <c r="X2573" i="2" s="1"/>
  <c r="V2574" i="2"/>
  <c r="X2574" i="2" s="1"/>
  <c r="V2575" i="2"/>
  <c r="X2575" i="2" s="1"/>
  <c r="V2576" i="2"/>
  <c r="X2576" i="2" s="1"/>
  <c r="V2577" i="2"/>
  <c r="X2577" i="2" s="1"/>
  <c r="V2578" i="2"/>
  <c r="X2578" i="2" s="1"/>
  <c r="V2579" i="2"/>
  <c r="X2579" i="2" s="1"/>
  <c r="V2580" i="2"/>
  <c r="X2580" i="2" s="1"/>
  <c r="V2581" i="2"/>
  <c r="X2581" i="2" s="1"/>
  <c r="V2582" i="2"/>
  <c r="X2582" i="2" s="1"/>
  <c r="V2583" i="2"/>
  <c r="X2583" i="2" s="1"/>
  <c r="V2588" i="2"/>
  <c r="X2588" i="2" s="1"/>
  <c r="I2584" i="2"/>
  <c r="I2585" i="2"/>
  <c r="I2586" i="2"/>
  <c r="V2586" i="2"/>
  <c r="X2586" i="2" s="1"/>
  <c r="V2587" i="2"/>
  <c r="X2587" i="2" s="1"/>
  <c r="I2582" i="2"/>
  <c r="I2583" i="2"/>
  <c r="I2581" i="2"/>
  <c r="K2594" i="2"/>
  <c r="K2595" i="2"/>
  <c r="K2589" i="2"/>
  <c r="K2590" i="2"/>
  <c r="K2591" i="2"/>
  <c r="K2592" i="2"/>
  <c r="K2593" i="2"/>
  <c r="K2588" i="2"/>
  <c r="K2587" i="2"/>
  <c r="K2584" i="2"/>
  <c r="K2585" i="2"/>
  <c r="K2586" i="2"/>
  <c r="K2582" i="2"/>
  <c r="K2583" i="2"/>
  <c r="K2581" i="2"/>
  <c r="I2393" i="2"/>
  <c r="I962" i="2"/>
  <c r="K1577" i="2"/>
  <c r="K1578" i="2"/>
  <c r="I1578" i="2"/>
  <c r="I1577" i="2"/>
  <c r="Y2688" i="2"/>
  <c r="AA2688" i="2"/>
  <c r="AB2688" i="2" s="1"/>
  <c r="K729" i="2"/>
  <c r="K721" i="2"/>
  <c r="K723" i="2"/>
  <c r="K732" i="2"/>
  <c r="K727" i="2"/>
  <c r="K726" i="2"/>
  <c r="K730" i="2"/>
  <c r="K731" i="2"/>
  <c r="K720" i="2"/>
  <c r="K722" i="2"/>
  <c r="K724" i="2"/>
  <c r="K725" i="2"/>
  <c r="K728" i="2"/>
  <c r="I1770" i="2"/>
  <c r="I1759" i="2"/>
  <c r="I1761" i="2"/>
  <c r="I1763" i="2"/>
  <c r="I1766" i="2"/>
  <c r="I1768" i="2"/>
  <c r="I1769" i="2"/>
  <c r="I1758" i="2"/>
  <c r="I1760" i="2"/>
  <c r="I1762" i="2"/>
  <c r="AA1762" i="2" s="1"/>
  <c r="AB1762" i="2" s="1"/>
  <c r="I1764" i="2"/>
  <c r="I1767" i="2"/>
  <c r="I1765" i="2"/>
  <c r="AA1765" i="2" s="1"/>
  <c r="AB1765" i="2" s="1"/>
  <c r="K2390" i="2"/>
  <c r="K2391" i="2"/>
  <c r="K2382" i="2"/>
  <c r="K2384" i="2"/>
  <c r="K2386" i="2"/>
  <c r="K2388" i="2"/>
  <c r="K2392" i="2"/>
  <c r="K2381" i="2"/>
  <c r="K2383" i="2"/>
  <c r="K2385" i="2"/>
  <c r="K2387" i="2"/>
  <c r="K2389" i="2"/>
  <c r="K2577" i="2"/>
  <c r="K2569" i="2"/>
  <c r="K2571" i="2"/>
  <c r="K2573" i="2"/>
  <c r="K2575" i="2"/>
  <c r="K2578" i="2"/>
  <c r="K2576" i="2"/>
  <c r="K2570" i="2"/>
  <c r="K2572" i="2"/>
  <c r="K2574" i="2"/>
  <c r="K2579" i="2"/>
  <c r="K2580" i="2"/>
  <c r="K88" i="2"/>
  <c r="K91" i="2"/>
  <c r="K86" i="2"/>
  <c r="K79" i="2"/>
  <c r="K81" i="2"/>
  <c r="K82" i="2"/>
  <c r="K87" i="2"/>
  <c r="K85" i="2"/>
  <c r="K83" i="2"/>
  <c r="K89" i="2"/>
  <c r="K90" i="2"/>
  <c r="K80" i="2"/>
  <c r="K84" i="2"/>
  <c r="K78" i="2"/>
  <c r="I730" i="2"/>
  <c r="I731" i="2"/>
  <c r="I720" i="2"/>
  <c r="I722" i="2"/>
  <c r="I724" i="2"/>
  <c r="I728" i="2"/>
  <c r="I725" i="2"/>
  <c r="I729" i="2"/>
  <c r="I721" i="2"/>
  <c r="I723" i="2"/>
  <c r="I732" i="2"/>
  <c r="I727" i="2"/>
  <c r="I726" i="2"/>
  <c r="K960" i="2"/>
  <c r="K950" i="2"/>
  <c r="K952" i="2"/>
  <c r="K954" i="2"/>
  <c r="K956" i="2"/>
  <c r="K959" i="2"/>
  <c r="K957" i="2"/>
  <c r="K961" i="2"/>
  <c r="K951" i="2"/>
  <c r="K953" i="2"/>
  <c r="K955" i="2"/>
  <c r="K958" i="2"/>
  <c r="I2392" i="2"/>
  <c r="I2381" i="2"/>
  <c r="I2383" i="2"/>
  <c r="I2385" i="2"/>
  <c r="I2387" i="2"/>
  <c r="I2389" i="2"/>
  <c r="I2390" i="2"/>
  <c r="I2391" i="2"/>
  <c r="I2382" i="2"/>
  <c r="I2384" i="2"/>
  <c r="I2386" i="2"/>
  <c r="I2388" i="2"/>
  <c r="I961" i="2"/>
  <c r="I951" i="2"/>
  <c r="I953" i="2"/>
  <c r="AA953" i="2" s="1"/>
  <c r="AB953" i="2" s="1"/>
  <c r="I955" i="2"/>
  <c r="I958" i="2"/>
  <c r="I960" i="2"/>
  <c r="AA960" i="2" s="1"/>
  <c r="AB960" i="2" s="1"/>
  <c r="I950" i="2"/>
  <c r="I952" i="2"/>
  <c r="I954" i="2"/>
  <c r="I956" i="2"/>
  <c r="AA956" i="2" s="1"/>
  <c r="AB956" i="2" s="1"/>
  <c r="I959" i="2"/>
  <c r="I957" i="2"/>
  <c r="K1576" i="2"/>
  <c r="K1567" i="2"/>
  <c r="K1569" i="2"/>
  <c r="K1571" i="2"/>
  <c r="K1575" i="2"/>
  <c r="K1573" i="2"/>
  <c r="K1566" i="2"/>
  <c r="K1568" i="2"/>
  <c r="K1570" i="2"/>
  <c r="K1572" i="2"/>
  <c r="K1574" i="2"/>
  <c r="I2576" i="2"/>
  <c r="I2570" i="2"/>
  <c r="I2572" i="2"/>
  <c r="I2574" i="2"/>
  <c r="I2579" i="2"/>
  <c r="I2580" i="2"/>
  <c r="I2577" i="2"/>
  <c r="I2569" i="2"/>
  <c r="I2571" i="2"/>
  <c r="I2573" i="2"/>
  <c r="I2575" i="2"/>
  <c r="I2578" i="2"/>
  <c r="I1566" i="2"/>
  <c r="I1568" i="2"/>
  <c r="I1570" i="2"/>
  <c r="I1572" i="2"/>
  <c r="I1574" i="2"/>
  <c r="I1576" i="2"/>
  <c r="I1567" i="2"/>
  <c r="I1569" i="2"/>
  <c r="I1571" i="2"/>
  <c r="I1575" i="2"/>
  <c r="I1573" i="2"/>
  <c r="K1768" i="2"/>
  <c r="K1769" i="2"/>
  <c r="K1758" i="2"/>
  <c r="K1760" i="2"/>
  <c r="K1762" i="2"/>
  <c r="K1764" i="2"/>
  <c r="K1767" i="2"/>
  <c r="K1765" i="2"/>
  <c r="K1770" i="2"/>
  <c r="K1759" i="2"/>
  <c r="K1761" i="2"/>
  <c r="K1763" i="2"/>
  <c r="K1766" i="2"/>
  <c r="K718" i="2"/>
  <c r="K719" i="2"/>
  <c r="I948" i="2"/>
  <c r="I949" i="2"/>
  <c r="K1564" i="2"/>
  <c r="K1565" i="2"/>
  <c r="I1756" i="2"/>
  <c r="I1757" i="2"/>
  <c r="K2378" i="2"/>
  <c r="K2379" i="2"/>
  <c r="K2380" i="2"/>
  <c r="I2555" i="2"/>
  <c r="I2556" i="2"/>
  <c r="I2559" i="2"/>
  <c r="I2560" i="2"/>
  <c r="I2563" i="2"/>
  <c r="I2564" i="2"/>
  <c r="I2567" i="2"/>
  <c r="I2568" i="2"/>
  <c r="I2557" i="2"/>
  <c r="I2558" i="2"/>
  <c r="I2561" i="2"/>
  <c r="I2562" i="2"/>
  <c r="I2565" i="2"/>
  <c r="I2566" i="2"/>
  <c r="K2555" i="2"/>
  <c r="K2556" i="2"/>
  <c r="K2559" i="2"/>
  <c r="K2560" i="2"/>
  <c r="K2563" i="2"/>
  <c r="K2564" i="2"/>
  <c r="K2567" i="2"/>
  <c r="K2568" i="2"/>
  <c r="K2557" i="2"/>
  <c r="K2558" i="2"/>
  <c r="K2561" i="2"/>
  <c r="K2562" i="2"/>
  <c r="K2565" i="2"/>
  <c r="K2566" i="2"/>
  <c r="K76" i="2"/>
  <c r="K77" i="2"/>
  <c r="I718" i="2"/>
  <c r="I719" i="2"/>
  <c r="K948" i="2"/>
  <c r="K949" i="2"/>
  <c r="I1564" i="2"/>
  <c r="I1565" i="2"/>
  <c r="K1756" i="2"/>
  <c r="K1757" i="2"/>
  <c r="I2378" i="2"/>
  <c r="I2379" i="2"/>
  <c r="I2380" i="2"/>
  <c r="K69" i="2"/>
  <c r="K71" i="2"/>
  <c r="K75" i="2"/>
  <c r="K73" i="2"/>
  <c r="K72" i="2"/>
  <c r="K70" i="2"/>
  <c r="K74" i="2"/>
  <c r="K944" i="2"/>
  <c r="K946" i="2"/>
  <c r="K945" i="2"/>
  <c r="K940" i="2"/>
  <c r="K941" i="2"/>
  <c r="K943" i="2"/>
  <c r="K947" i="2"/>
  <c r="K942" i="2"/>
  <c r="I2376" i="2"/>
  <c r="I2375" i="2"/>
  <c r="I2372" i="2"/>
  <c r="I2373" i="2"/>
  <c r="I2374" i="2"/>
  <c r="I2377" i="2"/>
  <c r="I2371" i="2"/>
  <c r="I943" i="2"/>
  <c r="I944" i="2"/>
  <c r="I947" i="2"/>
  <c r="I946" i="2"/>
  <c r="I945" i="2"/>
  <c r="I942" i="2"/>
  <c r="I940" i="2"/>
  <c r="I941" i="2"/>
  <c r="K715" i="2"/>
  <c r="K710" i="2"/>
  <c r="K712" i="2"/>
  <c r="K714" i="2"/>
  <c r="K711" i="2"/>
  <c r="K713" i="2"/>
  <c r="K717" i="2"/>
  <c r="K716" i="2"/>
  <c r="I1748" i="2"/>
  <c r="I1749" i="2"/>
  <c r="I1752" i="2"/>
  <c r="I1750" i="2"/>
  <c r="I1751" i="2"/>
  <c r="I1755" i="2"/>
  <c r="I1754" i="2"/>
  <c r="I1753" i="2"/>
  <c r="K2372" i="2"/>
  <c r="K2373" i="2"/>
  <c r="K2374" i="2"/>
  <c r="K2377" i="2"/>
  <c r="K2375" i="2"/>
  <c r="K2371" i="2"/>
  <c r="K2376" i="2"/>
  <c r="I717" i="2"/>
  <c r="I716" i="2"/>
  <c r="I715" i="2"/>
  <c r="I712" i="2"/>
  <c r="I714" i="2"/>
  <c r="I711" i="2"/>
  <c r="I713" i="2"/>
  <c r="I710" i="2"/>
  <c r="K1561" i="2"/>
  <c r="K1556" i="2"/>
  <c r="K1557" i="2"/>
  <c r="K1559" i="2"/>
  <c r="K1560" i="2"/>
  <c r="K1563" i="2"/>
  <c r="K1562" i="2"/>
  <c r="K1558" i="2"/>
  <c r="I1559" i="2"/>
  <c r="I1561" i="2"/>
  <c r="I1563" i="2"/>
  <c r="I1562" i="2"/>
  <c r="I1558" i="2"/>
  <c r="I1560" i="2"/>
  <c r="I1556" i="2"/>
  <c r="I1557" i="2"/>
  <c r="K1755" i="2"/>
  <c r="K1754" i="2"/>
  <c r="K1753" i="2"/>
  <c r="K1748" i="2"/>
  <c r="K1749" i="2"/>
  <c r="K1752" i="2"/>
  <c r="K1750" i="2"/>
  <c r="K1751" i="2"/>
  <c r="K705" i="2"/>
  <c r="K709" i="2"/>
  <c r="K707" i="2"/>
  <c r="K708" i="2"/>
  <c r="K706" i="2"/>
  <c r="I939" i="2"/>
  <c r="I936" i="2"/>
  <c r="I937" i="2"/>
  <c r="I938" i="2"/>
  <c r="K1555" i="2"/>
  <c r="K1553" i="2"/>
  <c r="K1554" i="2"/>
  <c r="I1747" i="2"/>
  <c r="I1745" i="2"/>
  <c r="I1746" i="2"/>
  <c r="I1744" i="2"/>
  <c r="K2366" i="2"/>
  <c r="K2368" i="2"/>
  <c r="K2369" i="2"/>
  <c r="K2370" i="2"/>
  <c r="K2367" i="2"/>
  <c r="K68" i="2"/>
  <c r="K67" i="2"/>
  <c r="K66" i="2"/>
  <c r="K65" i="2"/>
  <c r="I709" i="2"/>
  <c r="I707" i="2"/>
  <c r="I708" i="2"/>
  <c r="I706" i="2"/>
  <c r="K935" i="2"/>
  <c r="K939" i="2"/>
  <c r="K936" i="2"/>
  <c r="K937" i="2"/>
  <c r="K938" i="2"/>
  <c r="I1555" i="2"/>
  <c r="I1553" i="2"/>
  <c r="I1554" i="2"/>
  <c r="K1743" i="2"/>
  <c r="K1747" i="2"/>
  <c r="K1745" i="2"/>
  <c r="K1746" i="2"/>
  <c r="K1744" i="2"/>
  <c r="I2368" i="2"/>
  <c r="I2370" i="2"/>
  <c r="I2369" i="2"/>
  <c r="I2367" i="2"/>
  <c r="K63" i="2"/>
  <c r="K64" i="2"/>
  <c r="K1551" i="2"/>
  <c r="K1552" i="2"/>
  <c r="I1552" i="2"/>
  <c r="I935" i="2"/>
  <c r="I1743" i="2"/>
  <c r="I2554" i="2"/>
  <c r="I2552" i="2"/>
  <c r="I2553" i="2"/>
  <c r="K2554" i="2"/>
  <c r="K2552" i="2"/>
  <c r="K2553" i="2"/>
  <c r="I705" i="2"/>
  <c r="I1551" i="2"/>
  <c r="I2366" i="2"/>
  <c r="K703" i="2"/>
  <c r="K704" i="2"/>
  <c r="K702" i="2"/>
  <c r="I933" i="2"/>
  <c r="I934" i="2"/>
  <c r="I932" i="2"/>
  <c r="K1550" i="2"/>
  <c r="K1549" i="2"/>
  <c r="K1548" i="2"/>
  <c r="I1741" i="2"/>
  <c r="I1742" i="2"/>
  <c r="I1740" i="2"/>
  <c r="K2364" i="2"/>
  <c r="K2365" i="2"/>
  <c r="K2363" i="2"/>
  <c r="K2361" i="2"/>
  <c r="K2362" i="2"/>
  <c r="I2551" i="2"/>
  <c r="I2549" i="2"/>
  <c r="I2550" i="2"/>
  <c r="K2551" i="2"/>
  <c r="K2549" i="2"/>
  <c r="K2550" i="2"/>
  <c r="K61" i="2"/>
  <c r="K62" i="2"/>
  <c r="K60" i="2"/>
  <c r="I703" i="2"/>
  <c r="I704" i="2"/>
  <c r="I702" i="2"/>
  <c r="K933" i="2"/>
  <c r="K934" i="2"/>
  <c r="K932" i="2"/>
  <c r="I1550" i="2"/>
  <c r="I1549" i="2"/>
  <c r="I1548" i="2"/>
  <c r="K1741" i="2"/>
  <c r="K1742" i="2"/>
  <c r="K1740" i="2"/>
  <c r="I2364" i="2"/>
  <c r="I2365" i="2"/>
  <c r="I2363" i="2"/>
  <c r="I2361" i="2"/>
  <c r="I2362" i="2"/>
  <c r="K1738" i="2"/>
  <c r="K1739" i="2"/>
  <c r="I1738" i="2"/>
  <c r="I1739" i="2"/>
  <c r="K1547" i="2"/>
  <c r="K1546" i="2"/>
  <c r="I1546" i="2"/>
  <c r="I1547" i="2"/>
  <c r="K930" i="2"/>
  <c r="K931" i="2"/>
  <c r="I931" i="2"/>
  <c r="I930" i="2"/>
  <c r="K700" i="2"/>
  <c r="K701" i="2"/>
  <c r="I701" i="2"/>
  <c r="I700" i="2"/>
  <c r="K58" i="2"/>
  <c r="K59" i="2"/>
  <c r="K2357" i="2"/>
  <c r="K2359" i="2"/>
  <c r="K2358" i="2"/>
  <c r="K2360" i="2"/>
  <c r="K2356" i="2"/>
  <c r="K2544" i="2"/>
  <c r="K2546" i="2"/>
  <c r="K2548" i="2"/>
  <c r="K2545" i="2"/>
  <c r="K2547" i="2"/>
  <c r="I2358" i="2"/>
  <c r="I2360" i="2"/>
  <c r="I2357" i="2"/>
  <c r="I2356" i="2"/>
  <c r="I2359" i="2"/>
  <c r="I2545" i="2"/>
  <c r="I2547" i="2"/>
  <c r="I2546" i="2"/>
  <c r="I2548" i="2"/>
  <c r="I2544" i="2"/>
  <c r="I1733" i="2"/>
  <c r="I1734" i="2"/>
  <c r="I1737" i="2"/>
  <c r="I1735" i="2"/>
  <c r="I1736" i="2"/>
  <c r="K1733" i="2"/>
  <c r="K1734" i="2"/>
  <c r="K1737" i="2"/>
  <c r="K1735" i="2"/>
  <c r="K1736" i="2"/>
  <c r="K1541" i="2"/>
  <c r="K1542" i="2"/>
  <c r="K1544" i="2"/>
  <c r="K1543" i="2"/>
  <c r="K1545" i="2"/>
  <c r="I1541" i="2"/>
  <c r="I1542" i="2"/>
  <c r="I1544" i="2"/>
  <c r="I1543" i="2"/>
  <c r="I1545" i="2"/>
  <c r="I925" i="2"/>
  <c r="I927" i="2"/>
  <c r="I928" i="2"/>
  <c r="I926" i="2"/>
  <c r="I929" i="2"/>
  <c r="K925" i="2"/>
  <c r="K927" i="2"/>
  <c r="K928" i="2"/>
  <c r="K926" i="2"/>
  <c r="K929" i="2"/>
  <c r="K695" i="2"/>
  <c r="K697" i="2"/>
  <c r="K699" i="2"/>
  <c r="K696" i="2"/>
  <c r="K698" i="2"/>
  <c r="I695" i="2"/>
  <c r="I697" i="2"/>
  <c r="I699" i="2"/>
  <c r="I696" i="2"/>
  <c r="I698" i="2"/>
  <c r="K53" i="2"/>
  <c r="K55" i="2"/>
  <c r="K57" i="2"/>
  <c r="K54" i="2"/>
  <c r="K56" i="2"/>
  <c r="I2538" i="2"/>
  <c r="I2539" i="2"/>
  <c r="I2540" i="2"/>
  <c r="I2541" i="2"/>
  <c r="I2542" i="2"/>
  <c r="I2543" i="2"/>
  <c r="K2538" i="2"/>
  <c r="K2539" i="2"/>
  <c r="K2540" i="2"/>
  <c r="K2541" i="2"/>
  <c r="K2542" i="2"/>
  <c r="K2543" i="2"/>
  <c r="I2351" i="2"/>
  <c r="I2353" i="2"/>
  <c r="I2350" i="2"/>
  <c r="I2352" i="2"/>
  <c r="I2354" i="2"/>
  <c r="I2355" i="2"/>
  <c r="K2354" i="2"/>
  <c r="K2355" i="2"/>
  <c r="K2350" i="2"/>
  <c r="K2352" i="2"/>
  <c r="K2351" i="2"/>
  <c r="K2353" i="2"/>
  <c r="I1728" i="2"/>
  <c r="I1731" i="2"/>
  <c r="I1730" i="2"/>
  <c r="I1732" i="2"/>
  <c r="I1729" i="2"/>
  <c r="I1727" i="2"/>
  <c r="K1730" i="2"/>
  <c r="K1732" i="2"/>
  <c r="K1728" i="2"/>
  <c r="K1727" i="2"/>
  <c r="K1729" i="2"/>
  <c r="K1731" i="2"/>
  <c r="I1537" i="2"/>
  <c r="I1539" i="2"/>
  <c r="I1540" i="2"/>
  <c r="I1536" i="2"/>
  <c r="I1538" i="2"/>
  <c r="I1535" i="2"/>
  <c r="K1536" i="2"/>
  <c r="K1538" i="2"/>
  <c r="K1535" i="2"/>
  <c r="K1540" i="2"/>
  <c r="K1537" i="2"/>
  <c r="K1539" i="2"/>
  <c r="K920" i="2"/>
  <c r="K923" i="2"/>
  <c r="K922" i="2"/>
  <c r="K919" i="2"/>
  <c r="K921" i="2"/>
  <c r="K924" i="2"/>
  <c r="I921" i="2"/>
  <c r="I922" i="2"/>
  <c r="I924" i="2"/>
  <c r="I920" i="2"/>
  <c r="I923" i="2"/>
  <c r="I919" i="2"/>
  <c r="I689" i="2"/>
  <c r="I691" i="2"/>
  <c r="I692" i="2"/>
  <c r="I690" i="2"/>
  <c r="I693" i="2"/>
  <c r="I694" i="2"/>
  <c r="K690" i="2"/>
  <c r="K693" i="2"/>
  <c r="K694" i="2"/>
  <c r="K689" i="2"/>
  <c r="K691" i="2"/>
  <c r="K692" i="2"/>
  <c r="K51" i="2"/>
  <c r="K52" i="2"/>
  <c r="K47" i="2"/>
  <c r="K48" i="2"/>
  <c r="K49" i="2"/>
  <c r="K50" i="2"/>
  <c r="I2533" i="2"/>
  <c r="I2535" i="2"/>
  <c r="I2537" i="2"/>
  <c r="I2534" i="2"/>
  <c r="I2536" i="2"/>
  <c r="I2345" i="2"/>
  <c r="I2347" i="2"/>
  <c r="I2349" i="2"/>
  <c r="I2346" i="2"/>
  <c r="I2348" i="2"/>
  <c r="K2345" i="2"/>
  <c r="K2346" i="2"/>
  <c r="K2348" i="2"/>
  <c r="K2347" i="2"/>
  <c r="K2349" i="2"/>
  <c r="K2534" i="2"/>
  <c r="K2536" i="2"/>
  <c r="K2533" i="2"/>
  <c r="K2535" i="2"/>
  <c r="K2537" i="2"/>
  <c r="I1725" i="2"/>
  <c r="I1723" i="2"/>
  <c r="I1724" i="2"/>
  <c r="I1726" i="2"/>
  <c r="I1722" i="2"/>
  <c r="K1725" i="2"/>
  <c r="K1722" i="2"/>
  <c r="K1723" i="2"/>
  <c r="K1724" i="2"/>
  <c r="K1726" i="2"/>
  <c r="I1533" i="2"/>
  <c r="I1530" i="2"/>
  <c r="I1531" i="2"/>
  <c r="I1532" i="2"/>
  <c r="I1534" i="2"/>
  <c r="K1530" i="2"/>
  <c r="K1531" i="2"/>
  <c r="K1532" i="2"/>
  <c r="K1534" i="2"/>
  <c r="K1533" i="2"/>
  <c r="I915" i="2"/>
  <c r="I917" i="2"/>
  <c r="I916" i="2"/>
  <c r="I914" i="2"/>
  <c r="I918" i="2"/>
  <c r="K914" i="2"/>
  <c r="K915" i="2"/>
  <c r="K917" i="2"/>
  <c r="K918" i="2"/>
  <c r="K916" i="2"/>
  <c r="I685" i="2"/>
  <c r="I684" i="2"/>
  <c r="I686" i="2"/>
  <c r="I687" i="2"/>
  <c r="I688" i="2"/>
  <c r="K687" i="2"/>
  <c r="K688" i="2"/>
  <c r="K684" i="2"/>
  <c r="K686" i="2"/>
  <c r="K685" i="2"/>
  <c r="K36" i="2"/>
  <c r="K37" i="2"/>
  <c r="K38" i="2"/>
  <c r="K39" i="2"/>
  <c r="K41" i="2"/>
  <c r="K42" i="2"/>
  <c r="K40" i="2"/>
  <c r="K43" i="2"/>
  <c r="K44" i="2"/>
  <c r="K45" i="2"/>
  <c r="K46" i="2"/>
  <c r="W7" i="2"/>
  <c r="I903" i="2"/>
  <c r="I906" i="2"/>
  <c r="I910" i="2"/>
  <c r="I901" i="2"/>
  <c r="I905" i="2"/>
  <c r="I913" i="2"/>
  <c r="I907" i="2"/>
  <c r="I911" i="2"/>
  <c r="I900" i="2"/>
  <c r="I904" i="2"/>
  <c r="I908" i="2"/>
  <c r="I912" i="2"/>
  <c r="I902" i="2"/>
  <c r="I909" i="2"/>
  <c r="I899" i="2"/>
  <c r="V879" i="2"/>
  <c r="X879" i="2" s="1"/>
  <c r="K1500" i="2"/>
  <c r="K1504" i="2"/>
  <c r="K1508" i="2"/>
  <c r="K1512" i="2"/>
  <c r="K1516" i="2"/>
  <c r="K1520" i="2"/>
  <c r="K1524" i="2"/>
  <c r="K1528" i="2"/>
  <c r="K1502" i="2"/>
  <c r="K1510" i="2"/>
  <c r="K1514" i="2"/>
  <c r="K1522" i="2"/>
  <c r="K1496" i="2"/>
  <c r="K1503" i="2"/>
  <c r="K1511" i="2"/>
  <c r="K1515" i="2"/>
  <c r="K1523" i="2"/>
  <c r="K1495" i="2"/>
  <c r="K1497" i="2"/>
  <c r="K1501" i="2"/>
  <c r="K1505" i="2"/>
  <c r="K1509" i="2"/>
  <c r="K1513" i="2"/>
  <c r="K1517" i="2"/>
  <c r="K1521" i="2"/>
  <c r="K1525" i="2"/>
  <c r="K1529" i="2"/>
  <c r="K1498" i="2"/>
  <c r="K1506" i="2"/>
  <c r="K1518" i="2"/>
  <c r="K1526" i="2"/>
  <c r="K1499" i="2"/>
  <c r="K1507" i="2"/>
  <c r="K1519" i="2"/>
  <c r="K1527" i="2"/>
  <c r="V2498" i="2"/>
  <c r="X2498" i="2" s="1"/>
  <c r="K29" i="2"/>
  <c r="K33" i="2"/>
  <c r="K35" i="2"/>
  <c r="K28" i="2"/>
  <c r="K32" i="2"/>
  <c r="K30" i="2"/>
  <c r="K34" i="2"/>
  <c r="K31" i="2"/>
  <c r="K8" i="2"/>
  <c r="K12" i="2"/>
  <c r="K16" i="2"/>
  <c r="K20" i="2"/>
  <c r="K24" i="2"/>
  <c r="K10" i="2"/>
  <c r="K18" i="2"/>
  <c r="K27" i="2"/>
  <c r="K15" i="2"/>
  <c r="K23" i="2"/>
  <c r="K25" i="2"/>
  <c r="K9" i="2"/>
  <c r="K13" i="2"/>
  <c r="K17" i="2"/>
  <c r="K21" i="2"/>
  <c r="K7" i="2"/>
  <c r="K26" i="2"/>
  <c r="K14" i="2"/>
  <c r="K22" i="2"/>
  <c r="K11" i="2"/>
  <c r="K19" i="2"/>
  <c r="V649" i="2"/>
  <c r="X649" i="2" s="1"/>
  <c r="I668" i="2"/>
  <c r="I672" i="2"/>
  <c r="I676" i="2"/>
  <c r="I680" i="2"/>
  <c r="I669" i="2"/>
  <c r="I673" i="2"/>
  <c r="I677" i="2"/>
  <c r="I681" i="2"/>
  <c r="I670" i="2"/>
  <c r="I674" i="2"/>
  <c r="I678" i="2"/>
  <c r="I682" i="2"/>
  <c r="I683" i="2"/>
  <c r="I671" i="2"/>
  <c r="I675" i="2"/>
  <c r="I679" i="2"/>
  <c r="K900" i="2"/>
  <c r="K904" i="2"/>
  <c r="K908" i="2"/>
  <c r="K912" i="2"/>
  <c r="K911" i="2"/>
  <c r="K901" i="2"/>
  <c r="K902" i="2"/>
  <c r="K905" i="2"/>
  <c r="K909" i="2"/>
  <c r="K913" i="2"/>
  <c r="K903" i="2"/>
  <c r="K906" i="2"/>
  <c r="K910" i="2"/>
  <c r="K907" i="2"/>
  <c r="K880" i="2"/>
  <c r="K884" i="2"/>
  <c r="K888" i="2"/>
  <c r="K892" i="2"/>
  <c r="K896" i="2"/>
  <c r="K879" i="2"/>
  <c r="K886" i="2"/>
  <c r="K898" i="2"/>
  <c r="K887" i="2"/>
  <c r="K895" i="2"/>
  <c r="K881" i="2"/>
  <c r="K885" i="2"/>
  <c r="K889" i="2"/>
  <c r="K893" i="2"/>
  <c r="K897" i="2"/>
  <c r="K882" i="2"/>
  <c r="K890" i="2"/>
  <c r="K894" i="2"/>
  <c r="K883" i="2"/>
  <c r="K891" i="2"/>
  <c r="K899" i="2"/>
  <c r="W1495" i="2"/>
  <c r="W2498" i="2"/>
  <c r="K654" i="2"/>
  <c r="K658" i="2"/>
  <c r="K662" i="2"/>
  <c r="K666" i="2"/>
  <c r="K670" i="2"/>
  <c r="K674" i="2"/>
  <c r="K678" i="2"/>
  <c r="K682" i="2"/>
  <c r="K656" i="2"/>
  <c r="K664" i="2"/>
  <c r="K672" i="2"/>
  <c r="K680" i="2"/>
  <c r="K653" i="2"/>
  <c r="K661" i="2"/>
  <c r="K669" i="2"/>
  <c r="K677" i="2"/>
  <c r="K651" i="2"/>
  <c r="K655" i="2"/>
  <c r="K659" i="2"/>
  <c r="K663" i="2"/>
  <c r="K667" i="2"/>
  <c r="K671" i="2"/>
  <c r="K675" i="2"/>
  <c r="K679" i="2"/>
  <c r="K683" i="2"/>
  <c r="K652" i="2"/>
  <c r="K660" i="2"/>
  <c r="K668" i="2"/>
  <c r="K676" i="2"/>
  <c r="K650" i="2"/>
  <c r="K657" i="2"/>
  <c r="K665" i="2"/>
  <c r="K673" i="2"/>
  <c r="K681" i="2"/>
  <c r="K649" i="2"/>
  <c r="W879" i="2"/>
  <c r="V1687" i="2"/>
  <c r="X1687" i="2" s="1"/>
  <c r="K2312" i="2"/>
  <c r="K2316" i="2"/>
  <c r="K2320" i="2"/>
  <c r="K2324" i="2"/>
  <c r="K2328" i="2"/>
  <c r="K2332" i="2"/>
  <c r="K2336" i="2"/>
  <c r="K2340" i="2"/>
  <c r="K2344" i="2"/>
  <c r="K2318" i="2"/>
  <c r="K2326" i="2"/>
  <c r="K2334" i="2"/>
  <c r="K2311" i="2"/>
  <c r="K2319" i="2"/>
  <c r="K2327" i="2"/>
  <c r="K2331" i="2"/>
  <c r="K2339" i="2"/>
  <c r="K2313" i="2"/>
  <c r="K2317" i="2"/>
  <c r="K2321" i="2"/>
  <c r="K2325" i="2"/>
  <c r="K2329" i="2"/>
  <c r="K2333" i="2"/>
  <c r="K2337" i="2"/>
  <c r="K2341" i="2"/>
  <c r="K2310" i="2"/>
  <c r="K2314" i="2"/>
  <c r="K2322" i="2"/>
  <c r="K2330" i="2"/>
  <c r="K2338" i="2"/>
  <c r="K2342" i="2"/>
  <c r="K2315" i="2"/>
  <c r="K2323" i="2"/>
  <c r="K2335" i="2"/>
  <c r="K2343" i="2"/>
  <c r="K2499" i="2"/>
  <c r="K2503" i="2"/>
  <c r="K2507" i="2"/>
  <c r="K2511" i="2"/>
  <c r="K2515" i="2"/>
  <c r="K2519" i="2"/>
  <c r="K2523" i="2"/>
  <c r="K2527" i="2"/>
  <c r="K2531" i="2"/>
  <c r="K2505" i="2"/>
  <c r="K2529" i="2"/>
  <c r="K2506" i="2"/>
  <c r="K2514" i="2"/>
  <c r="K2526" i="2"/>
  <c r="K2500" i="2"/>
  <c r="K2504" i="2"/>
  <c r="K2508" i="2"/>
  <c r="K2512" i="2"/>
  <c r="K2516" i="2"/>
  <c r="K2520" i="2"/>
  <c r="K2524" i="2"/>
  <c r="K2528" i="2"/>
  <c r="K2532" i="2"/>
  <c r="K2501" i="2"/>
  <c r="K2509" i="2"/>
  <c r="K2513" i="2"/>
  <c r="K2517" i="2"/>
  <c r="K2521" i="2"/>
  <c r="K2525" i="2"/>
  <c r="K2498" i="2"/>
  <c r="K2502" i="2"/>
  <c r="K2510" i="2"/>
  <c r="K2518" i="2"/>
  <c r="K2522" i="2"/>
  <c r="K2530" i="2"/>
  <c r="V7" i="2"/>
  <c r="X7" i="2" s="1"/>
  <c r="W649" i="2"/>
  <c r="V1495" i="2"/>
  <c r="X1495" i="2" s="1"/>
  <c r="K1690" i="2"/>
  <c r="K1694" i="2"/>
  <c r="K1698" i="2"/>
  <c r="K1702" i="2"/>
  <c r="K1706" i="2"/>
  <c r="K1710" i="2"/>
  <c r="K1714" i="2"/>
  <c r="K1718" i="2"/>
  <c r="K1687" i="2"/>
  <c r="K1688" i="2"/>
  <c r="K1696" i="2"/>
  <c r="K1704" i="2"/>
  <c r="K1712" i="2"/>
  <c r="K1720" i="2"/>
  <c r="K1689" i="2"/>
  <c r="K1697" i="2"/>
  <c r="K1705" i="2"/>
  <c r="K1713" i="2"/>
  <c r="K1721" i="2"/>
  <c r="K1691" i="2"/>
  <c r="K1695" i="2"/>
  <c r="K1699" i="2"/>
  <c r="K1703" i="2"/>
  <c r="K1707" i="2"/>
  <c r="K1711" i="2"/>
  <c r="K1715" i="2"/>
  <c r="K1719" i="2"/>
  <c r="K1692" i="2"/>
  <c r="K1700" i="2"/>
  <c r="K1708" i="2"/>
  <c r="K1716" i="2"/>
  <c r="K1693" i="2"/>
  <c r="K1701" i="2"/>
  <c r="K1709" i="2"/>
  <c r="K1717" i="2"/>
  <c r="W2310" i="2"/>
  <c r="W1687" i="2"/>
  <c r="V2310" i="2"/>
  <c r="X2310" i="2" s="1"/>
  <c r="I1690" i="2"/>
  <c r="I1694" i="2"/>
  <c r="I1698" i="2"/>
  <c r="I1702" i="2"/>
  <c r="I1706" i="2"/>
  <c r="I1710" i="2"/>
  <c r="I1714" i="2"/>
  <c r="I1718" i="2"/>
  <c r="I1687" i="2"/>
  <c r="I1691" i="2"/>
  <c r="I1695" i="2"/>
  <c r="I1699" i="2"/>
  <c r="I1703" i="2"/>
  <c r="I1707" i="2"/>
  <c r="I1711" i="2"/>
  <c r="I1715" i="2"/>
  <c r="I1719" i="2"/>
  <c r="I1688" i="2"/>
  <c r="I1692" i="2"/>
  <c r="I1696" i="2"/>
  <c r="I1700" i="2"/>
  <c r="I1704" i="2"/>
  <c r="I1708" i="2"/>
  <c r="I1712" i="2"/>
  <c r="I1716" i="2"/>
  <c r="I1720" i="2"/>
  <c r="I1693" i="2"/>
  <c r="I1709" i="2"/>
  <c r="I1697" i="2"/>
  <c r="I1713" i="2"/>
  <c r="I1701" i="2"/>
  <c r="I1717" i="2"/>
  <c r="I1689" i="2"/>
  <c r="I1705" i="2"/>
  <c r="I1721" i="2"/>
  <c r="H1687" i="2"/>
  <c r="L1687" i="2" s="1"/>
  <c r="H7" i="2"/>
  <c r="I8" i="2"/>
  <c r="I7" i="2"/>
  <c r="I1499" i="2"/>
  <c r="I1503" i="2"/>
  <c r="I1507" i="2"/>
  <c r="I1511" i="2"/>
  <c r="I1515" i="2"/>
  <c r="I1519" i="2"/>
  <c r="I1523" i="2"/>
  <c r="I1527" i="2"/>
  <c r="I1496" i="2"/>
  <c r="I1500" i="2"/>
  <c r="I1504" i="2"/>
  <c r="I1508" i="2"/>
  <c r="I1512" i="2"/>
  <c r="I1516" i="2"/>
  <c r="I1520" i="2"/>
  <c r="I1524" i="2"/>
  <c r="I1528" i="2"/>
  <c r="I1497" i="2"/>
  <c r="I1501" i="2"/>
  <c r="I1505" i="2"/>
  <c r="I1509" i="2"/>
  <c r="I1513" i="2"/>
  <c r="I1517" i="2"/>
  <c r="I1521" i="2"/>
  <c r="I1525" i="2"/>
  <c r="I1529" i="2"/>
  <c r="I1498" i="2"/>
  <c r="I1514" i="2"/>
  <c r="I1495" i="2"/>
  <c r="I1502" i="2"/>
  <c r="I1518" i="2"/>
  <c r="I1506" i="2"/>
  <c r="I1522" i="2"/>
  <c r="I1510" i="2"/>
  <c r="I1526" i="2"/>
  <c r="H1495" i="2"/>
  <c r="L1495" i="2" s="1"/>
  <c r="I880" i="2"/>
  <c r="I884" i="2"/>
  <c r="I888" i="2"/>
  <c r="I892" i="2"/>
  <c r="I896" i="2"/>
  <c r="I881" i="2"/>
  <c r="I885" i="2"/>
  <c r="I889" i="2"/>
  <c r="I893" i="2"/>
  <c r="I897" i="2"/>
  <c r="H879" i="2"/>
  <c r="L879" i="2" s="1"/>
  <c r="I882" i="2"/>
  <c r="I886" i="2"/>
  <c r="I890" i="2"/>
  <c r="I894" i="2"/>
  <c r="I898" i="2"/>
  <c r="I895" i="2"/>
  <c r="I883" i="2"/>
  <c r="I887" i="2"/>
  <c r="I879" i="2"/>
  <c r="I891" i="2"/>
  <c r="I2499" i="2"/>
  <c r="I2503" i="2"/>
  <c r="I2507" i="2"/>
  <c r="I2511" i="2"/>
  <c r="I2515" i="2"/>
  <c r="I2519" i="2"/>
  <c r="I2523" i="2"/>
  <c r="I2527" i="2"/>
  <c r="I2531" i="2"/>
  <c r="I2500" i="2"/>
  <c r="I2504" i="2"/>
  <c r="I2508" i="2"/>
  <c r="I2512" i="2"/>
  <c r="I2516" i="2"/>
  <c r="I2520" i="2"/>
  <c r="I2524" i="2"/>
  <c r="I2528" i="2"/>
  <c r="I2532" i="2"/>
  <c r="I2501" i="2"/>
  <c r="I2505" i="2"/>
  <c r="I2509" i="2"/>
  <c r="I2513" i="2"/>
  <c r="I2517" i="2"/>
  <c r="I2521" i="2"/>
  <c r="I2525" i="2"/>
  <c r="I2529" i="2"/>
  <c r="I2498" i="2"/>
  <c r="I2510" i="2"/>
  <c r="I2526" i="2"/>
  <c r="I2514" i="2"/>
  <c r="I2530" i="2"/>
  <c r="I2502" i="2"/>
  <c r="I2518" i="2"/>
  <c r="I2506" i="2"/>
  <c r="I2522" i="2"/>
  <c r="H2498" i="2"/>
  <c r="L2498" i="2" s="1"/>
  <c r="I650" i="2"/>
  <c r="I654" i="2"/>
  <c r="I658" i="2"/>
  <c r="I662" i="2"/>
  <c r="I666" i="2"/>
  <c r="I651" i="2"/>
  <c r="I659" i="2"/>
  <c r="I667" i="2"/>
  <c r="I652" i="2"/>
  <c r="I656" i="2"/>
  <c r="I660" i="2"/>
  <c r="I664" i="2"/>
  <c r="I649" i="2"/>
  <c r="I653" i="2"/>
  <c r="I657" i="2"/>
  <c r="I661" i="2"/>
  <c r="I665" i="2"/>
  <c r="I655" i="2"/>
  <c r="I663" i="2"/>
  <c r="H649" i="2"/>
  <c r="L649" i="2" s="1"/>
  <c r="I2311" i="2"/>
  <c r="I2315" i="2"/>
  <c r="I2319" i="2"/>
  <c r="I2323" i="2"/>
  <c r="I2327" i="2"/>
  <c r="I2331" i="2"/>
  <c r="I2335" i="2"/>
  <c r="I2339" i="2"/>
  <c r="I2343" i="2"/>
  <c r="I2312" i="2"/>
  <c r="I2316" i="2"/>
  <c r="I2320" i="2"/>
  <c r="I2324" i="2"/>
  <c r="I2328" i="2"/>
  <c r="I2332" i="2"/>
  <c r="I2336" i="2"/>
  <c r="I2340" i="2"/>
  <c r="I2310" i="2"/>
  <c r="I2313" i="2"/>
  <c r="I2317" i="2"/>
  <c r="I2321" i="2"/>
  <c r="I2325" i="2"/>
  <c r="I2329" i="2"/>
  <c r="I2333" i="2"/>
  <c r="I2337" i="2"/>
  <c r="I2341" i="2"/>
  <c r="I2318" i="2"/>
  <c r="I2334" i="2"/>
  <c r="I2322" i="2"/>
  <c r="I2338" i="2"/>
  <c r="I2344" i="2"/>
  <c r="I2326" i="2"/>
  <c r="I2342" i="2"/>
  <c r="I2314" i="2"/>
  <c r="I2330" i="2"/>
  <c r="H2310" i="2"/>
  <c r="L2310" i="2" s="1"/>
  <c r="J2498" i="2"/>
  <c r="M2498" i="2" s="1"/>
  <c r="J879" i="2"/>
  <c r="M879" i="2" s="1"/>
  <c r="J2532" i="2"/>
  <c r="L2532" i="2"/>
  <c r="J2531" i="2"/>
  <c r="L2531" i="2"/>
  <c r="J2530" i="2"/>
  <c r="L2530" i="2"/>
  <c r="J2529" i="2"/>
  <c r="L2529" i="2"/>
  <c r="J2528" i="2"/>
  <c r="L2528" i="2"/>
  <c r="J2527" i="2"/>
  <c r="L2527" i="2"/>
  <c r="J2526" i="2"/>
  <c r="L2526" i="2"/>
  <c r="J2525" i="2"/>
  <c r="L2525" i="2"/>
  <c r="J2524" i="2"/>
  <c r="L2524" i="2"/>
  <c r="J2523" i="2"/>
  <c r="L2523" i="2"/>
  <c r="J2522" i="2"/>
  <c r="L2522" i="2"/>
  <c r="J2521" i="2"/>
  <c r="L2521" i="2"/>
  <c r="J2520" i="2"/>
  <c r="L2520" i="2"/>
  <c r="J2519" i="2"/>
  <c r="L2519" i="2"/>
  <c r="J2518" i="2"/>
  <c r="L2518" i="2"/>
  <c r="J2517" i="2"/>
  <c r="L2517" i="2"/>
  <c r="J2516" i="2"/>
  <c r="L2516" i="2"/>
  <c r="J2515" i="2"/>
  <c r="L2515" i="2"/>
  <c r="J2514" i="2"/>
  <c r="L2514" i="2"/>
  <c r="J2513" i="2"/>
  <c r="L2513" i="2"/>
  <c r="J2512" i="2"/>
  <c r="L2512" i="2"/>
  <c r="J2511" i="2"/>
  <c r="L2511" i="2"/>
  <c r="L2510" i="2"/>
  <c r="J2509" i="2"/>
  <c r="L2509" i="2"/>
  <c r="J2508" i="2"/>
  <c r="L2508" i="2"/>
  <c r="J2507" i="2"/>
  <c r="L2507" i="2"/>
  <c r="J2506" i="2"/>
  <c r="L2506" i="2"/>
  <c r="J2505" i="2"/>
  <c r="L2505" i="2"/>
  <c r="J2504" i="2"/>
  <c r="L2504" i="2"/>
  <c r="J2503" i="2"/>
  <c r="L2503" i="2"/>
  <c r="J2502" i="2"/>
  <c r="L2502" i="2"/>
  <c r="J2501" i="2"/>
  <c r="L2501" i="2"/>
  <c r="J2500" i="2"/>
  <c r="L2500" i="2"/>
  <c r="J2499" i="2"/>
  <c r="L2499" i="2"/>
  <c r="J2344" i="2"/>
  <c r="L2344" i="2"/>
  <c r="J2343" i="2"/>
  <c r="L2343" i="2"/>
  <c r="J2342" i="2"/>
  <c r="L2342" i="2"/>
  <c r="J2341" i="2"/>
  <c r="L2341" i="2"/>
  <c r="J2340" i="2"/>
  <c r="L2340" i="2"/>
  <c r="J2339" i="2"/>
  <c r="L2339" i="2"/>
  <c r="J2338" i="2"/>
  <c r="L2338" i="2"/>
  <c r="J2337" i="2"/>
  <c r="L2337" i="2"/>
  <c r="J2336" i="2"/>
  <c r="L2336" i="2"/>
  <c r="J2335" i="2"/>
  <c r="L2335" i="2"/>
  <c r="J2334" i="2"/>
  <c r="L2334" i="2"/>
  <c r="J2333" i="2"/>
  <c r="L2333" i="2"/>
  <c r="J2332" i="2"/>
  <c r="L2332" i="2"/>
  <c r="J2331" i="2"/>
  <c r="L2331" i="2"/>
  <c r="J2330" i="2"/>
  <c r="L2330" i="2"/>
  <c r="J2329" i="2"/>
  <c r="L2329" i="2"/>
  <c r="J2328" i="2"/>
  <c r="L2328" i="2"/>
  <c r="J2327" i="2"/>
  <c r="L2327" i="2"/>
  <c r="J2326" i="2"/>
  <c r="L2326" i="2"/>
  <c r="J2325" i="2"/>
  <c r="L2325" i="2"/>
  <c r="J2324" i="2"/>
  <c r="L2324" i="2"/>
  <c r="J2323" i="2"/>
  <c r="L2323" i="2"/>
  <c r="J2322" i="2"/>
  <c r="L2322" i="2"/>
  <c r="J2321" i="2"/>
  <c r="L2321" i="2"/>
  <c r="J2320" i="2"/>
  <c r="L2320" i="2"/>
  <c r="J2319" i="2"/>
  <c r="L2319" i="2"/>
  <c r="J2318" i="2"/>
  <c r="L2318" i="2"/>
  <c r="J2317" i="2"/>
  <c r="L2317" i="2"/>
  <c r="J2316" i="2"/>
  <c r="L2316" i="2"/>
  <c r="J2315" i="2"/>
  <c r="L2315" i="2"/>
  <c r="J2314" i="2"/>
  <c r="L2314" i="2"/>
  <c r="J2313" i="2"/>
  <c r="L2313" i="2"/>
  <c r="J2312" i="2"/>
  <c r="L2312" i="2"/>
  <c r="J2311" i="2"/>
  <c r="L2311" i="2"/>
  <c r="J2310" i="2"/>
  <c r="M2310" i="2" s="1"/>
  <c r="J1721" i="2"/>
  <c r="L1721" i="2"/>
  <c r="J1720" i="2"/>
  <c r="L1720" i="2"/>
  <c r="J1719" i="2"/>
  <c r="L1719" i="2"/>
  <c r="J1718" i="2"/>
  <c r="L1718" i="2"/>
  <c r="J1717" i="2"/>
  <c r="L1717" i="2"/>
  <c r="J1716" i="2"/>
  <c r="L1716" i="2"/>
  <c r="J1715" i="2"/>
  <c r="L1715" i="2"/>
  <c r="J1714" i="2"/>
  <c r="L1714" i="2"/>
  <c r="J1713" i="2"/>
  <c r="L1713" i="2"/>
  <c r="J1712" i="2"/>
  <c r="L1712" i="2"/>
  <c r="J1711" i="2"/>
  <c r="L1711" i="2"/>
  <c r="J1710" i="2"/>
  <c r="L1710" i="2"/>
  <c r="J1709" i="2"/>
  <c r="L1709" i="2"/>
  <c r="J1708" i="2"/>
  <c r="L1708" i="2"/>
  <c r="J1707" i="2"/>
  <c r="L1707" i="2"/>
  <c r="J1706" i="2"/>
  <c r="L1706" i="2"/>
  <c r="J1705" i="2"/>
  <c r="L1705" i="2"/>
  <c r="J1704" i="2"/>
  <c r="L1704" i="2"/>
  <c r="J1703" i="2"/>
  <c r="L1703" i="2"/>
  <c r="J1702" i="2"/>
  <c r="L1702" i="2"/>
  <c r="J1701" i="2"/>
  <c r="L1701" i="2"/>
  <c r="J1700" i="2"/>
  <c r="L1700" i="2"/>
  <c r="J1699" i="2"/>
  <c r="L1699" i="2"/>
  <c r="J1698" i="2"/>
  <c r="L1698" i="2"/>
  <c r="J1697" i="2"/>
  <c r="L1697" i="2"/>
  <c r="J1696" i="2"/>
  <c r="L1696" i="2"/>
  <c r="J1695" i="2"/>
  <c r="L1695" i="2"/>
  <c r="J1694" i="2"/>
  <c r="L1694" i="2"/>
  <c r="J1693" i="2"/>
  <c r="L1693" i="2"/>
  <c r="J1692" i="2"/>
  <c r="L1692" i="2"/>
  <c r="J1691" i="2"/>
  <c r="L1691" i="2"/>
  <c r="J1690" i="2"/>
  <c r="L1690" i="2"/>
  <c r="J1689" i="2"/>
  <c r="L1689" i="2"/>
  <c r="J1688" i="2"/>
  <c r="L1688" i="2"/>
  <c r="J1687" i="2"/>
  <c r="J1529" i="2"/>
  <c r="L1529" i="2"/>
  <c r="J1528" i="2"/>
  <c r="L1528" i="2"/>
  <c r="J1527" i="2"/>
  <c r="L1527" i="2"/>
  <c r="J1526" i="2"/>
  <c r="L1526" i="2"/>
  <c r="J1525" i="2"/>
  <c r="L1525" i="2"/>
  <c r="J1524" i="2"/>
  <c r="L1524" i="2"/>
  <c r="J1523" i="2"/>
  <c r="L1523" i="2"/>
  <c r="J1522" i="2"/>
  <c r="L1522" i="2"/>
  <c r="J1521" i="2"/>
  <c r="L1521" i="2"/>
  <c r="J1520" i="2"/>
  <c r="L1520" i="2"/>
  <c r="J1519" i="2"/>
  <c r="L1519" i="2"/>
  <c r="J1518" i="2"/>
  <c r="L1518" i="2"/>
  <c r="J1517" i="2"/>
  <c r="L1517" i="2"/>
  <c r="J1516" i="2"/>
  <c r="L1516" i="2"/>
  <c r="J1515" i="2"/>
  <c r="L1515" i="2"/>
  <c r="J1514" i="2"/>
  <c r="L1514" i="2"/>
  <c r="J1513" i="2"/>
  <c r="L1513" i="2"/>
  <c r="J1512" i="2"/>
  <c r="L1512" i="2"/>
  <c r="J1511" i="2"/>
  <c r="L1511" i="2"/>
  <c r="J1510" i="2"/>
  <c r="L1510" i="2"/>
  <c r="J1509" i="2"/>
  <c r="L1509" i="2"/>
  <c r="J1508" i="2"/>
  <c r="L1508" i="2"/>
  <c r="J1507" i="2"/>
  <c r="L1507" i="2"/>
  <c r="J1506" i="2"/>
  <c r="L1506" i="2"/>
  <c r="J1505" i="2"/>
  <c r="L1505" i="2"/>
  <c r="J1504" i="2"/>
  <c r="L1504" i="2"/>
  <c r="J1503" i="2"/>
  <c r="L1503" i="2"/>
  <c r="J1502" i="2"/>
  <c r="L1502" i="2"/>
  <c r="J1501" i="2"/>
  <c r="L1501" i="2"/>
  <c r="J1500" i="2"/>
  <c r="L1500" i="2"/>
  <c r="J1499" i="2"/>
  <c r="L1499" i="2"/>
  <c r="J1498" i="2"/>
  <c r="L1498" i="2"/>
  <c r="J1497" i="2"/>
  <c r="L1497" i="2"/>
  <c r="J1496" i="2"/>
  <c r="L1496" i="2"/>
  <c r="J1495" i="2"/>
  <c r="J899" i="2"/>
  <c r="L899" i="2"/>
  <c r="J898" i="2"/>
  <c r="L898" i="2"/>
  <c r="J897" i="2"/>
  <c r="L897" i="2"/>
  <c r="J896" i="2"/>
  <c r="L896" i="2"/>
  <c r="J895" i="2"/>
  <c r="L895" i="2"/>
  <c r="J894" i="2"/>
  <c r="L894" i="2"/>
  <c r="J893" i="2"/>
  <c r="L893" i="2"/>
  <c r="J892" i="2"/>
  <c r="L892" i="2"/>
  <c r="J891" i="2"/>
  <c r="L891" i="2"/>
  <c r="J890" i="2"/>
  <c r="L890" i="2"/>
  <c r="J889" i="2"/>
  <c r="L889" i="2"/>
  <c r="J888" i="2"/>
  <c r="L888" i="2"/>
  <c r="J887" i="2"/>
  <c r="L887" i="2"/>
  <c r="J886" i="2"/>
  <c r="L886" i="2"/>
  <c r="J885" i="2"/>
  <c r="L885" i="2"/>
  <c r="J884" i="2"/>
  <c r="L884" i="2"/>
  <c r="J883" i="2"/>
  <c r="L883" i="2"/>
  <c r="J882" i="2"/>
  <c r="L882" i="2"/>
  <c r="J881" i="2"/>
  <c r="L881" i="2"/>
  <c r="J880" i="2"/>
  <c r="L880" i="2"/>
  <c r="J683" i="2"/>
  <c r="L683" i="2"/>
  <c r="J682" i="2"/>
  <c r="L682" i="2"/>
  <c r="J681" i="2"/>
  <c r="L681" i="2"/>
  <c r="J680" i="2"/>
  <c r="L680" i="2"/>
  <c r="J679" i="2"/>
  <c r="L679" i="2"/>
  <c r="J678" i="2"/>
  <c r="L678" i="2"/>
  <c r="J677" i="2"/>
  <c r="L677" i="2"/>
  <c r="J676" i="2"/>
  <c r="L676" i="2"/>
  <c r="J675" i="2"/>
  <c r="L675" i="2"/>
  <c r="J674" i="2"/>
  <c r="L674" i="2"/>
  <c r="J673" i="2"/>
  <c r="L673" i="2"/>
  <c r="J672" i="2"/>
  <c r="L672" i="2"/>
  <c r="J671" i="2"/>
  <c r="L671" i="2"/>
  <c r="J670" i="2"/>
  <c r="L670" i="2"/>
  <c r="J669" i="2"/>
  <c r="L669" i="2"/>
  <c r="J668" i="2"/>
  <c r="L668" i="2"/>
  <c r="J667" i="2"/>
  <c r="L667" i="2"/>
  <c r="J666" i="2"/>
  <c r="L666" i="2"/>
  <c r="J665" i="2"/>
  <c r="L665" i="2"/>
  <c r="J664" i="2"/>
  <c r="L664" i="2"/>
  <c r="J663" i="2"/>
  <c r="L663" i="2"/>
  <c r="J662" i="2"/>
  <c r="L662" i="2"/>
  <c r="L661" i="2"/>
  <c r="J660" i="2"/>
  <c r="L660" i="2"/>
  <c r="J659" i="2"/>
  <c r="L659" i="2"/>
  <c r="J658" i="2"/>
  <c r="L658" i="2"/>
  <c r="J657" i="2"/>
  <c r="L657" i="2"/>
  <c r="J656" i="2"/>
  <c r="L656" i="2"/>
  <c r="J655" i="2"/>
  <c r="L655" i="2"/>
  <c r="L654" i="2"/>
  <c r="J652" i="2"/>
  <c r="L652" i="2"/>
  <c r="J651" i="2"/>
  <c r="L651" i="2"/>
  <c r="J650" i="2"/>
  <c r="L650" i="2"/>
  <c r="J649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B3138" i="2" l="1"/>
  <c r="C3138" i="2" s="1"/>
  <c r="B1518" i="2"/>
  <c r="C1518" i="2" s="1"/>
  <c r="B599" i="2"/>
  <c r="C599" i="2" s="1"/>
  <c r="C3346" i="2"/>
  <c r="C2121" i="2"/>
  <c r="C3033" i="2"/>
  <c r="B518" i="2"/>
  <c r="C518" i="2" s="1"/>
  <c r="B2521" i="2"/>
  <c r="C2521" i="2" s="1"/>
  <c r="C598" i="2"/>
  <c r="A519" i="2"/>
  <c r="A600" i="2"/>
  <c r="C439" i="2"/>
  <c r="B440" i="2"/>
  <c r="B239" i="2"/>
  <c r="C239" i="2" s="1"/>
  <c r="AA70" i="2"/>
  <c r="AB70" i="2" s="1"/>
  <c r="AA2339" i="2"/>
  <c r="AB2339" i="2" s="1"/>
  <c r="AA2323" i="2"/>
  <c r="AB2323" i="2" s="1"/>
  <c r="AA667" i="2"/>
  <c r="AB667" i="2" s="1"/>
  <c r="AA1522" i="2"/>
  <c r="AB1522" i="2" s="1"/>
  <c r="AA995" i="2"/>
  <c r="AB995" i="2" s="1"/>
  <c r="AA1757" i="2"/>
  <c r="AB1757" i="2" s="1"/>
  <c r="Z2427" i="2"/>
  <c r="AA1554" i="2"/>
  <c r="AB1554" i="2" s="1"/>
  <c r="AA1756" i="2"/>
  <c r="AB1756" i="2" s="1"/>
  <c r="Z2613" i="2"/>
  <c r="N20" i="2"/>
  <c r="P20" i="2"/>
  <c r="N16" i="2"/>
  <c r="P16" i="2"/>
  <c r="P651" i="2"/>
  <c r="N651" i="2"/>
  <c r="P654" i="2"/>
  <c r="N654" i="2"/>
  <c r="P663" i="2"/>
  <c r="N663" i="2"/>
  <c r="P667" i="2"/>
  <c r="N667" i="2"/>
  <c r="P669" i="2"/>
  <c r="N669" i="2"/>
  <c r="P673" i="2"/>
  <c r="N673" i="2"/>
  <c r="P675" i="2"/>
  <c r="N675" i="2"/>
  <c r="P677" i="2"/>
  <c r="N677" i="2"/>
  <c r="P681" i="2"/>
  <c r="N681" i="2"/>
  <c r="P683" i="2"/>
  <c r="N683" i="2"/>
  <c r="N881" i="2"/>
  <c r="P881" i="2"/>
  <c r="N885" i="2"/>
  <c r="P885" i="2"/>
  <c r="N887" i="2"/>
  <c r="P887" i="2"/>
  <c r="N891" i="2"/>
  <c r="P891" i="2"/>
  <c r="N893" i="2"/>
  <c r="P893" i="2"/>
  <c r="N895" i="2"/>
  <c r="P895" i="2"/>
  <c r="N899" i="2"/>
  <c r="P899" i="2"/>
  <c r="P1688" i="2"/>
  <c r="N1688" i="2"/>
  <c r="N1690" i="2"/>
  <c r="P1690" i="2"/>
  <c r="N1694" i="2"/>
  <c r="P1694" i="2"/>
  <c r="P1696" i="2"/>
  <c r="N1696" i="2"/>
  <c r="P1700" i="2"/>
  <c r="N1700" i="2"/>
  <c r="N1702" i="2"/>
  <c r="P1702" i="2"/>
  <c r="P1704" i="2"/>
  <c r="N1704" i="2"/>
  <c r="P1708" i="2"/>
  <c r="N1708" i="2"/>
  <c r="N1710" i="2"/>
  <c r="P1710" i="2"/>
  <c r="N1714" i="2"/>
  <c r="P1714" i="2"/>
  <c r="P1716" i="2"/>
  <c r="N1716" i="2"/>
  <c r="N1718" i="2"/>
  <c r="P1718" i="2"/>
  <c r="P1720" i="2"/>
  <c r="N1720" i="2"/>
  <c r="P2511" i="2"/>
  <c r="N2511" i="2"/>
  <c r="P2515" i="2"/>
  <c r="N2515" i="2"/>
  <c r="P2517" i="2"/>
  <c r="N2517" i="2"/>
  <c r="P2521" i="2"/>
  <c r="N2521" i="2"/>
  <c r="P2523" i="2"/>
  <c r="N2523" i="2"/>
  <c r="P2527" i="2"/>
  <c r="N2527" i="2"/>
  <c r="P2529" i="2"/>
  <c r="N2529" i="2"/>
  <c r="O879" i="2"/>
  <c r="Q879" i="2"/>
  <c r="P879" i="2"/>
  <c r="N879" i="2"/>
  <c r="N27" i="2"/>
  <c r="P27" i="2"/>
  <c r="N23" i="2"/>
  <c r="P23" i="2"/>
  <c r="N19" i="2"/>
  <c r="P19" i="2"/>
  <c r="N15" i="2"/>
  <c r="P15" i="2"/>
  <c r="P655" i="2"/>
  <c r="N655" i="2"/>
  <c r="P657" i="2"/>
  <c r="N657" i="2"/>
  <c r="P659" i="2"/>
  <c r="N659" i="2"/>
  <c r="P661" i="2"/>
  <c r="N661" i="2"/>
  <c r="N1497" i="2"/>
  <c r="P1497" i="2"/>
  <c r="N1499" i="2"/>
  <c r="P1499" i="2"/>
  <c r="N1501" i="2"/>
  <c r="P1501" i="2"/>
  <c r="N1503" i="2"/>
  <c r="P1503" i="2"/>
  <c r="N1505" i="2"/>
  <c r="P1505" i="2"/>
  <c r="N1507" i="2"/>
  <c r="P1507" i="2"/>
  <c r="N1509" i="2"/>
  <c r="P1509" i="2"/>
  <c r="N1511" i="2"/>
  <c r="P1511" i="2"/>
  <c r="N1513" i="2"/>
  <c r="P1513" i="2"/>
  <c r="N1515" i="2"/>
  <c r="P1515" i="2"/>
  <c r="N1517" i="2"/>
  <c r="P1517" i="2"/>
  <c r="N1519" i="2"/>
  <c r="P1519" i="2"/>
  <c r="N1521" i="2"/>
  <c r="P1521" i="2"/>
  <c r="N1523" i="2"/>
  <c r="P1523" i="2"/>
  <c r="N1525" i="2"/>
  <c r="P1525" i="2"/>
  <c r="N1527" i="2"/>
  <c r="P1527" i="2"/>
  <c r="N1529" i="2"/>
  <c r="P1529" i="2"/>
  <c r="P2311" i="2"/>
  <c r="N2311" i="2"/>
  <c r="P2313" i="2"/>
  <c r="N2313" i="2"/>
  <c r="P2315" i="2"/>
  <c r="N2315" i="2"/>
  <c r="P2317" i="2"/>
  <c r="N2317" i="2"/>
  <c r="P2319" i="2"/>
  <c r="N2319" i="2"/>
  <c r="P2321" i="2"/>
  <c r="N2321" i="2"/>
  <c r="P2323" i="2"/>
  <c r="N2323" i="2"/>
  <c r="P2325" i="2"/>
  <c r="N2325" i="2"/>
  <c r="P2327" i="2"/>
  <c r="N2327" i="2"/>
  <c r="P2329" i="2"/>
  <c r="N2329" i="2"/>
  <c r="P2331" i="2"/>
  <c r="N2331" i="2"/>
  <c r="P2333" i="2"/>
  <c r="N2333" i="2"/>
  <c r="P2335" i="2"/>
  <c r="N2335" i="2"/>
  <c r="P2337" i="2"/>
  <c r="N2337" i="2"/>
  <c r="P2339" i="2"/>
  <c r="N2339" i="2"/>
  <c r="P2341" i="2"/>
  <c r="N2341" i="2"/>
  <c r="P2343" i="2"/>
  <c r="N2343" i="2"/>
  <c r="P2499" i="2"/>
  <c r="N2499" i="2"/>
  <c r="P2501" i="2"/>
  <c r="N2501" i="2"/>
  <c r="P2503" i="2"/>
  <c r="N2503" i="2"/>
  <c r="P2505" i="2"/>
  <c r="N2505" i="2"/>
  <c r="P2507" i="2"/>
  <c r="N2507" i="2"/>
  <c r="P2509" i="2"/>
  <c r="N2509" i="2"/>
  <c r="O2498" i="2"/>
  <c r="Q2498" i="2"/>
  <c r="Y765" i="2"/>
  <c r="Z765" i="2" s="1"/>
  <c r="AA765" i="2"/>
  <c r="AB765" i="2" s="1"/>
  <c r="Y122" i="2"/>
  <c r="Z122" i="2" s="1"/>
  <c r="AA122" i="2"/>
  <c r="AB122" i="2" s="1"/>
  <c r="Y994" i="2"/>
  <c r="Z994" i="2" s="1"/>
  <c r="AA994" i="2"/>
  <c r="AB994" i="2" s="1"/>
  <c r="AA2426" i="2"/>
  <c r="AB2426" i="2" s="1"/>
  <c r="Y1804" i="2"/>
  <c r="Z1804" i="2" s="1"/>
  <c r="AA1804" i="2"/>
  <c r="AB1804" i="2" s="1"/>
  <c r="N22" i="2"/>
  <c r="P22" i="2"/>
  <c r="P662" i="2"/>
  <c r="N662" i="2"/>
  <c r="P670" i="2"/>
  <c r="N670" i="2"/>
  <c r="P674" i="2"/>
  <c r="N674" i="2"/>
  <c r="P680" i="2"/>
  <c r="N680" i="2"/>
  <c r="N880" i="2"/>
  <c r="P880" i="2"/>
  <c r="N884" i="2"/>
  <c r="P884" i="2"/>
  <c r="N890" i="2"/>
  <c r="P890" i="2"/>
  <c r="N894" i="2"/>
  <c r="P894" i="2"/>
  <c r="N896" i="2"/>
  <c r="P896" i="2"/>
  <c r="N1691" i="2"/>
  <c r="P1691" i="2"/>
  <c r="N1699" i="2"/>
  <c r="P1699" i="2"/>
  <c r="N1703" i="2"/>
  <c r="P1703" i="2"/>
  <c r="N1707" i="2"/>
  <c r="P1707" i="2"/>
  <c r="N1713" i="2"/>
  <c r="P1713" i="2"/>
  <c r="N1717" i="2"/>
  <c r="P1717" i="2"/>
  <c r="N1721" i="2"/>
  <c r="P1721" i="2"/>
  <c r="P2514" i="2"/>
  <c r="N2514" i="2"/>
  <c r="P2520" i="2"/>
  <c r="N2520" i="2"/>
  <c r="P2526" i="2"/>
  <c r="N2526" i="2"/>
  <c r="P2528" i="2"/>
  <c r="N2528" i="2"/>
  <c r="P2532" i="2"/>
  <c r="N2532" i="2"/>
  <c r="P649" i="2"/>
  <c r="N649" i="2"/>
  <c r="P2498" i="2"/>
  <c r="N2498" i="2"/>
  <c r="AA73" i="2"/>
  <c r="AB73" i="2" s="1"/>
  <c r="Y2614" i="2"/>
  <c r="Z2614" i="2" s="1"/>
  <c r="AA2614" i="2"/>
  <c r="AB2614" i="2" s="1"/>
  <c r="AA1613" i="2"/>
  <c r="AB1613" i="2" s="1"/>
  <c r="AA764" i="2"/>
  <c r="AB764" i="2" s="1"/>
  <c r="Y764" i="2"/>
  <c r="Z764" i="2" s="1"/>
  <c r="Y123" i="2"/>
  <c r="Z123" i="2" s="1"/>
  <c r="AA123" i="2"/>
  <c r="AB123" i="2" s="1"/>
  <c r="Y1610" i="2"/>
  <c r="Z1610" i="2" s="1"/>
  <c r="AA1610" i="2"/>
  <c r="AB1610" i="2" s="1"/>
  <c r="Y1803" i="2"/>
  <c r="Z1803" i="2" s="1"/>
  <c r="AA1803" i="2"/>
  <c r="AB1803" i="2" s="1"/>
  <c r="N26" i="2"/>
  <c r="P26" i="2"/>
  <c r="N18" i="2"/>
  <c r="P18" i="2"/>
  <c r="P650" i="2"/>
  <c r="N650" i="2"/>
  <c r="P664" i="2"/>
  <c r="N664" i="2"/>
  <c r="P668" i="2"/>
  <c r="N668" i="2"/>
  <c r="P672" i="2"/>
  <c r="N672" i="2"/>
  <c r="P678" i="2"/>
  <c r="N678" i="2"/>
  <c r="P682" i="2"/>
  <c r="N682" i="2"/>
  <c r="N882" i="2"/>
  <c r="P882" i="2"/>
  <c r="N888" i="2"/>
  <c r="P888" i="2"/>
  <c r="N892" i="2"/>
  <c r="P892" i="2"/>
  <c r="N898" i="2"/>
  <c r="P898" i="2"/>
  <c r="N1689" i="2"/>
  <c r="P1689" i="2"/>
  <c r="N1693" i="2"/>
  <c r="P1693" i="2"/>
  <c r="N1697" i="2"/>
  <c r="P1697" i="2"/>
  <c r="N1701" i="2"/>
  <c r="P1701" i="2"/>
  <c r="N1705" i="2"/>
  <c r="P1705" i="2"/>
  <c r="N1711" i="2"/>
  <c r="P1711" i="2"/>
  <c r="N1715" i="2"/>
  <c r="P1715" i="2"/>
  <c r="N1719" i="2"/>
  <c r="P1719" i="2"/>
  <c r="P2512" i="2"/>
  <c r="N2512" i="2"/>
  <c r="P2516" i="2"/>
  <c r="N2516" i="2"/>
  <c r="P2522" i="2"/>
  <c r="N2522" i="2"/>
  <c r="P2524" i="2"/>
  <c r="N2524" i="2"/>
  <c r="P2530" i="2"/>
  <c r="N2530" i="2"/>
  <c r="P2310" i="2"/>
  <c r="N2310" i="2"/>
  <c r="N1687" i="2"/>
  <c r="P1687" i="2"/>
  <c r="N25" i="2"/>
  <c r="P25" i="2"/>
  <c r="N21" i="2"/>
  <c r="P21" i="2"/>
  <c r="N17" i="2"/>
  <c r="P17" i="2"/>
  <c r="P656" i="2"/>
  <c r="N656" i="2"/>
  <c r="P658" i="2"/>
  <c r="N658" i="2"/>
  <c r="P660" i="2"/>
  <c r="N660" i="2"/>
  <c r="N1496" i="2"/>
  <c r="P1496" i="2"/>
  <c r="N1498" i="2"/>
  <c r="P1498" i="2"/>
  <c r="N1500" i="2"/>
  <c r="P1500" i="2"/>
  <c r="N1502" i="2"/>
  <c r="P1502" i="2"/>
  <c r="N1504" i="2"/>
  <c r="P1504" i="2"/>
  <c r="N1506" i="2"/>
  <c r="P1506" i="2"/>
  <c r="N1508" i="2"/>
  <c r="P1508" i="2"/>
  <c r="N1510" i="2"/>
  <c r="P1510" i="2"/>
  <c r="N1512" i="2"/>
  <c r="P1512" i="2"/>
  <c r="N1514" i="2"/>
  <c r="P1514" i="2"/>
  <c r="N1516" i="2"/>
  <c r="P1516" i="2"/>
  <c r="N1518" i="2"/>
  <c r="P1518" i="2"/>
  <c r="N1520" i="2"/>
  <c r="P1520" i="2"/>
  <c r="N1522" i="2"/>
  <c r="P1522" i="2"/>
  <c r="N1524" i="2"/>
  <c r="P1524" i="2"/>
  <c r="N1526" i="2"/>
  <c r="P1526" i="2"/>
  <c r="N1528" i="2"/>
  <c r="P1528" i="2"/>
  <c r="P2312" i="2"/>
  <c r="N2312" i="2"/>
  <c r="P2314" i="2"/>
  <c r="N2314" i="2"/>
  <c r="P2316" i="2"/>
  <c r="N2316" i="2"/>
  <c r="P2318" i="2"/>
  <c r="N2318" i="2"/>
  <c r="P2320" i="2"/>
  <c r="N2320" i="2"/>
  <c r="P2322" i="2"/>
  <c r="N2322" i="2"/>
  <c r="P2324" i="2"/>
  <c r="N2324" i="2"/>
  <c r="P2326" i="2"/>
  <c r="N2326" i="2"/>
  <c r="P2328" i="2"/>
  <c r="N2328" i="2"/>
  <c r="P2330" i="2"/>
  <c r="N2330" i="2"/>
  <c r="P2332" i="2"/>
  <c r="N2332" i="2"/>
  <c r="P2334" i="2"/>
  <c r="N2334" i="2"/>
  <c r="P2336" i="2"/>
  <c r="N2336" i="2"/>
  <c r="P2338" i="2"/>
  <c r="N2338" i="2"/>
  <c r="P2340" i="2"/>
  <c r="N2340" i="2"/>
  <c r="P2342" i="2"/>
  <c r="N2342" i="2"/>
  <c r="P2344" i="2"/>
  <c r="N2344" i="2"/>
  <c r="P2500" i="2"/>
  <c r="N2500" i="2"/>
  <c r="P2502" i="2"/>
  <c r="N2502" i="2"/>
  <c r="P2504" i="2"/>
  <c r="N2504" i="2"/>
  <c r="P2506" i="2"/>
  <c r="N2506" i="2"/>
  <c r="P2508" i="2"/>
  <c r="N2508" i="2"/>
  <c r="P2510" i="2"/>
  <c r="N2510" i="2"/>
  <c r="N1495" i="2"/>
  <c r="P1495" i="2"/>
  <c r="AA2428" i="2"/>
  <c r="AB2428" i="2" s="1"/>
  <c r="Y2428" i="2"/>
  <c r="Z2428" i="2" s="1"/>
  <c r="Z1611" i="2"/>
  <c r="Z1613" i="2"/>
  <c r="Y767" i="2"/>
  <c r="Z767" i="2" s="1"/>
  <c r="AA767" i="2"/>
  <c r="AB767" i="2" s="1"/>
  <c r="AA125" i="2"/>
  <c r="AB125" i="2" s="1"/>
  <c r="Y125" i="2"/>
  <c r="Z125" i="2" s="1"/>
  <c r="AA997" i="2"/>
  <c r="AB997" i="2" s="1"/>
  <c r="Y997" i="2"/>
  <c r="Z997" i="2" s="1"/>
  <c r="AA2427" i="2"/>
  <c r="AB2427" i="2" s="1"/>
  <c r="Z1612" i="2"/>
  <c r="AA2613" i="2"/>
  <c r="AB2613" i="2" s="1"/>
  <c r="AA2616" i="2"/>
  <c r="AB2616" i="2" s="1"/>
  <c r="Y1802" i="2"/>
  <c r="Z1802" i="2" s="1"/>
  <c r="AA1802" i="2"/>
  <c r="AB1802" i="2" s="1"/>
  <c r="Z995" i="2"/>
  <c r="N14" i="2"/>
  <c r="P14" i="2"/>
  <c r="P652" i="2"/>
  <c r="N652" i="2"/>
  <c r="P666" i="2"/>
  <c r="N666" i="2"/>
  <c r="P676" i="2"/>
  <c r="N676" i="2"/>
  <c r="N886" i="2"/>
  <c r="P886" i="2"/>
  <c r="N1695" i="2"/>
  <c r="P1695" i="2"/>
  <c r="N1709" i="2"/>
  <c r="P1709" i="2"/>
  <c r="P2518" i="2"/>
  <c r="N2518" i="2"/>
  <c r="N24" i="2"/>
  <c r="P24" i="2"/>
  <c r="P665" i="2"/>
  <c r="N665" i="2"/>
  <c r="P671" i="2"/>
  <c r="N671" i="2"/>
  <c r="P679" i="2"/>
  <c r="N679" i="2"/>
  <c r="N883" i="2"/>
  <c r="P883" i="2"/>
  <c r="N889" i="2"/>
  <c r="P889" i="2"/>
  <c r="N897" i="2"/>
  <c r="P897" i="2"/>
  <c r="P1692" i="2"/>
  <c r="N1692" i="2"/>
  <c r="N1698" i="2"/>
  <c r="P1698" i="2"/>
  <c r="N1706" i="2"/>
  <c r="P1706" i="2"/>
  <c r="P1712" i="2"/>
  <c r="N1712" i="2"/>
  <c r="O2310" i="2"/>
  <c r="Q2310" i="2"/>
  <c r="P2513" i="2"/>
  <c r="N2513" i="2"/>
  <c r="P2519" i="2"/>
  <c r="N2519" i="2"/>
  <c r="P2525" i="2"/>
  <c r="N2525" i="2"/>
  <c r="P2531" i="2"/>
  <c r="N2531" i="2"/>
  <c r="Y2615" i="2"/>
  <c r="Z2615" i="2" s="1"/>
  <c r="AA2615" i="2"/>
  <c r="AB2615" i="2" s="1"/>
  <c r="Y2425" i="2"/>
  <c r="Z2425" i="2" s="1"/>
  <c r="AA2425" i="2"/>
  <c r="AB2425" i="2" s="1"/>
  <c r="AA1611" i="2"/>
  <c r="AB1611" i="2" s="1"/>
  <c r="AA766" i="2"/>
  <c r="AB766" i="2" s="1"/>
  <c r="Y766" i="2"/>
  <c r="Z766" i="2" s="1"/>
  <c r="Y124" i="2"/>
  <c r="Z124" i="2" s="1"/>
  <c r="AA124" i="2"/>
  <c r="AB124" i="2" s="1"/>
  <c r="Y996" i="2"/>
  <c r="Z996" i="2" s="1"/>
  <c r="AA996" i="2"/>
  <c r="AB996" i="2" s="1"/>
  <c r="Z2426" i="2"/>
  <c r="Z2616" i="2"/>
  <c r="Y1805" i="2"/>
  <c r="Z1805" i="2" s="1"/>
  <c r="AA1805" i="2"/>
  <c r="AB1805" i="2" s="1"/>
  <c r="AA1799" i="2"/>
  <c r="AB1799" i="2" s="1"/>
  <c r="Y1799" i="2"/>
  <c r="Z1799" i="2" s="1"/>
  <c r="Y1800" i="2"/>
  <c r="Z1800" i="2" s="1"/>
  <c r="AA1800" i="2"/>
  <c r="AB1800" i="2" s="1"/>
  <c r="AA2610" i="2"/>
  <c r="AB2610" i="2" s="1"/>
  <c r="Y2610" i="2"/>
  <c r="Z2610" i="2" s="1"/>
  <c r="AA2422" i="2"/>
  <c r="AB2422" i="2" s="1"/>
  <c r="Y2422" i="2"/>
  <c r="Z2422" i="2" s="1"/>
  <c r="Y2423" i="2"/>
  <c r="Z2423" i="2" s="1"/>
  <c r="AA2423" i="2"/>
  <c r="AB2423" i="2" s="1"/>
  <c r="Y1801" i="2"/>
  <c r="Z1801" i="2" s="1"/>
  <c r="AA1801" i="2"/>
  <c r="AB1801" i="2" s="1"/>
  <c r="AA2611" i="2"/>
  <c r="AB2611" i="2" s="1"/>
  <c r="Y2611" i="2"/>
  <c r="Z2611" i="2" s="1"/>
  <c r="Y2612" i="2"/>
  <c r="Z2612" i="2" s="1"/>
  <c r="AA2612" i="2"/>
  <c r="AB2612" i="2" s="1"/>
  <c r="Y2424" i="2"/>
  <c r="Z2424" i="2" s="1"/>
  <c r="AA2424" i="2"/>
  <c r="AB2424" i="2" s="1"/>
  <c r="AA991" i="2"/>
  <c r="AB991" i="2" s="1"/>
  <c r="Y991" i="2"/>
  <c r="Z991" i="2" s="1"/>
  <c r="AA1609" i="2"/>
  <c r="AB1609" i="2" s="1"/>
  <c r="Y1609" i="2"/>
  <c r="Z1609" i="2" s="1"/>
  <c r="AA761" i="2"/>
  <c r="AB761" i="2" s="1"/>
  <c r="Y761" i="2"/>
  <c r="Z761" i="2" s="1"/>
  <c r="AA992" i="2"/>
  <c r="AB992" i="2" s="1"/>
  <c r="Y992" i="2"/>
  <c r="Z992" i="2" s="1"/>
  <c r="Y993" i="2"/>
  <c r="Z993" i="2" s="1"/>
  <c r="AA993" i="2"/>
  <c r="AB993" i="2" s="1"/>
  <c r="AA1607" i="2"/>
  <c r="AB1607" i="2" s="1"/>
  <c r="Y1607" i="2"/>
  <c r="Z1607" i="2" s="1"/>
  <c r="AA1608" i="2"/>
  <c r="AB1608" i="2" s="1"/>
  <c r="Y1608" i="2"/>
  <c r="Z1608" i="2" s="1"/>
  <c r="Y762" i="2"/>
  <c r="Z762" i="2" s="1"/>
  <c r="AA762" i="2"/>
  <c r="AB762" i="2" s="1"/>
  <c r="Y763" i="2"/>
  <c r="Z763" i="2" s="1"/>
  <c r="AA763" i="2"/>
  <c r="AB763" i="2" s="1"/>
  <c r="Y1798" i="2"/>
  <c r="Z1798" i="2" s="1"/>
  <c r="AA1798" i="2"/>
  <c r="AB1798" i="2" s="1"/>
  <c r="Y990" i="2"/>
  <c r="Z990" i="2" s="1"/>
  <c r="AA990" i="2"/>
  <c r="AB990" i="2" s="1"/>
  <c r="Y2609" i="2"/>
  <c r="Z2609" i="2" s="1"/>
  <c r="AA2609" i="2"/>
  <c r="AB2609" i="2" s="1"/>
  <c r="Y2420" i="2"/>
  <c r="Z2420" i="2" s="1"/>
  <c r="AA2420" i="2"/>
  <c r="AB2420" i="2" s="1"/>
  <c r="AA1605" i="2"/>
  <c r="AB1605" i="2" s="1"/>
  <c r="Y1605" i="2"/>
  <c r="Z1605" i="2" s="1"/>
  <c r="AA759" i="2"/>
  <c r="AB759" i="2" s="1"/>
  <c r="Y759" i="2"/>
  <c r="Z759" i="2" s="1"/>
  <c r="AA117" i="2"/>
  <c r="AB117" i="2" s="1"/>
  <c r="Y117" i="2"/>
  <c r="Z117" i="2" s="1"/>
  <c r="Y120" i="2"/>
  <c r="Z120" i="2" s="1"/>
  <c r="AA120" i="2"/>
  <c r="AB120" i="2" s="1"/>
  <c r="Y1797" i="2"/>
  <c r="Z1797" i="2" s="1"/>
  <c r="AA1797" i="2"/>
  <c r="AB1797" i="2" s="1"/>
  <c r="Y989" i="2"/>
  <c r="Z989" i="2" s="1"/>
  <c r="AA989" i="2"/>
  <c r="AB989" i="2" s="1"/>
  <c r="AA2608" i="2"/>
  <c r="AB2608" i="2" s="1"/>
  <c r="Y2608" i="2"/>
  <c r="Z2608" i="2" s="1"/>
  <c r="AA2421" i="2"/>
  <c r="AB2421" i="2" s="1"/>
  <c r="Y2421" i="2"/>
  <c r="Z2421" i="2" s="1"/>
  <c r="Y1606" i="2"/>
  <c r="Z1606" i="2" s="1"/>
  <c r="AA1606" i="2"/>
  <c r="AB1606" i="2" s="1"/>
  <c r="Y760" i="2"/>
  <c r="Z760" i="2" s="1"/>
  <c r="AA760" i="2"/>
  <c r="AB760" i="2" s="1"/>
  <c r="Y118" i="2"/>
  <c r="Z118" i="2" s="1"/>
  <c r="AA118" i="2"/>
  <c r="AB118" i="2" s="1"/>
  <c r="AA121" i="2"/>
  <c r="AB121" i="2" s="1"/>
  <c r="Y121" i="2"/>
  <c r="Z121" i="2" s="1"/>
  <c r="Y119" i="2"/>
  <c r="Z119" i="2" s="1"/>
  <c r="AA119" i="2"/>
  <c r="AB119" i="2" s="1"/>
  <c r="B1091" i="2"/>
  <c r="C1091" i="2" s="1"/>
  <c r="AA891" i="2"/>
  <c r="AB891" i="2" s="1"/>
  <c r="AA895" i="2"/>
  <c r="AB895" i="2" s="1"/>
  <c r="AA1721" i="2"/>
  <c r="AB1721" i="2" s="1"/>
  <c r="AA1701" i="2"/>
  <c r="AB1701" i="2" s="1"/>
  <c r="AA1693" i="2"/>
  <c r="AB1693" i="2" s="1"/>
  <c r="AA57" i="2"/>
  <c r="AB57" i="2" s="1"/>
  <c r="AA696" i="2"/>
  <c r="AB696" i="2" s="1"/>
  <c r="AA1543" i="2"/>
  <c r="AB1543" i="2" s="1"/>
  <c r="AA2548" i="2"/>
  <c r="AB2548" i="2" s="1"/>
  <c r="AA1567" i="2"/>
  <c r="AB1567" i="2" s="1"/>
  <c r="AA89" i="2"/>
  <c r="AB89" i="2" s="1"/>
  <c r="AA2388" i="2"/>
  <c r="AB2388" i="2" s="1"/>
  <c r="AA724" i="2"/>
  <c r="AB724" i="2" s="1"/>
  <c r="Z2548" i="2"/>
  <c r="Z2540" i="2"/>
  <c r="Z2516" i="2"/>
  <c r="Z2500" i="2"/>
  <c r="AA2344" i="2"/>
  <c r="AB2344" i="2" s="1"/>
  <c r="AA2318" i="2"/>
  <c r="AB2318" i="2" s="1"/>
  <c r="AA2313" i="2"/>
  <c r="AB2313" i="2" s="1"/>
  <c r="AA2332" i="2"/>
  <c r="AB2332" i="2" s="1"/>
  <c r="AA660" i="2"/>
  <c r="AB660" i="2" s="1"/>
  <c r="AA1527" i="2"/>
  <c r="AB1527" i="2" s="1"/>
  <c r="AA1511" i="2"/>
  <c r="AB1511" i="2" s="1"/>
  <c r="AA17" i="2"/>
  <c r="AB17" i="2" s="1"/>
  <c r="AA25" i="2"/>
  <c r="AB25" i="2" s="1"/>
  <c r="AA903" i="2"/>
  <c r="AB903" i="2" s="1"/>
  <c r="AA919" i="2"/>
  <c r="AB919" i="2" s="1"/>
  <c r="AA61" i="2"/>
  <c r="AB61" i="2" s="1"/>
  <c r="AA708" i="2"/>
  <c r="AB708" i="2" s="1"/>
  <c r="AA672" i="2"/>
  <c r="AB672" i="2" s="1"/>
  <c r="AA688" i="2"/>
  <c r="AB688" i="2" s="1"/>
  <c r="AA49" i="2"/>
  <c r="AB49" i="2" s="1"/>
  <c r="AA692" i="2"/>
  <c r="AB692" i="2" s="1"/>
  <c r="AA2540" i="2"/>
  <c r="AB2540" i="2" s="1"/>
  <c r="AA1551" i="2"/>
  <c r="AB1551" i="2" s="1"/>
  <c r="AA1563" i="2"/>
  <c r="AB1563" i="2" s="1"/>
  <c r="AA77" i="2"/>
  <c r="AB77" i="2" s="1"/>
  <c r="AA2331" i="2"/>
  <c r="AB2331" i="2" s="1"/>
  <c r="AA655" i="2"/>
  <c r="AB655" i="2" s="1"/>
  <c r="AA2514" i="2"/>
  <c r="AB2514" i="2" s="1"/>
  <c r="AA1518" i="2"/>
  <c r="AB1518" i="2" s="1"/>
  <c r="AA20" i="2"/>
  <c r="AB20" i="2" s="1"/>
  <c r="AA1724" i="2"/>
  <c r="AB1724" i="2" s="1"/>
  <c r="AA2549" i="2"/>
  <c r="AB2549" i="2" s="1"/>
  <c r="AA64" i="2"/>
  <c r="AB64" i="2" s="1"/>
  <c r="AA711" i="2"/>
  <c r="AB711" i="2" s="1"/>
  <c r="AA651" i="2"/>
  <c r="AB651" i="2" s="1"/>
  <c r="AA2506" i="2"/>
  <c r="AB2506" i="2" s="1"/>
  <c r="AA1526" i="2"/>
  <c r="AB1526" i="2" s="1"/>
  <c r="AA1498" i="2"/>
  <c r="AB1498" i="2" s="1"/>
  <c r="AA707" i="2"/>
  <c r="AB707" i="2" s="1"/>
  <c r="A240" i="2"/>
  <c r="AA2333" i="2"/>
  <c r="AB2333" i="2" s="1"/>
  <c r="AA2320" i="2"/>
  <c r="AB2320" i="2" s="1"/>
  <c r="AA661" i="2"/>
  <c r="AB661" i="2" s="1"/>
  <c r="AA2502" i="2"/>
  <c r="AB2502" i="2" s="1"/>
  <c r="AA2510" i="2"/>
  <c r="AB2510" i="2" s="1"/>
  <c r="AA2521" i="2"/>
  <c r="AB2521" i="2" s="1"/>
  <c r="AA2505" i="2"/>
  <c r="AB2505" i="2" s="1"/>
  <c r="AA1528" i="2"/>
  <c r="AB1528" i="2" s="1"/>
  <c r="AA1512" i="2"/>
  <c r="AB1512" i="2" s="1"/>
  <c r="AA1496" i="2"/>
  <c r="AB1496" i="2" s="1"/>
  <c r="AA26" i="2"/>
  <c r="AB26" i="2" s="1"/>
  <c r="AA10" i="2"/>
  <c r="AB10" i="2" s="1"/>
  <c r="AA904" i="2"/>
  <c r="AB904" i="2" s="1"/>
  <c r="AA1722" i="2"/>
  <c r="AB1722" i="2" s="1"/>
  <c r="AA924" i="2"/>
  <c r="AB924" i="2" s="1"/>
  <c r="AA62" i="2"/>
  <c r="AB62" i="2" s="1"/>
  <c r="AA2369" i="2"/>
  <c r="AB2369" i="2" s="1"/>
  <c r="AA885" i="2"/>
  <c r="AB885" i="2" s="1"/>
  <c r="AA1719" i="2"/>
  <c r="AB1719" i="2" s="1"/>
  <c r="AA1703" i="2"/>
  <c r="AB1703" i="2" s="1"/>
  <c r="AA35" i="2"/>
  <c r="AB35" i="2" s="1"/>
  <c r="AA2547" i="2"/>
  <c r="AB2547" i="2" s="1"/>
  <c r="AA1565" i="2"/>
  <c r="AB1565" i="2" s="1"/>
  <c r="AA91" i="2"/>
  <c r="AB91" i="2" s="1"/>
  <c r="AA2342" i="2"/>
  <c r="AB2342" i="2" s="1"/>
  <c r="AA2322" i="2"/>
  <c r="AB2322" i="2" s="1"/>
  <c r="AA666" i="2"/>
  <c r="AB666" i="2" s="1"/>
  <c r="AA650" i="2"/>
  <c r="AB650" i="2" s="1"/>
  <c r="AA2528" i="2"/>
  <c r="AB2528" i="2" s="1"/>
  <c r="AA2512" i="2"/>
  <c r="AB2512" i="2" s="1"/>
  <c r="AA2531" i="2"/>
  <c r="AB2531" i="2" s="1"/>
  <c r="AA2515" i="2"/>
  <c r="AB2515" i="2" s="1"/>
  <c r="AA2499" i="2"/>
  <c r="AB2499" i="2" s="1"/>
  <c r="AA1529" i="2"/>
  <c r="AB1529" i="2" s="1"/>
  <c r="AA1513" i="2"/>
  <c r="AB1513" i="2" s="1"/>
  <c r="AA1497" i="2"/>
  <c r="AB1497" i="2" s="1"/>
  <c r="AA23" i="2"/>
  <c r="AB23" i="2" s="1"/>
  <c r="AA917" i="2"/>
  <c r="AB917" i="2" s="1"/>
  <c r="AA1723" i="2"/>
  <c r="AB1723" i="2" s="1"/>
  <c r="AA1727" i="2"/>
  <c r="AB1727" i="2" s="1"/>
  <c r="AA1731" i="2"/>
  <c r="AB1731" i="2" s="1"/>
  <c r="AA1743" i="2"/>
  <c r="AB1743" i="2" s="1"/>
  <c r="AA682" i="2"/>
  <c r="AB682" i="2" s="1"/>
  <c r="AA686" i="2"/>
  <c r="AB686" i="2" s="1"/>
  <c r="AA2346" i="2"/>
  <c r="AB2346" i="2" s="1"/>
  <c r="AA2536" i="2"/>
  <c r="AB2536" i="2" s="1"/>
  <c r="AA51" i="2"/>
  <c r="AB51" i="2" s="1"/>
  <c r="AA47" i="2"/>
  <c r="AB47" i="2" s="1"/>
  <c r="AA1537" i="2"/>
  <c r="AB1537" i="2" s="1"/>
  <c r="AA2354" i="2"/>
  <c r="AB2354" i="2" s="1"/>
  <c r="AA63" i="2"/>
  <c r="AB63" i="2" s="1"/>
  <c r="AA1747" i="2"/>
  <c r="AB1747" i="2" s="1"/>
  <c r="AA2316" i="2"/>
  <c r="AB2316" i="2" s="1"/>
  <c r="AA2335" i="2"/>
  <c r="AB2335" i="2" s="1"/>
  <c r="AA2319" i="2"/>
  <c r="AB2319" i="2" s="1"/>
  <c r="AA898" i="2"/>
  <c r="AB898" i="2" s="1"/>
  <c r="AA882" i="2"/>
  <c r="AB882" i="2" s="1"/>
  <c r="AA1720" i="2"/>
  <c r="AB1720" i="2" s="1"/>
  <c r="AA1704" i="2"/>
  <c r="AB1704" i="2" s="1"/>
  <c r="AA675" i="2"/>
  <c r="AB675" i="2" s="1"/>
  <c r="AA677" i="2"/>
  <c r="AB677" i="2" s="1"/>
  <c r="AA1530" i="2"/>
  <c r="AB1530" i="2" s="1"/>
  <c r="AA2349" i="2"/>
  <c r="AB2349" i="2" s="1"/>
  <c r="AA2534" i="2"/>
  <c r="AB2534" i="2" s="1"/>
  <c r="AA50" i="2"/>
  <c r="AB50" i="2" s="1"/>
  <c r="AA1536" i="2"/>
  <c r="AB1536" i="2" s="1"/>
  <c r="AA2541" i="2"/>
  <c r="AB2541" i="2" s="1"/>
  <c r="AA699" i="2"/>
  <c r="AB699" i="2" s="1"/>
  <c r="AA2546" i="2"/>
  <c r="AB2546" i="2" s="1"/>
  <c r="AA2363" i="2"/>
  <c r="AB2363" i="2" s="1"/>
  <c r="AA1550" i="2"/>
  <c r="AB1550" i="2" s="1"/>
  <c r="AA1740" i="2"/>
  <c r="AB1740" i="2" s="1"/>
  <c r="AA1562" i="2"/>
  <c r="AB1562" i="2" s="1"/>
  <c r="AA84" i="2"/>
  <c r="AB84" i="2" s="1"/>
  <c r="AA2578" i="2"/>
  <c r="AB2578" i="2" s="1"/>
  <c r="AA2383" i="2"/>
  <c r="AB2383" i="2" s="1"/>
  <c r="AA727" i="2"/>
  <c r="AB727" i="2" s="1"/>
  <c r="AA884" i="2"/>
  <c r="AB884" i="2" s="1"/>
  <c r="AA1718" i="2"/>
  <c r="AB1718" i="2" s="1"/>
  <c r="AA1702" i="2"/>
  <c r="AB1702" i="2" s="1"/>
  <c r="AA683" i="2"/>
  <c r="AB683" i="2" s="1"/>
  <c r="AA687" i="2"/>
  <c r="AB687" i="2" s="1"/>
  <c r="AA52" i="2"/>
  <c r="AB52" i="2" s="1"/>
  <c r="AA48" i="2"/>
  <c r="AB48" i="2" s="1"/>
  <c r="AA691" i="2"/>
  <c r="AB691" i="2" s="1"/>
  <c r="AA2355" i="2"/>
  <c r="AB2355" i="2" s="1"/>
  <c r="AA54" i="2"/>
  <c r="AB54" i="2" s="1"/>
  <c r="AA695" i="2"/>
  <c r="AB695" i="2" s="1"/>
  <c r="AA2545" i="2"/>
  <c r="AB2545" i="2" s="1"/>
  <c r="AA58" i="2"/>
  <c r="AB58" i="2" s="1"/>
  <c r="AA1548" i="2"/>
  <c r="AB1548" i="2" s="1"/>
  <c r="AA703" i="2"/>
  <c r="AB703" i="2" s="1"/>
  <c r="AA932" i="2"/>
  <c r="AB932" i="2" s="1"/>
  <c r="AA2371" i="2"/>
  <c r="AB2371" i="2" s="1"/>
  <c r="AA1564" i="2"/>
  <c r="AB1564" i="2" s="1"/>
  <c r="AA76" i="2"/>
  <c r="AB76" i="2" s="1"/>
  <c r="AA1572" i="2"/>
  <c r="AB1572" i="2" s="1"/>
  <c r="AA90" i="2"/>
  <c r="AB90" i="2" s="1"/>
  <c r="Z2577" i="2"/>
  <c r="Z2569" i="2"/>
  <c r="Z2561" i="2"/>
  <c r="Z2553" i="2"/>
  <c r="Z2537" i="2"/>
  <c r="Z2529" i="2"/>
  <c r="Z2513" i="2"/>
  <c r="Z2505" i="2"/>
  <c r="B1901" i="2"/>
  <c r="C1901" i="2" s="1"/>
  <c r="B2333" i="2"/>
  <c r="C2333" i="2" s="1"/>
  <c r="B30" i="2"/>
  <c r="C30" i="2" s="1"/>
  <c r="AA1688" i="2"/>
  <c r="AB1688" i="2" s="1"/>
  <c r="AA664" i="2"/>
  <c r="AB664" i="2" s="1"/>
  <c r="B2927" i="2"/>
  <c r="C2927" i="2" s="1"/>
  <c r="B2010" i="2"/>
  <c r="C2010" i="2" s="1"/>
  <c r="AA893" i="2"/>
  <c r="AB893" i="2" s="1"/>
  <c r="AA1695" i="2"/>
  <c r="AB1695" i="2" s="1"/>
  <c r="AA28" i="2"/>
  <c r="AB28" i="2" s="1"/>
  <c r="AA905" i="2"/>
  <c r="AB905" i="2" s="1"/>
  <c r="AA1739" i="2"/>
  <c r="AB1739" i="2" s="1"/>
  <c r="AA72" i="2"/>
  <c r="AB72" i="2" s="1"/>
  <c r="AA941" i="2"/>
  <c r="AB941" i="2" s="1"/>
  <c r="AA12" i="2"/>
  <c r="AB12" i="2" s="1"/>
  <c r="AA1711" i="2"/>
  <c r="AB1711" i="2" s="1"/>
  <c r="AA1735" i="2"/>
  <c r="AB1735" i="2" s="1"/>
  <c r="B2227" i="2"/>
  <c r="C2227" i="2" s="1"/>
  <c r="B1302" i="2"/>
  <c r="C1302" i="2" s="1"/>
  <c r="B672" i="2"/>
  <c r="C672" i="2" s="1"/>
  <c r="B2711" i="2"/>
  <c r="C2711" i="2" s="1"/>
  <c r="C2009" i="2"/>
  <c r="AA2343" i="2"/>
  <c r="AB2343" i="2" s="1"/>
  <c r="AA2327" i="2"/>
  <c r="AB2327" i="2" s="1"/>
  <c r="AA2311" i="2"/>
  <c r="AB2311" i="2" s="1"/>
  <c r="AA2525" i="2"/>
  <c r="AB2525" i="2" s="1"/>
  <c r="AA2509" i="2"/>
  <c r="AB2509" i="2" s="1"/>
  <c r="AA897" i="2"/>
  <c r="AB897" i="2" s="1"/>
  <c r="AA881" i="2"/>
  <c r="AB881" i="2" s="1"/>
  <c r="AA1510" i="2"/>
  <c r="AB1510" i="2" s="1"/>
  <c r="AA1502" i="2"/>
  <c r="AB1502" i="2" s="1"/>
  <c r="AA16" i="2"/>
  <c r="AB16" i="2" s="1"/>
  <c r="AA1715" i="2"/>
  <c r="AB1715" i="2" s="1"/>
  <c r="AA1699" i="2"/>
  <c r="AB1699" i="2" s="1"/>
  <c r="AA32" i="2"/>
  <c r="AB32" i="2" s="1"/>
  <c r="AA679" i="2"/>
  <c r="AB679" i="2" s="1"/>
  <c r="AA909" i="2"/>
  <c r="AB909" i="2" s="1"/>
  <c r="AA913" i="2"/>
  <c r="AB913" i="2" s="1"/>
  <c r="AA44" i="2"/>
  <c r="AB44" i="2" s="1"/>
  <c r="AA36" i="2"/>
  <c r="AB36" i="2" s="1"/>
  <c r="AA2533" i="2"/>
  <c r="AB2533" i="2" s="1"/>
  <c r="AA1538" i="2"/>
  <c r="AB1538" i="2" s="1"/>
  <c r="AA2351" i="2"/>
  <c r="AB2351" i="2" s="1"/>
  <c r="AA2538" i="2"/>
  <c r="AB2538" i="2" s="1"/>
  <c r="AA56" i="2"/>
  <c r="AB56" i="2" s="1"/>
  <c r="AA1542" i="2"/>
  <c r="AB1542" i="2" s="1"/>
  <c r="AA60" i="2"/>
  <c r="AB60" i="2" s="1"/>
  <c r="AA2367" i="2"/>
  <c r="AB2367" i="2" s="1"/>
  <c r="AA1558" i="2"/>
  <c r="AB1558" i="2" s="1"/>
  <c r="AA715" i="2"/>
  <c r="AB715" i="2" s="1"/>
  <c r="AA1755" i="2"/>
  <c r="AB1755" i="2" s="1"/>
  <c r="AA2379" i="2"/>
  <c r="AB2379" i="2" s="1"/>
  <c r="AA719" i="2"/>
  <c r="AB719" i="2" s="1"/>
  <c r="AA1574" i="2"/>
  <c r="AB1574" i="2" s="1"/>
  <c r="AA1566" i="2"/>
  <c r="AB1566" i="2" s="1"/>
  <c r="AA80" i="2"/>
  <c r="AB80" i="2" s="1"/>
  <c r="Z2578" i="2"/>
  <c r="Z2546" i="2"/>
  <c r="Z2522" i="2"/>
  <c r="Z662" i="2"/>
  <c r="Z658" i="2"/>
  <c r="Z654" i="2"/>
  <c r="A2522" i="2"/>
  <c r="A3241" i="2"/>
  <c r="A3347" i="2"/>
  <c r="A3139" i="2"/>
  <c r="A2819" i="2"/>
  <c r="A3034" i="2"/>
  <c r="B3034" i="2" s="1"/>
  <c r="A903" i="2"/>
  <c r="A2928" i="2"/>
  <c r="A1092" i="2"/>
  <c r="AA2565" i="2"/>
  <c r="AB2565" i="2" s="1"/>
  <c r="AA2557" i="2"/>
  <c r="AB2557" i="2" s="1"/>
  <c r="AA949" i="2"/>
  <c r="AB949" i="2" s="1"/>
  <c r="AA88" i="2"/>
  <c r="AB88" i="2" s="1"/>
  <c r="AA2573" i="2"/>
  <c r="AB2573" i="2" s="1"/>
  <c r="AA2570" i="2"/>
  <c r="AB2570" i="2" s="1"/>
  <c r="AA961" i="2"/>
  <c r="AB961" i="2" s="1"/>
  <c r="AA2387" i="2"/>
  <c r="AB2387" i="2" s="1"/>
  <c r="AA723" i="2"/>
  <c r="AB723" i="2" s="1"/>
  <c r="AA731" i="2"/>
  <c r="AB731" i="2" s="1"/>
  <c r="Z2565" i="2"/>
  <c r="Z2549" i="2"/>
  <c r="Z2541" i="2"/>
  <c r="Z2517" i="2"/>
  <c r="Z2509" i="2"/>
  <c r="Z2501" i="2"/>
  <c r="A2334" i="2"/>
  <c r="B3240" i="2"/>
  <c r="C3240" i="2" s="1"/>
  <c r="A673" i="2"/>
  <c r="A2122" i="2"/>
  <c r="A1303" i="2"/>
  <c r="A1902" i="2"/>
  <c r="A2228" i="2"/>
  <c r="A2011" i="2"/>
  <c r="A1711" i="2"/>
  <c r="AA1751" i="2"/>
  <c r="AB1751" i="2" s="1"/>
  <c r="AA2522" i="2"/>
  <c r="AB2522" i="2" s="1"/>
  <c r="AA2530" i="2"/>
  <c r="AB2530" i="2" s="1"/>
  <c r="AA2517" i="2"/>
  <c r="AB2517" i="2" s="1"/>
  <c r="AA2501" i="2"/>
  <c r="AB2501" i="2" s="1"/>
  <c r="AA889" i="2"/>
  <c r="AB889" i="2" s="1"/>
  <c r="AA24" i="2"/>
  <c r="AB24" i="2" s="1"/>
  <c r="AA8" i="2"/>
  <c r="AB8" i="2" s="1"/>
  <c r="AA901" i="2"/>
  <c r="AB901" i="2" s="1"/>
  <c r="AA40" i="2"/>
  <c r="AB40" i="2" s="1"/>
  <c r="AA2347" i="2"/>
  <c r="AB2347" i="2" s="1"/>
  <c r="AA2359" i="2"/>
  <c r="AB2359" i="2" s="1"/>
  <c r="AA2554" i="2"/>
  <c r="AB2554" i="2" s="1"/>
  <c r="AA68" i="2"/>
  <c r="AB68" i="2" s="1"/>
  <c r="AA2375" i="2"/>
  <c r="AB2375" i="2" s="1"/>
  <c r="AA2562" i="2"/>
  <c r="AB2562" i="2" s="1"/>
  <c r="AA2391" i="2"/>
  <c r="AB2391" i="2" s="1"/>
  <c r="AA2581" i="2"/>
  <c r="AB2581" i="2" s="1"/>
  <c r="B1710" i="2"/>
  <c r="C1710" i="2" s="1"/>
  <c r="A31" i="2"/>
  <c r="A1519" i="2"/>
  <c r="B2818" i="2"/>
  <c r="C2818" i="2" s="1"/>
  <c r="B902" i="2"/>
  <c r="A2712" i="2"/>
  <c r="AD6" i="14"/>
  <c r="AA1759" i="2"/>
  <c r="AB1759" i="2" s="1"/>
  <c r="Z50" i="2"/>
  <c r="Z46" i="2"/>
  <c r="Z2390" i="2"/>
  <c r="Z2382" i="2"/>
  <c r="Z2374" i="2"/>
  <c r="Z2358" i="2"/>
  <c r="Z2350" i="2"/>
  <c r="Z2342" i="2"/>
  <c r="Z2334" i="2"/>
  <c r="Z2326" i="2"/>
  <c r="Z1565" i="2"/>
  <c r="Z1561" i="2"/>
  <c r="Z1549" i="2"/>
  <c r="Z1533" i="2"/>
  <c r="Z1517" i="2"/>
  <c r="Z1501" i="2"/>
  <c r="Z1497" i="2"/>
  <c r="Z734" i="2"/>
  <c r="Z726" i="2"/>
  <c r="Z710" i="2"/>
  <c r="AA929" i="2"/>
  <c r="AB929" i="2" s="1"/>
  <c r="AA925" i="2"/>
  <c r="AB925" i="2" s="1"/>
  <c r="AA937" i="2"/>
  <c r="AB937" i="2" s="1"/>
  <c r="AA945" i="2"/>
  <c r="AB945" i="2" s="1"/>
  <c r="AA921" i="2"/>
  <c r="AB921" i="2" s="1"/>
  <c r="AA933" i="2"/>
  <c r="AB933" i="2" s="1"/>
  <c r="AA957" i="2"/>
  <c r="AB957" i="2" s="1"/>
  <c r="AA1506" i="2"/>
  <c r="AB1506" i="2" s="1"/>
  <c r="AA1514" i="2"/>
  <c r="AB1514" i="2" s="1"/>
  <c r="AA1707" i="2"/>
  <c r="AB1707" i="2" s="1"/>
  <c r="AA1691" i="2"/>
  <c r="AB1691" i="2" s="1"/>
  <c r="AA1534" i="2"/>
  <c r="AB1534" i="2" s="1"/>
  <c r="AA1546" i="2"/>
  <c r="AB1546" i="2" s="1"/>
  <c r="AA1570" i="2"/>
  <c r="AB1570" i="2" s="1"/>
  <c r="AA1578" i="2"/>
  <c r="AB1578" i="2" s="1"/>
  <c r="AA663" i="2"/>
  <c r="AB663" i="2" s="1"/>
  <c r="AA659" i="2"/>
  <c r="AB659" i="2" s="1"/>
  <c r="AA671" i="2"/>
  <c r="AB671" i="2" s="1"/>
  <c r="AA1767" i="2"/>
  <c r="AB1767" i="2" s="1"/>
  <c r="AA1763" i="2"/>
  <c r="AB1763" i="2" s="1"/>
  <c r="AA2336" i="2"/>
  <c r="AB2336" i="2" s="1"/>
  <c r="AA2524" i="2"/>
  <c r="AB2524" i="2" s="1"/>
  <c r="AA2508" i="2"/>
  <c r="AB2508" i="2" s="1"/>
  <c r="AA2527" i="2"/>
  <c r="AB2527" i="2" s="1"/>
  <c r="AA2511" i="2"/>
  <c r="AB2511" i="2" s="1"/>
  <c r="AA886" i="2"/>
  <c r="AB886" i="2" s="1"/>
  <c r="AA1515" i="2"/>
  <c r="AB1515" i="2" s="1"/>
  <c r="AA1499" i="2"/>
  <c r="AB1499" i="2" s="1"/>
  <c r="AA9" i="2"/>
  <c r="AB9" i="2" s="1"/>
  <c r="AA1708" i="2"/>
  <c r="AB1708" i="2" s="1"/>
  <c r="AA1692" i="2"/>
  <c r="AB1692" i="2" s="1"/>
  <c r="AA676" i="2"/>
  <c r="AB676" i="2" s="1"/>
  <c r="AA902" i="2"/>
  <c r="AB902" i="2" s="1"/>
  <c r="AA684" i="2"/>
  <c r="AB684" i="2" s="1"/>
  <c r="AA914" i="2"/>
  <c r="AB914" i="2" s="1"/>
  <c r="AA922" i="2"/>
  <c r="AB922" i="2" s="1"/>
  <c r="AA1732" i="2"/>
  <c r="AB1732" i="2" s="1"/>
  <c r="AA2352" i="2"/>
  <c r="AB2352" i="2" s="1"/>
  <c r="AA926" i="2"/>
  <c r="AB926" i="2" s="1"/>
  <c r="AA2360" i="2"/>
  <c r="AB2360" i="2" s="1"/>
  <c r="AA700" i="2"/>
  <c r="AB700" i="2" s="1"/>
  <c r="AA930" i="2"/>
  <c r="AB930" i="2" s="1"/>
  <c r="AA1547" i="2"/>
  <c r="AB1547" i="2" s="1"/>
  <c r="AA2364" i="2"/>
  <c r="AB2364" i="2" s="1"/>
  <c r="AA934" i="2"/>
  <c r="AB934" i="2" s="1"/>
  <c r="AA716" i="2"/>
  <c r="AB716" i="2" s="1"/>
  <c r="AA1748" i="2"/>
  <c r="AB1748" i="2" s="1"/>
  <c r="AA946" i="2"/>
  <c r="AB946" i="2" s="1"/>
  <c r="AA2372" i="2"/>
  <c r="AB2372" i="2" s="1"/>
  <c r="AA81" i="2"/>
  <c r="AB81" i="2" s="1"/>
  <c r="AA2580" i="2"/>
  <c r="AB2580" i="2" s="1"/>
  <c r="AA954" i="2"/>
  <c r="AB954" i="2" s="1"/>
  <c r="AA958" i="2"/>
  <c r="AB958" i="2" s="1"/>
  <c r="AA2392" i="2"/>
  <c r="AB2392" i="2" s="1"/>
  <c r="AA728" i="2"/>
  <c r="AB728" i="2" s="1"/>
  <c r="AA1760" i="2"/>
  <c r="AB1760" i="2" s="1"/>
  <c r="AA962" i="2"/>
  <c r="AB962" i="2" s="1"/>
  <c r="Z2318" i="2"/>
  <c r="AA2326" i="2"/>
  <c r="AB2326" i="2" s="1"/>
  <c r="AA2334" i="2"/>
  <c r="AB2334" i="2" s="1"/>
  <c r="AA2317" i="2"/>
  <c r="AB2317" i="2" s="1"/>
  <c r="AA1509" i="2"/>
  <c r="AB1509" i="2" s="1"/>
  <c r="AA698" i="2"/>
  <c r="AB698" i="2" s="1"/>
  <c r="AA1541" i="2"/>
  <c r="AB1541" i="2" s="1"/>
  <c r="AA2362" i="2"/>
  <c r="AB2362" i="2" s="1"/>
  <c r="AA2552" i="2"/>
  <c r="AB2552" i="2" s="1"/>
  <c r="AA706" i="2"/>
  <c r="AB706" i="2" s="1"/>
  <c r="AA1557" i="2"/>
  <c r="AB1557" i="2" s="1"/>
  <c r="AA718" i="2"/>
  <c r="AB718" i="2" s="1"/>
  <c r="AA2555" i="2"/>
  <c r="AB2555" i="2" s="1"/>
  <c r="AA1569" i="2"/>
  <c r="AB1569" i="2" s="1"/>
  <c r="AA2382" i="2"/>
  <c r="AB2382" i="2" s="1"/>
  <c r="AA1577" i="2"/>
  <c r="AB1577" i="2" s="1"/>
  <c r="Z2345" i="2"/>
  <c r="Z2337" i="2"/>
  <c r="Z1580" i="2"/>
  <c r="Z1512" i="2"/>
  <c r="Z733" i="2"/>
  <c r="Z725" i="2"/>
  <c r="Z709" i="2"/>
  <c r="Z697" i="2"/>
  <c r="Z681" i="2"/>
  <c r="Z657" i="2"/>
  <c r="AA2330" i="2"/>
  <c r="AB2330" i="2" s="1"/>
  <c r="AA658" i="2"/>
  <c r="AB658" i="2" s="1"/>
  <c r="AA2520" i="2"/>
  <c r="AB2520" i="2" s="1"/>
  <c r="AA2504" i="2"/>
  <c r="AB2504" i="2" s="1"/>
  <c r="AA2523" i="2"/>
  <c r="AB2523" i="2" s="1"/>
  <c r="AA2507" i="2"/>
  <c r="AB2507" i="2" s="1"/>
  <c r="AA1521" i="2"/>
  <c r="AB1521" i="2" s="1"/>
  <c r="AA1505" i="2"/>
  <c r="AB1505" i="2" s="1"/>
  <c r="AA674" i="2"/>
  <c r="AB674" i="2" s="1"/>
  <c r="AA1533" i="2"/>
  <c r="AB1533" i="2" s="1"/>
  <c r="AA2350" i="2"/>
  <c r="AB2350" i="2" s="1"/>
  <c r="AA2358" i="2"/>
  <c r="AB2358" i="2" s="1"/>
  <c r="AA1549" i="2"/>
  <c r="AB1549" i="2" s="1"/>
  <c r="AA2370" i="2"/>
  <c r="AB2370" i="2" s="1"/>
  <c r="AA1553" i="2"/>
  <c r="AB1553" i="2" s="1"/>
  <c r="AA714" i="2"/>
  <c r="AB714" i="2" s="1"/>
  <c r="AA2568" i="2"/>
  <c r="AB2568" i="2" s="1"/>
  <c r="AA2560" i="2"/>
  <c r="AB2560" i="2" s="1"/>
  <c r="AA1573" i="2"/>
  <c r="AB1573" i="2" s="1"/>
  <c r="AA2571" i="2"/>
  <c r="AB2571" i="2" s="1"/>
  <c r="AA2579" i="2"/>
  <c r="AB2579" i="2" s="1"/>
  <c r="AA2576" i="2"/>
  <c r="AB2576" i="2" s="1"/>
  <c r="AA726" i="2"/>
  <c r="AB726" i="2" s="1"/>
  <c r="AA730" i="2"/>
  <c r="AB730" i="2" s="1"/>
  <c r="Z2321" i="2"/>
  <c r="Z2313" i="2"/>
  <c r="AA662" i="2"/>
  <c r="AB662" i="2" s="1"/>
  <c r="AA1525" i="2"/>
  <c r="AB1525" i="2" s="1"/>
  <c r="AA678" i="2"/>
  <c r="AB678" i="2" s="1"/>
  <c r="AA690" i="2"/>
  <c r="AB690" i="2" s="1"/>
  <c r="AA1545" i="2"/>
  <c r="AB1545" i="2" s="1"/>
  <c r="AA2544" i="2"/>
  <c r="AB2544" i="2" s="1"/>
  <c r="AA2366" i="2"/>
  <c r="AB2366" i="2" s="1"/>
  <c r="AA2378" i="2"/>
  <c r="AB2378" i="2" s="1"/>
  <c r="AA2563" i="2"/>
  <c r="AB2563" i="2" s="1"/>
  <c r="Z2353" i="2"/>
  <c r="Z2329" i="2"/>
  <c r="Z1576" i="2"/>
  <c r="Z1548" i="2"/>
  <c r="Z1532" i="2"/>
  <c r="Z1516" i="2"/>
  <c r="Z1500" i="2"/>
  <c r="Z721" i="2"/>
  <c r="Z701" i="2"/>
  <c r="Z693" i="2"/>
  <c r="Z685" i="2"/>
  <c r="Z653" i="2"/>
  <c r="AA2314" i="2"/>
  <c r="AB2314" i="2" s="1"/>
  <c r="AA2338" i="2"/>
  <c r="AB2338" i="2" s="1"/>
  <c r="AA654" i="2"/>
  <c r="AB654" i="2" s="1"/>
  <c r="AA1517" i="2"/>
  <c r="AB1517" i="2" s="1"/>
  <c r="AA1501" i="2"/>
  <c r="AB1501" i="2" s="1"/>
  <c r="AA670" i="2"/>
  <c r="AB670" i="2" s="1"/>
  <c r="AA694" i="2"/>
  <c r="AB694" i="2" s="1"/>
  <c r="AA2539" i="2"/>
  <c r="AB2539" i="2" s="1"/>
  <c r="AA702" i="2"/>
  <c r="AB702" i="2" s="1"/>
  <c r="AA1561" i="2"/>
  <c r="AB1561" i="2" s="1"/>
  <c r="AA710" i="2"/>
  <c r="AB710" i="2" s="1"/>
  <c r="AA2374" i="2"/>
  <c r="AB2374" i="2" s="1"/>
  <c r="AA722" i="2"/>
  <c r="AB722" i="2" s="1"/>
  <c r="Y2607" i="2"/>
  <c r="Z2607" i="2" s="1"/>
  <c r="AA2607" i="2"/>
  <c r="AB2607" i="2" s="1"/>
  <c r="Y2416" i="2"/>
  <c r="Z2416" i="2" s="1"/>
  <c r="AA2416" i="2"/>
  <c r="AB2416" i="2" s="1"/>
  <c r="AA896" i="2"/>
  <c r="AB896" i="2" s="1"/>
  <c r="AA880" i="2"/>
  <c r="AB880" i="2" s="1"/>
  <c r="AA19" i="2"/>
  <c r="AB19" i="2" s="1"/>
  <c r="AA1714" i="2"/>
  <c r="AB1714" i="2" s="1"/>
  <c r="AA1698" i="2"/>
  <c r="AB1698" i="2" s="1"/>
  <c r="AA31" i="2"/>
  <c r="AB31" i="2" s="1"/>
  <c r="AA900" i="2"/>
  <c r="AB900" i="2" s="1"/>
  <c r="AA43" i="2"/>
  <c r="AB43" i="2" s="1"/>
  <c r="AA39" i="2"/>
  <c r="AB39" i="2" s="1"/>
  <c r="AA1726" i="2"/>
  <c r="AB1726" i="2" s="1"/>
  <c r="AA67" i="2"/>
  <c r="AB67" i="2" s="1"/>
  <c r="AA1746" i="2"/>
  <c r="AB1746" i="2" s="1"/>
  <c r="AA936" i="2"/>
  <c r="AB936" i="2" s="1"/>
  <c r="AA87" i="2"/>
  <c r="AB87" i="2" s="1"/>
  <c r="AA1766" i="2"/>
  <c r="AB1766" i="2" s="1"/>
  <c r="AA1770" i="2"/>
  <c r="AB1770" i="2" s="1"/>
  <c r="Z1761" i="2"/>
  <c r="Z1757" i="2"/>
  <c r="Z1745" i="2"/>
  <c r="Z1741" i="2"/>
  <c r="Z1729" i="2"/>
  <c r="Z1725" i="2"/>
  <c r="Z1713" i="2"/>
  <c r="Z1709" i="2"/>
  <c r="Z1697" i="2"/>
  <c r="Z1693" i="2"/>
  <c r="Z963" i="2"/>
  <c r="Z955" i="2"/>
  <c r="Z943" i="2"/>
  <c r="Z911" i="2"/>
  <c r="Z899" i="2"/>
  <c r="Z887" i="2"/>
  <c r="Z2393" i="2"/>
  <c r="Z2385" i="2"/>
  <c r="Z2377" i="2"/>
  <c r="Z2369" i="2"/>
  <c r="Z2361" i="2"/>
  <c r="AA2604" i="2"/>
  <c r="AB2604" i="2" s="1"/>
  <c r="Y2604" i="2"/>
  <c r="Z2604" i="2" s="1"/>
  <c r="Y2418" i="2"/>
  <c r="Z2418" i="2" s="1"/>
  <c r="AA2418" i="2"/>
  <c r="AB2418" i="2" s="1"/>
  <c r="AA892" i="2"/>
  <c r="AB892" i="2" s="1"/>
  <c r="AA15" i="2"/>
  <c r="AB15" i="2" s="1"/>
  <c r="AA1710" i="2"/>
  <c r="AB1710" i="2" s="1"/>
  <c r="AA1694" i="2"/>
  <c r="AB1694" i="2" s="1"/>
  <c r="AA912" i="2"/>
  <c r="AB912" i="2" s="1"/>
  <c r="AA916" i="2"/>
  <c r="AB916" i="2" s="1"/>
  <c r="AA1730" i="2"/>
  <c r="AB1730" i="2" s="1"/>
  <c r="AA928" i="2"/>
  <c r="AB928" i="2" s="1"/>
  <c r="AA59" i="2"/>
  <c r="AB59" i="2" s="1"/>
  <c r="AA1738" i="2"/>
  <c r="AB1738" i="2" s="1"/>
  <c r="AA75" i="2"/>
  <c r="AB75" i="2" s="1"/>
  <c r="AA1750" i="2"/>
  <c r="AB1750" i="2" s="1"/>
  <c r="AA940" i="2"/>
  <c r="AB940" i="2" s="1"/>
  <c r="AA948" i="2"/>
  <c r="AB948" i="2" s="1"/>
  <c r="AA83" i="2"/>
  <c r="AB83" i="2" s="1"/>
  <c r="AA79" i="2"/>
  <c r="AB79" i="2" s="1"/>
  <c r="AA952" i="2"/>
  <c r="AB952" i="2" s="1"/>
  <c r="AA1758" i="2"/>
  <c r="AB1758" i="2" s="1"/>
  <c r="Z2576" i="2"/>
  <c r="Z2560" i="2"/>
  <c r="Z2552" i="2"/>
  <c r="Z2536" i="2"/>
  <c r="Z2528" i="2"/>
  <c r="Z2512" i="2"/>
  <c r="Z2504" i="2"/>
  <c r="AA2417" i="2"/>
  <c r="AB2417" i="2" s="1"/>
  <c r="Y2417" i="2"/>
  <c r="Z2417" i="2" s="1"/>
  <c r="AA888" i="2"/>
  <c r="AB888" i="2" s="1"/>
  <c r="AA27" i="2"/>
  <c r="AB27" i="2" s="1"/>
  <c r="AA11" i="2"/>
  <c r="AB11" i="2" s="1"/>
  <c r="AA1706" i="2"/>
  <c r="AB1706" i="2" s="1"/>
  <c r="AA1690" i="2"/>
  <c r="AB1690" i="2" s="1"/>
  <c r="AA908" i="2"/>
  <c r="AB908" i="2" s="1"/>
  <c r="AA920" i="2"/>
  <c r="AB920" i="2" s="1"/>
  <c r="AA55" i="2"/>
  <c r="AB55" i="2" s="1"/>
  <c r="AA1734" i="2"/>
  <c r="AB1734" i="2" s="1"/>
  <c r="AA1742" i="2"/>
  <c r="AB1742" i="2" s="1"/>
  <c r="AA71" i="2"/>
  <c r="AB71" i="2" s="1"/>
  <c r="AA1754" i="2"/>
  <c r="AB1754" i="2" s="1"/>
  <c r="AA944" i="2"/>
  <c r="AB944" i="2" s="1"/>
  <c r="AA2386" i="2"/>
  <c r="AB2386" i="2" s="1"/>
  <c r="AA2390" i="2"/>
  <c r="AB2390" i="2" s="1"/>
  <c r="Z2563" i="2"/>
  <c r="Z2555" i="2"/>
  <c r="Z2547" i="2"/>
  <c r="Z2539" i="2"/>
  <c r="Z2531" i="2"/>
  <c r="Z2523" i="2"/>
  <c r="Z2515" i="2"/>
  <c r="Z2507" i="2"/>
  <c r="Z2499" i="2"/>
  <c r="AA2606" i="2"/>
  <c r="AB2606" i="2" s="1"/>
  <c r="Z2606" i="2"/>
  <c r="Y2605" i="2"/>
  <c r="Z2605" i="2" s="1"/>
  <c r="AA2605" i="2"/>
  <c r="AB2605" i="2" s="1"/>
  <c r="AA2419" i="2"/>
  <c r="AB2419" i="2" s="1"/>
  <c r="Y2419" i="2"/>
  <c r="Z2419" i="2" s="1"/>
  <c r="Z2388" i="2"/>
  <c r="Z1567" i="2"/>
  <c r="Z1551" i="2"/>
  <c r="Z732" i="2"/>
  <c r="Z724" i="2"/>
  <c r="Z704" i="2"/>
  <c r="Z696" i="2"/>
  <c r="Z688" i="2"/>
  <c r="Z680" i="2"/>
  <c r="AA2325" i="2"/>
  <c r="AB2325" i="2" s="1"/>
  <c r="AA2328" i="2"/>
  <c r="AB2328" i="2" s="1"/>
  <c r="AA2315" i="2"/>
  <c r="AB2315" i="2" s="1"/>
  <c r="AA653" i="2"/>
  <c r="AB653" i="2" s="1"/>
  <c r="AA656" i="2"/>
  <c r="AB656" i="2" s="1"/>
  <c r="AA2513" i="2"/>
  <c r="AB2513" i="2" s="1"/>
  <c r="AA2532" i="2"/>
  <c r="AB2532" i="2" s="1"/>
  <c r="AA2500" i="2"/>
  <c r="AB2500" i="2" s="1"/>
  <c r="AA2519" i="2"/>
  <c r="AB2519" i="2" s="1"/>
  <c r="AA2503" i="2"/>
  <c r="AB2503" i="2" s="1"/>
  <c r="AA887" i="2"/>
  <c r="AB887" i="2" s="1"/>
  <c r="AA894" i="2"/>
  <c r="AB894" i="2" s="1"/>
  <c r="AA1504" i="2"/>
  <c r="AB1504" i="2" s="1"/>
  <c r="AA18" i="2"/>
  <c r="AB18" i="2" s="1"/>
  <c r="AA2337" i="2"/>
  <c r="AB2337" i="2" s="1"/>
  <c r="AA2321" i="2"/>
  <c r="AB2321" i="2" s="1"/>
  <c r="AA2340" i="2"/>
  <c r="AB2340" i="2" s="1"/>
  <c r="AA2324" i="2"/>
  <c r="AB2324" i="2" s="1"/>
  <c r="AA665" i="2"/>
  <c r="AB665" i="2" s="1"/>
  <c r="AA652" i="2"/>
  <c r="AB652" i="2" s="1"/>
  <c r="AA2518" i="2"/>
  <c r="AB2518" i="2" s="1"/>
  <c r="AA2526" i="2"/>
  <c r="AB2526" i="2" s="1"/>
  <c r="AA883" i="2"/>
  <c r="AB883" i="2" s="1"/>
  <c r="AA890" i="2"/>
  <c r="AB890" i="2" s="1"/>
  <c r="AA1516" i="2"/>
  <c r="AB1516" i="2" s="1"/>
  <c r="AA1500" i="2"/>
  <c r="AB1500" i="2" s="1"/>
  <c r="AA1519" i="2"/>
  <c r="AB1519" i="2" s="1"/>
  <c r="AA1503" i="2"/>
  <c r="AB1503" i="2" s="1"/>
  <c r="AA14" i="2"/>
  <c r="AB14" i="2" s="1"/>
  <c r="AA13" i="2"/>
  <c r="AB13" i="2" s="1"/>
  <c r="AA1717" i="2"/>
  <c r="AB1717" i="2" s="1"/>
  <c r="AA1709" i="2"/>
  <c r="AB1709" i="2" s="1"/>
  <c r="AA1712" i="2"/>
  <c r="AB1712" i="2" s="1"/>
  <c r="AA1696" i="2"/>
  <c r="AB1696" i="2" s="1"/>
  <c r="AA681" i="2"/>
  <c r="AB681" i="2" s="1"/>
  <c r="AA680" i="2"/>
  <c r="AB680" i="2" s="1"/>
  <c r="AA906" i="2"/>
  <c r="AB906" i="2" s="1"/>
  <c r="AA41" i="2"/>
  <c r="AB41" i="2" s="1"/>
  <c r="AA918" i="2"/>
  <c r="AB918" i="2" s="1"/>
  <c r="AA915" i="2"/>
  <c r="AB915" i="2" s="1"/>
  <c r="AA1531" i="2"/>
  <c r="AB1531" i="2" s="1"/>
  <c r="AA1725" i="2"/>
  <c r="AB1725" i="2" s="1"/>
  <c r="AA693" i="2"/>
  <c r="AB693" i="2" s="1"/>
  <c r="AA689" i="2"/>
  <c r="AB689" i="2" s="1"/>
  <c r="AA1729" i="2"/>
  <c r="AB1729" i="2" s="1"/>
  <c r="AA1728" i="2"/>
  <c r="AB1728" i="2" s="1"/>
  <c r="AA2542" i="2"/>
  <c r="AB2542" i="2" s="1"/>
  <c r="AA53" i="2"/>
  <c r="AB53" i="2" s="1"/>
  <c r="AA697" i="2"/>
  <c r="AB697" i="2" s="1"/>
  <c r="AA1736" i="2"/>
  <c r="AB1736" i="2" s="1"/>
  <c r="AA1733" i="2"/>
  <c r="AB1733" i="2" s="1"/>
  <c r="AA2357" i="2"/>
  <c r="AB2357" i="2" s="1"/>
  <c r="AA2365" i="2"/>
  <c r="AB2365" i="2" s="1"/>
  <c r="AA704" i="2"/>
  <c r="AB704" i="2" s="1"/>
  <c r="AA2551" i="2"/>
  <c r="AB2551" i="2" s="1"/>
  <c r="AA1741" i="2"/>
  <c r="AB1741" i="2" s="1"/>
  <c r="AA2553" i="2"/>
  <c r="AB2553" i="2" s="1"/>
  <c r="AA935" i="2"/>
  <c r="AB935" i="2" s="1"/>
  <c r="AA709" i="2"/>
  <c r="AB709" i="2" s="1"/>
  <c r="AA66" i="2"/>
  <c r="AB66" i="2" s="1"/>
  <c r="AA1744" i="2"/>
  <c r="AB1744" i="2" s="1"/>
  <c r="AA1559" i="2"/>
  <c r="AB1559" i="2" s="1"/>
  <c r="AA69" i="2"/>
  <c r="AB69" i="2" s="1"/>
  <c r="AA74" i="2"/>
  <c r="AB74" i="2" s="1"/>
  <c r="AA713" i="2"/>
  <c r="AB713" i="2" s="1"/>
  <c r="AA1749" i="2"/>
  <c r="AB1749" i="2" s="1"/>
  <c r="AA943" i="2"/>
  <c r="AB943" i="2" s="1"/>
  <c r="AA2373" i="2"/>
  <c r="AB2373" i="2" s="1"/>
  <c r="AA2566" i="2"/>
  <c r="AB2566" i="2" s="1"/>
  <c r="AA2558" i="2"/>
  <c r="AB2558" i="2" s="1"/>
  <c r="AA2564" i="2"/>
  <c r="AB2564" i="2" s="1"/>
  <c r="AA2556" i="2"/>
  <c r="AB2556" i="2" s="1"/>
  <c r="AA1571" i="2"/>
  <c r="AB1571" i="2" s="1"/>
  <c r="AA82" i="2"/>
  <c r="AB82" i="2" s="1"/>
  <c r="AA2575" i="2"/>
  <c r="AB2575" i="2" s="1"/>
  <c r="AA2577" i="2"/>
  <c r="AB2577" i="2" s="1"/>
  <c r="AA2572" i="2"/>
  <c r="AB2572" i="2" s="1"/>
  <c r="AA951" i="2"/>
  <c r="AB951" i="2" s="1"/>
  <c r="AA2384" i="2"/>
  <c r="AB2384" i="2" s="1"/>
  <c r="AA2389" i="2"/>
  <c r="AB2389" i="2" s="1"/>
  <c r="AA2381" i="2"/>
  <c r="AB2381" i="2" s="1"/>
  <c r="AA732" i="2"/>
  <c r="AB732" i="2" s="1"/>
  <c r="AA725" i="2"/>
  <c r="AB725" i="2" s="1"/>
  <c r="AA720" i="2"/>
  <c r="AB720" i="2" s="1"/>
  <c r="AA1768" i="2"/>
  <c r="AB1768" i="2" s="1"/>
  <c r="Z2688" i="2"/>
  <c r="AA2582" i="2"/>
  <c r="AB2582" i="2" s="1"/>
  <c r="Z2582" i="2"/>
  <c r="Z2574" i="2"/>
  <c r="Z2566" i="2"/>
  <c r="Z2558" i="2"/>
  <c r="Z2550" i="2"/>
  <c r="Z2534" i="2"/>
  <c r="Z2526" i="2"/>
  <c r="Z2510" i="2"/>
  <c r="Z2502" i="2"/>
  <c r="Z43" i="2"/>
  <c r="Z19" i="2"/>
  <c r="AA2329" i="2"/>
  <c r="AB2329" i="2" s="1"/>
  <c r="AA657" i="2"/>
  <c r="AB657" i="2" s="1"/>
  <c r="AA1524" i="2"/>
  <c r="AB1524" i="2" s="1"/>
  <c r="AA1705" i="2"/>
  <c r="AB1705" i="2" s="1"/>
  <c r="AA1713" i="2"/>
  <c r="AB1713" i="2" s="1"/>
  <c r="AA30" i="2"/>
  <c r="AB30" i="2" s="1"/>
  <c r="AA673" i="2"/>
  <c r="AB673" i="2" s="1"/>
  <c r="AA685" i="2"/>
  <c r="AB685" i="2" s="1"/>
  <c r="AA2537" i="2"/>
  <c r="AB2537" i="2" s="1"/>
  <c r="AA923" i="2"/>
  <c r="AB923" i="2" s="1"/>
  <c r="AA1540" i="2"/>
  <c r="AB1540" i="2" s="1"/>
  <c r="AA1737" i="2"/>
  <c r="AB1737" i="2" s="1"/>
  <c r="AA931" i="2"/>
  <c r="AB931" i="2" s="1"/>
  <c r="AA2361" i="2"/>
  <c r="AB2361" i="2" s="1"/>
  <c r="AA2550" i="2"/>
  <c r="AB2550" i="2" s="1"/>
  <c r="AA1552" i="2"/>
  <c r="AB1552" i="2" s="1"/>
  <c r="AA1556" i="2"/>
  <c r="AB1556" i="2" s="1"/>
  <c r="AA78" i="2"/>
  <c r="AB78" i="2" s="1"/>
  <c r="AA1508" i="2"/>
  <c r="AB1508" i="2" s="1"/>
  <c r="AA22" i="2"/>
  <c r="AB22" i="2" s="1"/>
  <c r="AA34" i="2"/>
  <c r="AB34" i="2" s="1"/>
  <c r="AA911" i="2"/>
  <c r="AB911" i="2" s="1"/>
  <c r="AA46" i="2"/>
  <c r="AB46" i="2" s="1"/>
  <c r="AA38" i="2"/>
  <c r="AB38" i="2" s="1"/>
  <c r="AA701" i="2"/>
  <c r="AB701" i="2" s="1"/>
  <c r="AA1745" i="2"/>
  <c r="AB1745" i="2" s="1"/>
  <c r="AA939" i="2"/>
  <c r="AB939" i="2" s="1"/>
  <c r="AA717" i="2"/>
  <c r="AB717" i="2" s="1"/>
  <c r="AA1753" i="2"/>
  <c r="AB1753" i="2" s="1"/>
  <c r="AA947" i="2"/>
  <c r="AB947" i="2" s="1"/>
  <c r="AA2377" i="2"/>
  <c r="AB2377" i="2" s="1"/>
  <c r="AA955" i="2"/>
  <c r="AB955" i="2" s="1"/>
  <c r="AA2385" i="2"/>
  <c r="AB2385" i="2" s="1"/>
  <c r="AA721" i="2"/>
  <c r="AB721" i="2" s="1"/>
  <c r="AA2393" i="2"/>
  <c r="AB2393" i="2" s="1"/>
  <c r="Z2364" i="2"/>
  <c r="Z2348" i="2"/>
  <c r="Z2332" i="2"/>
  <c r="Z1535" i="2"/>
  <c r="Z1519" i="2"/>
  <c r="Z1503" i="2"/>
  <c r="Z720" i="2"/>
  <c r="Z708" i="2"/>
  <c r="Z700" i="2"/>
  <c r="Z692" i="2"/>
  <c r="Z684" i="2"/>
  <c r="Z676" i="2"/>
  <c r="Z652" i="2"/>
  <c r="AA2341" i="2"/>
  <c r="AB2341" i="2" s="1"/>
  <c r="AA2312" i="2"/>
  <c r="AB2312" i="2" s="1"/>
  <c r="AA2529" i="2"/>
  <c r="AB2529" i="2" s="1"/>
  <c r="AA2516" i="2"/>
  <c r="AB2516" i="2" s="1"/>
  <c r="AA1520" i="2"/>
  <c r="AB1520" i="2" s="1"/>
  <c r="AA1523" i="2"/>
  <c r="AB1523" i="2" s="1"/>
  <c r="AA1507" i="2"/>
  <c r="AB1507" i="2" s="1"/>
  <c r="AA21" i="2"/>
  <c r="AB21" i="2" s="1"/>
  <c r="AA1689" i="2"/>
  <c r="AB1689" i="2" s="1"/>
  <c r="AA1697" i="2"/>
  <c r="AB1697" i="2" s="1"/>
  <c r="AA1716" i="2"/>
  <c r="AB1716" i="2" s="1"/>
  <c r="AA1700" i="2"/>
  <c r="AB1700" i="2" s="1"/>
  <c r="AA33" i="2"/>
  <c r="AB33" i="2" s="1"/>
  <c r="AA29" i="2"/>
  <c r="AB29" i="2" s="1"/>
  <c r="AA669" i="2"/>
  <c r="AB669" i="2" s="1"/>
  <c r="AA668" i="2"/>
  <c r="AB668" i="2" s="1"/>
  <c r="AA899" i="2"/>
  <c r="AB899" i="2" s="1"/>
  <c r="AA907" i="2"/>
  <c r="AB907" i="2" s="1"/>
  <c r="AA910" i="2"/>
  <c r="AB910" i="2" s="1"/>
  <c r="AA45" i="2"/>
  <c r="AB45" i="2" s="1"/>
  <c r="AA42" i="2"/>
  <c r="AB42" i="2" s="1"/>
  <c r="AA37" i="2"/>
  <c r="AB37" i="2" s="1"/>
  <c r="AA1532" i="2"/>
  <c r="AB1532" i="2" s="1"/>
  <c r="AA2348" i="2"/>
  <c r="AB2348" i="2" s="1"/>
  <c r="AA2345" i="2"/>
  <c r="AB2345" i="2" s="1"/>
  <c r="AA2535" i="2"/>
  <c r="AB2535" i="2" s="1"/>
  <c r="AA1535" i="2"/>
  <c r="AB1535" i="2" s="1"/>
  <c r="AA1539" i="2"/>
  <c r="AB1539" i="2" s="1"/>
  <c r="AA2353" i="2"/>
  <c r="AB2353" i="2" s="1"/>
  <c r="AA2543" i="2"/>
  <c r="AB2543" i="2" s="1"/>
  <c r="AA927" i="2"/>
  <c r="AB927" i="2" s="1"/>
  <c r="AA1544" i="2"/>
  <c r="AB1544" i="2" s="1"/>
  <c r="AA2356" i="2"/>
  <c r="AB2356" i="2" s="1"/>
  <c r="AA705" i="2"/>
  <c r="AB705" i="2" s="1"/>
  <c r="AA2368" i="2"/>
  <c r="AB2368" i="2" s="1"/>
  <c r="AA1555" i="2"/>
  <c r="AB1555" i="2" s="1"/>
  <c r="AA65" i="2"/>
  <c r="AB65" i="2" s="1"/>
  <c r="AA938" i="2"/>
  <c r="AB938" i="2" s="1"/>
  <c r="AA1560" i="2"/>
  <c r="AB1560" i="2" s="1"/>
  <c r="AA712" i="2"/>
  <c r="AB712" i="2" s="1"/>
  <c r="AA1752" i="2"/>
  <c r="AB1752" i="2" s="1"/>
  <c r="AA942" i="2"/>
  <c r="AB942" i="2" s="1"/>
  <c r="AA2376" i="2"/>
  <c r="AB2376" i="2" s="1"/>
  <c r="AA2380" i="2"/>
  <c r="AB2380" i="2" s="1"/>
  <c r="AA2561" i="2"/>
  <c r="AB2561" i="2" s="1"/>
  <c r="AA2567" i="2"/>
  <c r="AB2567" i="2" s="1"/>
  <c r="AA2559" i="2"/>
  <c r="AB2559" i="2" s="1"/>
  <c r="AA1575" i="2"/>
  <c r="AB1575" i="2" s="1"/>
  <c r="AA1576" i="2"/>
  <c r="AB1576" i="2" s="1"/>
  <c r="AA1568" i="2"/>
  <c r="AB1568" i="2" s="1"/>
  <c r="AA85" i="2"/>
  <c r="AB85" i="2" s="1"/>
  <c r="AA86" i="2"/>
  <c r="AB86" i="2" s="1"/>
  <c r="AA2569" i="2"/>
  <c r="AB2569" i="2" s="1"/>
  <c r="AA2574" i="2"/>
  <c r="AB2574" i="2" s="1"/>
  <c r="AA959" i="2"/>
  <c r="AB959" i="2" s="1"/>
  <c r="AA950" i="2"/>
  <c r="AB950" i="2" s="1"/>
  <c r="AA729" i="2"/>
  <c r="AB729" i="2" s="1"/>
  <c r="AA1764" i="2"/>
  <c r="AB1764" i="2" s="1"/>
  <c r="AA1769" i="2"/>
  <c r="AB1769" i="2" s="1"/>
  <c r="AA1761" i="2"/>
  <c r="AB1761" i="2" s="1"/>
  <c r="AA2583" i="2"/>
  <c r="AB2583" i="2" s="1"/>
  <c r="Z2583" i="2"/>
  <c r="Z2575" i="2"/>
  <c r="Z2567" i="2"/>
  <c r="Z2551" i="2"/>
  <c r="Z2543" i="2"/>
  <c r="Z2535" i="2"/>
  <c r="Z2519" i="2"/>
  <c r="Z2511" i="2"/>
  <c r="Z2503" i="2"/>
  <c r="Z1771" i="2"/>
  <c r="Z1767" i="2"/>
  <c r="Z1755" i="2"/>
  <c r="Z1739" i="2"/>
  <c r="Z1723" i="2"/>
  <c r="Z1707" i="2"/>
  <c r="Z1703" i="2"/>
  <c r="Z1691" i="2"/>
  <c r="Z957" i="2"/>
  <c r="Z937" i="2"/>
  <c r="Z925" i="2"/>
  <c r="Z913" i="2"/>
  <c r="Z897" i="2"/>
  <c r="Z889" i="2"/>
  <c r="Z881" i="2"/>
  <c r="Z2395" i="2"/>
  <c r="Z2371" i="2"/>
  <c r="Z2339" i="2"/>
  <c r="Z2316" i="2"/>
  <c r="Z1570" i="2"/>
  <c r="Z1566" i="2"/>
  <c r="Z1554" i="2"/>
  <c r="Z1550" i="2"/>
  <c r="Z1538" i="2"/>
  <c r="Z1534" i="2"/>
  <c r="Z1522" i="2"/>
  <c r="Z1518" i="2"/>
  <c r="Z1506" i="2"/>
  <c r="Z1502" i="2"/>
  <c r="Z727" i="2"/>
  <c r="Z715" i="2"/>
  <c r="Z711" i="2"/>
  <c r="Z659" i="2"/>
  <c r="Z655" i="2"/>
  <c r="Z1772" i="2"/>
  <c r="Z1758" i="2"/>
  <c r="Z1756" i="2"/>
  <c r="Z1742" i="2"/>
  <c r="Z1740" i="2"/>
  <c r="Z1736" i="2"/>
  <c r="Z1726" i="2"/>
  <c r="Z1724" i="2"/>
  <c r="Z1714" i="2"/>
  <c r="Z1710" i="2"/>
  <c r="Z1708" i="2"/>
  <c r="Z1694" i="2"/>
  <c r="Z1692" i="2"/>
  <c r="Z964" i="2"/>
  <c r="Z958" i="2"/>
  <c r="Z956" i="2"/>
  <c r="Z944" i="2"/>
  <c r="Z940" i="2"/>
  <c r="Z936" i="2"/>
  <c r="Z924" i="2"/>
  <c r="Z918" i="2"/>
  <c r="Z908" i="2"/>
  <c r="Z902" i="2"/>
  <c r="Z896" i="2"/>
  <c r="Z890" i="2"/>
  <c r="Z888" i="2"/>
  <c r="Z882" i="2"/>
  <c r="Z880" i="2"/>
  <c r="Y1791" i="2"/>
  <c r="Z1791" i="2" s="1"/>
  <c r="AA1791" i="2"/>
  <c r="AB1791" i="2" s="1"/>
  <c r="Y1795" i="2"/>
  <c r="Z1795" i="2" s="1"/>
  <c r="AA1795" i="2"/>
  <c r="AB1795" i="2" s="1"/>
  <c r="Y1796" i="2"/>
  <c r="Z1796" i="2" s="1"/>
  <c r="AA1796" i="2"/>
  <c r="AB1796" i="2" s="1"/>
  <c r="AA983" i="2"/>
  <c r="AB983" i="2" s="1"/>
  <c r="Y983" i="2"/>
  <c r="Z983" i="2" s="1"/>
  <c r="AA988" i="2"/>
  <c r="AB988" i="2" s="1"/>
  <c r="Y988" i="2"/>
  <c r="Z988" i="2" s="1"/>
  <c r="Y986" i="2"/>
  <c r="Z986" i="2" s="1"/>
  <c r="AA986" i="2"/>
  <c r="AB986" i="2" s="1"/>
  <c r="Y112" i="2"/>
  <c r="Z112" i="2" s="1"/>
  <c r="AA112" i="2"/>
  <c r="AB112" i="2" s="1"/>
  <c r="AA116" i="2"/>
  <c r="AB116" i="2" s="1"/>
  <c r="Y116" i="2"/>
  <c r="Z116" i="2" s="1"/>
  <c r="Y114" i="2"/>
  <c r="Z114" i="2" s="1"/>
  <c r="AA114" i="2"/>
  <c r="AB114" i="2" s="1"/>
  <c r="Y2601" i="2"/>
  <c r="Z2601" i="2" s="1"/>
  <c r="AA2601" i="2"/>
  <c r="AB2601" i="2" s="1"/>
  <c r="Y2597" i="2"/>
  <c r="Z2597" i="2" s="1"/>
  <c r="AA2597" i="2"/>
  <c r="AB2597" i="2" s="1"/>
  <c r="Y2599" i="2"/>
  <c r="Z2599" i="2" s="1"/>
  <c r="AA2599" i="2"/>
  <c r="AB2599" i="2" s="1"/>
  <c r="Y2603" i="2"/>
  <c r="Z2603" i="2" s="1"/>
  <c r="AA2603" i="2"/>
  <c r="AB2603" i="2" s="1"/>
  <c r="AA2412" i="2"/>
  <c r="AB2412" i="2" s="1"/>
  <c r="Y2412" i="2"/>
  <c r="Z2412" i="2" s="1"/>
  <c r="AA2408" i="2"/>
  <c r="AB2408" i="2" s="1"/>
  <c r="Y2408" i="2"/>
  <c r="Z2408" i="2" s="1"/>
  <c r="Y2410" i="2"/>
  <c r="Z2410" i="2" s="1"/>
  <c r="AA2410" i="2"/>
  <c r="AB2410" i="2" s="1"/>
  <c r="AA2415" i="2"/>
  <c r="AB2415" i="2" s="1"/>
  <c r="Y2415" i="2"/>
  <c r="Z2415" i="2" s="1"/>
  <c r="AA1600" i="2"/>
  <c r="AB1600" i="2" s="1"/>
  <c r="Y1600" i="2"/>
  <c r="Z1600" i="2" s="1"/>
  <c r="AA1603" i="2"/>
  <c r="AB1603" i="2" s="1"/>
  <c r="Y1603" i="2"/>
  <c r="Z1603" i="2" s="1"/>
  <c r="Y1604" i="2"/>
  <c r="Z1604" i="2" s="1"/>
  <c r="AA1604" i="2"/>
  <c r="AB1604" i="2" s="1"/>
  <c r="Y753" i="2"/>
  <c r="Z753" i="2" s="1"/>
  <c r="AA753" i="2"/>
  <c r="AB753" i="2" s="1"/>
  <c r="Y755" i="2"/>
  <c r="Z755" i="2" s="1"/>
  <c r="AA755" i="2"/>
  <c r="AB755" i="2" s="1"/>
  <c r="Y757" i="2"/>
  <c r="Z757" i="2" s="1"/>
  <c r="AA757" i="2"/>
  <c r="AB757" i="2" s="1"/>
  <c r="Y1792" i="2"/>
  <c r="Z1792" i="2" s="1"/>
  <c r="AA1792" i="2"/>
  <c r="AB1792" i="2" s="1"/>
  <c r="AA1794" i="2"/>
  <c r="AB1794" i="2" s="1"/>
  <c r="Y1794" i="2"/>
  <c r="Z1794" i="2" s="1"/>
  <c r="Y1793" i="2"/>
  <c r="Z1793" i="2" s="1"/>
  <c r="AA1793" i="2"/>
  <c r="AB1793" i="2" s="1"/>
  <c r="Y984" i="2"/>
  <c r="Z984" i="2" s="1"/>
  <c r="AA984" i="2"/>
  <c r="AB984" i="2" s="1"/>
  <c r="AA987" i="2"/>
  <c r="AB987" i="2" s="1"/>
  <c r="Y987" i="2"/>
  <c r="Z987" i="2" s="1"/>
  <c r="Y985" i="2"/>
  <c r="Z985" i="2" s="1"/>
  <c r="AA985" i="2"/>
  <c r="AB985" i="2" s="1"/>
  <c r="Y111" i="2"/>
  <c r="Z111" i="2" s="1"/>
  <c r="AA111" i="2"/>
  <c r="AB111" i="2" s="1"/>
  <c r="AA115" i="2"/>
  <c r="AB115" i="2" s="1"/>
  <c r="Y115" i="2"/>
  <c r="Z115" i="2" s="1"/>
  <c r="Y113" i="2"/>
  <c r="Z113" i="2" s="1"/>
  <c r="AA113" i="2"/>
  <c r="AB113" i="2" s="1"/>
  <c r="AA2600" i="2"/>
  <c r="AB2600" i="2" s="1"/>
  <c r="Y2600" i="2"/>
  <c r="Z2600" i="2" s="1"/>
  <c r="AA2596" i="2"/>
  <c r="AB2596" i="2" s="1"/>
  <c r="Y2596" i="2"/>
  <c r="Z2596" i="2" s="1"/>
  <c r="Y2598" i="2"/>
  <c r="Z2598" i="2" s="1"/>
  <c r="AA2598" i="2"/>
  <c r="AB2598" i="2" s="1"/>
  <c r="Y2602" i="2"/>
  <c r="Z2602" i="2" s="1"/>
  <c r="AA2602" i="2"/>
  <c r="AB2602" i="2" s="1"/>
  <c r="AA2411" i="2"/>
  <c r="AB2411" i="2" s="1"/>
  <c r="Y2411" i="2"/>
  <c r="Z2411" i="2" s="1"/>
  <c r="Y2413" i="2"/>
  <c r="Z2413" i="2" s="1"/>
  <c r="AA2413" i="2"/>
  <c r="AB2413" i="2" s="1"/>
  <c r="Y2409" i="2"/>
  <c r="Z2409" i="2" s="1"/>
  <c r="AA2409" i="2"/>
  <c r="AB2409" i="2" s="1"/>
  <c r="Y2414" i="2"/>
  <c r="Z2414" i="2" s="1"/>
  <c r="AA2414" i="2"/>
  <c r="AB2414" i="2" s="1"/>
  <c r="Y1599" i="2"/>
  <c r="Z1599" i="2" s="1"/>
  <c r="AA1599" i="2"/>
  <c r="AB1599" i="2" s="1"/>
  <c r="AA1602" i="2"/>
  <c r="AB1602" i="2" s="1"/>
  <c r="Y1602" i="2"/>
  <c r="Z1602" i="2" s="1"/>
  <c r="Y1601" i="2"/>
  <c r="Z1601" i="2" s="1"/>
  <c r="AA1601" i="2"/>
  <c r="AB1601" i="2" s="1"/>
  <c r="Y754" i="2"/>
  <c r="Z754" i="2" s="1"/>
  <c r="AA754" i="2"/>
  <c r="AB754" i="2" s="1"/>
  <c r="AA758" i="2"/>
  <c r="AB758" i="2" s="1"/>
  <c r="Y758" i="2"/>
  <c r="Z758" i="2" s="1"/>
  <c r="Y756" i="2"/>
  <c r="Z756" i="2" s="1"/>
  <c r="AA756" i="2"/>
  <c r="AB756" i="2" s="1"/>
  <c r="AA1788" i="2"/>
  <c r="AB1788" i="2" s="1"/>
  <c r="Y1788" i="2"/>
  <c r="Z1788" i="2" s="1"/>
  <c r="Y1790" i="2"/>
  <c r="Z1790" i="2" s="1"/>
  <c r="AA1790" i="2"/>
  <c r="AB1790" i="2" s="1"/>
  <c r="Y1786" i="2"/>
  <c r="Z1786" i="2" s="1"/>
  <c r="AA1786" i="2"/>
  <c r="AB1786" i="2" s="1"/>
  <c r="Y982" i="2"/>
  <c r="Z982" i="2" s="1"/>
  <c r="AA982" i="2"/>
  <c r="AB982" i="2" s="1"/>
  <c r="Y978" i="2"/>
  <c r="Z978" i="2" s="1"/>
  <c r="AA978" i="2"/>
  <c r="AB978" i="2" s="1"/>
  <c r="Y980" i="2"/>
  <c r="Z980" i="2" s="1"/>
  <c r="AA980" i="2"/>
  <c r="AB980" i="2" s="1"/>
  <c r="Y109" i="2"/>
  <c r="Z109" i="2" s="1"/>
  <c r="AA109" i="2"/>
  <c r="AB109" i="2" s="1"/>
  <c r="Y110" i="2"/>
  <c r="Z110" i="2" s="1"/>
  <c r="AA110" i="2"/>
  <c r="AB110" i="2" s="1"/>
  <c r="AA106" i="2"/>
  <c r="AB106" i="2" s="1"/>
  <c r="Y106" i="2"/>
  <c r="Z106" i="2" s="1"/>
  <c r="Y1596" i="2"/>
  <c r="Z1596" i="2" s="1"/>
  <c r="AA1596" i="2"/>
  <c r="AB1596" i="2" s="1"/>
  <c r="Y1597" i="2"/>
  <c r="Z1597" i="2" s="1"/>
  <c r="AA1597" i="2"/>
  <c r="AB1597" i="2" s="1"/>
  <c r="AA1593" i="2"/>
  <c r="AB1593" i="2" s="1"/>
  <c r="Y1593" i="2"/>
  <c r="Z1593" i="2" s="1"/>
  <c r="Y750" i="2"/>
  <c r="Z750" i="2" s="1"/>
  <c r="AA750" i="2"/>
  <c r="AB750" i="2" s="1"/>
  <c r="Y752" i="2"/>
  <c r="Z752" i="2" s="1"/>
  <c r="AA752" i="2"/>
  <c r="AB752" i="2" s="1"/>
  <c r="Y748" i="2"/>
  <c r="Z748" i="2" s="1"/>
  <c r="AA748" i="2"/>
  <c r="AB748" i="2" s="1"/>
  <c r="AA1787" i="2"/>
  <c r="AB1787" i="2" s="1"/>
  <c r="Y1787" i="2"/>
  <c r="Z1787" i="2" s="1"/>
  <c r="Y1789" i="2"/>
  <c r="Z1789" i="2" s="1"/>
  <c r="AA1789" i="2"/>
  <c r="AB1789" i="2" s="1"/>
  <c r="Y1785" i="2"/>
  <c r="Z1785" i="2" s="1"/>
  <c r="AA1785" i="2"/>
  <c r="AB1785" i="2" s="1"/>
  <c r="AA981" i="2"/>
  <c r="AB981" i="2" s="1"/>
  <c r="Y981" i="2"/>
  <c r="Z981" i="2" s="1"/>
  <c r="AA977" i="2"/>
  <c r="AB977" i="2" s="1"/>
  <c r="Y977" i="2"/>
  <c r="Z977" i="2" s="1"/>
  <c r="Y979" i="2"/>
  <c r="Z979" i="2" s="1"/>
  <c r="AA979" i="2"/>
  <c r="AB979" i="2" s="1"/>
  <c r="AA108" i="2"/>
  <c r="AB108" i="2" s="1"/>
  <c r="Y108" i="2"/>
  <c r="Z108" i="2" s="1"/>
  <c r="Y107" i="2"/>
  <c r="Z107" i="2" s="1"/>
  <c r="AA107" i="2"/>
  <c r="AB107" i="2" s="1"/>
  <c r="Y105" i="2"/>
  <c r="Z105" i="2" s="1"/>
  <c r="AA105" i="2"/>
  <c r="AB105" i="2" s="1"/>
  <c r="Y1598" i="2"/>
  <c r="Z1598" i="2" s="1"/>
  <c r="AA1598" i="2"/>
  <c r="AB1598" i="2" s="1"/>
  <c r="AA1594" i="2"/>
  <c r="AB1594" i="2" s="1"/>
  <c r="Y1594" i="2"/>
  <c r="Z1594" i="2" s="1"/>
  <c r="Y1595" i="2"/>
  <c r="Z1595" i="2" s="1"/>
  <c r="AA1595" i="2"/>
  <c r="AB1595" i="2" s="1"/>
  <c r="AA749" i="2"/>
  <c r="AB749" i="2" s="1"/>
  <c r="Y749" i="2"/>
  <c r="Z749" i="2" s="1"/>
  <c r="Y751" i="2"/>
  <c r="Z751" i="2" s="1"/>
  <c r="AA751" i="2"/>
  <c r="AB751" i="2" s="1"/>
  <c r="Y747" i="2"/>
  <c r="Z747" i="2" s="1"/>
  <c r="AA747" i="2"/>
  <c r="AB747" i="2" s="1"/>
  <c r="Y1775" i="2"/>
  <c r="Z1775" i="2" s="1"/>
  <c r="AA1775" i="2"/>
  <c r="AB1775" i="2" s="1"/>
  <c r="Y1773" i="2"/>
  <c r="Z1773" i="2" s="1"/>
  <c r="AA1773" i="2"/>
  <c r="AB1773" i="2" s="1"/>
  <c r="Y1781" i="2"/>
  <c r="Z1781" i="2" s="1"/>
  <c r="AA1781" i="2"/>
  <c r="AB1781" i="2" s="1"/>
  <c r="Y1782" i="2"/>
  <c r="Z1782" i="2" s="1"/>
  <c r="AA1782" i="2"/>
  <c r="AB1782" i="2" s="1"/>
  <c r="Y1778" i="2"/>
  <c r="Z1778" i="2" s="1"/>
  <c r="AA1778" i="2"/>
  <c r="AB1778" i="2" s="1"/>
  <c r="AA1772" i="2"/>
  <c r="AB1772" i="2" s="1"/>
  <c r="Z1769" i="2"/>
  <c r="Z1765" i="2"/>
  <c r="Z1763" i="2"/>
  <c r="Z1759" i="2"/>
  <c r="Z1753" i="2"/>
  <c r="Z1751" i="2"/>
  <c r="Z1749" i="2"/>
  <c r="Z1747" i="2"/>
  <c r="Z1743" i="2"/>
  <c r="Z1737" i="2"/>
  <c r="Z1735" i="2"/>
  <c r="Z1733" i="2"/>
  <c r="Z1731" i="2"/>
  <c r="Z1727" i="2"/>
  <c r="Z1721" i="2"/>
  <c r="Z1719" i="2"/>
  <c r="Z1717" i="2"/>
  <c r="Z1715" i="2"/>
  <c r="Z1711" i="2"/>
  <c r="Z1705" i="2"/>
  <c r="Z1701" i="2"/>
  <c r="Z1699" i="2"/>
  <c r="Z1695" i="2"/>
  <c r="Z1689" i="2"/>
  <c r="Z1783" i="2"/>
  <c r="Y967" i="2"/>
  <c r="AA967" i="2"/>
  <c r="AB967" i="2" s="1"/>
  <c r="Y965" i="2"/>
  <c r="Z965" i="2" s="1"/>
  <c r="AA965" i="2"/>
  <c r="AB965" i="2" s="1"/>
  <c r="Y969" i="2"/>
  <c r="Z969" i="2" s="1"/>
  <c r="AA969" i="2"/>
  <c r="AB969" i="2" s="1"/>
  <c r="Y973" i="2"/>
  <c r="Z973" i="2" s="1"/>
  <c r="AA973" i="2"/>
  <c r="AB973" i="2" s="1"/>
  <c r="Y971" i="2"/>
  <c r="Z971" i="2" s="1"/>
  <c r="AA971" i="2"/>
  <c r="AB971" i="2" s="1"/>
  <c r="AA964" i="2"/>
  <c r="AB964" i="2" s="1"/>
  <c r="Z961" i="2"/>
  <c r="Z959" i="2"/>
  <c r="Z953" i="2"/>
  <c r="Z951" i="2"/>
  <c r="Z949" i="2"/>
  <c r="Z947" i="2"/>
  <c r="Z945" i="2"/>
  <c r="Z941" i="2"/>
  <c r="Z939" i="2"/>
  <c r="Z935" i="2"/>
  <c r="Z933" i="2"/>
  <c r="Z931" i="2"/>
  <c r="Z929" i="2"/>
  <c r="Z927" i="2"/>
  <c r="Z923" i="2"/>
  <c r="Z921" i="2"/>
  <c r="Z919" i="2"/>
  <c r="Z917" i="2"/>
  <c r="Z915" i="2"/>
  <c r="Z909" i="2"/>
  <c r="Z907" i="2"/>
  <c r="Z905" i="2"/>
  <c r="Z903" i="2"/>
  <c r="Z901" i="2"/>
  <c r="Z895" i="2"/>
  <c r="Z893" i="2"/>
  <c r="Z891" i="2"/>
  <c r="Z885" i="2"/>
  <c r="Z883" i="2"/>
  <c r="Z967" i="2"/>
  <c r="AA975" i="2"/>
  <c r="AB975" i="2" s="1"/>
  <c r="Z976" i="2"/>
  <c r="Y95" i="2"/>
  <c r="Z95" i="2" s="1"/>
  <c r="AA95" i="2"/>
  <c r="AB95" i="2" s="1"/>
  <c r="Y96" i="2"/>
  <c r="Z96" i="2" s="1"/>
  <c r="AA96" i="2"/>
  <c r="AB96" i="2" s="1"/>
  <c r="Y97" i="2"/>
  <c r="Z97" i="2" s="1"/>
  <c r="AA97" i="2"/>
  <c r="AB97" i="2" s="1"/>
  <c r="Y101" i="2"/>
  <c r="Z101" i="2" s="1"/>
  <c r="AA101" i="2"/>
  <c r="AB101" i="2" s="1"/>
  <c r="Y102" i="2"/>
  <c r="Z102" i="2" s="1"/>
  <c r="AA102" i="2"/>
  <c r="AB102" i="2" s="1"/>
  <c r="Y99" i="2"/>
  <c r="Z99" i="2" s="1"/>
  <c r="AA99" i="2"/>
  <c r="AB99" i="2" s="1"/>
  <c r="AA92" i="2"/>
  <c r="AB92" i="2" s="1"/>
  <c r="Z91" i="2"/>
  <c r="Z89" i="2"/>
  <c r="Z87" i="2"/>
  <c r="Z85" i="2"/>
  <c r="Z83" i="2"/>
  <c r="Z81" i="2"/>
  <c r="Z79" i="2"/>
  <c r="Z77" i="2"/>
  <c r="Z75" i="2"/>
  <c r="Z73" i="2"/>
  <c r="Z71" i="2"/>
  <c r="Z69" i="2"/>
  <c r="Z67" i="2"/>
  <c r="Z65" i="2"/>
  <c r="Z63" i="2"/>
  <c r="Z61" i="2"/>
  <c r="Z59" i="2"/>
  <c r="Z57" i="2"/>
  <c r="Z55" i="2"/>
  <c r="Z53" i="2"/>
  <c r="Z51" i="2"/>
  <c r="Z49" i="2"/>
  <c r="Z47" i="2"/>
  <c r="Z45" i="2"/>
  <c r="Z41" i="2"/>
  <c r="Z39" i="2"/>
  <c r="Z37" i="2"/>
  <c r="Z35" i="2"/>
  <c r="Z33" i="2"/>
  <c r="Z31" i="2"/>
  <c r="Z29" i="2"/>
  <c r="Z27" i="2"/>
  <c r="Z25" i="2"/>
  <c r="Z23" i="2"/>
  <c r="Z21" i="2"/>
  <c r="Z17" i="2"/>
  <c r="Z15" i="2"/>
  <c r="Z13" i="2"/>
  <c r="Z11" i="2"/>
  <c r="Z9" i="2"/>
  <c r="Z2579" i="2"/>
  <c r="Z2571" i="2"/>
  <c r="Z2559" i="2"/>
  <c r="Z2527" i="2"/>
  <c r="Z2580" i="2"/>
  <c r="Z2572" i="2"/>
  <c r="Z2568" i="2"/>
  <c r="Z2564" i="2"/>
  <c r="Z2556" i="2"/>
  <c r="Z2544" i="2"/>
  <c r="Z2532" i="2"/>
  <c r="Z2524" i="2"/>
  <c r="Z2520" i="2"/>
  <c r="Z2508" i="2"/>
  <c r="Y2584" i="2"/>
  <c r="Z2584" i="2" s="1"/>
  <c r="AA2584" i="2"/>
  <c r="AB2584" i="2" s="1"/>
  <c r="Y2586" i="2"/>
  <c r="Z2586" i="2" s="1"/>
  <c r="AA2586" i="2"/>
  <c r="AB2586" i="2" s="1"/>
  <c r="Y2593" i="2"/>
  <c r="Z2593" i="2" s="1"/>
  <c r="AA2593" i="2"/>
  <c r="AB2593" i="2" s="1"/>
  <c r="Y2591" i="2"/>
  <c r="Z2591" i="2" s="1"/>
  <c r="AA2591" i="2"/>
  <c r="AB2591" i="2" s="1"/>
  <c r="Y2589" i="2"/>
  <c r="Z2589" i="2" s="1"/>
  <c r="AA2589" i="2"/>
  <c r="AB2589" i="2" s="1"/>
  <c r="Y2595" i="2"/>
  <c r="Z2595" i="2" s="1"/>
  <c r="AA2595" i="2"/>
  <c r="AB2595" i="2" s="1"/>
  <c r="AA2399" i="2"/>
  <c r="AB2399" i="2" s="1"/>
  <c r="Y2399" i="2"/>
  <c r="Z2399" i="2" s="1"/>
  <c r="Y2397" i="2"/>
  <c r="Z2397" i="2" s="1"/>
  <c r="AA2397" i="2"/>
  <c r="AB2397" i="2" s="1"/>
  <c r="Y2400" i="2"/>
  <c r="Z2400" i="2" s="1"/>
  <c r="AA2400" i="2"/>
  <c r="AB2400" i="2" s="1"/>
  <c r="Y2402" i="2"/>
  <c r="Z2402" i="2" s="1"/>
  <c r="AA2402" i="2"/>
  <c r="AB2402" i="2" s="1"/>
  <c r="Y2404" i="2"/>
  <c r="Z2404" i="2" s="1"/>
  <c r="AA2404" i="2"/>
  <c r="AB2404" i="2" s="1"/>
  <c r="AA2395" i="2"/>
  <c r="AB2395" i="2" s="1"/>
  <c r="Z2391" i="2"/>
  <c r="Z2389" i="2"/>
  <c r="Z2387" i="2"/>
  <c r="Z2383" i="2"/>
  <c r="Z2381" i="2"/>
  <c r="Z2379" i="2"/>
  <c r="Z2375" i="2"/>
  <c r="Z2373" i="2"/>
  <c r="Z2367" i="2"/>
  <c r="Z2365" i="2"/>
  <c r="Z2363" i="2"/>
  <c r="Z2359" i="2"/>
  <c r="Z2357" i="2"/>
  <c r="Z2355" i="2"/>
  <c r="Z2351" i="2"/>
  <c r="Z2349" i="2"/>
  <c r="Z2347" i="2"/>
  <c r="Z2343" i="2"/>
  <c r="Z2341" i="2"/>
  <c r="Z2335" i="2"/>
  <c r="Z2333" i="2"/>
  <c r="Z2331" i="2"/>
  <c r="Z2327" i="2"/>
  <c r="Z2325" i="2"/>
  <c r="Z2323" i="2"/>
  <c r="Z2319" i="2"/>
  <c r="Z2317" i="2"/>
  <c r="Z2315" i="2"/>
  <c r="Z2311" i="2"/>
  <c r="AA2407" i="2"/>
  <c r="AB2407" i="2" s="1"/>
  <c r="AA2406" i="2"/>
  <c r="AB2406" i="2" s="1"/>
  <c r="AA1584" i="2"/>
  <c r="AB1584" i="2" s="1"/>
  <c r="Y1584" i="2"/>
  <c r="Z1584" i="2" s="1"/>
  <c r="Y1582" i="2"/>
  <c r="Z1582" i="2" s="1"/>
  <c r="AA1582" i="2"/>
  <c r="AB1582" i="2" s="1"/>
  <c r="Y1586" i="2"/>
  <c r="Z1586" i="2" s="1"/>
  <c r="AA1586" i="2"/>
  <c r="AB1586" i="2" s="1"/>
  <c r="Y1590" i="2"/>
  <c r="Z1590" i="2" s="1"/>
  <c r="AA1590" i="2"/>
  <c r="AB1590" i="2" s="1"/>
  <c r="Y1588" i="2"/>
  <c r="Z1588" i="2" s="1"/>
  <c r="AA1588" i="2"/>
  <c r="AB1588" i="2" s="1"/>
  <c r="Y1592" i="2"/>
  <c r="Z1592" i="2" s="1"/>
  <c r="AA1592" i="2"/>
  <c r="AB1592" i="2" s="1"/>
  <c r="AA1579" i="2"/>
  <c r="AB1579" i="2" s="1"/>
  <c r="Z1578" i="2"/>
  <c r="Z1574" i="2"/>
  <c r="Z1572" i="2"/>
  <c r="Z1568" i="2"/>
  <c r="Z1564" i="2"/>
  <c r="Z1562" i="2"/>
  <c r="Z1560" i="2"/>
  <c r="Z1558" i="2"/>
  <c r="Z1556" i="2"/>
  <c r="Z1552" i="2"/>
  <c r="Z1546" i="2"/>
  <c r="Z1544" i="2"/>
  <c r="Z1542" i="2"/>
  <c r="Z1540" i="2"/>
  <c r="Z1536" i="2"/>
  <c r="Z1530" i="2"/>
  <c r="Z1528" i="2"/>
  <c r="Z1526" i="2"/>
  <c r="Z1524" i="2"/>
  <c r="Z1520" i="2"/>
  <c r="Z1514" i="2"/>
  <c r="Z1510" i="2"/>
  <c r="Z1508" i="2"/>
  <c r="Z1504" i="2"/>
  <c r="Z1498" i="2"/>
  <c r="Z1496" i="2"/>
  <c r="Z1591" i="2"/>
  <c r="AA1591" i="2"/>
  <c r="AB1591" i="2" s="1"/>
  <c r="Y738" i="2"/>
  <c r="Z738" i="2" s="1"/>
  <c r="AA738" i="2"/>
  <c r="AB738" i="2" s="1"/>
  <c r="Y736" i="2"/>
  <c r="Z736" i="2" s="1"/>
  <c r="AA736" i="2"/>
  <c r="AB736" i="2" s="1"/>
  <c r="Y740" i="2"/>
  <c r="Z740" i="2" s="1"/>
  <c r="AA740" i="2"/>
  <c r="AB740" i="2" s="1"/>
  <c r="Y741" i="2"/>
  <c r="Z741" i="2" s="1"/>
  <c r="AA741" i="2"/>
  <c r="AB741" i="2" s="1"/>
  <c r="Y743" i="2"/>
  <c r="Z743" i="2" s="1"/>
  <c r="AA743" i="2"/>
  <c r="AB743" i="2" s="1"/>
  <c r="AA734" i="2"/>
  <c r="AB734" i="2" s="1"/>
  <c r="Z731" i="2"/>
  <c r="Z729" i="2"/>
  <c r="Z723" i="2"/>
  <c r="Z719" i="2"/>
  <c r="Z717" i="2"/>
  <c r="Z713" i="2"/>
  <c r="Z707" i="2"/>
  <c r="Z705" i="2"/>
  <c r="Z703" i="2"/>
  <c r="Z699" i="2"/>
  <c r="Z695" i="2"/>
  <c r="Z691" i="2"/>
  <c r="Z689" i="2"/>
  <c r="Z687" i="2"/>
  <c r="Z683" i="2"/>
  <c r="Z679" i="2"/>
  <c r="Z677" i="2"/>
  <c r="Z675" i="2"/>
  <c r="Z673" i="2"/>
  <c r="Z671" i="2"/>
  <c r="Z669" i="2"/>
  <c r="Z667" i="2"/>
  <c r="Z665" i="2"/>
  <c r="Z663" i="2"/>
  <c r="Z661" i="2"/>
  <c r="Z651" i="2"/>
  <c r="Z746" i="2"/>
  <c r="AA745" i="2"/>
  <c r="AB745" i="2" s="1"/>
  <c r="Y1776" i="2"/>
  <c r="Z1776" i="2" s="1"/>
  <c r="AA1776" i="2"/>
  <c r="AB1776" i="2" s="1"/>
  <c r="Y1774" i="2"/>
  <c r="Z1774" i="2" s="1"/>
  <c r="AA1774" i="2"/>
  <c r="AB1774" i="2" s="1"/>
  <c r="Y1777" i="2"/>
  <c r="Z1777" i="2" s="1"/>
  <c r="AA1777" i="2"/>
  <c r="AB1777" i="2" s="1"/>
  <c r="Y1779" i="2"/>
  <c r="Z1779" i="2" s="1"/>
  <c r="AA1779" i="2"/>
  <c r="AB1779" i="2" s="1"/>
  <c r="Y1780" i="2"/>
  <c r="Z1780" i="2" s="1"/>
  <c r="AA1780" i="2"/>
  <c r="AB1780" i="2" s="1"/>
  <c r="Y1784" i="2"/>
  <c r="Z1784" i="2" s="1"/>
  <c r="AA1784" i="2"/>
  <c r="AB1784" i="2" s="1"/>
  <c r="AA1771" i="2"/>
  <c r="AB1771" i="2" s="1"/>
  <c r="Z1770" i="2"/>
  <c r="Z1768" i="2"/>
  <c r="Z1766" i="2"/>
  <c r="Z1764" i="2"/>
  <c r="Z1762" i="2"/>
  <c r="Z1760" i="2"/>
  <c r="Z1754" i="2"/>
  <c r="Z1752" i="2"/>
  <c r="Z1750" i="2"/>
  <c r="Z1748" i="2"/>
  <c r="Z1746" i="2"/>
  <c r="Z1744" i="2"/>
  <c r="Z1738" i="2"/>
  <c r="Z1734" i="2"/>
  <c r="Z1732" i="2"/>
  <c r="Z1730" i="2"/>
  <c r="Z1728" i="2"/>
  <c r="Z1722" i="2"/>
  <c r="Z1720" i="2"/>
  <c r="Z1718" i="2"/>
  <c r="Z1716" i="2"/>
  <c r="Z1712" i="2"/>
  <c r="Z1706" i="2"/>
  <c r="Z1704" i="2"/>
  <c r="Z1702" i="2"/>
  <c r="Z1700" i="2"/>
  <c r="Z1698" i="2"/>
  <c r="Z1696" i="2"/>
  <c r="Z1690" i="2"/>
  <c r="Z1688" i="2"/>
  <c r="AA1783" i="2"/>
  <c r="AB1783" i="2" s="1"/>
  <c r="Y968" i="2"/>
  <c r="Z968" i="2" s="1"/>
  <c r="AA968" i="2"/>
  <c r="AB968" i="2" s="1"/>
  <c r="AA966" i="2"/>
  <c r="AB966" i="2" s="1"/>
  <c r="Y966" i="2"/>
  <c r="Z966" i="2" s="1"/>
  <c r="Y970" i="2"/>
  <c r="Z970" i="2" s="1"/>
  <c r="AA970" i="2"/>
  <c r="AB970" i="2" s="1"/>
  <c r="Y974" i="2"/>
  <c r="Z974" i="2" s="1"/>
  <c r="AA974" i="2"/>
  <c r="AB974" i="2" s="1"/>
  <c r="Y972" i="2"/>
  <c r="Z972" i="2" s="1"/>
  <c r="AA972" i="2"/>
  <c r="AB972" i="2" s="1"/>
  <c r="AA963" i="2"/>
  <c r="AB963" i="2" s="1"/>
  <c r="Z962" i="2"/>
  <c r="Z960" i="2"/>
  <c r="Z954" i="2"/>
  <c r="Z952" i="2"/>
  <c r="Z950" i="2"/>
  <c r="Z948" i="2"/>
  <c r="Z946" i="2"/>
  <c r="Z942" i="2"/>
  <c r="Z938" i="2"/>
  <c r="Z934" i="2"/>
  <c r="Z932" i="2"/>
  <c r="Z930" i="2"/>
  <c r="Z928" i="2"/>
  <c r="Z926" i="2"/>
  <c r="Z922" i="2"/>
  <c r="Z920" i="2"/>
  <c r="Z916" i="2"/>
  <c r="Z914" i="2"/>
  <c r="Z912" i="2"/>
  <c r="Z910" i="2"/>
  <c r="Z906" i="2"/>
  <c r="Z904" i="2"/>
  <c r="Z900" i="2"/>
  <c r="Z898" i="2"/>
  <c r="Z894" i="2"/>
  <c r="Z892" i="2"/>
  <c r="Z886" i="2"/>
  <c r="Z884" i="2"/>
  <c r="Z975" i="2"/>
  <c r="AA976" i="2"/>
  <c r="AB976" i="2" s="1"/>
  <c r="Y93" i="2"/>
  <c r="Z93" i="2" s="1"/>
  <c r="AA93" i="2"/>
  <c r="AB93" i="2" s="1"/>
  <c r="AA94" i="2"/>
  <c r="AB94" i="2" s="1"/>
  <c r="Y94" i="2"/>
  <c r="Z94" i="2" s="1"/>
  <c r="Y98" i="2"/>
  <c r="Z98" i="2" s="1"/>
  <c r="AA98" i="2"/>
  <c r="AB98" i="2" s="1"/>
  <c r="Y103" i="2"/>
  <c r="Z103" i="2" s="1"/>
  <c r="AA103" i="2"/>
  <c r="AB103" i="2" s="1"/>
  <c r="Y100" i="2"/>
  <c r="Z100" i="2" s="1"/>
  <c r="AA100" i="2"/>
  <c r="AB100" i="2" s="1"/>
  <c r="Y104" i="2"/>
  <c r="Z104" i="2" s="1"/>
  <c r="AA104" i="2"/>
  <c r="AB104" i="2" s="1"/>
  <c r="Z92" i="2"/>
  <c r="Z90" i="2"/>
  <c r="Z88" i="2"/>
  <c r="Z86" i="2"/>
  <c r="Z84" i="2"/>
  <c r="Z82" i="2"/>
  <c r="Z80" i="2"/>
  <c r="Z78" i="2"/>
  <c r="Z76" i="2"/>
  <c r="Z74" i="2"/>
  <c r="Z72" i="2"/>
  <c r="Z70" i="2"/>
  <c r="Z68" i="2"/>
  <c r="Z66" i="2"/>
  <c r="Z64" i="2"/>
  <c r="Z62" i="2"/>
  <c r="Z60" i="2"/>
  <c r="Z58" i="2"/>
  <c r="Z56" i="2"/>
  <c r="Z54" i="2"/>
  <c r="Z52" i="2"/>
  <c r="Z48" i="2"/>
  <c r="Z44" i="2"/>
  <c r="Z42" i="2"/>
  <c r="Z40" i="2"/>
  <c r="Z38" i="2"/>
  <c r="Z36" i="2"/>
  <c r="Z34" i="2"/>
  <c r="Z32" i="2"/>
  <c r="Z30" i="2"/>
  <c r="Z28" i="2"/>
  <c r="Z26" i="2"/>
  <c r="Z24" i="2"/>
  <c r="Z22" i="2"/>
  <c r="Z20" i="2"/>
  <c r="Z18" i="2"/>
  <c r="Z16" i="2"/>
  <c r="Z14" i="2"/>
  <c r="Z12" i="2"/>
  <c r="Z10" i="2"/>
  <c r="Z8" i="2"/>
  <c r="Z2581" i="2"/>
  <c r="Z2573" i="2"/>
  <c r="Z2557" i="2"/>
  <c r="Z2545" i="2"/>
  <c r="Z2533" i="2"/>
  <c r="Z2525" i="2"/>
  <c r="Z2521" i="2"/>
  <c r="Z2570" i="2"/>
  <c r="Z2562" i="2"/>
  <c r="Z2554" i="2"/>
  <c r="Z2542" i="2"/>
  <c r="Z2538" i="2"/>
  <c r="Z2530" i="2"/>
  <c r="Z2518" i="2"/>
  <c r="Z2514" i="2"/>
  <c r="Z2506" i="2"/>
  <c r="Y2585" i="2"/>
  <c r="Z2585" i="2" s="1"/>
  <c r="AA2585" i="2"/>
  <c r="AB2585" i="2" s="1"/>
  <c r="Y2587" i="2"/>
  <c r="Z2587" i="2" s="1"/>
  <c r="AA2587" i="2"/>
  <c r="AB2587" i="2" s="1"/>
  <c r="Y2588" i="2"/>
  <c r="Z2588" i="2" s="1"/>
  <c r="AA2588" i="2"/>
  <c r="AB2588" i="2" s="1"/>
  <c r="Y2592" i="2"/>
  <c r="Z2592" i="2" s="1"/>
  <c r="AA2592" i="2"/>
  <c r="AB2592" i="2" s="1"/>
  <c r="Y2590" i="2"/>
  <c r="Z2590" i="2" s="1"/>
  <c r="AA2590" i="2"/>
  <c r="AB2590" i="2" s="1"/>
  <c r="Y2594" i="2"/>
  <c r="Z2594" i="2" s="1"/>
  <c r="AA2594" i="2"/>
  <c r="AB2594" i="2" s="1"/>
  <c r="Y2398" i="2"/>
  <c r="Z2398" i="2" s="1"/>
  <c r="AA2398" i="2"/>
  <c r="AB2398" i="2" s="1"/>
  <c r="Y2396" i="2"/>
  <c r="Z2396" i="2" s="1"/>
  <c r="AA2396" i="2"/>
  <c r="AB2396" i="2" s="1"/>
  <c r="Y2401" i="2"/>
  <c r="Z2401" i="2" s="1"/>
  <c r="AA2401" i="2"/>
  <c r="AB2401" i="2" s="1"/>
  <c r="Y2405" i="2"/>
  <c r="Z2405" i="2" s="1"/>
  <c r="AA2405" i="2"/>
  <c r="AB2405" i="2" s="1"/>
  <c r="Y2403" i="2"/>
  <c r="Z2403" i="2" s="1"/>
  <c r="AA2403" i="2"/>
  <c r="AB2403" i="2" s="1"/>
  <c r="AA2394" i="2"/>
  <c r="AB2394" i="2" s="1"/>
  <c r="Z2394" i="2"/>
  <c r="Z2392" i="2"/>
  <c r="Z2386" i="2"/>
  <c r="Z2384" i="2"/>
  <c r="Z2380" i="2"/>
  <c r="Z2378" i="2"/>
  <c r="Z2376" i="2"/>
  <c r="Z2372" i="2"/>
  <c r="Z2370" i="2"/>
  <c r="Z2368" i="2"/>
  <c r="Z2366" i="2"/>
  <c r="Z2362" i="2"/>
  <c r="Z2360" i="2"/>
  <c r="Z2356" i="2"/>
  <c r="Z2354" i="2"/>
  <c r="Z2352" i="2"/>
  <c r="Z2346" i="2"/>
  <c r="Z2344" i="2"/>
  <c r="Z2340" i="2"/>
  <c r="Z2338" i="2"/>
  <c r="Z2336" i="2"/>
  <c r="Z2330" i="2"/>
  <c r="Z2328" i="2"/>
  <c r="Z2324" i="2"/>
  <c r="Z2322" i="2"/>
  <c r="Z2320" i="2"/>
  <c r="Z2314" i="2"/>
  <c r="Z2312" i="2"/>
  <c r="Z2407" i="2"/>
  <c r="Z2406" i="2"/>
  <c r="Y1583" i="2"/>
  <c r="Z1583" i="2" s="1"/>
  <c r="AA1583" i="2"/>
  <c r="AB1583" i="2" s="1"/>
  <c r="Y1581" i="2"/>
  <c r="Z1581" i="2" s="1"/>
  <c r="AA1581" i="2"/>
  <c r="AB1581" i="2" s="1"/>
  <c r="Y1585" i="2"/>
  <c r="Z1585" i="2" s="1"/>
  <c r="AA1585" i="2"/>
  <c r="AB1585" i="2" s="1"/>
  <c r="Y1589" i="2"/>
  <c r="Z1589" i="2" s="1"/>
  <c r="AA1589" i="2"/>
  <c r="AB1589" i="2" s="1"/>
  <c r="Y1587" i="2"/>
  <c r="Z1587" i="2" s="1"/>
  <c r="AA1587" i="2"/>
  <c r="AB1587" i="2" s="1"/>
  <c r="AA1580" i="2"/>
  <c r="AB1580" i="2" s="1"/>
  <c r="Z1579" i="2"/>
  <c r="Z1577" i="2"/>
  <c r="Z1575" i="2"/>
  <c r="Z1573" i="2"/>
  <c r="Z1571" i="2"/>
  <c r="Z1569" i="2"/>
  <c r="Z1563" i="2"/>
  <c r="Z1559" i="2"/>
  <c r="Z1557" i="2"/>
  <c r="Z1555" i="2"/>
  <c r="Z1553" i="2"/>
  <c r="Z1547" i="2"/>
  <c r="Z1545" i="2"/>
  <c r="Z1543" i="2"/>
  <c r="Z1541" i="2"/>
  <c r="Z1539" i="2"/>
  <c r="Z1537" i="2"/>
  <c r="Z1531" i="2"/>
  <c r="Z1529" i="2"/>
  <c r="Z1527" i="2"/>
  <c r="Z1525" i="2"/>
  <c r="Z1523" i="2"/>
  <c r="Z1521" i="2"/>
  <c r="Z1515" i="2"/>
  <c r="Z1513" i="2"/>
  <c r="Z1511" i="2"/>
  <c r="Z1509" i="2"/>
  <c r="Z1507" i="2"/>
  <c r="Z1505" i="2"/>
  <c r="Z1499" i="2"/>
  <c r="Y737" i="2"/>
  <c r="Z737" i="2" s="1"/>
  <c r="AA737" i="2"/>
  <c r="AB737" i="2" s="1"/>
  <c r="AA739" i="2"/>
  <c r="AB739" i="2" s="1"/>
  <c r="Y739" i="2"/>
  <c r="Z739" i="2" s="1"/>
  <c r="Y735" i="2"/>
  <c r="Z735" i="2" s="1"/>
  <c r="AA735" i="2"/>
  <c r="AB735" i="2" s="1"/>
  <c r="Y742" i="2"/>
  <c r="Z742" i="2" s="1"/>
  <c r="AA742" i="2"/>
  <c r="AB742" i="2" s="1"/>
  <c r="AA744" i="2"/>
  <c r="AB744" i="2" s="1"/>
  <c r="Y744" i="2"/>
  <c r="Z744" i="2" s="1"/>
  <c r="AA733" i="2"/>
  <c r="AB733" i="2" s="1"/>
  <c r="Z730" i="2"/>
  <c r="Z728" i="2"/>
  <c r="Z722" i="2"/>
  <c r="Z718" i="2"/>
  <c r="Z716" i="2"/>
  <c r="Z714" i="2"/>
  <c r="Z712" i="2"/>
  <c r="Z706" i="2"/>
  <c r="Z702" i="2"/>
  <c r="Z698" i="2"/>
  <c r="Z694" i="2"/>
  <c r="Z690" i="2"/>
  <c r="Z686" i="2"/>
  <c r="Z682" i="2"/>
  <c r="Z678" i="2"/>
  <c r="Z674" i="2"/>
  <c r="Z672" i="2"/>
  <c r="Z670" i="2"/>
  <c r="Z668" i="2"/>
  <c r="Z666" i="2"/>
  <c r="Z664" i="2"/>
  <c r="Z660" i="2"/>
  <c r="Z656" i="2"/>
  <c r="Z650" i="2"/>
  <c r="Z745" i="2"/>
  <c r="AA746" i="2"/>
  <c r="AB746" i="2" s="1"/>
  <c r="Y1687" i="2"/>
  <c r="Z1687" i="2" s="1"/>
  <c r="AA1687" i="2"/>
  <c r="AB1687" i="2" s="1"/>
  <c r="Y649" i="2"/>
  <c r="Z649" i="2" s="1"/>
  <c r="AA649" i="2"/>
  <c r="AB649" i="2" s="1"/>
  <c r="Y1495" i="2"/>
  <c r="Z1495" i="2" s="1"/>
  <c r="AA1495" i="2"/>
  <c r="AB1495" i="2" s="1"/>
  <c r="Y2310" i="2"/>
  <c r="Z2310" i="2" s="1"/>
  <c r="AA2310" i="2"/>
  <c r="AB2310" i="2" s="1"/>
  <c r="Y879" i="2"/>
  <c r="Z879" i="2" s="1"/>
  <c r="AA879" i="2"/>
  <c r="AB879" i="2" s="1"/>
  <c r="Y2498" i="2"/>
  <c r="Z2498" i="2" s="1"/>
  <c r="AA2498" i="2"/>
  <c r="AB2498" i="2" s="1"/>
  <c r="AA7" i="2"/>
  <c r="AB7" i="2" s="1"/>
  <c r="Y7" i="2"/>
  <c r="Z7" i="2" s="1"/>
  <c r="M2343" i="2"/>
  <c r="M26" i="2"/>
  <c r="M22" i="2"/>
  <c r="M18" i="2"/>
  <c r="M14" i="2"/>
  <c r="M651" i="2"/>
  <c r="M655" i="2"/>
  <c r="M663" i="2"/>
  <c r="M667" i="2"/>
  <c r="M671" i="2"/>
  <c r="M675" i="2"/>
  <c r="M677" i="2"/>
  <c r="M681" i="2"/>
  <c r="M683" i="2"/>
  <c r="M2502" i="2"/>
  <c r="M2506" i="2"/>
  <c r="M2510" i="2"/>
  <c r="M2514" i="2"/>
  <c r="M2522" i="2"/>
  <c r="M881" i="2"/>
  <c r="M883" i="2"/>
  <c r="M885" i="2"/>
  <c r="M887" i="2"/>
  <c r="M889" i="2"/>
  <c r="M891" i="2"/>
  <c r="M893" i="2"/>
  <c r="M895" i="2"/>
  <c r="M897" i="2"/>
  <c r="M899" i="2"/>
  <c r="M1496" i="2"/>
  <c r="M1498" i="2"/>
  <c r="M1502" i="2"/>
  <c r="M1504" i="2"/>
  <c r="M1506" i="2"/>
  <c r="M1508" i="2"/>
  <c r="M1510" i="2"/>
  <c r="M1512" i="2"/>
  <c r="M1514" i="2"/>
  <c r="M1516" i="2"/>
  <c r="M1518" i="2"/>
  <c r="M1520" i="2"/>
  <c r="M1522" i="2"/>
  <c r="M1524" i="2"/>
  <c r="M1526" i="2"/>
  <c r="M1528" i="2"/>
  <c r="M1689" i="2"/>
  <c r="M1691" i="2"/>
  <c r="M1693" i="2"/>
  <c r="M1695" i="2"/>
  <c r="M1697" i="2"/>
  <c r="M1699" i="2"/>
  <c r="M1701" i="2"/>
  <c r="M1703" i="2"/>
  <c r="M1705" i="2"/>
  <c r="M1707" i="2"/>
  <c r="M1709" i="2"/>
  <c r="M1711" i="2"/>
  <c r="M1713" i="2"/>
  <c r="M1715" i="2"/>
  <c r="M1717" i="2"/>
  <c r="M1719" i="2"/>
  <c r="M1721" i="2"/>
  <c r="M2311" i="2"/>
  <c r="M2313" i="2"/>
  <c r="M2315" i="2"/>
  <c r="M2317" i="2"/>
  <c r="M2319" i="2"/>
  <c r="M2321" i="2"/>
  <c r="M2323" i="2"/>
  <c r="M2325" i="2"/>
  <c r="M2327" i="2"/>
  <c r="M2329" i="2"/>
  <c r="M2331" i="2"/>
  <c r="M2333" i="2"/>
  <c r="M2335" i="2"/>
  <c r="M2337" i="2"/>
  <c r="M2339" i="2"/>
  <c r="M2341" i="2"/>
  <c r="M27" i="2"/>
  <c r="M25" i="2"/>
  <c r="M23" i="2"/>
  <c r="M21" i="2"/>
  <c r="M19" i="2"/>
  <c r="M17" i="2"/>
  <c r="M15" i="2"/>
  <c r="M650" i="2"/>
  <c r="M652" i="2"/>
  <c r="M656" i="2"/>
  <c r="M658" i="2"/>
  <c r="M660" i="2"/>
  <c r="M662" i="2"/>
  <c r="M664" i="2"/>
  <c r="M666" i="2"/>
  <c r="M668" i="2"/>
  <c r="M670" i="2"/>
  <c r="M672" i="2"/>
  <c r="M674" i="2"/>
  <c r="M676" i="2"/>
  <c r="M678" i="2"/>
  <c r="M680" i="2"/>
  <c r="M682" i="2"/>
  <c r="M2499" i="2"/>
  <c r="M2501" i="2"/>
  <c r="M2503" i="2"/>
  <c r="M2505" i="2"/>
  <c r="M2507" i="2"/>
  <c r="M2509" i="2"/>
  <c r="M2511" i="2"/>
  <c r="M2513" i="2"/>
  <c r="M2515" i="2"/>
  <c r="M2517" i="2"/>
  <c r="M2519" i="2"/>
  <c r="M2521" i="2"/>
  <c r="M2523" i="2"/>
  <c r="M2525" i="2"/>
  <c r="M2527" i="2"/>
  <c r="M2529" i="2"/>
  <c r="M2531" i="2"/>
  <c r="M24" i="2"/>
  <c r="M20" i="2"/>
  <c r="M16" i="2"/>
  <c r="M657" i="2"/>
  <c r="M659" i="2"/>
  <c r="M665" i="2"/>
  <c r="M669" i="2"/>
  <c r="M673" i="2"/>
  <c r="M679" i="2"/>
  <c r="M2500" i="2"/>
  <c r="M2504" i="2"/>
  <c r="M2508" i="2"/>
  <c r="M2512" i="2"/>
  <c r="M2516" i="2"/>
  <c r="M2518" i="2"/>
  <c r="M2520" i="2"/>
  <c r="M2524" i="2"/>
  <c r="M2526" i="2"/>
  <c r="M2528" i="2"/>
  <c r="M2530" i="2"/>
  <c r="M2532" i="2"/>
  <c r="M1500" i="2"/>
  <c r="M880" i="2"/>
  <c r="M882" i="2"/>
  <c r="M884" i="2"/>
  <c r="M886" i="2"/>
  <c r="M888" i="2"/>
  <c r="M890" i="2"/>
  <c r="M892" i="2"/>
  <c r="M894" i="2"/>
  <c r="M896" i="2"/>
  <c r="M898" i="2"/>
  <c r="M1497" i="2"/>
  <c r="M1499" i="2"/>
  <c r="M1501" i="2"/>
  <c r="M1503" i="2"/>
  <c r="M1505" i="2"/>
  <c r="M1507" i="2"/>
  <c r="M1509" i="2"/>
  <c r="M1511" i="2"/>
  <c r="M1513" i="2"/>
  <c r="M1515" i="2"/>
  <c r="M1517" i="2"/>
  <c r="M1519" i="2"/>
  <c r="M1521" i="2"/>
  <c r="M1523" i="2"/>
  <c r="M1525" i="2"/>
  <c r="M1527" i="2"/>
  <c r="M1529" i="2"/>
  <c r="M1688" i="2"/>
  <c r="M1690" i="2"/>
  <c r="M1692" i="2"/>
  <c r="M1694" i="2"/>
  <c r="M1696" i="2"/>
  <c r="M1698" i="2"/>
  <c r="M1700" i="2"/>
  <c r="M1702" i="2"/>
  <c r="M1704" i="2"/>
  <c r="M1706" i="2"/>
  <c r="M1708" i="2"/>
  <c r="M1710" i="2"/>
  <c r="M1712" i="2"/>
  <c r="M1714" i="2"/>
  <c r="M1716" i="2"/>
  <c r="M1718" i="2"/>
  <c r="M1720" i="2"/>
  <c r="M2312" i="2"/>
  <c r="M2314" i="2"/>
  <c r="M2316" i="2"/>
  <c r="M2318" i="2"/>
  <c r="M2320" i="2"/>
  <c r="M2322" i="2"/>
  <c r="M2324" i="2"/>
  <c r="M2326" i="2"/>
  <c r="M2328" i="2"/>
  <c r="M2330" i="2"/>
  <c r="M2332" i="2"/>
  <c r="M2334" i="2"/>
  <c r="M2336" i="2"/>
  <c r="M2338" i="2"/>
  <c r="M2340" i="2"/>
  <c r="M2342" i="2"/>
  <c r="M2344" i="2"/>
  <c r="M649" i="2"/>
  <c r="M1495" i="2"/>
  <c r="M1687" i="2"/>
  <c r="L653" i="2"/>
  <c r="J8" i="2"/>
  <c r="M8" i="2" s="1"/>
  <c r="J9" i="2"/>
  <c r="J10" i="2"/>
  <c r="J11" i="2"/>
  <c r="M11" i="2" s="1"/>
  <c r="J12" i="2"/>
  <c r="J13" i="2"/>
  <c r="J7" i="2"/>
  <c r="L9" i="2"/>
  <c r="L10" i="2"/>
  <c r="L11" i="2"/>
  <c r="L12" i="2"/>
  <c r="L13" i="2"/>
  <c r="L8" i="2"/>
  <c r="B1519" i="2" l="1"/>
  <c r="C1519" i="2" s="1"/>
  <c r="B2522" i="2"/>
  <c r="C2522" i="2" s="1"/>
  <c r="B2122" i="2"/>
  <c r="C2122" i="2" s="1"/>
  <c r="B519" i="2"/>
  <c r="C519" i="2" s="1"/>
  <c r="B3347" i="2"/>
  <c r="C3347" i="2" s="1"/>
  <c r="B3139" i="2"/>
  <c r="C3139" i="2" s="1"/>
  <c r="C3034" i="2"/>
  <c r="A520" i="2"/>
  <c r="A601" i="2"/>
  <c r="B441" i="2"/>
  <c r="C440" i="2"/>
  <c r="B600" i="2"/>
  <c r="C600" i="2" s="1"/>
  <c r="B240" i="2"/>
  <c r="C240" i="2" s="1"/>
  <c r="Q1687" i="2"/>
  <c r="O1687" i="2"/>
  <c r="O2326" i="2"/>
  <c r="Q2326" i="2"/>
  <c r="O2318" i="2"/>
  <c r="Q2318" i="2"/>
  <c r="O1704" i="2"/>
  <c r="Q1704" i="2"/>
  <c r="O1696" i="2"/>
  <c r="Q1696" i="2"/>
  <c r="Q1515" i="2"/>
  <c r="O1515" i="2"/>
  <c r="Q1507" i="2"/>
  <c r="O1507" i="2"/>
  <c r="Q886" i="2"/>
  <c r="O886" i="2"/>
  <c r="Q1500" i="2"/>
  <c r="O1500" i="2"/>
  <c r="Q2500" i="2"/>
  <c r="O2500" i="2"/>
  <c r="O665" i="2"/>
  <c r="Q665" i="2"/>
  <c r="O2519" i="2"/>
  <c r="Q2519" i="2"/>
  <c r="O2511" i="2"/>
  <c r="Q2511" i="2"/>
  <c r="O672" i="2"/>
  <c r="Q672" i="2"/>
  <c r="Q17" i="2"/>
  <c r="O17" i="2"/>
  <c r="Q25" i="2"/>
  <c r="O25" i="2"/>
  <c r="O2329" i="2"/>
  <c r="Q2329" i="2"/>
  <c r="O2313" i="2"/>
  <c r="Q2313" i="2"/>
  <c r="O1709" i="2"/>
  <c r="Q1709" i="2"/>
  <c r="O1693" i="2"/>
  <c r="Q1693" i="2"/>
  <c r="Q1518" i="2"/>
  <c r="O1518" i="2"/>
  <c r="Q1502" i="2"/>
  <c r="O1502" i="2"/>
  <c r="Q897" i="2"/>
  <c r="O897" i="2"/>
  <c r="O2506" i="2"/>
  <c r="Q2506" i="2"/>
  <c r="O663" i="2"/>
  <c r="Q663" i="2"/>
  <c r="N11" i="2"/>
  <c r="P11" i="2"/>
  <c r="O2340" i="2"/>
  <c r="Q2340" i="2"/>
  <c r="O2332" i="2"/>
  <c r="Q2332" i="2"/>
  <c r="O1718" i="2"/>
  <c r="Q1718" i="2"/>
  <c r="O1710" i="2"/>
  <c r="Q1710" i="2"/>
  <c r="Q1529" i="2"/>
  <c r="O1529" i="2"/>
  <c r="Q1521" i="2"/>
  <c r="O1521" i="2"/>
  <c r="Q1505" i="2"/>
  <c r="O1505" i="2"/>
  <c r="Q892" i="2"/>
  <c r="O892" i="2"/>
  <c r="Q884" i="2"/>
  <c r="O884" i="2"/>
  <c r="O2512" i="2"/>
  <c r="Q2512" i="2"/>
  <c r="O679" i="2"/>
  <c r="Q679" i="2"/>
  <c r="O2525" i="2"/>
  <c r="Q2525" i="2"/>
  <c r="O2517" i="2"/>
  <c r="Q2517" i="2"/>
  <c r="O2509" i="2"/>
  <c r="Q2509" i="2"/>
  <c r="O670" i="2"/>
  <c r="Q670" i="2"/>
  <c r="O662" i="2"/>
  <c r="Q662" i="2"/>
  <c r="O652" i="2"/>
  <c r="Q652" i="2"/>
  <c r="O2335" i="2"/>
  <c r="Q2335" i="2"/>
  <c r="O2327" i="2"/>
  <c r="Q2327" i="2"/>
  <c r="O2319" i="2"/>
  <c r="Q2319" i="2"/>
  <c r="O1707" i="2"/>
  <c r="Q1707" i="2"/>
  <c r="O1699" i="2"/>
  <c r="Q1699" i="2"/>
  <c r="O1691" i="2"/>
  <c r="Q1691" i="2"/>
  <c r="Q1508" i="2"/>
  <c r="O1508" i="2"/>
  <c r="Q1498" i="2"/>
  <c r="O1498" i="2"/>
  <c r="Q895" i="2"/>
  <c r="O895" i="2"/>
  <c r="Q887" i="2"/>
  <c r="O887" i="2"/>
  <c r="O2502" i="2"/>
  <c r="Q2502" i="2"/>
  <c r="O675" i="2"/>
  <c r="Q675" i="2"/>
  <c r="O655" i="2"/>
  <c r="Q655" i="2"/>
  <c r="Q22" i="2"/>
  <c r="O22" i="2"/>
  <c r="N8" i="2"/>
  <c r="P8" i="2"/>
  <c r="N10" i="2"/>
  <c r="P10" i="2"/>
  <c r="Q8" i="2"/>
  <c r="O8" i="2"/>
  <c r="Q649" i="2"/>
  <c r="O649" i="2"/>
  <c r="O2338" i="2"/>
  <c r="Q2338" i="2"/>
  <c r="O2330" i="2"/>
  <c r="Q2330" i="2"/>
  <c r="O2322" i="2"/>
  <c r="Q2322" i="2"/>
  <c r="O2314" i="2"/>
  <c r="Q2314" i="2"/>
  <c r="O1716" i="2"/>
  <c r="Q1716" i="2"/>
  <c r="O1708" i="2"/>
  <c r="Q1708" i="2"/>
  <c r="O1700" i="2"/>
  <c r="Q1700" i="2"/>
  <c r="O1692" i="2"/>
  <c r="Q1692" i="2"/>
  <c r="Q1527" i="2"/>
  <c r="O1527" i="2"/>
  <c r="Q1519" i="2"/>
  <c r="O1519" i="2"/>
  <c r="Q1511" i="2"/>
  <c r="O1511" i="2"/>
  <c r="Q1503" i="2"/>
  <c r="O1503" i="2"/>
  <c r="Q898" i="2"/>
  <c r="O898" i="2"/>
  <c r="Q890" i="2"/>
  <c r="O890" i="2"/>
  <c r="Q882" i="2"/>
  <c r="O882" i="2"/>
  <c r="O2530" i="2"/>
  <c r="Q2530" i="2"/>
  <c r="O2520" i="2"/>
  <c r="Q2520" i="2"/>
  <c r="O673" i="2"/>
  <c r="Q673" i="2"/>
  <c r="O657" i="2"/>
  <c r="Q657" i="2"/>
  <c r="O2531" i="2"/>
  <c r="Q2531" i="2"/>
  <c r="O2515" i="2"/>
  <c r="Q2515" i="2"/>
  <c r="O2507" i="2"/>
  <c r="Q2507" i="2"/>
  <c r="O2499" i="2"/>
  <c r="Q2499" i="2"/>
  <c r="O668" i="2"/>
  <c r="Q668" i="2"/>
  <c r="O660" i="2"/>
  <c r="Q660" i="2"/>
  <c r="O650" i="2"/>
  <c r="Q650" i="2"/>
  <c r="O2341" i="2"/>
  <c r="Q2341" i="2"/>
  <c r="O2333" i="2"/>
  <c r="Q2333" i="2"/>
  <c r="O2325" i="2"/>
  <c r="Q2325" i="2"/>
  <c r="O1721" i="2"/>
  <c r="Q1721" i="2"/>
  <c r="O1713" i="2"/>
  <c r="Q1713" i="2"/>
  <c r="O1705" i="2"/>
  <c r="Q1705" i="2"/>
  <c r="O1689" i="2"/>
  <c r="Q1689" i="2"/>
  <c r="Q1522" i="2"/>
  <c r="O1522" i="2"/>
  <c r="Q1514" i="2"/>
  <c r="O1514" i="2"/>
  <c r="Q1496" i="2"/>
  <c r="O1496" i="2"/>
  <c r="Q893" i="2"/>
  <c r="O893" i="2"/>
  <c r="Q885" i="2"/>
  <c r="O885" i="2"/>
  <c r="O683" i="2"/>
  <c r="Q683" i="2"/>
  <c r="O671" i="2"/>
  <c r="Q671" i="2"/>
  <c r="O651" i="2"/>
  <c r="Q651" i="2"/>
  <c r="N13" i="2"/>
  <c r="P13" i="2"/>
  <c r="N9" i="2"/>
  <c r="P9" i="2"/>
  <c r="Q11" i="2"/>
  <c r="O11" i="2"/>
  <c r="P653" i="2"/>
  <c r="N653" i="2"/>
  <c r="O2344" i="2"/>
  <c r="Q2344" i="2"/>
  <c r="O2336" i="2"/>
  <c r="Q2336" i="2"/>
  <c r="O2328" i="2"/>
  <c r="Q2328" i="2"/>
  <c r="O2320" i="2"/>
  <c r="Q2320" i="2"/>
  <c r="O2312" i="2"/>
  <c r="Q2312" i="2"/>
  <c r="O1714" i="2"/>
  <c r="Q1714" i="2"/>
  <c r="O1706" i="2"/>
  <c r="Q1706" i="2"/>
  <c r="O1698" i="2"/>
  <c r="Q1698" i="2"/>
  <c r="O1690" i="2"/>
  <c r="Q1690" i="2"/>
  <c r="Q1525" i="2"/>
  <c r="O1525" i="2"/>
  <c r="Q1517" i="2"/>
  <c r="O1517" i="2"/>
  <c r="Q1509" i="2"/>
  <c r="O1509" i="2"/>
  <c r="Q1501" i="2"/>
  <c r="O1501" i="2"/>
  <c r="Q896" i="2"/>
  <c r="O896" i="2"/>
  <c r="Q888" i="2"/>
  <c r="O888" i="2"/>
  <c r="Q880" i="2"/>
  <c r="O880" i="2"/>
  <c r="O2528" i="2"/>
  <c r="Q2528" i="2"/>
  <c r="O2518" i="2"/>
  <c r="Q2518" i="2"/>
  <c r="O2504" i="2"/>
  <c r="Q2504" i="2"/>
  <c r="O669" i="2"/>
  <c r="Q669" i="2"/>
  <c r="Q16" i="2"/>
  <c r="O16" i="2"/>
  <c r="O2529" i="2"/>
  <c r="Q2529" i="2"/>
  <c r="O2521" i="2"/>
  <c r="Q2521" i="2"/>
  <c r="O2513" i="2"/>
  <c r="Q2513" i="2"/>
  <c r="O2505" i="2"/>
  <c r="Q2505" i="2"/>
  <c r="O682" i="2"/>
  <c r="Q682" i="2"/>
  <c r="O674" i="2"/>
  <c r="Q674" i="2"/>
  <c r="O666" i="2"/>
  <c r="Q666" i="2"/>
  <c r="O658" i="2"/>
  <c r="Q658" i="2"/>
  <c r="Q15" i="2"/>
  <c r="O15" i="2"/>
  <c r="Q23" i="2"/>
  <c r="O23" i="2"/>
  <c r="O2339" i="2"/>
  <c r="Q2339" i="2"/>
  <c r="O2331" i="2"/>
  <c r="Q2331" i="2"/>
  <c r="O2323" i="2"/>
  <c r="Q2323" i="2"/>
  <c r="O2315" i="2"/>
  <c r="Q2315" i="2"/>
  <c r="O1719" i="2"/>
  <c r="Q1719" i="2"/>
  <c r="O1711" i="2"/>
  <c r="Q1711" i="2"/>
  <c r="O1703" i="2"/>
  <c r="Q1703" i="2"/>
  <c r="O1695" i="2"/>
  <c r="Q1695" i="2"/>
  <c r="Q1528" i="2"/>
  <c r="O1528" i="2"/>
  <c r="Q1520" i="2"/>
  <c r="O1520" i="2"/>
  <c r="Q1512" i="2"/>
  <c r="O1512" i="2"/>
  <c r="Q1504" i="2"/>
  <c r="O1504" i="2"/>
  <c r="Q899" i="2"/>
  <c r="O899" i="2"/>
  <c r="Q891" i="2"/>
  <c r="O891" i="2"/>
  <c r="Q883" i="2"/>
  <c r="O883" i="2"/>
  <c r="O2510" i="2"/>
  <c r="Q2510" i="2"/>
  <c r="O681" i="2"/>
  <c r="Q681" i="2"/>
  <c r="O667" i="2"/>
  <c r="Q667" i="2"/>
  <c r="Q14" i="2"/>
  <c r="O14" i="2"/>
  <c r="O2343" i="2"/>
  <c r="Q2343" i="2"/>
  <c r="N12" i="2"/>
  <c r="P12" i="2"/>
  <c r="O2342" i="2"/>
  <c r="Q2342" i="2"/>
  <c r="O1720" i="2"/>
  <c r="Q1720" i="2"/>
  <c r="O1688" i="2"/>
  <c r="Q1688" i="2"/>
  <c r="Q1499" i="2"/>
  <c r="O1499" i="2"/>
  <c r="O2516" i="2"/>
  <c r="Q2516" i="2"/>
  <c r="Q20" i="2"/>
  <c r="O20" i="2"/>
  <c r="O2503" i="2"/>
  <c r="Q2503" i="2"/>
  <c r="O664" i="2"/>
  <c r="Q664" i="2"/>
  <c r="O2337" i="2"/>
  <c r="Q2337" i="2"/>
  <c r="O1717" i="2"/>
  <c r="Q1717" i="2"/>
  <c r="Q1526" i="2"/>
  <c r="O1526" i="2"/>
  <c r="Q881" i="2"/>
  <c r="O881" i="2"/>
  <c r="Q18" i="2"/>
  <c r="O18" i="2"/>
  <c r="O2324" i="2"/>
  <c r="Q2324" i="2"/>
  <c r="O1702" i="2"/>
  <c r="Q1702" i="2"/>
  <c r="Q1513" i="2"/>
  <c r="O1513" i="2"/>
  <c r="O2532" i="2"/>
  <c r="Q2532" i="2"/>
  <c r="O659" i="2"/>
  <c r="Q659" i="2"/>
  <c r="Q2501" i="2"/>
  <c r="O2501" i="2"/>
  <c r="Q19" i="2"/>
  <c r="O19" i="2"/>
  <c r="O2311" i="2"/>
  <c r="Q2311" i="2"/>
  <c r="Q1524" i="2"/>
  <c r="O1524" i="2"/>
  <c r="O2334" i="2"/>
  <c r="Q2334" i="2"/>
  <c r="O1712" i="2"/>
  <c r="Q1712" i="2"/>
  <c r="Q1523" i="2"/>
  <c r="O1523" i="2"/>
  <c r="Q894" i="2"/>
  <c r="O894" i="2"/>
  <c r="O2526" i="2"/>
  <c r="Q2526" i="2"/>
  <c r="O2527" i="2"/>
  <c r="Q2527" i="2"/>
  <c r="O680" i="2"/>
  <c r="Q680" i="2"/>
  <c r="O656" i="2"/>
  <c r="Q656" i="2"/>
  <c r="O2321" i="2"/>
  <c r="Q2321" i="2"/>
  <c r="O1701" i="2"/>
  <c r="Q1701" i="2"/>
  <c r="Q1510" i="2"/>
  <c r="O1510" i="2"/>
  <c r="Q889" i="2"/>
  <c r="O889" i="2"/>
  <c r="O677" i="2"/>
  <c r="Q677" i="2"/>
  <c r="Q1495" i="2"/>
  <c r="O1495" i="2"/>
  <c r="O2316" i="2"/>
  <c r="Q2316" i="2"/>
  <c r="O1694" i="2"/>
  <c r="Q1694" i="2"/>
  <c r="Q1497" i="2"/>
  <c r="O1497" i="2"/>
  <c r="O2524" i="2"/>
  <c r="Q2524" i="2"/>
  <c r="Q24" i="2"/>
  <c r="O24" i="2"/>
  <c r="O678" i="2"/>
  <c r="Q678" i="2"/>
  <c r="Q27" i="2"/>
  <c r="O27" i="2"/>
  <c r="O1715" i="2"/>
  <c r="Q1715" i="2"/>
  <c r="Q1516" i="2"/>
  <c r="O1516" i="2"/>
  <c r="O2522" i="2"/>
  <c r="Q2522" i="2"/>
  <c r="O2508" i="2"/>
  <c r="Q2508" i="2"/>
  <c r="O2523" i="2"/>
  <c r="Q2523" i="2"/>
  <c r="O676" i="2"/>
  <c r="Q676" i="2"/>
  <c r="Q21" i="2"/>
  <c r="O21" i="2"/>
  <c r="O2317" i="2"/>
  <c r="Q2317" i="2"/>
  <c r="O1697" i="2"/>
  <c r="Q1697" i="2"/>
  <c r="Q1506" i="2"/>
  <c r="O1506" i="2"/>
  <c r="O2514" i="2"/>
  <c r="Q2514" i="2"/>
  <c r="Q26" i="2"/>
  <c r="O26" i="2"/>
  <c r="B1092" i="2"/>
  <c r="C1092" i="2" s="1"/>
  <c r="B1902" i="2"/>
  <c r="C1902" i="2" s="1"/>
  <c r="A241" i="2"/>
  <c r="B31" i="2"/>
  <c r="C31" i="2" s="1"/>
  <c r="B2228" i="2"/>
  <c r="C2228" i="2" s="1"/>
  <c r="B2011" i="2"/>
  <c r="C2011" i="2" s="1"/>
  <c r="B673" i="2"/>
  <c r="C673" i="2" s="1"/>
  <c r="B2712" i="2"/>
  <c r="C2712" i="2" s="1"/>
  <c r="B2819" i="2"/>
  <c r="C2819" i="2" s="1"/>
  <c r="B3241" i="2"/>
  <c r="C3241" i="2" s="1"/>
  <c r="B903" i="2"/>
  <c r="C903" i="2" s="1"/>
  <c r="A1712" i="2"/>
  <c r="A1304" i="2"/>
  <c r="A2123" i="2"/>
  <c r="A2335" i="2"/>
  <c r="A2929" i="2"/>
  <c r="A3140" i="2"/>
  <c r="A1520" i="2"/>
  <c r="A32" i="2"/>
  <c r="C902" i="2"/>
  <c r="A2713" i="2"/>
  <c r="B1711" i="2"/>
  <c r="C1711" i="2" s="1"/>
  <c r="A2012" i="2"/>
  <c r="A674" i="2"/>
  <c r="A904" i="2"/>
  <c r="A3348" i="2"/>
  <c r="A2523" i="2"/>
  <c r="A3242" i="2"/>
  <c r="A1903" i="2"/>
  <c r="A1093" i="2"/>
  <c r="A2820" i="2"/>
  <c r="A2229" i="2"/>
  <c r="B1303" i="2"/>
  <c r="C1303" i="2" s="1"/>
  <c r="B2334" i="2"/>
  <c r="C2334" i="2" s="1"/>
  <c r="B2928" i="2"/>
  <c r="A3035" i="2"/>
  <c r="AC6" i="14"/>
  <c r="M9" i="2"/>
  <c r="M10" i="2"/>
  <c r="M13" i="2"/>
  <c r="M12" i="2"/>
  <c r="M7" i="2"/>
  <c r="L7" i="2"/>
  <c r="B520" i="2" l="1"/>
  <c r="C520" i="2" s="1"/>
  <c r="B3140" i="2"/>
  <c r="C3140" i="2" s="1"/>
  <c r="B3035" i="2"/>
  <c r="C3035" i="2" s="1"/>
  <c r="B3348" i="2"/>
  <c r="C3348" i="2" s="1"/>
  <c r="B1520" i="2"/>
  <c r="C1520" i="2" s="1"/>
  <c r="B2523" i="2"/>
  <c r="C2523" i="2" s="1"/>
  <c r="B2123" i="2"/>
  <c r="C2123" i="2" s="1"/>
  <c r="A602" i="2"/>
  <c r="B241" i="2"/>
  <c r="C241" i="2" s="1"/>
  <c r="B1093" i="2"/>
  <c r="C1093" i="2" s="1"/>
  <c r="B442" i="2"/>
  <c r="B443" i="2" s="1"/>
  <c r="C441" i="2"/>
  <c r="B601" i="2"/>
  <c r="C601" i="2" s="1"/>
  <c r="A521" i="2"/>
  <c r="Q13" i="2"/>
  <c r="O13" i="2"/>
  <c r="Q10" i="2"/>
  <c r="O10" i="2"/>
  <c r="Q7" i="2"/>
  <c r="O7" i="2"/>
  <c r="Q9" i="2"/>
  <c r="O9" i="2"/>
  <c r="Q12" i="2"/>
  <c r="O12" i="2"/>
  <c r="N7" i="2"/>
  <c r="P7" i="2"/>
  <c r="B1903" i="2"/>
  <c r="C1903" i="2" s="1"/>
  <c r="B2229" i="2"/>
  <c r="C2229" i="2" s="1"/>
  <c r="A242" i="2"/>
  <c r="B32" i="2"/>
  <c r="C32" i="2" s="1"/>
  <c r="B904" i="2"/>
  <c r="C904" i="2" s="1"/>
  <c r="B2012" i="2"/>
  <c r="C2012" i="2" s="1"/>
  <c r="B2713" i="2"/>
  <c r="C2713" i="2" s="1"/>
  <c r="B674" i="2"/>
  <c r="C674" i="2" s="1"/>
  <c r="B3242" i="2"/>
  <c r="C3242" i="2" s="1"/>
  <c r="B2929" i="2"/>
  <c r="C2929" i="2" s="1"/>
  <c r="B2820" i="2"/>
  <c r="C2820" i="2" s="1"/>
  <c r="B2335" i="2"/>
  <c r="C2335" i="2" s="1"/>
  <c r="A1521" i="2"/>
  <c r="C2928" i="2"/>
  <c r="A2124" i="2"/>
  <c r="A3036" i="2"/>
  <c r="A2821" i="2"/>
  <c r="A2524" i="2"/>
  <c r="A2714" i="2"/>
  <c r="A3141" i="2"/>
  <c r="A2930" i="2"/>
  <c r="A1713" i="2"/>
  <c r="A3243" i="2"/>
  <c r="A675" i="2"/>
  <c r="A2013" i="2"/>
  <c r="A1305" i="2"/>
  <c r="A1904" i="2"/>
  <c r="A905" i="2"/>
  <c r="A33" i="2"/>
  <c r="B1712" i="2"/>
  <c r="C1712" i="2" s="1"/>
  <c r="A2230" i="2"/>
  <c r="A1094" i="2"/>
  <c r="A3349" i="2"/>
  <c r="A2336" i="2"/>
  <c r="B1304" i="2"/>
  <c r="C1304" i="2" s="1"/>
  <c r="AB6" i="14"/>
  <c r="B521" i="2" l="1"/>
  <c r="C521" i="2" s="1"/>
  <c r="B3141" i="2"/>
  <c r="C3141" i="2" s="1"/>
  <c r="B444" i="2"/>
  <c r="C443" i="2"/>
  <c r="B2524" i="2"/>
  <c r="C2524" i="2" s="1"/>
  <c r="B3349" i="2"/>
  <c r="C3349" i="2" s="1"/>
  <c r="B1521" i="2"/>
  <c r="C1521" i="2" s="1"/>
  <c r="B3036" i="2"/>
  <c r="C3036" i="2" s="1"/>
  <c r="B2124" i="2"/>
  <c r="C2124" i="2" s="1"/>
  <c r="B602" i="2"/>
  <c r="C602" i="2" s="1"/>
  <c r="A522" i="2"/>
  <c r="A603" i="2"/>
  <c r="B242" i="2"/>
  <c r="C242" i="2" s="1"/>
  <c r="C442" i="2"/>
  <c r="B2013" i="2"/>
  <c r="C2013" i="2" s="1"/>
  <c r="B2230" i="2"/>
  <c r="C2230" i="2" s="1"/>
  <c r="B1904" i="2"/>
  <c r="C1904" i="2" s="1"/>
  <c r="B2821" i="2"/>
  <c r="C2821" i="2" s="1"/>
  <c r="A243" i="2"/>
  <c r="B2930" i="2"/>
  <c r="C2930" i="2" s="1"/>
  <c r="B1713" i="2"/>
  <c r="C1713" i="2" s="1"/>
  <c r="A1095" i="2"/>
  <c r="A906" i="2"/>
  <c r="A3244" i="2"/>
  <c r="A2337" i="2"/>
  <c r="A676" i="2"/>
  <c r="B905" i="2"/>
  <c r="C905" i="2" s="1"/>
  <c r="A2014" i="2"/>
  <c r="B3243" i="2"/>
  <c r="C3243" i="2" s="1"/>
  <c r="A2931" i="2"/>
  <c r="A1522" i="2"/>
  <c r="A1306" i="2"/>
  <c r="A2715" i="2"/>
  <c r="A2525" i="2"/>
  <c r="A2125" i="2"/>
  <c r="A3350" i="2"/>
  <c r="A34" i="2"/>
  <c r="A3142" i="2"/>
  <c r="B2336" i="2"/>
  <c r="C2336" i="2" s="1"/>
  <c r="B1094" i="2"/>
  <c r="C1094" i="2" s="1"/>
  <c r="A2231" i="2"/>
  <c r="B33" i="2"/>
  <c r="C33" i="2" s="1"/>
  <c r="A1905" i="2"/>
  <c r="B1305" i="2"/>
  <c r="C1305" i="2" s="1"/>
  <c r="B675" i="2"/>
  <c r="C675" i="2" s="1"/>
  <c r="A1714" i="2"/>
  <c r="B2714" i="2"/>
  <c r="C2714" i="2" s="1"/>
  <c r="A2822" i="2"/>
  <c r="A3037" i="2"/>
  <c r="AA6" i="14"/>
  <c r="B522" i="2" l="1"/>
  <c r="C522" i="2" s="1"/>
  <c r="C444" i="2"/>
  <c r="B445" i="2"/>
  <c r="B3350" i="2"/>
  <c r="C3350" i="2" s="1"/>
  <c r="B1522" i="2"/>
  <c r="C1522" i="2" s="1"/>
  <c r="B3037" i="2"/>
  <c r="C3037" i="2" s="1"/>
  <c r="B2525" i="2"/>
  <c r="C2525" i="2" s="1"/>
  <c r="B3142" i="2"/>
  <c r="C3142" i="2" s="1"/>
  <c r="B2125" i="2"/>
  <c r="C2125" i="2" s="1"/>
  <c r="A604" i="2"/>
  <c r="B2231" i="2"/>
  <c r="C2231" i="2" s="1"/>
  <c r="B243" i="2"/>
  <c r="C243" i="2" s="1"/>
  <c r="B603" i="2"/>
  <c r="C603" i="2" s="1"/>
  <c r="A523" i="2"/>
  <c r="B2014" i="2"/>
  <c r="C2014" i="2" s="1"/>
  <c r="B1905" i="2"/>
  <c r="C1905" i="2" s="1"/>
  <c r="B2822" i="2"/>
  <c r="C2822" i="2" s="1"/>
  <c r="A244" i="2"/>
  <c r="B2931" i="2"/>
  <c r="C2931" i="2" s="1"/>
  <c r="B1714" i="2"/>
  <c r="C1714" i="2" s="1"/>
  <c r="B34" i="2"/>
  <c r="C34" i="2" s="1"/>
  <c r="B1095" i="2"/>
  <c r="C1095" i="2" s="1"/>
  <c r="B676" i="2"/>
  <c r="C676" i="2" s="1"/>
  <c r="B2715" i="2"/>
  <c r="C2715" i="2" s="1"/>
  <c r="B906" i="2"/>
  <c r="C906" i="2" s="1"/>
  <c r="A1307" i="2"/>
  <c r="A3245" i="2"/>
  <c r="A1715" i="2"/>
  <c r="A3143" i="2"/>
  <c r="A35" i="2"/>
  <c r="A2126" i="2"/>
  <c r="A2526" i="2"/>
  <c r="A1523" i="2"/>
  <c r="A2932" i="2"/>
  <c r="A2015" i="2"/>
  <c r="A677" i="2"/>
  <c r="B3244" i="2"/>
  <c r="C3244" i="2" s="1"/>
  <c r="A2338" i="2"/>
  <c r="A907" i="2"/>
  <c r="A2823" i="2"/>
  <c r="A3038" i="2"/>
  <c r="A1906" i="2"/>
  <c r="A2232" i="2"/>
  <c r="A3351" i="2"/>
  <c r="A2716" i="2"/>
  <c r="B1306" i="2"/>
  <c r="C1306" i="2" s="1"/>
  <c r="B2337" i="2"/>
  <c r="C2337" i="2" s="1"/>
  <c r="A1096" i="2"/>
  <c r="Z6" i="14"/>
  <c r="B523" i="2" l="1"/>
  <c r="C523" i="2" s="1"/>
  <c r="B3143" i="2"/>
  <c r="C3143" i="2" s="1"/>
  <c r="B3038" i="2"/>
  <c r="C3038" i="2" s="1"/>
  <c r="B446" i="2"/>
  <c r="C446" i="2" s="1"/>
  <c r="C445" i="2"/>
  <c r="B1523" i="2"/>
  <c r="C1523" i="2" s="1"/>
  <c r="B3351" i="2"/>
  <c r="C3351" i="2" s="1"/>
  <c r="B2526" i="2"/>
  <c r="C2526" i="2" s="1"/>
  <c r="B2126" i="2"/>
  <c r="C2126" i="2" s="1"/>
  <c r="B2232" i="2"/>
  <c r="C2232" i="2" s="1"/>
  <c r="A605" i="2"/>
  <c r="A524" i="2"/>
  <c r="B604" i="2"/>
  <c r="B244" i="2"/>
  <c r="C244" i="2" s="1"/>
  <c r="B1906" i="2"/>
  <c r="C1906" i="2" s="1"/>
  <c r="B2015" i="2"/>
  <c r="C2015" i="2" s="1"/>
  <c r="B677" i="2"/>
  <c r="C677" i="2" s="1"/>
  <c r="B2823" i="2"/>
  <c r="C2823" i="2" s="1"/>
  <c r="A245" i="2"/>
  <c r="B1096" i="2"/>
  <c r="C1096" i="2" s="1"/>
  <c r="B2932" i="2"/>
  <c r="C2932" i="2" s="1"/>
  <c r="B2716" i="2"/>
  <c r="C2716" i="2" s="1"/>
  <c r="B35" i="2"/>
  <c r="C35" i="2" s="1"/>
  <c r="B1715" i="2"/>
  <c r="C1715" i="2" s="1"/>
  <c r="B907" i="2"/>
  <c r="C907" i="2" s="1"/>
  <c r="B3245" i="2"/>
  <c r="C3245" i="2" s="1"/>
  <c r="B2338" i="2"/>
  <c r="C2338" i="2" s="1"/>
  <c r="A3352" i="2"/>
  <c r="A1308" i="2"/>
  <c r="A3039" i="2"/>
  <c r="A678" i="2"/>
  <c r="A2933" i="2"/>
  <c r="A3246" i="2"/>
  <c r="A1907" i="2"/>
  <c r="A1097" i="2"/>
  <c r="A2233" i="2"/>
  <c r="A908" i="2"/>
  <c r="A2127" i="2"/>
  <c r="A36" i="2"/>
  <c r="A3144" i="2"/>
  <c r="B1307" i="2"/>
  <c r="C1307" i="2" s="1"/>
  <c r="A2824" i="2"/>
  <c r="A1524" i="2"/>
  <c r="A2527" i="2"/>
  <c r="A2717" i="2"/>
  <c r="A2339" i="2"/>
  <c r="A2016" i="2"/>
  <c r="A1716" i="2"/>
  <c r="Y6" i="14"/>
  <c r="B245" i="2" l="1"/>
  <c r="C245" i="2" s="1"/>
  <c r="B1524" i="2"/>
  <c r="C1524" i="2" s="1"/>
  <c r="B2127" i="2"/>
  <c r="C2127" i="2" s="1"/>
  <c r="B2233" i="2"/>
  <c r="C2233" i="2" s="1"/>
  <c r="B524" i="2"/>
  <c r="C524" i="2" s="1"/>
  <c r="B3352" i="2"/>
  <c r="C3352" i="2" s="1"/>
  <c r="B3144" i="2"/>
  <c r="C3144" i="2" s="1"/>
  <c r="B3039" i="2"/>
  <c r="C3039" i="2" s="1"/>
  <c r="B2527" i="2"/>
  <c r="C2527" i="2" s="1"/>
  <c r="B605" i="2"/>
  <c r="C605" i="2" s="1"/>
  <c r="A525" i="2"/>
  <c r="C604" i="2"/>
  <c r="A606" i="2"/>
  <c r="B2016" i="2"/>
  <c r="C2016" i="2" s="1"/>
  <c r="B2339" i="2"/>
  <c r="C2339" i="2" s="1"/>
  <c r="B1097" i="2"/>
  <c r="C1097" i="2" s="1"/>
  <c r="A246" i="2"/>
  <c r="B246" i="2" s="1"/>
  <c r="B1716" i="2"/>
  <c r="C1716" i="2" s="1"/>
  <c r="B908" i="2"/>
  <c r="C908" i="2" s="1"/>
  <c r="B2717" i="2"/>
  <c r="C2717" i="2" s="1"/>
  <c r="B1308" i="2"/>
  <c r="C1308" i="2" s="1"/>
  <c r="A1908" i="2"/>
  <c r="A2825" i="2"/>
  <c r="A3145" i="2"/>
  <c r="A3247" i="2"/>
  <c r="A2934" i="2"/>
  <c r="A3353" i="2"/>
  <c r="A1717" i="2"/>
  <c r="A2340" i="2"/>
  <c r="A2528" i="2"/>
  <c r="B2824" i="2"/>
  <c r="A2128" i="2"/>
  <c r="A1098" i="2"/>
  <c r="B3246" i="2"/>
  <c r="C3246" i="2" s="1"/>
  <c r="B2933" i="2"/>
  <c r="C2933" i="2" s="1"/>
  <c r="A3040" i="2"/>
  <c r="A2718" i="2"/>
  <c r="A37" i="2"/>
  <c r="A679" i="2"/>
  <c r="A2017" i="2"/>
  <c r="A1525" i="2"/>
  <c r="B36" i="2"/>
  <c r="C36" i="2" s="1"/>
  <c r="A909" i="2"/>
  <c r="A2234" i="2"/>
  <c r="B1907" i="2"/>
  <c r="B678" i="2"/>
  <c r="A1309" i="2"/>
  <c r="X6" i="14"/>
  <c r="B2528" i="2" l="1"/>
  <c r="C2528" i="2" s="1"/>
  <c r="B3145" i="2"/>
  <c r="C3145" i="2" s="1"/>
  <c r="B525" i="2"/>
  <c r="C525" i="2" s="1"/>
  <c r="B2234" i="2"/>
  <c r="C2234" i="2" s="1"/>
  <c r="B3040" i="2"/>
  <c r="C3040" i="2" s="1"/>
  <c r="B1525" i="2"/>
  <c r="C1525" i="2" s="1"/>
  <c r="B3353" i="2"/>
  <c r="C3353" i="2" s="1"/>
  <c r="B2128" i="2"/>
  <c r="C2128" i="2" s="1"/>
  <c r="B606" i="2"/>
  <c r="C606" i="2" s="1"/>
  <c r="C246" i="2"/>
  <c r="A607" i="2"/>
  <c r="A526" i="2"/>
  <c r="B1098" i="2"/>
  <c r="C1098" i="2" s="1"/>
  <c r="A247" i="2"/>
  <c r="B1309" i="2"/>
  <c r="C1309" i="2" s="1"/>
  <c r="B679" i="2"/>
  <c r="C679" i="2" s="1"/>
  <c r="B1908" i="2"/>
  <c r="C1908" i="2" s="1"/>
  <c r="B3247" i="2"/>
  <c r="C3247" i="2" s="1"/>
  <c r="C1907" i="2"/>
  <c r="B2825" i="2"/>
  <c r="C2825" i="2" s="1"/>
  <c r="B37" i="2"/>
  <c r="C37" i="2" s="1"/>
  <c r="B2934" i="2"/>
  <c r="C2934" i="2" s="1"/>
  <c r="C678" i="2"/>
  <c r="C2824" i="2"/>
  <c r="A2018" i="2"/>
  <c r="A2341" i="2"/>
  <c r="A1718" i="2"/>
  <c r="A3146" i="2"/>
  <c r="A1310" i="2"/>
  <c r="A910" i="2"/>
  <c r="A1526" i="2"/>
  <c r="A2719" i="2"/>
  <c r="A2529" i="2"/>
  <c r="A3248" i="2"/>
  <c r="A2235" i="2"/>
  <c r="B2017" i="2"/>
  <c r="C2017" i="2" s="1"/>
  <c r="A38" i="2"/>
  <c r="B909" i="2"/>
  <c r="C909" i="2" s="1"/>
  <c r="A680" i="2"/>
  <c r="B2718" i="2"/>
  <c r="C2718" i="2" s="1"/>
  <c r="B2340" i="2"/>
  <c r="B1717" i="2"/>
  <c r="C1717" i="2" s="1"/>
  <c r="A3354" i="2"/>
  <c r="A2826" i="2"/>
  <c r="A1909" i="2"/>
  <c r="A3041" i="2"/>
  <c r="A1099" i="2"/>
  <c r="A2129" i="2"/>
  <c r="A2935" i="2"/>
  <c r="W6" i="14"/>
  <c r="B3146" i="2" l="1"/>
  <c r="C3146" i="2" s="1"/>
  <c r="B3041" i="2"/>
  <c r="C3041" i="2" s="1"/>
  <c r="B607" i="2"/>
  <c r="C607" i="2" s="1"/>
  <c r="B526" i="2"/>
  <c r="C526" i="2" s="1"/>
  <c r="B2235" i="2"/>
  <c r="C2235" i="2" s="1"/>
  <c r="B1526" i="2"/>
  <c r="C1526" i="2" s="1"/>
  <c r="B2129" i="2"/>
  <c r="C2129" i="2" s="1"/>
  <c r="B2529" i="2"/>
  <c r="C2529" i="2" s="1"/>
  <c r="B3354" i="2"/>
  <c r="C3354" i="2" s="1"/>
  <c r="A527" i="2"/>
  <c r="B247" i="2"/>
  <c r="C247" i="2" s="1"/>
  <c r="A608" i="2"/>
  <c r="B1099" i="2"/>
  <c r="C1099" i="2" s="1"/>
  <c r="B38" i="2"/>
  <c r="C38" i="2" s="1"/>
  <c r="B680" i="2"/>
  <c r="C680" i="2" s="1"/>
  <c r="A248" i="2"/>
  <c r="B1310" i="2"/>
  <c r="C1310" i="2" s="1"/>
  <c r="B3248" i="2"/>
  <c r="C3248" i="2" s="1"/>
  <c r="B2935" i="2"/>
  <c r="C2935" i="2" s="1"/>
  <c r="B1909" i="2"/>
  <c r="C1909" i="2" s="1"/>
  <c r="B2018" i="2"/>
  <c r="C2018" i="2" s="1"/>
  <c r="B910" i="2"/>
  <c r="C910" i="2" s="1"/>
  <c r="B2341" i="2"/>
  <c r="C2341" i="2" s="1"/>
  <c r="B2719" i="2"/>
  <c r="C2719" i="2" s="1"/>
  <c r="B1718" i="2"/>
  <c r="C1718" i="2" s="1"/>
  <c r="A1527" i="2"/>
  <c r="A2936" i="2"/>
  <c r="A1100" i="2"/>
  <c r="A681" i="2"/>
  <c r="A2530" i="2"/>
  <c r="A2720" i="2"/>
  <c r="A3147" i="2"/>
  <c r="C2340" i="2"/>
  <c r="A3355" i="2"/>
  <c r="A911" i="2"/>
  <c r="A2342" i="2"/>
  <c r="A2827" i="2"/>
  <c r="A1719" i="2"/>
  <c r="A1910" i="2"/>
  <c r="A2130" i="2"/>
  <c r="A3042" i="2"/>
  <c r="B2826" i="2"/>
  <c r="C2826" i="2" s="1"/>
  <c r="A39" i="2"/>
  <c r="A2236" i="2"/>
  <c r="A3249" i="2"/>
  <c r="A1311" i="2"/>
  <c r="A2019" i="2"/>
  <c r="V6" i="14"/>
  <c r="B3042" i="2" l="1"/>
  <c r="C3042" i="2" s="1"/>
  <c r="B3147" i="2"/>
  <c r="B608" i="2"/>
  <c r="C608" i="2" s="1"/>
  <c r="B2530" i="2"/>
  <c r="C2530" i="2" s="1"/>
  <c r="B2236" i="2"/>
  <c r="C2236" i="2" s="1"/>
  <c r="B1527" i="2"/>
  <c r="C1527" i="2" s="1"/>
  <c r="C3147" i="2"/>
  <c r="B527" i="2"/>
  <c r="B3355" i="2"/>
  <c r="C3355" i="2" s="1"/>
  <c r="B2130" i="2"/>
  <c r="C2130" i="2" s="1"/>
  <c r="B449" i="2"/>
  <c r="A609" i="2"/>
  <c r="A528" i="2"/>
  <c r="B248" i="2"/>
  <c r="C248" i="2" s="1"/>
  <c r="B1100" i="2"/>
  <c r="C1100" i="2" s="1"/>
  <c r="B1311" i="2"/>
  <c r="C1311" i="2" s="1"/>
  <c r="A249" i="2"/>
  <c r="B2342" i="2"/>
  <c r="C2342" i="2" s="1"/>
  <c r="B3249" i="2"/>
  <c r="C3249" i="2" s="1"/>
  <c r="B1910" i="2"/>
  <c r="C1910" i="2" s="1"/>
  <c r="B911" i="2"/>
  <c r="C911" i="2" s="1"/>
  <c r="B2936" i="2"/>
  <c r="C2936" i="2" s="1"/>
  <c r="B2720" i="2"/>
  <c r="C2720" i="2" s="1"/>
  <c r="B2019" i="2"/>
  <c r="C2019" i="2" s="1"/>
  <c r="B2827" i="2"/>
  <c r="C2827" i="2" s="1"/>
  <c r="A40" i="2"/>
  <c r="A2531" i="2"/>
  <c r="A1528" i="2"/>
  <c r="A2020" i="2"/>
  <c r="A3250" i="2"/>
  <c r="B39" i="2"/>
  <c r="C39" i="2" s="1"/>
  <c r="A2828" i="2"/>
  <c r="A3356" i="2"/>
  <c r="A1101" i="2"/>
  <c r="A1720" i="2"/>
  <c r="A682" i="2"/>
  <c r="A912" i="2"/>
  <c r="A1312" i="2"/>
  <c r="A2237" i="2"/>
  <c r="A3043" i="2"/>
  <c r="A2131" i="2"/>
  <c r="A1911" i="2"/>
  <c r="B1719" i="2"/>
  <c r="C1719" i="2" s="1"/>
  <c r="A2343" i="2"/>
  <c r="A3148" i="2"/>
  <c r="A2721" i="2"/>
  <c r="B681" i="2"/>
  <c r="A2937" i="2"/>
  <c r="U6" i="14"/>
  <c r="B3148" i="2" l="1"/>
  <c r="C3148" i="2" s="1"/>
  <c r="B2237" i="2"/>
  <c r="C2237" i="2" s="1"/>
  <c r="B528" i="2"/>
  <c r="C528" i="2" s="1"/>
  <c r="B1528" i="2"/>
  <c r="C1528" i="2" s="1"/>
  <c r="B2131" i="2"/>
  <c r="C2131" i="2" s="1"/>
  <c r="C527" i="2"/>
  <c r="B3043" i="2"/>
  <c r="C3043" i="2" s="1"/>
  <c r="B3356" i="2"/>
  <c r="C3356" i="2" s="1"/>
  <c r="B2531" i="2"/>
  <c r="C2531" i="2" s="1"/>
  <c r="A610" i="2"/>
  <c r="A529" i="2"/>
  <c r="B609" i="2"/>
  <c r="C609" i="2" s="1"/>
  <c r="B249" i="2"/>
  <c r="C249" i="2" s="1"/>
  <c r="C449" i="2"/>
  <c r="B450" i="2"/>
  <c r="B1101" i="2"/>
  <c r="C1101" i="2" s="1"/>
  <c r="B1312" i="2"/>
  <c r="C1312" i="2" s="1"/>
  <c r="B2343" i="2"/>
  <c r="C2343" i="2" s="1"/>
  <c r="B1911" i="2"/>
  <c r="C1911" i="2" s="1"/>
  <c r="A250" i="2"/>
  <c r="B912" i="2"/>
  <c r="C912" i="2" s="1"/>
  <c r="B3250" i="2"/>
  <c r="C3250" i="2" s="1"/>
  <c r="B2020" i="2"/>
  <c r="C2020" i="2" s="1"/>
  <c r="B2828" i="2"/>
  <c r="C2828" i="2" s="1"/>
  <c r="B40" i="2"/>
  <c r="C40" i="2" s="1"/>
  <c r="B682" i="2"/>
  <c r="C682" i="2" s="1"/>
  <c r="A2938" i="2"/>
  <c r="B2937" i="2"/>
  <c r="C2937" i="2" s="1"/>
  <c r="A2344" i="2"/>
  <c r="A1912" i="2"/>
  <c r="A3044" i="2"/>
  <c r="A2238" i="2"/>
  <c r="A1313" i="2"/>
  <c r="C681" i="2"/>
  <c r="A1102" i="2"/>
  <c r="A2829" i="2"/>
  <c r="A3251" i="2"/>
  <c r="A2021" i="2"/>
  <c r="A2722" i="2"/>
  <c r="A3149" i="2"/>
  <c r="A1721" i="2"/>
  <c r="A1529" i="2"/>
  <c r="A3357" i="2"/>
  <c r="B2721" i="2"/>
  <c r="C2721" i="2" s="1"/>
  <c r="A2132" i="2"/>
  <c r="A913" i="2"/>
  <c r="A683" i="2"/>
  <c r="B1720" i="2"/>
  <c r="C1720" i="2" s="1"/>
  <c r="A2532" i="2"/>
  <c r="A41" i="2"/>
  <c r="T6" i="14"/>
  <c r="B3149" i="2" l="1"/>
  <c r="C3149" i="2" s="1"/>
  <c r="B2238" i="2"/>
  <c r="C2238" i="2" s="1"/>
  <c r="B3357" i="2"/>
  <c r="C3357" i="2" s="1"/>
  <c r="B3044" i="2"/>
  <c r="C3044" i="2" s="1"/>
  <c r="B1529" i="2"/>
  <c r="C1529" i="2" s="1"/>
  <c r="B2532" i="2"/>
  <c r="C2532" i="2" s="1"/>
  <c r="B529" i="2"/>
  <c r="B2132" i="2"/>
  <c r="C2132" i="2" s="1"/>
  <c r="B250" i="2"/>
  <c r="C250" i="2" s="1"/>
  <c r="B1313" i="2"/>
  <c r="C1313" i="2" s="1"/>
  <c r="B610" i="2"/>
  <c r="C610" i="2" s="1"/>
  <c r="B451" i="2"/>
  <c r="C450" i="2"/>
  <c r="A530" i="2"/>
  <c r="A611" i="2"/>
  <c r="B1102" i="2"/>
  <c r="C1102" i="2" s="1"/>
  <c r="B1912" i="2"/>
  <c r="C1912" i="2" s="1"/>
  <c r="B913" i="2"/>
  <c r="C913" i="2" s="1"/>
  <c r="A251" i="2"/>
  <c r="B3251" i="2"/>
  <c r="C3251" i="2" s="1"/>
  <c r="B2021" i="2"/>
  <c r="C2021" i="2" s="1"/>
  <c r="B2722" i="2"/>
  <c r="C2722" i="2" s="1"/>
  <c r="B41" i="2"/>
  <c r="C41" i="2" s="1"/>
  <c r="B2829" i="2"/>
  <c r="C2829" i="2" s="1"/>
  <c r="B683" i="2"/>
  <c r="C683" i="2" s="1"/>
  <c r="A1722" i="2"/>
  <c r="A2533" i="2"/>
  <c r="A2022" i="2"/>
  <c r="A1314" i="2"/>
  <c r="A2345" i="2"/>
  <c r="A2939" i="2"/>
  <c r="A914" i="2"/>
  <c r="A3358" i="2"/>
  <c r="B1721" i="2"/>
  <c r="C1721" i="2" s="1"/>
  <c r="A2723" i="2"/>
  <c r="A1103" i="2"/>
  <c r="A684" i="2"/>
  <c r="A3150" i="2"/>
  <c r="A2830" i="2"/>
  <c r="A3045" i="2"/>
  <c r="B2344" i="2"/>
  <c r="C2344" i="2" s="1"/>
  <c r="B2938" i="2"/>
  <c r="A3252" i="2"/>
  <c r="A2239" i="2"/>
  <c r="A2133" i="2"/>
  <c r="A1530" i="2"/>
  <c r="A42" i="2"/>
  <c r="A1913" i="2"/>
  <c r="S6" i="14"/>
  <c r="B2239" i="2" l="1"/>
  <c r="B3358" i="2"/>
  <c r="C3358" i="2" s="1"/>
  <c r="C529" i="2"/>
  <c r="B530" i="2"/>
  <c r="B2533" i="2"/>
  <c r="C2533" i="2" s="1"/>
  <c r="B2133" i="2"/>
  <c r="C2133" i="2" s="1"/>
  <c r="B2022" i="2"/>
  <c r="C2022" i="2" s="1"/>
  <c r="B3150" i="2"/>
  <c r="B3045" i="2"/>
  <c r="C3045" i="2" s="1"/>
  <c r="B1530" i="2"/>
  <c r="C1530" i="2" s="1"/>
  <c r="B611" i="2"/>
  <c r="C611" i="2" s="1"/>
  <c r="A612" i="2"/>
  <c r="B452" i="2"/>
  <c r="C451" i="2"/>
  <c r="A531" i="2"/>
  <c r="B251" i="2"/>
  <c r="C251" i="2" s="1"/>
  <c r="B1103" i="2"/>
  <c r="C1103" i="2" s="1"/>
  <c r="A252" i="2"/>
  <c r="B42" i="2"/>
  <c r="C42" i="2" s="1"/>
  <c r="B684" i="2"/>
  <c r="C684" i="2" s="1"/>
  <c r="B2830" i="2"/>
  <c r="C2830" i="2" s="1"/>
  <c r="B2723" i="2"/>
  <c r="C2723" i="2" s="1"/>
  <c r="B1722" i="2"/>
  <c r="C1722" i="2" s="1"/>
  <c r="B2345" i="2"/>
  <c r="C2345" i="2" s="1"/>
  <c r="B2939" i="2"/>
  <c r="C2939" i="2" s="1"/>
  <c r="A1914" i="2"/>
  <c r="A1531" i="2"/>
  <c r="A915" i="2"/>
  <c r="A3253" i="2"/>
  <c r="A2724" i="2"/>
  <c r="A3359" i="2"/>
  <c r="A2346" i="2"/>
  <c r="A1723" i="2"/>
  <c r="A43" i="2"/>
  <c r="A2134" i="2"/>
  <c r="B3252" i="2"/>
  <c r="C3252" i="2" s="1"/>
  <c r="A2831" i="2"/>
  <c r="A2023" i="2"/>
  <c r="A3046" i="2"/>
  <c r="C2938" i="2"/>
  <c r="A1315" i="2"/>
  <c r="A685" i="2"/>
  <c r="B1913" i="2"/>
  <c r="C1913" i="2" s="1"/>
  <c r="A2240" i="2"/>
  <c r="C2239" i="2"/>
  <c r="A3151" i="2"/>
  <c r="A1104" i="2"/>
  <c r="B914" i="2"/>
  <c r="C914" i="2" s="1"/>
  <c r="A2940" i="2"/>
  <c r="B1314" i="2"/>
  <c r="C1314" i="2" s="1"/>
  <c r="A2534" i="2"/>
  <c r="R6" i="14"/>
  <c r="B2240" i="2" l="1"/>
  <c r="B3359" i="2"/>
  <c r="C3359" i="2" s="1"/>
  <c r="B2023" i="2"/>
  <c r="C2023" i="2" s="1"/>
  <c r="B612" i="2"/>
  <c r="C612" i="2" s="1"/>
  <c r="B3151" i="2"/>
  <c r="C3151" i="2" s="1"/>
  <c r="B531" i="2"/>
  <c r="C530" i="2"/>
  <c r="B3046" i="2"/>
  <c r="C3046" i="2" s="1"/>
  <c r="C3150" i="2"/>
  <c r="B252" i="2"/>
  <c r="C252" i="2" s="1"/>
  <c r="B1531" i="2"/>
  <c r="C1531" i="2" s="1"/>
  <c r="B2534" i="2"/>
  <c r="C2534" i="2" s="1"/>
  <c r="B2134" i="2"/>
  <c r="C2134" i="2" s="1"/>
  <c r="B1104" i="2"/>
  <c r="C1104" i="2" s="1"/>
  <c r="A613" i="2"/>
  <c r="C452" i="2"/>
  <c r="B453" i="2"/>
  <c r="A532" i="2"/>
  <c r="B685" i="2"/>
  <c r="C685" i="2" s="1"/>
  <c r="B2724" i="2"/>
  <c r="C2724" i="2" s="1"/>
  <c r="B43" i="2"/>
  <c r="C43" i="2" s="1"/>
  <c r="A253" i="2"/>
  <c r="B2831" i="2"/>
  <c r="C2831" i="2" s="1"/>
  <c r="B3253" i="2"/>
  <c r="C3253" i="2" s="1"/>
  <c r="B915" i="2"/>
  <c r="C915" i="2" s="1"/>
  <c r="A1724" i="2"/>
  <c r="A1915" i="2"/>
  <c r="A1105" i="2"/>
  <c r="A686" i="2"/>
  <c r="B1315" i="2"/>
  <c r="C1315" i="2" s="1"/>
  <c r="A1316" i="2"/>
  <c r="A3047" i="2"/>
  <c r="A2832" i="2"/>
  <c r="B1723" i="2"/>
  <c r="C1723" i="2" s="1"/>
  <c r="A2725" i="2"/>
  <c r="A916" i="2"/>
  <c r="B1914" i="2"/>
  <c r="C1914" i="2" s="1"/>
  <c r="A2535" i="2"/>
  <c r="A2941" i="2"/>
  <c r="A2241" i="2"/>
  <c r="C2240" i="2"/>
  <c r="A2347" i="2"/>
  <c r="A3360" i="2"/>
  <c r="A3254" i="2"/>
  <c r="B2940" i="2"/>
  <c r="C2940" i="2" s="1"/>
  <c r="A3152" i="2"/>
  <c r="A2024" i="2"/>
  <c r="A2135" i="2"/>
  <c r="A44" i="2"/>
  <c r="B2346" i="2"/>
  <c r="A1532" i="2"/>
  <c r="Q6" i="14"/>
  <c r="B2241" i="2" l="1"/>
  <c r="C2241" i="2" s="1"/>
  <c r="B3360" i="2"/>
  <c r="B3152" i="2"/>
  <c r="C3152" i="2" s="1"/>
  <c r="B2024" i="2"/>
  <c r="C2024" i="2" s="1"/>
  <c r="B613" i="2"/>
  <c r="C613" i="2" s="1"/>
  <c r="B3047" i="2"/>
  <c r="C3047" i="2" s="1"/>
  <c r="C531" i="2"/>
  <c r="B532" i="2"/>
  <c r="B2535" i="2"/>
  <c r="C2535" i="2" s="1"/>
  <c r="C3360" i="2"/>
  <c r="B2135" i="2"/>
  <c r="C2135" i="2" s="1"/>
  <c r="B1532" i="2"/>
  <c r="C1532" i="2" s="1"/>
  <c r="B1105" i="2"/>
  <c r="C1105" i="2" s="1"/>
  <c r="A533" i="2"/>
  <c r="B253" i="2"/>
  <c r="C253" i="2" s="1"/>
  <c r="C453" i="2"/>
  <c r="B454" i="2"/>
  <c r="A614" i="2"/>
  <c r="B2725" i="2"/>
  <c r="C2725" i="2" s="1"/>
  <c r="B686" i="2"/>
  <c r="C686" i="2" s="1"/>
  <c r="B44" i="2"/>
  <c r="C44" i="2" s="1"/>
  <c r="B2832" i="2"/>
  <c r="C2832" i="2" s="1"/>
  <c r="A254" i="2"/>
  <c r="B2347" i="2"/>
  <c r="C2347" i="2" s="1"/>
  <c r="B916" i="2"/>
  <c r="C916" i="2" s="1"/>
  <c r="B1724" i="2"/>
  <c r="C1724" i="2" s="1"/>
  <c r="C2346" i="2"/>
  <c r="B2941" i="2"/>
  <c r="C2941" i="2" s="1"/>
  <c r="A2136" i="2"/>
  <c r="A3255" i="2"/>
  <c r="B1915" i="2"/>
  <c r="C1915" i="2" s="1"/>
  <c r="A45" i="2"/>
  <c r="A3048" i="2"/>
  <c r="A1106" i="2"/>
  <c r="A1916" i="2"/>
  <c r="A1725" i="2"/>
  <c r="B3254" i="2"/>
  <c r="C3254" i="2" s="1"/>
  <c r="A1533" i="2"/>
  <c r="A2025" i="2"/>
  <c r="A3153" i="2"/>
  <c r="A3361" i="2"/>
  <c r="A2536" i="2"/>
  <c r="A917" i="2"/>
  <c r="A2942" i="2"/>
  <c r="A1317" i="2"/>
  <c r="A2242" i="2"/>
  <c r="A687" i="2"/>
  <c r="A2348" i="2"/>
  <c r="A2726" i="2"/>
  <c r="A2833" i="2"/>
  <c r="B1316" i="2"/>
  <c r="C1316" i="2" s="1"/>
  <c r="P6" i="14"/>
  <c r="B3361" i="2" l="1"/>
  <c r="C3361" i="2" s="1"/>
  <c r="B3048" i="2"/>
  <c r="B2242" i="2"/>
  <c r="C2242" i="2" s="1"/>
  <c r="B3153" i="2"/>
  <c r="C3153" i="2" s="1"/>
  <c r="B614" i="2"/>
  <c r="C614" i="2" s="1"/>
  <c r="B2536" i="2"/>
  <c r="C2536" i="2" s="1"/>
  <c r="B533" i="2"/>
  <c r="C533" i="2" s="1"/>
  <c r="C532" i="2"/>
  <c r="B1106" i="2"/>
  <c r="C1106" i="2" s="1"/>
  <c r="C3048" i="2"/>
  <c r="B1533" i="2"/>
  <c r="C1533" i="2" s="1"/>
  <c r="B2136" i="2"/>
  <c r="C2136" i="2" s="1"/>
  <c r="A615" i="2"/>
  <c r="B254" i="2"/>
  <c r="C254" i="2" s="1"/>
  <c r="C454" i="2"/>
  <c r="B455" i="2"/>
  <c r="B687" i="2"/>
  <c r="C687" i="2" s="1"/>
  <c r="B45" i="2"/>
  <c r="C45" i="2" s="1"/>
  <c r="A255" i="2"/>
  <c r="B1725" i="2"/>
  <c r="C1725" i="2" s="1"/>
  <c r="B2348" i="2"/>
  <c r="C2348" i="2" s="1"/>
  <c r="B1317" i="2"/>
  <c r="C1317" i="2" s="1"/>
  <c r="B917" i="2"/>
  <c r="C917" i="2" s="1"/>
  <c r="A2727" i="2"/>
  <c r="A2943" i="2"/>
  <c r="A2537" i="2"/>
  <c r="A2834" i="2"/>
  <c r="A1318" i="2"/>
  <c r="A3154" i="2"/>
  <c r="B2942" i="2"/>
  <c r="C2942" i="2" s="1"/>
  <c r="B2833" i="2"/>
  <c r="C2833" i="2" s="1"/>
  <c r="B2726" i="2"/>
  <c r="C2726" i="2" s="1"/>
  <c r="A2349" i="2"/>
  <c r="A688" i="2"/>
  <c r="A3362" i="2"/>
  <c r="A1534" i="2"/>
  <c r="A1917" i="2"/>
  <c r="A46" i="2"/>
  <c r="A3256" i="2"/>
  <c r="A2026" i="2"/>
  <c r="A1726" i="2"/>
  <c r="A3049" i="2"/>
  <c r="A918" i="2"/>
  <c r="B1916" i="2"/>
  <c r="C1916" i="2" s="1"/>
  <c r="B3255" i="2"/>
  <c r="C3255" i="2" s="1"/>
  <c r="A2243" i="2"/>
  <c r="B2243" i="2" s="1"/>
  <c r="B2025" i="2"/>
  <c r="A1107" i="2"/>
  <c r="A2137" i="2"/>
  <c r="O6" i="14"/>
  <c r="B3362" i="2" l="1"/>
  <c r="C3362" i="2" s="1"/>
  <c r="B615" i="2"/>
  <c r="C615" i="2" s="1"/>
  <c r="B2137" i="2"/>
  <c r="C2137" i="2" s="1"/>
  <c r="B1107" i="2"/>
  <c r="C1107" i="2" s="1"/>
  <c r="B1534" i="2"/>
  <c r="C1534" i="2" s="1"/>
  <c r="B3154" i="2"/>
  <c r="C3154" i="2" s="1"/>
  <c r="B2537" i="2"/>
  <c r="C2537" i="2" s="1"/>
  <c r="B3049" i="2"/>
  <c r="C3049" i="2" s="1"/>
  <c r="B255" i="2"/>
  <c r="C255" i="2" s="1"/>
  <c r="C455" i="2"/>
  <c r="B456" i="2"/>
  <c r="A616" i="2"/>
  <c r="B688" i="2"/>
  <c r="C688" i="2" s="1"/>
  <c r="B46" i="2"/>
  <c r="C46" i="2" s="1"/>
  <c r="B2349" i="2"/>
  <c r="C2349" i="2" s="1"/>
  <c r="A256" i="2"/>
  <c r="B1318" i="2"/>
  <c r="C1318" i="2" s="1"/>
  <c r="B918" i="2"/>
  <c r="C918" i="2" s="1"/>
  <c r="B3256" i="2"/>
  <c r="C3256" i="2" s="1"/>
  <c r="B2026" i="2"/>
  <c r="C2026" i="2" s="1"/>
  <c r="A1727" i="2"/>
  <c r="A1918" i="2"/>
  <c r="A2538" i="2"/>
  <c r="A3363" i="2"/>
  <c r="A2835" i="2"/>
  <c r="B2727" i="2"/>
  <c r="C2727" i="2" s="1"/>
  <c r="A919" i="2"/>
  <c r="C2025" i="2"/>
  <c r="B1726" i="2"/>
  <c r="C1726" i="2" s="1"/>
  <c r="A2027" i="2"/>
  <c r="A1535" i="2"/>
  <c r="A2350" i="2"/>
  <c r="A3155" i="2"/>
  <c r="B2834" i="2"/>
  <c r="A2944" i="2"/>
  <c r="A689" i="2"/>
  <c r="A2138" i="2"/>
  <c r="A1108" i="2"/>
  <c r="A2244" i="2"/>
  <c r="B2244" i="2" s="1"/>
  <c r="C2243" i="2"/>
  <c r="A3050" i="2"/>
  <c r="A47" i="2"/>
  <c r="B2943" i="2"/>
  <c r="C2943" i="2" s="1"/>
  <c r="A3257" i="2"/>
  <c r="B1917" i="2"/>
  <c r="C1917" i="2" s="1"/>
  <c r="A1319" i="2"/>
  <c r="A2728" i="2"/>
  <c r="N6" i="14"/>
  <c r="B616" i="2" l="1"/>
  <c r="C616" i="2" s="1"/>
  <c r="B1108" i="2"/>
  <c r="C1108" i="2" s="1"/>
  <c r="B2138" i="2"/>
  <c r="C2138" i="2" s="1"/>
  <c r="B3155" i="2"/>
  <c r="C3155" i="2" s="1"/>
  <c r="B2538" i="2"/>
  <c r="C2538" i="2" s="1"/>
  <c r="B3363" i="2"/>
  <c r="C3363" i="2" s="1"/>
  <c r="B1535" i="2"/>
  <c r="C1535" i="2" s="1"/>
  <c r="B3050" i="2"/>
  <c r="C3050" i="2" s="1"/>
  <c r="B256" i="2"/>
  <c r="C256" i="2" s="1"/>
  <c r="B457" i="2"/>
  <c r="C456" i="2"/>
  <c r="B689" i="2"/>
  <c r="C689" i="2" s="1"/>
  <c r="B2350" i="2"/>
  <c r="C2350" i="2" s="1"/>
  <c r="A257" i="2"/>
  <c r="B919" i="2"/>
  <c r="C919" i="2" s="1"/>
  <c r="B2835" i="2"/>
  <c r="C2835" i="2" s="1"/>
  <c r="B2027" i="2"/>
  <c r="C2027" i="2" s="1"/>
  <c r="B2944" i="2"/>
  <c r="C2944" i="2" s="1"/>
  <c r="C2834" i="2"/>
  <c r="B1727" i="2"/>
  <c r="C1727" i="2" s="1"/>
  <c r="A2729" i="2"/>
  <c r="A1320" i="2"/>
  <c r="A3258" i="2"/>
  <c r="A48" i="2"/>
  <c r="A2139" i="2"/>
  <c r="A3364" i="2"/>
  <c r="B2728" i="2"/>
  <c r="C2728" i="2" s="1"/>
  <c r="B1319" i="2"/>
  <c r="C1319" i="2" s="1"/>
  <c r="B47" i="2"/>
  <c r="C47" i="2" s="1"/>
  <c r="A3051" i="2"/>
  <c r="A690" i="2"/>
  <c r="A920" i="2"/>
  <c r="A1919" i="2"/>
  <c r="A2539" i="2"/>
  <c r="A1109" i="2"/>
  <c r="B1918" i="2"/>
  <c r="C1918" i="2" s="1"/>
  <c r="B3257" i="2"/>
  <c r="C3257" i="2" s="1"/>
  <c r="A2245" i="2"/>
  <c r="B2245" i="2" s="1"/>
  <c r="C2244" i="2"/>
  <c r="A2945" i="2"/>
  <c r="A3156" i="2"/>
  <c r="A2351" i="2"/>
  <c r="A1536" i="2"/>
  <c r="A2028" i="2"/>
  <c r="A2836" i="2"/>
  <c r="A1728" i="2"/>
  <c r="M6" i="14"/>
  <c r="B3051" i="2" l="1"/>
  <c r="C3051" i="2" s="1"/>
  <c r="B3156" i="2"/>
  <c r="C3156" i="2" s="1"/>
  <c r="B2139" i="2"/>
  <c r="C2139" i="2" s="1"/>
  <c r="B1109" i="2"/>
  <c r="C1109" i="2" s="1"/>
  <c r="B1536" i="2"/>
  <c r="C1536" i="2" s="1"/>
  <c r="B3364" i="2"/>
  <c r="C3364" i="2" s="1"/>
  <c r="B2539" i="2"/>
  <c r="C2539" i="2" s="1"/>
  <c r="B257" i="2"/>
  <c r="C257" i="2" s="1"/>
  <c r="C457" i="2"/>
  <c r="B458" i="2"/>
  <c r="B617" i="2"/>
  <c r="C617" i="2" s="1"/>
  <c r="B690" i="2"/>
  <c r="C690" i="2" s="1"/>
  <c r="B2351" i="2"/>
  <c r="C2351" i="2" s="1"/>
  <c r="A258" i="2"/>
  <c r="B920" i="2"/>
  <c r="C920" i="2" s="1"/>
  <c r="B2028" i="2"/>
  <c r="C2028" i="2" s="1"/>
  <c r="B1728" i="2"/>
  <c r="C1728" i="2" s="1"/>
  <c r="B2945" i="2"/>
  <c r="C2945" i="2" s="1"/>
  <c r="B1919" i="2"/>
  <c r="C1919" i="2" s="1"/>
  <c r="B48" i="2"/>
  <c r="C48" i="2" s="1"/>
  <c r="A3259" i="2"/>
  <c r="A2837" i="2"/>
  <c r="A49" i="2"/>
  <c r="B2729" i="2"/>
  <c r="C2729" i="2" s="1"/>
  <c r="A1729" i="2"/>
  <c r="B2836" i="2"/>
  <c r="C2836" i="2" s="1"/>
  <c r="A2029" i="2"/>
  <c r="A1537" i="2"/>
  <c r="A2246" i="2"/>
  <c r="C2245" i="2"/>
  <c r="A2540" i="2"/>
  <c r="A691" i="2"/>
  <c r="A3052" i="2"/>
  <c r="A3365" i="2"/>
  <c r="A1321" i="2"/>
  <c r="A2946" i="2"/>
  <c r="A1110" i="2"/>
  <c r="A3157" i="2"/>
  <c r="B1320" i="2"/>
  <c r="C1320" i="2" s="1"/>
  <c r="A2352" i="2"/>
  <c r="A1920" i="2"/>
  <c r="A921" i="2"/>
  <c r="A2140" i="2"/>
  <c r="B3258" i="2"/>
  <c r="A2730" i="2"/>
  <c r="L6" i="14"/>
  <c r="B258" i="2" l="1"/>
  <c r="B3157" i="2"/>
  <c r="C3157" i="2" s="1"/>
  <c r="B1537" i="2"/>
  <c r="C1537" i="2" s="1"/>
  <c r="B2140" i="2"/>
  <c r="C2140" i="2" s="1"/>
  <c r="B2540" i="2"/>
  <c r="C2540" i="2" s="1"/>
  <c r="B3052" i="2"/>
  <c r="C3052" i="2" s="1"/>
  <c r="B3365" i="2"/>
  <c r="C3365" i="2" s="1"/>
  <c r="B618" i="2"/>
  <c r="C618" i="2" s="1"/>
  <c r="C258" i="2"/>
  <c r="B459" i="2"/>
  <c r="C458" i="2"/>
  <c r="A619" i="2"/>
  <c r="B691" i="2"/>
  <c r="C691" i="2" s="1"/>
  <c r="B2352" i="2"/>
  <c r="C2352" i="2" s="1"/>
  <c r="B921" i="2"/>
  <c r="C921" i="2" s="1"/>
  <c r="B49" i="2"/>
  <c r="C49" i="2" s="1"/>
  <c r="B2946" i="2"/>
  <c r="C2946" i="2" s="1"/>
  <c r="A259" i="2"/>
  <c r="B259" i="2" s="1"/>
  <c r="B2029" i="2"/>
  <c r="C2029" i="2" s="1"/>
  <c r="B1729" i="2"/>
  <c r="C1729" i="2" s="1"/>
  <c r="B1920" i="2"/>
  <c r="C1920" i="2" s="1"/>
  <c r="B3259" i="2"/>
  <c r="C3259" i="2" s="1"/>
  <c r="B1321" i="2"/>
  <c r="C1321" i="2" s="1"/>
  <c r="C3258" i="2"/>
  <c r="A3053" i="2"/>
  <c r="A2731" i="2"/>
  <c r="A1111" i="2"/>
  <c r="A2247" i="2"/>
  <c r="A3158" i="2"/>
  <c r="A2541" i="2"/>
  <c r="B2837" i="2"/>
  <c r="C2837" i="2" s="1"/>
  <c r="A3260" i="2"/>
  <c r="B2730" i="2"/>
  <c r="C2730" i="2" s="1"/>
  <c r="A1921" i="2"/>
  <c r="B1110" i="2"/>
  <c r="C1110" i="2" s="1"/>
  <c r="A692" i="2"/>
  <c r="B2246" i="2"/>
  <c r="C2246" i="2" s="1"/>
  <c r="A2030" i="2"/>
  <c r="A1730" i="2"/>
  <c r="A50" i="2"/>
  <c r="A2838" i="2"/>
  <c r="A922" i="2"/>
  <c r="A2947" i="2"/>
  <c r="A1538" i="2"/>
  <c r="A2141" i="2"/>
  <c r="A3366" i="2"/>
  <c r="A2353" i="2"/>
  <c r="A1322" i="2"/>
  <c r="K6" i="14"/>
  <c r="B1538" i="2" l="1"/>
  <c r="C1538" i="2" s="1"/>
  <c r="B534" i="2"/>
  <c r="C534" i="2" s="1"/>
  <c r="B2541" i="2"/>
  <c r="C2541" i="2" s="1"/>
  <c r="B3053" i="2"/>
  <c r="C3053" i="2" s="1"/>
  <c r="B2141" i="2"/>
  <c r="C2141" i="2" s="1"/>
  <c r="B3158" i="2"/>
  <c r="C3158" i="2" s="1"/>
  <c r="B3366" i="2"/>
  <c r="C3366" i="2" s="1"/>
  <c r="B619" i="2"/>
  <c r="C619" i="2" s="1"/>
  <c r="C259" i="2"/>
  <c r="C459" i="2"/>
  <c r="B460" i="2"/>
  <c r="A620" i="2"/>
  <c r="B50" i="2"/>
  <c r="C50" i="2" s="1"/>
  <c r="B2353" i="2"/>
  <c r="C2353" i="2" s="1"/>
  <c r="B3260" i="2"/>
  <c r="C3260" i="2" s="1"/>
  <c r="B2947" i="2"/>
  <c r="C2947" i="2" s="1"/>
  <c r="A260" i="2"/>
  <c r="B1730" i="2"/>
  <c r="C1730" i="2" s="1"/>
  <c r="B1322" i="2"/>
  <c r="C1322" i="2" s="1"/>
  <c r="B2731" i="2"/>
  <c r="C2731" i="2" s="1"/>
  <c r="B2247" i="2"/>
  <c r="C2247" i="2" s="1"/>
  <c r="A2031" i="2"/>
  <c r="A693" i="2"/>
  <c r="A1922" i="2"/>
  <c r="A1112" i="2"/>
  <c r="A3367" i="2"/>
  <c r="B2838" i="2"/>
  <c r="C2838" i="2" s="1"/>
  <c r="A1731" i="2"/>
  <c r="A2248" i="2"/>
  <c r="A2354" i="2"/>
  <c r="A2948" i="2"/>
  <c r="A51" i="2"/>
  <c r="B692" i="2"/>
  <c r="C692" i="2" s="1"/>
  <c r="B1921" i="2"/>
  <c r="C1921" i="2" s="1"/>
  <c r="A3159" i="2"/>
  <c r="B1111" i="2"/>
  <c r="C1111" i="2" s="1"/>
  <c r="A3054" i="2"/>
  <c r="A2142" i="2"/>
  <c r="A923" i="2"/>
  <c r="A1323" i="2"/>
  <c r="A1539" i="2"/>
  <c r="B922" i="2"/>
  <c r="C922" i="2" s="1"/>
  <c r="A2839" i="2"/>
  <c r="B2030" i="2"/>
  <c r="C2030" i="2" s="1"/>
  <c r="A3261" i="2"/>
  <c r="A2542" i="2"/>
  <c r="A2732" i="2"/>
  <c r="J6" i="14"/>
  <c r="B1539" i="2" l="1"/>
  <c r="C1539" i="2" s="1"/>
  <c r="B3054" i="2"/>
  <c r="C3054" i="2" s="1"/>
  <c r="B535" i="2"/>
  <c r="C535" i="2" s="1"/>
  <c r="B2142" i="2"/>
  <c r="C2142" i="2" s="1"/>
  <c r="B2542" i="2"/>
  <c r="C2542" i="2" s="1"/>
  <c r="B3367" i="2"/>
  <c r="C3367" i="2" s="1"/>
  <c r="B3159" i="2"/>
  <c r="C3159" i="2" s="1"/>
  <c r="B620" i="2"/>
  <c r="C620" i="2" s="1"/>
  <c r="A536" i="2"/>
  <c r="B461" i="2"/>
  <c r="C460" i="2"/>
  <c r="A621" i="2"/>
  <c r="B260" i="2"/>
  <c r="C260" i="2" s="1"/>
  <c r="B51" i="2"/>
  <c r="C51" i="2" s="1"/>
  <c r="B3261" i="2"/>
  <c r="C3261" i="2" s="1"/>
  <c r="B2948" i="2"/>
  <c r="C2948" i="2" s="1"/>
  <c r="A261" i="2"/>
  <c r="B2732" i="2"/>
  <c r="C2732" i="2" s="1"/>
  <c r="B923" i="2"/>
  <c r="C923" i="2" s="1"/>
  <c r="B2839" i="2"/>
  <c r="C2839" i="2" s="1"/>
  <c r="B2248" i="2"/>
  <c r="C2248" i="2" s="1"/>
  <c r="B1922" i="2"/>
  <c r="C1922" i="2" s="1"/>
  <c r="B2031" i="2"/>
  <c r="C2031" i="2" s="1"/>
  <c r="A1324" i="2"/>
  <c r="A3055" i="2"/>
  <c r="A3160" i="2"/>
  <c r="A2355" i="2"/>
  <c r="A694" i="2"/>
  <c r="A1732" i="2"/>
  <c r="B1112" i="2"/>
  <c r="C1112" i="2" s="1"/>
  <c r="A3262" i="2"/>
  <c r="A2840" i="2"/>
  <c r="A2543" i="2"/>
  <c r="B1323" i="2"/>
  <c r="A924" i="2"/>
  <c r="A52" i="2"/>
  <c r="B1731" i="2"/>
  <c r="C1731" i="2" s="1"/>
  <c r="A1113" i="2"/>
  <c r="A2032" i="2"/>
  <c r="A2733" i="2"/>
  <c r="A1540" i="2"/>
  <c r="A2143" i="2"/>
  <c r="A2949" i="2"/>
  <c r="B2354" i="2"/>
  <c r="A2249" i="2"/>
  <c r="A3368" i="2"/>
  <c r="A1923" i="2"/>
  <c r="B693" i="2"/>
  <c r="C693" i="2" s="1"/>
  <c r="I6" i="14"/>
  <c r="B3055" i="2" l="1"/>
  <c r="C3055" i="2" s="1"/>
  <c r="B1540" i="2"/>
  <c r="C1540" i="2" s="1"/>
  <c r="B2143" i="2"/>
  <c r="C2143" i="2" s="1"/>
  <c r="B3160" i="2"/>
  <c r="C3160" i="2" s="1"/>
  <c r="B3368" i="2"/>
  <c r="C3368" i="2" s="1"/>
  <c r="B2543" i="2"/>
  <c r="C2543" i="2" s="1"/>
  <c r="B536" i="2"/>
  <c r="B621" i="2"/>
  <c r="C621" i="2" s="1"/>
  <c r="B261" i="2"/>
  <c r="C261" i="2" s="1"/>
  <c r="C461" i="2"/>
  <c r="B462" i="2"/>
  <c r="A622" i="2"/>
  <c r="A537" i="2"/>
  <c r="B52" i="2"/>
  <c r="C52" i="2" s="1"/>
  <c r="B3321" i="2"/>
  <c r="C3321" i="2" s="1"/>
  <c r="A3263" i="2"/>
  <c r="B2949" i="2"/>
  <c r="C2949" i="2" s="1"/>
  <c r="B2733" i="2"/>
  <c r="C2733" i="2" s="1"/>
  <c r="A262" i="2"/>
  <c r="B924" i="2"/>
  <c r="C924" i="2" s="1"/>
  <c r="B2840" i="2"/>
  <c r="C2840" i="2" s="1"/>
  <c r="B1923" i="2"/>
  <c r="C1923" i="2" s="1"/>
  <c r="B2355" i="2"/>
  <c r="C2355" i="2" s="1"/>
  <c r="B1324" i="2"/>
  <c r="C1324" i="2" s="1"/>
  <c r="B2249" i="2"/>
  <c r="C2249" i="2" s="1"/>
  <c r="B1113" i="2"/>
  <c r="C1113" i="2" s="1"/>
  <c r="B694" i="2"/>
  <c r="C694" i="2" s="1"/>
  <c r="B2032" i="2"/>
  <c r="C2032" i="2" s="1"/>
  <c r="C2354" i="2"/>
  <c r="A2544" i="2"/>
  <c r="B2544" i="2" s="1"/>
  <c r="A1733" i="2"/>
  <c r="A1924" i="2"/>
  <c r="A2950" i="2"/>
  <c r="A2144" i="2"/>
  <c r="A1114" i="2"/>
  <c r="A2033" i="2"/>
  <c r="A2841" i="2"/>
  <c r="A2356" i="2"/>
  <c r="C1323" i="2"/>
  <c r="A3369" i="2"/>
  <c r="A1541" i="2"/>
  <c r="A3056" i="2"/>
  <c r="A3161" i="2"/>
  <c r="A2250" i="2"/>
  <c r="A2734" i="2"/>
  <c r="A53" i="2"/>
  <c r="A925" i="2"/>
  <c r="B3262" i="2"/>
  <c r="C3262" i="2" s="1"/>
  <c r="B1732" i="2"/>
  <c r="C1732" i="2" s="1"/>
  <c r="A695" i="2"/>
  <c r="A1325" i="2"/>
  <c r="H6" i="14"/>
  <c r="B2144" i="2" l="1"/>
  <c r="C2144" i="2" s="1"/>
  <c r="B622" i="2"/>
  <c r="C622" i="2" s="1"/>
  <c r="B537" i="2"/>
  <c r="C537" i="2" s="1"/>
  <c r="B3369" i="2"/>
  <c r="C3369" i="2" s="1"/>
  <c r="C2544" i="2"/>
  <c r="C536" i="2"/>
  <c r="B3161" i="2"/>
  <c r="C3161" i="2" s="1"/>
  <c r="B3056" i="2"/>
  <c r="C3056" i="2" s="1"/>
  <c r="B1541" i="2"/>
  <c r="C1541" i="2" s="1"/>
  <c r="A623" i="2"/>
  <c r="B463" i="2"/>
  <c r="C462" i="2"/>
  <c r="A538" i="2"/>
  <c r="B262" i="2"/>
  <c r="C262" i="2" s="1"/>
  <c r="B53" i="2"/>
  <c r="C53" i="2" s="1"/>
  <c r="A3370" i="2"/>
  <c r="A3264" i="2"/>
  <c r="B3263" i="2"/>
  <c r="C3263" i="2" s="1"/>
  <c r="B925" i="2"/>
  <c r="C925" i="2" s="1"/>
  <c r="B1325" i="2"/>
  <c r="C1325" i="2" s="1"/>
  <c r="A263" i="2"/>
  <c r="B1114" i="2"/>
  <c r="C1114" i="2" s="1"/>
  <c r="B2356" i="2"/>
  <c r="C2356" i="2" s="1"/>
  <c r="B695" i="2"/>
  <c r="C695" i="2" s="1"/>
  <c r="B2250" i="2"/>
  <c r="C2250" i="2" s="1"/>
  <c r="B1733" i="2"/>
  <c r="C1733" i="2" s="1"/>
  <c r="A2735" i="2"/>
  <c r="A2842" i="2"/>
  <c r="A1925" i="2"/>
  <c r="A696" i="2"/>
  <c r="A54" i="2"/>
  <c r="A1542" i="2"/>
  <c r="A2034" i="2"/>
  <c r="A2951" i="2"/>
  <c r="A1326" i="2"/>
  <c r="A926" i="2"/>
  <c r="B2734" i="2"/>
  <c r="C2734" i="2" s="1"/>
  <c r="A2251" i="2"/>
  <c r="A3057" i="2"/>
  <c r="A2145" i="2"/>
  <c r="B1924" i="2"/>
  <c r="C1924" i="2" s="1"/>
  <c r="A2545" i="2"/>
  <c r="A3162" i="2"/>
  <c r="A2357" i="2"/>
  <c r="B2841" i="2"/>
  <c r="C2841" i="2" s="1"/>
  <c r="B2033" i="2"/>
  <c r="C2033" i="2" s="1"/>
  <c r="A1115" i="2"/>
  <c r="B2950" i="2"/>
  <c r="C2950" i="2" s="1"/>
  <c r="A1734" i="2"/>
  <c r="G6" i="14"/>
  <c r="B1542" i="2" l="1"/>
  <c r="C1542" i="2" s="1"/>
  <c r="B3057" i="2"/>
  <c r="C3057" i="2" s="1"/>
  <c r="B538" i="2"/>
  <c r="C538" i="2" s="1"/>
  <c r="B623" i="2"/>
  <c r="C623" i="2" s="1"/>
  <c r="B3162" i="2"/>
  <c r="C3162" i="2" s="1"/>
  <c r="B2545" i="2"/>
  <c r="C2545" i="2" s="1"/>
  <c r="B2145" i="2"/>
  <c r="C2145" i="2" s="1"/>
  <c r="B3370" i="2"/>
  <c r="C3370" i="2" s="1"/>
  <c r="A624" i="2"/>
  <c r="C463" i="2"/>
  <c r="B464" i="2"/>
  <c r="B263" i="2"/>
  <c r="C263" i="2" s="1"/>
  <c r="A539" i="2"/>
  <c r="A3371" i="2"/>
  <c r="B3264" i="2"/>
  <c r="C3264" i="2" s="1"/>
  <c r="A3265" i="2"/>
  <c r="B1115" i="2"/>
  <c r="C1115" i="2" s="1"/>
  <c r="B926" i="2"/>
  <c r="C926" i="2" s="1"/>
  <c r="B1326" i="2"/>
  <c r="C1326" i="2" s="1"/>
  <c r="A264" i="2"/>
  <c r="B2357" i="2"/>
  <c r="C2357" i="2" s="1"/>
  <c r="B2251" i="2"/>
  <c r="C2251" i="2" s="1"/>
  <c r="B696" i="2"/>
  <c r="C696" i="2" s="1"/>
  <c r="B2735" i="2"/>
  <c r="C2735" i="2" s="1"/>
  <c r="B1734" i="2"/>
  <c r="C1734" i="2" s="1"/>
  <c r="B2034" i="2"/>
  <c r="C2034" i="2" s="1"/>
  <c r="A3163" i="2"/>
  <c r="B1925" i="2"/>
  <c r="C1925" i="2" s="1"/>
  <c r="B2951" i="2"/>
  <c r="C2951" i="2" s="1"/>
  <c r="A2252" i="2"/>
  <c r="A1327" i="2"/>
  <c r="A2035" i="2"/>
  <c r="A1926" i="2"/>
  <c r="A2736" i="2"/>
  <c r="A55" i="2"/>
  <c r="A2358" i="2"/>
  <c r="A1543" i="2"/>
  <c r="A2843" i="2"/>
  <c r="A927" i="2"/>
  <c r="A1735" i="2"/>
  <c r="A1116" i="2"/>
  <c r="A2546" i="2"/>
  <c r="A2146" i="2"/>
  <c r="A3058" i="2"/>
  <c r="A2952" i="2"/>
  <c r="B54" i="2"/>
  <c r="C54" i="2" s="1"/>
  <c r="A697" i="2"/>
  <c r="B2842" i="2"/>
  <c r="C2842" i="2" s="1"/>
  <c r="F6" i="14"/>
  <c r="B1543" i="2" l="1"/>
  <c r="C1543" i="2" s="1"/>
  <c r="B2546" i="2"/>
  <c r="C2546" i="2" s="1"/>
  <c r="B539" i="2"/>
  <c r="C539" i="2" s="1"/>
  <c r="B3163" i="2"/>
  <c r="C3163" i="2" s="1"/>
  <c r="B3371" i="2"/>
  <c r="C3371" i="2" s="1"/>
  <c r="B3058" i="2"/>
  <c r="C3058" i="2" s="1"/>
  <c r="B2146" i="2"/>
  <c r="C2146" i="2" s="1"/>
  <c r="B2252" i="2"/>
  <c r="C2252" i="2" s="1"/>
  <c r="B2358" i="2"/>
  <c r="C2358" i="2" s="1"/>
  <c r="B264" i="2"/>
  <c r="C264" i="2" s="1"/>
  <c r="B465" i="2"/>
  <c r="C464" i="2"/>
  <c r="A625" i="2"/>
  <c r="A540" i="2"/>
  <c r="B624" i="2"/>
  <c r="C624" i="2" s="1"/>
  <c r="A3372" i="2"/>
  <c r="A3266" i="2"/>
  <c r="B3265" i="2"/>
  <c r="C3265" i="2" s="1"/>
  <c r="B927" i="2"/>
  <c r="C927" i="2" s="1"/>
  <c r="B1116" i="2"/>
  <c r="C1116" i="2" s="1"/>
  <c r="A265" i="2"/>
  <c r="B697" i="2"/>
  <c r="C697" i="2" s="1"/>
  <c r="B1735" i="2"/>
  <c r="C1735" i="2" s="1"/>
  <c r="B2952" i="2"/>
  <c r="C2952" i="2" s="1"/>
  <c r="B55" i="2"/>
  <c r="C55" i="2" s="1"/>
  <c r="A2844" i="2"/>
  <c r="A1927" i="2"/>
  <c r="A2737" i="2"/>
  <c r="A2547" i="2"/>
  <c r="A1544" i="2"/>
  <c r="A56" i="2"/>
  <c r="B1926" i="2"/>
  <c r="A1117" i="2"/>
  <c r="B2843" i="2"/>
  <c r="C2843" i="2" s="1"/>
  <c r="B2736" i="2"/>
  <c r="C2736" i="2" s="1"/>
  <c r="A1328" i="2"/>
  <c r="B1327" i="2"/>
  <c r="C1327" i="2" s="1"/>
  <c r="A3059" i="2"/>
  <c r="A2147" i="2"/>
  <c r="A2036" i="2"/>
  <c r="B2035" i="2"/>
  <c r="C2035" i="2" s="1"/>
  <c r="A1736" i="2"/>
  <c r="A3164" i="2"/>
  <c r="A698" i="2"/>
  <c r="A2953" i="2"/>
  <c r="A928" i="2"/>
  <c r="A2359" i="2"/>
  <c r="A2253" i="2"/>
  <c r="E6" i="14"/>
  <c r="B2547" i="2" l="1"/>
  <c r="C2547" i="2" s="1"/>
  <c r="B265" i="2"/>
  <c r="C265" i="2" s="1"/>
  <c r="B3372" i="2"/>
  <c r="C3372" i="2" s="1"/>
  <c r="B3164" i="2"/>
  <c r="C3164" i="2" s="1"/>
  <c r="B2359" i="2"/>
  <c r="C2359" i="2" s="1"/>
  <c r="B2253" i="2"/>
  <c r="C2253" i="2" s="1"/>
  <c r="B1544" i="2"/>
  <c r="C1544" i="2" s="1"/>
  <c r="B3059" i="2"/>
  <c r="C3059" i="2" s="1"/>
  <c r="B2147" i="2"/>
  <c r="C2147" i="2" s="1"/>
  <c r="B540" i="2"/>
  <c r="C540" i="2" s="1"/>
  <c r="B625" i="2"/>
  <c r="C625" i="2" s="1"/>
  <c r="A541" i="2"/>
  <c r="A626" i="2"/>
  <c r="C465" i="2"/>
  <c r="B466" i="2"/>
  <c r="B56" i="2"/>
  <c r="C56" i="2" s="1"/>
  <c r="A3373" i="2"/>
  <c r="B3266" i="2"/>
  <c r="C3266" i="2" s="1"/>
  <c r="A3267" i="2"/>
  <c r="B1736" i="2"/>
  <c r="C1736" i="2" s="1"/>
  <c r="B698" i="2"/>
  <c r="C698" i="2" s="1"/>
  <c r="B2953" i="2"/>
  <c r="C2953" i="2" s="1"/>
  <c r="A266" i="2"/>
  <c r="B1927" i="2"/>
  <c r="C1927" i="2" s="1"/>
  <c r="B1328" i="2"/>
  <c r="C1328" i="2" s="1"/>
  <c r="C1926" i="2"/>
  <c r="A2148" i="2"/>
  <c r="A1118" i="2"/>
  <c r="B1117" i="2"/>
  <c r="C1117" i="2" s="1"/>
  <c r="A2360" i="2"/>
  <c r="B2844" i="2"/>
  <c r="C2844" i="2" s="1"/>
  <c r="A929" i="2"/>
  <c r="B928" i="2"/>
  <c r="C928" i="2" s="1"/>
  <c r="A2037" i="2"/>
  <c r="B2036" i="2"/>
  <c r="C2036" i="2" s="1"/>
  <c r="A1737" i="2"/>
  <c r="A2738" i="2"/>
  <c r="B2737" i="2"/>
  <c r="C2737" i="2" s="1"/>
  <c r="A2954" i="2"/>
  <c r="A3060" i="2"/>
  <c r="A1928" i="2"/>
  <c r="A57" i="2"/>
  <c r="A1545" i="2"/>
  <c r="A2548" i="2"/>
  <c r="A2254" i="2"/>
  <c r="A699" i="2"/>
  <c r="A3165" i="2"/>
  <c r="A1329" i="2"/>
  <c r="A2845" i="2"/>
  <c r="D6" i="14"/>
  <c r="B266" i="2" l="1"/>
  <c r="C266" i="2" s="1"/>
  <c r="B541" i="2"/>
  <c r="C541" i="2" s="1"/>
  <c r="B2254" i="2"/>
  <c r="C2254" i="2" s="1"/>
  <c r="B3060" i="2"/>
  <c r="C3060" i="2" s="1"/>
  <c r="B2148" i="2"/>
  <c r="C2148" i="2" s="1"/>
  <c r="B1545" i="2"/>
  <c r="C1545" i="2" s="1"/>
  <c r="B626" i="2"/>
  <c r="C626" i="2" s="1"/>
  <c r="B3373" i="2"/>
  <c r="C3373" i="2" s="1"/>
  <c r="B3165" i="2"/>
  <c r="C3165" i="2" s="1"/>
  <c r="B2548" i="2"/>
  <c r="C2548" i="2" s="1"/>
  <c r="A542" i="2"/>
  <c r="C466" i="2"/>
  <c r="B467" i="2"/>
  <c r="A627" i="2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B57" i="2"/>
  <c r="C57" i="2" s="1"/>
  <c r="A3374" i="2"/>
  <c r="B3267" i="2"/>
  <c r="C3267" i="2" s="1"/>
  <c r="A3268" i="2"/>
  <c r="B2954" i="2"/>
  <c r="C2954" i="2" s="1"/>
  <c r="B699" i="2"/>
  <c r="C699" i="2" s="1"/>
  <c r="A267" i="2"/>
  <c r="B2738" i="2"/>
  <c r="C2738" i="2" s="1"/>
  <c r="B2037" i="2"/>
  <c r="C2037" i="2" s="1"/>
  <c r="B2845" i="2"/>
  <c r="C2845" i="2" s="1"/>
  <c r="B1329" i="2"/>
  <c r="C1329" i="2" s="1"/>
  <c r="B1118" i="2"/>
  <c r="C1118" i="2" s="1"/>
  <c r="A3061" i="2"/>
  <c r="A1929" i="2"/>
  <c r="A1738" i="2"/>
  <c r="A2038" i="2"/>
  <c r="A930" i="2"/>
  <c r="A2361" i="2"/>
  <c r="A1330" i="2"/>
  <c r="A3166" i="2"/>
  <c r="A1546" i="2"/>
  <c r="A58" i="2"/>
  <c r="A2846" i="2"/>
  <c r="A2549" i="2"/>
  <c r="B1928" i="2"/>
  <c r="C1928" i="2" s="1"/>
  <c r="A2955" i="2"/>
  <c r="B1737" i="2"/>
  <c r="C1737" i="2" s="1"/>
  <c r="B929" i="2"/>
  <c r="C929" i="2" s="1"/>
  <c r="B2360" i="2"/>
  <c r="C2360" i="2" s="1"/>
  <c r="A2255" i="2"/>
  <c r="A700" i="2"/>
  <c r="A2739" i="2"/>
  <c r="A1119" i="2"/>
  <c r="A2149" i="2"/>
  <c r="B542" i="2" l="1"/>
  <c r="C542" i="2" s="1"/>
  <c r="B3374" i="2"/>
  <c r="C3374" i="2" s="1"/>
  <c r="B1546" i="2"/>
  <c r="C1546" i="2" s="1"/>
  <c r="B627" i="2"/>
  <c r="C627" i="2" s="1"/>
  <c r="B2149" i="2"/>
  <c r="C2149" i="2" s="1"/>
  <c r="B2549" i="2"/>
  <c r="C2549" i="2" s="1"/>
  <c r="B3166" i="2"/>
  <c r="C3166" i="2" s="1"/>
  <c r="B3061" i="2"/>
  <c r="C3061" i="2" s="1"/>
  <c r="B468" i="2"/>
  <c r="C467" i="2"/>
  <c r="B267" i="2"/>
  <c r="C267" i="2" s="1"/>
  <c r="A543" i="2"/>
  <c r="A3375" i="2"/>
  <c r="B3268" i="2"/>
  <c r="C3268" i="2" s="1"/>
  <c r="A3269" i="2"/>
  <c r="B2955" i="2"/>
  <c r="C2955" i="2" s="1"/>
  <c r="B2038" i="2"/>
  <c r="C2038" i="2" s="1"/>
  <c r="B2846" i="2"/>
  <c r="C2846" i="2" s="1"/>
  <c r="B2739" i="2"/>
  <c r="C2739" i="2" s="1"/>
  <c r="A268" i="2"/>
  <c r="B1929" i="2"/>
  <c r="C1929" i="2" s="1"/>
  <c r="B930" i="2"/>
  <c r="C930" i="2" s="1"/>
  <c r="B1738" i="2"/>
  <c r="C1738" i="2" s="1"/>
  <c r="A59" i="2"/>
  <c r="B58" i="2"/>
  <c r="C58" i="2" s="1"/>
  <c r="A1120" i="2"/>
  <c r="B1119" i="2"/>
  <c r="C1119" i="2" s="1"/>
  <c r="A2256" i="2"/>
  <c r="B2255" i="2"/>
  <c r="C2255" i="2" s="1"/>
  <c r="A2362" i="2"/>
  <c r="B2361" i="2"/>
  <c r="C2361" i="2" s="1"/>
  <c r="A2150" i="2"/>
  <c r="A701" i="2"/>
  <c r="A1331" i="2"/>
  <c r="A3062" i="2"/>
  <c r="A2740" i="2"/>
  <c r="B700" i="2"/>
  <c r="A2847" i="2"/>
  <c r="A1547" i="2"/>
  <c r="B1330" i="2"/>
  <c r="C1330" i="2" s="1"/>
  <c r="A931" i="2"/>
  <c r="A1739" i="2"/>
  <c r="A2956" i="2"/>
  <c r="A2550" i="2"/>
  <c r="A3167" i="2"/>
  <c r="A2039" i="2"/>
  <c r="A1930" i="2"/>
  <c r="B1547" i="2" l="1"/>
  <c r="C1547" i="2" s="1"/>
  <c r="B268" i="2"/>
  <c r="C268" i="2" s="1"/>
  <c r="B3062" i="2"/>
  <c r="C3062" i="2" s="1"/>
  <c r="B3167" i="2"/>
  <c r="C3167" i="2" s="1"/>
  <c r="B3375" i="2"/>
  <c r="C3375" i="2" s="1"/>
  <c r="B543" i="2"/>
  <c r="C543" i="2" s="1"/>
  <c r="B2150" i="2"/>
  <c r="C2150" i="2" s="1"/>
  <c r="B2550" i="2"/>
  <c r="C2550" i="2" s="1"/>
  <c r="A544" i="2"/>
  <c r="C468" i="2"/>
  <c r="B469" i="2"/>
  <c r="A3376" i="2"/>
  <c r="B3269" i="2"/>
  <c r="C3269" i="2" s="1"/>
  <c r="A2257" i="2"/>
  <c r="A3270" i="2"/>
  <c r="B2039" i="2"/>
  <c r="C2039" i="2" s="1"/>
  <c r="B2956" i="2"/>
  <c r="C2956" i="2" s="1"/>
  <c r="B1930" i="2"/>
  <c r="C1930" i="2" s="1"/>
  <c r="B2740" i="2"/>
  <c r="C2740" i="2" s="1"/>
  <c r="B2847" i="2"/>
  <c r="C2847" i="2" s="1"/>
  <c r="B931" i="2"/>
  <c r="C931" i="2" s="1"/>
  <c r="A269" i="2"/>
  <c r="B2362" i="2"/>
  <c r="C2362" i="2" s="1"/>
  <c r="B701" i="2"/>
  <c r="C701" i="2" s="1"/>
  <c r="B59" i="2"/>
  <c r="C59" i="2" s="1"/>
  <c r="B1739" i="2"/>
  <c r="C1739" i="2" s="1"/>
  <c r="B1331" i="2"/>
  <c r="C1331" i="2" s="1"/>
  <c r="B1120" i="2"/>
  <c r="C1120" i="2" s="1"/>
  <c r="B2256" i="2"/>
  <c r="C2256" i="2" s="1"/>
  <c r="A1740" i="2"/>
  <c r="A3063" i="2"/>
  <c r="C700" i="2"/>
  <c r="A2040" i="2"/>
  <c r="A2551" i="2"/>
  <c r="A932" i="2"/>
  <c r="A1548" i="2"/>
  <c r="A2848" i="2"/>
  <c r="A2741" i="2"/>
  <c r="A702" i="2"/>
  <c r="A1332" i="2"/>
  <c r="A60" i="2"/>
  <c r="A1931" i="2"/>
  <c r="A2151" i="2"/>
  <c r="A2363" i="2"/>
  <c r="A1121" i="2"/>
  <c r="A3168" i="2"/>
  <c r="A2957" i="2"/>
  <c r="B3168" i="2" l="1"/>
  <c r="C3168" i="2" s="1"/>
  <c r="B3063" i="2"/>
  <c r="C3063" i="2" s="1"/>
  <c r="B2151" i="2"/>
  <c r="C2151" i="2" s="1"/>
  <c r="B3376" i="2"/>
  <c r="C3376" i="2" s="1"/>
  <c r="B1548" i="2"/>
  <c r="C1548" i="2" s="1"/>
  <c r="B2551" i="2"/>
  <c r="C2551" i="2" s="1"/>
  <c r="B544" i="2"/>
  <c r="C544" i="2" s="1"/>
  <c r="B269" i="2"/>
  <c r="C269" i="2" s="1"/>
  <c r="C469" i="2"/>
  <c r="B470" i="2"/>
  <c r="A545" i="2"/>
  <c r="A3377" i="2"/>
  <c r="B3270" i="2"/>
  <c r="C3270" i="2" s="1"/>
  <c r="A3271" i="2"/>
  <c r="B2257" i="2"/>
  <c r="A2258" i="2"/>
  <c r="B2040" i="2"/>
  <c r="C2040" i="2" s="1"/>
  <c r="B1931" i="2"/>
  <c r="C1931" i="2" s="1"/>
  <c r="B2957" i="2"/>
  <c r="C2957" i="2" s="1"/>
  <c r="B2741" i="2"/>
  <c r="C2741" i="2" s="1"/>
  <c r="B2848" i="2"/>
  <c r="C2848" i="2" s="1"/>
  <c r="B2363" i="2"/>
  <c r="C2363" i="2" s="1"/>
  <c r="B932" i="2"/>
  <c r="C932" i="2" s="1"/>
  <c r="A270" i="2"/>
  <c r="B1121" i="2"/>
  <c r="C1121" i="2" s="1"/>
  <c r="B60" i="2"/>
  <c r="C60" i="2" s="1"/>
  <c r="B1740" i="2"/>
  <c r="C1740" i="2" s="1"/>
  <c r="A1333" i="2"/>
  <c r="A2958" i="2"/>
  <c r="A933" i="2"/>
  <c r="A2152" i="2"/>
  <c r="A2849" i="2"/>
  <c r="A2041" i="2"/>
  <c r="A3064" i="2"/>
  <c r="B3064" i="2" s="1"/>
  <c r="A3169" i="2"/>
  <c r="A2364" i="2"/>
  <c r="A703" i="2"/>
  <c r="A2742" i="2"/>
  <c r="A2552" i="2"/>
  <c r="A61" i="2"/>
  <c r="A1122" i="2"/>
  <c r="A1932" i="2"/>
  <c r="B1332" i="2"/>
  <c r="B702" i="2"/>
  <c r="A1549" i="2"/>
  <c r="A1741" i="2"/>
  <c r="B3169" i="2" l="1"/>
  <c r="C3169" i="2" s="1"/>
  <c r="B545" i="2"/>
  <c r="C545" i="2" s="1"/>
  <c r="B1549" i="2"/>
  <c r="C1549" i="2" s="1"/>
  <c r="C3064" i="2"/>
  <c r="B2552" i="2"/>
  <c r="C2552" i="2" s="1"/>
  <c r="B3377" i="2"/>
  <c r="C3377" i="2" s="1"/>
  <c r="B2152" i="2"/>
  <c r="C2152" i="2" s="1"/>
  <c r="A546" i="2"/>
  <c r="B270" i="2"/>
  <c r="C270" i="2" s="1"/>
  <c r="B471" i="2"/>
  <c r="C470" i="2"/>
  <c r="A3378" i="2"/>
  <c r="B3271" i="2"/>
  <c r="C3271" i="2" s="1"/>
  <c r="B2258" i="2"/>
  <c r="C2258" i="2" s="1"/>
  <c r="C2257" i="2"/>
  <c r="A2259" i="2"/>
  <c r="A2260" i="2" s="1"/>
  <c r="A3272" i="2"/>
  <c r="B3272" i="2" s="1"/>
  <c r="B2958" i="2"/>
  <c r="C2958" i="2" s="1"/>
  <c r="B2041" i="2"/>
  <c r="C2041" i="2" s="1"/>
  <c r="B1932" i="2"/>
  <c r="C1932" i="2" s="1"/>
  <c r="B2364" i="2"/>
  <c r="C2364" i="2" s="1"/>
  <c r="B2742" i="2"/>
  <c r="C2742" i="2" s="1"/>
  <c r="B2849" i="2"/>
  <c r="C2849" i="2" s="1"/>
  <c r="A271" i="2"/>
  <c r="B61" i="2"/>
  <c r="C61" i="2" s="1"/>
  <c r="B1741" i="2"/>
  <c r="C1741" i="2" s="1"/>
  <c r="B1122" i="2"/>
  <c r="C1122" i="2" s="1"/>
  <c r="B1333" i="2"/>
  <c r="C1333" i="2" s="1"/>
  <c r="B703" i="2"/>
  <c r="C703" i="2" s="1"/>
  <c r="C1332" i="2"/>
  <c r="C702" i="2"/>
  <c r="A934" i="2"/>
  <c r="A1123" i="2"/>
  <c r="A2365" i="2"/>
  <c r="A2850" i="2"/>
  <c r="A62" i="2"/>
  <c r="A704" i="2"/>
  <c r="A2042" i="2"/>
  <c r="B933" i="2"/>
  <c r="C933" i="2" s="1"/>
  <c r="A2959" i="2"/>
  <c r="A2743" i="2"/>
  <c r="A3065" i="2"/>
  <c r="A1742" i="2"/>
  <c r="A1550" i="2"/>
  <c r="A2553" i="2"/>
  <c r="B2553" i="2" s="1"/>
  <c r="A3170" i="2"/>
  <c r="A2153" i="2"/>
  <c r="A1933" i="2"/>
  <c r="A1334" i="2"/>
  <c r="A3379" i="2" l="1"/>
  <c r="B2153" i="2"/>
  <c r="C2153" i="2" s="1"/>
  <c r="B3170" i="2"/>
  <c r="C3170" i="2" s="1"/>
  <c r="C2553" i="2"/>
  <c r="B3378" i="2"/>
  <c r="C3378" i="2" s="1"/>
  <c r="B3065" i="2"/>
  <c r="C3065" i="2" s="1"/>
  <c r="B546" i="2"/>
  <c r="B1550" i="2"/>
  <c r="C1550" i="2" s="1"/>
  <c r="C471" i="2"/>
  <c r="B472" i="2"/>
  <c r="A547" i="2"/>
  <c r="B271" i="2"/>
  <c r="C271" i="2" s="1"/>
  <c r="A2261" i="2"/>
  <c r="A2262" i="2" s="1"/>
  <c r="A2263" i="2" s="1"/>
  <c r="A2264" i="2" s="1"/>
  <c r="B2259" i="2"/>
  <c r="B2260" i="2" s="1"/>
  <c r="A3273" i="2"/>
  <c r="C3272" i="2"/>
  <c r="B2042" i="2"/>
  <c r="C2042" i="2" s="1"/>
  <c r="B2959" i="2"/>
  <c r="C2959" i="2" s="1"/>
  <c r="B2743" i="2"/>
  <c r="C2743" i="2" s="1"/>
  <c r="A272" i="2"/>
  <c r="B1334" i="2"/>
  <c r="C1334" i="2" s="1"/>
  <c r="B62" i="2"/>
  <c r="C62" i="2" s="1"/>
  <c r="B704" i="2"/>
  <c r="C704" i="2" s="1"/>
  <c r="B934" i="2"/>
  <c r="C934" i="2" s="1"/>
  <c r="A2154" i="2"/>
  <c r="A2366" i="2"/>
  <c r="B2365" i="2"/>
  <c r="C2365" i="2" s="1"/>
  <c r="A1934" i="2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B1933" i="2"/>
  <c r="C1933" i="2" s="1"/>
  <c r="A2554" i="2"/>
  <c r="A1124" i="2"/>
  <c r="A1125" i="2" s="1"/>
  <c r="B1123" i="2"/>
  <c r="C1123" i="2" s="1"/>
  <c r="A1743" i="2"/>
  <c r="B1742" i="2"/>
  <c r="A1551" i="2"/>
  <c r="A2960" i="2"/>
  <c r="A2961" i="2" s="1"/>
  <c r="A2962" i="2" s="1"/>
  <c r="A2963" i="2" s="1"/>
  <c r="A2964" i="2" s="1"/>
  <c r="A2965" i="2" s="1"/>
  <c r="A2966" i="2" s="1"/>
  <c r="A2967" i="2" s="1"/>
  <c r="A2968" i="2" s="1"/>
  <c r="A2969" i="2" s="1"/>
  <c r="A2970" i="2" s="1"/>
  <c r="A2971" i="2" s="1"/>
  <c r="A2972" i="2" s="1"/>
  <c r="A2973" i="2" s="1"/>
  <c r="A2974" i="2" s="1"/>
  <c r="A2975" i="2" s="1"/>
  <c r="A3171" i="2"/>
  <c r="A2744" i="2"/>
  <c r="A2745" i="2" s="1"/>
  <c r="A2746" i="2" s="1"/>
  <c r="A2747" i="2" s="1"/>
  <c r="A2748" i="2" s="1"/>
  <c r="A2749" i="2" s="1"/>
  <c r="A2750" i="2" s="1"/>
  <c r="A2751" i="2" s="1"/>
  <c r="A2752" i="2" s="1"/>
  <c r="A2753" i="2" s="1"/>
  <c r="A2754" i="2" s="1"/>
  <c r="A2755" i="2" s="1"/>
  <c r="A2756" i="2" s="1"/>
  <c r="A2757" i="2" s="1"/>
  <c r="A2758" i="2" s="1"/>
  <c r="A2759" i="2" s="1"/>
  <c r="A705" i="2"/>
  <c r="A63" i="2"/>
  <c r="A2851" i="2"/>
  <c r="A2852" i="2" s="1"/>
  <c r="A2853" i="2" s="1"/>
  <c r="A2854" i="2" s="1"/>
  <c r="A2855" i="2" s="1"/>
  <c r="A2856" i="2" s="1"/>
  <c r="A2857" i="2" s="1"/>
  <c r="A2858" i="2" s="1"/>
  <c r="A2859" i="2" s="1"/>
  <c r="A2860" i="2" s="1"/>
  <c r="A2861" i="2" s="1"/>
  <c r="A2862" i="2" s="1"/>
  <c r="A2863" i="2" s="1"/>
  <c r="A2864" i="2" s="1"/>
  <c r="A2865" i="2" s="1"/>
  <c r="A2866" i="2" s="1"/>
  <c r="A1335" i="2"/>
  <c r="A3066" i="2"/>
  <c r="A2043" i="2"/>
  <c r="A2044" i="2" s="1"/>
  <c r="A2045" i="2" s="1"/>
  <c r="A2046" i="2" s="1"/>
  <c r="A2047" i="2" s="1"/>
  <c r="B2850" i="2"/>
  <c r="C2850" i="2" s="1"/>
  <c r="A935" i="2"/>
  <c r="A2976" i="2" l="1"/>
  <c r="B2976" i="2" s="1"/>
  <c r="A1950" i="2"/>
  <c r="B1950" i="2" s="1"/>
  <c r="B3066" i="2"/>
  <c r="C3066" i="2" s="1"/>
  <c r="A2760" i="2"/>
  <c r="B2760" i="2" s="1"/>
  <c r="A2867" i="2"/>
  <c r="B3171" i="2"/>
  <c r="C3171" i="2" s="1"/>
  <c r="B1551" i="2"/>
  <c r="C1551" i="2" s="1"/>
  <c r="B547" i="2"/>
  <c r="C547" i="2" s="1"/>
  <c r="B2554" i="2"/>
  <c r="C2554" i="2" s="1"/>
  <c r="A3172" i="2"/>
  <c r="A2155" i="2"/>
  <c r="A3380" i="2"/>
  <c r="C546" i="2"/>
  <c r="B2154" i="2"/>
  <c r="C2154" i="2" s="1"/>
  <c r="A3067" i="2"/>
  <c r="B3379" i="2"/>
  <c r="C3379" i="2" s="1"/>
  <c r="B272" i="2"/>
  <c r="C272" i="2" s="1"/>
  <c r="A548" i="2"/>
  <c r="B473" i="2"/>
  <c r="C472" i="2"/>
  <c r="A1126" i="2"/>
  <c r="A1137" i="2"/>
  <c r="A2265" i="2"/>
  <c r="A2266" i="2" s="1"/>
  <c r="A2267" i="2" s="1"/>
  <c r="A2268" i="2" s="1"/>
  <c r="A2269" i="2" s="1"/>
  <c r="A2270" i="2" s="1"/>
  <c r="A2271" i="2" s="1"/>
  <c r="A2272" i="2" s="1"/>
  <c r="A2048" i="2"/>
  <c r="A2049" i="2" s="1"/>
  <c r="A2050" i="2" s="1"/>
  <c r="A2051" i="2" s="1"/>
  <c r="A2052" i="2" s="1"/>
  <c r="A2053" i="2" s="1"/>
  <c r="A2054" i="2" s="1"/>
  <c r="B3273" i="2"/>
  <c r="C3273" i="2" s="1"/>
  <c r="A3274" i="2"/>
  <c r="A3275" i="2" s="1"/>
  <c r="A3276" i="2" s="1"/>
  <c r="A3277" i="2" s="1"/>
  <c r="A3278" i="2" s="1"/>
  <c r="A3279" i="2" s="1"/>
  <c r="A3280" i="2" s="1"/>
  <c r="A3281" i="2" s="1"/>
  <c r="A3282" i="2" s="1"/>
  <c r="A3283" i="2" s="1"/>
  <c r="A3284" i="2" s="1"/>
  <c r="A3285" i="2" s="1"/>
  <c r="A3286" i="2" s="1"/>
  <c r="A3287" i="2" s="1"/>
  <c r="A3288" i="2" s="1"/>
  <c r="C2259" i="2"/>
  <c r="C2260" i="2"/>
  <c r="B2043" i="2"/>
  <c r="C2043" i="2" s="1"/>
  <c r="B2744" i="2"/>
  <c r="C2744" i="2" s="1"/>
  <c r="A273" i="2"/>
  <c r="B1335" i="2"/>
  <c r="C1335" i="2" s="1"/>
  <c r="B935" i="2"/>
  <c r="C935" i="2" s="1"/>
  <c r="B705" i="2"/>
  <c r="C705" i="2" s="1"/>
  <c r="B2366" i="2"/>
  <c r="C2366" i="2" s="1"/>
  <c r="B1124" i="2"/>
  <c r="C1124" i="2" s="1"/>
  <c r="B1743" i="2"/>
  <c r="C1743" i="2" s="1"/>
  <c r="B2851" i="2"/>
  <c r="C2851" i="2" s="1"/>
  <c r="A64" i="2"/>
  <c r="B1934" i="2"/>
  <c r="C1934" i="2" s="1"/>
  <c r="A1336" i="2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B63" i="2"/>
  <c r="C63" i="2" s="1"/>
  <c r="B2960" i="2"/>
  <c r="C2960" i="2" s="1"/>
  <c r="C1742" i="2"/>
  <c r="A936" i="2"/>
  <c r="A706" i="2"/>
  <c r="A1552" i="2"/>
  <c r="A1744" i="2"/>
  <c r="A1136" i="2"/>
  <c r="A2555" i="2"/>
  <c r="A2367" i="2"/>
  <c r="A3289" i="2" l="1"/>
  <c r="B3289" i="2" s="1"/>
  <c r="A2868" i="2"/>
  <c r="A1352" i="2"/>
  <c r="B1352" i="2" s="1"/>
  <c r="A1951" i="2"/>
  <c r="B1951" i="2" s="1"/>
  <c r="C1950" i="2"/>
  <c r="A2761" i="2"/>
  <c r="C2760" i="2"/>
  <c r="B3380" i="2"/>
  <c r="C3380" i="2" s="1"/>
  <c r="B2867" i="2"/>
  <c r="A2977" i="2"/>
  <c r="C2976" i="2"/>
  <c r="B1552" i="2"/>
  <c r="C1552" i="2" s="1"/>
  <c r="B548" i="2"/>
  <c r="C548" i="2" s="1"/>
  <c r="B2155" i="2"/>
  <c r="C2155" i="2" s="1"/>
  <c r="A3173" i="2"/>
  <c r="A3068" i="2"/>
  <c r="A2156" i="2"/>
  <c r="A3381" i="2"/>
  <c r="B2555" i="2"/>
  <c r="C2555" i="2" s="1"/>
  <c r="B3067" i="2"/>
  <c r="C3067" i="2" s="1"/>
  <c r="B3172" i="2"/>
  <c r="C3172" i="2" s="1"/>
  <c r="A549" i="2"/>
  <c r="B474" i="2"/>
  <c r="C473" i="2"/>
  <c r="B273" i="2"/>
  <c r="C273" i="2" s="1"/>
  <c r="B2308" i="2"/>
  <c r="C2308" i="2" s="1"/>
  <c r="A2273" i="2"/>
  <c r="A2274" i="2" s="1"/>
  <c r="A2275" i="2" s="1"/>
  <c r="A1127" i="2"/>
  <c r="A1138" i="2"/>
  <c r="B2271" i="2"/>
  <c r="C2271" i="2" s="1"/>
  <c r="B3283" i="2"/>
  <c r="C3283" i="2" s="1"/>
  <c r="B2054" i="2"/>
  <c r="C2054" i="2" s="1"/>
  <c r="B2755" i="2"/>
  <c r="C2755" i="2" s="1"/>
  <c r="B1136" i="2"/>
  <c r="C1136" i="2" s="1"/>
  <c r="A274" i="2"/>
  <c r="B1744" i="2"/>
  <c r="C1744" i="2" s="1"/>
  <c r="B64" i="2"/>
  <c r="C64" i="2" s="1"/>
  <c r="B2367" i="2"/>
  <c r="C2367" i="2" s="1"/>
  <c r="B2969" i="2"/>
  <c r="C2969" i="2" s="1"/>
  <c r="A1553" i="2"/>
  <c r="A707" i="2"/>
  <c r="A2368" i="2"/>
  <c r="A1745" i="2"/>
  <c r="A937" i="2"/>
  <c r="B2793" i="2"/>
  <c r="C2793" i="2" s="1"/>
  <c r="A1174" i="2"/>
  <c r="B1172" i="2"/>
  <c r="C1172" i="2" s="1"/>
  <c r="B706" i="2"/>
  <c r="C706" i="2" s="1"/>
  <c r="A2055" i="2"/>
  <c r="A2056" i="2" s="1"/>
  <c r="A2057" i="2" s="1"/>
  <c r="A2058" i="2" s="1"/>
  <c r="B2859" i="2"/>
  <c r="C2859" i="2" s="1"/>
  <c r="A65" i="2"/>
  <c r="B1938" i="2"/>
  <c r="C1938" i="2" s="1"/>
  <c r="A2556" i="2"/>
  <c r="B936" i="2"/>
  <c r="B1336" i="2"/>
  <c r="C1336" i="2" s="1"/>
  <c r="B3008" i="2"/>
  <c r="C3008" i="2" s="1"/>
  <c r="B3381" i="2" l="1"/>
  <c r="C3381" i="2" s="1"/>
  <c r="A2978" i="2"/>
  <c r="A2869" i="2"/>
  <c r="A2276" i="2"/>
  <c r="B2276" i="2" s="1"/>
  <c r="B2868" i="2"/>
  <c r="C2868" i="2" s="1"/>
  <c r="A2762" i="2"/>
  <c r="A1353" i="2"/>
  <c r="C1352" i="2"/>
  <c r="A3290" i="2"/>
  <c r="C3289" i="2"/>
  <c r="A2059" i="2"/>
  <c r="B2059" i="2" s="1"/>
  <c r="B2977" i="2"/>
  <c r="C2977" i="2" s="1"/>
  <c r="A1952" i="2"/>
  <c r="B1952" i="2" s="1"/>
  <c r="C1951" i="2"/>
  <c r="C2867" i="2"/>
  <c r="B2761" i="2"/>
  <c r="C2761" i="2" s="1"/>
  <c r="B549" i="2"/>
  <c r="C549" i="2" s="1"/>
  <c r="A3069" i="2"/>
  <c r="A2157" i="2"/>
  <c r="A3174" i="2"/>
  <c r="B1553" i="2"/>
  <c r="C1553" i="2" s="1"/>
  <c r="A3382" i="2"/>
  <c r="B3068" i="2"/>
  <c r="C3068" i="2" s="1"/>
  <c r="B2556" i="2"/>
  <c r="C2556" i="2" s="1"/>
  <c r="B2156" i="2"/>
  <c r="C2156" i="2" s="1"/>
  <c r="B3173" i="2"/>
  <c r="C3173" i="2" s="1"/>
  <c r="C474" i="2"/>
  <c r="B475" i="2"/>
  <c r="B274" i="2"/>
  <c r="C274" i="2" s="1"/>
  <c r="A550" i="2"/>
  <c r="A1128" i="2"/>
  <c r="A1139" i="2"/>
  <c r="B2272" i="2"/>
  <c r="C2272" i="2" s="1"/>
  <c r="B65" i="2"/>
  <c r="C65" i="2" s="1"/>
  <c r="A275" i="2"/>
  <c r="B2970" i="2"/>
  <c r="C2970" i="2" s="1"/>
  <c r="B937" i="2"/>
  <c r="C937" i="2" s="1"/>
  <c r="C936" i="2"/>
  <c r="A2369" i="2"/>
  <c r="A708" i="2"/>
  <c r="B1943" i="2"/>
  <c r="C1943" i="2" s="1"/>
  <c r="A1175" i="2"/>
  <c r="B1174" i="2"/>
  <c r="C1174" i="2" s="1"/>
  <c r="B2756" i="2"/>
  <c r="C2756" i="2" s="1"/>
  <c r="A938" i="2"/>
  <c r="B938" i="2" s="1"/>
  <c r="B2368" i="2"/>
  <c r="C2368" i="2" s="1"/>
  <c r="B2860" i="2"/>
  <c r="C2860" i="2" s="1"/>
  <c r="B707" i="2"/>
  <c r="C707" i="2" s="1"/>
  <c r="A66" i="2"/>
  <c r="A1746" i="2"/>
  <c r="A2557" i="2"/>
  <c r="B2055" i="2"/>
  <c r="C2055" i="2" s="1"/>
  <c r="B1347" i="2"/>
  <c r="C1347" i="2" s="1"/>
  <c r="B1745" i="2"/>
  <c r="A1554" i="2"/>
  <c r="B3382" i="2" l="1"/>
  <c r="C3382" i="2" s="1"/>
  <c r="B550" i="2"/>
  <c r="C550" i="2" s="1"/>
  <c r="B2869" i="2"/>
  <c r="C2869" i="2" s="1"/>
  <c r="B2978" i="2"/>
  <c r="C2978" i="2" s="1"/>
  <c r="A2763" i="2"/>
  <c r="A2766" i="2" s="1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85" i="2" s="1"/>
  <c r="A2786" i="2" s="1"/>
  <c r="A2787" i="2" s="1"/>
  <c r="A2788" i="2" s="1"/>
  <c r="A2789" i="2" s="1"/>
  <c r="A2790" i="2" s="1"/>
  <c r="A2791" i="2" s="1"/>
  <c r="A2060" i="2"/>
  <c r="C2059" i="2"/>
  <c r="A1354" i="2"/>
  <c r="A1953" i="2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C1952" i="2"/>
  <c r="B2762" i="2"/>
  <c r="C2762" i="2" s="1"/>
  <c r="A2870" i="2"/>
  <c r="A2873" i="2" s="1"/>
  <c r="A2874" i="2" s="1"/>
  <c r="A2875" i="2" s="1"/>
  <c r="A2876" i="2" s="1"/>
  <c r="A2877" i="2" s="1"/>
  <c r="A2878" i="2" s="1"/>
  <c r="A2879" i="2" s="1"/>
  <c r="A2880" i="2" s="1"/>
  <c r="A2881" i="2" s="1"/>
  <c r="A2882" i="2" s="1"/>
  <c r="A2883" i="2" s="1"/>
  <c r="A2884" i="2" s="1"/>
  <c r="A2885" i="2" s="1"/>
  <c r="A2886" i="2" s="1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79" i="2"/>
  <c r="A2982" i="2" s="1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3000" i="2" s="1"/>
  <c r="A3001" i="2" s="1"/>
  <c r="A3002" i="2" s="1"/>
  <c r="A3003" i="2" s="1"/>
  <c r="A3004" i="2" s="1"/>
  <c r="A3005" i="2" s="1"/>
  <c r="A3006" i="2" s="1"/>
  <c r="A3291" i="2"/>
  <c r="A2277" i="2"/>
  <c r="B2277" i="2" s="1"/>
  <c r="C2276" i="2"/>
  <c r="B1353" i="2"/>
  <c r="C1353" i="2" s="1"/>
  <c r="B3290" i="2"/>
  <c r="B2157" i="2"/>
  <c r="C2157" i="2" s="1"/>
  <c r="B3069" i="2"/>
  <c r="C3069" i="2" s="1"/>
  <c r="A3383" i="2"/>
  <c r="B3174" i="2"/>
  <c r="C3174" i="2" s="1"/>
  <c r="A2158" i="2"/>
  <c r="B2557" i="2"/>
  <c r="C2557" i="2" s="1"/>
  <c r="A3175" i="2"/>
  <c r="B1554" i="2"/>
  <c r="C1554" i="2" s="1"/>
  <c r="A3070" i="2"/>
  <c r="A551" i="2"/>
  <c r="B476" i="2"/>
  <c r="C476" i="2" s="1"/>
  <c r="C475" i="2"/>
  <c r="B275" i="2"/>
  <c r="A1129" i="2"/>
  <c r="A1140" i="2"/>
  <c r="B1140" i="2" s="1"/>
  <c r="B66" i="2"/>
  <c r="C66" i="2" s="1"/>
  <c r="A276" i="2"/>
  <c r="B1746" i="2"/>
  <c r="C1746" i="2" s="1"/>
  <c r="B1348" i="2"/>
  <c r="C1348" i="2" s="1"/>
  <c r="B2369" i="2"/>
  <c r="C2369" i="2" s="1"/>
  <c r="B1175" i="2"/>
  <c r="C1175" i="2" s="1"/>
  <c r="A2558" i="2"/>
  <c r="C1745" i="2"/>
  <c r="A67" i="2"/>
  <c r="B1944" i="2"/>
  <c r="C1944" i="2" s="1"/>
  <c r="B708" i="2"/>
  <c r="C708" i="2" s="1"/>
  <c r="A1555" i="2"/>
  <c r="A1747" i="2"/>
  <c r="A1176" i="2"/>
  <c r="A709" i="2"/>
  <c r="A1386" i="2"/>
  <c r="B1384" i="2"/>
  <c r="C1384" i="2" s="1"/>
  <c r="A939" i="2"/>
  <c r="B939" i="2" s="1"/>
  <c r="C938" i="2"/>
  <c r="A2370" i="2"/>
  <c r="B3383" i="2" l="1"/>
  <c r="C3383" i="2" s="1"/>
  <c r="B2158" i="2"/>
  <c r="C2158" i="2" s="1"/>
  <c r="B2870" i="2"/>
  <c r="C2870" i="2" s="1"/>
  <c r="B3291" i="2"/>
  <c r="C3291" i="2" s="1"/>
  <c r="C3290" i="2"/>
  <c r="C1140" i="2"/>
  <c r="A3292" i="2"/>
  <c r="A3295" i="2" s="1"/>
  <c r="A3296" i="2" s="1"/>
  <c r="A3297" i="2" s="1"/>
  <c r="A3298" i="2" s="1"/>
  <c r="A3299" i="2" s="1"/>
  <c r="A3300" i="2" s="1"/>
  <c r="A3301" i="2" s="1"/>
  <c r="A3302" i="2" s="1"/>
  <c r="A3303" i="2" s="1"/>
  <c r="A3304" i="2" s="1"/>
  <c r="A3305" i="2" s="1"/>
  <c r="A3306" i="2" s="1"/>
  <c r="A3307" i="2" s="1"/>
  <c r="A3308" i="2" s="1"/>
  <c r="A3309" i="2" s="1"/>
  <c r="A3310" i="2" s="1"/>
  <c r="A3311" i="2" s="1"/>
  <c r="A3312" i="2" s="1"/>
  <c r="A3313" i="2" s="1"/>
  <c r="A3314" i="2" s="1"/>
  <c r="A3315" i="2" s="1"/>
  <c r="A3316" i="2" s="1"/>
  <c r="A3317" i="2" s="1"/>
  <c r="A3318" i="2" s="1"/>
  <c r="A3319" i="2" s="1"/>
  <c r="B1354" i="2"/>
  <c r="C1354" i="2" s="1"/>
  <c r="A2061" i="2"/>
  <c r="B2763" i="2"/>
  <c r="C2763" i="2" s="1"/>
  <c r="A2278" i="2"/>
  <c r="C2277" i="2"/>
  <c r="B2979" i="2"/>
  <c r="C2979" i="2" s="1"/>
  <c r="B1953" i="2"/>
  <c r="C1953" i="2" s="1"/>
  <c r="A1355" i="2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B2060" i="2"/>
  <c r="C2060" i="2" s="1"/>
  <c r="A3071" i="2"/>
  <c r="A3176" i="2"/>
  <c r="B3070" i="2"/>
  <c r="C3070" i="2" s="1"/>
  <c r="B3175" i="2"/>
  <c r="C3175" i="2" s="1"/>
  <c r="B551" i="2"/>
  <c r="C551" i="2" s="1"/>
  <c r="B2558" i="2"/>
  <c r="C2558" i="2" s="1"/>
  <c r="A2159" i="2"/>
  <c r="B2159" i="2" s="1"/>
  <c r="A3384" i="2"/>
  <c r="B1555" i="2"/>
  <c r="C1555" i="2" s="1"/>
  <c r="B276" i="2"/>
  <c r="C276" i="2" s="1"/>
  <c r="C275" i="2"/>
  <c r="A552" i="2"/>
  <c r="A1130" i="2"/>
  <c r="A1141" i="2"/>
  <c r="B67" i="2"/>
  <c r="C67" i="2" s="1"/>
  <c r="B1747" i="2"/>
  <c r="C1747" i="2" s="1"/>
  <c r="A277" i="2"/>
  <c r="B709" i="2"/>
  <c r="C709" i="2" s="1"/>
  <c r="A1177" i="2"/>
  <c r="B1176" i="2"/>
  <c r="C1176" i="2" s="1"/>
  <c r="A2371" i="2"/>
  <c r="B2370" i="2"/>
  <c r="C2370" i="2" s="1"/>
  <c r="A940" i="2"/>
  <c r="C939" i="2"/>
  <c r="A1748" i="2"/>
  <c r="A1387" i="2"/>
  <c r="B1386" i="2"/>
  <c r="C1386" i="2" s="1"/>
  <c r="A710" i="2"/>
  <c r="A1556" i="2"/>
  <c r="A68" i="2"/>
  <c r="A2559" i="2"/>
  <c r="B3384" i="2" l="1"/>
  <c r="C3384" i="2" s="1"/>
  <c r="B3292" i="2"/>
  <c r="C3292" i="2" s="1"/>
  <c r="B1355" i="2"/>
  <c r="C1355" i="2" s="1"/>
  <c r="A2279" i="2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062" i="2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B1141" i="2"/>
  <c r="C1141" i="2" s="1"/>
  <c r="B2278" i="2"/>
  <c r="C2278" i="2" s="1"/>
  <c r="B2061" i="2"/>
  <c r="C2061" i="2" s="1"/>
  <c r="B2559" i="2"/>
  <c r="C2559" i="2" s="1"/>
  <c r="B3071" i="2"/>
  <c r="C3071" i="2" s="1"/>
  <c r="A3177" i="2"/>
  <c r="A3385" i="2"/>
  <c r="B3176" i="2"/>
  <c r="C3176" i="2" s="1"/>
  <c r="A2160" i="2"/>
  <c r="B2160" i="2" s="1"/>
  <c r="C2159" i="2"/>
  <c r="B552" i="2"/>
  <c r="C552" i="2" s="1"/>
  <c r="A3072" i="2"/>
  <c r="B1556" i="2"/>
  <c r="C1556" i="2" s="1"/>
  <c r="A553" i="2"/>
  <c r="B277" i="2"/>
  <c r="C277" i="2" s="1"/>
  <c r="A1131" i="2"/>
  <c r="A1142" i="2"/>
  <c r="B68" i="2"/>
  <c r="C68" i="2" s="1"/>
  <c r="B1748" i="2"/>
  <c r="C1748" i="2" s="1"/>
  <c r="A278" i="2"/>
  <c r="B2371" i="2"/>
  <c r="C2371" i="2" s="1"/>
  <c r="B1387" i="2"/>
  <c r="C1387" i="2" s="1"/>
  <c r="A711" i="2"/>
  <c r="A941" i="2"/>
  <c r="B1177" i="2"/>
  <c r="C1177" i="2" s="1"/>
  <c r="A69" i="2"/>
  <c r="B710" i="2"/>
  <c r="C710" i="2" s="1"/>
  <c r="A1749" i="2"/>
  <c r="A2560" i="2"/>
  <c r="A1557" i="2"/>
  <c r="A1388" i="2"/>
  <c r="B940" i="2"/>
  <c r="C940" i="2" s="1"/>
  <c r="A2372" i="2"/>
  <c r="A1178" i="2"/>
  <c r="B3072" i="2" l="1"/>
  <c r="C3072" i="2" s="1"/>
  <c r="B3385" i="2"/>
  <c r="C3385" i="2" s="1"/>
  <c r="B1142" i="2"/>
  <c r="C1142" i="2" s="1"/>
  <c r="B2062" i="2"/>
  <c r="C2062" i="2" s="1"/>
  <c r="B2279" i="2"/>
  <c r="C2279" i="2" s="1"/>
  <c r="B3177" i="2"/>
  <c r="C3177" i="2" s="1"/>
  <c r="B2560" i="2"/>
  <c r="C2560" i="2" s="1"/>
  <c r="B1557" i="2"/>
  <c r="C1557" i="2" s="1"/>
  <c r="A3073" i="2"/>
  <c r="A2161" i="2"/>
  <c r="B2161" i="2" s="1"/>
  <c r="C2160" i="2"/>
  <c r="A3386" i="2"/>
  <c r="B553" i="2"/>
  <c r="C553" i="2" s="1"/>
  <c r="A3178" i="2"/>
  <c r="A554" i="2"/>
  <c r="B278" i="2"/>
  <c r="C278" i="2" s="1"/>
  <c r="A1132" i="2"/>
  <c r="A1143" i="2"/>
  <c r="B69" i="2"/>
  <c r="C69" i="2" s="1"/>
  <c r="A279" i="2"/>
  <c r="B2372" i="2"/>
  <c r="C2372" i="2" s="1"/>
  <c r="B711" i="2"/>
  <c r="C711" i="2" s="1"/>
  <c r="B1388" i="2"/>
  <c r="C1388" i="2" s="1"/>
  <c r="A1179" i="2"/>
  <c r="A2561" i="2"/>
  <c r="A70" i="2"/>
  <c r="B1178" i="2"/>
  <c r="C1178" i="2" s="1"/>
  <c r="A1558" i="2"/>
  <c r="A1750" i="2"/>
  <c r="A942" i="2"/>
  <c r="A2373" i="2"/>
  <c r="A712" i="2"/>
  <c r="A1389" i="2"/>
  <c r="B1749" i="2"/>
  <c r="C1749" i="2" s="1"/>
  <c r="B941" i="2"/>
  <c r="C941" i="2" s="1"/>
  <c r="B3386" i="2" l="1"/>
  <c r="B3178" i="2"/>
  <c r="B1143" i="2"/>
  <c r="C1143" i="2" s="1"/>
  <c r="B554" i="2"/>
  <c r="C554" i="2" s="1"/>
  <c r="A3074" i="2"/>
  <c r="B3073" i="2"/>
  <c r="C3073" i="2" s="1"/>
  <c r="A2162" i="2"/>
  <c r="B2162" i="2" s="1"/>
  <c r="C2161" i="2"/>
  <c r="A3179" i="2"/>
  <c r="C3178" i="2"/>
  <c r="B1558" i="2"/>
  <c r="C1558" i="2" s="1"/>
  <c r="A3387" i="2"/>
  <c r="C3386" i="2"/>
  <c r="B2561" i="2"/>
  <c r="C2561" i="2" s="1"/>
  <c r="B279" i="2"/>
  <c r="C279" i="2" s="1"/>
  <c r="A555" i="2"/>
  <c r="A1133" i="2"/>
  <c r="B70" i="2"/>
  <c r="C70" i="2" s="1"/>
  <c r="B2373" i="2"/>
  <c r="C2373" i="2" s="1"/>
  <c r="A280" i="2"/>
  <c r="B712" i="2"/>
  <c r="C712" i="2" s="1"/>
  <c r="B1389" i="2"/>
  <c r="C1389" i="2" s="1"/>
  <c r="A1751" i="2"/>
  <c r="A943" i="2"/>
  <c r="A1180" i="2"/>
  <c r="A2374" i="2"/>
  <c r="A2562" i="2"/>
  <c r="B942" i="2"/>
  <c r="B1750" i="2"/>
  <c r="C1750" i="2" s="1"/>
  <c r="A1559" i="2"/>
  <c r="A71" i="2"/>
  <c r="B1179" i="2"/>
  <c r="C1179" i="2" s="1"/>
  <c r="A713" i="2"/>
  <c r="A1390" i="2"/>
  <c r="B3179" i="2" l="1"/>
  <c r="C3179" i="2" s="1"/>
  <c r="B3074" i="2"/>
  <c r="C3074" i="2" s="1"/>
  <c r="B2562" i="2"/>
  <c r="C2562" i="2" s="1"/>
  <c r="A3388" i="2"/>
  <c r="B3387" i="2"/>
  <c r="C3387" i="2" s="1"/>
  <c r="B1559" i="2"/>
  <c r="C1559" i="2" s="1"/>
  <c r="A3180" i="2"/>
  <c r="B555" i="2"/>
  <c r="C555" i="2" s="1"/>
  <c r="A2163" i="2"/>
  <c r="B2163" i="2" s="1"/>
  <c r="C2162" i="2"/>
  <c r="A3075" i="2"/>
  <c r="A556" i="2"/>
  <c r="B280" i="2"/>
  <c r="C280" i="2" s="1"/>
  <c r="A1134" i="2"/>
  <c r="B71" i="2"/>
  <c r="C71" i="2" s="1"/>
  <c r="B713" i="2"/>
  <c r="C713" i="2" s="1"/>
  <c r="B2374" i="2"/>
  <c r="C2374" i="2" s="1"/>
  <c r="A281" i="2"/>
  <c r="B1390" i="2"/>
  <c r="C1390" i="2" s="1"/>
  <c r="B1751" i="2"/>
  <c r="C1751" i="2" s="1"/>
  <c r="B943" i="2"/>
  <c r="C943" i="2" s="1"/>
  <c r="A714" i="2"/>
  <c r="C942" i="2"/>
  <c r="A1391" i="2"/>
  <c r="A72" i="2"/>
  <c r="A2375" i="2"/>
  <c r="A944" i="2"/>
  <c r="A2563" i="2"/>
  <c r="A1181" i="2"/>
  <c r="A1560" i="2"/>
  <c r="B1180" i="2"/>
  <c r="C1180" i="2" s="1"/>
  <c r="A1752" i="2"/>
  <c r="B3180" i="2" l="1"/>
  <c r="C3180" i="2" s="1"/>
  <c r="B2563" i="2"/>
  <c r="C2563" i="2" s="1"/>
  <c r="A3389" i="2"/>
  <c r="A2164" i="2"/>
  <c r="B2164" i="2" s="1"/>
  <c r="C2163" i="2"/>
  <c r="A3181" i="2"/>
  <c r="B3388" i="2"/>
  <c r="C3388" i="2" s="1"/>
  <c r="A3076" i="2"/>
  <c r="B556" i="2"/>
  <c r="C556" i="2" s="1"/>
  <c r="B1560" i="2"/>
  <c r="C1560" i="2" s="1"/>
  <c r="B3075" i="2"/>
  <c r="C3075" i="2" s="1"/>
  <c r="A557" i="2"/>
  <c r="B281" i="2"/>
  <c r="C281" i="2" s="1"/>
  <c r="A1135" i="2"/>
  <c r="B72" i="2"/>
  <c r="C72" i="2" s="1"/>
  <c r="B714" i="2"/>
  <c r="C714" i="2" s="1"/>
  <c r="B2375" i="2"/>
  <c r="C2375" i="2" s="1"/>
  <c r="B944" i="2"/>
  <c r="C944" i="2" s="1"/>
  <c r="A282" i="2"/>
  <c r="B1752" i="2"/>
  <c r="C1752" i="2" s="1"/>
  <c r="A2376" i="2"/>
  <c r="A1392" i="2"/>
  <c r="A1561" i="2"/>
  <c r="A1182" i="2"/>
  <c r="B1391" i="2"/>
  <c r="C1391" i="2" s="1"/>
  <c r="B1181" i="2"/>
  <c r="C1181" i="2" s="1"/>
  <c r="A945" i="2"/>
  <c r="A1753" i="2"/>
  <c r="A2564" i="2"/>
  <c r="A73" i="2"/>
  <c r="A715" i="2"/>
  <c r="B3181" i="2" l="1"/>
  <c r="C3181" i="2" s="1"/>
  <c r="B2564" i="2"/>
  <c r="C2564" i="2" s="1"/>
  <c r="B3076" i="2"/>
  <c r="C3076" i="2" s="1"/>
  <c r="B3389" i="2"/>
  <c r="C3389" i="2" s="1"/>
  <c r="A2165" i="2"/>
  <c r="B2165" i="2" s="1"/>
  <c r="C2164" i="2"/>
  <c r="B282" i="2"/>
  <c r="C282" i="2" s="1"/>
  <c r="B1561" i="2"/>
  <c r="C1561" i="2" s="1"/>
  <c r="A3077" i="2"/>
  <c r="A3182" i="2"/>
  <c r="B557" i="2"/>
  <c r="C557" i="2" s="1"/>
  <c r="A3390" i="2"/>
  <c r="A558" i="2"/>
  <c r="B715" i="2"/>
  <c r="C715" i="2" s="1"/>
  <c r="B945" i="2"/>
  <c r="C945" i="2" s="1"/>
  <c r="B2376" i="2"/>
  <c r="C2376" i="2" s="1"/>
  <c r="A283" i="2"/>
  <c r="B1753" i="2"/>
  <c r="C1753" i="2" s="1"/>
  <c r="B1182" i="2"/>
  <c r="C1182" i="2" s="1"/>
  <c r="A946" i="2"/>
  <c r="A1562" i="2"/>
  <c r="A1393" i="2"/>
  <c r="A1754" i="2"/>
  <c r="A1183" i="2"/>
  <c r="B1392" i="2"/>
  <c r="C1392" i="2" s="1"/>
  <c r="A74" i="2"/>
  <c r="A716" i="2"/>
  <c r="B73" i="2"/>
  <c r="C73" i="2" s="1"/>
  <c r="A2565" i="2"/>
  <c r="A2377" i="2"/>
  <c r="B3182" i="2" l="1"/>
  <c r="B2565" i="2"/>
  <c r="C2565" i="2" s="1"/>
  <c r="B3077" i="2"/>
  <c r="C3077" i="2" s="1"/>
  <c r="B1562" i="2"/>
  <c r="C1562" i="2" s="1"/>
  <c r="B283" i="2"/>
  <c r="C283" i="2" s="1"/>
  <c r="A3391" i="2"/>
  <c r="A3183" i="2"/>
  <c r="C3182" i="2"/>
  <c r="B558" i="2"/>
  <c r="C558" i="2" s="1"/>
  <c r="A2166" i="2"/>
  <c r="B2166" i="2" s="1"/>
  <c r="C2165" i="2"/>
  <c r="B3390" i="2"/>
  <c r="C3390" i="2" s="1"/>
  <c r="A3078" i="2"/>
  <c r="B2377" i="2"/>
  <c r="C2377" i="2" s="1"/>
  <c r="B946" i="2"/>
  <c r="C946" i="2" s="1"/>
  <c r="B1754" i="2"/>
  <c r="C1754" i="2" s="1"/>
  <c r="A284" i="2"/>
  <c r="A75" i="2"/>
  <c r="A1184" i="2"/>
  <c r="A1563" i="2"/>
  <c r="A2566" i="2"/>
  <c r="A717" i="2"/>
  <c r="A1394" i="2"/>
  <c r="A2378" i="2"/>
  <c r="B1183" i="2"/>
  <c r="C1183" i="2" s="1"/>
  <c r="A1755" i="2"/>
  <c r="B716" i="2"/>
  <c r="C716" i="2" s="1"/>
  <c r="B74" i="2"/>
  <c r="C74" i="2" s="1"/>
  <c r="B1393" i="2"/>
  <c r="C1393" i="2" s="1"/>
  <c r="A947" i="2"/>
  <c r="B3183" i="2" l="1"/>
  <c r="C3183" i="2" s="1"/>
  <c r="B559" i="2"/>
  <c r="B3078" i="2"/>
  <c r="C3078" i="2" s="1"/>
  <c r="B1563" i="2"/>
  <c r="C1563" i="2" s="1"/>
  <c r="B284" i="2"/>
  <c r="C284" i="2" s="1"/>
  <c r="B3391" i="2"/>
  <c r="C3391" i="2" s="1"/>
  <c r="A3392" i="2"/>
  <c r="B2566" i="2"/>
  <c r="A3079" i="2"/>
  <c r="A2167" i="2"/>
  <c r="B2167" i="2" s="1"/>
  <c r="C2166" i="2"/>
  <c r="B2202" i="2"/>
  <c r="C2202" i="2" s="1"/>
  <c r="A3184" i="2"/>
  <c r="B3184" i="2" s="1"/>
  <c r="B2378" i="2"/>
  <c r="C2378" i="2" s="1"/>
  <c r="B947" i="2"/>
  <c r="C947" i="2" s="1"/>
  <c r="B1755" i="2"/>
  <c r="C1755" i="2" s="1"/>
  <c r="A285" i="2"/>
  <c r="B717" i="2"/>
  <c r="C717" i="2" s="1"/>
  <c r="B75" i="2"/>
  <c r="C75" i="2" s="1"/>
  <c r="A1395" i="2"/>
  <c r="A1756" i="2"/>
  <c r="A2379" i="2"/>
  <c r="A1564" i="2"/>
  <c r="A1185" i="2"/>
  <c r="A948" i="2"/>
  <c r="A2567" i="2"/>
  <c r="B1184" i="2"/>
  <c r="C1184" i="2" s="1"/>
  <c r="B1394" i="2"/>
  <c r="C1394" i="2" s="1"/>
  <c r="A718" i="2"/>
  <c r="A76" i="2"/>
  <c r="B3079" i="2" l="1"/>
  <c r="B560" i="2"/>
  <c r="C560" i="2" s="1"/>
  <c r="C559" i="2"/>
  <c r="B2567" i="2"/>
  <c r="C2567" i="2" s="1"/>
  <c r="C2566" i="2"/>
  <c r="B1564" i="2"/>
  <c r="C1564" i="2" s="1"/>
  <c r="A3393" i="2"/>
  <c r="A3080" i="2"/>
  <c r="C3079" i="2"/>
  <c r="A3185" i="2"/>
  <c r="B3185" i="2" s="1"/>
  <c r="C3184" i="2"/>
  <c r="A2168" i="2"/>
  <c r="C2167" i="2"/>
  <c r="B3392" i="2"/>
  <c r="C3392" i="2" s="1"/>
  <c r="B285" i="2"/>
  <c r="C285" i="2" s="1"/>
  <c r="B1756" i="2"/>
  <c r="C1756" i="2" s="1"/>
  <c r="B2379" i="2"/>
  <c r="C2379" i="2" s="1"/>
  <c r="A286" i="2"/>
  <c r="B76" i="2"/>
  <c r="C76" i="2" s="1"/>
  <c r="A949" i="2"/>
  <c r="A1396" i="2"/>
  <c r="A719" i="2"/>
  <c r="A2568" i="2"/>
  <c r="B1185" i="2"/>
  <c r="C1185" i="2" s="1"/>
  <c r="A1757" i="2"/>
  <c r="A77" i="2"/>
  <c r="B948" i="2"/>
  <c r="C948" i="2" s="1"/>
  <c r="A2380" i="2"/>
  <c r="B1395" i="2"/>
  <c r="C1395" i="2" s="1"/>
  <c r="B718" i="2"/>
  <c r="C718" i="2" s="1"/>
  <c r="A1186" i="2"/>
  <c r="A1565" i="2"/>
  <c r="B3080" i="2" l="1"/>
  <c r="C3080" i="2" s="1"/>
  <c r="B1565" i="2"/>
  <c r="C1565" i="2" s="1"/>
  <c r="A2169" i="2"/>
  <c r="B2568" i="2"/>
  <c r="C2568" i="2" s="1"/>
  <c r="A3081" i="2"/>
  <c r="B3393" i="2"/>
  <c r="C3393" i="2" s="1"/>
  <c r="B2168" i="2"/>
  <c r="C2168" i="2" s="1"/>
  <c r="A3186" i="2"/>
  <c r="C3185" i="2"/>
  <c r="A3394" i="2"/>
  <c r="B286" i="2"/>
  <c r="C286" i="2" s="1"/>
  <c r="B77" i="2"/>
  <c r="C77" i="2" s="1"/>
  <c r="A287" i="2"/>
  <c r="B719" i="2"/>
  <c r="C719" i="2" s="1"/>
  <c r="B1186" i="2"/>
  <c r="C1186" i="2" s="1"/>
  <c r="B949" i="2"/>
  <c r="C949" i="2" s="1"/>
  <c r="A2569" i="2"/>
  <c r="A2381" i="2"/>
  <c r="A720" i="2"/>
  <c r="A1758" i="2"/>
  <c r="A950" i="2"/>
  <c r="A78" i="2"/>
  <c r="A1397" i="2"/>
  <c r="A1187" i="2"/>
  <c r="B2380" i="2"/>
  <c r="C2380" i="2" s="1"/>
  <c r="B1757" i="2"/>
  <c r="B1396" i="2"/>
  <c r="C1396" i="2" s="1"/>
  <c r="A1566" i="2"/>
  <c r="B1566" i="2" l="1"/>
  <c r="C1566" i="2" s="1"/>
  <c r="B3081" i="2"/>
  <c r="C3081" i="2" s="1"/>
  <c r="B3186" i="2"/>
  <c r="C3186" i="2" s="1"/>
  <c r="B3394" i="2"/>
  <c r="C3394" i="2" s="1"/>
  <c r="A3082" i="2"/>
  <c r="A2170" i="2"/>
  <c r="A3187" i="2"/>
  <c r="A3395" i="2"/>
  <c r="B2169" i="2"/>
  <c r="C2169" i="2" s="1"/>
  <c r="B2569" i="2"/>
  <c r="C2569" i="2" s="1"/>
  <c r="B287" i="2"/>
  <c r="C287" i="2" s="1"/>
  <c r="B1758" i="2"/>
  <c r="C1758" i="2" s="1"/>
  <c r="B720" i="2"/>
  <c r="C720" i="2" s="1"/>
  <c r="A288" i="2"/>
  <c r="B950" i="2"/>
  <c r="C950" i="2" s="1"/>
  <c r="B1187" i="2"/>
  <c r="C1187" i="2" s="1"/>
  <c r="B2381" i="2"/>
  <c r="C2381" i="2" s="1"/>
  <c r="C1757" i="2"/>
  <c r="A721" i="2"/>
  <c r="A2382" i="2"/>
  <c r="A1188" i="2"/>
  <c r="A1759" i="2"/>
  <c r="A79" i="2"/>
  <c r="A2570" i="2"/>
  <c r="A1567" i="2"/>
  <c r="A1398" i="2"/>
  <c r="B1397" i="2"/>
  <c r="C1397" i="2" s="1"/>
  <c r="B78" i="2"/>
  <c r="C78" i="2" s="1"/>
  <c r="A951" i="2"/>
  <c r="B3082" i="2" l="1"/>
  <c r="B2170" i="2"/>
  <c r="C2170" i="2" s="1"/>
  <c r="B3187" i="2"/>
  <c r="C3187" i="2" s="1"/>
  <c r="B3395" i="2"/>
  <c r="C3082" i="2"/>
  <c r="A3396" i="2"/>
  <c r="A2171" i="2"/>
  <c r="A3188" i="2"/>
  <c r="B2570" i="2"/>
  <c r="C2570" i="2" s="1"/>
  <c r="B1567" i="2"/>
  <c r="C1567" i="2" s="1"/>
  <c r="A3083" i="2"/>
  <c r="B288" i="2"/>
  <c r="C288" i="2" s="1"/>
  <c r="B721" i="2"/>
  <c r="C721" i="2" s="1"/>
  <c r="B1759" i="2"/>
  <c r="C1759" i="2" s="1"/>
  <c r="B951" i="2"/>
  <c r="C951" i="2" s="1"/>
  <c r="A289" i="2"/>
  <c r="B1188" i="2"/>
  <c r="B1398" i="2"/>
  <c r="C1398" i="2" s="1"/>
  <c r="B79" i="2"/>
  <c r="C79" i="2" s="1"/>
  <c r="A2571" i="2"/>
  <c r="A1189" i="2"/>
  <c r="A2383" i="2"/>
  <c r="A1568" i="2"/>
  <c r="A1760" i="2"/>
  <c r="B2382" i="2"/>
  <c r="C2382" i="2" s="1"/>
  <c r="A1399" i="2"/>
  <c r="A952" i="2"/>
  <c r="A80" i="2"/>
  <c r="A722" i="2"/>
  <c r="B3396" i="2" l="1"/>
  <c r="C3396" i="2" s="1"/>
  <c r="B3083" i="2"/>
  <c r="C3083" i="2" s="1"/>
  <c r="B2171" i="2"/>
  <c r="C2171" i="2" s="1"/>
  <c r="B3188" i="2"/>
  <c r="C3188" i="2" s="1"/>
  <c r="C3395" i="2"/>
  <c r="B2571" i="2"/>
  <c r="C2571" i="2" s="1"/>
  <c r="A3189" i="2"/>
  <c r="A3084" i="2"/>
  <c r="B1568" i="2"/>
  <c r="C1568" i="2" s="1"/>
  <c r="A2172" i="2"/>
  <c r="A3397" i="2"/>
  <c r="B289" i="2"/>
  <c r="C289" i="2" s="1"/>
  <c r="B722" i="2"/>
  <c r="C722" i="2" s="1"/>
  <c r="B952" i="2"/>
  <c r="C952" i="2" s="1"/>
  <c r="B1760" i="2"/>
  <c r="C1760" i="2" s="1"/>
  <c r="A290" i="2"/>
  <c r="B290" i="2" s="1"/>
  <c r="B1189" i="2"/>
  <c r="C1189" i="2" s="1"/>
  <c r="C1188" i="2"/>
  <c r="B1399" i="2"/>
  <c r="C1399" i="2" s="1"/>
  <c r="A2384" i="2"/>
  <c r="A1569" i="2"/>
  <c r="A1400" i="2"/>
  <c r="A1761" i="2"/>
  <c r="B2383" i="2"/>
  <c r="C2383" i="2" s="1"/>
  <c r="A2572" i="2"/>
  <c r="A81" i="2"/>
  <c r="A723" i="2"/>
  <c r="A953" i="2"/>
  <c r="A1190" i="2"/>
  <c r="B80" i="2"/>
  <c r="C80" i="2" s="1"/>
  <c r="B3397" i="2" l="1"/>
  <c r="C3397" i="2" s="1"/>
  <c r="B3084" i="2"/>
  <c r="C3084" i="2" s="1"/>
  <c r="B2172" i="2"/>
  <c r="C2172" i="2" s="1"/>
  <c r="B3189" i="2"/>
  <c r="C3189" i="2" s="1"/>
  <c r="A3085" i="2"/>
  <c r="A3190" i="2"/>
  <c r="A3398" i="2"/>
  <c r="B2572" i="2"/>
  <c r="C2572" i="2" s="1"/>
  <c r="A2173" i="2"/>
  <c r="B1569" i="2"/>
  <c r="C1569" i="2" s="1"/>
  <c r="C290" i="2"/>
  <c r="B723" i="2"/>
  <c r="C723" i="2" s="1"/>
  <c r="B953" i="2"/>
  <c r="C953" i="2" s="1"/>
  <c r="B1761" i="2"/>
  <c r="C1761" i="2" s="1"/>
  <c r="B1190" i="2"/>
  <c r="C1190" i="2" s="1"/>
  <c r="A291" i="2"/>
  <c r="B291" i="2" s="1"/>
  <c r="B1400" i="2"/>
  <c r="C1400" i="2" s="1"/>
  <c r="B2384" i="2"/>
  <c r="C2384" i="2" s="1"/>
  <c r="A1570" i="2"/>
  <c r="A954" i="2"/>
  <c r="A1401" i="2"/>
  <c r="A82" i="2"/>
  <c r="A2385" i="2"/>
  <c r="A724" i="2"/>
  <c r="A1191" i="2"/>
  <c r="B81" i="2"/>
  <c r="C81" i="2" s="1"/>
  <c r="A2573" i="2"/>
  <c r="A1762" i="2"/>
  <c r="B3085" i="2" l="1"/>
  <c r="C3085" i="2" s="1"/>
  <c r="B3398" i="2"/>
  <c r="C3398" i="2" s="1"/>
  <c r="B3190" i="2"/>
  <c r="C3190" i="2" s="1"/>
  <c r="B2173" i="2"/>
  <c r="C2173" i="2" s="1"/>
  <c r="B1570" i="2"/>
  <c r="C1570" i="2" s="1"/>
  <c r="B2573" i="2"/>
  <c r="C2573" i="2" s="1"/>
  <c r="B3399" i="2"/>
  <c r="C291" i="2"/>
  <c r="B724" i="2"/>
  <c r="C724" i="2" s="1"/>
  <c r="B1191" i="2"/>
  <c r="C1191" i="2" s="1"/>
  <c r="A292" i="2"/>
  <c r="B1401" i="2"/>
  <c r="C1401" i="2" s="1"/>
  <c r="B2385" i="2"/>
  <c r="C2385" i="2" s="1"/>
  <c r="A1571" i="2"/>
  <c r="B1571" i="2" s="1"/>
  <c r="A2386" i="2"/>
  <c r="A955" i="2"/>
  <c r="A725" i="2"/>
  <c r="A1402" i="2"/>
  <c r="A1763" i="2"/>
  <c r="A83" i="2"/>
  <c r="B1762" i="2"/>
  <c r="C1762" i="2" s="1"/>
  <c r="A2574" i="2"/>
  <c r="A1192" i="2"/>
  <c r="B82" i="2"/>
  <c r="C82" i="2" s="1"/>
  <c r="B954" i="2"/>
  <c r="B2174" i="2" l="1"/>
  <c r="C2174" i="2" s="1"/>
  <c r="B2574" i="2"/>
  <c r="C2574" i="2" s="1"/>
  <c r="B3086" i="2"/>
  <c r="C3086" i="2" s="1"/>
  <c r="B3400" i="2"/>
  <c r="C3399" i="2"/>
  <c r="C1571" i="2"/>
  <c r="B3191" i="2"/>
  <c r="B292" i="2"/>
  <c r="C292" i="2" s="1"/>
  <c r="B1192" i="2"/>
  <c r="C1192" i="2" s="1"/>
  <c r="B725" i="2"/>
  <c r="C725" i="2" s="1"/>
  <c r="B1402" i="2"/>
  <c r="C1402" i="2" s="1"/>
  <c r="A293" i="2"/>
  <c r="B83" i="2"/>
  <c r="C83" i="2" s="1"/>
  <c r="B955" i="2"/>
  <c r="C955" i="2" s="1"/>
  <c r="A1764" i="2"/>
  <c r="A2387" i="2"/>
  <c r="A2575" i="2"/>
  <c r="A84" i="2"/>
  <c r="A956" i="2"/>
  <c r="C954" i="2"/>
  <c r="A1193" i="2"/>
  <c r="A726" i="2"/>
  <c r="B2386" i="2"/>
  <c r="C2386" i="2" s="1"/>
  <c r="B1763" i="2"/>
  <c r="C1763" i="2" s="1"/>
  <c r="A1403" i="2"/>
  <c r="A1572" i="2"/>
  <c r="B3192" i="2" l="1"/>
  <c r="C3192" i="2" s="1"/>
  <c r="C3191" i="2"/>
  <c r="A2176" i="2"/>
  <c r="B2175" i="2"/>
  <c r="C2175" i="2" s="1"/>
  <c r="A3193" i="2"/>
  <c r="B3193" i="2" s="1"/>
  <c r="A3088" i="2"/>
  <c r="B2575" i="2"/>
  <c r="C2575" i="2" s="1"/>
  <c r="B1572" i="2"/>
  <c r="C1572" i="2" s="1"/>
  <c r="B3087" i="2"/>
  <c r="C3087" i="2" s="1"/>
  <c r="A3401" i="2"/>
  <c r="B3401" i="2" s="1"/>
  <c r="C3400" i="2"/>
  <c r="B293" i="2"/>
  <c r="C293" i="2" s="1"/>
  <c r="B1193" i="2"/>
  <c r="C1193" i="2" s="1"/>
  <c r="B956" i="2"/>
  <c r="C956" i="2" s="1"/>
  <c r="B1403" i="2"/>
  <c r="C1403" i="2" s="1"/>
  <c r="A294" i="2"/>
  <c r="B84" i="2"/>
  <c r="C84" i="2" s="1"/>
  <c r="B1764" i="2"/>
  <c r="C1764" i="2" s="1"/>
  <c r="A727" i="2"/>
  <c r="A2576" i="2"/>
  <c r="A2388" i="2"/>
  <c r="A1573" i="2"/>
  <c r="A85" i="2"/>
  <c r="B2387" i="2"/>
  <c r="C2387" i="2" s="1"/>
  <c r="A1404" i="2"/>
  <c r="A1194" i="2"/>
  <c r="B726" i="2"/>
  <c r="C726" i="2" s="1"/>
  <c r="A957" i="2"/>
  <c r="A1765" i="2"/>
  <c r="B3088" i="2" l="1"/>
  <c r="C3088" i="2" s="1"/>
  <c r="A2177" i="2"/>
  <c r="A3402" i="2"/>
  <c r="B3402" i="2" s="1"/>
  <c r="C3401" i="2"/>
  <c r="A3089" i="2"/>
  <c r="B2176" i="2"/>
  <c r="C2176" i="2" s="1"/>
  <c r="B1573" i="2"/>
  <c r="C1573" i="2" s="1"/>
  <c r="B2576" i="2"/>
  <c r="C2576" i="2" s="1"/>
  <c r="A3194" i="2"/>
  <c r="B3194" i="2" s="1"/>
  <c r="C3193" i="2"/>
  <c r="B294" i="2"/>
  <c r="C294" i="2" s="1"/>
  <c r="B85" i="2"/>
  <c r="C85" i="2" s="1"/>
  <c r="B1404" i="2"/>
  <c r="C1404" i="2" s="1"/>
  <c r="A295" i="2"/>
  <c r="B1765" i="2"/>
  <c r="C1765" i="2" s="1"/>
  <c r="A958" i="2"/>
  <c r="A2389" i="2"/>
  <c r="B727" i="2"/>
  <c r="C727" i="2" s="1"/>
  <c r="A1195" i="2"/>
  <c r="A2577" i="2"/>
  <c r="A1766" i="2"/>
  <c r="B1194" i="2"/>
  <c r="C1194" i="2" s="1"/>
  <c r="A1574" i="2"/>
  <c r="B957" i="2"/>
  <c r="C957" i="2" s="1"/>
  <c r="A1405" i="2"/>
  <c r="A86" i="2"/>
  <c r="B2388" i="2"/>
  <c r="C2388" i="2" s="1"/>
  <c r="A728" i="2"/>
  <c r="B3089" i="2" l="1"/>
  <c r="C3089" i="2" s="1"/>
  <c r="B2577" i="2"/>
  <c r="C2577" i="2" s="1"/>
  <c r="B1574" i="2"/>
  <c r="C1574" i="2" s="1"/>
  <c r="B295" i="2"/>
  <c r="C295" i="2" s="1"/>
  <c r="A2178" i="2"/>
  <c r="A3403" i="2"/>
  <c r="B3403" i="2" s="1"/>
  <c r="C3402" i="2"/>
  <c r="A3195" i="2"/>
  <c r="C3194" i="2"/>
  <c r="A3090" i="2"/>
  <c r="B2177" i="2"/>
  <c r="C2177" i="2" s="1"/>
  <c r="B86" i="2"/>
  <c r="C86" i="2" s="1"/>
  <c r="A296" i="2"/>
  <c r="B728" i="2"/>
  <c r="C728" i="2" s="1"/>
  <c r="B1766" i="2"/>
  <c r="C1766" i="2" s="1"/>
  <c r="B2389" i="2"/>
  <c r="C2389" i="2" s="1"/>
  <c r="A959" i="2"/>
  <c r="A1406" i="2"/>
  <c r="A1196" i="2"/>
  <c r="A2390" i="2"/>
  <c r="A87" i="2"/>
  <c r="A2578" i="2"/>
  <c r="B958" i="2"/>
  <c r="C958" i="2" s="1"/>
  <c r="A729" i="2"/>
  <c r="B1405" i="2"/>
  <c r="C1405" i="2" s="1"/>
  <c r="A1575" i="2"/>
  <c r="A1767" i="2"/>
  <c r="B1195" i="2"/>
  <c r="C1195" i="2" s="1"/>
  <c r="B3090" i="2" l="1"/>
  <c r="C3090" i="2" s="1"/>
  <c r="B296" i="2"/>
  <c r="C296" i="2" s="1"/>
  <c r="B2178" i="2"/>
  <c r="C2178" i="2" s="1"/>
  <c r="A3091" i="2"/>
  <c r="A3404" i="2"/>
  <c r="C3403" i="2"/>
  <c r="A3196" i="2"/>
  <c r="B3195" i="2"/>
  <c r="C3195" i="2" s="1"/>
  <c r="B1575" i="2"/>
  <c r="C1575" i="2" s="1"/>
  <c r="B2578" i="2"/>
  <c r="C2578" i="2" s="1"/>
  <c r="A2179" i="2"/>
  <c r="B1767" i="2"/>
  <c r="C1767" i="2" s="1"/>
  <c r="B87" i="2"/>
  <c r="C87" i="2" s="1"/>
  <c r="A297" i="2"/>
  <c r="B729" i="2"/>
  <c r="C729" i="2" s="1"/>
  <c r="B2390" i="2"/>
  <c r="C2390" i="2" s="1"/>
  <c r="B959" i="2"/>
  <c r="C959" i="2" s="1"/>
  <c r="A1407" i="2"/>
  <c r="A88" i="2"/>
  <c r="A2391" i="2"/>
  <c r="A1197" i="2"/>
  <c r="A1576" i="2"/>
  <c r="A730" i="2"/>
  <c r="A2579" i="2"/>
  <c r="B1196" i="2"/>
  <c r="C1196" i="2" s="1"/>
  <c r="B1406" i="2"/>
  <c r="C1406" i="2" s="1"/>
  <c r="A1768" i="2"/>
  <c r="A960" i="2"/>
  <c r="B3091" i="2" l="1"/>
  <c r="C3091" i="2" s="1"/>
  <c r="B2179" i="2"/>
  <c r="C2179" i="2" s="1"/>
  <c r="A3405" i="2"/>
  <c r="B1576" i="2"/>
  <c r="C1576" i="2" s="1"/>
  <c r="A3197" i="2"/>
  <c r="A2180" i="2"/>
  <c r="B2579" i="2"/>
  <c r="C2579" i="2" s="1"/>
  <c r="B3196" i="2"/>
  <c r="C3196" i="2" s="1"/>
  <c r="B3404" i="2"/>
  <c r="A3092" i="2"/>
  <c r="B297" i="2"/>
  <c r="C297" i="2" s="1"/>
  <c r="B1768" i="2"/>
  <c r="C1768" i="2" s="1"/>
  <c r="A298" i="2"/>
  <c r="B2391" i="2"/>
  <c r="C2391" i="2" s="1"/>
  <c r="B960" i="2"/>
  <c r="C960" i="2" s="1"/>
  <c r="B1407" i="2"/>
  <c r="C1407" i="2" s="1"/>
  <c r="B1197" i="2"/>
  <c r="C1197" i="2" s="1"/>
  <c r="A731" i="2"/>
  <c r="A89" i="2"/>
  <c r="A1769" i="2"/>
  <c r="A2580" i="2"/>
  <c r="A2392" i="2"/>
  <c r="A961" i="2"/>
  <c r="B730" i="2"/>
  <c r="C730" i="2" s="1"/>
  <c r="A1198" i="2"/>
  <c r="B88" i="2"/>
  <c r="C88" i="2" s="1"/>
  <c r="A1577" i="2"/>
  <c r="A1408" i="2"/>
  <c r="B2180" i="2" l="1"/>
  <c r="B3092" i="2"/>
  <c r="C3092" i="2" s="1"/>
  <c r="B3405" i="2"/>
  <c r="C3405" i="2" s="1"/>
  <c r="B1577" i="2"/>
  <c r="C1577" i="2" s="1"/>
  <c r="C3404" i="2"/>
  <c r="B3197" i="2"/>
  <c r="C3197" i="2" s="1"/>
  <c r="B2580" i="2"/>
  <c r="C2580" i="2" s="1"/>
  <c r="A2181" i="2"/>
  <c r="C2180" i="2"/>
  <c r="A3198" i="2"/>
  <c r="A3093" i="2"/>
  <c r="A3406" i="2"/>
  <c r="B298" i="2"/>
  <c r="C298" i="2" s="1"/>
  <c r="A299" i="2"/>
  <c r="B2392" i="2"/>
  <c r="C2392" i="2" s="1"/>
  <c r="B961" i="2"/>
  <c r="C961" i="2" s="1"/>
  <c r="B1408" i="2"/>
  <c r="C1408" i="2" s="1"/>
  <c r="B731" i="2"/>
  <c r="C731" i="2" s="1"/>
  <c r="A1578" i="2"/>
  <c r="A90" i="2"/>
  <c r="A1409" i="2"/>
  <c r="A962" i="2"/>
  <c r="A1770" i="2"/>
  <c r="A1199" i="2"/>
  <c r="A2581" i="2"/>
  <c r="B1198" i="2"/>
  <c r="C1198" i="2" s="1"/>
  <c r="A2393" i="2"/>
  <c r="B1769" i="2"/>
  <c r="B89" i="2"/>
  <c r="C89" i="2" s="1"/>
  <c r="A732" i="2"/>
  <c r="B2181" i="2" l="1"/>
  <c r="C2181" i="2" s="1"/>
  <c r="B3406" i="2"/>
  <c r="C3406" i="2" s="1"/>
  <c r="B3093" i="2"/>
  <c r="C3093" i="2" s="1"/>
  <c r="B1578" i="2"/>
  <c r="C1578" i="2" s="1"/>
  <c r="B299" i="2"/>
  <c r="C299" i="2" s="1"/>
  <c r="A3407" i="2"/>
  <c r="B3407" i="2" s="1"/>
  <c r="A3199" i="2"/>
  <c r="A3094" i="2"/>
  <c r="B2581" i="2"/>
  <c r="C2581" i="2" s="1"/>
  <c r="A2182" i="2"/>
  <c r="B3198" i="2"/>
  <c r="C3198" i="2" s="1"/>
  <c r="B962" i="2"/>
  <c r="C962" i="2" s="1"/>
  <c r="B732" i="2"/>
  <c r="C732" i="2" s="1"/>
  <c r="A300" i="2"/>
  <c r="B1770" i="2"/>
  <c r="C1770" i="2" s="1"/>
  <c r="B1199" i="2"/>
  <c r="C1199" i="2" s="1"/>
  <c r="A2394" i="2"/>
  <c r="A2582" i="2"/>
  <c r="C1769" i="2"/>
  <c r="A1410" i="2"/>
  <c r="B2393" i="2"/>
  <c r="C2393" i="2" s="1"/>
  <c r="A963" i="2"/>
  <c r="A1200" i="2"/>
  <c r="A91" i="2"/>
  <c r="A733" i="2"/>
  <c r="A1771" i="2"/>
  <c r="B1409" i="2"/>
  <c r="C1409" i="2" s="1"/>
  <c r="B90" i="2"/>
  <c r="A1579" i="2"/>
  <c r="B3094" i="2" l="1"/>
  <c r="C3094" i="2" s="1"/>
  <c r="B300" i="2"/>
  <c r="C300" i="2" s="1"/>
  <c r="A2183" i="2"/>
  <c r="B2582" i="2"/>
  <c r="C2582" i="2" s="1"/>
  <c r="A3200" i="2"/>
  <c r="B2182" i="2"/>
  <c r="C2182" i="2" s="1"/>
  <c r="B1579" i="2"/>
  <c r="C1579" i="2" s="1"/>
  <c r="A3095" i="2"/>
  <c r="B3199" i="2"/>
  <c r="C3199" i="2" s="1"/>
  <c r="A3408" i="2"/>
  <c r="B3408" i="2" s="1"/>
  <c r="C3407" i="2"/>
  <c r="A301" i="2"/>
  <c r="B91" i="2"/>
  <c r="C91" i="2" s="1"/>
  <c r="B1771" i="2"/>
  <c r="C1771" i="2" s="1"/>
  <c r="B1200" i="2"/>
  <c r="C1200" i="2" s="1"/>
  <c r="B2394" i="2"/>
  <c r="C2394" i="2" s="1"/>
  <c r="A2583" i="2"/>
  <c r="C90" i="2"/>
  <c r="A964" i="2"/>
  <c r="A1411" i="2"/>
  <c r="A1201" i="2"/>
  <c r="A1772" i="2"/>
  <c r="A734" i="2"/>
  <c r="A1580" i="2"/>
  <c r="B733" i="2"/>
  <c r="C733" i="2" s="1"/>
  <c r="A92" i="2"/>
  <c r="B963" i="2"/>
  <c r="C963" i="2" s="1"/>
  <c r="B1410" i="2"/>
  <c r="C1410" i="2" s="1"/>
  <c r="A2395" i="2"/>
  <c r="B3095" i="2" l="1"/>
  <c r="C3095" i="2" s="1"/>
  <c r="B2583" i="2"/>
  <c r="C2583" i="2" s="1"/>
  <c r="A3201" i="2"/>
  <c r="B2183" i="2"/>
  <c r="C2183" i="2" s="1"/>
  <c r="A3409" i="2"/>
  <c r="C3408" i="2"/>
  <c r="A3096" i="2"/>
  <c r="B1580" i="2"/>
  <c r="C1580" i="2" s="1"/>
  <c r="B3200" i="2"/>
  <c r="C3200" i="2" s="1"/>
  <c r="A2184" i="2"/>
  <c r="B301" i="2"/>
  <c r="C301" i="2" s="1"/>
  <c r="B2395" i="2"/>
  <c r="C2395" i="2" s="1"/>
  <c r="A302" i="2"/>
  <c r="B1772" i="2"/>
  <c r="C1772" i="2" s="1"/>
  <c r="B734" i="2"/>
  <c r="C734" i="2" s="1"/>
  <c r="B964" i="2"/>
  <c r="C964" i="2" s="1"/>
  <c r="A1773" i="2"/>
  <c r="A1202" i="2"/>
  <c r="A93" i="2"/>
  <c r="A2396" i="2"/>
  <c r="A735" i="2"/>
  <c r="A1581" i="2"/>
  <c r="A1412" i="2"/>
  <c r="B92" i="2"/>
  <c r="C92" i="2" s="1"/>
  <c r="B1201" i="2"/>
  <c r="C1201" i="2" s="1"/>
  <c r="B1411" i="2"/>
  <c r="C1411" i="2" s="1"/>
  <c r="A965" i="2"/>
  <c r="A2584" i="2"/>
  <c r="B3096" i="2" l="1"/>
  <c r="C3096" i="2" s="1"/>
  <c r="B2584" i="2"/>
  <c r="C2584" i="2" s="1"/>
  <c r="B2184" i="2"/>
  <c r="C2184" i="2" s="1"/>
  <c r="B3201" i="2"/>
  <c r="C3201" i="2" s="1"/>
  <c r="A3410" i="2"/>
  <c r="B1773" i="2"/>
  <c r="C1773" i="2" s="1"/>
  <c r="A3097" i="2"/>
  <c r="A2185" i="2"/>
  <c r="B3409" i="2"/>
  <c r="C3409" i="2" s="1"/>
  <c r="B1581" i="2"/>
  <c r="C1581" i="2" s="1"/>
  <c r="A3202" i="2"/>
  <c r="B302" i="2"/>
  <c r="C302" i="2" s="1"/>
  <c r="A303" i="2"/>
  <c r="B965" i="2"/>
  <c r="C965" i="2" s="1"/>
  <c r="B735" i="2"/>
  <c r="C735" i="2" s="1"/>
  <c r="B93" i="2"/>
  <c r="C93" i="2" s="1"/>
  <c r="B1412" i="2"/>
  <c r="C1412" i="2" s="1"/>
  <c r="B1202" i="2"/>
  <c r="C1202" i="2" s="1"/>
  <c r="A2397" i="2"/>
  <c r="A966" i="2"/>
  <c r="A736" i="2"/>
  <c r="A2585" i="2"/>
  <c r="A1582" i="2"/>
  <c r="B2396" i="2"/>
  <c r="C2396" i="2" s="1"/>
  <c r="A1774" i="2"/>
  <c r="A1413" i="2"/>
  <c r="A94" i="2"/>
  <c r="A1203" i="2"/>
  <c r="B3097" i="2" l="1"/>
  <c r="C3097" i="2" s="1"/>
  <c r="B2185" i="2"/>
  <c r="B3202" i="2"/>
  <c r="C3202" i="2" s="1"/>
  <c r="B1582" i="2"/>
  <c r="C1582" i="2" s="1"/>
  <c r="B3410" i="2"/>
  <c r="C3410" i="2" s="1"/>
  <c r="A3098" i="2"/>
  <c r="B3098" i="2" s="1"/>
  <c r="A3411" i="2"/>
  <c r="B2585" i="2"/>
  <c r="C2585" i="2" s="1"/>
  <c r="A2186" i="2"/>
  <c r="C2185" i="2"/>
  <c r="A3203" i="2"/>
  <c r="B303" i="2"/>
  <c r="C303" i="2" s="1"/>
  <c r="B94" i="2"/>
  <c r="C94" i="2" s="1"/>
  <c r="A304" i="2"/>
  <c r="B736" i="2"/>
  <c r="C736" i="2" s="1"/>
  <c r="B1413" i="2"/>
  <c r="C1413" i="2" s="1"/>
  <c r="B1203" i="2"/>
  <c r="C1203" i="2" s="1"/>
  <c r="B2397" i="2"/>
  <c r="C2397" i="2" s="1"/>
  <c r="A1775" i="2"/>
  <c r="A967" i="2"/>
  <c r="A1414" i="2"/>
  <c r="A737" i="2"/>
  <c r="A95" i="2"/>
  <c r="A2586" i="2"/>
  <c r="B2586" i="2" s="1"/>
  <c r="B966" i="2"/>
  <c r="C966" i="2" s="1"/>
  <c r="A1583" i="2"/>
  <c r="A1204" i="2"/>
  <c r="B1774" i="2"/>
  <c r="C1774" i="2" s="1"/>
  <c r="A2398" i="2"/>
  <c r="B2186" i="2" l="1"/>
  <c r="B3203" i="2"/>
  <c r="C3203" i="2" s="1"/>
  <c r="B3411" i="2"/>
  <c r="C3411" i="2" s="1"/>
  <c r="B1583" i="2"/>
  <c r="C1583" i="2" s="1"/>
  <c r="A2187" i="2"/>
  <c r="B2187" i="2" s="1"/>
  <c r="C2186" i="2"/>
  <c r="A3412" i="2"/>
  <c r="B3412" i="2" s="1"/>
  <c r="A3204" i="2"/>
  <c r="C2586" i="2"/>
  <c r="A3099" i="2"/>
  <c r="B3099" i="2" s="1"/>
  <c r="C3098" i="2"/>
  <c r="B304" i="2"/>
  <c r="C304" i="2" s="1"/>
  <c r="B737" i="2"/>
  <c r="C737" i="2" s="1"/>
  <c r="B95" i="2"/>
  <c r="C95" i="2" s="1"/>
  <c r="B1204" i="2"/>
  <c r="C1204" i="2" s="1"/>
  <c r="A305" i="2"/>
  <c r="B2398" i="2"/>
  <c r="C2398" i="2" s="1"/>
  <c r="B1414" i="2"/>
  <c r="C1414" i="2" s="1"/>
  <c r="B1775" i="2"/>
  <c r="C1775" i="2" s="1"/>
  <c r="A2587" i="2"/>
  <c r="A968" i="2"/>
  <c r="A2399" i="2"/>
  <c r="A1205" i="2"/>
  <c r="A1415" i="2"/>
  <c r="A1584" i="2"/>
  <c r="A738" i="2"/>
  <c r="A96" i="2"/>
  <c r="B967" i="2"/>
  <c r="C967" i="2" s="1"/>
  <c r="A1776" i="2"/>
  <c r="B3204" i="2" l="1"/>
  <c r="A3100" i="2"/>
  <c r="C3099" i="2"/>
  <c r="A3413" i="2"/>
  <c r="B3413" i="2" s="1"/>
  <c r="C3412" i="2"/>
  <c r="B2587" i="2"/>
  <c r="C2587" i="2" s="1"/>
  <c r="A3205" i="2"/>
  <c r="C3204" i="2"/>
  <c r="B1584" i="2"/>
  <c r="C1584" i="2" s="1"/>
  <c r="A2188" i="2"/>
  <c r="B2188" i="2" s="1"/>
  <c r="C2187" i="2"/>
  <c r="B738" i="2"/>
  <c r="C738" i="2" s="1"/>
  <c r="B305" i="2"/>
  <c r="C305" i="2" s="1"/>
  <c r="B96" i="2"/>
  <c r="C96" i="2" s="1"/>
  <c r="B1205" i="2"/>
  <c r="C1205" i="2" s="1"/>
  <c r="B1415" i="2"/>
  <c r="C1415" i="2" s="1"/>
  <c r="A306" i="2"/>
  <c r="B306" i="2" s="1"/>
  <c r="B1776" i="2"/>
  <c r="C1776" i="2" s="1"/>
  <c r="A1585" i="2"/>
  <c r="A969" i="2"/>
  <c r="A1777" i="2"/>
  <c r="A97" i="2"/>
  <c r="A2400" i="2"/>
  <c r="A1206" i="2"/>
  <c r="B968" i="2"/>
  <c r="C968" i="2" s="1"/>
  <c r="A739" i="2"/>
  <c r="A1416" i="2"/>
  <c r="B2399" i="2"/>
  <c r="C2399" i="2" s="1"/>
  <c r="A2588" i="2"/>
  <c r="A3101" i="2" l="1"/>
  <c r="A2189" i="2"/>
  <c r="B2189" i="2" s="1"/>
  <c r="C2188" i="2"/>
  <c r="A3206" i="2"/>
  <c r="B2588" i="2"/>
  <c r="C2588" i="2" s="1"/>
  <c r="A3414" i="2"/>
  <c r="B3414" i="2" s="1"/>
  <c r="C3413" i="2"/>
  <c r="B739" i="2"/>
  <c r="C739" i="2" s="1"/>
  <c r="B3205" i="2"/>
  <c r="C3205" i="2" s="1"/>
  <c r="B3100" i="2"/>
  <c r="C3100" i="2" s="1"/>
  <c r="B1585" i="2"/>
  <c r="C1585" i="2" s="1"/>
  <c r="C306" i="2"/>
  <c r="B97" i="2"/>
  <c r="C97" i="2" s="1"/>
  <c r="B1416" i="2"/>
  <c r="C1416" i="2" s="1"/>
  <c r="A307" i="2"/>
  <c r="B307" i="2" s="1"/>
  <c r="B1777" i="2"/>
  <c r="C1777" i="2" s="1"/>
  <c r="B969" i="2"/>
  <c r="C969" i="2" s="1"/>
  <c r="A1207" i="2"/>
  <c r="A2401" i="2"/>
  <c r="A1586" i="2"/>
  <c r="A970" i="2"/>
  <c r="B2400" i="2"/>
  <c r="C2400" i="2" s="1"/>
  <c r="A1778" i="2"/>
  <c r="A2589" i="2"/>
  <c r="A1417" i="2"/>
  <c r="A740" i="2"/>
  <c r="B1206" i="2"/>
  <c r="C1206" i="2" s="1"/>
  <c r="A98" i="2"/>
  <c r="B3101" i="2" l="1"/>
  <c r="C3101" i="2" s="1"/>
  <c r="B1586" i="2"/>
  <c r="C1586" i="2" s="1"/>
  <c r="B3206" i="2"/>
  <c r="C3206" i="2" s="1"/>
  <c r="A2190" i="2"/>
  <c r="B2190" i="2" s="1"/>
  <c r="C2189" i="2"/>
  <c r="B2589" i="2"/>
  <c r="C2589" i="2" s="1"/>
  <c r="A3415" i="2"/>
  <c r="C3414" i="2"/>
  <c r="A3207" i="2"/>
  <c r="A3102" i="2"/>
  <c r="C307" i="2"/>
  <c r="B1778" i="2"/>
  <c r="C1778" i="2" s="1"/>
  <c r="B1417" i="2"/>
  <c r="C1417" i="2" s="1"/>
  <c r="A308" i="2"/>
  <c r="B970" i="2"/>
  <c r="B2401" i="2"/>
  <c r="C2401" i="2" s="1"/>
  <c r="B1207" i="2"/>
  <c r="C1207" i="2" s="1"/>
  <c r="A741" i="2"/>
  <c r="A1587" i="2"/>
  <c r="B740" i="2"/>
  <c r="C740" i="2" s="1"/>
  <c r="A2590" i="2"/>
  <c r="A1779" i="2"/>
  <c r="A971" i="2"/>
  <c r="A99" i="2"/>
  <c r="A2402" i="2"/>
  <c r="B98" i="2"/>
  <c r="A1418" i="2"/>
  <c r="A1208" i="2"/>
  <c r="B2590" i="2" l="1"/>
  <c r="B3102" i="2"/>
  <c r="C3102" i="2" s="1"/>
  <c r="B3207" i="2"/>
  <c r="C3207" i="2" s="1"/>
  <c r="B1587" i="2"/>
  <c r="C1587" i="2" s="1"/>
  <c r="A3416" i="2"/>
  <c r="A3103" i="2"/>
  <c r="B3103" i="2" s="1"/>
  <c r="B3415" i="2"/>
  <c r="A2191" i="2"/>
  <c r="C2190" i="2"/>
  <c r="C2590" i="2"/>
  <c r="A3208" i="2"/>
  <c r="B308" i="2"/>
  <c r="C308" i="2" s="1"/>
  <c r="B1779" i="2"/>
  <c r="C1779" i="2" s="1"/>
  <c r="A309" i="2"/>
  <c r="B1208" i="2"/>
  <c r="C1208" i="2" s="1"/>
  <c r="B971" i="2"/>
  <c r="C971" i="2" s="1"/>
  <c r="C970" i="2"/>
  <c r="B99" i="2"/>
  <c r="C99" i="2" s="1"/>
  <c r="B741" i="2"/>
  <c r="C741" i="2" s="1"/>
  <c r="A1588" i="2"/>
  <c r="A1209" i="2"/>
  <c r="C98" i="2"/>
  <c r="A1780" i="2"/>
  <c r="A1419" i="2"/>
  <c r="A2403" i="2"/>
  <c r="B2402" i="2"/>
  <c r="C2402" i="2" s="1"/>
  <c r="A972" i="2"/>
  <c r="A2591" i="2"/>
  <c r="B1418" i="2"/>
  <c r="C1418" i="2" s="1"/>
  <c r="A100" i="2"/>
  <c r="A742" i="2"/>
  <c r="B3416" i="2" l="1"/>
  <c r="C3416" i="2" s="1"/>
  <c r="A3209" i="2"/>
  <c r="A2192" i="2"/>
  <c r="B2191" i="2"/>
  <c r="C2191" i="2" s="1"/>
  <c r="A3104" i="2"/>
  <c r="B3104" i="2" s="1"/>
  <c r="C3103" i="2"/>
  <c r="C3415" i="2"/>
  <c r="B3208" i="2"/>
  <c r="C3208" i="2" s="1"/>
  <c r="B2591" i="2"/>
  <c r="C2591" i="2" s="1"/>
  <c r="B1588" i="2"/>
  <c r="C1588" i="2" s="1"/>
  <c r="A3417" i="2"/>
  <c r="B309" i="2"/>
  <c r="C309" i="2" s="1"/>
  <c r="B1780" i="2"/>
  <c r="C1780" i="2" s="1"/>
  <c r="B972" i="2"/>
  <c r="C972" i="2" s="1"/>
  <c r="A310" i="2"/>
  <c r="B100" i="2"/>
  <c r="C100" i="2" s="1"/>
  <c r="B2403" i="2"/>
  <c r="C2403" i="2" s="1"/>
  <c r="B1419" i="2"/>
  <c r="C1419" i="2" s="1"/>
  <c r="A743" i="2"/>
  <c r="A1210" i="2"/>
  <c r="A1781" i="2"/>
  <c r="B742" i="2"/>
  <c r="C742" i="2" s="1"/>
  <c r="A1420" i="2"/>
  <c r="B1209" i="2"/>
  <c r="C1209" i="2" s="1"/>
  <c r="A101" i="2"/>
  <c r="A2592" i="2"/>
  <c r="A973" i="2"/>
  <c r="A2404" i="2"/>
  <c r="A1589" i="2"/>
  <c r="B1589" i="2" l="1"/>
  <c r="C1589" i="2" s="1"/>
  <c r="B2192" i="2"/>
  <c r="C2192" i="2" s="1"/>
  <c r="B3209" i="2"/>
  <c r="C3209" i="2" s="1"/>
  <c r="A3105" i="2"/>
  <c r="B3105" i="2" s="1"/>
  <c r="C3104" i="2"/>
  <c r="A2193" i="2"/>
  <c r="B2193" i="2" s="1"/>
  <c r="A3418" i="2"/>
  <c r="B2592" i="2"/>
  <c r="C2592" i="2" s="1"/>
  <c r="B3417" i="2"/>
  <c r="C3417" i="2" s="1"/>
  <c r="A3210" i="2"/>
  <c r="B310" i="2"/>
  <c r="C310" i="2" s="1"/>
  <c r="B101" i="2"/>
  <c r="C101" i="2" s="1"/>
  <c r="B973" i="2"/>
  <c r="C973" i="2" s="1"/>
  <c r="A311" i="2"/>
  <c r="B1420" i="2"/>
  <c r="C1420" i="2" s="1"/>
  <c r="B743" i="2"/>
  <c r="C743" i="2" s="1"/>
  <c r="A102" i="2"/>
  <c r="A1421" i="2"/>
  <c r="A1782" i="2"/>
  <c r="A2405" i="2"/>
  <c r="A1211" i="2"/>
  <c r="A1590" i="2"/>
  <c r="B2404" i="2"/>
  <c r="C2404" i="2" s="1"/>
  <c r="A2593" i="2"/>
  <c r="A974" i="2"/>
  <c r="B1781" i="2"/>
  <c r="C1781" i="2" s="1"/>
  <c r="B1210" i="2"/>
  <c r="C1210" i="2" s="1"/>
  <c r="A744" i="2"/>
  <c r="B1590" i="2" l="1"/>
  <c r="C1590" i="2" s="1"/>
  <c r="B3210" i="2"/>
  <c r="C3210" i="2" s="1"/>
  <c r="B3418" i="2"/>
  <c r="C3418" i="2" s="1"/>
  <c r="A3211" i="2"/>
  <c r="A2194" i="2"/>
  <c r="B2194" i="2" s="1"/>
  <c r="C2193" i="2"/>
  <c r="A3419" i="2"/>
  <c r="A3106" i="2"/>
  <c r="B3106" i="2" s="1"/>
  <c r="C3105" i="2"/>
  <c r="B2593" i="2"/>
  <c r="C2593" i="2" s="1"/>
  <c r="B102" i="2"/>
  <c r="C102" i="2" s="1"/>
  <c r="B311" i="2"/>
  <c r="C311" i="2" s="1"/>
  <c r="B974" i="2"/>
  <c r="C974" i="2" s="1"/>
  <c r="A312" i="2"/>
  <c r="B744" i="2"/>
  <c r="C744" i="2" s="1"/>
  <c r="B2405" i="2"/>
  <c r="C2405" i="2" s="1"/>
  <c r="B1782" i="2"/>
  <c r="C1782" i="2" s="1"/>
  <c r="B1211" i="2"/>
  <c r="C1211" i="2" s="1"/>
  <c r="A2594" i="2"/>
  <c r="A1422" i="2"/>
  <c r="A745" i="2"/>
  <c r="A1783" i="2"/>
  <c r="A1591" i="2"/>
  <c r="A975" i="2"/>
  <c r="A2406" i="2"/>
  <c r="B1421" i="2"/>
  <c r="C1421" i="2" s="1"/>
  <c r="A1212" i="2"/>
  <c r="A103" i="2"/>
  <c r="B1591" i="2" l="1"/>
  <c r="C1591" i="2" s="1"/>
  <c r="B3419" i="2"/>
  <c r="C3419" i="2" s="1"/>
  <c r="B103" i="2"/>
  <c r="C103" i="2" s="1"/>
  <c r="A3212" i="2"/>
  <c r="B3211" i="2"/>
  <c r="C3211" i="2" s="1"/>
  <c r="A3107" i="2"/>
  <c r="B3107" i="2" s="1"/>
  <c r="C3106" i="2"/>
  <c r="A2195" i="2"/>
  <c r="C2194" i="2"/>
  <c r="B2594" i="2"/>
  <c r="C2594" i="2" s="1"/>
  <c r="A3420" i="2"/>
  <c r="B312" i="2"/>
  <c r="C312" i="2" s="1"/>
  <c r="B975" i="2"/>
  <c r="C975" i="2" s="1"/>
  <c r="A313" i="2"/>
  <c r="B1783" i="2"/>
  <c r="C1783" i="2" s="1"/>
  <c r="B2406" i="2"/>
  <c r="C2406" i="2" s="1"/>
  <c r="B745" i="2"/>
  <c r="C745" i="2" s="1"/>
  <c r="A1423" i="2"/>
  <c r="A104" i="2"/>
  <c r="A2407" i="2"/>
  <c r="A976" i="2"/>
  <c r="A746" i="2"/>
  <c r="A1213" i="2"/>
  <c r="A1592" i="2"/>
  <c r="B1212" i="2"/>
  <c r="C1212" i="2" s="1"/>
  <c r="A1784" i="2"/>
  <c r="B1422" i="2"/>
  <c r="C1422" i="2" s="1"/>
  <c r="A2595" i="2"/>
  <c r="A2196" i="2" l="1"/>
  <c r="B2595" i="2"/>
  <c r="C2595" i="2" s="1"/>
  <c r="B3212" i="2"/>
  <c r="C3212" i="2" s="1"/>
  <c r="B2195" i="2"/>
  <c r="C2195" i="2" s="1"/>
  <c r="A3421" i="2"/>
  <c r="B3420" i="2"/>
  <c r="C3420" i="2" s="1"/>
  <c r="A3108" i="2"/>
  <c r="C3107" i="2"/>
  <c r="B1592" i="2"/>
  <c r="C1592" i="2" s="1"/>
  <c r="A3213" i="2"/>
  <c r="B313" i="2"/>
  <c r="C313" i="2" s="1"/>
  <c r="B976" i="2"/>
  <c r="C976" i="2" s="1"/>
  <c r="B1784" i="2"/>
  <c r="C1784" i="2" s="1"/>
  <c r="A314" i="2"/>
  <c r="B746" i="2"/>
  <c r="C746" i="2" s="1"/>
  <c r="B2407" i="2"/>
  <c r="C2407" i="2" s="1"/>
  <c r="A1214" i="2"/>
  <c r="A105" i="2"/>
  <c r="A2596" i="2"/>
  <c r="A1785" i="2"/>
  <c r="A1593" i="2"/>
  <c r="A2408" i="2"/>
  <c r="B1423" i="2"/>
  <c r="C1423" i="2" s="1"/>
  <c r="B1213" i="2"/>
  <c r="C1213" i="2" s="1"/>
  <c r="A977" i="2"/>
  <c r="A747" i="2"/>
  <c r="B104" i="2"/>
  <c r="C104" i="2" s="1"/>
  <c r="A1424" i="2"/>
  <c r="B3213" i="2" l="1"/>
  <c r="C3213" i="2" s="1"/>
  <c r="A3109" i="2"/>
  <c r="A3214" i="2"/>
  <c r="A3422" i="2"/>
  <c r="A2197" i="2"/>
  <c r="B1593" i="2"/>
  <c r="C1593" i="2" s="1"/>
  <c r="B2596" i="2"/>
  <c r="C2596" i="2" s="1"/>
  <c r="B3108" i="2"/>
  <c r="C3108" i="2" s="1"/>
  <c r="B3421" i="2"/>
  <c r="C3421" i="2" s="1"/>
  <c r="B2196" i="2"/>
  <c r="C2196" i="2" s="1"/>
  <c r="B314" i="2"/>
  <c r="C314" i="2" s="1"/>
  <c r="B747" i="2"/>
  <c r="C747" i="2" s="1"/>
  <c r="B1785" i="2"/>
  <c r="C1785" i="2" s="1"/>
  <c r="A315" i="2"/>
  <c r="B1424" i="2"/>
  <c r="C1424" i="2" s="1"/>
  <c r="A978" i="2"/>
  <c r="A2409" i="2"/>
  <c r="A106" i="2"/>
  <c r="A1425" i="2"/>
  <c r="A748" i="2"/>
  <c r="A2597" i="2"/>
  <c r="B1214" i="2"/>
  <c r="C1214" i="2" s="1"/>
  <c r="B2408" i="2"/>
  <c r="C2408" i="2" s="1"/>
  <c r="A1786" i="2"/>
  <c r="B977" i="2"/>
  <c r="C977" i="2" s="1"/>
  <c r="A1594" i="2"/>
  <c r="B1594" i="2" s="1"/>
  <c r="B105" i="2"/>
  <c r="C105" i="2" s="1"/>
  <c r="A1215" i="2"/>
  <c r="B3214" i="2" l="1"/>
  <c r="C3214" i="2" s="1"/>
  <c r="B1425" i="2"/>
  <c r="C1425" i="2" s="1"/>
  <c r="B2197" i="2"/>
  <c r="C2197" i="2" s="1"/>
  <c r="B3109" i="2"/>
  <c r="C3109" i="2" s="1"/>
  <c r="A3423" i="2"/>
  <c r="A2198" i="2"/>
  <c r="B3422" i="2"/>
  <c r="C3422" i="2" s="1"/>
  <c r="B2597" i="2"/>
  <c r="C2597" i="2" s="1"/>
  <c r="C1594" i="2"/>
  <c r="A3110" i="2"/>
  <c r="B315" i="2"/>
  <c r="C315" i="2" s="1"/>
  <c r="B748" i="2"/>
  <c r="C748" i="2" s="1"/>
  <c r="B1215" i="2"/>
  <c r="C1215" i="2" s="1"/>
  <c r="B1786" i="2"/>
  <c r="C1786" i="2" s="1"/>
  <c r="A316" i="2"/>
  <c r="B106" i="2"/>
  <c r="C106" i="2" s="1"/>
  <c r="B978" i="2"/>
  <c r="C978" i="2" s="1"/>
  <c r="A107" i="2"/>
  <c r="A2598" i="2"/>
  <c r="A1216" i="2"/>
  <c r="A1426" i="2"/>
  <c r="A2410" i="2"/>
  <c r="A1595" i="2"/>
  <c r="B1595" i="2" s="1"/>
  <c r="A1787" i="2"/>
  <c r="A749" i="2"/>
  <c r="B2409" i="2"/>
  <c r="C2409" i="2" s="1"/>
  <c r="A979" i="2"/>
  <c r="B2598" i="2" l="1"/>
  <c r="C2598" i="2" s="1"/>
  <c r="B2198" i="2"/>
  <c r="C2198" i="2" s="1"/>
  <c r="B1426" i="2"/>
  <c r="C1426" i="2" s="1"/>
  <c r="B3110" i="2"/>
  <c r="C3110" i="2" s="1"/>
  <c r="B3423" i="2"/>
  <c r="C3423" i="2" s="1"/>
  <c r="A2199" i="2"/>
  <c r="C1595" i="2"/>
  <c r="A3111" i="2"/>
  <c r="A3424" i="2"/>
  <c r="B316" i="2"/>
  <c r="C316" i="2" s="1"/>
  <c r="B1216" i="2"/>
  <c r="C1216" i="2" s="1"/>
  <c r="A317" i="2"/>
  <c r="B107" i="2"/>
  <c r="C107" i="2" s="1"/>
  <c r="B979" i="2"/>
  <c r="C979" i="2" s="1"/>
  <c r="A980" i="2"/>
  <c r="A750" i="2"/>
  <c r="A1788" i="2"/>
  <c r="B2410" i="2"/>
  <c r="C2410" i="2" s="1"/>
  <c r="A1427" i="2"/>
  <c r="A1217" i="2"/>
  <c r="A2599" i="2"/>
  <c r="A1596" i="2"/>
  <c r="B749" i="2"/>
  <c r="C749" i="2" s="1"/>
  <c r="B1787" i="2"/>
  <c r="C1787" i="2" s="1"/>
  <c r="A2411" i="2"/>
  <c r="A108" i="2"/>
  <c r="B3111" i="2" l="1"/>
  <c r="C3111" i="2" s="1"/>
  <c r="B1427" i="2"/>
  <c r="C1427" i="2" s="1"/>
  <c r="B3424" i="2"/>
  <c r="C3424" i="2" s="1"/>
  <c r="A2200" i="2"/>
  <c r="A3112" i="2"/>
  <c r="A3425" i="2"/>
  <c r="B1596" i="2"/>
  <c r="C1596" i="2" s="1"/>
  <c r="B2199" i="2"/>
  <c r="C2199" i="2" s="1"/>
  <c r="B2599" i="2"/>
  <c r="C2599" i="2" s="1"/>
  <c r="B1217" i="2"/>
  <c r="C1217" i="2" s="1"/>
  <c r="B317" i="2"/>
  <c r="C317" i="2" s="1"/>
  <c r="A318" i="2"/>
  <c r="B2411" i="2"/>
  <c r="C2411" i="2" s="1"/>
  <c r="B980" i="2"/>
  <c r="C980" i="2" s="1"/>
  <c r="B750" i="2"/>
  <c r="C750" i="2" s="1"/>
  <c r="A1428" i="2"/>
  <c r="A1789" i="2"/>
  <c r="A109" i="2"/>
  <c r="B1788" i="2"/>
  <c r="A1218" i="2"/>
  <c r="A1597" i="2"/>
  <c r="A751" i="2"/>
  <c r="B108" i="2"/>
  <c r="C108" i="2" s="1"/>
  <c r="A2412" i="2"/>
  <c r="A2600" i="2"/>
  <c r="A981" i="2"/>
  <c r="B3112" i="2" l="1"/>
  <c r="C3112" i="2" s="1"/>
  <c r="B1428" i="2"/>
  <c r="C1428" i="2" s="1"/>
  <c r="B981" i="2"/>
  <c r="C981" i="2" s="1"/>
  <c r="B1218" i="2"/>
  <c r="C1218" i="2" s="1"/>
  <c r="B2200" i="2"/>
  <c r="C2200" i="2" s="1"/>
  <c r="B2600" i="2"/>
  <c r="C2600" i="2" s="1"/>
  <c r="A2201" i="2"/>
  <c r="B1597" i="2"/>
  <c r="C1597" i="2" s="1"/>
  <c r="A3426" i="2"/>
  <c r="B3425" i="2"/>
  <c r="C3425" i="2" s="1"/>
  <c r="B318" i="2"/>
  <c r="C318" i="2" s="1"/>
  <c r="B1789" i="2"/>
  <c r="C1789" i="2" s="1"/>
  <c r="A319" i="2"/>
  <c r="B2412" i="2"/>
  <c r="C2412" i="2" s="1"/>
  <c r="B751" i="2"/>
  <c r="C751" i="2" s="1"/>
  <c r="B109" i="2"/>
  <c r="C109" i="2" s="1"/>
  <c r="A1219" i="2"/>
  <c r="C1788" i="2"/>
  <c r="A2601" i="2"/>
  <c r="A1598" i="2"/>
  <c r="A1429" i="2"/>
  <c r="A110" i="2"/>
  <c r="A982" i="2"/>
  <c r="A2413" i="2"/>
  <c r="A752" i="2"/>
  <c r="A1790" i="2"/>
  <c r="B1429" i="2" l="1"/>
  <c r="C1429" i="2" s="1"/>
  <c r="B982" i="2"/>
  <c r="C982" i="2" s="1"/>
  <c r="B2201" i="2"/>
  <c r="C2201" i="2" s="1"/>
  <c r="B1219" i="2"/>
  <c r="C1219" i="2" s="1"/>
  <c r="B3426" i="2"/>
  <c r="C3426" i="2" s="1"/>
  <c r="B319" i="2"/>
  <c r="C319" i="2" s="1"/>
  <c r="B1598" i="2"/>
  <c r="C1598" i="2" s="1"/>
  <c r="A3427" i="2"/>
  <c r="B2601" i="2"/>
  <c r="C2601" i="2" s="1"/>
  <c r="B1790" i="2"/>
  <c r="C1790" i="2" s="1"/>
  <c r="A320" i="2"/>
  <c r="B110" i="2"/>
  <c r="C110" i="2" s="1"/>
  <c r="A1599" i="2"/>
  <c r="A1430" i="2"/>
  <c r="A2414" i="2"/>
  <c r="A111" i="2"/>
  <c r="A1220" i="2"/>
  <c r="A753" i="2"/>
  <c r="A1791" i="2"/>
  <c r="B752" i="2"/>
  <c r="C752" i="2" s="1"/>
  <c r="B2413" i="2"/>
  <c r="C2413" i="2" s="1"/>
  <c r="A983" i="2"/>
  <c r="B983" i="2" s="1"/>
  <c r="A2602" i="2"/>
  <c r="B1220" i="2" l="1"/>
  <c r="C1220" i="2" s="1"/>
  <c r="A3428" i="2"/>
  <c r="B1599" i="2"/>
  <c r="C1599" i="2" s="1"/>
  <c r="B3427" i="2"/>
  <c r="C3427" i="2" s="1"/>
  <c r="B2602" i="2"/>
  <c r="C2602" i="2" s="1"/>
  <c r="B320" i="2"/>
  <c r="C320" i="2" s="1"/>
  <c r="B111" i="2"/>
  <c r="C111" i="2" s="1"/>
  <c r="A321" i="2"/>
  <c r="B753" i="2"/>
  <c r="C753" i="2" s="1"/>
  <c r="A1431" i="2"/>
  <c r="A2415" i="2"/>
  <c r="A2603" i="2"/>
  <c r="A1792" i="2"/>
  <c r="B1791" i="2"/>
  <c r="A1221" i="2"/>
  <c r="A112" i="2"/>
  <c r="A984" i="2"/>
  <c r="C983" i="2"/>
  <c r="A754" i="2"/>
  <c r="B2414" i="2"/>
  <c r="C2414" i="2" s="1"/>
  <c r="B1430" i="2"/>
  <c r="C1430" i="2" s="1"/>
  <c r="A1600" i="2"/>
  <c r="B1221" i="2" l="1"/>
  <c r="C1221" i="2" s="1"/>
  <c r="B3428" i="2"/>
  <c r="C3428" i="2" s="1"/>
  <c r="B1600" i="2"/>
  <c r="C1600" i="2" s="1"/>
  <c r="A3429" i="2"/>
  <c r="B2603" i="2"/>
  <c r="C2603" i="2" s="1"/>
  <c r="B321" i="2"/>
  <c r="C321" i="2" s="1"/>
  <c r="A322" i="2"/>
  <c r="B1792" i="2"/>
  <c r="C1792" i="2" s="1"/>
  <c r="B2415" i="2"/>
  <c r="C2415" i="2" s="1"/>
  <c r="B1431" i="2"/>
  <c r="C1431" i="2" s="1"/>
  <c r="A113" i="2"/>
  <c r="A755" i="2"/>
  <c r="C1791" i="2"/>
  <c r="A2416" i="2"/>
  <c r="A2604" i="2"/>
  <c r="A1601" i="2"/>
  <c r="A985" i="2"/>
  <c r="B754" i="2"/>
  <c r="C754" i="2" s="1"/>
  <c r="B984" i="2"/>
  <c r="C984" i="2" s="1"/>
  <c r="B112" i="2"/>
  <c r="C112" i="2" s="1"/>
  <c r="A1222" i="2"/>
  <c r="A1793" i="2"/>
  <c r="A1432" i="2"/>
  <c r="B3429" i="2" l="1"/>
  <c r="C3429" i="2" s="1"/>
  <c r="A3430" i="2"/>
  <c r="B1601" i="2"/>
  <c r="C1601" i="2" s="1"/>
  <c r="B2604" i="2"/>
  <c r="C2604" i="2" s="1"/>
  <c r="B322" i="2"/>
  <c r="C322" i="2" s="1"/>
  <c r="A323" i="2"/>
  <c r="B1793" i="2"/>
  <c r="C1793" i="2" s="1"/>
  <c r="B113" i="2"/>
  <c r="C113" i="2" s="1"/>
  <c r="B985" i="2"/>
  <c r="C985" i="2" s="1"/>
  <c r="B1432" i="2"/>
  <c r="C1432" i="2" s="1"/>
  <c r="A2417" i="2"/>
  <c r="A756" i="2"/>
  <c r="A1223" i="2"/>
  <c r="A2605" i="2"/>
  <c r="A1433" i="2"/>
  <c r="A1794" i="2"/>
  <c r="A1602" i="2"/>
  <c r="B2416" i="2"/>
  <c r="C2416" i="2" s="1"/>
  <c r="B755" i="2"/>
  <c r="C755" i="2" s="1"/>
  <c r="B1222" i="2"/>
  <c r="A986" i="2"/>
  <c r="A114" i="2"/>
  <c r="B3430" i="2" l="1"/>
  <c r="C3430" i="2" s="1"/>
  <c r="B1602" i="2"/>
  <c r="C1602" i="2" s="1"/>
  <c r="A3431" i="2"/>
  <c r="B2605" i="2"/>
  <c r="C2605" i="2" s="1"/>
  <c r="B323" i="2"/>
  <c r="C323" i="2" s="1"/>
  <c r="B1794" i="2"/>
  <c r="C1794" i="2" s="1"/>
  <c r="A324" i="2"/>
  <c r="B986" i="2"/>
  <c r="C986" i="2" s="1"/>
  <c r="B1433" i="2"/>
  <c r="C1433" i="2" s="1"/>
  <c r="B2417" i="2"/>
  <c r="C2417" i="2" s="1"/>
  <c r="B1223" i="2"/>
  <c r="C1223" i="2" s="1"/>
  <c r="C1222" i="2"/>
  <c r="A115" i="2"/>
  <c r="A1434" i="2"/>
  <c r="A757" i="2"/>
  <c r="A1795" i="2"/>
  <c r="A1224" i="2"/>
  <c r="A1603" i="2"/>
  <c r="A2606" i="2"/>
  <c r="B756" i="2"/>
  <c r="C756" i="2" s="1"/>
  <c r="B114" i="2"/>
  <c r="A987" i="2"/>
  <c r="A2418" i="2"/>
  <c r="B3431" i="2" l="1"/>
  <c r="B1603" i="2"/>
  <c r="C1603" i="2" s="1"/>
  <c r="B324" i="2"/>
  <c r="C324" i="2" s="1"/>
  <c r="A3432" i="2"/>
  <c r="C3431" i="2"/>
  <c r="B2606" i="2"/>
  <c r="C2606" i="2" s="1"/>
  <c r="A325" i="2"/>
  <c r="B987" i="2"/>
  <c r="C987" i="2" s="1"/>
  <c r="B1224" i="2"/>
  <c r="C1224" i="2" s="1"/>
  <c r="B2418" i="2"/>
  <c r="C2418" i="2" s="1"/>
  <c r="B1434" i="2"/>
  <c r="C1434" i="2" s="1"/>
  <c r="B757" i="2"/>
  <c r="C757" i="2" s="1"/>
  <c r="B115" i="2"/>
  <c r="C115" i="2" s="1"/>
  <c r="A2607" i="2"/>
  <c r="C114" i="2"/>
  <c r="A2419" i="2"/>
  <c r="A1796" i="2"/>
  <c r="A988" i="2"/>
  <c r="A1604" i="2"/>
  <c r="B1795" i="2"/>
  <c r="C1795" i="2" s="1"/>
  <c r="A1435" i="2"/>
  <c r="A758" i="2"/>
  <c r="A1225" i="2"/>
  <c r="A116" i="2"/>
  <c r="B3432" i="2" l="1"/>
  <c r="C3432" i="2" s="1"/>
  <c r="A3433" i="2"/>
  <c r="B1604" i="2"/>
  <c r="C1604" i="2" s="1"/>
  <c r="B2607" i="2"/>
  <c r="C2607" i="2" s="1"/>
  <c r="B325" i="2"/>
  <c r="C325" i="2" s="1"/>
  <c r="B758" i="2"/>
  <c r="C758" i="2" s="1"/>
  <c r="A326" i="2"/>
  <c r="B1225" i="2"/>
  <c r="C1225" i="2" s="1"/>
  <c r="B1435" i="2"/>
  <c r="C1435" i="2" s="1"/>
  <c r="B1796" i="2"/>
  <c r="C1796" i="2" s="1"/>
  <c r="A117" i="2"/>
  <c r="A2420" i="2"/>
  <c r="A2608" i="2"/>
  <c r="A989" i="2"/>
  <c r="A1797" i="2"/>
  <c r="A1436" i="2"/>
  <c r="A1605" i="2"/>
  <c r="B116" i="2"/>
  <c r="C116" i="2" s="1"/>
  <c r="A1226" i="2"/>
  <c r="A759" i="2"/>
  <c r="B988" i="2"/>
  <c r="C988" i="2" s="1"/>
  <c r="B2419" i="2"/>
  <c r="C2419" i="2" s="1"/>
  <c r="B3433" i="2" l="1"/>
  <c r="B2608" i="2"/>
  <c r="C2608" i="2" s="1"/>
  <c r="B1605" i="2"/>
  <c r="C1605" i="2" s="1"/>
  <c r="A3434" i="2"/>
  <c r="C3433" i="2"/>
  <c r="B326" i="2"/>
  <c r="C326" i="2" s="1"/>
  <c r="B759" i="2"/>
  <c r="C759" i="2" s="1"/>
  <c r="B1797" i="2"/>
  <c r="C1797" i="2" s="1"/>
  <c r="A327" i="2"/>
  <c r="B2420" i="2"/>
  <c r="C2420" i="2" s="1"/>
  <c r="B117" i="2"/>
  <c r="C117" i="2" s="1"/>
  <c r="B989" i="2"/>
  <c r="C989" i="2" s="1"/>
  <c r="A1227" i="2"/>
  <c r="A1437" i="2"/>
  <c r="A2421" i="2"/>
  <c r="A760" i="2"/>
  <c r="A1606" i="2"/>
  <c r="A2609" i="2"/>
  <c r="B2609" i="2" s="1"/>
  <c r="A990" i="2"/>
  <c r="B1226" i="2"/>
  <c r="C1226" i="2" s="1"/>
  <c r="B1436" i="2"/>
  <c r="C1436" i="2" s="1"/>
  <c r="A1798" i="2"/>
  <c r="A118" i="2"/>
  <c r="B3434" i="2" l="1"/>
  <c r="B1606" i="2"/>
  <c r="C1606" i="2" s="1"/>
  <c r="B327" i="2"/>
  <c r="C327" i="2" s="1"/>
  <c r="A3435" i="2"/>
  <c r="C3434" i="2"/>
  <c r="C2609" i="2"/>
  <c r="B1798" i="2"/>
  <c r="C1798" i="2" s="1"/>
  <c r="B760" i="2"/>
  <c r="C760" i="2" s="1"/>
  <c r="B2421" i="2"/>
  <c r="C2421" i="2" s="1"/>
  <c r="A328" i="2"/>
  <c r="B1227" i="2"/>
  <c r="C1227" i="2" s="1"/>
  <c r="B990" i="2"/>
  <c r="C990" i="2" s="1"/>
  <c r="A119" i="2"/>
  <c r="A2610" i="2"/>
  <c r="B2610" i="2" s="1"/>
  <c r="B1437" i="2"/>
  <c r="C1437" i="2" s="1"/>
  <c r="A1228" i="2"/>
  <c r="A991" i="2"/>
  <c r="A2422" i="2"/>
  <c r="A1438" i="2"/>
  <c r="A761" i="2"/>
  <c r="B118" i="2"/>
  <c r="C118" i="2" s="1"/>
  <c r="A1799" i="2"/>
  <c r="A1607" i="2"/>
  <c r="C2610" i="2" l="1"/>
  <c r="A3436" i="2"/>
  <c r="B3435" i="2"/>
  <c r="C3435" i="2" s="1"/>
  <c r="B1607" i="2"/>
  <c r="C1607" i="2" s="1"/>
  <c r="B328" i="2"/>
  <c r="C328" i="2" s="1"/>
  <c r="B1799" i="2"/>
  <c r="C1799" i="2" s="1"/>
  <c r="B2422" i="2"/>
  <c r="C2422" i="2" s="1"/>
  <c r="B761" i="2"/>
  <c r="C761" i="2" s="1"/>
  <c r="B1228" i="2"/>
  <c r="C1228" i="2" s="1"/>
  <c r="A329" i="2"/>
  <c r="B1438" i="2"/>
  <c r="C1438" i="2" s="1"/>
  <c r="A992" i="2"/>
  <c r="B119" i="2"/>
  <c r="C119" i="2" s="1"/>
  <c r="A1800" i="2"/>
  <c r="A762" i="2"/>
  <c r="A1229" i="2"/>
  <c r="A2611" i="2"/>
  <c r="B2611" i="2" s="1"/>
  <c r="A1608" i="2"/>
  <c r="A2423" i="2"/>
  <c r="A1439" i="2"/>
  <c r="B991" i="2"/>
  <c r="C991" i="2" s="1"/>
  <c r="A120" i="2"/>
  <c r="B3436" i="2" l="1"/>
  <c r="C3436" i="2" s="1"/>
  <c r="B329" i="2"/>
  <c r="C329" i="2" s="1"/>
  <c r="C2611" i="2"/>
  <c r="B1608" i="2"/>
  <c r="C1608" i="2" s="1"/>
  <c r="A3437" i="2"/>
  <c r="B3437" i="2" s="1"/>
  <c r="B1800" i="2"/>
  <c r="C1800" i="2" s="1"/>
  <c r="B2423" i="2"/>
  <c r="C2423" i="2" s="1"/>
  <c r="A330" i="2"/>
  <c r="B1439" i="2"/>
  <c r="C1439" i="2" s="1"/>
  <c r="B992" i="2"/>
  <c r="C992" i="2" s="1"/>
  <c r="A121" i="2"/>
  <c r="A1440" i="2"/>
  <c r="A2424" i="2"/>
  <c r="A763" i="2"/>
  <c r="A1230" i="2"/>
  <c r="A1231" i="2" s="1"/>
  <c r="A1232" i="2" s="1"/>
  <c r="A1233" i="2" s="1"/>
  <c r="A1234" i="2" s="1"/>
  <c r="A2612" i="2"/>
  <c r="B120" i="2"/>
  <c r="C120" i="2" s="1"/>
  <c r="A1609" i="2"/>
  <c r="B1229" i="2"/>
  <c r="C1229" i="2" s="1"/>
  <c r="B762" i="2"/>
  <c r="C762" i="2" s="1"/>
  <c r="A1801" i="2"/>
  <c r="A993" i="2"/>
  <c r="B2612" i="2" l="1"/>
  <c r="C2612" i="2" s="1"/>
  <c r="A3438" i="2"/>
  <c r="B3438" i="2" s="1"/>
  <c r="C3437" i="2"/>
  <c r="B1609" i="2"/>
  <c r="C1609" i="2" s="1"/>
  <c r="B330" i="2"/>
  <c r="C330" i="2" s="1"/>
  <c r="A1235" i="2"/>
  <c r="A1236" i="2" s="1"/>
  <c r="A1237" i="2" s="1"/>
  <c r="A1238" i="2" s="1"/>
  <c r="A1239" i="2" s="1"/>
  <c r="B2424" i="2"/>
  <c r="C2424" i="2" s="1"/>
  <c r="A331" i="2"/>
  <c r="B763" i="2"/>
  <c r="C763" i="2" s="1"/>
  <c r="B121" i="2"/>
  <c r="C121" i="2" s="1"/>
  <c r="A1802" i="2"/>
  <c r="A1441" i="2"/>
  <c r="A994" i="2"/>
  <c r="A1610" i="2"/>
  <c r="A2613" i="2"/>
  <c r="A2425" i="2"/>
  <c r="B1801" i="2"/>
  <c r="A764" i="2"/>
  <c r="B993" i="2"/>
  <c r="C993" i="2" s="1"/>
  <c r="B1230" i="2"/>
  <c r="C1230" i="2" s="1"/>
  <c r="B1440" i="2"/>
  <c r="A122" i="2"/>
  <c r="A3439" i="2" l="1"/>
  <c r="B3439" i="2" s="1"/>
  <c r="C3438" i="2"/>
  <c r="B1610" i="2"/>
  <c r="C1610" i="2" s="1"/>
  <c r="B2613" i="2"/>
  <c r="C2613" i="2" s="1"/>
  <c r="B331" i="2"/>
  <c r="C331" i="2" s="1"/>
  <c r="B1802" i="2"/>
  <c r="C1802" i="2" s="1"/>
  <c r="B2425" i="2"/>
  <c r="C2425" i="2" s="1"/>
  <c r="B122" i="2"/>
  <c r="C122" i="2" s="1"/>
  <c r="B764" i="2"/>
  <c r="C764" i="2" s="1"/>
  <c r="A332" i="2"/>
  <c r="B1239" i="2"/>
  <c r="C1239" i="2" s="1"/>
  <c r="B994" i="2"/>
  <c r="C994" i="2" s="1"/>
  <c r="B1441" i="2"/>
  <c r="C1441" i="2" s="1"/>
  <c r="A2614" i="2"/>
  <c r="C1440" i="2"/>
  <c r="A1240" i="2"/>
  <c r="A765" i="2"/>
  <c r="A2426" i="2"/>
  <c r="A1442" i="2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C1801" i="2"/>
  <c r="A123" i="2"/>
  <c r="A995" i="2"/>
  <c r="A1611" i="2"/>
  <c r="A1803" i="2"/>
  <c r="A1458" i="2" l="1"/>
  <c r="B1458" i="2" s="1"/>
  <c r="B1611" i="2"/>
  <c r="C1611" i="2" s="1"/>
  <c r="B2614" i="2"/>
  <c r="C2614" i="2" s="1"/>
  <c r="A3440" i="2"/>
  <c r="B3440" i="2" s="1"/>
  <c r="C3440" i="2" s="1"/>
  <c r="C3439" i="2"/>
  <c r="B332" i="2"/>
  <c r="C332" i="2" s="1"/>
  <c r="B1278" i="2"/>
  <c r="C1278" i="2" s="1"/>
  <c r="A1241" i="2"/>
  <c r="A1242" i="2" s="1"/>
  <c r="A1243" i="2" s="1"/>
  <c r="A1244" i="2" s="1"/>
  <c r="A1245" i="2" s="1"/>
  <c r="B1803" i="2"/>
  <c r="C1803" i="2" s="1"/>
  <c r="B2426" i="2"/>
  <c r="C2426" i="2" s="1"/>
  <c r="B123" i="2"/>
  <c r="C123" i="2" s="1"/>
  <c r="A333" i="2"/>
  <c r="B995" i="2"/>
  <c r="C995" i="2" s="1"/>
  <c r="B1240" i="2"/>
  <c r="C1240" i="2" s="1"/>
  <c r="A1612" i="2"/>
  <c r="B1442" i="2"/>
  <c r="C1442" i="2" s="1"/>
  <c r="A766" i="2"/>
  <c r="A1804" i="2"/>
  <c r="A2427" i="2"/>
  <c r="A124" i="2"/>
  <c r="A996" i="2"/>
  <c r="B765" i="2"/>
  <c r="C765" i="2" s="1"/>
  <c r="A2615" i="2"/>
  <c r="A1246" i="2" l="1"/>
  <c r="B1246" i="2" s="1"/>
  <c r="A1459" i="2"/>
  <c r="C1458" i="2"/>
  <c r="B2615" i="2"/>
  <c r="C2615" i="2" s="1"/>
  <c r="B1612" i="2"/>
  <c r="C1612" i="2" s="1"/>
  <c r="B333" i="2"/>
  <c r="C333" i="2" s="1"/>
  <c r="B1804" i="2"/>
  <c r="C1804" i="2" s="1"/>
  <c r="B124" i="2"/>
  <c r="C124" i="2" s="1"/>
  <c r="B2427" i="2"/>
  <c r="C2427" i="2" s="1"/>
  <c r="A334" i="2"/>
  <c r="B334" i="2" s="1"/>
  <c r="B996" i="2"/>
  <c r="C996" i="2" s="1"/>
  <c r="B1451" i="2"/>
  <c r="C1451" i="2" s="1"/>
  <c r="A767" i="2"/>
  <c r="A1613" i="2"/>
  <c r="A1805" i="2"/>
  <c r="A2428" i="2"/>
  <c r="A2616" i="2"/>
  <c r="A997" i="2"/>
  <c r="A998" i="2" s="1"/>
  <c r="A125" i="2"/>
  <c r="A126" i="2" s="1"/>
  <c r="B766" i="2"/>
  <c r="C766" i="2" s="1"/>
  <c r="B1493" i="2"/>
  <c r="C1493" i="2" s="1"/>
  <c r="A1460" i="2" l="1"/>
  <c r="A1247" i="2"/>
  <c r="C1246" i="2"/>
  <c r="B1459" i="2"/>
  <c r="C1459" i="2" s="1"/>
  <c r="B1613" i="2"/>
  <c r="C1613" i="2" s="1"/>
  <c r="B2616" i="2"/>
  <c r="C2616" i="2" s="1"/>
  <c r="C334" i="2"/>
  <c r="B1805" i="2"/>
  <c r="C1805" i="2" s="1"/>
  <c r="B2428" i="2"/>
  <c r="C2428" i="2" s="1"/>
  <c r="A335" i="2"/>
  <c r="B1452" i="2"/>
  <c r="C1452" i="2" s="1"/>
  <c r="A768" i="2"/>
  <c r="A1614" i="2"/>
  <c r="A1806" i="2"/>
  <c r="B125" i="2"/>
  <c r="C125" i="2" s="1"/>
  <c r="B997" i="2"/>
  <c r="C997" i="2" s="1"/>
  <c r="A2617" i="2"/>
  <c r="A2429" i="2"/>
  <c r="B767" i="2"/>
  <c r="C767" i="2" s="1"/>
  <c r="B1460" i="2" l="1"/>
  <c r="C1460" i="2" s="1"/>
  <c r="A1461" i="2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B1614" i="2"/>
  <c r="C1614" i="2" s="1"/>
  <c r="A1248" i="2"/>
  <c r="B1247" i="2"/>
  <c r="C1247" i="2" s="1"/>
  <c r="B2617" i="2"/>
  <c r="C2617" i="2" s="1"/>
  <c r="B335" i="2"/>
  <c r="C335" i="2" s="1"/>
  <c r="B1806" i="2"/>
  <c r="C1806" i="2" s="1"/>
  <c r="B2429" i="2"/>
  <c r="C2429" i="2" s="1"/>
  <c r="A336" i="2"/>
  <c r="B998" i="2"/>
  <c r="C998" i="2" s="1"/>
  <c r="A2618" i="2"/>
  <c r="A1615" i="2"/>
  <c r="A127" i="2"/>
  <c r="A769" i="2"/>
  <c r="A2430" i="2"/>
  <c r="A1807" i="2"/>
  <c r="B768" i="2"/>
  <c r="C768" i="2" s="1"/>
  <c r="B126" i="2"/>
  <c r="C126" i="2" s="1"/>
  <c r="A999" i="2"/>
  <c r="B1461" i="2" l="1"/>
  <c r="C1461" i="2" s="1"/>
  <c r="B1248" i="2"/>
  <c r="C1248" i="2" s="1"/>
  <c r="A1249" i="2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B336" i="2"/>
  <c r="C336" i="2" s="1"/>
  <c r="B1615" i="2"/>
  <c r="C1615" i="2" s="1"/>
  <c r="B2618" i="2"/>
  <c r="C2618" i="2" s="1"/>
  <c r="B1807" i="2"/>
  <c r="C1807" i="2" s="1"/>
  <c r="A337" i="2"/>
  <c r="B127" i="2"/>
  <c r="C127" i="2" s="1"/>
  <c r="A2431" i="2"/>
  <c r="B769" i="2"/>
  <c r="C769" i="2" s="1"/>
  <c r="A1616" i="2"/>
  <c r="A1808" i="2"/>
  <c r="A128" i="2"/>
  <c r="A1000" i="2"/>
  <c r="A770" i="2"/>
  <c r="B999" i="2"/>
  <c r="C999" i="2" s="1"/>
  <c r="B2430" i="2"/>
  <c r="A2619" i="2"/>
  <c r="B1249" i="2" l="1"/>
  <c r="C1249" i="2" s="1"/>
  <c r="B2619" i="2"/>
  <c r="C2619" i="2" s="1"/>
  <c r="B1616" i="2"/>
  <c r="C1616" i="2" s="1"/>
  <c r="B1808" i="2"/>
  <c r="C1808" i="2" s="1"/>
  <c r="B337" i="2"/>
  <c r="C337" i="2" s="1"/>
  <c r="A338" i="2"/>
  <c r="B128" i="2"/>
  <c r="C128" i="2" s="1"/>
  <c r="B1000" i="2"/>
  <c r="C1000" i="2" s="1"/>
  <c r="B2431" i="2"/>
  <c r="C2431" i="2" s="1"/>
  <c r="B770" i="2"/>
  <c r="C770" i="2" s="1"/>
  <c r="A129" i="2"/>
  <c r="C2430" i="2"/>
  <c r="A1001" i="2"/>
  <c r="A1809" i="2"/>
  <c r="A2620" i="2"/>
  <c r="A771" i="2"/>
  <c r="A1617" i="2"/>
  <c r="A2432" i="2"/>
  <c r="B2620" i="2" l="1"/>
  <c r="C2620" i="2" s="1"/>
  <c r="B1617" i="2"/>
  <c r="C1617" i="2" s="1"/>
  <c r="B1809" i="2"/>
  <c r="C1809" i="2" s="1"/>
  <c r="B338" i="2"/>
  <c r="C338" i="2" s="1"/>
  <c r="A339" i="2"/>
  <c r="B771" i="2"/>
  <c r="C771" i="2" s="1"/>
  <c r="B1001" i="2"/>
  <c r="C1001" i="2" s="1"/>
  <c r="A2621" i="2"/>
  <c r="A2433" i="2"/>
  <c r="A1810" i="2"/>
  <c r="A130" i="2"/>
  <c r="B2432" i="2"/>
  <c r="C2432" i="2" s="1"/>
  <c r="A772" i="2"/>
  <c r="A1618" i="2"/>
  <c r="A1002" i="2"/>
  <c r="B129" i="2"/>
  <c r="C129" i="2" s="1"/>
  <c r="B1618" i="2" l="1"/>
  <c r="C1618" i="2" s="1"/>
  <c r="B1810" i="2"/>
  <c r="C1810" i="2" s="1"/>
  <c r="B2621" i="2"/>
  <c r="C2621" i="2" s="1"/>
  <c r="B339" i="2"/>
  <c r="C339" i="2" s="1"/>
  <c r="B772" i="2"/>
  <c r="C772" i="2" s="1"/>
  <c r="B1002" i="2"/>
  <c r="C1002" i="2" s="1"/>
  <c r="A340" i="2"/>
  <c r="B130" i="2"/>
  <c r="C130" i="2" s="1"/>
  <c r="A2434" i="2"/>
  <c r="A1811" i="2"/>
  <c r="A773" i="2"/>
  <c r="A131" i="2"/>
  <c r="B2433" i="2"/>
  <c r="C2433" i="2" s="1"/>
  <c r="A1003" i="2"/>
  <c r="A1619" i="2"/>
  <c r="B1619" i="2" s="1"/>
  <c r="A2622" i="2"/>
  <c r="C1619" i="2" l="1"/>
  <c r="B2622" i="2"/>
  <c r="C2622" i="2" s="1"/>
  <c r="B340" i="2"/>
  <c r="C340" i="2" s="1"/>
  <c r="B1003" i="2"/>
  <c r="C1003" i="2" s="1"/>
  <c r="A341" i="2"/>
  <c r="B131" i="2"/>
  <c r="C131" i="2" s="1"/>
  <c r="A774" i="2"/>
  <c r="B2434" i="2"/>
  <c r="C2434" i="2" s="1"/>
  <c r="A1812" i="2"/>
  <c r="A2623" i="2"/>
  <c r="A132" i="2"/>
  <c r="B1811" i="2"/>
  <c r="C1811" i="2" s="1"/>
  <c r="A1620" i="2"/>
  <c r="A1004" i="2"/>
  <c r="B773" i="2"/>
  <c r="A2435" i="2"/>
  <c r="B341" i="2" l="1"/>
  <c r="C341" i="2" s="1"/>
  <c r="B1620" i="2"/>
  <c r="C1620" i="2" s="1"/>
  <c r="B2623" i="2"/>
  <c r="C2623" i="2" s="1"/>
  <c r="B1004" i="2"/>
  <c r="C1004" i="2" s="1"/>
  <c r="B2435" i="2"/>
  <c r="C2435" i="2" s="1"/>
  <c r="B774" i="2"/>
  <c r="C774" i="2" s="1"/>
  <c r="B132" i="2"/>
  <c r="C132" i="2" s="1"/>
  <c r="A342" i="2"/>
  <c r="B1812" i="2"/>
  <c r="C1812" i="2" s="1"/>
  <c r="C773" i="2"/>
  <c r="A2624" i="2"/>
  <c r="A133" i="2"/>
  <c r="A1621" i="2"/>
  <c r="A2436" i="2"/>
  <c r="A1005" i="2"/>
  <c r="A1813" i="2"/>
  <c r="A775" i="2"/>
  <c r="B2624" i="2" l="1"/>
  <c r="C2624" i="2" s="1"/>
  <c r="B1621" i="2"/>
  <c r="C1621" i="2" s="1"/>
  <c r="B342" i="2"/>
  <c r="C342" i="2" s="1"/>
  <c r="B1005" i="2"/>
  <c r="C1005" i="2" s="1"/>
  <c r="B2436" i="2"/>
  <c r="C2436" i="2" s="1"/>
  <c r="B775" i="2"/>
  <c r="C775" i="2" s="1"/>
  <c r="B133" i="2"/>
  <c r="C133" i="2" s="1"/>
  <c r="A343" i="2"/>
  <c r="B1813" i="2"/>
  <c r="C1813" i="2" s="1"/>
  <c r="A1814" i="2"/>
  <c r="A2437" i="2"/>
  <c r="A1622" i="2"/>
  <c r="A1006" i="2"/>
  <c r="A2625" i="2"/>
  <c r="A776" i="2"/>
  <c r="A134" i="2"/>
  <c r="B1622" i="2" l="1"/>
  <c r="C1622" i="2" s="1"/>
  <c r="B2625" i="2"/>
  <c r="C2625" i="2" s="1"/>
  <c r="B343" i="2"/>
  <c r="C343" i="2" s="1"/>
  <c r="B776" i="2"/>
  <c r="C776" i="2" s="1"/>
  <c r="B1006" i="2"/>
  <c r="C1006" i="2" s="1"/>
  <c r="B2437" i="2"/>
  <c r="C2437" i="2" s="1"/>
  <c r="A344" i="2"/>
  <c r="B1814" i="2"/>
  <c r="C1814" i="2" s="1"/>
  <c r="A135" i="2"/>
  <c r="A2438" i="2"/>
  <c r="A2626" i="2"/>
  <c r="A1007" i="2"/>
  <c r="A1623" i="2"/>
  <c r="B134" i="2"/>
  <c r="A777" i="2"/>
  <c r="A1815" i="2"/>
  <c r="B1623" i="2" l="1"/>
  <c r="C1623" i="2" s="1"/>
  <c r="B2626" i="2"/>
  <c r="C2626" i="2" s="1"/>
  <c r="A345" i="2"/>
  <c r="A346" i="2" s="1"/>
  <c r="B344" i="2"/>
  <c r="C344" i="2" s="1"/>
  <c r="A349" i="2"/>
  <c r="B777" i="2"/>
  <c r="C777" i="2" s="1"/>
  <c r="B1007" i="2"/>
  <c r="C1007" i="2" s="1"/>
  <c r="B2438" i="2"/>
  <c r="C2438" i="2" s="1"/>
  <c r="A350" i="2"/>
  <c r="B135" i="2"/>
  <c r="C135" i="2" s="1"/>
  <c r="A1816" i="2"/>
  <c r="A778" i="2"/>
  <c r="A1624" i="2"/>
  <c r="A2439" i="2"/>
  <c r="A2627" i="2"/>
  <c r="C134" i="2"/>
  <c r="B1815" i="2"/>
  <c r="A1008" i="2"/>
  <c r="A136" i="2"/>
  <c r="A351" i="2" l="1"/>
  <c r="A357" i="2" s="1"/>
  <c r="B1624" i="2"/>
  <c r="C1624" i="2" s="1"/>
  <c r="B2627" i="2"/>
  <c r="C2627" i="2" s="1"/>
  <c r="A355" i="2"/>
  <c r="B345" i="2"/>
  <c r="C345" i="2" s="1"/>
  <c r="A356" i="2"/>
  <c r="A347" i="2"/>
  <c r="A352" i="2"/>
  <c r="B1008" i="2"/>
  <c r="C1008" i="2" s="1"/>
  <c r="B2439" i="2"/>
  <c r="C2439" i="2" s="1"/>
  <c r="B1816" i="2"/>
  <c r="C1816" i="2" s="1"/>
  <c r="B136" i="2"/>
  <c r="C136" i="2" s="1"/>
  <c r="A2628" i="2"/>
  <c r="A779" i="2"/>
  <c r="A1625" i="2"/>
  <c r="C1815" i="2"/>
  <c r="A137" i="2"/>
  <c r="A1009" i="2"/>
  <c r="A2440" i="2"/>
  <c r="B778" i="2"/>
  <c r="C778" i="2" s="1"/>
  <c r="A1817" i="2"/>
  <c r="B2628" i="2" l="1"/>
  <c r="C2628" i="2" s="1"/>
  <c r="B1625" i="2"/>
  <c r="C1625" i="2" s="1"/>
  <c r="B346" i="2"/>
  <c r="C346" i="2" s="1"/>
  <c r="A358" i="2"/>
  <c r="A348" i="2"/>
  <c r="A353" i="2"/>
  <c r="B2440" i="2"/>
  <c r="C2440" i="2" s="1"/>
  <c r="B1009" i="2"/>
  <c r="C1009" i="2" s="1"/>
  <c r="B1817" i="2"/>
  <c r="C1817" i="2" s="1"/>
  <c r="B137" i="2"/>
  <c r="C137" i="2" s="1"/>
  <c r="A780" i="2"/>
  <c r="A138" i="2"/>
  <c r="A1626" i="2"/>
  <c r="A2441" i="2"/>
  <c r="A1010" i="2"/>
  <c r="B779" i="2"/>
  <c r="C779" i="2" s="1"/>
  <c r="A1818" i="2"/>
  <c r="A2629" i="2"/>
  <c r="B1626" i="2" l="1"/>
  <c r="C1626" i="2" s="1"/>
  <c r="B2629" i="2"/>
  <c r="C2629" i="2" s="1"/>
  <c r="B2441" i="2"/>
  <c r="C2441" i="2" s="1"/>
  <c r="B347" i="2"/>
  <c r="C347" i="2" s="1"/>
  <c r="A354" i="2"/>
  <c r="A359" i="2"/>
  <c r="B1010" i="2"/>
  <c r="C1010" i="2" s="1"/>
  <c r="B1818" i="2"/>
  <c r="C1818" i="2" s="1"/>
  <c r="B780" i="2"/>
  <c r="C780" i="2" s="1"/>
  <c r="A1627" i="2"/>
  <c r="A2442" i="2"/>
  <c r="A139" i="2"/>
  <c r="A2630" i="2"/>
  <c r="A1819" i="2"/>
  <c r="A1011" i="2"/>
  <c r="B138" i="2"/>
  <c r="C138" i="2" s="1"/>
  <c r="A781" i="2"/>
  <c r="B348" i="2" l="1"/>
  <c r="C348" i="2" s="1"/>
  <c r="B2630" i="2"/>
  <c r="C2630" i="2" s="1"/>
  <c r="B1627" i="2"/>
  <c r="C1627" i="2" s="1"/>
  <c r="A360" i="2"/>
  <c r="B1819" i="2"/>
  <c r="C1819" i="2" s="1"/>
  <c r="A1012" i="2"/>
  <c r="A2443" i="2"/>
  <c r="A1628" i="2"/>
  <c r="A140" i="2"/>
  <c r="A782" i="2"/>
  <c r="B781" i="2"/>
  <c r="C781" i="2" s="1"/>
  <c r="A2631" i="2"/>
  <c r="B1011" i="2"/>
  <c r="C1011" i="2" s="1"/>
  <c r="A1820" i="2"/>
  <c r="B139" i="2"/>
  <c r="C139" i="2" s="1"/>
  <c r="B2442" i="2"/>
  <c r="C2442" i="2" s="1"/>
  <c r="B1628" i="2" l="1"/>
  <c r="C1628" i="2" s="1"/>
  <c r="B349" i="2"/>
  <c r="C349" i="2" s="1"/>
  <c r="B2631" i="2"/>
  <c r="C2631" i="2" s="1"/>
  <c r="B1820" i="2"/>
  <c r="C1820" i="2" s="1"/>
  <c r="B140" i="2"/>
  <c r="C140" i="2" s="1"/>
  <c r="B782" i="2"/>
  <c r="C782" i="2" s="1"/>
  <c r="B1012" i="2"/>
  <c r="C1012" i="2" s="1"/>
  <c r="A2444" i="2"/>
  <c r="A1629" i="2"/>
  <c r="A1821" i="2"/>
  <c r="A141" i="2"/>
  <c r="A2632" i="2"/>
  <c r="A783" i="2"/>
  <c r="B2443" i="2"/>
  <c r="C2443" i="2" s="1"/>
  <c r="A1013" i="2"/>
  <c r="B1629" i="2" l="1"/>
  <c r="C1629" i="2" s="1"/>
  <c r="B350" i="2"/>
  <c r="B351" i="2" s="1"/>
  <c r="B2632" i="2"/>
  <c r="C2632" i="2" s="1"/>
  <c r="B1821" i="2"/>
  <c r="C1821" i="2" s="1"/>
  <c r="B141" i="2"/>
  <c r="C141" i="2" s="1"/>
  <c r="B783" i="2"/>
  <c r="C783" i="2" s="1"/>
  <c r="B2444" i="2"/>
  <c r="C2444" i="2" s="1"/>
  <c r="A1014" i="2"/>
  <c r="A1630" i="2"/>
  <c r="A1822" i="2"/>
  <c r="A142" i="2"/>
  <c r="A2445" i="2"/>
  <c r="A784" i="2"/>
  <c r="B1013" i="2"/>
  <c r="C1013" i="2" s="1"/>
  <c r="A2633" i="2"/>
  <c r="C350" i="2" l="1"/>
  <c r="B1630" i="2"/>
  <c r="C1630" i="2" s="1"/>
  <c r="B2633" i="2"/>
  <c r="C2633" i="2" s="1"/>
  <c r="C351" i="2"/>
  <c r="B352" i="2"/>
  <c r="B1822" i="2"/>
  <c r="C1822" i="2" s="1"/>
  <c r="B142" i="2"/>
  <c r="C142" i="2" s="1"/>
  <c r="B2445" i="2"/>
  <c r="C2445" i="2" s="1"/>
  <c r="B1014" i="2"/>
  <c r="C1014" i="2" s="1"/>
  <c r="A2634" i="2"/>
  <c r="A1631" i="2"/>
  <c r="A1823" i="2"/>
  <c r="A785" i="2"/>
  <c r="A143" i="2"/>
  <c r="B784" i="2"/>
  <c r="C784" i="2" s="1"/>
  <c r="A2446" i="2"/>
  <c r="A1015" i="2"/>
  <c r="B2634" i="2" l="1"/>
  <c r="C2634" i="2" s="1"/>
  <c r="B1631" i="2"/>
  <c r="C1631" i="2" s="1"/>
  <c r="C352" i="2"/>
  <c r="B353" i="2"/>
  <c r="B390" i="2"/>
  <c r="C390" i="2" s="1"/>
  <c r="B1823" i="2"/>
  <c r="C1823" i="2" s="1"/>
  <c r="B143" i="2"/>
  <c r="C143" i="2" s="1"/>
  <c r="B1015" i="2"/>
  <c r="C1015" i="2" s="1"/>
  <c r="B2446" i="2"/>
  <c r="C2446" i="2" s="1"/>
  <c r="B785" i="2"/>
  <c r="C785" i="2" s="1"/>
  <c r="A1824" i="2"/>
  <c r="A1632" i="2"/>
  <c r="A2447" i="2"/>
  <c r="A786" i="2"/>
  <c r="A1016" i="2"/>
  <c r="A144" i="2"/>
  <c r="A2635" i="2"/>
  <c r="B2635" i="2" l="1"/>
  <c r="C2635" i="2" s="1"/>
  <c r="B1632" i="2"/>
  <c r="C1632" i="2" s="1"/>
  <c r="B1824" i="2"/>
  <c r="C1824" i="2" s="1"/>
  <c r="C353" i="2"/>
  <c r="B354" i="2"/>
  <c r="B144" i="2"/>
  <c r="C144" i="2" s="1"/>
  <c r="B1016" i="2"/>
  <c r="C1016" i="2" s="1"/>
  <c r="B786" i="2"/>
  <c r="C786" i="2" s="1"/>
  <c r="A2448" i="2"/>
  <c r="A2449" i="2" s="1"/>
  <c r="A2450" i="2" s="1"/>
  <c r="A2451" i="2" s="1"/>
  <c r="A2452" i="2" s="1"/>
  <c r="A2453" i="2" s="1"/>
  <c r="A2454" i="2" s="1"/>
  <c r="A2455" i="2" s="1"/>
  <c r="A2456" i="2" s="1"/>
  <c r="A2457" i="2" s="1"/>
  <c r="A787" i="2"/>
  <c r="A1017" i="2"/>
  <c r="B2447" i="2"/>
  <c r="C2447" i="2" s="1"/>
  <c r="A145" i="2"/>
  <c r="A2636" i="2"/>
  <c r="A1633" i="2"/>
  <c r="A1825" i="2"/>
  <c r="B2636" i="2" l="1"/>
  <c r="C2636" i="2" s="1"/>
  <c r="B1633" i="2"/>
  <c r="C1633" i="2" s="1"/>
  <c r="A2637" i="2"/>
  <c r="B355" i="2"/>
  <c r="C354" i="2"/>
  <c r="B145" i="2"/>
  <c r="C145" i="2" s="1"/>
  <c r="B1017" i="2"/>
  <c r="C1017" i="2" s="1"/>
  <c r="A1826" i="2"/>
  <c r="A146" i="2"/>
  <c r="A1018" i="2"/>
  <c r="A788" i="2"/>
  <c r="B2448" i="2"/>
  <c r="C2448" i="2" s="1"/>
  <c r="B1825" i="2"/>
  <c r="C1825" i="2" s="1"/>
  <c r="A1634" i="2"/>
  <c r="B787" i="2"/>
  <c r="C787" i="2" s="1"/>
  <c r="B1634" i="2" l="1"/>
  <c r="C1634" i="2" s="1"/>
  <c r="A2638" i="2"/>
  <c r="B2637" i="2"/>
  <c r="C2637" i="2" s="1"/>
  <c r="B356" i="2"/>
  <c r="B357" i="2" s="1"/>
  <c r="C355" i="2"/>
  <c r="B146" i="2"/>
  <c r="C146" i="2" s="1"/>
  <c r="B1018" i="2"/>
  <c r="C1018" i="2" s="1"/>
  <c r="B788" i="2"/>
  <c r="C788" i="2" s="1"/>
  <c r="B2457" i="2"/>
  <c r="C2457" i="2" s="1"/>
  <c r="B1826" i="2"/>
  <c r="C1826" i="2" s="1"/>
  <c r="A147" i="2"/>
  <c r="A2458" i="2"/>
  <c r="A2459" i="2" s="1"/>
  <c r="A2460" i="2" s="1"/>
  <c r="A2461" i="2" s="1"/>
  <c r="A2462" i="2" s="1"/>
  <c r="A2463" i="2" s="1"/>
  <c r="A1019" i="2"/>
  <c r="A1635" i="2"/>
  <c r="A789" i="2"/>
  <c r="A1827" i="2"/>
  <c r="A2464" i="2" l="1"/>
  <c r="B2464" i="2" s="1"/>
  <c r="B358" i="2"/>
  <c r="C357" i="2"/>
  <c r="B2638" i="2"/>
  <c r="C2638" i="2" s="1"/>
  <c r="B1635" i="2"/>
  <c r="C1635" i="2" s="1"/>
  <c r="A2639" i="2"/>
  <c r="C356" i="2"/>
  <c r="B1019" i="2"/>
  <c r="C1019" i="2" s="1"/>
  <c r="B2458" i="2"/>
  <c r="C2458" i="2" s="1"/>
  <c r="A154" i="2"/>
  <c r="A148" i="2"/>
  <c r="B147" i="2"/>
  <c r="C147" i="2" s="1"/>
  <c r="A790" i="2"/>
  <c r="A1828" i="2"/>
  <c r="A1829" i="2" s="1"/>
  <c r="B1827" i="2"/>
  <c r="C1827" i="2" s="1"/>
  <c r="B789" i="2"/>
  <c r="C789" i="2" s="1"/>
  <c r="A1636" i="2"/>
  <c r="A1020" i="2"/>
  <c r="A2465" i="2" l="1"/>
  <c r="C2464" i="2"/>
  <c r="C358" i="2"/>
  <c r="B359" i="2"/>
  <c r="A2640" i="2"/>
  <c r="B2639" i="2"/>
  <c r="C2639" i="2" s="1"/>
  <c r="B1636" i="2"/>
  <c r="C1636" i="2" s="1"/>
  <c r="A161" i="2"/>
  <c r="A1830" i="2"/>
  <c r="A1836" i="2"/>
  <c r="A1843" i="2" s="1"/>
  <c r="A149" i="2"/>
  <c r="A155" i="2"/>
  <c r="B1828" i="2"/>
  <c r="C1828" i="2" s="1"/>
  <c r="A1021" i="2"/>
  <c r="A1835" i="2"/>
  <c r="A1842" i="2" s="1"/>
  <c r="A1637" i="2"/>
  <c r="A791" i="2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B790" i="2"/>
  <c r="C790" i="2" s="1"/>
  <c r="B1020" i="2"/>
  <c r="C1020" i="2" s="1"/>
  <c r="B148" i="2"/>
  <c r="A803" i="2" l="1"/>
  <c r="B803" i="2" s="1"/>
  <c r="A2466" i="2"/>
  <c r="B2465" i="2"/>
  <c r="C2465" i="2" s="1"/>
  <c r="B360" i="2"/>
  <c r="C360" i="2" s="1"/>
  <c r="C359" i="2"/>
  <c r="B2640" i="2"/>
  <c r="C2640" i="2" s="1"/>
  <c r="B1637" i="2"/>
  <c r="C1637" i="2" s="1"/>
  <c r="A2641" i="2"/>
  <c r="A162" i="2"/>
  <c r="B149" i="2"/>
  <c r="C149" i="2" s="1"/>
  <c r="A1831" i="2"/>
  <c r="A1837" i="2"/>
  <c r="A1844" i="2" s="1"/>
  <c r="A150" i="2"/>
  <c r="A156" i="2"/>
  <c r="A164" i="2" s="1"/>
  <c r="B1021" i="2"/>
  <c r="C1021" i="2" s="1"/>
  <c r="C148" i="2"/>
  <c r="B791" i="2"/>
  <c r="C791" i="2" s="1"/>
  <c r="A1638" i="2"/>
  <c r="B1835" i="2"/>
  <c r="C1835" i="2" s="1"/>
  <c r="A1022" i="2"/>
  <c r="B2466" i="2" l="1"/>
  <c r="C2466" i="2" s="1"/>
  <c r="B2641" i="2"/>
  <c r="C2641" i="2" s="1"/>
  <c r="A804" i="2"/>
  <c r="C803" i="2"/>
  <c r="A2467" i="2"/>
  <c r="A2470" i="2" s="1"/>
  <c r="A2471" i="2" s="1"/>
  <c r="A2472" i="2" s="1"/>
  <c r="A2473" i="2" s="1"/>
  <c r="A2474" i="2" s="1"/>
  <c r="A2475" i="2" s="1"/>
  <c r="A2476" i="2" s="1"/>
  <c r="A2477" i="2" s="1"/>
  <c r="A2478" i="2" s="1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642" i="2"/>
  <c r="B150" i="2"/>
  <c r="C150" i="2" s="1"/>
  <c r="B1638" i="2"/>
  <c r="C1638" i="2" s="1"/>
  <c r="A163" i="2"/>
  <c r="A1832" i="2"/>
  <c r="A1838" i="2"/>
  <c r="A151" i="2"/>
  <c r="A157" i="2"/>
  <c r="A1023" i="2"/>
  <c r="A1639" i="2"/>
  <c r="B800" i="2"/>
  <c r="C800" i="2" s="1"/>
  <c r="B1022" i="2"/>
  <c r="C1022" i="2" s="1"/>
  <c r="B877" i="2"/>
  <c r="C877" i="2" s="1"/>
  <c r="A805" i="2" l="1"/>
  <c r="B2467" i="2"/>
  <c r="C2467" i="2" s="1"/>
  <c r="B804" i="2"/>
  <c r="C804" i="2" s="1"/>
  <c r="B151" i="2"/>
  <c r="C151" i="2" s="1"/>
  <c r="A2643" i="2"/>
  <c r="B1639" i="2"/>
  <c r="C1639" i="2" s="1"/>
  <c r="B2642" i="2"/>
  <c r="C2642" i="2" s="1"/>
  <c r="A165" i="2"/>
  <c r="A1833" i="2"/>
  <c r="A1839" i="2"/>
  <c r="A152" i="2"/>
  <c r="A158" i="2"/>
  <c r="B1023" i="2"/>
  <c r="C1023" i="2" s="1"/>
  <c r="A1640" i="2"/>
  <c r="B801" i="2"/>
  <c r="C801" i="2" s="1"/>
  <c r="A1024" i="2"/>
  <c r="B805" i="2" l="1"/>
  <c r="C805" i="2" s="1"/>
  <c r="A806" i="2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2644" i="2"/>
  <c r="B2643" i="2"/>
  <c r="C2643" i="2" s="1"/>
  <c r="B1640" i="2"/>
  <c r="C1640" i="2" s="1"/>
  <c r="B152" i="2"/>
  <c r="C152" i="2" s="1"/>
  <c r="A1834" i="2"/>
  <c r="A1841" i="2" s="1"/>
  <c r="A1840" i="2"/>
  <c r="A153" i="2"/>
  <c r="A159" i="2"/>
  <c r="B1024" i="2"/>
  <c r="C1024" i="2" s="1"/>
  <c r="A1641" i="2"/>
  <c r="A1025" i="2"/>
  <c r="B806" i="2" l="1"/>
  <c r="C806" i="2" s="1"/>
  <c r="B1841" i="2"/>
  <c r="B1842" i="2" s="1"/>
  <c r="B2644" i="2"/>
  <c r="C2644" i="2" s="1"/>
  <c r="B1641" i="2"/>
  <c r="C1641" i="2" s="1"/>
  <c r="A2645" i="2"/>
  <c r="A160" i="2"/>
  <c r="B153" i="2"/>
  <c r="C153" i="2" s="1"/>
  <c r="B1025" i="2"/>
  <c r="C1025" i="2" s="1"/>
  <c r="A1642" i="2"/>
  <c r="A1026" i="2"/>
  <c r="C1841" i="2" l="1"/>
  <c r="C1842" i="2"/>
  <c r="B1843" i="2"/>
  <c r="A2646" i="2"/>
  <c r="B2645" i="2"/>
  <c r="C2645" i="2" s="1"/>
  <c r="B1642" i="2"/>
  <c r="C1642" i="2" s="1"/>
  <c r="B154" i="2"/>
  <c r="B201" i="2"/>
  <c r="C201" i="2" s="1"/>
  <c r="B1026" i="2"/>
  <c r="C1026" i="2" s="1"/>
  <c r="A1643" i="2"/>
  <c r="A1027" i="2"/>
  <c r="C1843" i="2" l="1"/>
  <c r="B1844" i="2"/>
  <c r="C1844" i="2" s="1"/>
  <c r="A1644" i="2"/>
  <c r="B1643" i="2"/>
  <c r="A2647" i="2"/>
  <c r="B2646" i="2"/>
  <c r="C2646" i="2" s="1"/>
  <c r="B361" i="2"/>
  <c r="B155" i="2"/>
  <c r="C154" i="2"/>
  <c r="B1066" i="2"/>
  <c r="C1066" i="2" s="1"/>
  <c r="A1028" i="2"/>
  <c r="A1029" i="2" s="1"/>
  <c r="A1030" i="2" s="1"/>
  <c r="A1031" i="2" s="1"/>
  <c r="A1032" i="2" s="1"/>
  <c r="B1027" i="2"/>
  <c r="C1027" i="2" s="1"/>
  <c r="B1644" i="2" l="1"/>
  <c r="C1644" i="2" s="1"/>
  <c r="A1033" i="2"/>
  <c r="B1033" i="2" s="1"/>
  <c r="B2647" i="2"/>
  <c r="C2647" i="2" s="1"/>
  <c r="C1643" i="2"/>
  <c r="A2648" i="2"/>
  <c r="A1645" i="2"/>
  <c r="C155" i="2"/>
  <c r="B156" i="2"/>
  <c r="C361" i="2"/>
  <c r="B362" i="2"/>
  <c r="B1645" i="2" l="1"/>
  <c r="C1645" i="2" s="1"/>
  <c r="A1034" i="2"/>
  <c r="C1033" i="2"/>
  <c r="B2648" i="2"/>
  <c r="C2648" i="2" s="1"/>
  <c r="A2649" i="2"/>
  <c r="A1646" i="2"/>
  <c r="C156" i="2"/>
  <c r="B157" i="2"/>
  <c r="C362" i="2"/>
  <c r="B363" i="2"/>
  <c r="B2496" i="2"/>
  <c r="C2496" i="2" s="1"/>
  <c r="A1035" i="2" l="1"/>
  <c r="B2649" i="2"/>
  <c r="C2649" i="2" s="1"/>
  <c r="B1034" i="2"/>
  <c r="C1034" i="2" s="1"/>
  <c r="A1647" i="2"/>
  <c r="B1646" i="2"/>
  <c r="C1646" i="2" s="1"/>
  <c r="A2650" i="2"/>
  <c r="B2650" i="2" s="1"/>
  <c r="C363" i="2"/>
  <c r="B364" i="2"/>
  <c r="C157" i="2"/>
  <c r="B158" i="2"/>
  <c r="B1685" i="2"/>
  <c r="C1685" i="2" s="1"/>
  <c r="B1035" i="2" l="1"/>
  <c r="C1035" i="2" s="1"/>
  <c r="A1036" i="2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B1647" i="2"/>
  <c r="C1647" i="2" s="1"/>
  <c r="A2651" i="2"/>
  <c r="C2650" i="2"/>
  <c r="A1648" i="2"/>
  <c r="B365" i="2"/>
  <c r="C364" i="2"/>
  <c r="C158" i="2"/>
  <c r="B159" i="2"/>
  <c r="B1876" i="2"/>
  <c r="C1876" i="2" s="1"/>
  <c r="B1036" i="2" l="1"/>
  <c r="C1036" i="2" s="1"/>
  <c r="B2651" i="2"/>
  <c r="C2651" i="2" s="1"/>
  <c r="B1648" i="2"/>
  <c r="C1648" i="2" s="1"/>
  <c r="A1649" i="2"/>
  <c r="A2652" i="2"/>
  <c r="C159" i="2"/>
  <c r="B160" i="2"/>
  <c r="C365" i="2"/>
  <c r="B366" i="2"/>
  <c r="B2652" i="2" l="1"/>
  <c r="C2652" i="2" s="1"/>
  <c r="B1649" i="2"/>
  <c r="C1649" i="2" s="1"/>
  <c r="A1650" i="2"/>
  <c r="A2653" i="2"/>
  <c r="C160" i="2"/>
  <c r="B161" i="2"/>
  <c r="B162" i="2" s="1"/>
  <c r="C366" i="2"/>
  <c r="B367" i="2"/>
  <c r="B1650" i="2" l="1"/>
  <c r="C1650" i="2" s="1"/>
  <c r="C162" i="2"/>
  <c r="B163" i="2"/>
  <c r="B2653" i="2"/>
  <c r="C2653" i="2" s="1"/>
  <c r="A1651" i="2"/>
  <c r="A2654" i="2"/>
  <c r="C161" i="2"/>
  <c r="C367" i="2"/>
  <c r="B368" i="2"/>
  <c r="B1651" i="2" l="1"/>
  <c r="C1651" i="2" s="1"/>
  <c r="B165" i="2"/>
  <c r="C165" i="2" s="1"/>
  <c r="C163" i="2"/>
  <c r="B2654" i="2"/>
  <c r="C2654" i="2" s="1"/>
  <c r="A2655" i="2"/>
  <c r="A1652" i="2"/>
  <c r="C368" i="2"/>
  <c r="B369" i="2"/>
  <c r="B2655" i="2" l="1"/>
  <c r="C2655" i="2" s="1"/>
  <c r="B1652" i="2"/>
  <c r="C1652" i="2" s="1"/>
  <c r="B2656" i="2"/>
  <c r="B370" i="2"/>
  <c r="C369" i="2"/>
  <c r="B1653" i="2" l="1"/>
  <c r="C1653" i="2" s="1"/>
  <c r="B2657" i="2"/>
  <c r="C2656" i="2"/>
  <c r="C370" i="2"/>
  <c r="B371" i="2"/>
  <c r="B168" i="2"/>
  <c r="B1654" i="2" l="1"/>
  <c r="C1654" i="2" s="1"/>
  <c r="A2658" i="2"/>
  <c r="B2658" i="2" s="1"/>
  <c r="C2657" i="2"/>
  <c r="A1655" i="2"/>
  <c r="B372" i="2"/>
  <c r="C371" i="2"/>
  <c r="C168" i="2"/>
  <c r="B169" i="2"/>
  <c r="A1656" i="2" l="1"/>
  <c r="B1655" i="2"/>
  <c r="A2659" i="2"/>
  <c r="C2658" i="2"/>
  <c r="C372" i="2"/>
  <c r="B373" i="2"/>
  <c r="B170" i="2"/>
  <c r="C169" i="2"/>
  <c r="B1656" i="2" l="1"/>
  <c r="C1656" i="2" s="1"/>
  <c r="C1655" i="2"/>
  <c r="A2660" i="2"/>
  <c r="B2659" i="2"/>
  <c r="C2659" i="2" s="1"/>
  <c r="A1657" i="2"/>
  <c r="B1657" i="2" s="1"/>
  <c r="B374" i="2"/>
  <c r="C373" i="2"/>
  <c r="C170" i="2"/>
  <c r="B171" i="2"/>
  <c r="B2660" i="2" l="1"/>
  <c r="C2660" i="2" s="1"/>
  <c r="A1658" i="2"/>
  <c r="B1658" i="2" s="1"/>
  <c r="C1657" i="2"/>
  <c r="A2661" i="2"/>
  <c r="C171" i="2"/>
  <c r="B172" i="2"/>
  <c r="B375" i="2"/>
  <c r="C374" i="2"/>
  <c r="B2661" i="2" l="1"/>
  <c r="C2661" i="2" s="1"/>
  <c r="A2662" i="2"/>
  <c r="A1659" i="2"/>
  <c r="C1658" i="2"/>
  <c r="C375" i="2"/>
  <c r="B376" i="2"/>
  <c r="C172" i="2"/>
  <c r="B173" i="2"/>
  <c r="B2662" i="2" l="1"/>
  <c r="A1660" i="2"/>
  <c r="B1659" i="2"/>
  <c r="C1659" i="2" s="1"/>
  <c r="A2663" i="2"/>
  <c r="C2662" i="2"/>
  <c r="B377" i="2"/>
  <c r="C376" i="2"/>
  <c r="C173" i="2"/>
  <c r="B174" i="2"/>
  <c r="B2663" i="2" l="1"/>
  <c r="C2663" i="2" s="1"/>
  <c r="B1660" i="2"/>
  <c r="C1660" i="2" s="1"/>
  <c r="A2664" i="2"/>
  <c r="A1661" i="2"/>
  <c r="B175" i="2"/>
  <c r="C174" i="2"/>
  <c r="C377" i="2"/>
  <c r="B378" i="2"/>
  <c r="B2664" i="2" l="1"/>
  <c r="A1662" i="2"/>
  <c r="B1661" i="2"/>
  <c r="A2665" i="2"/>
  <c r="C2664" i="2"/>
  <c r="C378" i="2"/>
  <c r="B379" i="2"/>
  <c r="B176" i="2"/>
  <c r="C175" i="2"/>
  <c r="B2665" i="2" l="1"/>
  <c r="B1662" i="2"/>
  <c r="C1662" i="2" s="1"/>
  <c r="C1661" i="2"/>
  <c r="A2666" i="2"/>
  <c r="C2665" i="2"/>
  <c r="A1663" i="2"/>
  <c r="C176" i="2"/>
  <c r="B177" i="2"/>
  <c r="B380" i="2"/>
  <c r="C379" i="2"/>
  <c r="B2666" i="2" l="1"/>
  <c r="C2666" i="2" s="1"/>
  <c r="A1664" i="2"/>
  <c r="B1663" i="2"/>
  <c r="C1663" i="2" s="1"/>
  <c r="A2667" i="2"/>
  <c r="B381" i="2"/>
  <c r="C380" i="2"/>
  <c r="C177" i="2"/>
  <c r="B178" i="2"/>
  <c r="B2667" i="2" l="1"/>
  <c r="C2667" i="2" s="1"/>
  <c r="B1664" i="2"/>
  <c r="C1664" i="2" s="1"/>
  <c r="A2668" i="2"/>
  <c r="A1665" i="2"/>
  <c r="B179" i="2"/>
  <c r="C178" i="2"/>
  <c r="B382" i="2"/>
  <c r="C381" i="2"/>
  <c r="B2668" i="2" l="1"/>
  <c r="C2668" i="2" s="1"/>
  <c r="B1665" i="2"/>
  <c r="C1665" i="2" s="1"/>
  <c r="A1666" i="2"/>
  <c r="A2669" i="2"/>
  <c r="C382" i="2"/>
  <c r="B383" i="2"/>
  <c r="C179" i="2"/>
  <c r="B180" i="2"/>
  <c r="B1666" i="2" l="1"/>
  <c r="C1666" i="2" s="1"/>
  <c r="A2670" i="2"/>
  <c r="B2669" i="2"/>
  <c r="C2669" i="2" s="1"/>
  <c r="A1667" i="2"/>
  <c r="C383" i="2"/>
  <c r="B384" i="2"/>
  <c r="C180" i="2"/>
  <c r="B181" i="2"/>
  <c r="B1667" i="2" l="1"/>
  <c r="C1667" i="2" s="1"/>
  <c r="B2670" i="2"/>
  <c r="C2670" i="2" s="1"/>
  <c r="A1668" i="2"/>
  <c r="A2671" i="2"/>
  <c r="C384" i="2"/>
  <c r="B385" i="2"/>
  <c r="C181" i="2"/>
  <c r="B182" i="2"/>
  <c r="B2671" i="2" l="1"/>
  <c r="C2671" i="2" s="1"/>
  <c r="B1668" i="2"/>
  <c r="C1668" i="2" s="1"/>
  <c r="A1669" i="2"/>
  <c r="A2672" i="2"/>
  <c r="C182" i="2"/>
  <c r="B183" i="2"/>
  <c r="C385" i="2"/>
  <c r="B386" i="2"/>
  <c r="B1669" i="2" l="1"/>
  <c r="C1669" i="2" s="1"/>
  <c r="A2673" i="2"/>
  <c r="B2672" i="2"/>
  <c r="C2672" i="2" s="1"/>
  <c r="A1670" i="2"/>
  <c r="B387" i="2"/>
  <c r="C386" i="2"/>
  <c r="C183" i="2"/>
  <c r="B184" i="2"/>
  <c r="B1670" i="2" l="1"/>
  <c r="C1670" i="2" s="1"/>
  <c r="B2673" i="2"/>
  <c r="C2673" i="2" s="1"/>
  <c r="A1671" i="2"/>
  <c r="A2674" i="2"/>
  <c r="C184" i="2"/>
  <c r="B185" i="2"/>
  <c r="B388" i="2"/>
  <c r="C387" i="2"/>
  <c r="C388" i="2" l="1"/>
  <c r="B389" i="2"/>
  <c r="C389" i="2" s="1"/>
  <c r="B1671" i="2"/>
  <c r="C1671" i="2" s="1"/>
  <c r="A2675" i="2"/>
  <c r="B2674" i="2"/>
  <c r="A1672" i="2"/>
  <c r="C185" i="2"/>
  <c r="B186" i="2"/>
  <c r="B2675" i="2" l="1"/>
  <c r="C2675" i="2" s="1"/>
  <c r="B1672" i="2"/>
  <c r="C1672" i="2" s="1"/>
  <c r="C2674" i="2"/>
  <c r="A1673" i="2"/>
  <c r="A2676" i="2"/>
  <c r="B2676" i="2" s="1"/>
  <c r="C186" i="2"/>
  <c r="B187" i="2"/>
  <c r="B1673" i="2" l="1"/>
  <c r="C1673" i="2" s="1"/>
  <c r="A2677" i="2"/>
  <c r="B2677" i="2" s="1"/>
  <c r="C2676" i="2"/>
  <c r="A1674" i="2"/>
  <c r="C187" i="2"/>
  <c r="B188" i="2"/>
  <c r="A1675" i="2" l="1"/>
  <c r="B1674" i="2"/>
  <c r="C1674" i="2" s="1"/>
  <c r="A2678" i="2"/>
  <c r="B2678" i="2" s="1"/>
  <c r="C2677" i="2"/>
  <c r="C188" i="2"/>
  <c r="B189" i="2"/>
  <c r="B1675" i="2" l="1"/>
  <c r="C1675" i="2" s="1"/>
  <c r="A2679" i="2"/>
  <c r="B2679" i="2" s="1"/>
  <c r="C2678" i="2"/>
  <c r="A1676" i="2"/>
  <c r="C189" i="2"/>
  <c r="B190" i="2"/>
  <c r="A1677" i="2" l="1"/>
  <c r="B1676" i="2"/>
  <c r="C1676" i="2" s="1"/>
  <c r="A2680" i="2"/>
  <c r="C2679" i="2"/>
  <c r="C190" i="2"/>
  <c r="B191" i="2"/>
  <c r="B1677" i="2" l="1"/>
  <c r="C1677" i="2" s="1"/>
  <c r="A2681" i="2"/>
  <c r="B2680" i="2"/>
  <c r="C2680" i="2" s="1"/>
  <c r="A1678" i="2"/>
  <c r="C191" i="2"/>
  <c r="B192" i="2"/>
  <c r="B2681" i="2" l="1"/>
  <c r="C2681" i="2" s="1"/>
  <c r="A1679" i="2"/>
  <c r="A2682" i="2"/>
  <c r="B1678" i="2"/>
  <c r="C1678" i="2" s="1"/>
  <c r="C192" i="2"/>
  <c r="B193" i="2"/>
  <c r="B1679" i="2" l="1"/>
  <c r="C1679" i="2" s="1"/>
  <c r="A2683" i="2"/>
  <c r="B2682" i="2"/>
  <c r="C2682" i="2" s="1"/>
  <c r="A1680" i="2"/>
  <c r="B194" i="2"/>
  <c r="C193" i="2"/>
  <c r="B2683" i="2" l="1"/>
  <c r="C2683" i="2" s="1"/>
  <c r="A2684" i="2"/>
  <c r="A1681" i="2"/>
  <c r="B1680" i="2"/>
  <c r="C1680" i="2" s="1"/>
  <c r="C194" i="2"/>
  <c r="B195" i="2"/>
  <c r="B2684" i="2" l="1"/>
  <c r="C2684" i="2" s="1"/>
  <c r="A1682" i="2"/>
  <c r="B1681" i="2"/>
  <c r="C1681" i="2" s="1"/>
  <c r="A2685" i="2"/>
  <c r="C195" i="2"/>
  <c r="B196" i="2"/>
  <c r="B2685" i="2" l="1"/>
  <c r="C2685" i="2" s="1"/>
  <c r="B1682" i="2"/>
  <c r="C1682" i="2" s="1"/>
  <c r="A1683" i="2"/>
  <c r="C196" i="2"/>
  <c r="B197" i="2"/>
  <c r="A1684" i="2" l="1"/>
  <c r="BC11" i="14" s="1"/>
  <c r="B1683" i="2"/>
  <c r="C1683" i="2" s="1"/>
  <c r="C197" i="2"/>
  <c r="B198" i="2"/>
  <c r="BC14" i="14" l="1"/>
  <c r="BC4" i="14"/>
  <c r="BC24" i="14"/>
  <c r="BC9" i="14"/>
  <c r="BC27" i="14"/>
  <c r="BC22" i="14"/>
  <c r="BC21" i="14"/>
  <c r="BC26" i="14"/>
  <c r="B1684" i="2"/>
  <c r="C1684" i="2" s="1"/>
  <c r="BC13" i="14"/>
  <c r="BC18" i="14"/>
  <c r="BC3" i="14"/>
  <c r="BC15" i="14"/>
  <c r="BC10" i="14"/>
  <c r="BC2" i="14"/>
  <c r="BC25" i="14"/>
  <c r="BC5" i="14"/>
  <c r="BC20" i="14"/>
  <c r="BC7" i="14"/>
  <c r="BC12" i="14"/>
  <c r="BC8" i="14"/>
  <c r="BC19" i="14"/>
  <c r="BC16" i="14"/>
  <c r="BC17" i="14"/>
  <c r="BC6" i="14"/>
  <c r="BC23" i="14"/>
  <c r="B199" i="2"/>
  <c r="C198" i="2"/>
  <c r="C199" i="2" l="1"/>
  <c r="B200" i="2"/>
  <c r="C200" i="2" s="1"/>
  <c r="F7" i="14" s="1"/>
  <c r="A5" i="14"/>
  <c r="A13" i="14"/>
  <c r="AK15" i="14" l="1"/>
  <c r="AA15" i="14"/>
  <c r="X16" i="14"/>
  <c r="Q12" i="14"/>
  <c r="AW16" i="14"/>
  <c r="AO11" i="14"/>
  <c r="O12" i="14"/>
  <c r="AF17" i="14"/>
  <c r="AF15" i="14"/>
  <c r="U15" i="14"/>
  <c r="AG7" i="14"/>
  <c r="Z12" i="14"/>
  <c r="AS12" i="14"/>
  <c r="X17" i="14"/>
  <c r="L12" i="14"/>
  <c r="W10" i="14"/>
  <c r="K16" i="14"/>
  <c r="Z7" i="14"/>
  <c r="AI15" i="14"/>
  <c r="AG10" i="14"/>
  <c r="J7" i="14"/>
  <c r="AO10" i="14"/>
  <c r="AX10" i="14"/>
  <c r="AX15" i="14"/>
  <c r="AL12" i="14"/>
  <c r="AB10" i="14"/>
  <c r="AD10" i="14"/>
  <c r="X15" i="14"/>
  <c r="AY17" i="14"/>
  <c r="M16" i="14"/>
  <c r="H7" i="14"/>
  <c r="K12" i="14"/>
  <c r="S12" i="14"/>
  <c r="T11" i="14"/>
  <c r="AI7" i="14"/>
  <c r="Z11" i="14"/>
  <c r="AM7" i="14"/>
  <c r="AQ10" i="14"/>
  <c r="Q7" i="14"/>
  <c r="AY10" i="14"/>
  <c r="R11" i="14"/>
  <c r="V17" i="14"/>
  <c r="AN12" i="14"/>
  <c r="AH17" i="14"/>
  <c r="AT10" i="14"/>
  <c r="AU16" i="14"/>
  <c r="AS15" i="14"/>
  <c r="AM15" i="14"/>
  <c r="R10" i="14"/>
  <c r="L11" i="14"/>
  <c r="G15" i="14"/>
  <c r="AN10" i="14"/>
  <c r="X10" i="14"/>
  <c r="AN7" i="14"/>
  <c r="AG15" i="14"/>
  <c r="AU12" i="14"/>
  <c r="G16" i="14"/>
  <c r="AP17" i="14"/>
  <c r="I15" i="14"/>
  <c r="AS16" i="14"/>
  <c r="AA17" i="14"/>
  <c r="AR16" i="14"/>
  <c r="AB16" i="14"/>
  <c r="AE17" i="14"/>
  <c r="X7" i="14"/>
  <c r="AR7" i="14"/>
  <c r="E15" i="14"/>
  <c r="T12" i="14"/>
  <c r="AB12" i="14"/>
  <c r="F16" i="14"/>
  <c r="G11" i="14"/>
  <c r="R12" i="14"/>
  <c r="AT16" i="14"/>
  <c r="AP15" i="14"/>
  <c r="AL17" i="14"/>
  <c r="M15" i="14"/>
  <c r="AC12" i="14"/>
  <c r="AD15" i="14"/>
  <c r="D15" i="14"/>
  <c r="AR17" i="14"/>
  <c r="D17" i="14"/>
  <c r="AI17" i="14"/>
  <c r="AL11" i="14"/>
  <c r="AX17" i="14"/>
  <c r="AR10" i="14"/>
  <c r="AL15" i="14"/>
  <c r="AM17" i="14"/>
  <c r="AJ16" i="14"/>
  <c r="K7" i="14"/>
  <c r="AV7" i="14"/>
  <c r="AS7" i="14"/>
  <c r="P12" i="14"/>
  <c r="R15" i="14"/>
  <c r="W15" i="14"/>
  <c r="F10" i="14"/>
  <c r="N12" i="14"/>
  <c r="AA12" i="14"/>
  <c r="AJ17" i="14"/>
  <c r="V10" i="14"/>
  <c r="AF7" i="14"/>
  <c r="I7" i="14"/>
  <c r="U17" i="14"/>
  <c r="T17" i="14"/>
  <c r="D11" i="14"/>
  <c r="AW15" i="14"/>
  <c r="AU17" i="14"/>
  <c r="Y16" i="14"/>
  <c r="G12" i="14"/>
  <c r="O15" i="14"/>
  <c r="AO7" i="14"/>
  <c r="E17" i="14"/>
  <c r="AJ12" i="14"/>
  <c r="AK17" i="14"/>
  <c r="AP10" i="14"/>
  <c r="V16" i="14"/>
  <c r="W12" i="14"/>
  <c r="E10" i="14"/>
  <c r="D16" i="14"/>
  <c r="AY16" i="14"/>
  <c r="AJ10" i="14"/>
  <c r="AJ11" i="14"/>
  <c r="V7" i="14"/>
  <c r="E11" i="14"/>
  <c r="Z10" i="14"/>
  <c r="J11" i="14"/>
  <c r="M12" i="14"/>
  <c r="AS11" i="14"/>
  <c r="AR11" i="14"/>
  <c r="Y15" i="14"/>
  <c r="AU11" i="14"/>
  <c r="I12" i="14"/>
  <c r="AE11" i="14"/>
  <c r="M10" i="14"/>
  <c r="AK10" i="14"/>
  <c r="AM10" i="14"/>
  <c r="AL7" i="14"/>
  <c r="AO17" i="14"/>
  <c r="G17" i="14"/>
  <c r="F11" i="14"/>
  <c r="AT15" i="14"/>
  <c r="AH7" i="14"/>
  <c r="W11" i="14"/>
  <c r="M7" i="14"/>
  <c r="AZ10" i="14"/>
  <c r="F17" i="14"/>
  <c r="N15" i="14"/>
  <c r="AO16" i="14"/>
  <c r="J12" i="14"/>
  <c r="AV17" i="14"/>
  <c r="H17" i="14"/>
  <c r="AF11" i="14"/>
  <c r="AE15" i="14"/>
  <c r="U10" i="14"/>
  <c r="U7" i="14"/>
  <c r="AX11" i="14"/>
  <c r="AK12" i="14"/>
  <c r="N16" i="14"/>
  <c r="AN15" i="14"/>
  <c r="AP16" i="14"/>
  <c r="AT7" i="14"/>
  <c r="S10" i="14"/>
  <c r="E12" i="14"/>
  <c r="F15" i="14"/>
  <c r="AP7" i="14"/>
  <c r="Y10" i="14"/>
  <c r="AQ17" i="14"/>
  <c r="I11" i="14"/>
  <c r="S16" i="14"/>
  <c r="Z17" i="14"/>
  <c r="J16" i="14"/>
  <c r="AD7" i="14"/>
  <c r="AE7" i="14"/>
  <c r="AI10" i="14"/>
  <c r="AG17" i="14"/>
  <c r="AC7" i="14"/>
  <c r="AA7" i="14"/>
  <c r="AH11" i="14"/>
  <c r="V12" i="14"/>
  <c r="V15" i="14"/>
  <c r="AV15" i="14"/>
  <c r="AI11" i="14"/>
  <c r="AT12" i="14"/>
  <c r="AK11" i="14"/>
  <c r="AW12" i="14"/>
  <c r="X12" i="14"/>
  <c r="H16" i="14"/>
  <c r="Y12" i="14"/>
  <c r="W7" i="14"/>
  <c r="J15" i="14"/>
  <c r="AB17" i="14"/>
  <c r="J10" i="14"/>
  <c r="AC17" i="14"/>
  <c r="K17" i="14"/>
  <c r="AD11" i="14"/>
  <c r="AY11" i="14"/>
  <c r="F12" i="14"/>
  <c r="AA10" i="14"/>
  <c r="AW11" i="14"/>
  <c r="P17" i="14"/>
  <c r="AE12" i="14"/>
  <c r="AO15" i="14"/>
  <c r="P11" i="14"/>
  <c r="H11" i="14"/>
  <c r="AL10" i="14"/>
  <c r="R16" i="14"/>
  <c r="T16" i="14"/>
  <c r="D12" i="14"/>
  <c r="AV12" i="14"/>
  <c r="L7" i="14"/>
  <c r="AN17" i="14"/>
  <c r="AQ16" i="14"/>
  <c r="AK16" i="14"/>
  <c r="L10" i="14"/>
  <c r="Y11" i="14"/>
  <c r="AO12" i="14"/>
  <c r="AE10" i="14"/>
  <c r="T15" i="14"/>
  <c r="AD17" i="14"/>
  <c r="L15" i="14"/>
  <c r="M11" i="14"/>
  <c r="AS10" i="14"/>
  <c r="I16" i="14"/>
  <c r="AZ11" i="14"/>
  <c r="W16" i="14"/>
  <c r="AC16" i="14"/>
  <c r="H15" i="14"/>
  <c r="AI16" i="14"/>
  <c r="AR15" i="14"/>
  <c r="K10" i="14"/>
  <c r="AH12" i="14"/>
  <c r="N10" i="14"/>
  <c r="Q15" i="14"/>
  <c r="AZ17" i="14"/>
  <c r="AD12" i="14"/>
  <c r="K15" i="14"/>
  <c r="AN11" i="14"/>
  <c r="N7" i="14"/>
  <c r="AL16" i="14"/>
  <c r="T7" i="14"/>
  <c r="O17" i="14"/>
  <c r="AM11" i="14"/>
  <c r="AV11" i="14"/>
  <c r="AW17" i="14"/>
  <c r="AH16" i="14"/>
  <c r="I10" i="14"/>
  <c r="X11" i="14"/>
  <c r="AH10" i="14"/>
  <c r="AV10" i="14"/>
  <c r="AP11" i="14"/>
  <c r="P15" i="14"/>
  <c r="E16" i="14"/>
  <c r="I17" i="14"/>
  <c r="AN16" i="14"/>
  <c r="AU15" i="14"/>
  <c r="AG11" i="14"/>
  <c r="Q17" i="14"/>
  <c r="AH15" i="14"/>
  <c r="AP12" i="14"/>
  <c r="L16" i="14"/>
  <c r="AF12" i="14"/>
  <c r="L17" i="14"/>
  <c r="N17" i="14"/>
  <c r="E7" i="14"/>
  <c r="AK7" i="14"/>
  <c r="AE16" i="14"/>
  <c r="AM12" i="14"/>
  <c r="U16" i="14"/>
  <c r="O16" i="14"/>
  <c r="AA11" i="14"/>
  <c r="Y7" i="14"/>
  <c r="J17" i="14"/>
  <c r="AC15" i="14"/>
  <c r="U12" i="14"/>
  <c r="AU7" i="14"/>
  <c r="AA16" i="14"/>
  <c r="AW10" i="14"/>
  <c r="AZ12" i="14"/>
  <c r="H12" i="14"/>
  <c r="AX7" i="14"/>
  <c r="AQ11" i="14"/>
  <c r="AZ7" i="14"/>
  <c r="AV16" i="14"/>
  <c r="AQ7" i="14"/>
  <c r="S15" i="14"/>
  <c r="V11" i="14"/>
  <c r="AQ12" i="14"/>
  <c r="AJ15" i="14"/>
  <c r="Z16" i="14"/>
  <c r="AY7" i="14"/>
  <c r="G10" i="14"/>
  <c r="O10" i="14"/>
  <c r="AG16" i="14"/>
  <c r="T10" i="14"/>
  <c r="AB7" i="14"/>
  <c r="AX16" i="14"/>
  <c r="AZ16" i="14"/>
  <c r="Y17" i="14"/>
  <c r="AC10" i="14"/>
  <c r="AG12" i="14"/>
  <c r="S11" i="14"/>
  <c r="AX12" i="14"/>
  <c r="AY15" i="14"/>
  <c r="AR12" i="14"/>
  <c r="H10" i="14"/>
  <c r="W17" i="14"/>
  <c r="R7" i="14"/>
  <c r="P10" i="14"/>
  <c r="AT17" i="14"/>
  <c r="AU10" i="14"/>
  <c r="Z15" i="14"/>
  <c r="AF10" i="14"/>
  <c r="M17" i="14"/>
  <c r="Q16" i="14"/>
  <c r="Q10" i="14"/>
  <c r="AM16" i="14"/>
  <c r="AS17" i="14"/>
  <c r="K11" i="14"/>
  <c r="P16" i="14"/>
  <c r="S7" i="14"/>
  <c r="AJ7" i="14"/>
  <c r="AD16" i="14"/>
  <c r="D7" i="14"/>
  <c r="N11" i="14"/>
  <c r="S17" i="14"/>
  <c r="AY12" i="14"/>
  <c r="U11" i="14"/>
  <c r="AI12" i="14"/>
  <c r="AC11" i="14"/>
  <c r="P7" i="14"/>
  <c r="AB15" i="14"/>
  <c r="AQ15" i="14"/>
  <c r="AB11" i="14"/>
  <c r="AZ15" i="14"/>
  <c r="O7" i="14"/>
  <c r="R17" i="14"/>
  <c r="D10" i="14"/>
  <c r="AF16" i="14"/>
  <c r="AW7" i="14"/>
  <c r="G7" i="14"/>
  <c r="O11" i="14"/>
  <c r="Q11" i="14"/>
  <c r="AT11" i="14"/>
  <c r="Z54" i="24"/>
  <c r="Z36" i="24"/>
  <c r="Z66" i="24"/>
  <c r="Z53" i="24"/>
  <c r="Z63" i="24"/>
  <c r="Z65" i="24"/>
  <c r="Z60" i="24"/>
  <c r="Z61" i="24"/>
  <c r="Z52" i="24"/>
  <c r="Z50" i="24"/>
  <c r="Z37" i="24"/>
  <c r="Z47" i="24"/>
  <c r="Z68" i="24"/>
  <c r="Z58" i="24"/>
  <c r="Z35" i="24"/>
  <c r="Z69" i="24"/>
  <c r="Z55" i="24"/>
  <c r="Z57" i="24"/>
  <c r="Z67" i="24"/>
  <c r="Z62" i="24"/>
  <c r="Z72" i="24"/>
  <c r="Z56" i="24"/>
  <c r="Z73" i="24"/>
  <c r="Z48" i="24"/>
  <c r="Z71" i="24"/>
  <c r="Z51" i="24"/>
  <c r="Z70" i="24"/>
  <c r="Z64" i="24"/>
  <c r="Z49" i="24"/>
  <c r="Z59" i="24"/>
</calcChain>
</file>

<file path=xl/sharedStrings.xml><?xml version="1.0" encoding="utf-8"?>
<sst xmlns="http://schemas.openxmlformats.org/spreadsheetml/2006/main" count="3747" uniqueCount="411">
  <si>
    <t>MS403</t>
  </si>
  <si>
    <t>MS404</t>
  </si>
  <si>
    <t>MS405</t>
  </si>
  <si>
    <t>MS406</t>
  </si>
  <si>
    <t>MS501</t>
  </si>
  <si>
    <t>MS502</t>
  </si>
  <si>
    <t>MS503</t>
  </si>
  <si>
    <t>MS504</t>
  </si>
  <si>
    <t>MS505</t>
  </si>
  <si>
    <t>MS506</t>
  </si>
  <si>
    <t>MS601</t>
  </si>
  <si>
    <t>MS602</t>
  </si>
  <si>
    <t>MS603</t>
  </si>
  <si>
    <t>MS701</t>
  </si>
  <si>
    <t>MS702</t>
  </si>
  <si>
    <t>MS703</t>
  </si>
  <si>
    <t>MS704</t>
  </si>
  <si>
    <t>MS705</t>
  </si>
  <si>
    <t>MS801</t>
  </si>
  <si>
    <t>MS802</t>
  </si>
  <si>
    <t>MS803</t>
  </si>
  <si>
    <t>MS804</t>
  </si>
  <si>
    <t>MS805</t>
  </si>
  <si>
    <t>MS901</t>
  </si>
  <si>
    <t>MS902</t>
  </si>
  <si>
    <t>MS903</t>
  </si>
  <si>
    <t>MS904</t>
  </si>
  <si>
    <t>MS905</t>
  </si>
  <si>
    <t>MS1001</t>
  </si>
  <si>
    <t>MS1002</t>
  </si>
  <si>
    <t>MS1003</t>
  </si>
  <si>
    <t>MS1004</t>
  </si>
  <si>
    <t>MS1005</t>
  </si>
  <si>
    <t>MS1006</t>
  </si>
  <si>
    <t>MS1101</t>
  </si>
  <si>
    <t>MS1102</t>
  </si>
  <si>
    <t>MS1103</t>
  </si>
  <si>
    <t>MS1104</t>
  </si>
  <si>
    <t>Marcos Superficiais</t>
  </si>
  <si>
    <t>Identificação</t>
  </si>
  <si>
    <t>Data</t>
  </si>
  <si>
    <t>COORDENADAS</t>
  </si>
  <si>
    <t>Norte</t>
  </si>
  <si>
    <t>Este</t>
  </si>
  <si>
    <t>Cota</t>
  </si>
  <si>
    <t>MONITORAMENTO GEOTÉCNICO DO ATERRO SANITÁRIO DA FAZENDA RIO GRANDE - LEITURAS INICIAIS</t>
  </si>
  <si>
    <t>Marco</t>
  </si>
  <si>
    <t>Coordenadas</t>
  </si>
  <si>
    <t>Deslocamentos</t>
  </si>
  <si>
    <t>Velocidade</t>
  </si>
  <si>
    <t>Vertical</t>
  </si>
  <si>
    <t>Horizontal</t>
  </si>
  <si>
    <t>Norte (m)</t>
  </si>
  <si>
    <t>Este (m)</t>
  </si>
  <si>
    <t>Cota (m)</t>
  </si>
  <si>
    <t>(cm/dia)</t>
  </si>
  <si>
    <t>Parcial (cm)</t>
  </si>
  <si>
    <t>Total (cm)</t>
  </si>
  <si>
    <t>Nível de Alerta</t>
  </si>
  <si>
    <t>Periodicidade recomendada para as leituras</t>
  </si>
  <si>
    <t>Critérios de decisão e ações preventivas</t>
  </si>
  <si>
    <t>Velocidade de deslocamento horizontal (cm/dia)</t>
  </si>
  <si>
    <t>menor que 0,25</t>
  </si>
  <si>
    <t>entre 0,25 e 1</t>
  </si>
  <si>
    <t>entre 4 e 14</t>
  </si>
  <si>
    <t>maior que 14</t>
  </si>
  <si>
    <t>Semanal</t>
  </si>
  <si>
    <t>Dois dias</t>
  </si>
  <si>
    <t>Diária</t>
  </si>
  <si>
    <t>Aceitável</t>
  </si>
  <si>
    <t>Paralisação imediata das operações no aterro e intervenções localizadas</t>
  </si>
  <si>
    <t>Declaração de estado de alerta, paralisação imediata das operações, acionamento da defesa civil para as providências cabíveis</t>
  </si>
  <si>
    <t>1. pág. 220 do livro geotécnia ambiental</t>
  </si>
  <si>
    <t>Critérios de alerta</t>
  </si>
  <si>
    <t>OK</t>
  </si>
  <si>
    <t>ATENÇÃO</t>
  </si>
  <si>
    <t>EMERGÊNCIA</t>
  </si>
  <si>
    <t>menor que  0,25</t>
  </si>
  <si>
    <t>entre 0,25 e 1,00</t>
  </si>
  <si>
    <t>maior que 1,00</t>
  </si>
  <si>
    <t>Velocidade de deslocamento (cm/dia)</t>
  </si>
  <si>
    <t>Verificação in situ de eventuais problemas e intervenções localizadas</t>
  </si>
  <si>
    <t>Paralisação da operação, acionamento da defesa civil</t>
  </si>
  <si>
    <t>MONITORAMENTO GEOTÉCNICO DO ATERRO SANITÁRIO DA FAZENDA RIO GRANDE - CGR IGUAÇU - MS</t>
  </si>
  <si>
    <t>L1 MS 01</t>
  </si>
  <si>
    <t>L1 MS 02</t>
  </si>
  <si>
    <t>L2 MS 01</t>
  </si>
  <si>
    <t>L2 MS 02</t>
  </si>
  <si>
    <t>L3 MS 01</t>
  </si>
  <si>
    <t>L3 MS 02</t>
  </si>
  <si>
    <t>L4 MS 01</t>
  </si>
  <si>
    <t>L4 MS 02</t>
  </si>
  <si>
    <t>Critério de Alerta 2</t>
  </si>
  <si>
    <t>Critério de Alerta 3</t>
  </si>
  <si>
    <t>acima de 1</t>
  </si>
  <si>
    <t xml:space="preserve">Verificação in situ de eventuais problemas </t>
  </si>
  <si>
    <t>verificação in situ e intervenções localizadas</t>
  </si>
  <si>
    <t>SENTIDO DESLOCAMENTO DOS MARCOS SUPERFICIAIS</t>
  </si>
  <si>
    <t>DATA</t>
  </si>
  <si>
    <t>ÂNGULO VETOR DESLOCAMENTO</t>
  </si>
  <si>
    <t>ATERRO SANITÁRIO DA FAZENDA RIO GRANDE - CGR IGUAÇU - MS</t>
  </si>
  <si>
    <t>Critério de Alerta - Metodologia 1</t>
  </si>
  <si>
    <t>Critério de Alerta - Metodologia 2</t>
  </si>
  <si>
    <t>L1MS01</t>
  </si>
  <si>
    <t>L1MS02</t>
  </si>
  <si>
    <t>L2MS01</t>
  </si>
  <si>
    <t>L2MS02</t>
  </si>
  <si>
    <t>L3MS02</t>
  </si>
  <si>
    <t>L3MS01</t>
  </si>
  <si>
    <t>L4MS01</t>
  </si>
  <si>
    <t>L4MS02</t>
  </si>
  <si>
    <t>DIQUE</t>
  </si>
  <si>
    <t>RESIDUO</t>
  </si>
  <si>
    <t>MS 101</t>
  </si>
  <si>
    <t>MS 102</t>
  </si>
  <si>
    <t>MS 201</t>
  </si>
  <si>
    <t>MS 202</t>
  </si>
  <si>
    <t>MS 203</t>
  </si>
  <si>
    <t>MS 301</t>
  </si>
  <si>
    <t>MS 302</t>
  </si>
  <si>
    <t>MS 303</t>
  </si>
  <si>
    <t>MS 401</t>
  </si>
  <si>
    <t>MS 402</t>
  </si>
  <si>
    <t>MS 403</t>
  </si>
  <si>
    <t>MS 501</t>
  </si>
  <si>
    <t>MS 502</t>
  </si>
  <si>
    <t>MS 503</t>
  </si>
  <si>
    <t>MS 601</t>
  </si>
  <si>
    <t>MS 602</t>
  </si>
  <si>
    <t>MS 701</t>
  </si>
  <si>
    <t>MS 702</t>
  </si>
  <si>
    <t>MS 703</t>
  </si>
  <si>
    <t>MS 801</t>
  </si>
  <si>
    <t>MS 802</t>
  </si>
  <si>
    <t>MS 901</t>
  </si>
  <si>
    <t>MS 902</t>
  </si>
  <si>
    <t>MS101</t>
  </si>
  <si>
    <t>MS102</t>
  </si>
  <si>
    <t>MS201</t>
  </si>
  <si>
    <t>MS202</t>
  </si>
  <si>
    <t>MS203</t>
  </si>
  <si>
    <t>MS301</t>
  </si>
  <si>
    <t>MS302</t>
  </si>
  <si>
    <t>MS303</t>
  </si>
  <si>
    <t>MS401</t>
  </si>
  <si>
    <t>MS402</t>
  </si>
  <si>
    <t xml:space="preserve">        MS-19-12-2014</t>
  </si>
  <si>
    <t xml:space="preserve">           MS-26-12-2014</t>
  </si>
  <si>
    <t>MS 1011</t>
  </si>
  <si>
    <t>MS 1021</t>
  </si>
  <si>
    <t>MS 1031</t>
  </si>
  <si>
    <t>MESES</t>
  </si>
  <si>
    <t>ABRIL/2013</t>
  </si>
  <si>
    <t>COORDENADA</t>
  </si>
  <si>
    <t>AFAST.</t>
  </si>
  <si>
    <t>INCRINOMETROS</t>
  </si>
  <si>
    <t>E</t>
  </si>
  <si>
    <t>N</t>
  </si>
  <si>
    <t>INC 101</t>
  </si>
  <si>
    <t>INC 102</t>
  </si>
  <si>
    <t xml:space="preserve">INC 103 </t>
  </si>
  <si>
    <t>INC 201</t>
  </si>
  <si>
    <t>INC 202</t>
  </si>
  <si>
    <t>INC 203</t>
  </si>
  <si>
    <t>Afastamento</t>
  </si>
  <si>
    <t>Inclinômetros</t>
  </si>
  <si>
    <t>30/01/2015</t>
  </si>
  <si>
    <t>MONITORAMENTO GEOTÉCNICO DO ATERRO SANITÁRIO DA FAZENDA RIO GRANDE - CGR IGUAÇU - INCLINÔMETROS</t>
  </si>
  <si>
    <t>EXEMPLO CAXIMBA:</t>
  </si>
  <si>
    <t>INCLIN. 10</t>
  </si>
  <si>
    <t>0.0220 SE</t>
  </si>
  <si>
    <t>INCLIN. 11</t>
  </si>
  <si>
    <t>0.0110 SW</t>
  </si>
  <si>
    <t>TOTAL</t>
  </si>
  <si>
    <t>CRITÉRIO DE ALERTA 2</t>
  </si>
  <si>
    <t>CRITÉRIO DE ALERTA 3</t>
  </si>
  <si>
    <t>DESLOCAMENTO HORIZONTAL TOTAL</t>
  </si>
  <si>
    <t>DESLOCAMENTO HORIZONTAL PARCIAL</t>
  </si>
  <si>
    <t>VELOCIDADE HORIZONTAL</t>
  </si>
  <si>
    <t>DESLOCAMENTO VERTICAL TOTAL</t>
  </si>
  <si>
    <t>DESLOCAMENTO VERTICAL PARCIAL</t>
  </si>
  <si>
    <t>VELOCIDADE VERTICAL</t>
  </si>
  <si>
    <t>CRITÉRIO DE ALERTA 4</t>
  </si>
  <si>
    <t>Norte/Sul</t>
  </si>
  <si>
    <t>Leste/Oeste</t>
  </si>
  <si>
    <t>Sentido</t>
  </si>
  <si>
    <t>Seno</t>
  </si>
  <si>
    <t>INC101</t>
  </si>
  <si>
    <t>INC102</t>
  </si>
  <si>
    <t>INC103</t>
  </si>
  <si>
    <t>INC201</t>
  </si>
  <si>
    <t>INC202</t>
  </si>
  <si>
    <t>INC203</t>
  </si>
  <si>
    <t>MONITORAMENTO GEOTÉCNICO - INCLINÔMETROS - CGR IGUAÇU</t>
  </si>
  <si>
    <t>Coordenadas (m)</t>
  </si>
  <si>
    <t>Diferença (cm)</t>
  </si>
  <si>
    <t xml:space="preserve">MUDANÇA DO SISTEMA DE COORDENADAS DE ( SAD69 ) PARA ( SIRGAS 2000 ) </t>
  </si>
  <si>
    <t>OBSERVAÇÕES</t>
  </si>
  <si>
    <t xml:space="preserve">MUDANÇA DO SISTEMA DE COORDENADAS DE (SAD69 PARA SIRGAS 2000 ) </t>
  </si>
  <si>
    <t xml:space="preserve">MUDANÇA DO SISTEMA DE COORDENADAS DE (SAD69 PARA SIRGAS 2000) </t>
  </si>
  <si>
    <t>vh</t>
  </si>
  <si>
    <t>vv</t>
  </si>
  <si>
    <t>ms</t>
  </si>
  <si>
    <t>data</t>
  </si>
  <si>
    <t>maior vh</t>
  </si>
  <si>
    <t>vv - maior vh</t>
  </si>
  <si>
    <t xml:space="preserve">ms </t>
  </si>
  <si>
    <t>Pares</t>
  </si>
  <si>
    <t>Altura da estaca</t>
  </si>
  <si>
    <t>Comprimento do fio</t>
  </si>
  <si>
    <t>Conjunto 1.01</t>
  </si>
  <si>
    <t>Estaca 1</t>
  </si>
  <si>
    <t>Estaca 2</t>
  </si>
  <si>
    <t>02/09/215</t>
  </si>
  <si>
    <t>Conjunto 1.02</t>
  </si>
  <si>
    <t>Conjunto 1.03</t>
  </si>
  <si>
    <t>Conjunto 1.04</t>
  </si>
  <si>
    <t>11/09/215</t>
  </si>
  <si>
    <t>Conjunto 1.05</t>
  </si>
  <si>
    <t>Conjunto 1.06</t>
  </si>
  <si>
    <t>Conjunto 1.07</t>
  </si>
  <si>
    <t>Conjunto 1.08</t>
  </si>
  <si>
    <t>Conjunto 1.09</t>
  </si>
  <si>
    <t>Conjunto 1.10</t>
  </si>
  <si>
    <t>Conjunto 1.11</t>
  </si>
  <si>
    <t>Conjunto 2.01</t>
  </si>
  <si>
    <t>Conjunto 2.02</t>
  </si>
  <si>
    <t>Conjunto 2.03</t>
  </si>
  <si>
    <t>Conjunto 2.04</t>
  </si>
  <si>
    <t>Conjunto 2.05</t>
  </si>
  <si>
    <t>Conjunto 3.01</t>
  </si>
  <si>
    <t>Conjunto 3.02</t>
  </si>
  <si>
    <t>COND. MIN.</t>
  </si>
  <si>
    <t>NOROESTE</t>
  </si>
  <si>
    <t>SUDOESTE</t>
  </si>
  <si>
    <t>SUDESTE</t>
  </si>
  <si>
    <t>sentido</t>
  </si>
  <si>
    <t>ângulo</t>
  </si>
  <si>
    <t>rotate</t>
  </si>
  <si>
    <t>scale</t>
  </si>
  <si>
    <t>Observações</t>
  </si>
  <si>
    <t>Medição realizada pelo Judson (João estava em Sarandi) - provável motivo da mudança no comprimento do fio.</t>
  </si>
  <si>
    <t>NORDESTE</t>
  </si>
  <si>
    <t>Conjunto</t>
  </si>
  <si>
    <t>Responsável</t>
  </si>
  <si>
    <t>Estaca não possui linha para medição</t>
  </si>
  <si>
    <t xml:space="preserve"> Estaca 2</t>
  </si>
  <si>
    <t xml:space="preserve">Estaca 1 </t>
  </si>
  <si>
    <t>PZ3</t>
  </si>
  <si>
    <t>-</t>
  </si>
  <si>
    <t>28/12: Algo sólido parou na medição de nível com registro fechado</t>
  </si>
  <si>
    <t>20/11: Confirmei com os topógrafos sobre os níveis com reg fechado e aberto e eles confirmaram que estão obtendo os mesmos valores nas duas situações. Informaram, também, que o pio elétrico está emitindo sinal sonoro mesmo seco. O Vinicius está ciente e combinamos conversar com o Marcio da ETL.</t>
  </si>
  <si>
    <t>NÃO TEVE</t>
  </si>
  <si>
    <t>PZ2</t>
  </si>
  <si>
    <t>Piezômetro danificado</t>
  </si>
  <si>
    <t>Voltou a medir pressão.</t>
  </si>
  <si>
    <t>Manutenção</t>
  </si>
  <si>
    <t>PZ1B</t>
  </si>
  <si>
    <t>Espumando.</t>
  </si>
  <si>
    <t>Medição com anti-espumante.</t>
  </si>
  <si>
    <t>A medição do nível de chorume foi possível após escavação do biogás nas proximidades.</t>
  </si>
  <si>
    <t>Piezômetro "babando"</t>
  </si>
  <si>
    <t>PZ1A</t>
  </si>
  <si>
    <t>Percebido "vazamento" de gás pela câmara de gás (mesmo com registro fechado); começou a sair espuma pela câmara de gás após a medição da pressão.</t>
  </si>
  <si>
    <t>Corte do piezômetro - Marcio Caximba</t>
  </si>
  <si>
    <t>(kPa)</t>
  </si>
  <si>
    <t>Nível efetivo (m)</t>
  </si>
  <si>
    <t>Nível medido (m)</t>
  </si>
  <si>
    <t xml:space="preserve"> realizado o prolongamento (+) ou corte (-)</t>
  </si>
  <si>
    <t xml:space="preserve"> (m)</t>
  </si>
  <si>
    <t>descontando cortes</t>
  </si>
  <si>
    <t>(m)</t>
  </si>
  <si>
    <t>Excedente:</t>
  </si>
  <si>
    <t>(mca )</t>
  </si>
  <si>
    <t xml:space="preserve">Gás - Pio </t>
  </si>
  <si>
    <t>coluna s/ pressao</t>
  </si>
  <si>
    <t>coluna  c/ pressao</t>
  </si>
  <si>
    <t>Chorume</t>
  </si>
  <si>
    <t>z</t>
  </si>
  <si>
    <t>u</t>
  </si>
  <si>
    <t xml:space="preserve"> (Rg. Aberto)</t>
  </si>
  <si>
    <t>Sem pressão</t>
  </si>
  <si>
    <t>(Rg. Fechado)</t>
  </si>
  <si>
    <t xml:space="preserve">Com pressão </t>
  </si>
  <si>
    <t>de carga - ATUAL</t>
  </si>
  <si>
    <t xml:space="preserve">de carga - </t>
  </si>
  <si>
    <t>de carga - INICIAL</t>
  </si>
  <si>
    <t xml:space="preserve"> ATUAL</t>
  </si>
  <si>
    <t>Célula piezométrica</t>
  </si>
  <si>
    <t>(dif. de cota entre berma e topo do piezômetro)</t>
  </si>
  <si>
    <r>
      <t>CRITÉRIO DE ALERTA r</t>
    </r>
    <r>
      <rPr>
        <vertAlign val="subscript"/>
        <sz val="10"/>
        <rFont val="Arial"/>
        <family val="2"/>
      </rPr>
      <t>u</t>
    </r>
  </si>
  <si>
    <r>
      <t>r</t>
    </r>
    <r>
      <rPr>
        <vertAlign val="subscript"/>
        <sz val="10"/>
        <rFont val="Arial"/>
        <family val="2"/>
      </rPr>
      <t>u</t>
    </r>
  </si>
  <si>
    <t>Profundidade enterrada</t>
  </si>
  <si>
    <t>Base até nível</t>
  </si>
  <si>
    <t>Medições de nível de chorume</t>
  </si>
  <si>
    <t>Prolongamento/corte (m)</t>
  </si>
  <si>
    <t xml:space="preserve">Prof. média câmara </t>
  </si>
  <si>
    <t>Prof. média da câmara</t>
  </si>
  <si>
    <t xml:space="preserve">Profundidade total - </t>
  </si>
  <si>
    <t>Profundidade descontando cortes</t>
  </si>
  <si>
    <t>Profundidade total inicial</t>
  </si>
  <si>
    <t>Saliência inicial estimada = 1 m</t>
  </si>
  <si>
    <t xml:space="preserve">Saliência </t>
  </si>
  <si>
    <t>Piezômetro</t>
  </si>
  <si>
    <t>PLANILHA DE PIEZÔMETROS - CGR IGUAÇU</t>
  </si>
  <si>
    <t>LEITURA DOS PIEZÔMETROS - CGR IGUAÇU</t>
  </si>
  <si>
    <t>PIEZÔMETRO</t>
  </si>
  <si>
    <t>SALIÊNCIA</t>
  </si>
  <si>
    <t>NÍVEL DE CHORUME</t>
  </si>
  <si>
    <t>PRESSÃO</t>
  </si>
  <si>
    <t>NOME DO RESPONSÁVEL</t>
  </si>
  <si>
    <t>Com pressão (reg. fechado)</t>
  </si>
  <si>
    <t>Sem pressão (reg. aberto)</t>
  </si>
  <si>
    <t>ww</t>
  </si>
  <si>
    <t>MARCO</t>
  </si>
  <si>
    <t>DESLOCAMENTOS</t>
  </si>
  <si>
    <t>VELOCIDADE</t>
  </si>
  <si>
    <t>CRITÉRIO DE ALERTA - METODOLOGIA 1</t>
  </si>
  <si>
    <t>CRITÉRIO DE ALERTA - METODOLOGIA 2</t>
  </si>
  <si>
    <t>Diferença</t>
  </si>
  <si>
    <t>Ângulo (º)</t>
  </si>
  <si>
    <t>INCLINÔMETROS</t>
  </si>
  <si>
    <t>SENTIDO DESLOCAMENTO DOS INCLINÔMETROS</t>
  </si>
  <si>
    <t>MS 1012</t>
  </si>
  <si>
    <t>MS 1013</t>
  </si>
  <si>
    <r>
      <t xml:space="preserve">Colocar valores </t>
    </r>
    <r>
      <rPr>
        <b/>
        <u/>
        <sz val="6"/>
        <color theme="1"/>
        <rFont val="Arial"/>
        <family val="2"/>
      </rPr>
      <t xml:space="preserve">apenas </t>
    </r>
    <r>
      <rPr>
        <sz val="6"/>
        <color theme="1"/>
        <rFont val="Arial"/>
        <family val="2"/>
      </rPr>
      <t>na data em que foi</t>
    </r>
  </si>
  <si>
    <t>Estaca1</t>
  </si>
  <si>
    <t>08/04/216</t>
  </si>
  <si>
    <t>08/04: Espumou após liberar a pressão.</t>
  </si>
  <si>
    <t xml:space="preserve">soma </t>
  </si>
  <si>
    <t>ms maior</t>
  </si>
  <si>
    <t>vv relacionada</t>
  </si>
  <si>
    <t>MS 13</t>
  </si>
  <si>
    <t>MS 20</t>
  </si>
  <si>
    <t>MS 21</t>
  </si>
  <si>
    <t>MS 22</t>
  </si>
  <si>
    <t>MS 23</t>
  </si>
  <si>
    <t>MS 24</t>
  </si>
  <si>
    <t>MS 25</t>
  </si>
  <si>
    <t>MS 26</t>
  </si>
  <si>
    <t>MS 27</t>
  </si>
  <si>
    <t>MS 28</t>
  </si>
  <si>
    <t>MS 29</t>
  </si>
  <si>
    <t>MS 30</t>
  </si>
  <si>
    <t>MS 31</t>
  </si>
  <si>
    <t>MS 400</t>
  </si>
  <si>
    <t>MS 404</t>
  </si>
  <si>
    <t>MS 405</t>
  </si>
  <si>
    <t>MS 406</t>
  </si>
  <si>
    <t>MS 407</t>
  </si>
  <si>
    <t>MS 408</t>
  </si>
  <si>
    <t>MS 409</t>
  </si>
  <si>
    <t>MS 410</t>
  </si>
  <si>
    <t>MS 411</t>
  </si>
  <si>
    <t>MS 412</t>
  </si>
  <si>
    <t>MST 01</t>
  </si>
  <si>
    <t>MST 02</t>
  </si>
  <si>
    <t>MST 03</t>
  </si>
  <si>
    <t>MST 04 A</t>
  </si>
  <si>
    <t>MST 05</t>
  </si>
  <si>
    <t>MST 06</t>
  </si>
  <si>
    <t>MST 07</t>
  </si>
  <si>
    <t>MST 08</t>
  </si>
  <si>
    <t>MST 09</t>
  </si>
  <si>
    <t>MST 10</t>
  </si>
  <si>
    <t>MSD 01</t>
  </si>
  <si>
    <t>MSD 01A</t>
  </si>
  <si>
    <t>MSD 02</t>
  </si>
  <si>
    <t>MSD 02A</t>
  </si>
  <si>
    <t>MSD 03</t>
  </si>
  <si>
    <t>MSD 03A</t>
  </si>
  <si>
    <t xml:space="preserve">MSD 04 </t>
  </si>
  <si>
    <t>MSD 04A</t>
  </si>
  <si>
    <t>MSD 05</t>
  </si>
  <si>
    <t/>
  </si>
  <si>
    <t>MSD 05A</t>
  </si>
  <si>
    <t>As maiores medições de pressão chorume e gás se deram no PZ01A e PZ02 sendo de, respectivamente, 86,64 kPa e 29,71 kPa</t>
  </si>
  <si>
    <t>MS 101 A</t>
  </si>
  <si>
    <t>MS 102 A</t>
  </si>
  <si>
    <t>MS 1012 A</t>
  </si>
  <si>
    <t>MS 1013 A</t>
  </si>
  <si>
    <t>MS 201 A</t>
  </si>
  <si>
    <t>MS 202 A</t>
  </si>
  <si>
    <t>MS 203 A</t>
  </si>
  <si>
    <t xml:space="preserve">MS 301 A </t>
  </si>
  <si>
    <t>MS 302 A</t>
  </si>
  <si>
    <t>MS 303 A</t>
  </si>
  <si>
    <t>MS 401 A</t>
  </si>
  <si>
    <t>MS 402 A</t>
  </si>
  <si>
    <t>MS 403 A</t>
  </si>
  <si>
    <t>MS 501 A</t>
  </si>
  <si>
    <t>MS 502 A</t>
  </si>
  <si>
    <t>MS 503 A</t>
  </si>
  <si>
    <t>MS 601 A</t>
  </si>
  <si>
    <t>MS 602 A</t>
  </si>
  <si>
    <t>MS 701 A</t>
  </si>
  <si>
    <t>MS 702 A</t>
  </si>
  <si>
    <t>MS 703 A</t>
  </si>
  <si>
    <t>MS 802 A</t>
  </si>
  <si>
    <t>MS 901 A</t>
  </si>
  <si>
    <t>MS 902 A</t>
  </si>
  <si>
    <t>MS 1011 A</t>
  </si>
  <si>
    <t>MS 801 A</t>
  </si>
  <si>
    <t>NOME</t>
  </si>
  <si>
    <t>HORÁRIO DA MEDIÇÃO DE CADA MS</t>
  </si>
  <si>
    <t>TEMPERATURA NO HORÁRIO DA MEDIÇÃO (ºC)</t>
  </si>
  <si>
    <t>Topógrafo</t>
  </si>
  <si>
    <t>Auxiliar</t>
  </si>
  <si>
    <t>MUDANÇA DE POLIGONAL</t>
  </si>
  <si>
    <t>PRESSÃO (mca)</t>
  </si>
  <si>
    <t>PRESSÃO DE GÁS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</si>
</sst>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-* #,##0.00_-;\-* #,##0.00_-;_-* &quot;-&quot;??_-;_-@_-"/>
    <numFmt numFmtId="164" formatCode="_(* #,##0.00_);_(* \(#,##0.00\);_(* &quot;-&quot;??_);_(@_)"/>
    <numFmt numFmtId="165" formatCode="[$-F800]dddd\,\ mmmm\ dd\,\ yyyy"/>
    <numFmt numFmtId="166" formatCode="0.000"/>
    <numFmt numFmtId="167" formatCode="#,##0.000"/>
    <numFmt numFmtId="168" formatCode="#,##0.0000"/>
    <numFmt numFmtId="169" formatCode="0.0000"/>
    <numFmt numFmtId="170" formatCode="_-* #,##0_-;\-* #,##0_-;_-* &quot;-&quot;??_-;_-@_-"/>
    <numFmt numFmtId="171" formatCode="0.000000"/>
  </numFmts>
  <fonts count="2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i/>
      <u/>
      <sz val="1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color theme="1"/>
      <name val="Arial"/>
      <family val="2"/>
    </font>
    <font>
      <vertAlign val="subscript"/>
      <sz val="10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z val="6"/>
      <color theme="1"/>
      <name val="Arial"/>
      <family val="2"/>
    </font>
    <font>
      <b/>
      <u/>
      <sz val="6"/>
      <color theme="1"/>
      <name val="Arial"/>
      <family val="2"/>
    </font>
    <font>
      <b/>
      <sz val="10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0"/>
      <color theme="0" tint="-4.9989318521683403E-2"/>
      <name val="Arial"/>
      <family val="2"/>
    </font>
    <font>
      <sz val="10"/>
      <color theme="0"/>
      <name val="Arial"/>
      <family val="2"/>
    </font>
    <font>
      <sz val="12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64">
    <xf numFmtId="0" fontId="0" fillId="0" borderId="0"/>
    <xf numFmtId="0" fontId="3" fillId="0" borderId="0"/>
    <xf numFmtId="164" fontId="3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3" fillId="0" borderId="0" applyFont="0" applyFill="0" applyBorder="0" applyAlignment="0" applyProtection="0"/>
  </cellStyleXfs>
  <cellXfs count="821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0" xfId="0" applyNumberFormat="1"/>
    <xf numFmtId="0" fontId="0" fillId="0" borderId="1" xfId="0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68" fontId="0" fillId="2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/>
    </xf>
    <xf numFmtId="167" fontId="0" fillId="2" borderId="1" xfId="0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168" fontId="0" fillId="0" borderId="1" xfId="0" applyNumberFormat="1" applyFill="1" applyBorder="1" applyAlignment="1">
      <alignment horizontal="center" vertical="center"/>
    </xf>
    <xf numFmtId="167" fontId="0" fillId="0" borderId="1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169" fontId="0" fillId="0" borderId="0" xfId="0" applyNumberFormat="1"/>
    <xf numFmtId="166" fontId="0" fillId="0" borderId="0" xfId="0" applyNumberFormat="1"/>
    <xf numFmtId="169" fontId="7" fillId="0" borderId="0" xfId="0" applyNumberFormat="1" applyFont="1"/>
    <xf numFmtId="166" fontId="7" fillId="0" borderId="0" xfId="0" applyNumberFormat="1" applyFont="1"/>
    <xf numFmtId="0" fontId="0" fillId="9" borderId="0" xfId="0" applyFill="1"/>
    <xf numFmtId="0" fontId="6" fillId="12" borderId="1" xfId="0" applyFont="1" applyFill="1" applyBorder="1" applyAlignment="1">
      <alignment horizontal="center" vertical="center"/>
    </xf>
    <xf numFmtId="0" fontId="6" fillId="12" borderId="20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7" borderId="20" xfId="0" applyFill="1" applyBorder="1" applyAlignment="1">
      <alignment vertical="center"/>
    </xf>
    <xf numFmtId="0" fontId="0" fillId="7" borderId="10" xfId="0" applyFill="1" applyBorder="1" applyAlignment="1">
      <alignment vertical="center"/>
    </xf>
    <xf numFmtId="0" fontId="0" fillId="7" borderId="12" xfId="0" applyFill="1" applyBorder="1" applyAlignment="1">
      <alignment vertical="center"/>
    </xf>
    <xf numFmtId="14" fontId="0" fillId="0" borderId="0" xfId="0" applyNumberFormat="1"/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6" fillId="12" borderId="16" xfId="0" applyFont="1" applyFill="1" applyBorder="1" applyAlignment="1">
      <alignment horizontal="center" vertical="center"/>
    </xf>
    <xf numFmtId="14" fontId="7" fillId="0" borderId="0" xfId="0" applyNumberFormat="1" applyFont="1"/>
    <xf numFmtId="0" fontId="7" fillId="0" borderId="0" xfId="0" applyFont="1"/>
    <xf numFmtId="167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168" fontId="0" fillId="0" borderId="0" xfId="0" applyNumberFormat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4" fillId="15" borderId="1" xfId="0" applyFont="1" applyFill="1" applyBorder="1" applyAlignment="1">
      <alignment horizontal="center" vertical="center"/>
    </xf>
    <xf numFmtId="0" fontId="0" fillId="6" borderId="13" xfId="0" applyFill="1" applyBorder="1"/>
    <xf numFmtId="0" fontId="0" fillId="6" borderId="15" xfId="0" applyFill="1" applyBorder="1"/>
    <xf numFmtId="0" fontId="0" fillId="0" borderId="1" xfId="0" applyBorder="1"/>
    <xf numFmtId="166" fontId="0" fillId="0" borderId="1" xfId="0" applyNumberFormat="1" applyBorder="1"/>
    <xf numFmtId="3" fontId="0" fillId="0" borderId="1" xfId="0" applyNumberFormat="1" applyBorder="1"/>
    <xf numFmtId="170" fontId="0" fillId="0" borderId="1" xfId="16" applyNumberFormat="1" applyFont="1" applyBorder="1" applyAlignment="1">
      <alignment horizontal="center" vertical="center"/>
    </xf>
    <xf numFmtId="0" fontId="0" fillId="0" borderId="26" xfId="0" applyBorder="1" applyAlignment="1">
      <alignment horizontal="right" vertical="center"/>
    </xf>
    <xf numFmtId="0" fontId="0" fillId="0" borderId="28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2" xfId="0" applyBorder="1" applyAlignment="1">
      <alignment horizontal="left" vertical="center"/>
    </xf>
    <xf numFmtId="3" fontId="0" fillId="0" borderId="33" xfId="0" applyNumberFormat="1" applyBorder="1" applyAlignment="1">
      <alignment horizontal="center" vertical="center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6" borderId="23" xfId="0" applyFill="1" applyBorder="1"/>
    <xf numFmtId="0" fontId="0" fillId="6" borderId="24" xfId="0" applyFill="1" applyBorder="1"/>
    <xf numFmtId="0" fontId="0" fillId="6" borderId="25" xfId="0" applyFill="1" applyBorder="1"/>
    <xf numFmtId="0" fontId="3" fillId="0" borderId="0" xfId="1"/>
    <xf numFmtId="0" fontId="3" fillId="0" borderId="0" xfId="1" applyFont="1" applyAlignment="1">
      <alignment horizontal="center"/>
    </xf>
    <xf numFmtId="0" fontId="3" fillId="0" borderId="0" xfId="1" applyAlignment="1">
      <alignment horizontal="center"/>
    </xf>
    <xf numFmtId="168" fontId="9" fillId="0" borderId="1" xfId="1" applyNumberFormat="1" applyFont="1" applyBorder="1" applyAlignment="1">
      <alignment horizontal="left" vertical="center"/>
    </xf>
    <xf numFmtId="0" fontId="3" fillId="0" borderId="0" xfId="1" applyFont="1"/>
    <xf numFmtId="14" fontId="3" fillId="0" borderId="0" xfId="1" applyNumberFormat="1" applyAlignment="1">
      <alignment horizontal="center"/>
    </xf>
    <xf numFmtId="0" fontId="3" fillId="0" borderId="0" xfId="1" applyAlignment="1"/>
    <xf numFmtId="169" fontId="3" fillId="0" borderId="0" xfId="1" applyNumberFormat="1" applyAlignment="1">
      <alignment horizontal="center"/>
    </xf>
    <xf numFmtId="0" fontId="3" fillId="0" borderId="0" xfId="1" applyFont="1" applyAlignment="1"/>
    <xf numFmtId="169" fontId="3" fillId="0" borderId="0" xfId="1" applyNumberFormat="1" applyAlignment="1"/>
    <xf numFmtId="0" fontId="3" fillId="0" borderId="0" xfId="1" applyAlignment="1">
      <alignment horizontal="left"/>
    </xf>
    <xf numFmtId="0" fontId="6" fillId="12" borderId="16" xfId="0" applyFon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2" fontId="0" fillId="0" borderId="12" xfId="0" applyNumberFormat="1" applyFill="1" applyBorder="1" applyAlignment="1" applyProtection="1">
      <alignment horizontal="center" vertical="center"/>
    </xf>
    <xf numFmtId="2" fontId="0" fillId="0" borderId="1" xfId="0" applyNumberForma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2" fontId="0" fillId="0" borderId="1" xfId="0" applyNumberFormat="1" applyBorder="1" applyAlignment="1" applyProtection="1">
      <alignment horizontal="center" vertical="center"/>
    </xf>
    <xf numFmtId="0" fontId="6" fillId="12" borderId="1" xfId="0" applyFont="1" applyFill="1" applyBorder="1" applyAlignment="1" applyProtection="1">
      <alignment horizontal="center" vertical="center"/>
    </xf>
    <xf numFmtId="0" fontId="6" fillId="12" borderId="2" xfId="0" applyFont="1" applyFill="1" applyBorder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6" fillId="12" borderId="20" xfId="0" applyFont="1" applyFill="1" applyBorder="1" applyAlignment="1" applyProtection="1">
      <alignment horizontal="center" vertical="center"/>
    </xf>
    <xf numFmtId="2" fontId="0" fillId="10" borderId="12" xfId="0" applyNumberFormat="1" applyFill="1" applyBorder="1" applyAlignment="1" applyProtection="1">
      <alignment horizontal="center" vertical="center"/>
    </xf>
    <xf numFmtId="0" fontId="6" fillId="12" borderId="13" xfId="0" applyFont="1" applyFill="1" applyBorder="1" applyAlignment="1" applyProtection="1">
      <alignment horizontal="center" vertical="center"/>
    </xf>
    <xf numFmtId="14" fontId="0" fillId="0" borderId="12" xfId="0" applyNumberFormat="1" applyFill="1" applyBorder="1" applyAlignment="1" applyProtection="1">
      <alignment horizontal="center" vertical="center"/>
    </xf>
    <xf numFmtId="2" fontId="0" fillId="10" borderId="1" xfId="0" applyNumberFormat="1" applyFill="1" applyBorder="1" applyAlignment="1" applyProtection="1">
      <alignment horizontal="center" vertical="center"/>
    </xf>
    <xf numFmtId="14" fontId="0" fillId="0" borderId="1" xfId="0" applyNumberFormat="1" applyBorder="1" applyAlignment="1">
      <alignment horizontal="center"/>
    </xf>
    <xf numFmtId="0" fontId="0" fillId="5" borderId="1" xfId="0" applyFill="1" applyBorder="1" applyAlignment="1" applyProtection="1">
      <alignment horizontal="center" vertical="center"/>
    </xf>
    <xf numFmtId="2" fontId="0" fillId="5" borderId="1" xfId="0" applyNumberFormat="1" applyFill="1" applyBorder="1" applyAlignment="1" applyProtection="1">
      <alignment horizontal="center" vertical="center"/>
    </xf>
    <xf numFmtId="0" fontId="0" fillId="11" borderId="1" xfId="0" applyFill="1" applyBorder="1" applyAlignment="1">
      <alignment horizontal="center"/>
    </xf>
    <xf numFmtId="3" fontId="0" fillId="0" borderId="0" xfId="0" applyNumberFormat="1"/>
    <xf numFmtId="14" fontId="0" fillId="11" borderId="1" xfId="0" applyNumberFormat="1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11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7" fontId="0" fillId="0" borderId="0" xfId="0" applyNumberFormat="1" applyAlignment="1" applyProtection="1">
      <alignment horizontal="center" vertical="center"/>
    </xf>
    <xf numFmtId="167" fontId="0" fillId="0" borderId="1" xfId="0" applyNumberFormat="1" applyBorder="1" applyAlignment="1" applyProtection="1">
      <alignment horizontal="center" vertical="center"/>
    </xf>
    <xf numFmtId="167" fontId="0" fillId="0" borderId="14" xfId="0" applyNumberFormat="1" applyBorder="1" applyAlignment="1" applyProtection="1">
      <alignment horizontal="center" vertical="center"/>
    </xf>
    <xf numFmtId="167" fontId="0" fillId="0" borderId="15" xfId="0" applyNumberFormat="1" applyBorder="1" applyAlignment="1" applyProtection="1">
      <alignment horizontal="center" vertical="center"/>
    </xf>
    <xf numFmtId="167" fontId="0" fillId="0" borderId="13" xfId="0" applyNumberFormat="1" applyBorder="1" applyAlignment="1" applyProtection="1">
      <alignment horizontal="center" vertical="center"/>
    </xf>
    <xf numFmtId="167" fontId="0" fillId="0" borderId="12" xfId="0" applyNumberFormat="1" applyBorder="1" applyAlignment="1" applyProtection="1">
      <alignment horizontal="center" vertical="center"/>
    </xf>
    <xf numFmtId="167" fontId="0" fillId="2" borderId="1" xfId="0" applyNumberFormat="1" applyFill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7" fontId="0" fillId="11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0" fillId="0" borderId="15" xfId="0" applyNumberFormat="1" applyBorder="1" applyAlignment="1" applyProtection="1">
      <alignment horizontal="center" vertical="center"/>
    </xf>
    <xf numFmtId="14" fontId="0" fillId="0" borderId="1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4" fontId="0" fillId="10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17" borderId="20" xfId="0" applyFill="1" applyBorder="1" applyAlignment="1">
      <alignment wrapText="1"/>
    </xf>
    <xf numFmtId="0" fontId="0" fillId="17" borderId="10" xfId="0" applyFill="1" applyBorder="1" applyAlignment="1">
      <alignment wrapText="1"/>
    </xf>
    <xf numFmtId="0" fontId="0" fillId="17" borderId="12" xfId="0" applyFill="1" applyBorder="1" applyAlignment="1">
      <alignment wrapText="1"/>
    </xf>
    <xf numFmtId="169" fontId="0" fillId="0" borderId="1" xfId="0" applyNumberFormat="1" applyBorder="1"/>
    <xf numFmtId="0" fontId="0" fillId="5" borderId="1" xfId="0" applyFill="1" applyBorder="1"/>
    <xf numFmtId="0" fontId="0" fillId="11" borderId="1" xfId="0" applyFill="1" applyBorder="1"/>
    <xf numFmtId="0" fontId="0" fillId="17" borderId="1" xfId="0" applyFill="1" applyBorder="1" applyAlignment="1">
      <alignment horizontal="center"/>
    </xf>
    <xf numFmtId="14" fontId="0" fillId="17" borderId="1" xfId="0" applyNumberFormat="1" applyFill="1" applyBorder="1" applyAlignment="1">
      <alignment horizontal="center"/>
    </xf>
    <xf numFmtId="167" fontId="0" fillId="17" borderId="1" xfId="0" applyNumberFormat="1" applyFill="1" applyBorder="1" applyAlignment="1">
      <alignment horizontal="center"/>
    </xf>
    <xf numFmtId="0" fontId="0" fillId="17" borderId="17" xfId="0" applyFill="1" applyBorder="1" applyAlignment="1">
      <alignment wrapText="1"/>
    </xf>
    <xf numFmtId="2" fontId="0" fillId="17" borderId="2" xfId="0" applyNumberFormat="1" applyFill="1" applyBorder="1" applyAlignment="1">
      <alignment horizontal="center"/>
    </xf>
    <xf numFmtId="2" fontId="0" fillId="17" borderId="3" xfId="0" applyNumberFormat="1" applyFill="1" applyBorder="1" applyAlignment="1">
      <alignment horizontal="center"/>
    </xf>
    <xf numFmtId="0" fontId="0" fillId="17" borderId="19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2" fontId="0" fillId="17" borderId="16" xfId="0" applyNumberFormat="1" applyFill="1" applyBorder="1" applyAlignment="1">
      <alignment horizontal="center"/>
    </xf>
    <xf numFmtId="2" fontId="0" fillId="17" borderId="17" xfId="0" applyNumberFormat="1" applyFill="1" applyBorder="1" applyAlignment="1">
      <alignment horizontal="center"/>
    </xf>
    <xf numFmtId="0" fontId="0" fillId="17" borderId="17" xfId="0" applyFill="1" applyBorder="1" applyAlignment="1" applyProtection="1">
      <alignment horizontal="center" vertical="center"/>
    </xf>
    <xf numFmtId="0" fontId="0" fillId="17" borderId="3" xfId="0" applyFill="1" applyBorder="1" applyAlignment="1" applyProtection="1">
      <alignment horizontal="center" vertical="center"/>
    </xf>
    <xf numFmtId="2" fontId="0" fillId="17" borderId="19" xfId="0" applyNumberFormat="1" applyFill="1" applyBorder="1" applyAlignment="1" applyProtection="1">
      <alignment horizontal="center" vertical="center"/>
    </xf>
    <xf numFmtId="2" fontId="0" fillId="17" borderId="3" xfId="0" applyNumberFormat="1" applyFill="1" applyBorder="1" applyAlignment="1" applyProtection="1">
      <alignment horizontal="center" vertical="center"/>
    </xf>
    <xf numFmtId="2" fontId="0" fillId="17" borderId="17" xfId="0" applyNumberFormat="1" applyFill="1" applyBorder="1" applyAlignment="1" applyProtection="1">
      <alignment horizontal="center" vertical="center"/>
    </xf>
    <xf numFmtId="0" fontId="0" fillId="17" borderId="17" xfId="0" applyFill="1" applyBorder="1" applyAlignment="1">
      <alignment horizontal="center"/>
    </xf>
    <xf numFmtId="2" fontId="0" fillId="10" borderId="15" xfId="0" applyNumberFormat="1" applyFill="1" applyBorder="1" applyAlignment="1" applyProtection="1">
      <alignment horizontal="center" vertical="center"/>
    </xf>
    <xf numFmtId="0" fontId="0" fillId="17" borderId="12" xfId="0" applyFill="1" applyBorder="1"/>
    <xf numFmtId="0" fontId="0" fillId="17" borderId="20" xfId="0" applyFill="1" applyBorder="1" applyAlignment="1">
      <alignment horizontal="center"/>
    </xf>
    <xf numFmtId="14" fontId="0" fillId="17" borderId="10" xfId="0" applyNumberFormat="1" applyFill="1" applyBorder="1" applyAlignment="1">
      <alignment horizontal="center"/>
    </xf>
    <xf numFmtId="167" fontId="0" fillId="17" borderId="10" xfId="0" applyNumberForma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2" fontId="0" fillId="10" borderId="13" xfId="0" applyNumberFormat="1" applyFill="1" applyBorder="1" applyAlignment="1" applyProtection="1">
      <alignment horizontal="center" vertical="center"/>
    </xf>
    <xf numFmtId="14" fontId="0" fillId="0" borderId="13" xfId="0" applyNumberForma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0" fillId="0" borderId="13" xfId="0" applyBorder="1"/>
    <xf numFmtId="14" fontId="0" fillId="0" borderId="15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167" fontId="0" fillId="0" borderId="20" xfId="0" applyNumberFormat="1" applyBorder="1" applyAlignment="1">
      <alignment horizontal="center"/>
    </xf>
    <xf numFmtId="167" fontId="0" fillId="11" borderId="13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0" fillId="3" borderId="1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2" fontId="11" fillId="0" borderId="0" xfId="0" applyNumberFormat="1" applyFont="1" applyFill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14" fontId="0" fillId="0" borderId="10" xfId="0" applyNumberFormat="1" applyFill="1" applyBorder="1" applyAlignment="1" applyProtection="1">
      <alignment horizontal="center" vertical="center"/>
    </xf>
    <xf numFmtId="167" fontId="0" fillId="0" borderId="10" xfId="0" applyNumberFormat="1" applyFill="1" applyBorder="1" applyAlignment="1" applyProtection="1">
      <alignment horizontal="center" vertical="center"/>
    </xf>
    <xf numFmtId="2" fontId="0" fillId="0" borderId="3" xfId="0" applyNumberFormat="1" applyFill="1" applyBorder="1" applyAlignment="1" applyProtection="1">
      <alignment horizontal="center" vertical="center"/>
    </xf>
    <xf numFmtId="0" fontId="0" fillId="0" borderId="3" xfId="0" applyFill="1" applyBorder="1" applyAlignment="1" applyProtection="1">
      <alignment horizontal="center" vertical="center"/>
    </xf>
    <xf numFmtId="0" fontId="0" fillId="0" borderId="19" xfId="0" applyFill="1" applyBorder="1" applyAlignment="1" applyProtection="1">
      <alignment horizontal="center" vertical="center"/>
    </xf>
    <xf numFmtId="0" fontId="0" fillId="0" borderId="12" xfId="0" applyFill="1" applyBorder="1" applyAlignment="1" applyProtection="1">
      <alignment horizontal="center" vertical="center"/>
    </xf>
    <xf numFmtId="0" fontId="0" fillId="0" borderId="18" xfId="0" applyFill="1" applyBorder="1" applyAlignment="1" applyProtection="1">
      <alignment horizontal="center" vertical="center"/>
    </xf>
    <xf numFmtId="0" fontId="0" fillId="0" borderId="15" xfId="0" applyBorder="1" applyAlignment="1">
      <alignment vertical="center"/>
    </xf>
    <xf numFmtId="14" fontId="0" fillId="0" borderId="15" xfId="0" applyNumberFormat="1" applyFill="1" applyBorder="1" applyAlignment="1">
      <alignment horizontal="center" vertical="center"/>
    </xf>
    <xf numFmtId="168" fontId="0" fillId="0" borderId="15" xfId="0" applyNumberFormat="1" applyFill="1" applyBorder="1" applyAlignment="1">
      <alignment horizontal="center" vertical="center"/>
    </xf>
    <xf numFmtId="167" fontId="0" fillId="0" borderId="15" xfId="0" applyNumberFormat="1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" fontId="0" fillId="10" borderId="10" xfId="0" applyNumberFormat="1" applyFill="1" applyBorder="1" applyAlignment="1" applyProtection="1">
      <alignment horizontal="center" vertical="center"/>
    </xf>
    <xf numFmtId="2" fontId="0" fillId="0" borderId="10" xfId="0" applyNumberFormat="1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0" fillId="14" borderId="12" xfId="0" applyFill="1" applyBorder="1" applyAlignment="1">
      <alignment horizontal="center" vertical="center"/>
    </xf>
    <xf numFmtId="14" fontId="0" fillId="0" borderId="0" xfId="0" applyNumberFormat="1" applyFill="1" applyBorder="1" applyAlignment="1" applyProtection="1">
      <alignment horizontal="center" vertical="center"/>
    </xf>
    <xf numFmtId="14" fontId="0" fillId="0" borderId="0" xfId="0" applyNumberFormat="1" applyFill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10" borderId="0" xfId="0" applyNumberForma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10" borderId="0" xfId="0" applyNumberFormat="1" applyFill="1" applyBorder="1" applyAlignment="1">
      <alignment horizontal="center"/>
    </xf>
    <xf numFmtId="0" fontId="0" fillId="0" borderId="0" xfId="0" applyFill="1"/>
    <xf numFmtId="0" fontId="0" fillId="10" borderId="0" xfId="0" applyFill="1" applyBorder="1" applyAlignment="1">
      <alignment horizontal="center"/>
    </xf>
    <xf numFmtId="0" fontId="0" fillId="10" borderId="0" xfId="0" applyFill="1" applyBorder="1"/>
    <xf numFmtId="2" fontId="0" fillId="10" borderId="0" xfId="0" applyNumberFormat="1" applyFill="1" applyBorder="1"/>
    <xf numFmtId="14" fontId="0" fillId="0" borderId="1" xfId="0" applyNumberForma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2" fontId="0" fillId="10" borderId="1" xfId="0" applyNumberFormat="1" applyFill="1" applyBorder="1" applyAlignment="1">
      <alignment horizontal="center"/>
    </xf>
    <xf numFmtId="2" fontId="4" fillId="10" borderId="1" xfId="0" applyNumberFormat="1" applyFont="1" applyFill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10" borderId="1" xfId="0" applyFont="1" applyFill="1" applyBorder="1"/>
    <xf numFmtId="2" fontId="4" fillId="10" borderId="1" xfId="0" applyNumberFormat="1" applyFont="1" applyFill="1" applyBorder="1"/>
    <xf numFmtId="0" fontId="0" fillId="10" borderId="1" xfId="0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11" fillId="0" borderId="1" xfId="0" applyNumberFormat="1" applyFont="1" applyFill="1" applyBorder="1" applyAlignment="1">
      <alignment horizontal="center" vertical="center"/>
    </xf>
    <xf numFmtId="0" fontId="5" fillId="0" borderId="1" xfId="0" applyFont="1" applyBorder="1"/>
    <xf numFmtId="0" fontId="5" fillId="9" borderId="1" xfId="0" applyFont="1" applyFill="1" applyBorder="1"/>
    <xf numFmtId="2" fontId="5" fillId="9" borderId="1" xfId="0" applyNumberFormat="1" applyFont="1" applyFill="1" applyBorder="1" applyAlignment="1">
      <alignment horizontal="center"/>
    </xf>
    <xf numFmtId="0" fontId="5" fillId="0" borderId="0" xfId="0" applyFont="1" applyBorder="1"/>
    <xf numFmtId="2" fontId="4" fillId="0" borderId="1" xfId="0" applyNumberFormat="1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5" fillId="0" borderId="1" xfId="0" applyFont="1" applyFill="1" applyBorder="1"/>
    <xf numFmtId="2" fontId="5" fillId="0" borderId="1" xfId="0" applyNumberFormat="1" applyFont="1" applyFill="1" applyBorder="1" applyAlignment="1">
      <alignment horizontal="center"/>
    </xf>
    <xf numFmtId="2" fontId="14" fillId="0" borderId="1" xfId="0" applyNumberFormat="1" applyFont="1" applyFill="1" applyBorder="1" applyAlignment="1">
      <alignment horizontal="center"/>
    </xf>
    <xf numFmtId="2" fontId="13" fillId="0" borderId="1" xfId="0" applyNumberFormat="1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12" fillId="0" borderId="1" xfId="0" applyFont="1" applyFill="1" applyBorder="1"/>
    <xf numFmtId="2" fontId="12" fillId="0" borderId="1" xfId="0" applyNumberFormat="1" applyFont="1" applyFill="1" applyBorder="1" applyAlignment="1">
      <alignment horizontal="center"/>
    </xf>
    <xf numFmtId="0" fontId="14" fillId="9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 applyFill="1" applyBorder="1" applyAlignment="1">
      <alignment horizontal="center" vertical="center"/>
    </xf>
    <xf numFmtId="171" fontId="11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0" fontId="16" fillId="0" borderId="0" xfId="0" applyFont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14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37" xfId="0" applyFont="1" applyBorder="1" applyAlignment="1">
      <alignment horizontal="center" vertical="center"/>
    </xf>
    <xf numFmtId="0" fontId="16" fillId="0" borderId="38" xfId="0" applyFont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Fill="1" applyBorder="1" applyAlignment="1">
      <alignment horizontal="center" vertical="center"/>
    </xf>
    <xf numFmtId="2" fontId="16" fillId="0" borderId="15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15" borderId="15" xfId="0" applyNumberFormat="1" applyFont="1" applyFill="1" applyBorder="1" applyAlignment="1">
      <alignment horizontal="center" vertical="center"/>
    </xf>
    <xf numFmtId="2" fontId="16" fillId="0" borderId="10" xfId="0" applyNumberFormat="1" applyFont="1" applyBorder="1" applyAlignment="1">
      <alignment horizontal="center" vertical="center"/>
    </xf>
    <xf numFmtId="14" fontId="16" fillId="0" borderId="15" xfId="0" applyNumberFormat="1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/>
    </xf>
    <xf numFmtId="14" fontId="16" fillId="0" borderId="13" xfId="0" applyNumberFormat="1" applyFont="1" applyBorder="1" applyAlignment="1">
      <alignment horizontal="center" vertical="center"/>
    </xf>
    <xf numFmtId="2" fontId="3" fillId="11" borderId="15" xfId="0" applyNumberFormat="1" applyFont="1" applyFill="1" applyBorder="1" applyAlignment="1">
      <alignment horizontal="center" vertical="center"/>
    </xf>
    <xf numFmtId="0" fontId="16" fillId="11" borderId="0" xfId="0" applyFont="1" applyFill="1" applyAlignment="1">
      <alignment horizontal="center" vertical="center"/>
    </xf>
    <xf numFmtId="2" fontId="3" fillId="0" borderId="1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2" fontId="16" fillId="0" borderId="12" xfId="0" applyNumberFormat="1" applyFont="1" applyBorder="1" applyAlignment="1">
      <alignment horizontal="center" vertical="center"/>
    </xf>
    <xf numFmtId="2" fontId="16" fillId="0" borderId="13" xfId="0" applyNumberFormat="1" applyFont="1" applyBorder="1" applyAlignment="1">
      <alignment horizontal="center" vertical="center"/>
    </xf>
    <xf numFmtId="2" fontId="16" fillId="0" borderId="13" xfId="0" applyNumberFormat="1" applyFont="1" applyFill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2" fontId="16" fillId="11" borderId="1" xfId="0" applyNumberFormat="1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2" fontId="16" fillId="11" borderId="15" xfId="0" applyNumberFormat="1" applyFont="1" applyFill="1" applyBorder="1" applyAlignment="1">
      <alignment horizontal="center" vertical="center"/>
    </xf>
    <xf numFmtId="2" fontId="16" fillId="0" borderId="14" xfId="0" applyNumberFormat="1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2" fontId="16" fillId="2" borderId="21" xfId="0" applyNumberFormat="1" applyFont="1" applyFill="1" applyBorder="1" applyAlignment="1">
      <alignment horizontal="center" vertical="center" wrapText="1"/>
    </xf>
    <xf numFmtId="2" fontId="16" fillId="2" borderId="15" xfId="0" applyNumberFormat="1" applyFont="1" applyFill="1" applyBorder="1" applyAlignment="1">
      <alignment horizontal="center" vertical="center"/>
    </xf>
    <xf numFmtId="2" fontId="3" fillId="2" borderId="15" xfId="0" applyNumberFormat="1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16" fillId="2" borderId="1" xfId="49" applyNumberFormat="1" applyFont="1" applyFill="1" applyBorder="1" applyAlignment="1" applyProtection="1">
      <alignment horizontal="center" vertical="center"/>
    </xf>
    <xf numFmtId="2" fontId="16" fillId="2" borderId="1" xfId="49" applyNumberFormat="1" applyFont="1" applyFill="1" applyBorder="1" applyAlignment="1" applyProtection="1">
      <alignment horizontal="center" vertical="center"/>
      <protection locked="0"/>
    </xf>
    <xf numFmtId="2" fontId="16" fillId="2" borderId="15" xfId="49" applyNumberFormat="1" applyFont="1" applyFill="1" applyBorder="1" applyAlignment="1" applyProtection="1">
      <alignment horizontal="center" vertical="center" wrapText="1"/>
    </xf>
    <xf numFmtId="0" fontId="16" fillId="2" borderId="15" xfId="49" applyNumberFormat="1" applyFont="1" applyFill="1" applyBorder="1" applyAlignment="1" applyProtection="1">
      <alignment horizontal="center" vertical="center" wrapText="1"/>
    </xf>
    <xf numFmtId="14" fontId="16" fillId="2" borderId="15" xfId="49" applyNumberFormat="1" applyFont="1" applyFill="1" applyBorder="1" applyAlignment="1" applyProtection="1">
      <alignment horizontal="center" vertical="center"/>
      <protection locked="0"/>
    </xf>
    <xf numFmtId="0" fontId="16" fillId="2" borderId="15" xfId="49" applyFont="1" applyFill="1" applyBorder="1" applyAlignment="1" applyProtection="1">
      <alignment horizontal="center" vertical="center"/>
      <protection locked="0"/>
    </xf>
    <xf numFmtId="2" fontId="16" fillId="2" borderId="13" xfId="0" applyNumberFormat="1" applyFont="1" applyFill="1" applyBorder="1" applyAlignment="1">
      <alignment horizontal="center" vertical="center"/>
    </xf>
    <xf numFmtId="2" fontId="3" fillId="2" borderId="22" xfId="0" applyNumberFormat="1" applyFont="1" applyFill="1" applyBorder="1" applyAlignment="1">
      <alignment horizontal="center" vertical="center"/>
    </xf>
    <xf numFmtId="0" fontId="16" fillId="2" borderId="14" xfId="49" applyNumberFormat="1" applyFont="1" applyFill="1" applyBorder="1" applyAlignment="1" applyProtection="1">
      <alignment horizontal="center" vertical="center" wrapText="1"/>
    </xf>
    <xf numFmtId="14" fontId="16" fillId="2" borderId="14" xfId="49" applyNumberFormat="1" applyFont="1" applyFill="1" applyBorder="1" applyAlignment="1" applyProtection="1">
      <alignment horizontal="center" vertical="center"/>
      <protection locked="0"/>
    </xf>
    <xf numFmtId="0" fontId="16" fillId="2" borderId="14" xfId="49" applyFont="1" applyFill="1" applyBorder="1" applyAlignment="1" applyProtection="1">
      <alignment horizontal="center" vertical="center"/>
      <protection locked="0"/>
    </xf>
    <xf numFmtId="2" fontId="16" fillId="2" borderId="16" xfId="0" applyNumberFormat="1" applyFont="1" applyFill="1" applyBorder="1" applyAlignment="1">
      <alignment horizontal="center" vertical="center"/>
    </xf>
    <xf numFmtId="0" fontId="16" fillId="7" borderId="19" xfId="0" applyFont="1" applyFill="1" applyBorder="1" applyAlignment="1">
      <alignment horizontal="center" vertical="center"/>
    </xf>
    <xf numFmtId="2" fontId="16" fillId="7" borderId="3" xfId="0" applyNumberFormat="1" applyFont="1" applyFill="1" applyBorder="1" applyAlignment="1">
      <alignment horizontal="center" vertical="center"/>
    </xf>
    <xf numFmtId="0" fontId="0" fillId="12" borderId="1" xfId="0" applyFill="1" applyBorder="1" applyAlignment="1">
      <alignment vertical="center"/>
    </xf>
    <xf numFmtId="2" fontId="3" fillId="2" borderId="14" xfId="0" applyNumberFormat="1" applyFont="1" applyFill="1" applyBorder="1" applyAlignment="1">
      <alignment horizontal="center" vertical="center"/>
    </xf>
    <xf numFmtId="2" fontId="16" fillId="2" borderId="14" xfId="49" applyNumberFormat="1" applyFont="1" applyFill="1" applyBorder="1" applyAlignment="1" applyProtection="1">
      <alignment horizontal="center" vertical="center" wrapText="1"/>
    </xf>
    <xf numFmtId="2" fontId="16" fillId="2" borderId="14" xfId="49" applyNumberFormat="1" applyFont="1" applyFill="1" applyBorder="1" applyAlignment="1" applyProtection="1">
      <alignment horizontal="center" vertical="center" wrapText="1"/>
      <protection locked="0"/>
    </xf>
    <xf numFmtId="2" fontId="16" fillId="2" borderId="15" xfId="49" applyNumberFormat="1" applyFont="1" applyFill="1" applyBorder="1" applyAlignment="1" applyProtection="1">
      <alignment horizontal="center" vertical="center" wrapText="1"/>
      <protection locked="0"/>
    </xf>
    <xf numFmtId="2" fontId="16" fillId="0" borderId="15" xfId="0" applyNumberFormat="1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2" fontId="16" fillId="2" borderId="2" xfId="49" applyNumberFormat="1" applyFont="1" applyFill="1" applyBorder="1" applyAlignment="1" applyProtection="1">
      <alignment horizontal="center" vertical="center"/>
      <protection locked="0"/>
    </xf>
    <xf numFmtId="2" fontId="16" fillId="2" borderId="3" xfId="49" applyNumberFormat="1" applyFont="1" applyFill="1" applyBorder="1" applyAlignment="1" applyProtection="1">
      <alignment horizontal="center" vertical="center"/>
    </xf>
    <xf numFmtId="2" fontId="16" fillId="2" borderId="3" xfId="49" applyNumberFormat="1" applyFont="1" applyFill="1" applyBorder="1" applyAlignment="1" applyProtection="1">
      <alignment horizontal="center" vertical="center"/>
      <protection locked="0"/>
    </xf>
    <xf numFmtId="2" fontId="16" fillId="2" borderId="19" xfId="49" applyNumberFormat="1" applyFont="1" applyFill="1" applyBorder="1" applyAlignment="1" applyProtection="1">
      <alignment horizontal="center" vertical="center"/>
    </xf>
    <xf numFmtId="2" fontId="3" fillId="15" borderId="1" xfId="1" applyNumberFormat="1" applyFont="1" applyFill="1" applyBorder="1" applyAlignment="1" applyProtection="1">
      <alignment horizontal="center" vertical="center"/>
    </xf>
    <xf numFmtId="2" fontId="3" fillId="15" borderId="20" xfId="1" applyNumberFormat="1" applyFont="1" applyFill="1" applyBorder="1" applyAlignment="1" applyProtection="1">
      <alignment horizontal="center" vertical="center"/>
    </xf>
    <xf numFmtId="2" fontId="16" fillId="0" borderId="1" xfId="0" applyNumberFormat="1" applyFont="1" applyBorder="1" applyAlignment="1">
      <alignment horizontal="center" vertical="center" wrapText="1"/>
    </xf>
    <xf numFmtId="0" fontId="16" fillId="11" borderId="1" xfId="0" applyFont="1" applyFill="1" applyBorder="1" applyAlignment="1">
      <alignment horizontal="center" vertical="center"/>
    </xf>
    <xf numFmtId="2" fontId="3" fillId="11" borderId="1" xfId="0" applyNumberFormat="1" applyFont="1" applyFill="1" applyBorder="1" applyAlignment="1">
      <alignment horizontal="center" vertical="center"/>
    </xf>
    <xf numFmtId="2" fontId="3" fillId="11" borderId="20" xfId="0" applyNumberFormat="1" applyFont="1" applyFill="1" applyBorder="1" applyAlignment="1">
      <alignment horizontal="center" vertical="center"/>
    </xf>
    <xf numFmtId="2" fontId="16" fillId="11" borderId="0" xfId="0" applyNumberFormat="1" applyFont="1" applyFill="1" applyAlignment="1">
      <alignment horizontal="center" vertical="center"/>
    </xf>
    <xf numFmtId="2" fontId="3" fillId="11" borderId="0" xfId="0" applyNumberFormat="1" applyFont="1" applyFill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8" fillId="6" borderId="16" xfId="0" applyFont="1" applyFill="1" applyBorder="1" applyAlignment="1" applyProtection="1">
      <alignment horizontal="right" vertical="center"/>
      <protection locked="0"/>
    </xf>
    <xf numFmtId="167" fontId="18" fillId="6" borderId="17" xfId="0" applyNumberFormat="1" applyFont="1" applyFill="1" applyBorder="1" applyAlignment="1" applyProtection="1">
      <alignment horizontal="center" vertical="center"/>
      <protection locked="0"/>
    </xf>
    <xf numFmtId="169" fontId="18" fillId="6" borderId="17" xfId="0" applyNumberFormat="1" applyFont="1" applyFill="1" applyBorder="1" applyAlignment="1" applyProtection="1">
      <alignment horizontal="center" vertical="center"/>
    </xf>
    <xf numFmtId="0" fontId="18" fillId="6" borderId="17" xfId="0" applyFont="1" applyFill="1" applyBorder="1" applyAlignment="1" applyProtection="1">
      <alignment vertical="center"/>
    </xf>
    <xf numFmtId="0" fontId="16" fillId="0" borderId="0" xfId="0" applyFont="1" applyAlignment="1" applyProtection="1">
      <alignment horizontal="center" vertical="center"/>
      <protection locked="0"/>
    </xf>
    <xf numFmtId="0" fontId="18" fillId="6" borderId="2" xfId="0" applyFont="1" applyFill="1" applyBorder="1" applyAlignment="1" applyProtection="1">
      <alignment vertical="center"/>
      <protection locked="0"/>
    </xf>
    <xf numFmtId="0" fontId="18" fillId="6" borderId="3" xfId="0" applyFont="1" applyFill="1" applyBorder="1" applyAlignment="1" applyProtection="1">
      <alignment vertical="center"/>
      <protection locked="0"/>
    </xf>
    <xf numFmtId="167" fontId="18" fillId="6" borderId="3" xfId="0" applyNumberFormat="1" applyFont="1" applyFill="1" applyBorder="1" applyAlignment="1" applyProtection="1">
      <alignment horizontal="center" vertical="center"/>
      <protection locked="0"/>
    </xf>
    <xf numFmtId="165" fontId="16" fillId="4" borderId="14" xfId="0" applyNumberFormat="1" applyFont="1" applyFill="1" applyBorder="1" applyAlignment="1" applyProtection="1">
      <alignment horizontal="center" vertical="center"/>
      <protection locked="0"/>
    </xf>
    <xf numFmtId="165" fontId="16" fillId="4" borderId="15" xfId="0" applyNumberFormat="1" applyFont="1" applyFill="1" applyBorder="1" applyAlignment="1" applyProtection="1">
      <alignment horizontal="center" vertical="center"/>
      <protection locked="0"/>
    </xf>
    <xf numFmtId="167" fontId="16" fillId="2" borderId="1" xfId="0" applyNumberFormat="1" applyFont="1" applyFill="1" applyBorder="1" applyAlignment="1" applyProtection="1">
      <alignment horizontal="center" vertical="center"/>
      <protection locked="0"/>
    </xf>
    <xf numFmtId="2" fontId="16" fillId="2" borderId="1" xfId="0" applyNumberFormat="1" applyFont="1" applyFill="1" applyBorder="1" applyAlignment="1" applyProtection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</xf>
    <xf numFmtId="0" fontId="18" fillId="12" borderId="16" xfId="0" applyFont="1" applyFill="1" applyBorder="1" applyAlignment="1" applyProtection="1">
      <alignment horizontal="center" vertical="center"/>
      <protection locked="0"/>
    </xf>
    <xf numFmtId="14" fontId="16" fillId="0" borderId="1" xfId="0" applyNumberFormat="1" applyFont="1" applyFill="1" applyBorder="1" applyAlignment="1" applyProtection="1">
      <alignment horizontal="center" vertical="center"/>
      <protection locked="0"/>
    </xf>
    <xf numFmtId="167" fontId="16" fillId="0" borderId="12" xfId="0" applyNumberFormat="1" applyFont="1" applyFill="1" applyBorder="1" applyAlignment="1" applyProtection="1">
      <alignment horizontal="center" vertical="center"/>
      <protection locked="0"/>
    </xf>
    <xf numFmtId="167" fontId="16" fillId="0" borderId="1" xfId="0" applyNumberFormat="1" applyFont="1" applyFill="1" applyBorder="1" applyAlignment="1" applyProtection="1">
      <alignment horizontal="center" vertical="center"/>
      <protection locked="0"/>
    </xf>
    <xf numFmtId="2" fontId="16" fillId="13" borderId="12" xfId="0" applyNumberFormat="1" applyFont="1" applyFill="1" applyBorder="1" applyAlignment="1" applyProtection="1">
      <alignment horizontal="center" vertical="center"/>
    </xf>
    <xf numFmtId="2" fontId="16" fillId="13" borderId="1" xfId="0" applyNumberFormat="1" applyFont="1" applyFill="1" applyBorder="1" applyAlignment="1" applyProtection="1">
      <alignment horizontal="center" vertical="center"/>
    </xf>
    <xf numFmtId="0" fontId="16" fillId="13" borderId="1" xfId="0" applyFont="1" applyFill="1" applyBorder="1" applyAlignment="1" applyProtection="1">
      <alignment horizontal="center" vertical="center"/>
    </xf>
    <xf numFmtId="0" fontId="16" fillId="13" borderId="0" xfId="0" applyFont="1" applyFill="1" applyBorder="1" applyAlignment="1" applyProtection="1">
      <alignment horizontal="center" vertical="center"/>
    </xf>
    <xf numFmtId="0" fontId="16" fillId="11" borderId="0" xfId="0" applyFont="1" applyFill="1" applyAlignment="1" applyProtection="1">
      <alignment horizontal="center" vertical="center"/>
    </xf>
    <xf numFmtId="0" fontId="16" fillId="11" borderId="1" xfId="0" applyFont="1" applyFill="1" applyBorder="1" applyAlignment="1" applyProtection="1">
      <alignment horizontal="center" vertical="center"/>
      <protection locked="0"/>
    </xf>
    <xf numFmtId="2" fontId="16" fillId="0" borderId="12" xfId="0" applyNumberFormat="1" applyFont="1" applyFill="1" applyBorder="1" applyAlignment="1" applyProtection="1">
      <alignment horizontal="center" vertical="center"/>
    </xf>
    <xf numFmtId="2" fontId="16" fillId="0" borderId="1" xfId="0" applyNumberFormat="1" applyFont="1" applyFill="1" applyBorder="1" applyAlignment="1" applyProtection="1">
      <alignment horizontal="center" vertical="center"/>
    </xf>
    <xf numFmtId="0" fontId="16" fillId="0" borderId="1" xfId="0" applyFont="1" applyBorder="1" applyAlignment="1" applyProtection="1">
      <alignment horizontal="center" vertical="center"/>
    </xf>
    <xf numFmtId="2" fontId="16" fillId="0" borderId="1" xfId="0" applyNumberFormat="1" applyFont="1" applyBorder="1" applyAlignment="1" applyProtection="1">
      <alignment horizontal="center" vertical="center"/>
    </xf>
    <xf numFmtId="2" fontId="16" fillId="0" borderId="20" xfId="0" applyNumberFormat="1" applyFont="1" applyBorder="1" applyAlignment="1" applyProtection="1">
      <alignment horizontal="center" vertical="center"/>
    </xf>
    <xf numFmtId="2" fontId="16" fillId="0" borderId="1" xfId="0" applyNumberFormat="1" applyFont="1" applyBorder="1" applyAlignment="1" applyProtection="1">
      <alignment horizontal="center" vertical="center"/>
      <protection locked="0"/>
    </xf>
    <xf numFmtId="0" fontId="16" fillId="0" borderId="1" xfId="0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 applyProtection="1">
      <alignment horizontal="center" vertical="center"/>
    </xf>
    <xf numFmtId="14" fontId="16" fillId="0" borderId="1" xfId="0" applyNumberFormat="1" applyFont="1" applyBorder="1" applyAlignment="1" applyProtection="1">
      <alignment horizontal="center"/>
      <protection locked="0"/>
    </xf>
    <xf numFmtId="167" fontId="16" fillId="0" borderId="12" xfId="0" applyNumberFormat="1" applyFont="1" applyBorder="1" applyAlignment="1" applyProtection="1">
      <alignment horizontal="center"/>
      <protection locked="0"/>
    </xf>
    <xf numFmtId="167" fontId="16" fillId="0" borderId="1" xfId="0" applyNumberFormat="1" applyFont="1" applyBorder="1" applyAlignment="1" applyProtection="1">
      <alignment horizontal="center"/>
      <protection locked="0"/>
    </xf>
    <xf numFmtId="167" fontId="16" fillId="0" borderId="12" xfId="0" applyNumberFormat="1" applyFont="1" applyBorder="1" applyAlignment="1" applyProtection="1">
      <alignment horizontal="center" vertical="center"/>
      <protection locked="0"/>
    </xf>
    <xf numFmtId="167" fontId="16" fillId="0" borderId="1" xfId="0" applyNumberFormat="1" applyFont="1" applyBorder="1" applyAlignment="1" applyProtection="1">
      <alignment horizontal="center" vertical="center"/>
      <protection locked="0"/>
    </xf>
    <xf numFmtId="2" fontId="16" fillId="0" borderId="19" xfId="0" applyNumberFormat="1" applyFont="1" applyFill="1" applyBorder="1" applyAlignment="1" applyProtection="1">
      <alignment horizontal="center" vertical="center"/>
    </xf>
    <xf numFmtId="0" fontId="16" fillId="16" borderId="1" xfId="0" applyFont="1" applyFill="1" applyBorder="1" applyAlignment="1" applyProtection="1">
      <alignment horizontal="center"/>
      <protection locked="0"/>
    </xf>
    <xf numFmtId="167" fontId="16" fillId="16" borderId="0" xfId="0" applyNumberFormat="1" applyFont="1" applyFill="1" applyAlignment="1" applyProtection="1">
      <alignment horizontal="center"/>
      <protection locked="0"/>
    </xf>
    <xf numFmtId="0" fontId="16" fillId="16" borderId="0" xfId="0" applyFont="1" applyFill="1" applyProtection="1"/>
    <xf numFmtId="0" fontId="16" fillId="16" borderId="1" xfId="0" applyFont="1" applyFill="1" applyBorder="1" applyAlignment="1" applyProtection="1">
      <alignment horizontal="center" vertical="center"/>
      <protection locked="0"/>
    </xf>
    <xf numFmtId="167" fontId="16" fillId="0" borderId="20" xfId="0" applyNumberFormat="1" applyFont="1" applyFill="1" applyBorder="1" applyAlignment="1" applyProtection="1">
      <alignment horizontal="center" vertical="center"/>
      <protection locked="0"/>
    </xf>
    <xf numFmtId="0" fontId="16" fillId="16" borderId="2" xfId="0" applyFont="1" applyFill="1" applyBorder="1" applyProtection="1"/>
    <xf numFmtId="0" fontId="16" fillId="16" borderId="3" xfId="0" applyFont="1" applyFill="1" applyBorder="1" applyProtection="1"/>
    <xf numFmtId="0" fontId="16" fillId="16" borderId="1" xfId="0" applyFont="1" applyFill="1" applyBorder="1" applyProtection="1">
      <protection locked="0"/>
    </xf>
    <xf numFmtId="2" fontId="16" fillId="0" borderId="15" xfId="0" applyNumberFormat="1" applyFont="1" applyFill="1" applyBorder="1" applyAlignment="1" applyProtection="1">
      <alignment horizontal="center" vertical="center"/>
    </xf>
    <xf numFmtId="0" fontId="16" fillId="0" borderId="15" xfId="0" applyFont="1" applyFill="1" applyBorder="1" applyAlignment="1" applyProtection="1">
      <alignment horizontal="center" vertical="center"/>
    </xf>
    <xf numFmtId="0" fontId="16" fillId="11" borderId="20" xfId="0" applyFont="1" applyFill="1" applyBorder="1" applyAlignment="1" applyProtection="1">
      <alignment horizontal="center" vertical="center"/>
      <protection locked="0"/>
    </xf>
    <xf numFmtId="165" fontId="16" fillId="11" borderId="1" xfId="0" applyNumberFormat="1" applyFont="1" applyFill="1" applyBorder="1" applyAlignment="1" applyProtection="1">
      <alignment horizontal="center" vertical="center"/>
      <protection locked="0"/>
    </xf>
    <xf numFmtId="167" fontId="16" fillId="11" borderId="12" xfId="0" applyNumberFormat="1" applyFont="1" applyFill="1" applyBorder="1" applyAlignment="1" applyProtection="1">
      <alignment horizontal="center" vertical="center"/>
      <protection locked="0"/>
    </xf>
    <xf numFmtId="167" fontId="16" fillId="11" borderId="1" xfId="0" applyNumberFormat="1" applyFont="1" applyFill="1" applyBorder="1" applyAlignment="1" applyProtection="1">
      <alignment horizontal="center" vertical="center"/>
      <protection locked="0"/>
    </xf>
    <xf numFmtId="2" fontId="16" fillId="11" borderId="1" xfId="0" applyNumberFormat="1" applyFont="1" applyFill="1" applyBorder="1" applyAlignment="1" applyProtection="1">
      <alignment horizontal="center" vertical="center"/>
    </xf>
    <xf numFmtId="0" fontId="16" fillId="11" borderId="1" xfId="0" applyFont="1" applyFill="1" applyBorder="1" applyAlignment="1" applyProtection="1">
      <alignment horizontal="center" vertical="center"/>
    </xf>
    <xf numFmtId="0" fontId="16" fillId="11" borderId="20" xfId="0" applyFont="1" applyFill="1" applyBorder="1" applyAlignment="1" applyProtection="1">
      <alignment horizontal="center" vertical="center"/>
    </xf>
    <xf numFmtId="0" fontId="16" fillId="11" borderId="1" xfId="0" applyFont="1" applyFill="1" applyBorder="1" applyProtection="1">
      <protection locked="0"/>
    </xf>
    <xf numFmtId="2" fontId="16" fillId="16" borderId="2" xfId="0" applyNumberFormat="1" applyFont="1" applyFill="1" applyBorder="1" applyAlignment="1" applyProtection="1">
      <alignment horizontal="center" vertical="center"/>
    </xf>
    <xf numFmtId="0" fontId="16" fillId="16" borderId="3" xfId="0" applyFont="1" applyFill="1" applyBorder="1" applyAlignment="1" applyProtection="1">
      <alignment horizontal="center" vertical="center"/>
    </xf>
    <xf numFmtId="2" fontId="16" fillId="16" borderId="1" xfId="0" applyNumberFormat="1" applyFont="1" applyFill="1" applyBorder="1" applyAlignment="1" applyProtection="1">
      <alignment horizontal="center" vertical="center"/>
      <protection locked="0"/>
    </xf>
    <xf numFmtId="0" fontId="16" fillId="0" borderId="15" xfId="0" applyFont="1" applyBorder="1" applyAlignment="1" applyProtection="1">
      <alignment horizontal="center" vertical="center"/>
    </xf>
    <xf numFmtId="2" fontId="16" fillId="0" borderId="15" xfId="0" applyNumberFormat="1" applyFont="1" applyBorder="1" applyAlignment="1" applyProtection="1">
      <alignment horizontal="center" vertical="center"/>
    </xf>
    <xf numFmtId="2" fontId="16" fillId="0" borderId="2" xfId="0" applyNumberFormat="1" applyFont="1" applyBorder="1" applyAlignment="1" applyProtection="1">
      <alignment horizontal="center" vertical="center"/>
    </xf>
    <xf numFmtId="14" fontId="16" fillId="11" borderId="1" xfId="0" applyNumberFormat="1" applyFont="1" applyFill="1" applyBorder="1" applyAlignment="1" applyProtection="1">
      <alignment horizontal="center" vertical="center"/>
      <protection locked="0"/>
    </xf>
    <xf numFmtId="2" fontId="16" fillId="11" borderId="0" xfId="0" applyNumberFormat="1" applyFont="1" applyFill="1" applyBorder="1" applyAlignment="1" applyProtection="1">
      <alignment horizontal="center" vertical="center"/>
    </xf>
    <xf numFmtId="0" fontId="16" fillId="11" borderId="0" xfId="0" applyFont="1" applyFill="1" applyBorder="1" applyAlignment="1" applyProtection="1">
      <alignment horizontal="center" vertical="center"/>
    </xf>
    <xf numFmtId="167" fontId="16" fillId="0" borderId="0" xfId="0" applyNumberFormat="1" applyFont="1" applyAlignment="1" applyProtection="1">
      <alignment horizontal="center" vertical="center"/>
      <protection locked="0"/>
    </xf>
    <xf numFmtId="2" fontId="16" fillId="0" borderId="13" xfId="0" applyNumberFormat="1" applyFont="1" applyFill="1" applyBorder="1" applyAlignment="1" applyProtection="1">
      <alignment horizontal="center" vertical="center"/>
    </xf>
    <xf numFmtId="0" fontId="16" fillId="0" borderId="13" xfId="0" applyFont="1" applyFill="1" applyBorder="1" applyAlignment="1" applyProtection="1">
      <alignment horizontal="center" vertical="center"/>
    </xf>
    <xf numFmtId="0" fontId="16" fillId="0" borderId="13" xfId="0" applyFont="1" applyBorder="1" applyAlignment="1" applyProtection="1">
      <alignment horizontal="center" vertical="center"/>
    </xf>
    <xf numFmtId="2" fontId="16" fillId="0" borderId="13" xfId="0" applyNumberFormat="1" applyFont="1" applyBorder="1" applyAlignment="1" applyProtection="1">
      <alignment horizontal="center" vertical="center"/>
    </xf>
    <xf numFmtId="2" fontId="16" fillId="0" borderId="16" xfId="0" applyNumberFormat="1" applyFont="1" applyBorder="1" applyAlignment="1" applyProtection="1">
      <alignment horizontal="center" vertical="center"/>
    </xf>
    <xf numFmtId="14" fontId="16" fillId="16" borderId="1" xfId="0" applyNumberFormat="1" applyFont="1" applyFill="1" applyBorder="1" applyAlignment="1" applyProtection="1">
      <alignment horizontal="center" vertical="center"/>
      <protection locked="0"/>
    </xf>
    <xf numFmtId="167" fontId="16" fillId="16" borderId="10" xfId="0" applyNumberFormat="1" applyFont="1" applyFill="1" applyBorder="1" applyAlignment="1" applyProtection="1">
      <alignment horizontal="center" vertical="center"/>
      <protection locked="0"/>
    </xf>
    <xf numFmtId="0" fontId="16" fillId="16" borderId="17" xfId="0" applyFont="1" applyFill="1" applyBorder="1" applyAlignment="1" applyProtection="1">
      <alignment horizontal="center" vertical="center"/>
    </xf>
    <xf numFmtId="2" fontId="1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2" fontId="16" fillId="0" borderId="0" xfId="0" applyNumberFormat="1" applyFont="1" applyBorder="1" applyAlignment="1" applyProtection="1">
      <alignment horizontal="center" vertical="center"/>
    </xf>
    <xf numFmtId="0" fontId="18" fillId="11" borderId="1" xfId="0" applyFont="1" applyFill="1" applyBorder="1" applyAlignment="1" applyProtection="1">
      <alignment horizontal="center" vertical="center"/>
      <protection locked="0"/>
    </xf>
    <xf numFmtId="0" fontId="18" fillId="12" borderId="1" xfId="0" applyFont="1" applyFill="1" applyBorder="1" applyAlignment="1" applyProtection="1">
      <alignment horizontal="center" vertical="center"/>
      <protection locked="0"/>
    </xf>
    <xf numFmtId="167" fontId="16" fillId="0" borderId="18" xfId="0" applyNumberFormat="1" applyFont="1" applyFill="1" applyBorder="1" applyAlignment="1" applyProtection="1">
      <alignment horizontal="center" vertical="center"/>
      <protection locked="0"/>
    </xf>
    <xf numFmtId="167" fontId="16" fillId="0" borderId="13" xfId="0" applyNumberFormat="1" applyFont="1" applyFill="1" applyBorder="1" applyAlignment="1" applyProtection="1">
      <alignment horizontal="center" vertical="center"/>
      <protection locked="0"/>
    </xf>
    <xf numFmtId="167" fontId="16" fillId="0" borderId="19" xfId="0" applyNumberFormat="1" applyFont="1" applyFill="1" applyBorder="1" applyAlignment="1" applyProtection="1">
      <alignment horizontal="center" vertical="center"/>
      <protection locked="0"/>
    </xf>
    <xf numFmtId="167" fontId="16" fillId="0" borderId="15" xfId="0" applyNumberFormat="1" applyFont="1" applyFill="1" applyBorder="1" applyAlignment="1" applyProtection="1">
      <alignment horizontal="center" vertical="center"/>
      <protection locked="0"/>
    </xf>
    <xf numFmtId="167" fontId="16" fillId="0" borderId="2" xfId="0" applyNumberFormat="1" applyFont="1" applyFill="1" applyBorder="1" applyAlignment="1" applyProtection="1">
      <alignment horizontal="center" vertical="center"/>
      <protection locked="0"/>
    </xf>
    <xf numFmtId="0" fontId="18" fillId="12" borderId="2" xfId="0" applyFont="1" applyFill="1" applyBorder="1" applyAlignment="1" applyProtection="1">
      <alignment horizontal="center" vertical="center"/>
      <protection locked="0"/>
    </xf>
    <xf numFmtId="0" fontId="18" fillId="11" borderId="2" xfId="0" applyFont="1" applyFill="1" applyBorder="1" applyAlignment="1" applyProtection="1">
      <alignment horizontal="center" vertical="center"/>
      <protection locked="0"/>
    </xf>
    <xf numFmtId="167" fontId="16" fillId="11" borderId="19" xfId="0" applyNumberFormat="1" applyFont="1" applyFill="1" applyBorder="1" applyAlignment="1" applyProtection="1">
      <alignment horizontal="center" vertical="center"/>
      <protection locked="0"/>
    </xf>
    <xf numFmtId="167" fontId="16" fillId="11" borderId="15" xfId="0" applyNumberFormat="1" applyFont="1" applyFill="1" applyBorder="1" applyAlignment="1" applyProtection="1">
      <alignment horizontal="center" vertical="center"/>
      <protection locked="0"/>
    </xf>
    <xf numFmtId="0" fontId="16" fillId="11" borderId="2" xfId="0" applyFont="1" applyFill="1" applyBorder="1" applyAlignment="1" applyProtection="1">
      <alignment horizontal="center" vertical="center"/>
      <protection locked="0"/>
    </xf>
    <xf numFmtId="2" fontId="16" fillId="11" borderId="0" xfId="0" applyNumberFormat="1" applyFont="1" applyFill="1" applyAlignment="1" applyProtection="1">
      <alignment horizontal="center" vertical="center"/>
    </xf>
    <xf numFmtId="2" fontId="3" fillId="0" borderId="12" xfId="0" applyNumberFormat="1" applyFont="1" applyFill="1" applyBorder="1" applyAlignment="1" applyProtection="1">
      <alignment horizontal="center" vertical="center"/>
    </xf>
    <xf numFmtId="167" fontId="3" fillId="0" borderId="12" xfId="0" applyNumberFormat="1" applyFont="1" applyBorder="1" applyAlignment="1" applyProtection="1">
      <alignment horizontal="center"/>
      <protection locked="0"/>
    </xf>
    <xf numFmtId="167" fontId="3" fillId="0" borderId="1" xfId="0" applyNumberFormat="1" applyFont="1" applyBorder="1" applyAlignment="1" applyProtection="1">
      <alignment horizontal="center"/>
      <protection locked="0"/>
    </xf>
    <xf numFmtId="167" fontId="3" fillId="0" borderId="1" xfId="0" applyNumberFormat="1" applyFont="1" applyFill="1" applyBorder="1" applyAlignment="1" applyProtection="1">
      <alignment horizontal="center" vertical="center"/>
      <protection locked="0"/>
    </xf>
    <xf numFmtId="2" fontId="16" fillId="0" borderId="18" xfId="0" applyNumberFormat="1" applyFont="1" applyFill="1" applyBorder="1" applyAlignment="1" applyProtection="1">
      <alignment horizontal="center" vertical="center"/>
    </xf>
    <xf numFmtId="0" fontId="18" fillId="12" borderId="0" xfId="0" applyFont="1" applyFill="1" applyBorder="1" applyAlignment="1" applyProtection="1">
      <alignment horizontal="center" vertical="center"/>
      <protection locked="0"/>
    </xf>
    <xf numFmtId="0" fontId="16" fillId="11" borderId="20" xfId="0" applyFont="1" applyFill="1" applyBorder="1" applyProtection="1">
      <protection locked="0"/>
    </xf>
    <xf numFmtId="0" fontId="16" fillId="11" borderId="1" xfId="0" applyFont="1" applyFill="1" applyBorder="1" applyAlignment="1" applyProtection="1">
      <alignment horizontal="center"/>
      <protection locked="0"/>
    </xf>
    <xf numFmtId="167" fontId="16" fillId="11" borderId="12" xfId="0" applyNumberFormat="1" applyFont="1" applyFill="1" applyBorder="1" applyAlignment="1" applyProtection="1">
      <alignment horizontal="center"/>
      <protection locked="0"/>
    </xf>
    <xf numFmtId="167" fontId="16" fillId="11" borderId="1" xfId="0" applyNumberFormat="1" applyFont="1" applyFill="1" applyBorder="1" applyAlignment="1" applyProtection="1">
      <alignment horizontal="center"/>
      <protection locked="0"/>
    </xf>
    <xf numFmtId="0" fontId="16" fillId="11" borderId="12" xfId="0" applyFont="1" applyFill="1" applyBorder="1" applyProtection="1"/>
    <xf numFmtId="0" fontId="16" fillId="11" borderId="1" xfId="0" applyFont="1" applyFill="1" applyBorder="1" applyProtection="1"/>
    <xf numFmtId="0" fontId="16" fillId="11" borderId="20" xfId="0" applyFont="1" applyFill="1" applyBorder="1" applyProtection="1"/>
    <xf numFmtId="0" fontId="18" fillId="12" borderId="20" xfId="0" applyFont="1" applyFill="1" applyBorder="1" applyAlignment="1" applyProtection="1">
      <alignment horizontal="center" vertical="center"/>
      <protection locked="0"/>
    </xf>
    <xf numFmtId="2" fontId="16" fillId="11" borderId="20" xfId="0" applyNumberFormat="1" applyFont="1" applyFill="1" applyBorder="1" applyAlignment="1" applyProtection="1">
      <alignment horizontal="center" vertical="center"/>
    </xf>
    <xf numFmtId="0" fontId="16" fillId="11" borderId="0" xfId="0" applyFont="1" applyFill="1" applyProtection="1">
      <protection locked="0"/>
    </xf>
    <xf numFmtId="0" fontId="16" fillId="11" borderId="0" xfId="0" applyFont="1" applyFill="1" applyProtection="1"/>
    <xf numFmtId="0" fontId="18" fillId="11" borderId="20" xfId="0" applyFont="1" applyFill="1" applyBorder="1" applyAlignment="1" applyProtection="1">
      <alignment horizontal="center" vertical="center"/>
      <protection locked="0"/>
    </xf>
    <xf numFmtId="2" fontId="16" fillId="11" borderId="12" xfId="0" applyNumberFormat="1" applyFont="1" applyFill="1" applyBorder="1" applyAlignment="1" applyProtection="1">
      <alignment horizontal="center" vertical="center"/>
    </xf>
    <xf numFmtId="0" fontId="16" fillId="11" borderId="13" xfId="0" applyFont="1" applyFill="1" applyBorder="1" applyAlignment="1" applyProtection="1">
      <alignment horizontal="center" vertical="center"/>
    </xf>
    <xf numFmtId="0" fontId="16" fillId="0" borderId="0" xfId="0" applyFont="1" applyFill="1" applyAlignment="1" applyProtection="1">
      <alignment horizontal="center" vertical="center"/>
      <protection locked="0"/>
    </xf>
    <xf numFmtId="169" fontId="16" fillId="0" borderId="1" xfId="0" applyNumberFormat="1" applyFont="1" applyFill="1" applyBorder="1" applyAlignment="1" applyProtection="1">
      <alignment horizontal="center" vertical="center"/>
    </xf>
    <xf numFmtId="167" fontId="16" fillId="16" borderId="1" xfId="0" applyNumberFormat="1" applyFont="1" applyFill="1" applyBorder="1" applyAlignment="1" applyProtection="1">
      <alignment horizontal="center"/>
      <protection locked="0"/>
    </xf>
    <xf numFmtId="167" fontId="16" fillId="0" borderId="0" xfId="0" applyNumberFormat="1" applyFont="1" applyAlignment="1" applyProtection="1">
      <alignment horizontal="center"/>
      <protection locked="0"/>
    </xf>
    <xf numFmtId="167" fontId="16" fillId="0" borderId="2" xfId="0" applyNumberFormat="1" applyFont="1" applyBorder="1" applyAlignment="1" applyProtection="1">
      <alignment horizontal="center"/>
      <protection locked="0"/>
    </xf>
    <xf numFmtId="167" fontId="16" fillId="0" borderId="15" xfId="0" applyNumberFormat="1" applyFont="1" applyBorder="1" applyAlignment="1" applyProtection="1">
      <alignment horizontal="center"/>
      <protection locked="0"/>
    </xf>
    <xf numFmtId="14" fontId="16" fillId="10" borderId="1" xfId="0" applyNumberFormat="1" applyFont="1" applyFill="1" applyBorder="1" applyAlignment="1" applyProtection="1">
      <alignment horizontal="center" vertical="center"/>
      <protection locked="0"/>
    </xf>
    <xf numFmtId="2" fontId="16" fillId="10" borderId="12" xfId="0" applyNumberFormat="1" applyFont="1" applyFill="1" applyBorder="1" applyAlignment="1" applyProtection="1">
      <alignment horizontal="center" vertical="center"/>
    </xf>
    <xf numFmtId="167" fontId="16" fillId="16" borderId="10" xfId="0" applyNumberFormat="1" applyFont="1" applyFill="1" applyBorder="1" applyAlignment="1" applyProtection="1">
      <alignment horizontal="center"/>
      <protection locked="0"/>
    </xf>
    <xf numFmtId="0" fontId="16" fillId="11" borderId="0" xfId="0" applyFont="1" applyFill="1" applyAlignment="1" applyProtection="1">
      <alignment horizontal="center" vertical="center"/>
      <protection locked="0"/>
    </xf>
    <xf numFmtId="2" fontId="16" fillId="11" borderId="1" xfId="0" applyNumberFormat="1" applyFont="1" applyFill="1" applyBorder="1" applyAlignment="1" applyProtection="1">
      <alignment horizontal="center" vertical="center"/>
      <protection locked="0"/>
    </xf>
    <xf numFmtId="167" fontId="16" fillId="0" borderId="17" xfId="0" applyNumberFormat="1" applyFont="1" applyFill="1" applyBorder="1" applyAlignment="1" applyProtection="1">
      <alignment horizontal="center" vertical="center"/>
      <protection locked="0"/>
    </xf>
    <xf numFmtId="167" fontId="16" fillId="0" borderId="16" xfId="0" applyNumberFormat="1" applyFont="1" applyFill="1" applyBorder="1" applyAlignment="1" applyProtection="1">
      <alignment horizontal="center" vertical="center"/>
      <protection locked="0"/>
    </xf>
    <xf numFmtId="2" fontId="16" fillId="10" borderId="17" xfId="0" applyNumberFormat="1" applyFont="1" applyFill="1" applyBorder="1" applyAlignment="1" applyProtection="1">
      <alignment horizontal="center" vertical="center"/>
    </xf>
    <xf numFmtId="2" fontId="16" fillId="0" borderId="16" xfId="0" applyNumberFormat="1" applyFont="1" applyFill="1" applyBorder="1" applyAlignment="1" applyProtection="1">
      <alignment horizontal="center" vertical="center"/>
    </xf>
    <xf numFmtId="0" fontId="16" fillId="0" borderId="16" xfId="0" applyFont="1" applyFill="1" applyBorder="1" applyAlignment="1" applyProtection="1">
      <alignment horizontal="center" vertical="center"/>
    </xf>
    <xf numFmtId="0" fontId="18" fillId="11" borderId="17" xfId="0" applyFont="1" applyFill="1" applyBorder="1" applyAlignment="1" applyProtection="1">
      <alignment horizontal="center" vertical="center"/>
      <protection locked="0"/>
    </xf>
    <xf numFmtId="167" fontId="16" fillId="10" borderId="12" xfId="0" applyNumberFormat="1" applyFont="1" applyFill="1" applyBorder="1" applyAlignment="1" applyProtection="1">
      <alignment horizontal="center"/>
      <protection locked="0"/>
    </xf>
    <xf numFmtId="167" fontId="16" fillId="10" borderId="1" xfId="0" applyNumberFormat="1" applyFont="1" applyFill="1" applyBorder="1" applyAlignment="1" applyProtection="1">
      <alignment horizontal="center"/>
      <protection locked="0"/>
    </xf>
    <xf numFmtId="14" fontId="16" fillId="10" borderId="1" xfId="0" applyNumberFormat="1" applyFont="1" applyFill="1" applyBorder="1" applyAlignment="1" applyProtection="1">
      <alignment horizontal="center"/>
      <protection locked="0"/>
    </xf>
    <xf numFmtId="2" fontId="16" fillId="10" borderId="0" xfId="0" applyNumberFormat="1" applyFont="1" applyFill="1" applyBorder="1" applyAlignment="1" applyProtection="1">
      <alignment horizontal="center" vertical="center"/>
    </xf>
    <xf numFmtId="167" fontId="16" fillId="0" borderId="19" xfId="0" applyNumberFormat="1" applyFont="1" applyBorder="1" applyAlignment="1" applyProtection="1">
      <alignment horizontal="center"/>
      <protection locked="0"/>
    </xf>
    <xf numFmtId="0" fontId="18" fillId="12" borderId="13" xfId="0" applyFont="1" applyFill="1" applyBorder="1" applyAlignment="1" applyProtection="1">
      <alignment horizontal="center" vertical="center"/>
      <protection locked="0"/>
    </xf>
    <xf numFmtId="2" fontId="16" fillId="10" borderId="1" xfId="0" applyNumberFormat="1" applyFont="1" applyFill="1" applyBorder="1" applyAlignment="1" applyProtection="1">
      <alignment horizontal="center" vertical="center"/>
    </xf>
    <xf numFmtId="0" fontId="16" fillId="0" borderId="0" xfId="0" applyFont="1" applyProtection="1">
      <protection locked="0"/>
    </xf>
    <xf numFmtId="2" fontId="16" fillId="0" borderId="0" xfId="0" applyNumberFormat="1" applyFont="1" applyAlignment="1" applyProtection="1">
      <alignment horizontal="center" vertical="center"/>
    </xf>
    <xf numFmtId="0" fontId="16" fillId="0" borderId="0" xfId="0" applyFont="1" applyAlignment="1" applyProtection="1">
      <alignment horizontal="center" vertical="center"/>
    </xf>
    <xf numFmtId="2" fontId="3" fillId="10" borderId="1" xfId="0" applyNumberFormat="1" applyFont="1" applyFill="1" applyBorder="1" applyAlignment="1" applyProtection="1">
      <alignment horizontal="center" vertical="center"/>
    </xf>
    <xf numFmtId="14" fontId="11" fillId="0" borderId="0" xfId="0" applyNumberFormat="1" applyFont="1" applyAlignment="1">
      <alignment horizontal="center"/>
    </xf>
    <xf numFmtId="0" fontId="11" fillId="12" borderId="14" xfId="0" applyFont="1" applyFill="1" applyBorder="1" applyAlignment="1">
      <alignment vertical="center"/>
    </xf>
    <xf numFmtId="0" fontId="0" fillId="4" borderId="13" xfId="0" applyFont="1" applyFill="1" applyBorder="1" applyAlignment="1" applyProtection="1">
      <alignment vertical="center"/>
    </xf>
    <xf numFmtId="0" fontId="0" fillId="4" borderId="14" xfId="0" applyFont="1" applyFill="1" applyBorder="1" applyAlignment="1" applyProtection="1">
      <alignment vertical="center"/>
    </xf>
    <xf numFmtId="0" fontId="0" fillId="4" borderId="15" xfId="0" applyFont="1" applyFill="1" applyBorder="1" applyAlignment="1" applyProtection="1">
      <alignment vertical="center"/>
    </xf>
    <xf numFmtId="0" fontId="0" fillId="7" borderId="0" xfId="0" applyFill="1" applyBorder="1" applyAlignment="1"/>
    <xf numFmtId="14" fontId="0" fillId="0" borderId="1" xfId="0" applyNumberFormat="1" applyBorder="1" applyAlignment="1">
      <alignment horizontal="center"/>
    </xf>
    <xf numFmtId="2" fontId="16" fillId="0" borderId="15" xfId="0" applyNumberFormat="1" applyFont="1" applyBorder="1" applyAlignment="1">
      <alignment horizontal="center" vertical="center" wrapText="1"/>
    </xf>
    <xf numFmtId="2" fontId="20" fillId="2" borderId="13" xfId="49" applyNumberFormat="1" applyFont="1" applyFill="1" applyBorder="1" applyAlignment="1" applyProtection="1">
      <alignment horizontal="center" vertical="center" wrapText="1"/>
      <protection locked="0"/>
    </xf>
    <xf numFmtId="2" fontId="20" fillId="2" borderId="15" xfId="49" applyNumberFormat="1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>
      <alignment horizontal="center" vertical="center"/>
    </xf>
    <xf numFmtId="2" fontId="16" fillId="2" borderId="20" xfId="49" applyNumberFormat="1" applyFont="1" applyFill="1" applyBorder="1" applyAlignment="1" applyProtection="1">
      <alignment horizontal="right" vertical="center"/>
      <protection locked="0"/>
    </xf>
    <xf numFmtId="2" fontId="16" fillId="2" borderId="12" xfId="49" applyNumberFormat="1" applyFont="1" applyFill="1" applyBorder="1" applyAlignment="1" applyProtection="1">
      <alignment horizontal="left" vertical="center"/>
    </xf>
    <xf numFmtId="2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11" fillId="12" borderId="14" xfId="0" applyFont="1" applyFill="1" applyBorder="1" applyAlignment="1">
      <alignment horizontal="center"/>
    </xf>
    <xf numFmtId="0" fontId="11" fillId="12" borderId="14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0" fillId="10" borderId="0" xfId="0" applyFont="1" applyFill="1" applyAlignment="1">
      <alignment horizontal="center"/>
    </xf>
    <xf numFmtId="0" fontId="11" fillId="0" borderId="1" xfId="0" applyFont="1" applyFill="1" applyBorder="1" applyAlignment="1">
      <alignment horizontal="center" vertical="center"/>
    </xf>
    <xf numFmtId="0" fontId="18" fillId="11" borderId="17" xfId="0" applyFont="1" applyFill="1" applyBorder="1" applyAlignment="1" applyProtection="1">
      <alignment horizontal="center" vertical="center"/>
    </xf>
    <xf numFmtId="167" fontId="16" fillId="16" borderId="12" xfId="0" applyNumberFormat="1" applyFont="1" applyFill="1" applyBorder="1" applyAlignment="1" applyProtection="1">
      <alignment horizontal="center"/>
      <protection locked="0"/>
    </xf>
    <xf numFmtId="14" fontId="16" fillId="0" borderId="15" xfId="0" applyNumberFormat="1" applyFont="1" applyFill="1" applyBorder="1" applyAlignment="1" applyProtection="1">
      <alignment horizontal="center" vertical="center"/>
      <protection locked="0"/>
    </xf>
    <xf numFmtId="0" fontId="18" fillId="11" borderId="10" xfId="0" applyFont="1" applyFill="1" applyBorder="1" applyAlignment="1" applyProtection="1">
      <alignment horizontal="center" vertical="center"/>
      <protection locked="0"/>
    </xf>
    <xf numFmtId="0" fontId="18" fillId="11" borderId="10" xfId="0" applyFont="1" applyFill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 wrapText="1"/>
    </xf>
    <xf numFmtId="0" fontId="1" fillId="10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3" fillId="0" borderId="1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 vertical="center"/>
    </xf>
    <xf numFmtId="2" fontId="22" fillId="0" borderId="0" xfId="0" applyNumberFormat="1" applyFont="1" applyAlignment="1">
      <alignment horizontal="center"/>
    </xf>
    <xf numFmtId="2" fontId="3" fillId="0" borderId="0" xfId="0" applyNumberFormat="1" applyFont="1" applyAlignment="1">
      <alignment horizontal="center"/>
    </xf>
    <xf numFmtId="14" fontId="22" fillId="0" borderId="1" xfId="0" applyNumberFormat="1" applyFont="1" applyFill="1" applyBorder="1" applyAlignment="1" applyProtection="1">
      <alignment horizontal="center" vertical="center"/>
    </xf>
    <xf numFmtId="0" fontId="19" fillId="0" borderId="0" xfId="0" applyFont="1"/>
    <xf numFmtId="2" fontId="3" fillId="0" borderId="1" xfId="0" applyNumberFormat="1" applyFont="1" applyBorder="1" applyAlignment="1" applyProtection="1">
      <alignment horizontal="center" vertical="center"/>
    </xf>
    <xf numFmtId="0" fontId="3" fillId="0" borderId="0" xfId="0" applyFont="1"/>
    <xf numFmtId="2" fontId="23" fillId="10" borderId="0" xfId="0" applyNumberFormat="1" applyFont="1" applyFill="1" applyAlignment="1">
      <alignment horizont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/>
    </xf>
    <xf numFmtId="2" fontId="23" fillId="0" borderId="0" xfId="0" applyNumberFormat="1" applyFont="1" applyAlignment="1">
      <alignment horizontal="center"/>
    </xf>
    <xf numFmtId="0" fontId="24" fillId="0" borderId="0" xfId="0" applyFont="1"/>
    <xf numFmtId="2" fontId="24" fillId="0" borderId="0" xfId="0" applyNumberFormat="1" applyFont="1" applyAlignment="1">
      <alignment horizontal="center"/>
    </xf>
    <xf numFmtId="0" fontId="25" fillId="0" borderId="0" xfId="0" applyFont="1"/>
    <xf numFmtId="14" fontId="22" fillId="0" borderId="15" xfId="0" applyNumberFormat="1" applyFont="1" applyFill="1" applyBorder="1" applyAlignment="1" applyProtection="1">
      <alignment horizontal="center" vertical="center"/>
    </xf>
    <xf numFmtId="14" fontId="22" fillId="0" borderId="13" xfId="0" applyNumberFormat="1" applyFont="1" applyFill="1" applyBorder="1" applyAlignment="1" applyProtection="1">
      <alignment horizontal="center" vertical="center"/>
    </xf>
    <xf numFmtId="0" fontId="22" fillId="0" borderId="1" xfId="0" applyFont="1" applyBorder="1"/>
    <xf numFmtId="0" fontId="26" fillId="0" borderId="0" xfId="0" applyFont="1"/>
    <xf numFmtId="0" fontId="26" fillId="0" borderId="0" xfId="0" applyFont="1" applyAlignment="1">
      <alignment horizontal="center"/>
    </xf>
    <xf numFmtId="0" fontId="3" fillId="10" borderId="1" xfId="0" applyFont="1" applyFill="1" applyBorder="1" applyAlignment="1" applyProtection="1">
      <alignment horizontal="center" vertical="center"/>
    </xf>
    <xf numFmtId="2" fontId="26" fillId="10" borderId="1" xfId="0" applyNumberFormat="1" applyFont="1" applyFill="1" applyBorder="1" applyAlignment="1" applyProtection="1">
      <alignment horizontal="center" vertical="center"/>
    </xf>
    <xf numFmtId="0" fontId="26" fillId="10" borderId="1" xfId="0" applyFont="1" applyFill="1" applyBorder="1" applyAlignment="1" applyProtection="1">
      <alignment horizontal="center" vertical="center"/>
    </xf>
    <xf numFmtId="0" fontId="19" fillId="10" borderId="1" xfId="0" applyFont="1" applyFill="1" applyBorder="1" applyAlignment="1" applyProtection="1">
      <alignment horizontal="center" vertical="center"/>
    </xf>
    <xf numFmtId="2" fontId="22" fillId="10" borderId="0" xfId="0" applyNumberFormat="1" applyFont="1" applyFill="1" applyAlignment="1">
      <alignment horizontal="center"/>
    </xf>
    <xf numFmtId="0" fontId="3" fillId="10" borderId="0" xfId="0" applyFont="1" applyFill="1"/>
    <xf numFmtId="2" fontId="3" fillId="10" borderId="0" xfId="0" applyNumberFormat="1" applyFont="1" applyFill="1" applyAlignment="1">
      <alignment horizontal="center"/>
    </xf>
    <xf numFmtId="0" fontId="27" fillId="0" borderId="0" xfId="0" applyFont="1" applyAlignment="1">
      <alignment horizontal="justify" vertical="center"/>
    </xf>
    <xf numFmtId="0" fontId="3" fillId="0" borderId="1" xfId="0" applyFont="1" applyFill="1" applyBorder="1" applyAlignment="1" applyProtection="1">
      <alignment horizontal="center" vertical="center"/>
    </xf>
    <xf numFmtId="14" fontId="0" fillId="0" borderId="1" xfId="0" applyNumberFormat="1" applyBorder="1" applyAlignment="1">
      <alignment horizontal="center"/>
    </xf>
    <xf numFmtId="14" fontId="0" fillId="0" borderId="0" xfId="0" applyNumberFormat="1" applyAlignment="1">
      <alignment horizontal="center"/>
    </xf>
    <xf numFmtId="168" fontId="0" fillId="10" borderId="1" xfId="0" applyNumberFormat="1" applyFill="1" applyBorder="1" applyAlignment="1">
      <alignment horizontal="center"/>
    </xf>
    <xf numFmtId="167" fontId="0" fillId="10" borderId="1" xfId="0" applyNumberFormat="1" applyFill="1" applyBorder="1" applyAlignment="1">
      <alignment horizontal="center"/>
    </xf>
    <xf numFmtId="2" fontId="16" fillId="11" borderId="19" xfId="0" applyNumberFormat="1" applyFont="1" applyFill="1" applyBorder="1" applyAlignment="1" applyProtection="1">
      <alignment horizontal="center" vertical="center"/>
    </xf>
    <xf numFmtId="2" fontId="16" fillId="11" borderId="15" xfId="0" applyNumberFormat="1" applyFont="1" applyFill="1" applyBorder="1" applyAlignment="1" applyProtection="1">
      <alignment horizontal="center" vertical="center"/>
    </xf>
    <xf numFmtId="0" fontId="16" fillId="11" borderId="15" xfId="0" applyFont="1" applyFill="1" applyBorder="1" applyAlignment="1" applyProtection="1">
      <alignment horizontal="center" vertical="center"/>
    </xf>
    <xf numFmtId="0" fontId="16" fillId="10" borderId="0" xfId="0" applyFont="1" applyFill="1" applyAlignment="1" applyProtection="1">
      <alignment horizontal="center" vertical="center"/>
      <protection locked="0"/>
    </xf>
    <xf numFmtId="0" fontId="22" fillId="11" borderId="16" xfId="0" applyFont="1" applyFill="1" applyBorder="1" applyAlignment="1" applyProtection="1">
      <alignment horizontal="center" vertical="center"/>
      <protection locked="0"/>
    </xf>
    <xf numFmtId="14" fontId="3" fillId="11" borderId="1" xfId="0" applyNumberFormat="1" applyFont="1" applyFill="1" applyBorder="1" applyAlignment="1" applyProtection="1">
      <alignment horizontal="center" vertical="center"/>
      <protection locked="0"/>
    </xf>
    <xf numFmtId="167" fontId="3" fillId="11" borderId="12" xfId="0" applyNumberFormat="1" applyFont="1" applyFill="1" applyBorder="1" applyAlignment="1" applyProtection="1">
      <alignment horizontal="center" vertical="center"/>
      <protection locked="0"/>
    </xf>
    <xf numFmtId="167" fontId="3" fillId="11" borderId="1" xfId="0" applyNumberFormat="1" applyFont="1" applyFill="1" applyBorder="1" applyAlignment="1" applyProtection="1">
      <alignment horizontal="center" vertical="center"/>
      <protection locked="0"/>
    </xf>
    <xf numFmtId="2" fontId="3" fillId="11" borderId="19" xfId="0" applyNumberFormat="1" applyFont="1" applyFill="1" applyBorder="1" applyAlignment="1" applyProtection="1">
      <alignment horizontal="center" vertical="center"/>
    </xf>
    <xf numFmtId="2" fontId="3" fillId="11" borderId="15" xfId="0" applyNumberFormat="1" applyFont="1" applyFill="1" applyBorder="1" applyAlignment="1" applyProtection="1">
      <alignment horizontal="center" vertical="center"/>
    </xf>
    <xf numFmtId="0" fontId="3" fillId="11" borderId="15" xfId="0" applyFont="1" applyFill="1" applyBorder="1" applyAlignment="1" applyProtection="1">
      <alignment horizontal="center" vertical="center"/>
    </xf>
    <xf numFmtId="0" fontId="22" fillId="11" borderId="20" xfId="0" applyFont="1" applyFill="1" applyBorder="1" applyAlignment="1" applyProtection="1">
      <alignment horizontal="center" vertical="center"/>
      <protection locked="0"/>
    </xf>
    <xf numFmtId="2" fontId="3" fillId="11" borderId="12" xfId="0" applyNumberFormat="1" applyFont="1" applyFill="1" applyBorder="1" applyAlignment="1" applyProtection="1">
      <alignment horizontal="center" vertical="center"/>
    </xf>
    <xf numFmtId="2" fontId="3" fillId="11" borderId="1" xfId="0" applyNumberFormat="1" applyFont="1" applyFill="1" applyBorder="1" applyAlignment="1" applyProtection="1">
      <alignment horizontal="center" vertical="center"/>
    </xf>
    <xf numFmtId="0" fontId="3" fillId="11" borderId="13" xfId="0" applyFont="1" applyFill="1" applyBorder="1" applyAlignment="1" applyProtection="1">
      <alignment horizontal="center" vertical="center"/>
    </xf>
    <xf numFmtId="167" fontId="16" fillId="11" borderId="17" xfId="0" applyNumberFormat="1" applyFont="1" applyFill="1" applyBorder="1" applyAlignment="1" applyProtection="1">
      <alignment horizontal="center" vertical="center"/>
      <protection locked="0"/>
    </xf>
    <xf numFmtId="167" fontId="16" fillId="11" borderId="16" xfId="0" applyNumberFormat="1" applyFont="1" applyFill="1" applyBorder="1" applyAlignment="1" applyProtection="1">
      <alignment horizontal="center" vertical="center"/>
      <protection locked="0"/>
    </xf>
    <xf numFmtId="167" fontId="16" fillId="11" borderId="13" xfId="0" applyNumberFormat="1" applyFont="1" applyFill="1" applyBorder="1" applyAlignment="1" applyProtection="1">
      <alignment horizontal="center" vertical="center"/>
      <protection locked="0"/>
    </xf>
    <xf numFmtId="14" fontId="16" fillId="11" borderId="1" xfId="0" applyNumberFormat="1" applyFont="1" applyFill="1" applyBorder="1" applyAlignment="1" applyProtection="1">
      <alignment horizontal="center"/>
      <protection locked="0"/>
    </xf>
    <xf numFmtId="0" fontId="18" fillId="11" borderId="13" xfId="0" applyFont="1" applyFill="1" applyBorder="1" applyAlignment="1" applyProtection="1">
      <alignment horizontal="center" vertical="center"/>
      <protection locked="0"/>
    </xf>
    <xf numFmtId="2" fontId="16" fillId="11" borderId="2" xfId="0" applyNumberFormat="1" applyFont="1" applyFill="1" applyBorder="1" applyAlignment="1" applyProtection="1">
      <alignment horizontal="center" vertical="center"/>
    </xf>
    <xf numFmtId="2" fontId="16" fillId="11" borderId="13" xfId="0" applyNumberFormat="1" applyFont="1" applyFill="1" applyBorder="1" applyAlignment="1" applyProtection="1">
      <alignment horizontal="center" vertical="center"/>
    </xf>
    <xf numFmtId="2" fontId="16" fillId="11" borderId="16" xfId="0" applyNumberFormat="1" applyFont="1" applyFill="1" applyBorder="1" applyAlignment="1" applyProtection="1">
      <alignment horizontal="center" vertical="center"/>
    </xf>
    <xf numFmtId="169" fontId="3" fillId="2" borderId="1" xfId="0" applyNumberFormat="1" applyFont="1" applyFill="1" applyBorder="1" applyAlignment="1" applyProtection="1">
      <alignment horizontal="center"/>
      <protection locked="0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12" borderId="14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12" borderId="14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12" borderId="14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8" fillId="6" borderId="3" xfId="0" applyFont="1" applyFill="1" applyBorder="1" applyAlignment="1" applyProtection="1">
      <alignment vertical="center"/>
    </xf>
    <xf numFmtId="0" fontId="18" fillId="11" borderId="16" xfId="0" applyFont="1" applyFill="1" applyBorder="1" applyAlignment="1" applyProtection="1">
      <alignment horizontal="center" vertical="center"/>
      <protection locked="0"/>
    </xf>
    <xf numFmtId="0" fontId="18" fillId="11" borderId="16" xfId="0" applyFont="1" applyFill="1" applyBorder="1" applyAlignment="1" applyProtection="1">
      <alignment horizontal="center" vertical="center"/>
    </xf>
    <xf numFmtId="0" fontId="18" fillId="11" borderId="20" xfId="0" applyFont="1" applyFill="1" applyBorder="1" applyAlignment="1" applyProtection="1">
      <alignment horizontal="center" vertical="center"/>
    </xf>
    <xf numFmtId="14" fontId="0" fillId="0" borderId="1" xfId="0" applyNumberFormat="1" applyBorder="1" applyAlignment="1">
      <alignment horizontal="center"/>
    </xf>
    <xf numFmtId="167" fontId="16" fillId="10" borderId="1" xfId="0" applyNumberFormat="1" applyFont="1" applyFill="1" applyBorder="1" applyAlignment="1" applyProtection="1">
      <alignment horizontal="center" vertical="center"/>
      <protection locked="0"/>
    </xf>
    <xf numFmtId="167" fontId="19" fillId="11" borderId="1" xfId="0" applyNumberFormat="1" applyFont="1" applyFill="1" applyBorder="1" applyAlignment="1" applyProtection="1">
      <alignment horizontal="center" vertical="center"/>
      <protection locked="0"/>
    </xf>
    <xf numFmtId="2" fontId="18" fillId="6" borderId="3" xfId="0" applyNumberFormat="1" applyFont="1" applyFill="1" applyBorder="1" applyAlignment="1" applyProtection="1">
      <alignment vertical="center"/>
    </xf>
    <xf numFmtId="2" fontId="1" fillId="2" borderId="1" xfId="0" applyNumberFormat="1" applyFont="1" applyFill="1" applyBorder="1" applyAlignment="1" applyProtection="1">
      <alignment horizontal="center" vertical="center"/>
    </xf>
    <xf numFmtId="2" fontId="16" fillId="16" borderId="0" xfId="0" applyNumberFormat="1" applyFont="1" applyFill="1" applyProtection="1"/>
    <xf numFmtId="2" fontId="16" fillId="16" borderId="3" xfId="0" applyNumberFormat="1" applyFont="1" applyFill="1" applyBorder="1" applyProtection="1"/>
    <xf numFmtId="0" fontId="0" fillId="0" borderId="0" xfId="0"/>
    <xf numFmtId="0" fontId="0" fillId="0" borderId="1" xfId="0" applyBorder="1"/>
    <xf numFmtId="0" fontId="0" fillId="0" borderId="0" xfId="0"/>
    <xf numFmtId="0" fontId="0" fillId="0" borderId="1" xfId="0" applyBorder="1"/>
    <xf numFmtId="0" fontId="0" fillId="0" borderId="1" xfId="0" applyBorder="1"/>
    <xf numFmtId="2" fontId="16" fillId="16" borderId="17" xfId="0" applyNumberFormat="1" applyFont="1" applyFill="1" applyBorder="1" applyAlignment="1" applyProtection="1">
      <alignment horizontal="center" vertical="center"/>
    </xf>
    <xf numFmtId="2" fontId="16" fillId="16" borderId="3" xfId="0" applyNumberFormat="1" applyFont="1" applyFill="1" applyBorder="1" applyAlignment="1" applyProtection="1">
      <alignment horizontal="center" vertical="center"/>
    </xf>
    <xf numFmtId="167" fontId="16" fillId="16" borderId="17" xfId="0" applyNumberFormat="1" applyFont="1" applyFill="1" applyBorder="1" applyAlignment="1" applyProtection="1">
      <alignment horizontal="center" vertical="center"/>
      <protection locked="0"/>
    </xf>
    <xf numFmtId="2" fontId="16" fillId="3" borderId="1" xfId="0" applyNumberFormat="1" applyFont="1" applyFill="1" applyBorder="1" applyAlignment="1" applyProtection="1">
      <alignment horizontal="center" vertical="center"/>
    </xf>
    <xf numFmtId="0" fontId="18" fillId="6" borderId="17" xfId="0" applyFont="1" applyFill="1" applyBorder="1" applyAlignment="1" applyProtection="1">
      <alignment vertical="center"/>
      <protection locked="0"/>
    </xf>
    <xf numFmtId="168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16" fillId="13" borderId="12" xfId="0" applyNumberFormat="1" applyFont="1" applyFill="1" applyBorder="1" applyAlignment="1" applyProtection="1">
      <alignment horizontal="center" vertical="center"/>
      <protection locked="0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6" fillId="16" borderId="0" xfId="0" applyFont="1" applyFill="1" applyProtection="1">
      <protection locked="0"/>
    </xf>
    <xf numFmtId="0" fontId="16" fillId="16" borderId="3" xfId="0" applyFont="1" applyFill="1" applyBorder="1" applyProtection="1">
      <protection locked="0"/>
    </xf>
    <xf numFmtId="0" fontId="16" fillId="16" borderId="0" xfId="0" applyFont="1" applyFill="1" applyBorder="1" applyProtection="1">
      <protection locked="0"/>
    </xf>
    <xf numFmtId="0" fontId="16" fillId="0" borderId="15" xfId="0" applyFont="1" applyFill="1" applyBorder="1" applyAlignment="1" applyProtection="1">
      <alignment horizontal="center" vertical="center"/>
      <protection locked="0"/>
    </xf>
    <xf numFmtId="0" fontId="16" fillId="11" borderId="15" xfId="0" applyFont="1" applyFill="1" applyBorder="1" applyAlignment="1" applyProtection="1">
      <alignment horizontal="center" vertical="center"/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0" fontId="16" fillId="11" borderId="0" xfId="0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16" fillId="16" borderId="3" xfId="0" applyFont="1" applyFill="1" applyBorder="1" applyAlignment="1" applyProtection="1">
      <alignment horizontal="center" vertical="center"/>
      <protection locked="0"/>
    </xf>
    <xf numFmtId="168" fontId="0" fillId="0" borderId="1" xfId="0" applyNumberFormat="1" applyBorder="1" applyAlignment="1" applyProtection="1">
      <alignment horizontal="center" vertical="center"/>
      <protection locked="0"/>
    </xf>
    <xf numFmtId="0" fontId="16" fillId="0" borderId="13" xfId="0" applyFont="1" applyFill="1" applyBorder="1" applyAlignment="1" applyProtection="1">
      <alignment horizontal="center" vertical="center"/>
      <protection locked="0"/>
    </xf>
    <xf numFmtId="0" fontId="16" fillId="16" borderId="17" xfId="0" applyFont="1" applyFill="1" applyBorder="1" applyAlignment="1" applyProtection="1">
      <alignment horizontal="center" vertical="center"/>
      <protection locked="0"/>
    </xf>
    <xf numFmtId="0" fontId="16" fillId="11" borderId="16" xfId="0" applyFont="1" applyFill="1" applyBorder="1" applyAlignment="1" applyProtection="1">
      <alignment horizontal="center" vertical="center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6" fillId="11" borderId="13" xfId="0" applyFont="1" applyFill="1" applyBorder="1" applyAlignment="1" applyProtection="1">
      <alignment horizontal="center" vertical="center"/>
      <protection locked="0"/>
    </xf>
    <xf numFmtId="0" fontId="16" fillId="11" borderId="0" xfId="0" applyFont="1" applyFill="1" applyBorder="1" applyProtection="1">
      <protection locked="0"/>
    </xf>
    <xf numFmtId="0" fontId="16" fillId="0" borderId="16" xfId="0" applyFont="1" applyFill="1" applyBorder="1" applyAlignment="1" applyProtection="1">
      <alignment horizontal="center" vertical="center"/>
      <protection locked="0"/>
    </xf>
    <xf numFmtId="0" fontId="16" fillId="13" borderId="15" xfId="0" applyFont="1" applyFill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167" fontId="16" fillId="4" borderId="2" xfId="0" applyNumberFormat="1" applyFont="1" applyFill="1" applyBorder="1" applyAlignment="1" applyProtection="1">
      <alignment horizontal="center" vertical="center"/>
      <protection locked="0"/>
    </xf>
    <xf numFmtId="167" fontId="16" fillId="4" borderId="3" xfId="0" applyNumberFormat="1" applyFont="1" applyFill="1" applyBorder="1" applyAlignment="1" applyProtection="1">
      <alignment horizontal="center" vertical="center"/>
      <protection locked="0"/>
    </xf>
    <xf numFmtId="167" fontId="16" fillId="4" borderId="19" xfId="0" applyNumberFormat="1" applyFont="1" applyFill="1" applyBorder="1" applyAlignment="1" applyProtection="1">
      <alignment horizontal="center" vertical="center"/>
      <protection locked="0"/>
    </xf>
    <xf numFmtId="0" fontId="16" fillId="13" borderId="19" xfId="0" applyFont="1" applyFill="1" applyBorder="1" applyAlignment="1" applyProtection="1">
      <alignment horizontal="center" vertical="center"/>
      <protection locked="0"/>
    </xf>
    <xf numFmtId="0" fontId="18" fillId="6" borderId="17" xfId="0" applyFont="1" applyFill="1" applyBorder="1" applyAlignment="1" applyProtection="1">
      <alignment horizontal="center" vertical="center"/>
      <protection locked="0"/>
    </xf>
    <xf numFmtId="0" fontId="16" fillId="6" borderId="18" xfId="0" applyFont="1" applyFill="1" applyBorder="1" applyAlignment="1" applyProtection="1">
      <alignment vertical="center"/>
      <protection locked="0"/>
    </xf>
    <xf numFmtId="0" fontId="18" fillId="6" borderId="3" xfId="0" applyFont="1" applyFill="1" applyBorder="1" applyAlignment="1" applyProtection="1">
      <alignment horizontal="center" vertical="center"/>
      <protection locked="0"/>
    </xf>
    <xf numFmtId="0" fontId="16" fillId="6" borderId="19" xfId="0" applyFont="1" applyFill="1" applyBorder="1" applyAlignment="1" applyProtection="1">
      <alignment vertical="center"/>
      <protection locked="0"/>
    </xf>
    <xf numFmtId="0" fontId="18" fillId="6" borderId="17" xfId="0" applyFont="1" applyFill="1" applyBorder="1" applyAlignment="1" applyProtection="1">
      <alignment horizontal="right" vertical="center"/>
    </xf>
    <xf numFmtId="0" fontId="16" fillId="4" borderId="0" xfId="0" applyFont="1" applyFill="1" applyBorder="1" applyAlignment="1" applyProtection="1">
      <alignment horizontal="center" vertical="center"/>
    </xf>
    <xf numFmtId="0" fontId="16" fillId="4" borderId="3" xfId="0" applyFont="1" applyFill="1" applyBorder="1" applyAlignment="1" applyProtection="1">
      <alignment vertical="center"/>
    </xf>
    <xf numFmtId="0" fontId="16" fillId="4" borderId="0" xfId="0" applyFont="1" applyFill="1" applyBorder="1" applyAlignment="1" applyProtection="1">
      <alignment vertical="center"/>
    </xf>
    <xf numFmtId="168" fontId="0" fillId="0" borderId="2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 vertical="center"/>
    </xf>
    <xf numFmtId="0" fontId="18" fillId="12" borderId="1" xfId="0" applyFont="1" applyFill="1" applyBorder="1" applyAlignment="1" applyProtection="1">
      <alignment horizontal="center" vertical="center"/>
    </xf>
    <xf numFmtId="0" fontId="18" fillId="12" borderId="15" xfId="0" applyFont="1" applyFill="1" applyBorder="1" applyAlignment="1" applyProtection="1">
      <alignment horizontal="center" vertical="center"/>
    </xf>
    <xf numFmtId="0" fontId="18" fillId="12" borderId="16" xfId="0" applyFont="1" applyFill="1" applyBorder="1" applyAlignment="1" applyProtection="1">
      <alignment horizontal="center" vertical="center"/>
    </xf>
    <xf numFmtId="0" fontId="18" fillId="12" borderId="22" xfId="0" applyFont="1" applyFill="1" applyBorder="1" applyAlignment="1" applyProtection="1">
      <alignment horizontal="center" vertical="center"/>
    </xf>
    <xf numFmtId="0" fontId="18" fillId="12" borderId="17" xfId="0" applyFont="1" applyFill="1" applyBorder="1" applyAlignment="1" applyProtection="1">
      <alignment horizontal="center" vertical="center"/>
    </xf>
    <xf numFmtId="0" fontId="18" fillId="16" borderId="0" xfId="0" applyFont="1" applyFill="1" applyBorder="1" applyAlignment="1" applyProtection="1">
      <alignment horizontal="center" vertical="center"/>
    </xf>
    <xf numFmtId="0" fontId="18" fillId="12" borderId="0" xfId="0" applyFont="1" applyFill="1" applyBorder="1" applyAlignment="1" applyProtection="1">
      <alignment horizontal="center" vertical="center"/>
    </xf>
    <xf numFmtId="0" fontId="18" fillId="11" borderId="2" xfId="0" applyFont="1" applyFill="1" applyBorder="1" applyAlignment="1" applyProtection="1">
      <alignment horizontal="center" vertical="center"/>
    </xf>
    <xf numFmtId="167" fontId="16" fillId="11" borderId="1" xfId="0" applyNumberFormat="1" applyFont="1" applyFill="1" applyBorder="1" applyAlignment="1" applyProtection="1">
      <alignment horizontal="center" vertical="center"/>
    </xf>
    <xf numFmtId="167" fontId="16" fillId="16" borderId="17" xfId="0" applyNumberFormat="1" applyFont="1" applyFill="1" applyBorder="1" applyAlignment="1" applyProtection="1">
      <alignment vertical="center"/>
    </xf>
    <xf numFmtId="167" fontId="16" fillId="16" borderId="0" xfId="0" applyNumberFormat="1" applyFont="1" applyFill="1" applyBorder="1" applyAlignment="1" applyProtection="1">
      <alignment vertical="center"/>
    </xf>
    <xf numFmtId="167" fontId="16" fillId="16" borderId="10" xfId="0" applyNumberFormat="1" applyFont="1" applyFill="1" applyBorder="1" applyAlignment="1" applyProtection="1">
      <alignment horizontal="center" vertical="center"/>
    </xf>
    <xf numFmtId="2" fontId="16" fillId="16" borderId="17" xfId="0" applyNumberFormat="1" applyFont="1" applyFill="1" applyBorder="1" applyAlignment="1" applyProtection="1">
      <alignment vertical="center"/>
      <protection locked="0"/>
    </xf>
    <xf numFmtId="2" fontId="16" fillId="16" borderId="3" xfId="0" applyNumberFormat="1" applyFont="1" applyFill="1" applyBorder="1" applyAlignment="1" applyProtection="1">
      <alignment vertical="center"/>
      <protection locked="0"/>
    </xf>
    <xf numFmtId="2" fontId="18" fillId="6" borderId="17" xfId="0" applyNumberFormat="1" applyFont="1" applyFill="1" applyBorder="1" applyAlignment="1" applyProtection="1">
      <alignment vertical="center"/>
    </xf>
    <xf numFmtId="2" fontId="16" fillId="16" borderId="17" xfId="0" applyNumberFormat="1" applyFont="1" applyFill="1" applyBorder="1" applyAlignment="1" applyProtection="1">
      <alignment vertical="center"/>
    </xf>
    <xf numFmtId="2" fontId="16" fillId="16" borderId="3" xfId="0" applyNumberFormat="1" applyFont="1" applyFill="1" applyBorder="1" applyAlignment="1" applyProtection="1">
      <alignment vertical="center"/>
    </xf>
    <xf numFmtId="167" fontId="16" fillId="10" borderId="1" xfId="0" applyNumberFormat="1" applyFont="1" applyFill="1" applyBorder="1" applyAlignment="1" applyProtection="1">
      <alignment horizontal="center" vertical="center"/>
    </xf>
    <xf numFmtId="2" fontId="16" fillId="16" borderId="10" xfId="0" applyNumberFormat="1" applyFont="1" applyFill="1" applyBorder="1" applyAlignment="1" applyProtection="1">
      <alignment horizontal="center" vertical="center"/>
    </xf>
    <xf numFmtId="2" fontId="1" fillId="0" borderId="1" xfId="0" applyNumberFormat="1" applyFont="1" applyBorder="1" applyAlignment="1" applyProtection="1">
      <alignment horizontal="center" vertical="center"/>
      <protection locked="0"/>
    </xf>
    <xf numFmtId="2" fontId="1" fillId="2" borderId="13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14" fontId="0" fillId="10" borderId="13" xfId="0" applyNumberFormat="1" applyFill="1" applyBorder="1" applyAlignment="1">
      <alignment horizontal="center" vertical="center"/>
    </xf>
    <xf numFmtId="14" fontId="0" fillId="10" borderId="14" xfId="0" applyNumberFormat="1" applyFill="1" applyBorder="1" applyAlignment="1">
      <alignment horizontal="center" vertical="center"/>
    </xf>
    <xf numFmtId="14" fontId="0" fillId="10" borderId="15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167" fontId="16" fillId="4" borderId="22" xfId="0" applyNumberFormat="1" applyFont="1" applyFill="1" applyBorder="1" applyAlignment="1" applyProtection="1">
      <alignment horizontal="center" vertical="center"/>
      <protection locked="0"/>
    </xf>
    <xf numFmtId="167" fontId="16" fillId="4" borderId="0" xfId="0" applyNumberFormat="1" applyFont="1" applyFill="1" applyBorder="1" applyAlignment="1" applyProtection="1">
      <alignment horizontal="center" vertical="center"/>
      <protection locked="0"/>
    </xf>
    <xf numFmtId="167" fontId="16" fillId="4" borderId="21" xfId="0" applyNumberFormat="1" applyFont="1" applyFill="1" applyBorder="1" applyAlignment="1" applyProtection="1">
      <alignment horizontal="center" vertical="center"/>
      <protection locked="0"/>
    </xf>
    <xf numFmtId="0" fontId="16" fillId="16" borderId="13" xfId="0" applyFont="1" applyFill="1" applyBorder="1" applyAlignment="1" applyProtection="1">
      <alignment horizontal="center"/>
      <protection locked="0"/>
    </xf>
    <xf numFmtId="0" fontId="16" fillId="16" borderId="15" xfId="0" applyFont="1" applyFill="1" applyBorder="1" applyAlignment="1" applyProtection="1">
      <alignment horizontal="center"/>
      <protection locked="0"/>
    </xf>
    <xf numFmtId="0" fontId="16" fillId="4" borderId="15" xfId="0" applyFont="1" applyFill="1" applyBorder="1" applyAlignment="1" applyProtection="1">
      <alignment horizontal="center" vertical="center" wrapText="1"/>
    </xf>
    <xf numFmtId="0" fontId="16" fillId="4" borderId="1" xfId="0" applyFont="1" applyFill="1" applyBorder="1" applyAlignment="1" applyProtection="1">
      <alignment horizontal="center" vertical="center" wrapText="1"/>
    </xf>
    <xf numFmtId="2" fontId="16" fillId="3" borderId="1" xfId="0" applyNumberFormat="1" applyFont="1" applyFill="1" applyBorder="1" applyAlignment="1" applyProtection="1">
      <alignment horizontal="center" vertical="center"/>
    </xf>
    <xf numFmtId="2" fontId="16" fillId="4" borderId="15" xfId="0" applyNumberFormat="1" applyFont="1" applyFill="1" applyBorder="1" applyAlignment="1" applyProtection="1">
      <alignment horizontal="center" vertical="center"/>
    </xf>
    <xf numFmtId="0" fontId="16" fillId="4" borderId="14" xfId="0" applyFont="1" applyFill="1" applyBorder="1" applyAlignment="1" applyProtection="1">
      <alignment horizontal="center" vertical="center"/>
      <protection locked="0"/>
    </xf>
    <xf numFmtId="0" fontId="16" fillId="4" borderId="15" xfId="0" applyFont="1" applyFill="1" applyBorder="1" applyAlignment="1" applyProtection="1">
      <alignment horizontal="center" vertical="center"/>
      <protection locked="0"/>
    </xf>
    <xf numFmtId="0" fontId="16" fillId="4" borderId="15" xfId="0" applyFont="1" applyFill="1" applyBorder="1" applyAlignment="1" applyProtection="1">
      <alignment horizontal="center" vertical="center"/>
    </xf>
    <xf numFmtId="0" fontId="16" fillId="4" borderId="1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3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6" fillId="4" borderId="15" xfId="0" applyFont="1" applyFill="1" applyBorder="1" applyAlignment="1" applyProtection="1">
      <alignment horizontal="center" vertical="center" wrapText="1"/>
      <protection locked="0"/>
    </xf>
    <xf numFmtId="0" fontId="16" fillId="4" borderId="1" xfId="0" applyFont="1" applyFill="1" applyBorder="1" applyAlignment="1" applyProtection="1">
      <alignment horizontal="center" vertical="center" wrapText="1"/>
      <protection locked="0"/>
    </xf>
    <xf numFmtId="0" fontId="3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" xfId="0" applyFont="1" applyFill="1" applyBorder="1" applyAlignment="1" applyProtection="1">
      <alignment horizontal="center" vertical="center" wrapText="1"/>
      <protection locked="0"/>
    </xf>
    <xf numFmtId="0" fontId="0" fillId="5" borderId="3" xfId="0" applyFill="1" applyBorder="1" applyAlignment="1">
      <alignment horizontal="center"/>
    </xf>
    <xf numFmtId="49" fontId="0" fillId="0" borderId="20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27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2" fontId="0" fillId="4" borderId="20" xfId="0" applyNumberFormat="1" applyFill="1" applyBorder="1" applyAlignment="1">
      <alignment horizontal="center" vertical="center"/>
    </xf>
    <xf numFmtId="2" fontId="0" fillId="4" borderId="12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2" fontId="0" fillId="3" borderId="20" xfId="0" applyNumberFormat="1" applyFill="1" applyBorder="1" applyAlignment="1">
      <alignment horizontal="center" vertical="center"/>
    </xf>
    <xf numFmtId="2" fontId="0" fillId="3" borderId="12" xfId="0" applyNumberForma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165" fontId="0" fillId="4" borderId="13" xfId="0" applyNumberFormat="1" applyFill="1" applyBorder="1" applyAlignment="1">
      <alignment horizontal="center" vertical="center"/>
    </xf>
    <xf numFmtId="165" fontId="0" fillId="4" borderId="14" xfId="0" applyNumberFormat="1" applyFill="1" applyBorder="1" applyAlignment="1">
      <alignment horizontal="center" vertical="center"/>
    </xf>
    <xf numFmtId="165" fontId="0" fillId="4" borderId="15" xfId="0" applyNumberFormat="1" applyFill="1" applyBorder="1" applyAlignment="1">
      <alignment horizontal="center" vertical="center"/>
    </xf>
    <xf numFmtId="168" fontId="0" fillId="4" borderId="16" xfId="0" applyNumberFormat="1" applyFill="1" applyBorder="1" applyAlignment="1">
      <alignment horizontal="center" vertical="center"/>
    </xf>
    <xf numFmtId="168" fontId="0" fillId="4" borderId="17" xfId="0" applyNumberFormat="1" applyFill="1" applyBorder="1" applyAlignment="1">
      <alignment horizontal="center" vertical="center"/>
    </xf>
    <xf numFmtId="168" fontId="0" fillId="4" borderId="18" xfId="0" applyNumberFormat="1" applyFill="1" applyBorder="1" applyAlignment="1">
      <alignment horizontal="center" vertical="center"/>
    </xf>
    <xf numFmtId="168" fontId="0" fillId="4" borderId="2" xfId="0" applyNumberFormat="1" applyFill="1" applyBorder="1" applyAlignment="1">
      <alignment horizontal="center" vertical="center"/>
    </xf>
    <xf numFmtId="168" fontId="0" fillId="4" borderId="3" xfId="0" applyNumberFormat="1" applyFill="1" applyBorder="1" applyAlignment="1">
      <alignment horizontal="center" vertical="center"/>
    </xf>
    <xf numFmtId="168" fontId="0" fillId="4" borderId="19" xfId="0" applyNumberFormat="1" applyFill="1" applyBorder="1" applyAlignment="1">
      <alignment horizontal="center" vertical="center"/>
    </xf>
    <xf numFmtId="2" fontId="0" fillId="4" borderId="10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8" fontId="0" fillId="4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4" borderId="20" xfId="0" applyNumberFormat="1" applyFont="1" applyFill="1" applyBorder="1" applyAlignment="1" applyProtection="1">
      <alignment horizontal="center" vertical="center"/>
    </xf>
    <xf numFmtId="2" fontId="0" fillId="4" borderId="10" xfId="0" applyNumberFormat="1" applyFont="1" applyFill="1" applyBorder="1" applyAlignment="1" applyProtection="1">
      <alignment horizontal="center" vertical="center"/>
    </xf>
    <xf numFmtId="2" fontId="0" fillId="4" borderId="12" xfId="0" applyNumberFormat="1" applyFont="1" applyFill="1" applyBorder="1" applyAlignment="1" applyProtection="1">
      <alignment horizontal="center" vertical="center"/>
    </xf>
    <xf numFmtId="0" fontId="0" fillId="4" borderId="16" xfId="0" applyFont="1" applyFill="1" applyBorder="1" applyAlignment="1" applyProtection="1">
      <alignment horizontal="center" vertical="center"/>
    </xf>
    <xf numFmtId="0" fontId="0" fillId="4" borderId="17" xfId="0" applyFont="1" applyFill="1" applyBorder="1" applyAlignment="1" applyProtection="1">
      <alignment horizontal="center" vertical="center"/>
    </xf>
    <xf numFmtId="0" fontId="0" fillId="4" borderId="2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4" borderId="13" xfId="0" applyFont="1" applyFill="1" applyBorder="1" applyAlignment="1" applyProtection="1">
      <alignment horizontal="center" vertical="center"/>
    </xf>
    <xf numFmtId="0" fontId="0" fillId="4" borderId="14" xfId="0" applyFont="1" applyFill="1" applyBorder="1" applyAlignment="1" applyProtection="1">
      <alignment horizontal="center" vertical="center"/>
    </xf>
    <xf numFmtId="0" fontId="0" fillId="4" borderId="15" xfId="0" applyFont="1" applyFill="1" applyBorder="1" applyAlignment="1" applyProtection="1">
      <alignment horizontal="center" vertical="center"/>
    </xf>
    <xf numFmtId="169" fontId="0" fillId="4" borderId="16" xfId="0" applyNumberFormat="1" applyFill="1" applyBorder="1" applyAlignment="1">
      <alignment horizontal="center" vertical="center"/>
    </xf>
    <xf numFmtId="169" fontId="0" fillId="4" borderId="17" xfId="0" applyNumberFormat="1" applyFill="1" applyBorder="1" applyAlignment="1">
      <alignment horizontal="center" vertical="center"/>
    </xf>
    <xf numFmtId="169" fontId="0" fillId="4" borderId="18" xfId="0" applyNumberFormat="1" applyFill="1" applyBorder="1" applyAlignment="1">
      <alignment horizontal="center" vertical="center"/>
    </xf>
    <xf numFmtId="169" fontId="0" fillId="4" borderId="2" xfId="0" applyNumberFormat="1" applyFill="1" applyBorder="1" applyAlignment="1">
      <alignment horizontal="center" vertical="center"/>
    </xf>
    <xf numFmtId="169" fontId="0" fillId="4" borderId="3" xfId="0" applyNumberFormat="1" applyFill="1" applyBorder="1" applyAlignment="1">
      <alignment horizontal="center" vertical="center"/>
    </xf>
    <xf numFmtId="169" fontId="0" fillId="4" borderId="19" xfId="0" applyNumberFormat="1" applyFill="1" applyBorder="1" applyAlignment="1">
      <alignment horizontal="center" vertical="center"/>
    </xf>
    <xf numFmtId="2" fontId="0" fillId="4" borderId="1" xfId="0" applyNumberFormat="1" applyFont="1" applyFill="1" applyBorder="1" applyAlignment="1" applyProtection="1">
      <alignment horizontal="center" vertical="center"/>
    </xf>
    <xf numFmtId="0" fontId="11" fillId="0" borderId="13" xfId="0" applyFont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14" fontId="11" fillId="0" borderId="13" xfId="0" applyNumberFormat="1" applyFont="1" applyFill="1" applyBorder="1" applyAlignment="1">
      <alignment horizontal="center" vertical="center"/>
    </xf>
    <xf numFmtId="14" fontId="11" fillId="0" borderId="15" xfId="0" applyNumberFormat="1" applyFont="1" applyFill="1" applyBorder="1" applyAlignment="1">
      <alignment horizontal="center" vertical="center"/>
    </xf>
    <xf numFmtId="2" fontId="11" fillId="0" borderId="13" xfId="0" applyNumberFormat="1" applyFont="1" applyFill="1" applyBorder="1" applyAlignment="1">
      <alignment horizontal="center" vertical="center"/>
    </xf>
    <xf numFmtId="2" fontId="11" fillId="0" borderId="15" xfId="0" applyNumberFormat="1" applyFont="1" applyFill="1" applyBorder="1" applyAlignment="1">
      <alignment horizontal="center" vertical="center"/>
    </xf>
    <xf numFmtId="14" fontId="11" fillId="0" borderId="1" xfId="0" applyNumberFormat="1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0" fontId="11" fillId="0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14" fontId="11" fillId="0" borderId="18" xfId="0" applyNumberFormat="1" applyFont="1" applyFill="1" applyBorder="1" applyAlignment="1">
      <alignment horizontal="center" vertical="center"/>
    </xf>
    <xf numFmtId="0" fontId="11" fillId="0" borderId="19" xfId="0" applyFont="1" applyFill="1" applyBorder="1" applyAlignment="1">
      <alignment horizontal="center" vertical="center"/>
    </xf>
    <xf numFmtId="0" fontId="11" fillId="12" borderId="13" xfId="0" applyFont="1" applyFill="1" applyBorder="1" applyAlignment="1">
      <alignment horizontal="center" vertical="center"/>
    </xf>
    <xf numFmtId="0" fontId="11" fillId="12" borderId="14" xfId="0" applyFont="1" applyFill="1" applyBorder="1" applyAlignment="1">
      <alignment horizontal="center" vertical="center"/>
    </xf>
    <xf numFmtId="0" fontId="11" fillId="12" borderId="14" xfId="0" applyFont="1" applyFill="1" applyBorder="1" applyAlignment="1">
      <alignment horizontal="center"/>
    </xf>
    <xf numFmtId="0" fontId="11" fillId="12" borderId="15" xfId="0" applyFont="1" applyFill="1" applyBorder="1" applyAlignment="1">
      <alignment horizontal="center"/>
    </xf>
    <xf numFmtId="14" fontId="11" fillId="0" borderId="12" xfId="0" applyNumberFormat="1" applyFont="1" applyFill="1" applyBorder="1" applyAlignment="1">
      <alignment horizontal="center" vertical="center"/>
    </xf>
    <xf numFmtId="2" fontId="11" fillId="0" borderId="1" xfId="0" quotePrefix="1" applyNumberFormat="1" applyFont="1" applyFill="1" applyBorder="1" applyAlignment="1">
      <alignment horizontal="center" vertical="center"/>
    </xf>
    <xf numFmtId="2" fontId="10" fillId="0" borderId="13" xfId="0" applyNumberFormat="1" applyFont="1" applyFill="1" applyBorder="1" applyAlignment="1">
      <alignment horizontal="center" vertical="center"/>
    </xf>
    <xf numFmtId="2" fontId="10" fillId="0" borderId="15" xfId="0" applyNumberFormat="1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0" fillId="10" borderId="0" xfId="0" applyFont="1" applyFill="1" applyAlignment="1">
      <alignment horizontal="center"/>
    </xf>
    <xf numFmtId="0" fontId="10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0" fontId="18" fillId="7" borderId="2" xfId="0" applyFont="1" applyFill="1" applyBorder="1" applyAlignment="1">
      <alignment horizontal="center" vertical="center"/>
    </xf>
    <xf numFmtId="0" fontId="18" fillId="7" borderId="3" xfId="0" applyFont="1" applyFill="1" applyBorder="1" applyAlignment="1">
      <alignment horizontal="center" vertical="center"/>
    </xf>
    <xf numFmtId="0" fontId="18" fillId="7" borderId="19" xfId="0" applyFont="1" applyFill="1" applyBorder="1" applyAlignment="1">
      <alignment horizontal="center" vertical="center"/>
    </xf>
    <xf numFmtId="2" fontId="16" fillId="2" borderId="13" xfId="49" applyNumberFormat="1" applyFont="1" applyFill="1" applyBorder="1" applyAlignment="1" applyProtection="1">
      <alignment horizontal="center" vertical="center" wrapText="1"/>
    </xf>
    <xf numFmtId="2" fontId="16" fillId="2" borderId="14" xfId="49" applyNumberFormat="1" applyFont="1" applyFill="1" applyBorder="1" applyAlignment="1" applyProtection="1">
      <alignment horizontal="center" vertical="center" wrapText="1"/>
    </xf>
    <xf numFmtId="2" fontId="3" fillId="2" borderId="13" xfId="0" applyNumberFormat="1" applyFont="1" applyFill="1" applyBorder="1" applyAlignment="1">
      <alignment horizontal="center" vertical="center"/>
    </xf>
    <xf numFmtId="2" fontId="3" fillId="2" borderId="14" xfId="0" applyNumberFormat="1" applyFont="1" applyFill="1" applyBorder="1" applyAlignment="1">
      <alignment horizontal="center" vertical="center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2" borderId="13" xfId="0" applyFont="1" applyFill="1" applyBorder="1" applyAlignment="1">
      <alignment horizontal="center" vertical="center"/>
    </xf>
    <xf numFmtId="0" fontId="16" fillId="2" borderId="14" xfId="0" applyFont="1" applyFill="1" applyBorder="1" applyAlignment="1">
      <alignment horizontal="center" vertical="center"/>
    </xf>
    <xf numFmtId="2" fontId="20" fillId="2" borderId="14" xfId="49" applyNumberFormat="1" applyFont="1" applyFill="1" applyBorder="1" applyAlignment="1" applyProtection="1">
      <alignment horizontal="center" vertical="center" wrapText="1"/>
      <protection locked="0"/>
    </xf>
    <xf numFmtId="2" fontId="20" fillId="2" borderId="15" xfId="49" applyNumberFormat="1" applyFont="1" applyFill="1" applyBorder="1" applyAlignment="1" applyProtection="1">
      <alignment horizontal="center" vertical="center" wrapText="1"/>
      <protection locked="0"/>
    </xf>
    <xf numFmtId="2" fontId="16" fillId="0" borderId="13" xfId="0" applyNumberFormat="1" applyFont="1" applyBorder="1" applyAlignment="1">
      <alignment horizontal="center" vertical="center" wrapText="1"/>
    </xf>
    <xf numFmtId="2" fontId="16" fillId="0" borderId="14" xfId="0" applyNumberFormat="1" applyFont="1" applyBorder="1" applyAlignment="1">
      <alignment horizontal="center" vertical="center" wrapText="1"/>
    </xf>
    <xf numFmtId="2" fontId="16" fillId="0" borderId="15" xfId="0" applyNumberFormat="1" applyFont="1" applyBorder="1" applyAlignment="1">
      <alignment horizontal="center" vertical="center" wrapText="1"/>
    </xf>
    <xf numFmtId="2" fontId="1" fillId="2" borderId="20" xfId="0" applyNumberFormat="1" applyFont="1" applyFill="1" applyBorder="1" applyAlignment="1">
      <alignment horizontal="center" vertical="center"/>
    </xf>
    <xf numFmtId="2" fontId="1" fillId="2" borderId="10" xfId="0" applyNumberFormat="1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</cellXfs>
  <cellStyles count="64">
    <cellStyle name="Normal" xfId="0" builtinId="0"/>
    <cellStyle name="Normal 10" xfId="17"/>
    <cellStyle name="Normal 10 2" xfId="18"/>
    <cellStyle name="Normal 11" xfId="19"/>
    <cellStyle name="Normal 11 2" xfId="20"/>
    <cellStyle name="Normal 117" xfId="6"/>
    <cellStyle name="Normal 118" xfId="7"/>
    <cellStyle name="Normal 119" xfId="8"/>
    <cellStyle name="Normal 12" xfId="21"/>
    <cellStyle name="Normal 12 2" xfId="22"/>
    <cellStyle name="Normal 120" xfId="9"/>
    <cellStyle name="Normal 121" xfId="10"/>
    <cellStyle name="Normal 13" xfId="23"/>
    <cellStyle name="Normal 13 2" xfId="24"/>
    <cellStyle name="Normal 132" xfId="11"/>
    <cellStyle name="Normal 133" xfId="12"/>
    <cellStyle name="Normal 134" xfId="13"/>
    <cellStyle name="Normal 135" xfId="14"/>
    <cellStyle name="Normal 136" xfId="15"/>
    <cellStyle name="Normal 14" xfId="25"/>
    <cellStyle name="Normal 14 2" xfId="26"/>
    <cellStyle name="Normal 15" xfId="27"/>
    <cellStyle name="Normal 15 2" xfId="28"/>
    <cellStyle name="Normal 16" xfId="29"/>
    <cellStyle name="Normal 17" xfId="30"/>
    <cellStyle name="Normal 18" xfId="31"/>
    <cellStyle name="Normal 19" xfId="32"/>
    <cellStyle name="Normal 2" xfId="1"/>
    <cellStyle name="Normal 20" xfId="33"/>
    <cellStyle name="Normal 21" xfId="34"/>
    <cellStyle name="Normal 21 2" xfId="35"/>
    <cellStyle name="Normal 22" xfId="36"/>
    <cellStyle name="Normal 23" xfId="37"/>
    <cellStyle name="Normal 24" xfId="38"/>
    <cellStyle name="Normal 25" xfId="39"/>
    <cellStyle name="Normal 25 2" xfId="40"/>
    <cellStyle name="Normal 26" xfId="41"/>
    <cellStyle name="Normal 26 2" xfId="42"/>
    <cellStyle name="Normal 27" xfId="43"/>
    <cellStyle name="Normal 28" xfId="44"/>
    <cellStyle name="Normal 28 2" xfId="45"/>
    <cellStyle name="Normal 29" xfId="46"/>
    <cellStyle name="Normal 3" xfId="47"/>
    <cellStyle name="Normal 3 2" xfId="48"/>
    <cellStyle name="Normal 30" xfId="49"/>
    <cellStyle name="Normal 31" xfId="3"/>
    <cellStyle name="Normal 32" xfId="4"/>
    <cellStyle name="Normal 33" xfId="5"/>
    <cellStyle name="Normal 4" xfId="50"/>
    <cellStyle name="Normal 4 2" xfId="51"/>
    <cellStyle name="Normal 5" xfId="52"/>
    <cellStyle name="Normal 5 2" xfId="53"/>
    <cellStyle name="Normal 6" xfId="54"/>
    <cellStyle name="Normal 6 2" xfId="55"/>
    <cellStyle name="Normal 7" xfId="56"/>
    <cellStyle name="Normal 7 2" xfId="57"/>
    <cellStyle name="Normal 8" xfId="58"/>
    <cellStyle name="Normal 8 2" xfId="59"/>
    <cellStyle name="Normal 9" xfId="60"/>
    <cellStyle name="Normal 9 2" xfId="61"/>
    <cellStyle name="Normal 9 3" xfId="62"/>
    <cellStyle name="Porcentagem 2" xfId="63"/>
    <cellStyle name="Separador de milhares 2" xfId="2"/>
    <cellStyle name="Vírgula" xfId="16" builtinId="3"/>
  </cellStyles>
  <dxfs count="690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 tint="4.9989318521683403E-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9E00"/>
        </patternFill>
      </fill>
    </dxf>
  </dxfs>
  <tableStyles count="0" defaultTableStyle="TableStyleMedium9" defaultPivotStyle="PivotStyleLight16"/>
  <colors>
    <mruColors>
      <color rgb="FFFF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4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6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4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4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6.xml"/></Relationships>
</file>

<file path=xl/charts/_rels/chart4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4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8.xml"/></Relationships>
</file>

<file path=xl/charts/_rels/chart4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0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2.xml"/></Relationships>
</file>

<file path=xl/charts/_rels/chart5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5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4.xml"/></Relationships>
</file>

<file path=xl/charts/_rels/chart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/Relationships>
</file>

<file path=xl/charts/_rels/chart5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6.xml"/></Relationships>
</file>

<file path=xl/charts/_rels/chart5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5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8.xml"/></Relationships>
</file>

<file path=xl/charts/_rels/chart5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5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0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6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2.xml"/></Relationships>
</file>

<file path=xl/charts/_rels/chart6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/Relationships>
</file>

<file path=xl/charts/_rels/chart6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4.xml"/></Relationships>
</file>

<file path=xl/charts/_rels/chart6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5.xml"/></Relationships>
</file>

<file path=xl/charts/_rels/chart6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6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L1 MS01 -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MS'!$D$81:$D$91</c:f>
              <c:numCache>
                <c:formatCode>m/d/yyyy</c:formatCode>
                <c:ptCount val="11"/>
                <c:pt idx="0">
                  <c:v>41824</c:v>
                </c:pt>
                <c:pt idx="1">
                  <c:v>41831</c:v>
                </c:pt>
                <c:pt idx="2">
                  <c:v>41838</c:v>
                </c:pt>
                <c:pt idx="3">
                  <c:v>41845</c:v>
                </c:pt>
                <c:pt idx="4">
                  <c:v>41866</c:v>
                </c:pt>
                <c:pt idx="5">
                  <c:v>41873</c:v>
                </c:pt>
                <c:pt idx="6">
                  <c:v>41880</c:v>
                </c:pt>
                <c:pt idx="7">
                  <c:v>41887</c:v>
                </c:pt>
                <c:pt idx="8">
                  <c:v>41894</c:v>
                </c:pt>
                <c:pt idx="9">
                  <c:v>41901</c:v>
                </c:pt>
                <c:pt idx="10">
                  <c:v>41908</c:v>
                </c:pt>
              </c:numCache>
            </c:numRef>
          </c:cat>
          <c:val>
            <c:numRef>
              <c:f>'Leituras semanais - MS'!$J$81:$J$91</c:f>
              <c:numCache>
                <c:formatCode>0.00</c:formatCode>
                <c:ptCount val="11"/>
                <c:pt idx="0">
                  <c:v>-0.19999999999527063</c:v>
                </c:pt>
                <c:pt idx="1">
                  <c:v>-0.20000000000663931</c:v>
                </c:pt>
                <c:pt idx="2">
                  <c:v>-0.19999999999527063</c:v>
                </c:pt>
                <c:pt idx="3">
                  <c:v>-0.20000000000663931</c:v>
                </c:pt>
                <c:pt idx="4">
                  <c:v>-0.69999999999481588</c:v>
                </c:pt>
                <c:pt idx="5">
                  <c:v>0.49999999999954525</c:v>
                </c:pt>
                <c:pt idx="6">
                  <c:v>-0.40000000000190994</c:v>
                </c:pt>
                <c:pt idx="7">
                  <c:v>-0.19999999999527063</c:v>
                </c:pt>
                <c:pt idx="8">
                  <c:v>-0.20000000000663931</c:v>
                </c:pt>
                <c:pt idx="9">
                  <c:v>-0.29999999999290594</c:v>
                </c:pt>
                <c:pt idx="10">
                  <c:v>9.9999999997635314E-2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68-4410-80D9-A18C7792970C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MS'!$D$81:$D$91</c:f>
              <c:numCache>
                <c:formatCode>m/d/yyyy</c:formatCode>
                <c:ptCount val="11"/>
                <c:pt idx="0">
                  <c:v>41824</c:v>
                </c:pt>
                <c:pt idx="1">
                  <c:v>41831</c:v>
                </c:pt>
                <c:pt idx="2">
                  <c:v>41838</c:v>
                </c:pt>
                <c:pt idx="3">
                  <c:v>41845</c:v>
                </c:pt>
                <c:pt idx="4">
                  <c:v>41866</c:v>
                </c:pt>
                <c:pt idx="5">
                  <c:v>41873</c:v>
                </c:pt>
                <c:pt idx="6">
                  <c:v>41880</c:v>
                </c:pt>
                <c:pt idx="7">
                  <c:v>41887</c:v>
                </c:pt>
                <c:pt idx="8">
                  <c:v>41894</c:v>
                </c:pt>
                <c:pt idx="9">
                  <c:v>41901</c:v>
                </c:pt>
                <c:pt idx="10">
                  <c:v>41908</c:v>
                </c:pt>
              </c:numCache>
            </c:numRef>
          </c:cat>
          <c:val>
            <c:numRef>
              <c:f>'Leituras semanais - MS'!$K$81:$K$91</c:f>
              <c:numCache>
                <c:formatCode>0.00</c:formatCode>
                <c:ptCount val="11"/>
                <c:pt idx="0">
                  <c:v>-15.199999999992997</c:v>
                </c:pt>
                <c:pt idx="1">
                  <c:v>-15.399999999999636</c:v>
                </c:pt>
                <c:pt idx="2">
                  <c:v>-15.599999999994907</c:v>
                </c:pt>
                <c:pt idx="3">
                  <c:v>-15.800000000001546</c:v>
                </c:pt>
                <c:pt idx="4">
                  <c:v>-16.499999999996362</c:v>
                </c:pt>
                <c:pt idx="5">
                  <c:v>-15.999999999996817</c:v>
                </c:pt>
                <c:pt idx="6">
                  <c:v>-16.399999999998727</c:v>
                </c:pt>
                <c:pt idx="7">
                  <c:v>-16.599999999993997</c:v>
                </c:pt>
                <c:pt idx="8">
                  <c:v>-16.800000000000637</c:v>
                </c:pt>
                <c:pt idx="9">
                  <c:v>-17.099999999993543</c:v>
                </c:pt>
                <c:pt idx="10">
                  <c:v>-16.999999999995907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68-4410-80D9-A18C77929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0549704"/>
        <c:axId val="16508036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MS'!$M$81:$M$91</c:f>
              <c:numCache>
                <c:formatCode>0.00</c:formatCode>
                <c:ptCount val="11"/>
                <c:pt idx="0">
                  <c:v>2.8571428570752948E-2</c:v>
                </c:pt>
                <c:pt idx="1">
                  <c:v>2.8571428572377044E-2</c:v>
                </c:pt>
                <c:pt idx="2">
                  <c:v>2.8571428570752948E-2</c:v>
                </c:pt>
                <c:pt idx="3">
                  <c:v>2.8571428572377044E-2</c:v>
                </c:pt>
                <c:pt idx="4">
                  <c:v>3.3333333333086468E-2</c:v>
                </c:pt>
                <c:pt idx="5">
                  <c:v>7.1428571428506463E-2</c:v>
                </c:pt>
                <c:pt idx="6">
                  <c:v>5.7142857143129992E-2</c:v>
                </c:pt>
                <c:pt idx="7">
                  <c:v>2.8571428570752948E-2</c:v>
                </c:pt>
                <c:pt idx="8">
                  <c:v>2.8571428572377044E-2</c:v>
                </c:pt>
                <c:pt idx="9">
                  <c:v>4.2857142856129418E-2</c:v>
                </c:pt>
                <c:pt idx="10">
                  <c:v>1.4285714285376474E-2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68-4410-80D9-A18C7792970C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Alerta'!$B$4:$B$116</c:f>
              <c:numCache>
                <c:formatCode>General</c:formatCode>
                <c:ptCount val="113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68-4410-80D9-A18C7792970C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Alerta'!$C$4:$C$192</c:f>
              <c:numCache>
                <c:formatCode>General</c:formatCode>
                <c:ptCount val="18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568-4410-80D9-A18C77929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805360"/>
        <c:axId val="196215032"/>
      </c:lineChart>
      <c:dateAx>
        <c:axId val="110549704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165080360"/>
        <c:crosses val="autoZero"/>
        <c:auto val="0"/>
        <c:lblOffset val="100"/>
        <c:baseTimeUnit val="days"/>
        <c:majorUnit val="7"/>
        <c:majorTimeUnit val="days"/>
      </c:dateAx>
      <c:valAx>
        <c:axId val="16508036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0549704"/>
        <c:crosses val="autoZero"/>
        <c:crossBetween val="between"/>
      </c:valAx>
      <c:valAx>
        <c:axId val="1962150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65805360"/>
        <c:crosses val="max"/>
        <c:crossBetween val="between"/>
      </c:valAx>
      <c:dateAx>
        <c:axId val="1658053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9621503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21196955530773282"/>
          <c:h val="4.874237105903944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L1 MS01 -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MS'!$H$67:$H$88</c:f>
              <c:numCache>
                <c:formatCode>0.00</c:formatCode>
                <c:ptCount val="22"/>
                <c:pt idx="0">
                  <c:v>1.6101241678548521</c:v>
                </c:pt>
                <c:pt idx="1">
                  <c:v>1.2180311582697161</c:v>
                </c:pt>
                <c:pt idx="2">
                  <c:v>0.25999997026073063</c:v>
                </c:pt>
                <c:pt idx="3">
                  <c:v>0.28442924467896818</c:v>
                </c:pt>
                <c:pt idx="4">
                  <c:v>0.53712191374274976</c:v>
                </c:pt>
                <c:pt idx="5">
                  <c:v>0.7616429735343252</c:v>
                </c:pt>
                <c:pt idx="6">
                  <c:v>0.53600372431901577</c:v>
                </c:pt>
                <c:pt idx="7">
                  <c:v>0.59169245884432642</c:v>
                </c:pt>
                <c:pt idx="8">
                  <c:v>0.49396353066568549</c:v>
                </c:pt>
                <c:pt idx="9">
                  <c:v>0.43931765663680655</c:v>
                </c:pt>
                <c:pt idx="10">
                  <c:v>1.2786321183031082</c:v>
                </c:pt>
                <c:pt idx="11">
                  <c:v>0.68600293411361513</c:v>
                </c:pt>
                <c:pt idx="12">
                  <c:v>1.4142135472265716</c:v>
                </c:pt>
                <c:pt idx="13">
                  <c:v>3.3803106304317203</c:v>
                </c:pt>
                <c:pt idx="14">
                  <c:v>4.0804411401586931</c:v>
                </c:pt>
                <c:pt idx="15">
                  <c:v>1.151347025930785</c:v>
                </c:pt>
                <c:pt idx="16">
                  <c:v>0.51088156260506379</c:v>
                </c:pt>
                <c:pt idx="17">
                  <c:v>0.62649820368273224</c:v>
                </c:pt>
                <c:pt idx="18">
                  <c:v>0.66400303420000584</c:v>
                </c:pt>
                <c:pt idx="19">
                  <c:v>0.98615418621774509</c:v>
                </c:pt>
                <c:pt idx="20">
                  <c:v>0.30675720525915007</c:v>
                </c:pt>
                <c:pt idx="21">
                  <c:v>3.3849667134190851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07-47BA-8B79-C4C077D5CB04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MS'!$I$67:$I$88</c:f>
              <c:numCache>
                <c:formatCode>0.00</c:formatCode>
                <c:ptCount val="22"/>
                <c:pt idx="0">
                  <c:v>6.8509269698256352</c:v>
                </c:pt>
                <c:pt idx="1">
                  <c:v>7.9520814449797177</c:v>
                </c:pt>
                <c:pt idx="2">
                  <c:v>7.7285962681598193</c:v>
                </c:pt>
                <c:pt idx="3">
                  <c:v>7.4740685246443173</c:v>
                </c:pt>
                <c:pt idx="4">
                  <c:v>8.0061101451673817</c:v>
                </c:pt>
                <c:pt idx="5">
                  <c:v>7.4418612939275457</c:v>
                </c:pt>
                <c:pt idx="6">
                  <c:v>7.6946214931184063</c:v>
                </c:pt>
                <c:pt idx="7">
                  <c:v>7.1205688187770928</c:v>
                </c:pt>
                <c:pt idx="8">
                  <c:v>7.3321006430571494</c:v>
                </c:pt>
                <c:pt idx="9">
                  <c:v>7.7714155654817656</c:v>
                </c:pt>
                <c:pt idx="10">
                  <c:v>6.508840104175535</c:v>
                </c:pt>
                <c:pt idx="11">
                  <c:v>7.1802228144964024</c:v>
                </c:pt>
                <c:pt idx="12">
                  <c:v>5.7685006642936454</c:v>
                </c:pt>
                <c:pt idx="13">
                  <c:v>5.7022188703062193</c:v>
                </c:pt>
                <c:pt idx="14">
                  <c:v>6.8608527054080586</c:v>
                </c:pt>
                <c:pt idx="15">
                  <c:v>7.3672586487768408</c:v>
                </c:pt>
                <c:pt idx="16">
                  <c:v>7.054991155498068</c:v>
                </c:pt>
                <c:pt idx="17">
                  <c:v>6.5269441519771227</c:v>
                </c:pt>
                <c:pt idx="18">
                  <c:v>7.1804805004859054</c:v>
                </c:pt>
                <c:pt idx="19">
                  <c:v>6.2400160094570865</c:v>
                </c:pt>
                <c:pt idx="20">
                  <c:v>6.3597562543378121</c:v>
                </c:pt>
                <c:pt idx="21">
                  <c:v>5.3912614494324478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07-47BA-8B79-C4C077D5C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576968"/>
        <c:axId val="164925568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MS'!$L$67:$L$88</c:f>
              <c:numCache>
                <c:formatCode>0.00</c:formatCode>
                <c:ptCount val="22"/>
                <c:pt idx="0">
                  <c:v>0.23001773826497887</c:v>
                </c:pt>
                <c:pt idx="1">
                  <c:v>0.17400445118138802</c:v>
                </c:pt>
                <c:pt idx="2">
                  <c:v>3.7142852894390087E-2</c:v>
                </c:pt>
                <c:pt idx="3">
                  <c:v>4.7404874113161362E-2</c:v>
                </c:pt>
                <c:pt idx="4">
                  <c:v>6.714023921784372E-2</c:v>
                </c:pt>
                <c:pt idx="5">
                  <c:v>0.10880613907633217</c:v>
                </c:pt>
                <c:pt idx="6">
                  <c:v>7.6571960617002249E-2</c:v>
                </c:pt>
                <c:pt idx="7">
                  <c:v>8.4527494120618066E-2</c:v>
                </c:pt>
                <c:pt idx="8">
                  <c:v>7.0566218666526501E-2</c:v>
                </c:pt>
                <c:pt idx="9">
                  <c:v>6.2759665233829504E-2</c:v>
                </c:pt>
                <c:pt idx="10">
                  <c:v>0.1826617311861583</c:v>
                </c:pt>
                <c:pt idx="11">
                  <c:v>9.8000419159087873E-2</c:v>
                </c:pt>
                <c:pt idx="12">
                  <c:v>0.20203050674665307</c:v>
                </c:pt>
                <c:pt idx="13">
                  <c:v>0.48290151863310288</c:v>
                </c:pt>
                <c:pt idx="14">
                  <c:v>0.5829201628798133</c:v>
                </c:pt>
                <c:pt idx="15">
                  <c:v>0.16447814656154072</c:v>
                </c:pt>
                <c:pt idx="16">
                  <c:v>7.2983080372151968E-2</c:v>
                </c:pt>
                <c:pt idx="17">
                  <c:v>8.9499743383247468E-2</c:v>
                </c:pt>
                <c:pt idx="18">
                  <c:v>3.1619192104762182E-2</c:v>
                </c:pt>
                <c:pt idx="19">
                  <c:v>0.14087916945967788</c:v>
                </c:pt>
                <c:pt idx="20">
                  <c:v>4.3822457894164293E-2</c:v>
                </c:pt>
                <c:pt idx="21">
                  <c:v>0.48356667334558356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07-47BA-8B79-C4C077D5CB04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07-47BA-8B79-C4C077D5CB04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407-47BA-8B79-C4C077D5CB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674776"/>
        <c:axId val="191723664"/>
      </c:lineChart>
      <c:dateAx>
        <c:axId val="192576968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164925568"/>
        <c:crosses val="autoZero"/>
        <c:auto val="0"/>
        <c:lblOffset val="100"/>
        <c:baseTimeUnit val="days"/>
        <c:majorUnit val="7"/>
        <c:majorTimeUnit val="days"/>
      </c:dateAx>
      <c:valAx>
        <c:axId val="1649255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92576968"/>
        <c:crosses val="autoZero"/>
        <c:crossBetween val="between"/>
        <c:majorUnit val="1"/>
      </c:valAx>
      <c:valAx>
        <c:axId val="19172366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65674776"/>
        <c:crosses val="max"/>
        <c:crossBetween val="between"/>
      </c:valAx>
      <c:dateAx>
        <c:axId val="1656747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9172366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L1 MS02 -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MS'!$J$263:$J$284</c:f>
              <c:numCache>
                <c:formatCode>0.00</c:formatCode>
                <c:ptCount val="22"/>
                <c:pt idx="0">
                  <c:v>-1.5999999999962711</c:v>
                </c:pt>
                <c:pt idx="1">
                  <c:v>-1.4999999999986358</c:v>
                </c:pt>
                <c:pt idx="2">
                  <c:v>-1.4000000000010004</c:v>
                </c:pt>
                <c:pt idx="3">
                  <c:v>-1.7000000000052751</c:v>
                </c:pt>
                <c:pt idx="4">
                  <c:v>-1.4000000000010004</c:v>
                </c:pt>
                <c:pt idx="5">
                  <c:v>-1.0999999999967258</c:v>
                </c:pt>
                <c:pt idx="6">
                  <c:v>-2.3000000000024556</c:v>
                </c:pt>
                <c:pt idx="7">
                  <c:v>-1.0999999999967258</c:v>
                </c:pt>
                <c:pt idx="8">
                  <c:v>-1.999999999998181</c:v>
                </c:pt>
                <c:pt idx="9">
                  <c:v>-0.70000000000618456</c:v>
                </c:pt>
                <c:pt idx="10">
                  <c:v>-2.3999999999887223</c:v>
                </c:pt>
                <c:pt idx="11">
                  <c:v>-0.80000000000381988</c:v>
                </c:pt>
                <c:pt idx="12">
                  <c:v>-0.30000000000427463</c:v>
                </c:pt>
                <c:pt idx="13">
                  <c:v>-2.1999999999934516</c:v>
                </c:pt>
                <c:pt idx="14">
                  <c:v>-1.8000000000029104</c:v>
                </c:pt>
                <c:pt idx="15">
                  <c:v>-1.5999999999962711</c:v>
                </c:pt>
                <c:pt idx="16">
                  <c:v>-1.2000000000057298</c:v>
                </c:pt>
                <c:pt idx="17">
                  <c:v>-1.4999999999986358</c:v>
                </c:pt>
                <c:pt idx="18">
                  <c:v>-4.8999999999978172</c:v>
                </c:pt>
                <c:pt idx="19">
                  <c:v>-0.20000000000663931</c:v>
                </c:pt>
                <c:pt idx="20">
                  <c:v>-1.9000000000005457</c:v>
                </c:pt>
                <c:pt idx="21">
                  <c:v>-1.0999999999967258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4-4F8C-AC65-3416861A95BC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MS'!$K$263:$K$284</c:f>
              <c:numCache>
                <c:formatCode>0.00</c:formatCode>
                <c:ptCount val="22"/>
                <c:pt idx="0">
                  <c:v>-82.200000000000273</c:v>
                </c:pt>
                <c:pt idx="1">
                  <c:v>-83.699999999998909</c:v>
                </c:pt>
                <c:pt idx="2">
                  <c:v>-85.099999999999909</c:v>
                </c:pt>
                <c:pt idx="3">
                  <c:v>-86.800000000005184</c:v>
                </c:pt>
                <c:pt idx="4">
                  <c:v>-88.200000000006185</c:v>
                </c:pt>
                <c:pt idx="5">
                  <c:v>-89.30000000000291</c:v>
                </c:pt>
                <c:pt idx="6">
                  <c:v>-91.600000000005366</c:v>
                </c:pt>
                <c:pt idx="7">
                  <c:v>-92.700000000002092</c:v>
                </c:pt>
                <c:pt idx="8">
                  <c:v>-94.700000000000273</c:v>
                </c:pt>
                <c:pt idx="9">
                  <c:v>-95.400000000006457</c:v>
                </c:pt>
                <c:pt idx="10">
                  <c:v>-97.79999999999518</c:v>
                </c:pt>
                <c:pt idx="11">
                  <c:v>-98.599999999999</c:v>
                </c:pt>
                <c:pt idx="12">
                  <c:v>-98.900000000003274</c:v>
                </c:pt>
                <c:pt idx="13">
                  <c:v>-101.09999999999673</c:v>
                </c:pt>
                <c:pt idx="14">
                  <c:v>-102.89999999999964</c:v>
                </c:pt>
                <c:pt idx="15">
                  <c:v>-104.49999999999591</c:v>
                </c:pt>
                <c:pt idx="16">
                  <c:v>-105.70000000000164</c:v>
                </c:pt>
                <c:pt idx="17">
                  <c:v>-107.20000000000027</c:v>
                </c:pt>
                <c:pt idx="18">
                  <c:v>-112.09999999999809</c:v>
                </c:pt>
                <c:pt idx="19">
                  <c:v>-112.30000000000473</c:v>
                </c:pt>
                <c:pt idx="20">
                  <c:v>-114.20000000000528</c:v>
                </c:pt>
                <c:pt idx="21">
                  <c:v>-115.300000000002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4-4F8C-AC65-3416861A9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965744"/>
        <c:axId val="166730272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MS'!$M$263:$M$284</c:f>
              <c:numCache>
                <c:formatCode>0.00</c:formatCode>
                <c:ptCount val="22"/>
                <c:pt idx="0">
                  <c:v>0.22857142857089588</c:v>
                </c:pt>
                <c:pt idx="1">
                  <c:v>0.2142857142855194</c:v>
                </c:pt>
                <c:pt idx="2">
                  <c:v>0.20000000000014292</c:v>
                </c:pt>
                <c:pt idx="3">
                  <c:v>0.28333333333421251</c:v>
                </c:pt>
                <c:pt idx="4">
                  <c:v>0.17500000000012506</c:v>
                </c:pt>
                <c:pt idx="5">
                  <c:v>0.1571428571423894</c:v>
                </c:pt>
                <c:pt idx="6">
                  <c:v>0.3285714285717794</c:v>
                </c:pt>
                <c:pt idx="7">
                  <c:v>0.1571428571423894</c:v>
                </c:pt>
                <c:pt idx="8">
                  <c:v>0.28571428571402585</c:v>
                </c:pt>
                <c:pt idx="9">
                  <c:v>0.10000000000088351</c:v>
                </c:pt>
                <c:pt idx="10">
                  <c:v>0.34285714285553176</c:v>
                </c:pt>
                <c:pt idx="11">
                  <c:v>0.11428571428625998</c:v>
                </c:pt>
                <c:pt idx="12">
                  <c:v>4.2857142857753515E-2</c:v>
                </c:pt>
                <c:pt idx="13">
                  <c:v>0.31428571428477881</c:v>
                </c:pt>
                <c:pt idx="14">
                  <c:v>0.2571428571432729</c:v>
                </c:pt>
                <c:pt idx="15">
                  <c:v>0.22857142857089588</c:v>
                </c:pt>
                <c:pt idx="16">
                  <c:v>0.17142857142938997</c:v>
                </c:pt>
                <c:pt idx="17">
                  <c:v>0.2142857142855194</c:v>
                </c:pt>
                <c:pt idx="18">
                  <c:v>0.23333333333322939</c:v>
                </c:pt>
                <c:pt idx="19">
                  <c:v>2.8571428572377044E-2</c:v>
                </c:pt>
                <c:pt idx="20">
                  <c:v>0.2714285714286494</c:v>
                </c:pt>
                <c:pt idx="21">
                  <c:v>0.1571428571423894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34-4F8C-AC65-3416861A95BC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34-4F8C-AC65-3416861A95BC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34-4F8C-AC65-3416861A9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26016"/>
        <c:axId val="166730656"/>
      </c:lineChart>
      <c:dateAx>
        <c:axId val="166965744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166730272"/>
        <c:crosses val="autoZero"/>
        <c:auto val="0"/>
        <c:lblOffset val="100"/>
        <c:baseTimeUnit val="days"/>
        <c:majorUnit val="7"/>
        <c:majorTimeUnit val="days"/>
      </c:dateAx>
      <c:valAx>
        <c:axId val="166730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66965744"/>
        <c:crosses val="autoZero"/>
        <c:crossBetween val="between"/>
      </c:valAx>
      <c:valAx>
        <c:axId val="1667306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164726016"/>
        <c:crosses val="max"/>
        <c:crossBetween val="between"/>
      </c:valAx>
      <c:dateAx>
        <c:axId val="1647260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667306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L1 MS02 -  Horizontal</a:t>
            </a:r>
          </a:p>
        </c:rich>
      </c:tx>
      <c:layout>
        <c:manualLayout>
          <c:xMode val="edge"/>
          <c:yMode val="edge"/>
          <c:x val="0.33953266571292862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MS'!$H$263:$H$284</c:f>
              <c:numCache>
                <c:formatCode>0.00</c:formatCode>
                <c:ptCount val="22"/>
                <c:pt idx="0">
                  <c:v>1.647574023239581</c:v>
                </c:pt>
                <c:pt idx="1">
                  <c:v>1.6678429654082072</c:v>
                </c:pt>
                <c:pt idx="2">
                  <c:v>0.80324343747512605</c:v>
                </c:pt>
                <c:pt idx="3">
                  <c:v>0.98994949952221356</c:v>
                </c:pt>
                <c:pt idx="4">
                  <c:v>0.46010866709405801</c:v>
                </c:pt>
                <c:pt idx="5">
                  <c:v>0.60876928581703749</c:v>
                </c:pt>
                <c:pt idx="6">
                  <c:v>0.72013888642174018</c:v>
                </c:pt>
                <c:pt idx="7">
                  <c:v>0.84344530283290953</c:v>
                </c:pt>
                <c:pt idx="8">
                  <c:v>0.76026308751672167</c:v>
                </c:pt>
                <c:pt idx="9">
                  <c:v>0.86092976900011708</c:v>
                </c:pt>
                <c:pt idx="10">
                  <c:v>0.10630149438798256</c:v>
                </c:pt>
                <c:pt idx="11">
                  <c:v>1.4773286724726982</c:v>
                </c:pt>
                <c:pt idx="12">
                  <c:v>1.4142135472265716</c:v>
                </c:pt>
                <c:pt idx="13">
                  <c:v>1.5623699835584082</c:v>
                </c:pt>
                <c:pt idx="14">
                  <c:v>3.8466738994387786</c:v>
                </c:pt>
                <c:pt idx="15">
                  <c:v>1.3318032068005961</c:v>
                </c:pt>
                <c:pt idx="16">
                  <c:v>0.25632009115189619</c:v>
                </c:pt>
                <c:pt idx="17">
                  <c:v>0.79309517426577902</c:v>
                </c:pt>
                <c:pt idx="18">
                  <c:v>1.7516278700316108</c:v>
                </c:pt>
                <c:pt idx="19">
                  <c:v>0.22847316275539978</c:v>
                </c:pt>
                <c:pt idx="20">
                  <c:v>0.65299312936787479</c:v>
                </c:pt>
                <c:pt idx="21">
                  <c:v>2.743884126171634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6-4A04-B898-BB9712087391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MS'!$I$263:$I$284</c:f>
              <c:numCache>
                <c:formatCode>0.00</c:formatCode>
                <c:ptCount val="22"/>
                <c:pt idx="0">
                  <c:v>71.475562244443708</c:v>
                </c:pt>
                <c:pt idx="1">
                  <c:v>72.664013823590793</c:v>
                </c:pt>
                <c:pt idx="2">
                  <c:v>73.260470287176531</c:v>
                </c:pt>
                <c:pt idx="3">
                  <c:v>73.519962602597303</c:v>
                </c:pt>
                <c:pt idx="4">
                  <c:v>73.70789102064677</c:v>
                </c:pt>
                <c:pt idx="5">
                  <c:v>74.263187418473237</c:v>
                </c:pt>
                <c:pt idx="6">
                  <c:v>74.982920770556873</c:v>
                </c:pt>
                <c:pt idx="7">
                  <c:v>75.803858778065731</c:v>
                </c:pt>
                <c:pt idx="8">
                  <c:v>76.547873918975426</c:v>
                </c:pt>
                <c:pt idx="9">
                  <c:v>77.402125345625507</c:v>
                </c:pt>
                <c:pt idx="10">
                  <c:v>77.30077943352515</c:v>
                </c:pt>
                <c:pt idx="11">
                  <c:v>78.397582882371751</c:v>
                </c:pt>
                <c:pt idx="12">
                  <c:v>77.075943100679467</c:v>
                </c:pt>
                <c:pt idx="13">
                  <c:v>75.546446685081946</c:v>
                </c:pt>
                <c:pt idx="14">
                  <c:v>79.312173774216433</c:v>
                </c:pt>
                <c:pt idx="15">
                  <c:v>80.410796518210333</c:v>
                </c:pt>
                <c:pt idx="16">
                  <c:v>80.425571216310402</c:v>
                </c:pt>
                <c:pt idx="17">
                  <c:v>81.218560077025032</c:v>
                </c:pt>
                <c:pt idx="18">
                  <c:v>82.970043450656306</c:v>
                </c:pt>
                <c:pt idx="19">
                  <c:v>83.137623857299246</c:v>
                </c:pt>
                <c:pt idx="20">
                  <c:v>83.725337297010924</c:v>
                </c:pt>
                <c:pt idx="21">
                  <c:v>80.99125509766769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D6-4A04-B898-BB9712087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017880"/>
        <c:axId val="165018272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MS'!$L$263:$L$284</c:f>
              <c:numCache>
                <c:formatCode>0.00</c:formatCode>
                <c:ptCount val="22"/>
                <c:pt idx="0">
                  <c:v>0.23536771760565442</c:v>
                </c:pt>
                <c:pt idx="1">
                  <c:v>0.23826328077260103</c:v>
                </c:pt>
                <c:pt idx="2">
                  <c:v>0.11474906249644658</c:v>
                </c:pt>
                <c:pt idx="3">
                  <c:v>0.16499158325370225</c:v>
                </c:pt>
                <c:pt idx="4">
                  <c:v>5.7513583386757251E-2</c:v>
                </c:pt>
                <c:pt idx="5">
                  <c:v>8.6967040831005357E-2</c:v>
                </c:pt>
                <c:pt idx="6">
                  <c:v>0.10287698377453432</c:v>
                </c:pt>
                <c:pt idx="7">
                  <c:v>0.12049218611898707</c:v>
                </c:pt>
                <c:pt idx="8">
                  <c:v>0.10860901250238882</c:v>
                </c:pt>
                <c:pt idx="9">
                  <c:v>0.12298996700001673</c:v>
                </c:pt>
                <c:pt idx="10">
                  <c:v>1.5185927769711794E-2</c:v>
                </c:pt>
                <c:pt idx="11">
                  <c:v>0.21104695321038544</c:v>
                </c:pt>
                <c:pt idx="12">
                  <c:v>0.20203050674665307</c:v>
                </c:pt>
                <c:pt idx="13">
                  <c:v>0.22319571193691545</c:v>
                </c:pt>
                <c:pt idx="14">
                  <c:v>0.54952484277696834</c:v>
                </c:pt>
                <c:pt idx="15">
                  <c:v>0.19025760097151373</c:v>
                </c:pt>
                <c:pt idx="16">
                  <c:v>3.661715587884231E-2</c:v>
                </c:pt>
                <c:pt idx="17">
                  <c:v>0.11329931060939701</c:v>
                </c:pt>
                <c:pt idx="18">
                  <c:v>8.3410850953886229E-2</c:v>
                </c:pt>
                <c:pt idx="19">
                  <c:v>3.26390232507714E-2</c:v>
                </c:pt>
                <c:pt idx="20">
                  <c:v>9.3284732766839254E-2</c:v>
                </c:pt>
                <c:pt idx="21">
                  <c:v>0.39198344659594769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D6-4A04-B898-BB9712087391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D6-4A04-B898-BB9712087391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MS'!$D$263:$D$284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9D6-4A04-B898-BB9712087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159880"/>
        <c:axId val="165018664"/>
      </c:lineChart>
      <c:dateAx>
        <c:axId val="165017880"/>
        <c:scaling>
          <c:orientation val="minMax"/>
          <c:max val="155"/>
        </c:scaling>
        <c:delete val="0"/>
        <c:axPos val="b"/>
        <c:numFmt formatCode="dd/mm/yyyy" sourceLinked="0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165018272"/>
        <c:crosses val="autoZero"/>
        <c:auto val="0"/>
        <c:lblOffset val="100"/>
        <c:baseTimeUnit val="days"/>
        <c:majorUnit val="7"/>
        <c:majorTimeUnit val="days"/>
      </c:dateAx>
      <c:valAx>
        <c:axId val="1650182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165017880"/>
        <c:crosses val="autoZero"/>
        <c:crossBetween val="between"/>
      </c:valAx>
      <c:valAx>
        <c:axId val="16501866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6159880"/>
        <c:crosses val="max"/>
        <c:crossBetween val="between"/>
      </c:valAx>
      <c:dateAx>
        <c:axId val="2061598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16501866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L2 MS01 -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MS'!$J$709:$J$730</c:f>
              <c:numCache>
                <c:formatCode>0.00</c:formatCode>
                <c:ptCount val="22"/>
                <c:pt idx="0">
                  <c:v>-0.29999999999290594</c:v>
                </c:pt>
                <c:pt idx="1">
                  <c:v>-1.8000000000029104</c:v>
                </c:pt>
                <c:pt idx="2">
                  <c:v>-0.40000000000190994</c:v>
                </c:pt>
                <c:pt idx="3">
                  <c:v>-0.90000000000145519</c:v>
                </c:pt>
                <c:pt idx="4">
                  <c:v>-0.69999999999481588</c:v>
                </c:pt>
                <c:pt idx="5">
                  <c:v>-0.60000000000854925</c:v>
                </c:pt>
                <c:pt idx="6">
                  <c:v>-1.2999999999919964</c:v>
                </c:pt>
                <c:pt idx="7">
                  <c:v>-0.80000000000381988</c:v>
                </c:pt>
                <c:pt idx="8">
                  <c:v>-0.90000000000145519</c:v>
                </c:pt>
                <c:pt idx="9">
                  <c:v>-0.90000000000145519</c:v>
                </c:pt>
                <c:pt idx="10">
                  <c:v>-1.0999999999967258</c:v>
                </c:pt>
                <c:pt idx="11">
                  <c:v>-0.40000000000190994</c:v>
                </c:pt>
                <c:pt idx="12">
                  <c:v>-0.59999999999718057</c:v>
                </c:pt>
                <c:pt idx="13">
                  <c:v>-0.80000000000381988</c:v>
                </c:pt>
                <c:pt idx="14">
                  <c:v>-1.1999999999943611</c:v>
                </c:pt>
                <c:pt idx="15">
                  <c:v>-0.80000000000381988</c:v>
                </c:pt>
                <c:pt idx="16">
                  <c:v>-0.69999999999481588</c:v>
                </c:pt>
                <c:pt idx="17">
                  <c:v>-0.60000000000854925</c:v>
                </c:pt>
                <c:pt idx="18">
                  <c:v>-2.5999999999953616</c:v>
                </c:pt>
                <c:pt idx="19">
                  <c:v>-0.59999999999718057</c:v>
                </c:pt>
                <c:pt idx="20">
                  <c:v>-0.60000000000854925</c:v>
                </c:pt>
                <c:pt idx="21">
                  <c:v>-0.79999999999245119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FF-4305-AB38-A83E94623F8F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MS'!$K$709:$K$730</c:f>
              <c:numCache>
                <c:formatCode>0.00</c:formatCode>
                <c:ptCount val="22"/>
                <c:pt idx="0">
                  <c:v>-42.099999999993543</c:v>
                </c:pt>
                <c:pt idx="1">
                  <c:v>-43.899999999996453</c:v>
                </c:pt>
                <c:pt idx="2">
                  <c:v>-44.299999999998363</c:v>
                </c:pt>
                <c:pt idx="3">
                  <c:v>-45.199999999999818</c:v>
                </c:pt>
                <c:pt idx="4">
                  <c:v>-45.899999999994634</c:v>
                </c:pt>
                <c:pt idx="5">
                  <c:v>-46.500000000003183</c:v>
                </c:pt>
                <c:pt idx="6">
                  <c:v>-47.79999999999518</c:v>
                </c:pt>
                <c:pt idx="7">
                  <c:v>-48.599999999999</c:v>
                </c:pt>
                <c:pt idx="8">
                  <c:v>-49.500000000000455</c:v>
                </c:pt>
                <c:pt idx="9">
                  <c:v>-50.40000000000191</c:v>
                </c:pt>
                <c:pt idx="10">
                  <c:v>-51.499999999998636</c:v>
                </c:pt>
                <c:pt idx="11">
                  <c:v>-51.900000000000546</c:v>
                </c:pt>
                <c:pt idx="12">
                  <c:v>-52.499999999997726</c:v>
                </c:pt>
                <c:pt idx="13">
                  <c:v>-53.300000000001546</c:v>
                </c:pt>
                <c:pt idx="14">
                  <c:v>-54.499999999995907</c:v>
                </c:pt>
                <c:pt idx="15">
                  <c:v>-55.299999999999727</c:v>
                </c:pt>
                <c:pt idx="16">
                  <c:v>-55.999999999994543</c:v>
                </c:pt>
                <c:pt idx="17">
                  <c:v>-56.600000000003092</c:v>
                </c:pt>
                <c:pt idx="18">
                  <c:v>-59.199999999998454</c:v>
                </c:pt>
                <c:pt idx="19">
                  <c:v>-59.799999999995634</c:v>
                </c:pt>
                <c:pt idx="20">
                  <c:v>-60.400000000004184</c:v>
                </c:pt>
                <c:pt idx="21">
                  <c:v>-61.199999999996635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FF-4305-AB38-A83E94623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162624"/>
        <c:axId val="206163016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MS'!$M$709:$M$730</c:f>
              <c:numCache>
                <c:formatCode>0.00</c:formatCode>
                <c:ptCount val="22"/>
                <c:pt idx="0">
                  <c:v>4.2857142856129418E-2</c:v>
                </c:pt>
                <c:pt idx="1">
                  <c:v>0.2571428571432729</c:v>
                </c:pt>
                <c:pt idx="2">
                  <c:v>5.7142857143129992E-2</c:v>
                </c:pt>
                <c:pt idx="3">
                  <c:v>0.15000000000024252</c:v>
                </c:pt>
                <c:pt idx="4">
                  <c:v>8.7499999999351985E-2</c:v>
                </c:pt>
                <c:pt idx="5">
                  <c:v>8.571428571550703E-2</c:v>
                </c:pt>
                <c:pt idx="6">
                  <c:v>0.18571428571314236</c:v>
                </c:pt>
                <c:pt idx="7">
                  <c:v>0.11428571428625998</c:v>
                </c:pt>
                <c:pt idx="8">
                  <c:v>0.12857142857163645</c:v>
                </c:pt>
                <c:pt idx="9">
                  <c:v>0.12857142857163645</c:v>
                </c:pt>
                <c:pt idx="10">
                  <c:v>0.1571428571423894</c:v>
                </c:pt>
                <c:pt idx="11">
                  <c:v>5.7142857143129992E-2</c:v>
                </c:pt>
                <c:pt idx="12">
                  <c:v>8.571428571388294E-2</c:v>
                </c:pt>
                <c:pt idx="13">
                  <c:v>0.11428571428625998</c:v>
                </c:pt>
                <c:pt idx="14">
                  <c:v>0.17142857142776588</c:v>
                </c:pt>
                <c:pt idx="15">
                  <c:v>0.11428571428625998</c:v>
                </c:pt>
                <c:pt idx="16">
                  <c:v>9.9999999999259417E-2</c:v>
                </c:pt>
                <c:pt idx="17">
                  <c:v>8.571428571550703E-2</c:v>
                </c:pt>
                <c:pt idx="18">
                  <c:v>0.12380952380930293</c:v>
                </c:pt>
                <c:pt idx="19">
                  <c:v>8.571428571388294E-2</c:v>
                </c:pt>
                <c:pt idx="20">
                  <c:v>8.571428571550703E-2</c:v>
                </c:pt>
                <c:pt idx="21">
                  <c:v>0.11428571428463588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FF-4305-AB38-A83E94623F8F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FF-4305-AB38-A83E94623F8F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7FF-4305-AB38-A83E94623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15736"/>
        <c:axId val="206163408"/>
      </c:lineChart>
      <c:dateAx>
        <c:axId val="206162624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 b="0"/>
            </a:pPr>
            <a:endParaRPr lang="pt-BR"/>
          </a:p>
        </c:txPr>
        <c:crossAx val="206163016"/>
        <c:crosses val="autoZero"/>
        <c:auto val="0"/>
        <c:lblOffset val="100"/>
        <c:baseTimeUnit val="days"/>
        <c:majorUnit val="7"/>
        <c:majorTimeUnit val="days"/>
      </c:dateAx>
      <c:valAx>
        <c:axId val="206163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b="0"/>
            </a:pPr>
            <a:endParaRPr lang="pt-BR"/>
          </a:p>
        </c:txPr>
        <c:crossAx val="206162624"/>
        <c:crosses val="autoZero"/>
        <c:crossBetween val="between"/>
      </c:valAx>
      <c:valAx>
        <c:axId val="20616340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0"/>
            </a:pPr>
            <a:endParaRPr lang="pt-BR"/>
          </a:p>
        </c:txPr>
        <c:crossAx val="206315736"/>
        <c:crosses val="max"/>
        <c:crossBetween val="between"/>
      </c:valAx>
      <c:dateAx>
        <c:axId val="2063157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6163408"/>
        <c:crosses val="autoZero"/>
        <c:auto val="1"/>
        <c:lblOffset val="100"/>
        <c:baseTimeUnit val="days"/>
      </c:dateAx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8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L2 MS02 -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MS'!$H$939:$H$960</c:f>
              <c:numCache>
                <c:formatCode>0.00</c:formatCode>
                <c:ptCount val="22"/>
                <c:pt idx="0">
                  <c:v>0.63953103304546532</c:v>
                </c:pt>
                <c:pt idx="1">
                  <c:v>1.0198039100609824</c:v>
                </c:pt>
                <c:pt idx="2">
                  <c:v>1.2731849747108308</c:v>
                </c:pt>
                <c:pt idx="3">
                  <c:v>1.5216110252047654</c:v>
                </c:pt>
                <c:pt idx="4">
                  <c:v>2.2466196907526776</c:v>
                </c:pt>
                <c:pt idx="5">
                  <c:v>0.14317819507367532</c:v>
                </c:pt>
                <c:pt idx="6">
                  <c:v>1.145294724606043</c:v>
                </c:pt>
                <c:pt idx="7">
                  <c:v>1.4729901469224262</c:v>
                </c:pt>
                <c:pt idx="8">
                  <c:v>1.4101418576258997</c:v>
                </c:pt>
                <c:pt idx="9">
                  <c:v>1.1677756692581429</c:v>
                </c:pt>
                <c:pt idx="10">
                  <c:v>0.69318109293364094</c:v>
                </c:pt>
                <c:pt idx="11">
                  <c:v>1.2851458919687477</c:v>
                </c:pt>
                <c:pt idx="12">
                  <c:v>0.94873595835815072</c:v>
                </c:pt>
                <c:pt idx="13">
                  <c:v>2.5609568160334804</c:v>
                </c:pt>
                <c:pt idx="14">
                  <c:v>4.1101094910297222</c:v>
                </c:pt>
                <c:pt idx="15">
                  <c:v>0.73817342464176261</c:v>
                </c:pt>
                <c:pt idx="16">
                  <c:v>1.4800675921990329</c:v>
                </c:pt>
                <c:pt idx="17">
                  <c:v>1.3553228383051208</c:v>
                </c:pt>
                <c:pt idx="18">
                  <c:v>2.343373630958189</c:v>
                </c:pt>
                <c:pt idx="19">
                  <c:v>1.4752626962038651</c:v>
                </c:pt>
                <c:pt idx="20">
                  <c:v>2.2788154939253173</c:v>
                </c:pt>
                <c:pt idx="21">
                  <c:v>2.8608565106164408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AD-459B-BFE1-5870CA500F7C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MS'!$I$939:$I$960</c:f>
              <c:numCache>
                <c:formatCode>0.00</c:formatCode>
                <c:ptCount val="22"/>
                <c:pt idx="0">
                  <c:v>107.31467093762063</c:v>
                </c:pt>
                <c:pt idx="1">
                  <c:v>108.24915056095233</c:v>
                </c:pt>
                <c:pt idx="2">
                  <c:v>109.4721151668912</c:v>
                </c:pt>
                <c:pt idx="3">
                  <c:v>110.25453140841242</c:v>
                </c:pt>
                <c:pt idx="4">
                  <c:v>111.71341995098494</c:v>
                </c:pt>
                <c:pt idx="5">
                  <c:v>111.57024200314724</c:v>
                </c:pt>
                <c:pt idx="6">
                  <c:v>112.67199297227694</c:v>
                </c:pt>
                <c:pt idx="7">
                  <c:v>113.24168004385824</c:v>
                </c:pt>
                <c:pt idx="8">
                  <c:v>114.53585813092293</c:v>
                </c:pt>
                <c:pt idx="9">
                  <c:v>115.67206965755135</c:v>
                </c:pt>
                <c:pt idx="10">
                  <c:v>115.12729823522545</c:v>
                </c:pt>
                <c:pt idx="11">
                  <c:v>116.39596555255621</c:v>
                </c:pt>
                <c:pt idx="12">
                  <c:v>116.73436212652608</c:v>
                </c:pt>
                <c:pt idx="13">
                  <c:v>114.88960438820422</c:v>
                </c:pt>
                <c:pt idx="14">
                  <c:v>118.9149183209062</c:v>
                </c:pt>
                <c:pt idx="15">
                  <c:v>119.41483365601211</c:v>
                </c:pt>
                <c:pt idx="16">
                  <c:v>120.14640610195215</c:v>
                </c:pt>
                <c:pt idx="17">
                  <c:v>121.44102190007735</c:v>
                </c:pt>
                <c:pt idx="18">
                  <c:v>123.77215517832934</c:v>
                </c:pt>
                <c:pt idx="19">
                  <c:v>123.87879397279831</c:v>
                </c:pt>
                <c:pt idx="20">
                  <c:v>125.10355788726935</c:v>
                </c:pt>
                <c:pt idx="21">
                  <c:v>122.29387105805782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AD-459B-BFE1-5870CA500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16520"/>
        <c:axId val="206316912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MS'!$L$939:$L$960</c:f>
              <c:numCache>
                <c:formatCode>0.00</c:formatCode>
                <c:ptCount val="22"/>
                <c:pt idx="0">
                  <c:v>9.1361576149352183E-2</c:v>
                </c:pt>
                <c:pt idx="1">
                  <c:v>0.14568627286585462</c:v>
                </c:pt>
                <c:pt idx="2">
                  <c:v>0.18188356781583298</c:v>
                </c:pt>
                <c:pt idx="3">
                  <c:v>0.25360183753412757</c:v>
                </c:pt>
                <c:pt idx="4">
                  <c:v>0.28082746134408471</c:v>
                </c:pt>
                <c:pt idx="5">
                  <c:v>2.0454027867667902E-2</c:v>
                </c:pt>
                <c:pt idx="6">
                  <c:v>0.16361353208657756</c:v>
                </c:pt>
                <c:pt idx="7">
                  <c:v>0.21042716384606089</c:v>
                </c:pt>
                <c:pt idx="8">
                  <c:v>0.20144883680369996</c:v>
                </c:pt>
                <c:pt idx="9">
                  <c:v>0.16682509560830613</c:v>
                </c:pt>
                <c:pt idx="10">
                  <c:v>9.9025870419091569E-2</c:v>
                </c:pt>
                <c:pt idx="11">
                  <c:v>0.18359227028124966</c:v>
                </c:pt>
                <c:pt idx="12">
                  <c:v>0.13553370833687867</c:v>
                </c:pt>
                <c:pt idx="13">
                  <c:v>0.36585097371906861</c:v>
                </c:pt>
                <c:pt idx="14">
                  <c:v>0.58715849871853176</c:v>
                </c:pt>
                <c:pt idx="15">
                  <c:v>0.10545334637739466</c:v>
                </c:pt>
                <c:pt idx="16">
                  <c:v>0.21143822745700472</c:v>
                </c:pt>
                <c:pt idx="17">
                  <c:v>0.19361754832930297</c:v>
                </c:pt>
                <c:pt idx="18">
                  <c:v>0.11158922052181852</c:v>
                </c:pt>
                <c:pt idx="19">
                  <c:v>0.21075181374340929</c:v>
                </c:pt>
                <c:pt idx="20">
                  <c:v>0.3255450705607596</c:v>
                </c:pt>
                <c:pt idx="21">
                  <c:v>0.40869378723092009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AD-459B-BFE1-5870CA500F7C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8AD-459B-BFE1-5870CA500F7C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8AD-459B-BFE1-5870CA500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17696"/>
        <c:axId val="206317304"/>
      </c:lineChart>
      <c:dateAx>
        <c:axId val="206316520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6316912"/>
        <c:crosses val="autoZero"/>
        <c:auto val="0"/>
        <c:lblOffset val="100"/>
        <c:baseTimeUnit val="days"/>
        <c:majorUnit val="7"/>
        <c:majorTimeUnit val="days"/>
      </c:dateAx>
      <c:valAx>
        <c:axId val="206316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6316520"/>
        <c:crosses val="autoZero"/>
        <c:crossBetween val="between"/>
      </c:valAx>
      <c:valAx>
        <c:axId val="2063173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6317696"/>
        <c:crosses val="max"/>
        <c:crossBetween val="between"/>
      </c:valAx>
      <c:dateAx>
        <c:axId val="2063176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631730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L2 MS01 -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MS'!$H$709:$H$730</c:f>
              <c:numCache>
                <c:formatCode>0.00</c:formatCode>
                <c:ptCount val="22"/>
                <c:pt idx="0">
                  <c:v>0.66098411333432083</c:v>
                </c:pt>
                <c:pt idx="1">
                  <c:v>1.2439051233707785</c:v>
                </c:pt>
                <c:pt idx="2">
                  <c:v>1.1580155141931108</c:v>
                </c:pt>
                <c:pt idx="3">
                  <c:v>0.64404972317604947</c:v>
                </c:pt>
                <c:pt idx="4">
                  <c:v>0.99644371642424268</c:v>
                </c:pt>
                <c:pt idx="5">
                  <c:v>0.24083189431375746</c:v>
                </c:pt>
                <c:pt idx="6">
                  <c:v>0.4159327096962413</c:v>
                </c:pt>
                <c:pt idx="7">
                  <c:v>0.75432089976746342</c:v>
                </c:pt>
                <c:pt idx="8">
                  <c:v>0.48083259482304219</c:v>
                </c:pt>
                <c:pt idx="9">
                  <c:v>0.93520054734672031</c:v>
                </c:pt>
                <c:pt idx="10">
                  <c:v>0.12041595005720979</c:v>
                </c:pt>
                <c:pt idx="11">
                  <c:v>0.44944410067459595</c:v>
                </c:pt>
                <c:pt idx="12">
                  <c:v>1.2041594580339139</c:v>
                </c:pt>
                <c:pt idx="13">
                  <c:v>1.3382451180876638</c:v>
                </c:pt>
                <c:pt idx="14">
                  <c:v>3.7547969232659719</c:v>
                </c:pt>
                <c:pt idx="15">
                  <c:v>1.6344417822855746</c:v>
                </c:pt>
                <c:pt idx="16">
                  <c:v>0.18867962543293379</c:v>
                </c:pt>
                <c:pt idx="17">
                  <c:v>0.28301940483140253</c:v>
                </c:pt>
                <c:pt idx="18">
                  <c:v>1.6910647576291917</c:v>
                </c:pt>
                <c:pt idx="19">
                  <c:v>0.55443666182167795</c:v>
                </c:pt>
                <c:pt idx="20">
                  <c:v>1.2949516922027924</c:v>
                </c:pt>
                <c:pt idx="21">
                  <c:v>3.7551564473341505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7-4996-AF6B-7A27BA27D090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MS'!$I$709:$I$730</c:f>
              <c:numCache>
                <c:formatCode>0.00</c:formatCode>
                <c:ptCount val="22"/>
                <c:pt idx="0">
                  <c:v>42.461103383169736</c:v>
                </c:pt>
                <c:pt idx="1">
                  <c:v>43.624992840894919</c:v>
                </c:pt>
                <c:pt idx="2">
                  <c:v>44.506595028067913</c:v>
                </c:pt>
                <c:pt idx="3">
                  <c:v>44.858713761002221</c:v>
                </c:pt>
                <c:pt idx="4">
                  <c:v>45.425240788312479</c:v>
                </c:pt>
                <c:pt idx="5">
                  <c:v>45.256297915447959</c:v>
                </c:pt>
                <c:pt idx="6">
                  <c:v>45.612920326616766</c:v>
                </c:pt>
                <c:pt idx="7">
                  <c:v>46.122988847790012</c:v>
                </c:pt>
                <c:pt idx="8">
                  <c:v>46.57136567102053</c:v>
                </c:pt>
                <c:pt idx="9">
                  <c:v>47.393152457784296</c:v>
                </c:pt>
                <c:pt idx="10">
                  <c:v>47.512293151648514</c:v>
                </c:pt>
                <c:pt idx="11">
                  <c:v>47.921869748278432</c:v>
                </c:pt>
                <c:pt idx="12">
                  <c:v>46.730071692352432</c:v>
                </c:pt>
                <c:pt idx="13">
                  <c:v>45.550838635286453</c:v>
                </c:pt>
                <c:pt idx="14">
                  <c:v>49.113161178881022</c:v>
                </c:pt>
                <c:pt idx="15">
                  <c:v>50.497306866887726</c:v>
                </c:pt>
                <c:pt idx="16">
                  <c:v>50.6082048701237</c:v>
                </c:pt>
                <c:pt idx="17">
                  <c:v>50.775412357293902</c:v>
                </c:pt>
                <c:pt idx="18">
                  <c:v>52.45637044825304</c:v>
                </c:pt>
                <c:pt idx="19">
                  <c:v>52.07785902459522</c:v>
                </c:pt>
                <c:pt idx="20">
                  <c:v>53.158612665406359</c:v>
                </c:pt>
                <c:pt idx="21">
                  <c:v>49.556598960022562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7-4996-AF6B-7A27BA27D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162232"/>
        <c:axId val="20616184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MS'!$M$709:$M$730</c:f>
              <c:numCache>
                <c:formatCode>0.00</c:formatCode>
                <c:ptCount val="22"/>
                <c:pt idx="0">
                  <c:v>4.2857142856129418E-2</c:v>
                </c:pt>
                <c:pt idx="1">
                  <c:v>0.2571428571432729</c:v>
                </c:pt>
                <c:pt idx="2">
                  <c:v>5.7142857143129992E-2</c:v>
                </c:pt>
                <c:pt idx="3">
                  <c:v>0.15000000000024252</c:v>
                </c:pt>
                <c:pt idx="4">
                  <c:v>8.7499999999351985E-2</c:v>
                </c:pt>
                <c:pt idx="5">
                  <c:v>8.571428571550703E-2</c:v>
                </c:pt>
                <c:pt idx="6">
                  <c:v>0.18571428571314236</c:v>
                </c:pt>
                <c:pt idx="7">
                  <c:v>0.11428571428625998</c:v>
                </c:pt>
                <c:pt idx="8">
                  <c:v>0.12857142857163645</c:v>
                </c:pt>
                <c:pt idx="9">
                  <c:v>0.12857142857163645</c:v>
                </c:pt>
                <c:pt idx="10">
                  <c:v>0.1571428571423894</c:v>
                </c:pt>
                <c:pt idx="11">
                  <c:v>5.7142857143129992E-2</c:v>
                </c:pt>
                <c:pt idx="12">
                  <c:v>8.571428571388294E-2</c:v>
                </c:pt>
                <c:pt idx="13">
                  <c:v>0.11428571428625998</c:v>
                </c:pt>
                <c:pt idx="14">
                  <c:v>0.17142857142776588</c:v>
                </c:pt>
                <c:pt idx="15">
                  <c:v>0.11428571428625998</c:v>
                </c:pt>
                <c:pt idx="16">
                  <c:v>9.9999999999259417E-2</c:v>
                </c:pt>
                <c:pt idx="17">
                  <c:v>8.571428571550703E-2</c:v>
                </c:pt>
                <c:pt idx="18">
                  <c:v>0.12380952380930293</c:v>
                </c:pt>
                <c:pt idx="19">
                  <c:v>8.571428571388294E-2</c:v>
                </c:pt>
                <c:pt idx="20">
                  <c:v>8.571428571550703E-2</c:v>
                </c:pt>
                <c:pt idx="21">
                  <c:v>0.11428571428463588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E7-4996-AF6B-7A27BA27D090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E7-4996-AF6B-7A27BA27D090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E7-4996-AF6B-7A27BA27D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161056"/>
        <c:axId val="206161448"/>
      </c:lineChart>
      <c:dateAx>
        <c:axId val="206162232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6161840"/>
        <c:crosses val="autoZero"/>
        <c:auto val="0"/>
        <c:lblOffset val="100"/>
        <c:baseTimeUnit val="days"/>
        <c:majorUnit val="7"/>
        <c:majorTimeUnit val="days"/>
      </c:dateAx>
      <c:valAx>
        <c:axId val="206161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6162232"/>
        <c:crosses val="autoZero"/>
        <c:crossBetween val="between"/>
      </c:valAx>
      <c:valAx>
        <c:axId val="20616144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6161056"/>
        <c:crosses val="max"/>
        <c:crossBetween val="between"/>
      </c:valAx>
      <c:dateAx>
        <c:axId val="2061610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616144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L2 MS02 -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MS'!$J$939:$J$960</c:f>
              <c:numCache>
                <c:formatCode>0.00</c:formatCode>
                <c:ptCount val="22"/>
                <c:pt idx="0">
                  <c:v>-2.0999999999958163</c:v>
                </c:pt>
                <c:pt idx="1">
                  <c:v>-3.4999999999968168</c:v>
                </c:pt>
                <c:pt idx="2">
                  <c:v>-0.80000000000381988</c:v>
                </c:pt>
                <c:pt idx="3">
                  <c:v>-2.0999999999958163</c:v>
                </c:pt>
                <c:pt idx="4">
                  <c:v>-2.2000000000048203</c:v>
                </c:pt>
                <c:pt idx="5">
                  <c:v>-1.3000000000033651</c:v>
                </c:pt>
                <c:pt idx="6">
                  <c:v>-3.2999999999901775</c:v>
                </c:pt>
                <c:pt idx="7">
                  <c:v>-1.4000000000010004</c:v>
                </c:pt>
                <c:pt idx="8">
                  <c:v>-1.9000000000005457</c:v>
                </c:pt>
                <c:pt idx="9">
                  <c:v>-2.8000000000020009</c:v>
                </c:pt>
                <c:pt idx="10">
                  <c:v>-1.999999999998181</c:v>
                </c:pt>
                <c:pt idx="11">
                  <c:v>-1.6000000000076398</c:v>
                </c:pt>
                <c:pt idx="12">
                  <c:v>-0.99999999999909051</c:v>
                </c:pt>
                <c:pt idx="13">
                  <c:v>-2.8000000000020009</c:v>
                </c:pt>
                <c:pt idx="14">
                  <c:v>-2.4000000000000909</c:v>
                </c:pt>
                <c:pt idx="15">
                  <c:v>-1.999999999998181</c:v>
                </c:pt>
                <c:pt idx="16">
                  <c:v>-1.999999999998181</c:v>
                </c:pt>
                <c:pt idx="17">
                  <c:v>-1.5999999999962711</c:v>
                </c:pt>
                <c:pt idx="18">
                  <c:v>-6.100000000003547</c:v>
                </c:pt>
                <c:pt idx="19">
                  <c:v>-1.5999999999962711</c:v>
                </c:pt>
                <c:pt idx="20">
                  <c:v>-2.100000000007185</c:v>
                </c:pt>
                <c:pt idx="21">
                  <c:v>-2.1999999999934516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7-4BBE-A999-828158951740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MS'!$K$939:$K$960</c:f>
              <c:numCache>
                <c:formatCode>0.00</c:formatCode>
                <c:ptCount val="22"/>
                <c:pt idx="0">
                  <c:v>-134.10000000000082</c:v>
                </c:pt>
                <c:pt idx="1">
                  <c:v>-137.59999999999764</c:v>
                </c:pt>
                <c:pt idx="2">
                  <c:v>-138.40000000000146</c:v>
                </c:pt>
                <c:pt idx="3">
                  <c:v>-140.49999999999727</c:v>
                </c:pt>
                <c:pt idx="4">
                  <c:v>-142.70000000000209</c:v>
                </c:pt>
                <c:pt idx="5">
                  <c:v>-144.00000000000546</c:v>
                </c:pt>
                <c:pt idx="6">
                  <c:v>-147.29999999999563</c:v>
                </c:pt>
                <c:pt idx="7">
                  <c:v>-148.69999999999663</c:v>
                </c:pt>
                <c:pt idx="8">
                  <c:v>-150.59999999999718</c:v>
                </c:pt>
                <c:pt idx="9">
                  <c:v>-153.39999999999918</c:v>
                </c:pt>
                <c:pt idx="10">
                  <c:v>-155.39999999999736</c:v>
                </c:pt>
                <c:pt idx="11">
                  <c:v>-157.000000000005</c:v>
                </c:pt>
                <c:pt idx="12">
                  <c:v>-158.00000000000409</c:v>
                </c:pt>
                <c:pt idx="13">
                  <c:v>-160.80000000000609</c:v>
                </c:pt>
                <c:pt idx="14">
                  <c:v>-163.20000000000618</c:v>
                </c:pt>
                <c:pt idx="15">
                  <c:v>-165.20000000000437</c:v>
                </c:pt>
                <c:pt idx="16">
                  <c:v>-167.20000000000255</c:v>
                </c:pt>
                <c:pt idx="17">
                  <c:v>-168.79999999999882</c:v>
                </c:pt>
                <c:pt idx="18">
                  <c:v>-174.90000000000236</c:v>
                </c:pt>
                <c:pt idx="19">
                  <c:v>-176.49999999999864</c:v>
                </c:pt>
                <c:pt idx="20">
                  <c:v>-178.60000000000582</c:v>
                </c:pt>
                <c:pt idx="21">
                  <c:v>-180.79999999999927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A7-4BBE-A999-828158951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18480"/>
        <c:axId val="206318872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MS'!$M$939:$M$960</c:f>
              <c:numCache>
                <c:formatCode>0.00</c:formatCode>
                <c:ptCount val="22"/>
                <c:pt idx="0">
                  <c:v>0.29999999999940236</c:v>
                </c:pt>
                <c:pt idx="1">
                  <c:v>0.49999999999954525</c:v>
                </c:pt>
                <c:pt idx="2">
                  <c:v>0.11428571428625998</c:v>
                </c:pt>
                <c:pt idx="3">
                  <c:v>0.3499999999993027</c:v>
                </c:pt>
                <c:pt idx="4">
                  <c:v>0.27500000000060254</c:v>
                </c:pt>
                <c:pt idx="5">
                  <c:v>0.18571428571476645</c:v>
                </c:pt>
                <c:pt idx="6">
                  <c:v>0.47142857142716821</c:v>
                </c:pt>
                <c:pt idx="7">
                  <c:v>0.20000000000014292</c:v>
                </c:pt>
                <c:pt idx="8">
                  <c:v>0.2714285714286494</c:v>
                </c:pt>
                <c:pt idx="9">
                  <c:v>0.40000000000028585</c:v>
                </c:pt>
                <c:pt idx="10">
                  <c:v>0.28571428571402585</c:v>
                </c:pt>
                <c:pt idx="11">
                  <c:v>0.22857142857251997</c:v>
                </c:pt>
                <c:pt idx="12">
                  <c:v>0.14285714285701293</c:v>
                </c:pt>
                <c:pt idx="13">
                  <c:v>0.40000000000028585</c:v>
                </c:pt>
                <c:pt idx="14">
                  <c:v>0.34285714285715585</c:v>
                </c:pt>
                <c:pt idx="15">
                  <c:v>0.28571428571402585</c:v>
                </c:pt>
                <c:pt idx="16">
                  <c:v>0.28571428571402585</c:v>
                </c:pt>
                <c:pt idx="17">
                  <c:v>0.22857142857089588</c:v>
                </c:pt>
                <c:pt idx="18">
                  <c:v>0.29047619047635936</c:v>
                </c:pt>
                <c:pt idx="19">
                  <c:v>0.22857142857089588</c:v>
                </c:pt>
                <c:pt idx="20">
                  <c:v>0.30000000000102645</c:v>
                </c:pt>
                <c:pt idx="21">
                  <c:v>0.31428571428477881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A7-4BBE-A999-828158951740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A7-4BBE-A999-828158951740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A7-4BBE-A999-828158951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35376"/>
        <c:axId val="206319264"/>
      </c:lineChart>
      <c:dateAx>
        <c:axId val="206318480"/>
        <c:scaling>
          <c:orientation val="minMax"/>
          <c:max val="155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 b="0"/>
            </a:pPr>
            <a:endParaRPr lang="pt-BR"/>
          </a:p>
        </c:txPr>
        <c:crossAx val="206318872"/>
        <c:crosses val="autoZero"/>
        <c:auto val="0"/>
        <c:lblOffset val="100"/>
        <c:baseTimeUnit val="days"/>
        <c:majorUnit val="7"/>
        <c:majorTimeUnit val="days"/>
      </c:dateAx>
      <c:valAx>
        <c:axId val="206318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6318480"/>
        <c:crosses val="autoZero"/>
        <c:crossBetween val="between"/>
      </c:valAx>
      <c:valAx>
        <c:axId val="20631926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0"/>
            </a:pPr>
            <a:endParaRPr lang="pt-BR"/>
          </a:p>
        </c:txPr>
        <c:crossAx val="207235376"/>
        <c:crosses val="max"/>
        <c:crossBetween val="between"/>
      </c:valAx>
      <c:dateAx>
        <c:axId val="207235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6319264"/>
        <c:crosses val="autoZero"/>
        <c:auto val="1"/>
        <c:lblOffset val="100"/>
        <c:baseTimeUnit val="days"/>
      </c:dateAx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8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L3 MS01 -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MS'!$J$1555:$J$1576</c:f>
              <c:numCache>
                <c:formatCode>0.00</c:formatCode>
                <c:ptCount val="22"/>
                <c:pt idx="0">
                  <c:v>0</c:v>
                </c:pt>
                <c:pt idx="1">
                  <c:v>-1.2999999999919964</c:v>
                </c:pt>
                <c:pt idx="2">
                  <c:v>0.29999999999290594</c:v>
                </c:pt>
                <c:pt idx="3">
                  <c:v>-0.49999999999954525</c:v>
                </c:pt>
                <c:pt idx="4">
                  <c:v>0</c:v>
                </c:pt>
                <c:pt idx="5">
                  <c:v>-0.40000000000190994</c:v>
                </c:pt>
                <c:pt idx="6">
                  <c:v>-0.59999999999718057</c:v>
                </c:pt>
                <c:pt idx="7">
                  <c:v>9.9999999997635314E-2</c:v>
                </c:pt>
                <c:pt idx="8">
                  <c:v>-0.69999999999481588</c:v>
                </c:pt>
                <c:pt idx="9">
                  <c:v>9.9999999997635314E-2</c:v>
                </c:pt>
                <c:pt idx="10">
                  <c:v>-1.1999999999943611</c:v>
                </c:pt>
                <c:pt idx="11">
                  <c:v>-0.30000000000427463</c:v>
                </c:pt>
                <c:pt idx="12">
                  <c:v>-1.4000000000010004</c:v>
                </c:pt>
                <c:pt idx="13">
                  <c:v>1.0999999999967258</c:v>
                </c:pt>
                <c:pt idx="14">
                  <c:v>-0.49999999999954525</c:v>
                </c:pt>
                <c:pt idx="15">
                  <c:v>-0.29999999999290594</c:v>
                </c:pt>
                <c:pt idx="16">
                  <c:v>0.19999999999527063</c:v>
                </c:pt>
                <c:pt idx="17">
                  <c:v>-0.79999999999245119</c:v>
                </c:pt>
                <c:pt idx="18">
                  <c:v>-1.1000000000080945</c:v>
                </c:pt>
                <c:pt idx="19">
                  <c:v>0.30000000000427463</c:v>
                </c:pt>
                <c:pt idx="20">
                  <c:v>-0.99999999999909051</c:v>
                </c:pt>
                <c:pt idx="21">
                  <c:v>-9.9999999997635314E-2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A-4BDD-B312-ABFEE9C32B87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MS'!$K$1555:$K$1576</c:f>
              <c:numCache>
                <c:formatCode>0.00</c:formatCode>
                <c:ptCount val="22"/>
                <c:pt idx="0">
                  <c:v>-24.500000000000455</c:v>
                </c:pt>
                <c:pt idx="1">
                  <c:v>-25.799999999992451</c:v>
                </c:pt>
                <c:pt idx="2">
                  <c:v>-25.499999999999545</c:v>
                </c:pt>
                <c:pt idx="3">
                  <c:v>-25.999999999999091</c:v>
                </c:pt>
                <c:pt idx="4">
                  <c:v>-25.999999999999091</c:v>
                </c:pt>
                <c:pt idx="5">
                  <c:v>-26.400000000001</c:v>
                </c:pt>
                <c:pt idx="6">
                  <c:v>-26.999999999998181</c:v>
                </c:pt>
                <c:pt idx="7">
                  <c:v>-26.900000000000546</c:v>
                </c:pt>
                <c:pt idx="8">
                  <c:v>-27.599999999995362</c:v>
                </c:pt>
                <c:pt idx="9">
                  <c:v>-27.499999999997726</c:v>
                </c:pt>
                <c:pt idx="10">
                  <c:v>-28.699999999992087</c:v>
                </c:pt>
                <c:pt idx="11">
                  <c:v>-28.999999999996362</c:v>
                </c:pt>
                <c:pt idx="12">
                  <c:v>-30.399999999997362</c:v>
                </c:pt>
                <c:pt idx="13">
                  <c:v>-29.300000000000637</c:v>
                </c:pt>
                <c:pt idx="14">
                  <c:v>-29.800000000000182</c:v>
                </c:pt>
                <c:pt idx="15">
                  <c:v>-30.099999999993088</c:v>
                </c:pt>
                <c:pt idx="16">
                  <c:v>-29.899999999997817</c:v>
                </c:pt>
                <c:pt idx="17">
                  <c:v>-30.699999999990268</c:v>
                </c:pt>
                <c:pt idx="18">
                  <c:v>-31.799999999998363</c:v>
                </c:pt>
                <c:pt idx="19">
                  <c:v>-31.499999999994088</c:v>
                </c:pt>
                <c:pt idx="20">
                  <c:v>-32.499999999993179</c:v>
                </c:pt>
                <c:pt idx="21">
                  <c:v>-32.599999999990814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A-4BDD-B312-ABFEE9C32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36160"/>
        <c:axId val="207236552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MS'!$M$1555:$M$1576</c:f>
              <c:numCache>
                <c:formatCode>0.00</c:formatCode>
                <c:ptCount val="22"/>
                <c:pt idx="0">
                  <c:v>0</c:v>
                </c:pt>
                <c:pt idx="1">
                  <c:v>0.18571428571314236</c:v>
                </c:pt>
                <c:pt idx="2">
                  <c:v>4.2857142856129418E-2</c:v>
                </c:pt>
                <c:pt idx="3">
                  <c:v>8.3333333333257542E-2</c:v>
                </c:pt>
                <c:pt idx="4">
                  <c:v>0</c:v>
                </c:pt>
                <c:pt idx="5">
                  <c:v>5.7142857143129992E-2</c:v>
                </c:pt>
                <c:pt idx="6">
                  <c:v>8.571428571388294E-2</c:v>
                </c:pt>
                <c:pt idx="7">
                  <c:v>1.4285714285376474E-2</c:v>
                </c:pt>
                <c:pt idx="8">
                  <c:v>9.9999999999259417E-2</c:v>
                </c:pt>
                <c:pt idx="9">
                  <c:v>1.4285714285376474E-2</c:v>
                </c:pt>
                <c:pt idx="10">
                  <c:v>0.17142857142776588</c:v>
                </c:pt>
                <c:pt idx="11">
                  <c:v>4.2857142857753515E-2</c:v>
                </c:pt>
                <c:pt idx="12">
                  <c:v>0.20000000000014292</c:v>
                </c:pt>
                <c:pt idx="13">
                  <c:v>0.1571428571423894</c:v>
                </c:pt>
                <c:pt idx="14">
                  <c:v>7.1428571428506463E-2</c:v>
                </c:pt>
                <c:pt idx="15">
                  <c:v>4.2857142856129418E-2</c:v>
                </c:pt>
                <c:pt idx="16">
                  <c:v>2.8571428570752948E-2</c:v>
                </c:pt>
                <c:pt idx="17">
                  <c:v>0.11428571428463588</c:v>
                </c:pt>
                <c:pt idx="18">
                  <c:v>5.2380952381337831E-2</c:v>
                </c:pt>
                <c:pt idx="19">
                  <c:v>4.2857142857753515E-2</c:v>
                </c:pt>
                <c:pt idx="20">
                  <c:v>0.14285714285701293</c:v>
                </c:pt>
                <c:pt idx="21">
                  <c:v>1.4285714285376474E-2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A-4BDD-B312-ABFEE9C32B87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A-4BDD-B312-ABFEE9C32B87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7A-4BDD-B312-ABFEE9C32B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37336"/>
        <c:axId val="207236944"/>
      </c:lineChart>
      <c:dateAx>
        <c:axId val="207236160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 b="0"/>
            </a:pPr>
            <a:endParaRPr lang="pt-BR"/>
          </a:p>
        </c:txPr>
        <c:crossAx val="207236552"/>
        <c:crosses val="autoZero"/>
        <c:auto val="0"/>
        <c:lblOffset val="100"/>
        <c:baseTimeUnit val="days"/>
        <c:majorUnit val="7"/>
        <c:majorTimeUnit val="days"/>
      </c:dateAx>
      <c:valAx>
        <c:axId val="207236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7236160"/>
        <c:crosses val="autoZero"/>
        <c:crossBetween val="between"/>
      </c:valAx>
      <c:valAx>
        <c:axId val="2072369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7237336"/>
        <c:crosses val="max"/>
        <c:crossBetween val="between"/>
      </c:valAx>
      <c:dateAx>
        <c:axId val="2072373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236944"/>
        <c:crosses val="autoZero"/>
        <c:auto val="1"/>
        <c:lblOffset val="100"/>
        <c:baseTimeUnit val="days"/>
      </c:dateAx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8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L3 MS01 -  Horizontal</a:t>
            </a:r>
          </a:p>
        </c:rich>
      </c:tx>
      <c:layout>
        <c:manualLayout>
          <c:xMode val="edge"/>
          <c:yMode val="edge"/>
          <c:x val="0.33889880578101728"/>
          <c:y val="2.0080321285140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MS'!$H$1555:$H$1576</c:f>
              <c:numCache>
                <c:formatCode>0.00</c:formatCode>
                <c:ptCount val="22"/>
                <c:pt idx="0">
                  <c:v>0.94175369990354074</c:v>
                </c:pt>
                <c:pt idx="1">
                  <c:v>2.0087807241597786</c:v>
                </c:pt>
                <c:pt idx="2">
                  <c:v>1.7215400276351767</c:v>
                </c:pt>
                <c:pt idx="3">
                  <c:v>1.9544052715068352</c:v>
                </c:pt>
                <c:pt idx="4">
                  <c:v>1.9921094371788239</c:v>
                </c:pt>
                <c:pt idx="5">
                  <c:v>0.82219219671388255</c:v>
                </c:pt>
                <c:pt idx="6">
                  <c:v>0.91607860768520566</c:v>
                </c:pt>
                <c:pt idx="7">
                  <c:v>2.225061799221165</c:v>
                </c:pt>
                <c:pt idx="8">
                  <c:v>1.453444164421704</c:v>
                </c:pt>
                <c:pt idx="9">
                  <c:v>0.63788718489708196</c:v>
                </c:pt>
                <c:pt idx="10">
                  <c:v>1.0804627850465145</c:v>
                </c:pt>
                <c:pt idx="11">
                  <c:v>2.2649723801895281</c:v>
                </c:pt>
                <c:pt idx="12">
                  <c:v>1.8384776525535744</c:v>
                </c:pt>
                <c:pt idx="13">
                  <c:v>3.0828719733761476</c:v>
                </c:pt>
                <c:pt idx="14">
                  <c:v>3.8460368592827714</c:v>
                </c:pt>
                <c:pt idx="15">
                  <c:v>0.50990200206219283</c:v>
                </c:pt>
                <c:pt idx="16">
                  <c:v>0.47434171941316106</c:v>
                </c:pt>
                <c:pt idx="17">
                  <c:v>0.23345233301353085</c:v>
                </c:pt>
                <c:pt idx="18">
                  <c:v>1.0322790864889413</c:v>
                </c:pt>
                <c:pt idx="19">
                  <c:v>1.1987076605063891</c:v>
                </c:pt>
                <c:pt idx="20">
                  <c:v>1.8089776015783994</c:v>
                </c:pt>
                <c:pt idx="21">
                  <c:v>3.003747674471609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0C-48BB-8DBA-9137FBAC6D81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MS'!$I$1555:$I$1576</c:f>
              <c:numCache>
                <c:formatCode>0.00</c:formatCode>
                <c:ptCount val="22"/>
                <c:pt idx="0">
                  <c:v>30.249034704563755</c:v>
                </c:pt>
                <c:pt idx="1">
                  <c:v>32.15077138383657</c:v>
                </c:pt>
                <c:pt idx="2">
                  <c:v>31.002686984109729</c:v>
                </c:pt>
                <c:pt idx="3">
                  <c:v>32.623490009010837</c:v>
                </c:pt>
                <c:pt idx="4">
                  <c:v>30.912550866354739</c:v>
                </c:pt>
                <c:pt idx="5">
                  <c:v>31.460123975174341</c:v>
                </c:pt>
                <c:pt idx="6">
                  <c:v>32.138889221342673</c:v>
                </c:pt>
                <c:pt idx="7">
                  <c:v>34.363086307923041</c:v>
                </c:pt>
                <c:pt idx="8">
                  <c:v>33.235237330973199</c:v>
                </c:pt>
                <c:pt idx="9">
                  <c:v>33.26421651535825</c:v>
                </c:pt>
                <c:pt idx="10">
                  <c:v>33.730557372100037</c:v>
                </c:pt>
                <c:pt idx="11">
                  <c:v>32.139950225185309</c:v>
                </c:pt>
                <c:pt idx="12">
                  <c:v>33.303219070467577</c:v>
                </c:pt>
                <c:pt idx="13">
                  <c:v>32.492222145905501</c:v>
                </c:pt>
                <c:pt idx="14">
                  <c:v>34.346582074013689</c:v>
                </c:pt>
                <c:pt idx="15">
                  <c:v>34.609468364897658</c:v>
                </c:pt>
                <c:pt idx="16">
                  <c:v>34.41719482892244</c:v>
                </c:pt>
                <c:pt idx="17">
                  <c:v>34.437305355172725</c:v>
                </c:pt>
                <c:pt idx="18">
                  <c:v>35.113370686763517</c:v>
                </c:pt>
                <c:pt idx="19">
                  <c:v>33.948821782078298</c:v>
                </c:pt>
                <c:pt idx="20">
                  <c:v>35.724754723030308</c:v>
                </c:pt>
                <c:pt idx="21">
                  <c:v>33.130445213779275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0C-48BB-8DBA-9137FBAC6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238120"/>
        <c:axId val="207238512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MS'!$L$1555:$L$1576</c:f>
              <c:numCache>
                <c:formatCode>0.00</c:formatCode>
                <c:ptCount val="22"/>
                <c:pt idx="0">
                  <c:v>0.13453624284336296</c:v>
                </c:pt>
                <c:pt idx="1">
                  <c:v>0.28696867487996836</c:v>
                </c:pt>
                <c:pt idx="2">
                  <c:v>0.2459342896621681</c:v>
                </c:pt>
                <c:pt idx="3">
                  <c:v>0.32573421191780588</c:v>
                </c:pt>
                <c:pt idx="4">
                  <c:v>0.24901367964735299</c:v>
                </c:pt>
                <c:pt idx="5">
                  <c:v>0.11745602810198322</c:v>
                </c:pt>
                <c:pt idx="6">
                  <c:v>0.13086837252645794</c:v>
                </c:pt>
                <c:pt idx="7">
                  <c:v>0.31786597131730926</c:v>
                </c:pt>
                <c:pt idx="8">
                  <c:v>0.20763488063167199</c:v>
                </c:pt>
                <c:pt idx="9">
                  <c:v>9.1126740699583139E-2</c:v>
                </c:pt>
                <c:pt idx="10">
                  <c:v>0.15435182643521636</c:v>
                </c:pt>
                <c:pt idx="11">
                  <c:v>0.32356748288421827</c:v>
                </c:pt>
                <c:pt idx="12">
                  <c:v>0.26263966465051064</c:v>
                </c:pt>
                <c:pt idx="13">
                  <c:v>0.44041028191087822</c:v>
                </c:pt>
                <c:pt idx="14">
                  <c:v>0.54943383704039594</c:v>
                </c:pt>
                <c:pt idx="15">
                  <c:v>7.2843143151741827E-2</c:v>
                </c:pt>
                <c:pt idx="16">
                  <c:v>6.7763102773308728E-2</c:v>
                </c:pt>
                <c:pt idx="17">
                  <c:v>3.3350333287647263E-2</c:v>
                </c:pt>
                <c:pt idx="18">
                  <c:v>4.9156146975663874E-2</c:v>
                </c:pt>
                <c:pt idx="19">
                  <c:v>0.17124395150091273</c:v>
                </c:pt>
                <c:pt idx="20">
                  <c:v>0.25842537165405705</c:v>
                </c:pt>
                <c:pt idx="21">
                  <c:v>0.42910681063880129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0C-48BB-8DBA-9137FBAC6D81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0C-48BB-8DBA-9137FBAC6D81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0C-48BB-8DBA-9137FBAC6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89152"/>
        <c:axId val="207238904"/>
      </c:lineChart>
      <c:dateAx>
        <c:axId val="207238120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7238512"/>
        <c:crosses val="autoZero"/>
        <c:auto val="0"/>
        <c:lblOffset val="100"/>
        <c:baseTimeUnit val="days"/>
        <c:majorUnit val="7"/>
        <c:majorTimeUnit val="days"/>
      </c:dateAx>
      <c:valAx>
        <c:axId val="207238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7238120"/>
        <c:crosses val="autoZero"/>
        <c:crossBetween val="between"/>
        <c:majorUnit val="5"/>
      </c:valAx>
      <c:valAx>
        <c:axId val="20723890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pt-BR" sz="120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7389152"/>
        <c:crosses val="max"/>
        <c:crossBetween val="between"/>
      </c:valAx>
      <c:dateAx>
        <c:axId val="2073891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23890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L3 MS02 -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MS'!$J$1747:$J$1768</c:f>
              <c:numCache>
                <c:formatCode>0.00</c:formatCode>
                <c:ptCount val="22"/>
                <c:pt idx="0">
                  <c:v>-0.59999999999718057</c:v>
                </c:pt>
                <c:pt idx="1">
                  <c:v>-1.8000000000029104</c:v>
                </c:pt>
                <c:pt idx="2">
                  <c:v>-0.49999999999954525</c:v>
                </c:pt>
                <c:pt idx="3">
                  <c:v>-1.1999999999943611</c:v>
                </c:pt>
                <c:pt idx="4">
                  <c:v>-1.2000000000057298</c:v>
                </c:pt>
                <c:pt idx="5">
                  <c:v>-0.99999999999909051</c:v>
                </c:pt>
                <c:pt idx="6">
                  <c:v>-1.7999999999915417</c:v>
                </c:pt>
                <c:pt idx="7">
                  <c:v>-0.100000000009004</c:v>
                </c:pt>
                <c:pt idx="8">
                  <c:v>-1.4999999999986358</c:v>
                </c:pt>
                <c:pt idx="9">
                  <c:v>-1.1999999999943611</c:v>
                </c:pt>
                <c:pt idx="10">
                  <c:v>-1.4999999999986358</c:v>
                </c:pt>
                <c:pt idx="11">
                  <c:v>-0.60000000000854925</c:v>
                </c:pt>
                <c:pt idx="12">
                  <c:v>-0.40000000000190994</c:v>
                </c:pt>
                <c:pt idx="13">
                  <c:v>-1.5999999999962711</c:v>
                </c:pt>
                <c:pt idx="14">
                  <c:v>-1.0999999999967258</c:v>
                </c:pt>
                <c:pt idx="15">
                  <c:v>-0.90000000000145519</c:v>
                </c:pt>
                <c:pt idx="16">
                  <c:v>-0.49999999999954525</c:v>
                </c:pt>
                <c:pt idx="17">
                  <c:v>-1.9000000000005457</c:v>
                </c:pt>
                <c:pt idx="18">
                  <c:v>-3.5999999999944521</c:v>
                </c:pt>
                <c:pt idx="19">
                  <c:v>9.9999999997635314E-2</c:v>
                </c:pt>
                <c:pt idx="20">
                  <c:v>-1.3000000000033651</c:v>
                </c:pt>
                <c:pt idx="21">
                  <c:v>-1.1999999999943611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49-40F9-9FEF-B8FF6ADA18AE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MS'!$K$1747:$K$1768</c:f>
              <c:numCache>
                <c:formatCode>0.00</c:formatCode>
                <c:ptCount val="22"/>
                <c:pt idx="0">
                  <c:v>-89.499999999998181</c:v>
                </c:pt>
                <c:pt idx="1">
                  <c:v>-91.300000000001091</c:v>
                </c:pt>
                <c:pt idx="2">
                  <c:v>-91.800000000000637</c:v>
                </c:pt>
                <c:pt idx="3">
                  <c:v>-92.999999999994998</c:v>
                </c:pt>
                <c:pt idx="4">
                  <c:v>-94.200000000000728</c:v>
                </c:pt>
                <c:pt idx="5">
                  <c:v>-95.199999999999818</c:v>
                </c:pt>
                <c:pt idx="6">
                  <c:v>-96.99999999999136</c:v>
                </c:pt>
                <c:pt idx="7">
                  <c:v>-97.100000000000364</c:v>
                </c:pt>
                <c:pt idx="8">
                  <c:v>-98.599999999999</c:v>
                </c:pt>
                <c:pt idx="9">
                  <c:v>-99.799999999993361</c:v>
                </c:pt>
                <c:pt idx="10">
                  <c:v>-101.299999999992</c:v>
                </c:pt>
                <c:pt idx="11">
                  <c:v>-101.90000000000055</c:v>
                </c:pt>
                <c:pt idx="12">
                  <c:v>-102.30000000000246</c:v>
                </c:pt>
                <c:pt idx="13">
                  <c:v>-103.89999999999873</c:v>
                </c:pt>
                <c:pt idx="14">
                  <c:v>-104.99999999999545</c:v>
                </c:pt>
                <c:pt idx="15">
                  <c:v>-105.89999999999691</c:v>
                </c:pt>
                <c:pt idx="16">
                  <c:v>-106.39999999999645</c:v>
                </c:pt>
                <c:pt idx="17">
                  <c:v>-108.299999999997</c:v>
                </c:pt>
                <c:pt idx="18">
                  <c:v>-111.89999999999145</c:v>
                </c:pt>
                <c:pt idx="19">
                  <c:v>-111.79999999999382</c:v>
                </c:pt>
                <c:pt idx="20">
                  <c:v>-113.09999999999718</c:v>
                </c:pt>
                <c:pt idx="21">
                  <c:v>-114.29999999999154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49-40F9-9FEF-B8FF6ADA1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90328"/>
        <c:axId val="20739072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MS'!$M$1747:$M$1768</c:f>
              <c:numCache>
                <c:formatCode>0.00</c:formatCode>
                <c:ptCount val="22"/>
                <c:pt idx="0">
                  <c:v>8.571428571388294E-2</c:v>
                </c:pt>
                <c:pt idx="1">
                  <c:v>0.2571428571432729</c:v>
                </c:pt>
                <c:pt idx="2">
                  <c:v>7.1428571428506463E-2</c:v>
                </c:pt>
                <c:pt idx="3">
                  <c:v>0.19999999999906018</c:v>
                </c:pt>
                <c:pt idx="4">
                  <c:v>0.15000000000071623</c:v>
                </c:pt>
                <c:pt idx="5">
                  <c:v>0.14285714285701293</c:v>
                </c:pt>
                <c:pt idx="6">
                  <c:v>0.25714285714164881</c:v>
                </c:pt>
                <c:pt idx="7">
                  <c:v>1.4285714287000571E-2</c:v>
                </c:pt>
                <c:pt idx="8">
                  <c:v>0.2142857142855194</c:v>
                </c:pt>
                <c:pt idx="9">
                  <c:v>0.17142857142776588</c:v>
                </c:pt>
                <c:pt idx="10">
                  <c:v>0.2142857142855194</c:v>
                </c:pt>
                <c:pt idx="11">
                  <c:v>8.571428571550703E-2</c:v>
                </c:pt>
                <c:pt idx="12">
                  <c:v>5.7142857143129992E-2</c:v>
                </c:pt>
                <c:pt idx="13">
                  <c:v>0.22857142857089588</c:v>
                </c:pt>
                <c:pt idx="14">
                  <c:v>0.1571428571423894</c:v>
                </c:pt>
                <c:pt idx="15">
                  <c:v>0.12857142857163645</c:v>
                </c:pt>
                <c:pt idx="16">
                  <c:v>7.1428571428506463E-2</c:v>
                </c:pt>
                <c:pt idx="17">
                  <c:v>0.2714285714286494</c:v>
                </c:pt>
                <c:pt idx="18">
                  <c:v>0.17142857142830725</c:v>
                </c:pt>
                <c:pt idx="19">
                  <c:v>1.4285714285376474E-2</c:v>
                </c:pt>
                <c:pt idx="20">
                  <c:v>0.18571428571476645</c:v>
                </c:pt>
                <c:pt idx="21">
                  <c:v>0.17142857142776588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49-40F9-9FEF-B8FF6ADA18A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49-40F9-9FEF-B8FF6ADA18A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49-40F9-9FEF-B8FF6ADA18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91504"/>
        <c:axId val="207391112"/>
      </c:lineChart>
      <c:dateAx>
        <c:axId val="207390328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 b="0"/>
            </a:pPr>
            <a:endParaRPr lang="pt-BR"/>
          </a:p>
        </c:txPr>
        <c:crossAx val="207390720"/>
        <c:crosses val="autoZero"/>
        <c:auto val="0"/>
        <c:lblOffset val="100"/>
        <c:baseTimeUnit val="days"/>
        <c:majorUnit val="7"/>
        <c:majorTimeUnit val="days"/>
      </c:dateAx>
      <c:valAx>
        <c:axId val="207390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7390328"/>
        <c:crosses val="autoZero"/>
        <c:crossBetween val="between"/>
      </c:valAx>
      <c:valAx>
        <c:axId val="2073911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7391504"/>
        <c:crosses val="max"/>
        <c:crossBetween val="between"/>
      </c:valAx>
      <c:dateAx>
        <c:axId val="2073915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391112"/>
        <c:crosses val="autoZero"/>
        <c:auto val="1"/>
        <c:lblOffset val="100"/>
        <c:baseTimeUnit val="days"/>
      </c:dateAx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8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L3 MS02 -  Horizontal</a:t>
            </a:r>
          </a:p>
        </c:rich>
      </c:tx>
      <c:layout>
        <c:manualLayout>
          <c:xMode val="edge"/>
          <c:yMode val="edge"/>
          <c:x val="0.33889880578101728"/>
          <c:y val="2.0080321285140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MS'!$H$1747:$H$1768</c:f>
              <c:numCache>
                <c:formatCode>0.00</c:formatCode>
                <c:ptCount val="22"/>
                <c:pt idx="0">
                  <c:v>1.0016985866669896</c:v>
                </c:pt>
                <c:pt idx="1">
                  <c:v>2.8546453440776323</c:v>
                </c:pt>
                <c:pt idx="2">
                  <c:v>0.64031239488637193</c:v>
                </c:pt>
                <c:pt idx="3">
                  <c:v>1.8620687078296874</c:v>
                </c:pt>
                <c:pt idx="4">
                  <c:v>0.83600238783642733</c:v>
                </c:pt>
                <c:pt idx="5">
                  <c:v>0.46173591194918473</c:v>
                </c:pt>
                <c:pt idx="6">
                  <c:v>2.6409278663692697</c:v>
                </c:pt>
                <c:pt idx="7">
                  <c:v>1.7801685578950288</c:v>
                </c:pt>
                <c:pt idx="8">
                  <c:v>1.4263590137910094</c:v>
                </c:pt>
                <c:pt idx="9">
                  <c:v>1.3509256090070321</c:v>
                </c:pt>
                <c:pt idx="10">
                  <c:v>8.0622567594787642E-2</c:v>
                </c:pt>
                <c:pt idx="11">
                  <c:v>2.2656566408108496</c:v>
                </c:pt>
                <c:pt idx="12">
                  <c:v>0.53851649332094209</c:v>
                </c:pt>
                <c:pt idx="13">
                  <c:v>3.4770101763393901</c:v>
                </c:pt>
                <c:pt idx="14">
                  <c:v>4.0998658213236121</c:v>
                </c:pt>
                <c:pt idx="15">
                  <c:v>0.41012198180504944</c:v>
                </c:pt>
                <c:pt idx="16">
                  <c:v>1.1562439077224875</c:v>
                </c:pt>
                <c:pt idx="17">
                  <c:v>0.7823042668527036</c:v>
                </c:pt>
                <c:pt idx="18">
                  <c:v>1.6378339081898852</c:v>
                </c:pt>
                <c:pt idx="19">
                  <c:v>0.23537202742229019</c:v>
                </c:pt>
                <c:pt idx="20">
                  <c:v>1.202206299492018</c:v>
                </c:pt>
                <c:pt idx="21">
                  <c:v>2.4900200670879049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C-4B1F-8B37-698B000CC5CC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MS'!$I$1747:$I$1768</c:f>
              <c:numCache>
                <c:formatCode>0.00</c:formatCode>
                <c:ptCount val="22"/>
                <c:pt idx="0">
                  <c:v>82.001346934729085</c:v>
                </c:pt>
                <c:pt idx="1">
                  <c:v>84.777936390937015</c:v>
                </c:pt>
                <c:pt idx="2">
                  <c:v>84.628721479598411</c:v>
                </c:pt>
                <c:pt idx="3">
                  <c:v>86.092453789578514</c:v>
                </c:pt>
                <c:pt idx="4">
                  <c:v>85.42774080495029</c:v>
                </c:pt>
                <c:pt idx="5">
                  <c:v>85.462785464093344</c:v>
                </c:pt>
                <c:pt idx="6">
                  <c:v>88.103278025776063</c:v>
                </c:pt>
                <c:pt idx="7">
                  <c:v>89.630125518180066</c:v>
                </c:pt>
                <c:pt idx="8">
                  <c:v>88.543348143691318</c:v>
                </c:pt>
                <c:pt idx="9">
                  <c:v>89.892883480884791</c:v>
                </c:pt>
                <c:pt idx="10">
                  <c:v>89.972961488840113</c:v>
                </c:pt>
                <c:pt idx="11">
                  <c:v>92.234294053396212</c:v>
                </c:pt>
                <c:pt idx="12">
                  <c:v>92.732567092558355</c:v>
                </c:pt>
                <c:pt idx="13">
                  <c:v>91.40446926008498</c:v>
                </c:pt>
                <c:pt idx="14">
                  <c:v>94.540042835720982</c:v>
                </c:pt>
                <c:pt idx="15">
                  <c:v>94.551322045595938</c:v>
                </c:pt>
                <c:pt idx="16">
                  <c:v>95.702008331864192</c:v>
                </c:pt>
                <c:pt idx="17">
                  <c:v>95.640133837593154</c:v>
                </c:pt>
                <c:pt idx="18">
                  <c:v>97.042453079831077</c:v>
                </c:pt>
                <c:pt idx="19">
                  <c:v>96.991090830351794</c:v>
                </c:pt>
                <c:pt idx="20">
                  <c:v>98.170269430558449</c:v>
                </c:pt>
                <c:pt idx="21">
                  <c:v>96.371365043435816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1C-4B1F-8B37-698B000CC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392680"/>
        <c:axId val="20752380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MS'!$L$1747:$L$1768</c:f>
              <c:numCache>
                <c:formatCode>0.00</c:formatCode>
                <c:ptCount val="22"/>
                <c:pt idx="0">
                  <c:v>0.14309979809528423</c:v>
                </c:pt>
                <c:pt idx="1">
                  <c:v>0.40780647772537604</c:v>
                </c:pt>
                <c:pt idx="2">
                  <c:v>9.1473199269481706E-2</c:v>
                </c:pt>
                <c:pt idx="3">
                  <c:v>0.31034478463828125</c:v>
                </c:pt>
                <c:pt idx="4">
                  <c:v>0.10450029847955342</c:v>
                </c:pt>
                <c:pt idx="5">
                  <c:v>6.5962273135597813E-2</c:v>
                </c:pt>
                <c:pt idx="6">
                  <c:v>0.37727540948132426</c:v>
                </c:pt>
                <c:pt idx="7">
                  <c:v>0.25430979398500414</c:v>
                </c:pt>
                <c:pt idx="8">
                  <c:v>0.20376557339871562</c:v>
                </c:pt>
                <c:pt idx="9">
                  <c:v>0.19298937271529029</c:v>
                </c:pt>
                <c:pt idx="10">
                  <c:v>1.1517509656398235E-2</c:v>
                </c:pt>
                <c:pt idx="11">
                  <c:v>0.32366523440154993</c:v>
                </c:pt>
                <c:pt idx="12">
                  <c:v>7.6930927617277448E-2</c:v>
                </c:pt>
                <c:pt idx="13">
                  <c:v>0.49671573947705572</c:v>
                </c:pt>
                <c:pt idx="14">
                  <c:v>0.58569511733194457</c:v>
                </c:pt>
                <c:pt idx="15">
                  <c:v>5.858885454357849E-2</c:v>
                </c:pt>
                <c:pt idx="16">
                  <c:v>0.1651777011032125</c:v>
                </c:pt>
                <c:pt idx="17">
                  <c:v>0.11175775240752908</c:v>
                </c:pt>
                <c:pt idx="18">
                  <c:v>7.7992090866185013E-2</c:v>
                </c:pt>
                <c:pt idx="19">
                  <c:v>3.3624575346041456E-2</c:v>
                </c:pt>
                <c:pt idx="20">
                  <c:v>0.17174375707028827</c:v>
                </c:pt>
                <c:pt idx="21">
                  <c:v>0.35571715244112928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1C-4B1F-8B37-698B000CC5CC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1C-4B1F-8B37-698B000CC5CC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51C-4B1F-8B37-698B000CC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4584"/>
        <c:axId val="207524192"/>
      </c:lineChart>
      <c:dateAx>
        <c:axId val="207392680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7523800"/>
        <c:crosses val="autoZero"/>
        <c:auto val="0"/>
        <c:lblOffset val="100"/>
        <c:baseTimeUnit val="days"/>
        <c:majorUnit val="7"/>
        <c:majorTimeUnit val="days"/>
      </c:dateAx>
      <c:valAx>
        <c:axId val="207523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7392680"/>
        <c:crosses val="autoZero"/>
        <c:crossBetween val="between"/>
      </c:valAx>
      <c:valAx>
        <c:axId val="2075241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7524584"/>
        <c:crosses val="max"/>
        <c:crossBetween val="between"/>
      </c:valAx>
      <c:dateAx>
        <c:axId val="207524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52419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L4 MS01 -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MS'!$J$2370:$J$2391</c:f>
              <c:numCache>
                <c:formatCode>0.00</c:formatCode>
                <c:ptCount val="22"/>
                <c:pt idx="0">
                  <c:v>-9.9999999997635314E-2</c:v>
                </c:pt>
                <c:pt idx="1">
                  <c:v>-0.99999999999909051</c:v>
                </c:pt>
                <c:pt idx="2">
                  <c:v>0</c:v>
                </c:pt>
                <c:pt idx="3">
                  <c:v>-2.5999999999953616</c:v>
                </c:pt>
                <c:pt idx="4">
                  <c:v>1.6999999999939064</c:v>
                </c:pt>
                <c:pt idx="5">
                  <c:v>-0.49999999999954525</c:v>
                </c:pt>
                <c:pt idx="6">
                  <c:v>9.9999999997635314E-2</c:v>
                </c:pt>
                <c:pt idx="7">
                  <c:v>-0.39999999999054126</c:v>
                </c:pt>
                <c:pt idx="8">
                  <c:v>-0.20000000000663931</c:v>
                </c:pt>
                <c:pt idx="9">
                  <c:v>-0.49999999999954525</c:v>
                </c:pt>
                <c:pt idx="10">
                  <c:v>-0.99999999999909051</c:v>
                </c:pt>
                <c:pt idx="11">
                  <c:v>0.49999999999954525</c:v>
                </c:pt>
                <c:pt idx="12">
                  <c:v>-0.59999999999718057</c:v>
                </c:pt>
                <c:pt idx="13">
                  <c:v>-0.30000000000427463</c:v>
                </c:pt>
                <c:pt idx="14">
                  <c:v>-0.49999999999954525</c:v>
                </c:pt>
                <c:pt idx="15">
                  <c:v>-0.49999999999954525</c:v>
                </c:pt>
                <c:pt idx="16">
                  <c:v>0.40000000000190994</c:v>
                </c:pt>
                <c:pt idx="17">
                  <c:v>-1.0999999999967258</c:v>
                </c:pt>
                <c:pt idx="18">
                  <c:v>-1.1000000000080945</c:v>
                </c:pt>
                <c:pt idx="19">
                  <c:v>0.20000000000663931</c:v>
                </c:pt>
                <c:pt idx="20">
                  <c:v>-0.40000000000190994</c:v>
                </c:pt>
                <c:pt idx="21">
                  <c:v>-0.30000000000427463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25-4556-ADDC-33020EB8B5F1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MS'!$K$2370:$K$2391</c:f>
              <c:numCache>
                <c:formatCode>0.00</c:formatCode>
                <c:ptCount val="22"/>
                <c:pt idx="0">
                  <c:v>-26.499999999998636</c:v>
                </c:pt>
                <c:pt idx="1">
                  <c:v>-27.499999999997726</c:v>
                </c:pt>
                <c:pt idx="2">
                  <c:v>-27.499999999997726</c:v>
                </c:pt>
                <c:pt idx="3">
                  <c:v>-30.099999999993088</c:v>
                </c:pt>
                <c:pt idx="4">
                  <c:v>-28.399999999999181</c:v>
                </c:pt>
                <c:pt idx="5">
                  <c:v>-28.899999999998727</c:v>
                </c:pt>
                <c:pt idx="6">
                  <c:v>-28.800000000001091</c:v>
                </c:pt>
                <c:pt idx="7">
                  <c:v>-29.199999999991633</c:v>
                </c:pt>
                <c:pt idx="8">
                  <c:v>-29.399999999998272</c:v>
                </c:pt>
                <c:pt idx="9">
                  <c:v>-29.899999999997817</c:v>
                </c:pt>
                <c:pt idx="10">
                  <c:v>-30.899999999996908</c:v>
                </c:pt>
                <c:pt idx="11">
                  <c:v>-30.399999999997362</c:v>
                </c:pt>
                <c:pt idx="12">
                  <c:v>-30.999999999994543</c:v>
                </c:pt>
                <c:pt idx="13">
                  <c:v>-31.299999999998818</c:v>
                </c:pt>
                <c:pt idx="14">
                  <c:v>-31.799999999998363</c:v>
                </c:pt>
                <c:pt idx="15">
                  <c:v>-32.299999999997908</c:v>
                </c:pt>
                <c:pt idx="16">
                  <c:v>-31.899999999995998</c:v>
                </c:pt>
                <c:pt idx="17">
                  <c:v>-32.999999999992724</c:v>
                </c:pt>
                <c:pt idx="18">
                  <c:v>-34.100000000000819</c:v>
                </c:pt>
                <c:pt idx="19">
                  <c:v>-33.899999999994179</c:v>
                </c:pt>
                <c:pt idx="20">
                  <c:v>-34.299999999996089</c:v>
                </c:pt>
                <c:pt idx="21">
                  <c:v>-34.600000000000364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25-4556-ADDC-33020EB8B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5368"/>
        <c:axId val="20752576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MS'!$M$2370:$M$2391</c:f>
              <c:numCache>
                <c:formatCode>0.00</c:formatCode>
                <c:ptCount val="22"/>
                <c:pt idx="0">
                  <c:v>1.4285714285376474E-2</c:v>
                </c:pt>
                <c:pt idx="1">
                  <c:v>0.14285714285701293</c:v>
                </c:pt>
                <c:pt idx="2">
                  <c:v>0</c:v>
                </c:pt>
                <c:pt idx="3">
                  <c:v>0.43333333333256024</c:v>
                </c:pt>
                <c:pt idx="4">
                  <c:v>0.2124999999992383</c:v>
                </c:pt>
                <c:pt idx="5">
                  <c:v>7.1428571428506463E-2</c:v>
                </c:pt>
                <c:pt idx="6">
                  <c:v>1.4285714285376474E-2</c:v>
                </c:pt>
                <c:pt idx="7">
                  <c:v>5.7142857141505896E-2</c:v>
                </c:pt>
                <c:pt idx="8">
                  <c:v>2.8571428572377044E-2</c:v>
                </c:pt>
                <c:pt idx="9">
                  <c:v>7.1428571428506463E-2</c:v>
                </c:pt>
                <c:pt idx="10">
                  <c:v>0.14285714285701293</c:v>
                </c:pt>
                <c:pt idx="11">
                  <c:v>7.1428571428506463E-2</c:v>
                </c:pt>
                <c:pt idx="12">
                  <c:v>8.571428571388294E-2</c:v>
                </c:pt>
                <c:pt idx="13">
                  <c:v>4.2857142857753515E-2</c:v>
                </c:pt>
                <c:pt idx="14">
                  <c:v>7.1428571428506463E-2</c:v>
                </c:pt>
                <c:pt idx="15">
                  <c:v>7.1428571428506463E-2</c:v>
                </c:pt>
                <c:pt idx="16">
                  <c:v>5.7142857143129992E-2</c:v>
                </c:pt>
                <c:pt idx="17">
                  <c:v>0.1571428571423894</c:v>
                </c:pt>
                <c:pt idx="18">
                  <c:v>5.2380952381337831E-2</c:v>
                </c:pt>
                <c:pt idx="19">
                  <c:v>2.8571428572377044E-2</c:v>
                </c:pt>
                <c:pt idx="20">
                  <c:v>5.7142857143129992E-2</c:v>
                </c:pt>
                <c:pt idx="21">
                  <c:v>4.2857142857753515E-2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25-4556-ADDC-33020EB8B5F1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25-4556-ADDC-33020EB8B5F1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25-4556-ADDC-33020EB8B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6544"/>
        <c:axId val="207526152"/>
      </c:lineChart>
      <c:dateAx>
        <c:axId val="207525368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 b="0"/>
            </a:pPr>
            <a:endParaRPr lang="pt-BR"/>
          </a:p>
        </c:txPr>
        <c:crossAx val="207525760"/>
        <c:crosses val="autoZero"/>
        <c:auto val="0"/>
        <c:lblOffset val="100"/>
        <c:baseTimeUnit val="days"/>
        <c:majorUnit val="7"/>
        <c:majorTimeUnit val="days"/>
      </c:dateAx>
      <c:valAx>
        <c:axId val="207525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7525368"/>
        <c:crosses val="autoZero"/>
        <c:crossBetween val="between"/>
        <c:majorUnit val="3"/>
      </c:valAx>
      <c:valAx>
        <c:axId val="20752615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7526544"/>
        <c:crosses val="max"/>
        <c:crossBetween val="between"/>
        <c:majorUnit val="0.2"/>
      </c:valAx>
      <c:dateAx>
        <c:axId val="2075265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526152"/>
        <c:crosses val="autoZero"/>
        <c:auto val="1"/>
        <c:lblOffset val="100"/>
        <c:baseTimeUnit val="days"/>
      </c:dateAx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8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L4 MS01 -  Horizontal</a:t>
            </a:r>
          </a:p>
        </c:rich>
      </c:tx>
      <c:layout>
        <c:manualLayout>
          <c:xMode val="edge"/>
          <c:yMode val="edge"/>
          <c:x val="0.33889880578101728"/>
          <c:y val="2.00803212851405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MS'!$H$2370:$H$2391</c:f>
              <c:numCache>
                <c:formatCode>0.00</c:formatCode>
                <c:ptCount val="22"/>
                <c:pt idx="0">
                  <c:v>1.4824641809392589</c:v>
                </c:pt>
                <c:pt idx="1">
                  <c:v>1.7147886825101957</c:v>
                </c:pt>
                <c:pt idx="2">
                  <c:v>0.63780870787406085</c:v>
                </c:pt>
                <c:pt idx="3">
                  <c:v>0</c:v>
                </c:pt>
                <c:pt idx="4">
                  <c:v>1.4720054301898784</c:v>
                </c:pt>
                <c:pt idx="5">
                  <c:v>0.66098411333432083</c:v>
                </c:pt>
                <c:pt idx="6">
                  <c:v>1.3380956430491062</c:v>
                </c:pt>
                <c:pt idx="7">
                  <c:v>0.94191294467066955</c:v>
                </c:pt>
                <c:pt idx="8">
                  <c:v>0.93904205216437875</c:v>
                </c:pt>
                <c:pt idx="9">
                  <c:v>0.77006489966466163</c:v>
                </c:pt>
                <c:pt idx="10">
                  <c:v>2.0416659489157616</c:v>
                </c:pt>
                <c:pt idx="11">
                  <c:v>0.66241976095520005</c:v>
                </c:pt>
                <c:pt idx="12">
                  <c:v>0.72801091956603581</c:v>
                </c:pt>
                <c:pt idx="13">
                  <c:v>2.9798322150340342</c:v>
                </c:pt>
                <c:pt idx="14">
                  <c:v>3.2867156913607989</c:v>
                </c:pt>
                <c:pt idx="15">
                  <c:v>0.43829211475043311</c:v>
                </c:pt>
                <c:pt idx="16">
                  <c:v>0.1941648747210705</c:v>
                </c:pt>
                <c:pt idx="17">
                  <c:v>0.54203320134018673</c:v>
                </c:pt>
                <c:pt idx="18">
                  <c:v>0.50209565232938325</c:v>
                </c:pt>
                <c:pt idx="19">
                  <c:v>2.3196982929474927</c:v>
                </c:pt>
                <c:pt idx="20">
                  <c:v>1.6138463910658163</c:v>
                </c:pt>
                <c:pt idx="21">
                  <c:v>3.5449260060039345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BA-4862-9785-331B61EB17BE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MS'!$I$2370:$I$2391</c:f>
              <c:numCache>
                <c:formatCode>0.00</c:formatCode>
                <c:ptCount val="22"/>
                <c:pt idx="0">
                  <c:v>18.638328790794041</c:v>
                </c:pt>
                <c:pt idx="1">
                  <c:v>17.937903992395395</c:v>
                </c:pt>
                <c:pt idx="2">
                  <c:v>17.413282284551507</c:v>
                </c:pt>
                <c:pt idx="3">
                  <c:v>17.413282284551507</c:v>
                </c:pt>
                <c:pt idx="4">
                  <c:v>18.693111026105903</c:v>
                </c:pt>
                <c:pt idx="5">
                  <c:v>18.032639847411041</c:v>
                </c:pt>
                <c:pt idx="6">
                  <c:v>19.224135866614205</c:v>
                </c:pt>
                <c:pt idx="7">
                  <c:v>18.310330412959853</c:v>
                </c:pt>
                <c:pt idx="8">
                  <c:v>19.2483245834329</c:v>
                </c:pt>
                <c:pt idx="9">
                  <c:v>18.565586434659849</c:v>
                </c:pt>
                <c:pt idx="10">
                  <c:v>19.909761406387556</c:v>
                </c:pt>
                <c:pt idx="11">
                  <c:v>20.089046764453958</c:v>
                </c:pt>
                <c:pt idx="12">
                  <c:v>20.443331409572497</c:v>
                </c:pt>
                <c:pt idx="13">
                  <c:v>17.95622452375024</c:v>
                </c:pt>
                <c:pt idx="14">
                  <c:v>20.494645633751986</c:v>
                </c:pt>
                <c:pt idx="15">
                  <c:v>20.089046764453958</c:v>
                </c:pt>
                <c:pt idx="16">
                  <c:v>19.956585380782855</c:v>
                </c:pt>
                <c:pt idx="17">
                  <c:v>20.449794612764048</c:v>
                </c:pt>
                <c:pt idx="18">
                  <c:v>20.723831677865412</c:v>
                </c:pt>
                <c:pt idx="19">
                  <c:v>22.68607061341141</c:v>
                </c:pt>
                <c:pt idx="20">
                  <c:v>21.555326468195592</c:v>
                </c:pt>
                <c:pt idx="21">
                  <c:v>20.485975690902819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BA-4862-9785-331B61EB1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527328"/>
        <c:axId val="208142232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MS'!$D$66:$D$87</c:f>
              <c:numCache>
                <c:formatCode>m/d/yyyy</c:formatCode>
                <c:ptCount val="22"/>
                <c:pt idx="0">
                  <c:v>41719</c:v>
                </c:pt>
                <c:pt idx="1">
                  <c:v>41726</c:v>
                </c:pt>
                <c:pt idx="2">
                  <c:v>41733</c:v>
                </c:pt>
                <c:pt idx="3">
                  <c:v>41740</c:v>
                </c:pt>
                <c:pt idx="4">
                  <c:v>41746</c:v>
                </c:pt>
                <c:pt idx="5">
                  <c:v>41754</c:v>
                </c:pt>
                <c:pt idx="6">
                  <c:v>41761</c:v>
                </c:pt>
                <c:pt idx="7">
                  <c:v>41768</c:v>
                </c:pt>
                <c:pt idx="8">
                  <c:v>41775</c:v>
                </c:pt>
                <c:pt idx="9">
                  <c:v>41782</c:v>
                </c:pt>
                <c:pt idx="10">
                  <c:v>41789</c:v>
                </c:pt>
                <c:pt idx="11">
                  <c:v>41796</c:v>
                </c:pt>
                <c:pt idx="12">
                  <c:v>41803</c:v>
                </c:pt>
                <c:pt idx="13">
                  <c:v>41810</c:v>
                </c:pt>
                <c:pt idx="14">
                  <c:v>41817</c:v>
                </c:pt>
                <c:pt idx="15">
                  <c:v>41824</c:v>
                </c:pt>
                <c:pt idx="16">
                  <c:v>41831</c:v>
                </c:pt>
                <c:pt idx="17">
                  <c:v>41838</c:v>
                </c:pt>
                <c:pt idx="18">
                  <c:v>41845</c:v>
                </c:pt>
                <c:pt idx="19">
                  <c:v>41866</c:v>
                </c:pt>
                <c:pt idx="20">
                  <c:v>41873</c:v>
                </c:pt>
                <c:pt idx="21">
                  <c:v>41880</c:v>
                </c:pt>
              </c:numCache>
            </c:numRef>
          </c:cat>
          <c:val>
            <c:numRef>
              <c:f>'Leituras semanais - MS'!$L$2370:$L$2391</c:f>
              <c:numCache>
                <c:formatCode>0.00</c:formatCode>
                <c:ptCount val="22"/>
                <c:pt idx="0">
                  <c:v>0.21178059727703699</c:v>
                </c:pt>
                <c:pt idx="1">
                  <c:v>0.24496981178717081</c:v>
                </c:pt>
                <c:pt idx="2">
                  <c:v>9.1115529696294412E-2</c:v>
                </c:pt>
                <c:pt idx="3">
                  <c:v>0</c:v>
                </c:pt>
                <c:pt idx="4">
                  <c:v>0.1840006787737348</c:v>
                </c:pt>
                <c:pt idx="5">
                  <c:v>9.4426301904902976E-2</c:v>
                </c:pt>
                <c:pt idx="6">
                  <c:v>0.19115652043558659</c:v>
                </c:pt>
                <c:pt idx="7">
                  <c:v>0.13455899209580993</c:v>
                </c:pt>
                <c:pt idx="8">
                  <c:v>0.13414886459491124</c:v>
                </c:pt>
                <c:pt idx="9">
                  <c:v>0.11000927138066595</c:v>
                </c:pt>
                <c:pt idx="10">
                  <c:v>0.29166656413082309</c:v>
                </c:pt>
                <c:pt idx="11">
                  <c:v>9.463139442217143E-2</c:v>
                </c:pt>
                <c:pt idx="12">
                  <c:v>0.10400155993800511</c:v>
                </c:pt>
                <c:pt idx="13">
                  <c:v>0.42569031643343347</c:v>
                </c:pt>
                <c:pt idx="14">
                  <c:v>0.46953081305154271</c:v>
                </c:pt>
                <c:pt idx="15">
                  <c:v>6.2613159250061876E-2</c:v>
                </c:pt>
                <c:pt idx="16">
                  <c:v>2.7737839245867212E-2</c:v>
                </c:pt>
                <c:pt idx="17">
                  <c:v>7.7433314477169529E-2</c:v>
                </c:pt>
                <c:pt idx="18">
                  <c:v>2.390931677758968E-2</c:v>
                </c:pt>
                <c:pt idx="19">
                  <c:v>0.33138547042107042</c:v>
                </c:pt>
                <c:pt idx="20">
                  <c:v>0.23054948443797377</c:v>
                </c:pt>
                <c:pt idx="21">
                  <c:v>0.50641800085770494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BA-4862-9785-331B61EB17B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MS'!$D$66:$D$87</c:f>
              <c:numCache>
                <c:formatCode>m/d/yyyy</c:formatCode>
                <c:ptCount val="22"/>
                <c:pt idx="0">
                  <c:v>41719</c:v>
                </c:pt>
                <c:pt idx="1">
                  <c:v>41726</c:v>
                </c:pt>
                <c:pt idx="2">
                  <c:v>41733</c:v>
                </c:pt>
                <c:pt idx="3">
                  <c:v>41740</c:v>
                </c:pt>
                <c:pt idx="4">
                  <c:v>41746</c:v>
                </c:pt>
                <c:pt idx="5">
                  <c:v>41754</c:v>
                </c:pt>
                <c:pt idx="6">
                  <c:v>41761</c:v>
                </c:pt>
                <c:pt idx="7">
                  <c:v>41768</c:v>
                </c:pt>
                <c:pt idx="8">
                  <c:v>41775</c:v>
                </c:pt>
                <c:pt idx="9">
                  <c:v>41782</c:v>
                </c:pt>
                <c:pt idx="10">
                  <c:v>41789</c:v>
                </c:pt>
                <c:pt idx="11">
                  <c:v>41796</c:v>
                </c:pt>
                <c:pt idx="12">
                  <c:v>41803</c:v>
                </c:pt>
                <c:pt idx="13">
                  <c:v>41810</c:v>
                </c:pt>
                <c:pt idx="14">
                  <c:v>41817</c:v>
                </c:pt>
                <c:pt idx="15">
                  <c:v>41824</c:v>
                </c:pt>
                <c:pt idx="16">
                  <c:v>41831</c:v>
                </c:pt>
                <c:pt idx="17">
                  <c:v>41838</c:v>
                </c:pt>
                <c:pt idx="18">
                  <c:v>41845</c:v>
                </c:pt>
                <c:pt idx="19">
                  <c:v>41866</c:v>
                </c:pt>
                <c:pt idx="20">
                  <c:v>41873</c:v>
                </c:pt>
                <c:pt idx="21">
                  <c:v>41880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BA-4862-9785-331B61EB17B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MS'!$D$66:$D$87</c:f>
              <c:numCache>
                <c:formatCode>m/d/yyyy</c:formatCode>
                <c:ptCount val="22"/>
                <c:pt idx="0">
                  <c:v>41719</c:v>
                </c:pt>
                <c:pt idx="1">
                  <c:v>41726</c:v>
                </c:pt>
                <c:pt idx="2">
                  <c:v>41733</c:v>
                </c:pt>
                <c:pt idx="3">
                  <c:v>41740</c:v>
                </c:pt>
                <c:pt idx="4">
                  <c:v>41746</c:v>
                </c:pt>
                <c:pt idx="5">
                  <c:v>41754</c:v>
                </c:pt>
                <c:pt idx="6">
                  <c:v>41761</c:v>
                </c:pt>
                <c:pt idx="7">
                  <c:v>41768</c:v>
                </c:pt>
                <c:pt idx="8">
                  <c:v>41775</c:v>
                </c:pt>
                <c:pt idx="9">
                  <c:v>41782</c:v>
                </c:pt>
                <c:pt idx="10">
                  <c:v>41789</c:v>
                </c:pt>
                <c:pt idx="11">
                  <c:v>41796</c:v>
                </c:pt>
                <c:pt idx="12">
                  <c:v>41803</c:v>
                </c:pt>
                <c:pt idx="13">
                  <c:v>41810</c:v>
                </c:pt>
                <c:pt idx="14">
                  <c:v>41817</c:v>
                </c:pt>
                <c:pt idx="15">
                  <c:v>41824</c:v>
                </c:pt>
                <c:pt idx="16">
                  <c:v>41831</c:v>
                </c:pt>
                <c:pt idx="17">
                  <c:v>41838</c:v>
                </c:pt>
                <c:pt idx="18">
                  <c:v>41845</c:v>
                </c:pt>
                <c:pt idx="19">
                  <c:v>41866</c:v>
                </c:pt>
                <c:pt idx="20">
                  <c:v>41873</c:v>
                </c:pt>
                <c:pt idx="21">
                  <c:v>41880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BA-4862-9785-331B61EB1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43016"/>
        <c:axId val="208142624"/>
      </c:lineChart>
      <c:dateAx>
        <c:axId val="207527328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8142232"/>
        <c:crosses val="autoZero"/>
        <c:auto val="0"/>
        <c:lblOffset val="100"/>
        <c:baseTimeUnit val="days"/>
        <c:majorUnit val="7"/>
        <c:majorTimeUnit val="days"/>
      </c:dateAx>
      <c:valAx>
        <c:axId val="208142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7527328"/>
        <c:crosses val="autoZero"/>
        <c:crossBetween val="between"/>
        <c:majorUnit val="1.5"/>
      </c:valAx>
      <c:valAx>
        <c:axId val="20814262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8143016"/>
        <c:crosses val="max"/>
        <c:crossBetween val="between"/>
        <c:majorUnit val="0.2"/>
      </c:valAx>
      <c:dateAx>
        <c:axId val="2081430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14262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>
                <a:solidFill>
                  <a:sysClr val="windowText" lastClr="000000"/>
                </a:solidFill>
              </a:rPr>
              <a:t>L4 MS02 - Vertical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MS'!$J$2558:$J$2579</c:f>
              <c:numCache>
                <c:formatCode>0.00</c:formatCode>
                <c:ptCount val="22"/>
                <c:pt idx="0">
                  <c:v>-0.69999999999481588</c:v>
                </c:pt>
                <c:pt idx="1">
                  <c:v>-3.2000000000039108</c:v>
                </c:pt>
                <c:pt idx="2">
                  <c:v>-0.49999999999954525</c:v>
                </c:pt>
                <c:pt idx="3">
                  <c:v>-0.40000000000190994</c:v>
                </c:pt>
                <c:pt idx="4">
                  <c:v>-1.6999999999939064</c:v>
                </c:pt>
                <c:pt idx="5">
                  <c:v>-1.9000000000005457</c:v>
                </c:pt>
                <c:pt idx="6">
                  <c:v>-1.1000000000080945</c:v>
                </c:pt>
                <c:pt idx="7">
                  <c:v>-0.49999999999954525</c:v>
                </c:pt>
                <c:pt idx="8">
                  <c:v>-1.6999999999939064</c:v>
                </c:pt>
                <c:pt idx="9">
                  <c:v>-1.7000000000052751</c:v>
                </c:pt>
                <c:pt idx="10">
                  <c:v>-1.5999999999962711</c:v>
                </c:pt>
                <c:pt idx="11">
                  <c:v>-0.49999999999954525</c:v>
                </c:pt>
                <c:pt idx="12">
                  <c:v>-0.99999999999909051</c:v>
                </c:pt>
                <c:pt idx="13">
                  <c:v>-1.4000000000010004</c:v>
                </c:pt>
                <c:pt idx="14">
                  <c:v>-0.99999999999909051</c:v>
                </c:pt>
                <c:pt idx="15">
                  <c:v>-1.4000000000010004</c:v>
                </c:pt>
                <c:pt idx="16">
                  <c:v>-0.70000000000618456</c:v>
                </c:pt>
                <c:pt idx="17">
                  <c:v>-1.1999999999943611</c:v>
                </c:pt>
                <c:pt idx="18">
                  <c:v>-3.7000000000034561</c:v>
                </c:pt>
                <c:pt idx="19">
                  <c:v>0.100000000009004</c:v>
                </c:pt>
                <c:pt idx="20">
                  <c:v>-0.60000000000854925</c:v>
                </c:pt>
                <c:pt idx="21">
                  <c:v>-2.1999999999934516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36-443E-8E81-2E07D794CEF8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MS'!$K$2558:$K$2579</c:f>
              <c:numCache>
                <c:formatCode>0.00</c:formatCode>
                <c:ptCount val="22"/>
                <c:pt idx="0">
                  <c:v>-89.499999999998181</c:v>
                </c:pt>
                <c:pt idx="1">
                  <c:v>-92.700000000002092</c:v>
                </c:pt>
                <c:pt idx="2">
                  <c:v>-93.200000000001637</c:v>
                </c:pt>
                <c:pt idx="3">
                  <c:v>-93.600000000003547</c:v>
                </c:pt>
                <c:pt idx="4">
                  <c:v>-95.299999999997453</c:v>
                </c:pt>
                <c:pt idx="5">
                  <c:v>-97.199999999997999</c:v>
                </c:pt>
                <c:pt idx="6">
                  <c:v>-98.300000000006094</c:v>
                </c:pt>
                <c:pt idx="7">
                  <c:v>-98.800000000005639</c:v>
                </c:pt>
                <c:pt idx="8">
                  <c:v>-100.49999999999955</c:v>
                </c:pt>
                <c:pt idx="9">
                  <c:v>-102.20000000000482</c:v>
                </c:pt>
                <c:pt idx="10">
                  <c:v>-103.80000000000109</c:v>
                </c:pt>
                <c:pt idx="11">
                  <c:v>-104.30000000000064</c:v>
                </c:pt>
                <c:pt idx="12">
                  <c:v>-105.29999999999973</c:v>
                </c:pt>
                <c:pt idx="13">
                  <c:v>-106.70000000000073</c:v>
                </c:pt>
                <c:pt idx="14">
                  <c:v>-107.69999999999982</c:v>
                </c:pt>
                <c:pt idx="15">
                  <c:v>-109.10000000000082</c:v>
                </c:pt>
                <c:pt idx="16">
                  <c:v>-109.800000000007</c:v>
                </c:pt>
                <c:pt idx="17">
                  <c:v>-111.00000000000136</c:v>
                </c:pt>
                <c:pt idx="18">
                  <c:v>-114.70000000000482</c:v>
                </c:pt>
                <c:pt idx="19">
                  <c:v>-114.59999999999582</c:v>
                </c:pt>
                <c:pt idx="20">
                  <c:v>-115.20000000000437</c:v>
                </c:pt>
                <c:pt idx="21">
                  <c:v>-117.39999999999782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36-443E-8E81-2E07D794C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43800"/>
        <c:axId val="208144192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MS'!$M$2558:$M$2579</c:f>
              <c:numCache>
                <c:formatCode>0.00</c:formatCode>
                <c:ptCount val="22"/>
                <c:pt idx="0">
                  <c:v>9.9999999999259417E-2</c:v>
                </c:pt>
                <c:pt idx="1">
                  <c:v>0.45714285714341585</c:v>
                </c:pt>
                <c:pt idx="2">
                  <c:v>7.1428571428506463E-2</c:v>
                </c:pt>
                <c:pt idx="3">
                  <c:v>6.6666666666984994E-2</c:v>
                </c:pt>
                <c:pt idx="4">
                  <c:v>0.2124999999992383</c:v>
                </c:pt>
                <c:pt idx="5">
                  <c:v>0.2714285714286494</c:v>
                </c:pt>
                <c:pt idx="6">
                  <c:v>0.15714285714401349</c:v>
                </c:pt>
                <c:pt idx="7">
                  <c:v>7.1428571428506463E-2</c:v>
                </c:pt>
                <c:pt idx="8">
                  <c:v>0.24285714285627233</c:v>
                </c:pt>
                <c:pt idx="9">
                  <c:v>0.24285714285789645</c:v>
                </c:pt>
                <c:pt idx="10">
                  <c:v>0.22857142857089588</c:v>
                </c:pt>
                <c:pt idx="11">
                  <c:v>7.1428571428506463E-2</c:v>
                </c:pt>
                <c:pt idx="12">
                  <c:v>0.14285714285701293</c:v>
                </c:pt>
                <c:pt idx="13">
                  <c:v>0.20000000000014292</c:v>
                </c:pt>
                <c:pt idx="14">
                  <c:v>0.14285714285701293</c:v>
                </c:pt>
                <c:pt idx="15">
                  <c:v>0.20000000000014292</c:v>
                </c:pt>
                <c:pt idx="16">
                  <c:v>0.10000000000088351</c:v>
                </c:pt>
                <c:pt idx="17">
                  <c:v>0.17142857142776588</c:v>
                </c:pt>
                <c:pt idx="18">
                  <c:v>0.17619047619064077</c:v>
                </c:pt>
                <c:pt idx="19">
                  <c:v>1.4285714287000571E-2</c:v>
                </c:pt>
                <c:pt idx="20">
                  <c:v>8.571428571550703E-2</c:v>
                </c:pt>
                <c:pt idx="21">
                  <c:v>0.31428571428477881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36-443E-8E81-2E07D794CEF8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36-443E-8E81-2E07D794CEF8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C36-443E-8E81-2E07D794C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44976"/>
        <c:axId val="208144584"/>
      </c:lineChart>
      <c:dateAx>
        <c:axId val="208143800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 b="0"/>
            </a:pPr>
            <a:endParaRPr lang="pt-BR"/>
          </a:p>
        </c:txPr>
        <c:crossAx val="208144192"/>
        <c:crosses val="autoZero"/>
        <c:auto val="0"/>
        <c:lblOffset val="100"/>
        <c:baseTimeUnit val="days"/>
        <c:majorUnit val="7"/>
        <c:majorTimeUnit val="days"/>
      </c:dateAx>
      <c:valAx>
        <c:axId val="208144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b="0"/>
            </a:pPr>
            <a:endParaRPr lang="pt-BR"/>
          </a:p>
        </c:txPr>
        <c:crossAx val="208143800"/>
        <c:crosses val="autoZero"/>
        <c:crossBetween val="between"/>
      </c:valAx>
      <c:valAx>
        <c:axId val="20814458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b="0"/>
            </a:pPr>
            <a:endParaRPr lang="pt-BR"/>
          </a:p>
        </c:txPr>
        <c:crossAx val="208144976"/>
        <c:crosses val="max"/>
        <c:crossBetween val="between"/>
      </c:valAx>
      <c:dateAx>
        <c:axId val="2081449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144584"/>
        <c:crosses val="autoZero"/>
        <c:auto val="1"/>
        <c:lblOffset val="100"/>
        <c:baseTimeUnit val="days"/>
      </c:dateAx>
    </c:plotArea>
    <c:legend>
      <c:legendPos val="b"/>
      <c:legendEntry>
        <c:idx val="3"/>
        <c:delete val="1"/>
      </c:legendEntry>
      <c:legendEntry>
        <c:idx val="4"/>
        <c:delete val="1"/>
      </c:legendEntry>
      <c:overlay val="0"/>
      <c:txPr>
        <a:bodyPr/>
        <a:lstStyle/>
        <a:p>
          <a:pPr>
            <a:defRPr sz="800" b="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447" footer="0.31496062000000447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L4 MS02 -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0614692009"/>
          <c:y val="0.16095405243019523"/>
          <c:w val="0.76414574480386765"/>
          <c:h val="0.5594636814976337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MS'!$H$2558:$H$2579</c:f>
              <c:numCache>
                <c:formatCode>0.00</c:formatCode>
                <c:ptCount val="22"/>
                <c:pt idx="0">
                  <c:v>3.8517529094807603</c:v>
                </c:pt>
                <c:pt idx="1">
                  <c:v>4.2212083953389348</c:v>
                </c:pt>
                <c:pt idx="2">
                  <c:v>2.1196697822611092</c:v>
                </c:pt>
                <c:pt idx="3">
                  <c:v>1.9400258302168218</c:v>
                </c:pt>
                <c:pt idx="4">
                  <c:v>0.98954539432563449</c:v>
                </c:pt>
                <c:pt idx="5">
                  <c:v>3.0974182713127769</c:v>
                </c:pt>
                <c:pt idx="6">
                  <c:v>3.6850644639698955</c:v>
                </c:pt>
                <c:pt idx="7">
                  <c:v>2.4288680341083948</c:v>
                </c:pt>
                <c:pt idx="8">
                  <c:v>3.0900647252692757</c:v>
                </c:pt>
                <c:pt idx="9">
                  <c:v>1.7900279303570326</c:v>
                </c:pt>
                <c:pt idx="10">
                  <c:v>3.0076070048284138</c:v>
                </c:pt>
                <c:pt idx="11">
                  <c:v>1.4926486609106868</c:v>
                </c:pt>
                <c:pt idx="12">
                  <c:v>0.82073138722230987</c:v>
                </c:pt>
                <c:pt idx="13">
                  <c:v>3.4392150056600652</c:v>
                </c:pt>
                <c:pt idx="14">
                  <c:v>1.1513470534333268</c:v>
                </c:pt>
                <c:pt idx="15">
                  <c:v>2.4675899807295854</c:v>
                </c:pt>
                <c:pt idx="16">
                  <c:v>0.3712142179766279</c:v>
                </c:pt>
                <c:pt idx="17">
                  <c:v>0.48826221539436915</c:v>
                </c:pt>
                <c:pt idx="18">
                  <c:v>2.4956161472663814</c:v>
                </c:pt>
                <c:pt idx="19">
                  <c:v>1.3431678991308715</c:v>
                </c:pt>
                <c:pt idx="20">
                  <c:v>3.9864771330667645</c:v>
                </c:pt>
                <c:pt idx="21">
                  <c:v>0.69202597135269417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C1-4494-A8DB-1220B8CBB2FF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MS'!$I$2558:$I$2579</c:f>
              <c:numCache>
                <c:formatCode>0.00</c:formatCode>
                <c:ptCount val="22"/>
                <c:pt idx="0">
                  <c:v>41.684746627387099</c:v>
                </c:pt>
                <c:pt idx="1">
                  <c:v>43.845977012951707</c:v>
                </c:pt>
                <c:pt idx="2">
                  <c:v>45.924286608284199</c:v>
                </c:pt>
                <c:pt idx="3">
                  <c:v>46.27960675097335</c:v>
                </c:pt>
                <c:pt idx="4">
                  <c:v>46.334958726148137</c:v>
                </c:pt>
                <c:pt idx="5">
                  <c:v>47.54855203844248</c:v>
                </c:pt>
                <c:pt idx="6">
                  <c:v>47.379811115408231</c:v>
                </c:pt>
                <c:pt idx="7">
                  <c:v>45.259492942899122</c:v>
                </c:pt>
                <c:pt idx="8">
                  <c:v>48.311133303679746</c:v>
                </c:pt>
                <c:pt idx="9">
                  <c:v>46.542997341490448</c:v>
                </c:pt>
                <c:pt idx="10">
                  <c:v>49.08595013675955</c:v>
                </c:pt>
                <c:pt idx="11">
                  <c:v>48.372187264393268</c:v>
                </c:pt>
                <c:pt idx="12">
                  <c:v>47.927934448849051</c:v>
                </c:pt>
                <c:pt idx="13">
                  <c:v>50.726774994619042</c:v>
                </c:pt>
                <c:pt idx="14">
                  <c:v>49.589399077233864</c:v>
                </c:pt>
                <c:pt idx="15">
                  <c:v>51.473508743935582</c:v>
                </c:pt>
                <c:pt idx="16">
                  <c:v>51.69879400410948</c:v>
                </c:pt>
                <c:pt idx="17">
                  <c:v>51.356313163668297</c:v>
                </c:pt>
                <c:pt idx="18">
                  <c:v>53.822560338477963</c:v>
                </c:pt>
                <c:pt idx="19">
                  <c:v>54.863223579194965</c:v>
                </c:pt>
                <c:pt idx="20">
                  <c:v>52.293235712385012</c:v>
                </c:pt>
                <c:pt idx="21">
                  <c:v>52.901542510407118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C1-4494-A8DB-1220B8CBB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145760"/>
        <c:axId val="207987848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'Leituras semanais - MS'!$L$2558:$L$2579</c:f>
              <c:numCache>
                <c:formatCode>0.00</c:formatCode>
                <c:ptCount val="22"/>
                <c:pt idx="0">
                  <c:v>0.55025041564010857</c:v>
                </c:pt>
                <c:pt idx="1">
                  <c:v>0.60302977076270492</c:v>
                </c:pt>
                <c:pt idx="2">
                  <c:v>0.30280996889444417</c:v>
                </c:pt>
                <c:pt idx="3">
                  <c:v>0.32333763836947033</c:v>
                </c:pt>
                <c:pt idx="4">
                  <c:v>0.12369317429070431</c:v>
                </c:pt>
                <c:pt idx="5">
                  <c:v>0.44248832447325387</c:v>
                </c:pt>
                <c:pt idx="6">
                  <c:v>0.52643778056712798</c:v>
                </c:pt>
                <c:pt idx="7">
                  <c:v>0.34698114772977068</c:v>
                </c:pt>
                <c:pt idx="8">
                  <c:v>0.44143781789561082</c:v>
                </c:pt>
                <c:pt idx="9">
                  <c:v>0.25571827576529038</c:v>
                </c:pt>
                <c:pt idx="10">
                  <c:v>0.42965814354691628</c:v>
                </c:pt>
                <c:pt idx="11">
                  <c:v>0.21323552298724097</c:v>
                </c:pt>
                <c:pt idx="12">
                  <c:v>0.11724734103175856</c:v>
                </c:pt>
                <c:pt idx="13">
                  <c:v>0.4913164293800093</c:v>
                </c:pt>
                <c:pt idx="14">
                  <c:v>0.16447815049047526</c:v>
                </c:pt>
                <c:pt idx="15">
                  <c:v>0.35251285438994079</c:v>
                </c:pt>
                <c:pt idx="16">
                  <c:v>5.3030602568089703E-2</c:v>
                </c:pt>
                <c:pt idx="17">
                  <c:v>6.9751745056338452E-2</c:v>
                </c:pt>
                <c:pt idx="18">
                  <c:v>0.11883886415554197</c:v>
                </c:pt>
                <c:pt idx="19">
                  <c:v>0.19188112844726737</c:v>
                </c:pt>
                <c:pt idx="20">
                  <c:v>0.56949673329525208</c:v>
                </c:pt>
                <c:pt idx="21">
                  <c:v>9.8860853050384875E-2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C1-4494-A8DB-1220B8CBB2FF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Alerta'!$B$4:$B$37</c:f>
              <c:numCache>
                <c:formatCode>General</c:formatCode>
                <c:ptCount val="34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C1-4494-A8DB-1220B8CBB2FF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MS'!$D$67:$D$88</c:f>
              <c:numCache>
                <c:formatCode>m/d/yyyy</c:formatCode>
                <c:ptCount val="22"/>
                <c:pt idx="0">
                  <c:v>41726</c:v>
                </c:pt>
                <c:pt idx="1">
                  <c:v>41733</c:v>
                </c:pt>
                <c:pt idx="2">
                  <c:v>41740</c:v>
                </c:pt>
                <c:pt idx="3">
                  <c:v>41746</c:v>
                </c:pt>
                <c:pt idx="4">
                  <c:v>41754</c:v>
                </c:pt>
                <c:pt idx="5">
                  <c:v>41761</c:v>
                </c:pt>
                <c:pt idx="6">
                  <c:v>41768</c:v>
                </c:pt>
                <c:pt idx="7">
                  <c:v>41775</c:v>
                </c:pt>
                <c:pt idx="8">
                  <c:v>41782</c:v>
                </c:pt>
                <c:pt idx="9">
                  <c:v>41789</c:v>
                </c:pt>
                <c:pt idx="10">
                  <c:v>41796</c:v>
                </c:pt>
                <c:pt idx="11">
                  <c:v>41803</c:v>
                </c:pt>
                <c:pt idx="12">
                  <c:v>41810</c:v>
                </c:pt>
                <c:pt idx="13">
                  <c:v>41817</c:v>
                </c:pt>
                <c:pt idx="14">
                  <c:v>41824</c:v>
                </c:pt>
                <c:pt idx="15">
                  <c:v>41831</c:v>
                </c:pt>
                <c:pt idx="16">
                  <c:v>41838</c:v>
                </c:pt>
                <c:pt idx="17">
                  <c:v>41845</c:v>
                </c:pt>
                <c:pt idx="18">
                  <c:v>41866</c:v>
                </c:pt>
                <c:pt idx="19">
                  <c:v>41873</c:v>
                </c:pt>
                <c:pt idx="20">
                  <c:v>41880</c:v>
                </c:pt>
                <c:pt idx="21">
                  <c:v>41887</c:v>
                </c:pt>
              </c:numCache>
            </c:numRef>
          </c:cat>
          <c:val>
            <c:numRef>
              <c:f>'Critérios de Alerta'!$C$4:$C$37</c:f>
              <c:numCache>
                <c:formatCode>General</c:formatCode>
                <c:ptCount val="3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C1-4494-A8DB-1220B8CBB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88632"/>
        <c:axId val="207988240"/>
      </c:lineChart>
      <c:dateAx>
        <c:axId val="208145760"/>
        <c:scaling>
          <c:orientation val="minMax"/>
          <c:max val="4188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7987848"/>
        <c:crosses val="autoZero"/>
        <c:auto val="0"/>
        <c:lblOffset val="100"/>
        <c:baseTimeUnit val="days"/>
        <c:majorUnit val="7"/>
        <c:majorTimeUnit val="days"/>
      </c:dateAx>
      <c:valAx>
        <c:axId val="207987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8145760"/>
        <c:crosses val="autoZero"/>
        <c:crossBetween val="between"/>
      </c:valAx>
      <c:valAx>
        <c:axId val="20798824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45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7988632"/>
        <c:crosses val="max"/>
        <c:crossBetween val="between"/>
      </c:valAx>
      <c:dateAx>
        <c:axId val="20798863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988240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58" footer="0.31496062000000458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'Gráficos anuais'!$A$5</c:f>
          <c:strCache>
            <c:ptCount val="1"/>
            <c:pt idx="0">
              <c:v>MS 401 - Horizontal</c:v>
            </c:pt>
          </c:strCache>
        </c:strRef>
      </c:tx>
      <c:overlay val="0"/>
    </c:title>
    <c:autoTitleDeleted val="0"/>
    <c:plotArea>
      <c:layout>
        <c:manualLayout>
          <c:layoutTarget val="inner"/>
          <c:xMode val="edge"/>
          <c:yMode val="edge"/>
          <c:x val="6.7039633802241733E-2"/>
          <c:y val="7.8105978013991093E-2"/>
          <c:w val="0.85402747259836498"/>
          <c:h val="0.64897156355046792"/>
        </c:manualLayout>
      </c:layout>
      <c:lineChart>
        <c:grouping val="standard"/>
        <c:varyColors val="0"/>
        <c:ser>
          <c:idx val="2"/>
          <c:order val="1"/>
          <c:tx>
            <c:strRef>
              <c:f>'Gráficos anuais'!$A$10</c:f>
              <c:strCache>
                <c:ptCount val="1"/>
                <c:pt idx="0">
                  <c:v>DESLOCAMENTO HORIZONTAL TOTAL</c:v>
                </c:pt>
              </c:strCache>
            </c:strRef>
          </c:tx>
          <c:spPr>
            <a:ln>
              <a:solidFill>
                <a:schemeClr val="bg2"/>
              </a:solidFill>
            </a:ln>
          </c:spPr>
          <c:marker>
            <c:symbol val="diamond"/>
            <c:size val="7"/>
            <c:spPr>
              <a:solidFill>
                <a:schemeClr val="bg2"/>
              </a:solidFill>
              <a:ln>
                <a:solidFill>
                  <a:schemeClr val="bg2"/>
                </a:solidFill>
              </a:ln>
            </c:spPr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anuais'!$D$10:$AZ$10</c:f>
              <c:numCache>
                <c:formatCode>0.0000</c:formatCode>
                <c:ptCount val="49"/>
                <c:pt idx="0">
                  <c:v>38.151081245829133</c:v>
                </c:pt>
                <c:pt idx="1">
                  <c:v>43.470056359122708</c:v>
                </c:pt>
                <c:pt idx="2">
                  <c:v>39.382239648404074</c:v>
                </c:pt>
                <c:pt idx="3">
                  <c:v>41.252346598560585</c:v>
                </c:pt>
                <c:pt idx="4">
                  <c:v>40.911673155842799</c:v>
                </c:pt>
                <c:pt idx="5">
                  <c:v>39.800363068100872</c:v>
                </c:pt>
                <c:pt idx="6">
                  <c:v>40.371308192841227</c:v>
                </c:pt>
                <c:pt idx="7">
                  <c:v>40.948211194631583</c:v>
                </c:pt>
                <c:pt idx="8">
                  <c:v>42.235636608514795</c:v>
                </c:pt>
                <c:pt idx="9">
                  <c:v>42.221065834803937</c:v>
                </c:pt>
                <c:pt idx="10">
                  <c:v>0</c:v>
                </c:pt>
                <c:pt idx="11">
                  <c:v>0</c:v>
                </c:pt>
                <c:pt idx="12">
                  <c:v>3.5242304116004139</c:v>
                </c:pt>
                <c:pt idx="13">
                  <c:v>2.5994614957216022</c:v>
                </c:pt>
                <c:pt idx="14">
                  <c:v>2.258937829143655</c:v>
                </c:pt>
                <c:pt idx="15">
                  <c:v>2.4848541018061052</c:v>
                </c:pt>
                <c:pt idx="16">
                  <c:v>1.8707217936664615</c:v>
                </c:pt>
                <c:pt idx="17">
                  <c:v>1.9370596398678421</c:v>
                </c:pt>
                <c:pt idx="18">
                  <c:v>1.0846658319764935</c:v>
                </c:pt>
                <c:pt idx="19">
                  <c:v>0.59439039150970596</c:v>
                </c:pt>
                <c:pt idx="20">
                  <c:v>0.97185389163964642</c:v>
                </c:pt>
                <c:pt idx="21">
                  <c:v>1.6867127680076106</c:v>
                </c:pt>
                <c:pt idx="22">
                  <c:v>1.0846658456071852</c:v>
                </c:pt>
                <c:pt idx="23">
                  <c:v>2.1746263965282622</c:v>
                </c:pt>
                <c:pt idx="24">
                  <c:v>1.6114899912376506</c:v>
                </c:pt>
                <c:pt idx="25">
                  <c:v>2.573033204669263</c:v>
                </c:pt>
                <c:pt idx="26">
                  <c:v>2.4767922897208883</c:v>
                </c:pt>
                <c:pt idx="27">
                  <c:v>1.8313383070747222</c:v>
                </c:pt>
                <c:pt idx="28">
                  <c:v>1.9800252531911127</c:v>
                </c:pt>
                <c:pt idx="29">
                  <c:v>2.4413111212240586</c:v>
                </c:pt>
                <c:pt idx="30">
                  <c:v>3.1077966429721555</c:v>
                </c:pt>
                <c:pt idx="31">
                  <c:v>3.5555730925093254</c:v>
                </c:pt>
                <c:pt idx="32">
                  <c:v>4.082560473493853</c:v>
                </c:pt>
                <c:pt idx="33">
                  <c:v>4.1400120764193558</c:v>
                </c:pt>
                <c:pt idx="34">
                  <c:v>4.3204282174495887</c:v>
                </c:pt>
                <c:pt idx="35">
                  <c:v>4.0547502907235025</c:v>
                </c:pt>
                <c:pt idx="36">
                  <c:v>3.4406104056408711</c:v>
                </c:pt>
                <c:pt idx="37">
                  <c:v>5.178127068297667</c:v>
                </c:pt>
                <c:pt idx="38">
                  <c:v>3.7200537532958426</c:v>
                </c:pt>
                <c:pt idx="39">
                  <c:v>5.668730012916666</c:v>
                </c:pt>
                <c:pt idx="40">
                  <c:v>6.4401241972035379</c:v>
                </c:pt>
                <c:pt idx="41">
                  <c:v>7.3683715884464345</c:v>
                </c:pt>
                <c:pt idx="42">
                  <c:v>7.0866705766092277</c:v>
                </c:pt>
                <c:pt idx="43">
                  <c:v>6.0498264392303494</c:v>
                </c:pt>
                <c:pt idx="44">
                  <c:v>6.0498264392303494</c:v>
                </c:pt>
                <c:pt idx="45">
                  <c:v>9.7627967341943958</c:v>
                </c:pt>
                <c:pt idx="46">
                  <c:v>9.6960610459906267</c:v>
                </c:pt>
                <c:pt idx="47">
                  <c:v>8.5767884451280647</c:v>
                </c:pt>
                <c:pt idx="48">
                  <c:v>7.7112904270684099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3-451A-B224-62673DBB23AD}"/>
            </c:ext>
          </c:extLst>
        </c:ser>
        <c:ser>
          <c:idx val="3"/>
          <c:order val="2"/>
          <c:tx>
            <c:strRef>
              <c:f>'Gráficos anuais'!$A$11</c:f>
              <c:strCache>
                <c:ptCount val="1"/>
                <c:pt idx="0">
                  <c:v>DESLOCAMENTO HORIZONTAL PARCIAL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pPr>
              <a:solidFill>
                <a:schemeClr val="accent1"/>
              </a:solidFill>
              <a:ln>
                <a:solidFill>
                  <a:srgbClr val="4F81BD"/>
                </a:solidFill>
              </a:ln>
            </c:spPr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anuais'!$D$11:$AZ$11</c:f>
              <c:numCache>
                <c:formatCode>0.0000</c:formatCode>
                <c:ptCount val="49"/>
                <c:pt idx="0">
                  <c:v>3.8215441980777332</c:v>
                </c:pt>
                <c:pt idx="1">
                  <c:v>5.6231307988604895</c:v>
                </c:pt>
                <c:pt idx="2">
                  <c:v>4.1049482326568603</c:v>
                </c:pt>
                <c:pt idx="3">
                  <c:v>1.8701069509546788</c:v>
                </c:pt>
                <c:pt idx="4">
                  <c:v>0.34713110574880257</c:v>
                </c:pt>
                <c:pt idx="5">
                  <c:v>1.2343824431155734</c:v>
                </c:pt>
                <c:pt idx="6">
                  <c:v>0.75493376863807737</c:v>
                </c:pt>
                <c:pt idx="7">
                  <c:v>0.75493376863807737</c:v>
                </c:pt>
                <c:pt idx="8">
                  <c:v>1.9860009668508649</c:v>
                </c:pt>
                <c:pt idx="9">
                  <c:v>0.39012817334924843</c:v>
                </c:pt>
                <c:pt idx="10">
                  <c:v>0</c:v>
                </c:pt>
                <c:pt idx="11">
                  <c:v>0</c:v>
                </c:pt>
                <c:pt idx="12">
                  <c:v>3.5242304116004139</c:v>
                </c:pt>
                <c:pt idx="13">
                  <c:v>3.011610882127842</c:v>
                </c:pt>
                <c:pt idx="14">
                  <c:v>1.6552945274202284</c:v>
                </c:pt>
                <c:pt idx="15">
                  <c:v>2.1600231942181671</c:v>
                </c:pt>
                <c:pt idx="16">
                  <c:v>3.6276300594347681</c:v>
                </c:pt>
                <c:pt idx="17">
                  <c:v>2.325725684281434</c:v>
                </c:pt>
                <c:pt idx="18">
                  <c:v>1.6007810657579307</c:v>
                </c:pt>
                <c:pt idx="19">
                  <c:v>0.76105190611304996</c:v>
                </c:pt>
                <c:pt idx="20">
                  <c:v>1.0560302592719271</c:v>
                </c:pt>
                <c:pt idx="21">
                  <c:v>1.3373480989068689</c:v>
                </c:pt>
                <c:pt idx="22">
                  <c:v>0.60207971934919091</c:v>
                </c:pt>
                <c:pt idx="23">
                  <c:v>1.300038464377774</c:v>
                </c:pt>
                <c:pt idx="24">
                  <c:v>0.66189122678796408</c:v>
                </c:pt>
                <c:pt idx="25">
                  <c:v>1.0080674446190345</c:v>
                </c:pt>
                <c:pt idx="26">
                  <c:v>0.39623230038572327</c:v>
                </c:pt>
                <c:pt idx="27">
                  <c:v>1.4499999923181943</c:v>
                </c:pt>
                <c:pt idx="28">
                  <c:v>0.16999998102512862</c:v>
                </c:pt>
                <c:pt idx="29">
                  <c:v>0.46529559966911527</c:v>
                </c:pt>
                <c:pt idx="30">
                  <c:v>0.6746851168657132</c:v>
                </c:pt>
                <c:pt idx="31">
                  <c:v>0.72945187526195299</c:v>
                </c:pt>
                <c:pt idx="32">
                  <c:v>0.82219220549254768</c:v>
                </c:pt>
                <c:pt idx="33">
                  <c:v>1.130044283185448</c:v>
                </c:pt>
                <c:pt idx="34">
                  <c:v>1.1378048831336192</c:v>
                </c:pt>
                <c:pt idx="35">
                  <c:v>1.0107918065645125</c:v>
                </c:pt>
                <c:pt idx="36">
                  <c:v>1.037882446334367</c:v>
                </c:pt>
                <c:pt idx="37">
                  <c:v>1.740114939496773</c:v>
                </c:pt>
                <c:pt idx="38">
                  <c:v>1.4749237328846054</c:v>
                </c:pt>
                <c:pt idx="39">
                  <c:v>1.9972230806764097</c:v>
                </c:pt>
                <c:pt idx="40">
                  <c:v>1.8971821095850772</c:v>
                </c:pt>
                <c:pt idx="41">
                  <c:v>2.3703375283073007</c:v>
                </c:pt>
                <c:pt idx="42">
                  <c:v>0.36055514790062959</c:v>
                </c:pt>
                <c:pt idx="43">
                  <c:v>1.0369667249449619</c:v>
                </c:pt>
                <c:pt idx="44">
                  <c:v>0</c:v>
                </c:pt>
                <c:pt idx="45">
                  <c:v>4.0832585219768607</c:v>
                </c:pt>
                <c:pt idx="46">
                  <c:v>3.1357614622364216</c:v>
                </c:pt>
                <c:pt idx="47">
                  <c:v>1.1289375353276339</c:v>
                </c:pt>
                <c:pt idx="48">
                  <c:v>0.87206651119608336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63-451A-B224-62673DBB2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89808"/>
        <c:axId val="207990200"/>
      </c:lineChart>
      <c:lineChart>
        <c:grouping val="standard"/>
        <c:varyColors val="0"/>
        <c:ser>
          <c:idx val="0"/>
          <c:order val="0"/>
          <c:tx>
            <c:strRef>
              <c:f>'Gráficos anuais'!$A$8</c:f>
              <c:strCache>
                <c:ptCount val="1"/>
                <c:pt idx="0">
                  <c:v>CRITÉRIO DE ALERTA 2</c:v>
                </c:pt>
              </c:strCache>
            </c:strRef>
          </c:tx>
          <c:spPr>
            <a:ln w="2222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anuais'!$D$8:$AZ$8</c:f>
              <c:numCache>
                <c:formatCode>General</c:formatCode>
                <c:ptCount val="49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63-451A-B224-62673DBB23AD}"/>
            </c:ext>
          </c:extLst>
        </c:ser>
        <c:ser>
          <c:idx val="4"/>
          <c:order val="3"/>
          <c:tx>
            <c:strRef>
              <c:f>'Gráficos anuais'!$A$12</c:f>
              <c:strCache>
                <c:ptCount val="1"/>
                <c:pt idx="0">
                  <c:v>VELOCIDADE HORIZONTAL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pPr>
              <a:solidFill>
                <a:schemeClr val="accent3"/>
              </a:solidFill>
              <a:ln>
                <a:solidFill>
                  <a:srgbClr val="9BBB59"/>
                </a:solidFill>
              </a:ln>
            </c:spPr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anuais'!$D$12:$AZ$12</c:f>
              <c:numCache>
                <c:formatCode>0.0000</c:formatCode>
                <c:ptCount val="49"/>
                <c:pt idx="0">
                  <c:v>0.54593488543967617</c:v>
                </c:pt>
                <c:pt idx="1">
                  <c:v>0.8033043998372128</c:v>
                </c:pt>
                <c:pt idx="2">
                  <c:v>0.58642117609383715</c:v>
                </c:pt>
                <c:pt idx="3">
                  <c:v>0.26715813585066839</c:v>
                </c:pt>
                <c:pt idx="4">
                  <c:v>4.9590157964114652E-2</c:v>
                </c:pt>
                <c:pt idx="5">
                  <c:v>0.17634034901651049</c:v>
                </c:pt>
                <c:pt idx="6">
                  <c:v>0.10784768123401105</c:v>
                </c:pt>
                <c:pt idx="7">
                  <c:v>0.10784768123401105</c:v>
                </c:pt>
                <c:pt idx="8">
                  <c:v>0.14185721191791892</c:v>
                </c:pt>
                <c:pt idx="9">
                  <c:v>5.5732596192749777E-2</c:v>
                </c:pt>
                <c:pt idx="10">
                  <c:v>0</c:v>
                </c:pt>
                <c:pt idx="11">
                  <c:v>0</c:v>
                </c:pt>
                <c:pt idx="12">
                  <c:v>0.25173074368574383</c:v>
                </c:pt>
                <c:pt idx="13">
                  <c:v>0.43023012601826316</c:v>
                </c:pt>
                <c:pt idx="14">
                  <c:v>0.23647064677431834</c:v>
                </c:pt>
                <c:pt idx="15">
                  <c:v>0.30857474203116675</c:v>
                </c:pt>
                <c:pt idx="16">
                  <c:v>0.51823286563353832</c:v>
                </c:pt>
                <c:pt idx="17">
                  <c:v>0.33224652632591917</c:v>
                </c:pt>
                <c:pt idx="18">
                  <c:v>0.22868300939399008</c:v>
                </c:pt>
                <c:pt idx="19">
                  <c:v>0.10872170087329285</c:v>
                </c:pt>
                <c:pt idx="20">
                  <c:v>0.1508614656102753</c:v>
                </c:pt>
                <c:pt idx="21">
                  <c:v>9.5524864207633495E-2</c:v>
                </c:pt>
                <c:pt idx="22">
                  <c:v>8.6011388478455839E-2</c:v>
                </c:pt>
                <c:pt idx="23">
                  <c:v>0.18571978062539629</c:v>
                </c:pt>
                <c:pt idx="24">
                  <c:v>9.4555889541137722E-2</c:v>
                </c:pt>
                <c:pt idx="25">
                  <c:v>0.14400963494557636</c:v>
                </c:pt>
                <c:pt idx="26">
                  <c:v>5.6604614340817608E-2</c:v>
                </c:pt>
                <c:pt idx="27">
                  <c:v>0.20714285604545632</c:v>
                </c:pt>
                <c:pt idx="28">
                  <c:v>1.2142855787509187E-2</c:v>
                </c:pt>
                <c:pt idx="29">
                  <c:v>3.3235399976365376E-2</c:v>
                </c:pt>
                <c:pt idx="30">
                  <c:v>9.6383588123673314E-2</c:v>
                </c:pt>
                <c:pt idx="31">
                  <c:v>0.10420741075170757</c:v>
                </c:pt>
                <c:pt idx="32">
                  <c:v>0.11745602935607824</c:v>
                </c:pt>
                <c:pt idx="33">
                  <c:v>0.16143489759792115</c:v>
                </c:pt>
                <c:pt idx="34">
                  <c:v>0.16254355473337417</c:v>
                </c:pt>
                <c:pt idx="35">
                  <c:v>0.14439882950921606</c:v>
                </c:pt>
                <c:pt idx="36">
                  <c:v>7.9837111256489762E-2</c:v>
                </c:pt>
                <c:pt idx="37">
                  <c:v>0.21751436743709662</c:v>
                </c:pt>
                <c:pt idx="38">
                  <c:v>0.21070339041208649</c:v>
                </c:pt>
                <c:pt idx="39">
                  <c:v>0.2853175829537728</c:v>
                </c:pt>
                <c:pt idx="40">
                  <c:v>0.271026015655011</c:v>
                </c:pt>
                <c:pt idx="41">
                  <c:v>0.33861964690104296</c:v>
                </c:pt>
                <c:pt idx="42">
                  <c:v>5.1507878271518516E-2</c:v>
                </c:pt>
                <c:pt idx="43">
                  <c:v>0.14813810356356599</c:v>
                </c:pt>
                <c:pt idx="44">
                  <c:v>0</c:v>
                </c:pt>
                <c:pt idx="45">
                  <c:v>0.58332264599669437</c:v>
                </c:pt>
                <c:pt idx="46">
                  <c:v>0.44796592317663164</c:v>
                </c:pt>
                <c:pt idx="47">
                  <c:v>0.16127679076109055</c:v>
                </c:pt>
                <c:pt idx="48">
                  <c:v>6.2290465085434524E-2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63-451A-B224-62673DBB23AD}"/>
            </c:ext>
          </c:extLst>
        </c:ser>
        <c:ser>
          <c:idx val="5"/>
          <c:order val="4"/>
          <c:tx>
            <c:strRef>
              <c:f>'Gráficos anuais'!$A$9</c:f>
              <c:strCache>
                <c:ptCount val="1"/>
                <c:pt idx="0">
                  <c:v>CRITÉRIO DE ALERTA 3</c:v>
                </c:pt>
              </c:strCache>
            </c:strRef>
          </c:tx>
          <c:spPr>
            <a:ln w="22225" cmpd="sng">
              <a:solidFill>
                <a:srgbClr val="C00000"/>
              </a:solidFill>
              <a:prstDash val="sysDash"/>
            </a:ln>
          </c:spPr>
          <c:marker>
            <c:symbol val="none"/>
          </c:marker>
          <c:val>
            <c:numRef>
              <c:f>'Gráficos anuais'!$D$9:$AZ$9</c:f>
              <c:numCache>
                <c:formatCode>General</c:formatCode>
                <c:ptCount val="4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63-451A-B224-62673DBB2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7990984"/>
        <c:axId val="207990592"/>
      </c:lineChart>
      <c:dateAx>
        <c:axId val="207989808"/>
        <c:scaling>
          <c:orientation val="minMax"/>
          <c:max val="42454"/>
          <c:min val="42370"/>
        </c:scaling>
        <c:delete val="0"/>
        <c:axPos val="b"/>
        <c:numFmt formatCode="m/d/yyyy" sourceLinked="1"/>
        <c:majorTickMark val="none"/>
        <c:minorTickMark val="none"/>
        <c:tickLblPos val="low"/>
        <c:crossAx val="207990200"/>
        <c:crossesAt val="0"/>
        <c:auto val="1"/>
        <c:lblOffset val="100"/>
        <c:baseTimeUnit val="days"/>
        <c:majorUnit val="7"/>
        <c:majorTimeUnit val="days"/>
      </c:dateAx>
      <c:valAx>
        <c:axId val="207990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pt-BR" b="0"/>
                  <a:t>Deslocamento (cm)</a:t>
                </a:r>
              </a:p>
            </c:rich>
          </c:tx>
          <c:layout>
            <c:manualLayout>
              <c:xMode val="edge"/>
              <c:yMode val="edge"/>
              <c:x val="1.5908788277703308E-3"/>
              <c:y val="0.35934746070682294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07989808"/>
        <c:crosses val="autoZero"/>
        <c:crossBetween val="midCat"/>
      </c:valAx>
      <c:valAx>
        <c:axId val="2079905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pt-BR" b="0"/>
                  <a:t>Velocidade (cm/dia)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07990984"/>
        <c:crosses val="max"/>
        <c:crossBetween val="between"/>
      </c:valAx>
      <c:dateAx>
        <c:axId val="2079909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7990592"/>
        <c:crosses val="autoZero"/>
        <c:auto val="1"/>
        <c:lblOffset val="100"/>
        <c:baseTimeUnit val="days"/>
      </c:dateAx>
    </c:plotArea>
    <c:legend>
      <c:legendPos val="b"/>
      <c:layout>
        <c:manualLayout>
          <c:xMode val="edge"/>
          <c:yMode val="edge"/>
          <c:x val="4.0839487967506992E-2"/>
          <c:y val="0.88245911692559287"/>
          <c:w val="0.94536583887103209"/>
          <c:h val="0.10023371490869447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258" footer="0.31496062000000258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'Gráficos anuais'!$A$13</c:f>
          <c:strCache>
            <c:ptCount val="1"/>
            <c:pt idx="0">
              <c:v>MS 401 - Vertical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'Gráficos anuais'!$A$15</c:f>
              <c:strCache>
                <c:ptCount val="1"/>
                <c:pt idx="0">
                  <c:v>DESLOCAMENTO VERTICAL TOTAL</c:v>
                </c:pt>
              </c:strCache>
            </c:strRef>
          </c:tx>
          <c:spPr>
            <a:ln>
              <a:solidFill>
                <a:schemeClr val="bg2"/>
              </a:solidFill>
            </a:ln>
          </c:spPr>
          <c:marker>
            <c:spPr>
              <a:solidFill>
                <a:schemeClr val="bg2"/>
              </a:solidFill>
              <a:ln>
                <a:solidFill>
                  <a:schemeClr val="bg2"/>
                </a:solidFill>
              </a:ln>
            </c:spPr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anuais'!$C$15:$AZ$15</c:f>
              <c:numCache>
                <c:formatCode>0.0000</c:formatCode>
                <c:ptCount val="50"/>
                <c:pt idx="1">
                  <c:v>-42.199999999991178</c:v>
                </c:pt>
                <c:pt idx="2">
                  <c:v>-42.099999999993543</c:v>
                </c:pt>
                <c:pt idx="3">
                  <c:v>-43.099999999992633</c:v>
                </c:pt>
                <c:pt idx="4">
                  <c:v>-43.299999999999272</c:v>
                </c:pt>
                <c:pt idx="5">
                  <c:v>-43.399999999996908</c:v>
                </c:pt>
                <c:pt idx="6">
                  <c:v>-44.099999999991724</c:v>
                </c:pt>
                <c:pt idx="7">
                  <c:v>-44.249999999988177</c:v>
                </c:pt>
                <c:pt idx="8">
                  <c:v>-44.399999999995998</c:v>
                </c:pt>
                <c:pt idx="9">
                  <c:v>-45.699999999999363</c:v>
                </c:pt>
                <c:pt idx="10">
                  <c:v>-45.899999999994634</c:v>
                </c:pt>
                <c:pt idx="11">
                  <c:v>0</c:v>
                </c:pt>
                <c:pt idx="12">
                  <c:v>0</c:v>
                </c:pt>
                <c:pt idx="13">
                  <c:v>-1.2999999999919964</c:v>
                </c:pt>
                <c:pt idx="14">
                  <c:v>-0.90000000000145519</c:v>
                </c:pt>
                <c:pt idx="15">
                  <c:v>-1.999999999998181</c:v>
                </c:pt>
                <c:pt idx="16">
                  <c:v>-1.9000000000005457</c:v>
                </c:pt>
                <c:pt idx="17">
                  <c:v>-2.8000000000020009</c:v>
                </c:pt>
                <c:pt idx="18">
                  <c:v>-2.299999999991087</c:v>
                </c:pt>
                <c:pt idx="19">
                  <c:v>-2.6999999999929969</c:v>
                </c:pt>
                <c:pt idx="20">
                  <c:v>-3.3999999999991815</c:v>
                </c:pt>
                <c:pt idx="21">
                  <c:v>-3.3999999999991815</c:v>
                </c:pt>
                <c:pt idx="22">
                  <c:v>-4.1999999999916326</c:v>
                </c:pt>
                <c:pt idx="23">
                  <c:v>-4.4999999999959073</c:v>
                </c:pt>
                <c:pt idx="24">
                  <c:v>-5.4999999999949978</c:v>
                </c:pt>
                <c:pt idx="25">
                  <c:v>-5.7000000000016371</c:v>
                </c:pt>
                <c:pt idx="26">
                  <c:v>-5.7000000000016371</c:v>
                </c:pt>
                <c:pt idx="27">
                  <c:v>-6.7000000000007276</c:v>
                </c:pt>
                <c:pt idx="28">
                  <c:v>-7.0999999999912689</c:v>
                </c:pt>
                <c:pt idx="29">
                  <c:v>-10.099999999999909</c:v>
                </c:pt>
                <c:pt idx="30">
                  <c:v>-8.6000000000012733</c:v>
                </c:pt>
                <c:pt idx="31">
                  <c:v>-9.6000000000003638</c:v>
                </c:pt>
                <c:pt idx="32">
                  <c:v>-9.3999999999937245</c:v>
                </c:pt>
                <c:pt idx="33">
                  <c:v>-9.7999999999956344</c:v>
                </c:pt>
                <c:pt idx="34">
                  <c:v>-9.8999999999932697</c:v>
                </c:pt>
                <c:pt idx="35">
                  <c:v>-10.29999999999518</c:v>
                </c:pt>
                <c:pt idx="36">
                  <c:v>-10.89999999999236</c:v>
                </c:pt>
                <c:pt idx="37">
                  <c:v>-12.299999999993361</c:v>
                </c:pt>
                <c:pt idx="38">
                  <c:v>-11.899999999991451</c:v>
                </c:pt>
                <c:pt idx="39">
                  <c:v>-11.899999999991451</c:v>
                </c:pt>
                <c:pt idx="40">
                  <c:v>-13.400000000001455</c:v>
                </c:pt>
                <c:pt idx="41">
                  <c:v>-13.599999999996726</c:v>
                </c:pt>
                <c:pt idx="42">
                  <c:v>-13.699999999994361</c:v>
                </c:pt>
                <c:pt idx="43">
                  <c:v>-14.900000000000091</c:v>
                </c:pt>
                <c:pt idx="44">
                  <c:v>-15.199999999992997</c:v>
                </c:pt>
                <c:pt idx="45">
                  <c:v>-15.199999999992997</c:v>
                </c:pt>
                <c:pt idx="46">
                  <c:v>-16.999999999995907</c:v>
                </c:pt>
                <c:pt idx="47">
                  <c:v>-16.699999999991633</c:v>
                </c:pt>
                <c:pt idx="48">
                  <c:v>-17.199999999991178</c:v>
                </c:pt>
                <c:pt idx="49">
                  <c:v>-17.099999999993543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0A-4F02-8D6C-E448DB6D7794}"/>
            </c:ext>
          </c:extLst>
        </c:ser>
        <c:ser>
          <c:idx val="3"/>
          <c:order val="3"/>
          <c:tx>
            <c:strRef>
              <c:f>'Gráficos anuais'!$A$16</c:f>
              <c:strCache>
                <c:ptCount val="1"/>
                <c:pt idx="0">
                  <c:v>DESLOCAMENTO VERTICAL PARCIAL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square"/>
            <c:size val="7"/>
            <c:spPr>
              <a:solidFill>
                <a:srgbClr val="4F81BD"/>
              </a:solidFill>
              <a:ln>
                <a:solidFill>
                  <a:srgbClr val="4F81BD"/>
                </a:solidFill>
              </a:ln>
            </c:spPr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anuais'!$C$16:$AZ$16</c:f>
              <c:numCache>
                <c:formatCode>0.0000</c:formatCode>
                <c:ptCount val="50"/>
                <c:pt idx="1">
                  <c:v>-0.39999999999054126</c:v>
                </c:pt>
                <c:pt idx="2">
                  <c:v>9.9999999997635314E-2</c:v>
                </c:pt>
                <c:pt idx="3">
                  <c:v>-0.99999999999909051</c:v>
                </c:pt>
                <c:pt idx="4">
                  <c:v>-0.20000000000663931</c:v>
                </c:pt>
                <c:pt idx="5">
                  <c:v>-9.9999999997635314E-2</c:v>
                </c:pt>
                <c:pt idx="6">
                  <c:v>-0.69999999999481588</c:v>
                </c:pt>
                <c:pt idx="7">
                  <c:v>-0.14999999999645297</c:v>
                </c:pt>
                <c:pt idx="8">
                  <c:v>-0.15000000000782165</c:v>
                </c:pt>
                <c:pt idx="9">
                  <c:v>-1.3000000000033651</c:v>
                </c:pt>
                <c:pt idx="10">
                  <c:v>-0.19999999999527063</c:v>
                </c:pt>
                <c:pt idx="11">
                  <c:v>0</c:v>
                </c:pt>
                <c:pt idx="12">
                  <c:v>0</c:v>
                </c:pt>
                <c:pt idx="13">
                  <c:v>-1.2999999999919964</c:v>
                </c:pt>
                <c:pt idx="14">
                  <c:v>0.39999999999054126</c:v>
                </c:pt>
                <c:pt idx="15">
                  <c:v>-1.0999999999967258</c:v>
                </c:pt>
                <c:pt idx="16">
                  <c:v>9.9999999997635314E-2</c:v>
                </c:pt>
                <c:pt idx="17">
                  <c:v>-0.90000000000145519</c:v>
                </c:pt>
                <c:pt idx="18">
                  <c:v>0.50000000001091394</c:v>
                </c:pt>
                <c:pt idx="19">
                  <c:v>-0.40000000000190994</c:v>
                </c:pt>
                <c:pt idx="20">
                  <c:v>-0.70000000000618456</c:v>
                </c:pt>
                <c:pt idx="21">
                  <c:v>0</c:v>
                </c:pt>
                <c:pt idx="22">
                  <c:v>-0.79999999999245119</c:v>
                </c:pt>
                <c:pt idx="23">
                  <c:v>-0.30000000000427463</c:v>
                </c:pt>
                <c:pt idx="24">
                  <c:v>-0.99999999999909051</c:v>
                </c:pt>
                <c:pt idx="25">
                  <c:v>-0.20000000000663931</c:v>
                </c:pt>
                <c:pt idx="26">
                  <c:v>0</c:v>
                </c:pt>
                <c:pt idx="27">
                  <c:v>-0.99999999999909051</c:v>
                </c:pt>
                <c:pt idx="28">
                  <c:v>-0.39999999999054126</c:v>
                </c:pt>
                <c:pt idx="29">
                  <c:v>-3.0000000000086402</c:v>
                </c:pt>
                <c:pt idx="30">
                  <c:v>1.4999999999986358</c:v>
                </c:pt>
                <c:pt idx="31">
                  <c:v>-0.99999999999909051</c:v>
                </c:pt>
                <c:pt idx="32">
                  <c:v>0.20000000000663931</c:v>
                </c:pt>
                <c:pt idx="33">
                  <c:v>-0.40000000000190994</c:v>
                </c:pt>
                <c:pt idx="34">
                  <c:v>-9.9999999997635314E-2</c:v>
                </c:pt>
                <c:pt idx="35">
                  <c:v>-0.40000000000190994</c:v>
                </c:pt>
                <c:pt idx="36">
                  <c:v>-0.59999999999718057</c:v>
                </c:pt>
                <c:pt idx="37">
                  <c:v>-1.4000000000010004</c:v>
                </c:pt>
                <c:pt idx="38">
                  <c:v>0.40000000000190994</c:v>
                </c:pt>
                <c:pt idx="39">
                  <c:v>0</c:v>
                </c:pt>
                <c:pt idx="40">
                  <c:v>-1.5000000000100044</c:v>
                </c:pt>
                <c:pt idx="41">
                  <c:v>-0.19999999999527063</c:v>
                </c:pt>
                <c:pt idx="42">
                  <c:v>-9.9999999997635314E-2</c:v>
                </c:pt>
                <c:pt idx="43">
                  <c:v>-1.2000000000057298</c:v>
                </c:pt>
                <c:pt idx="44">
                  <c:v>-0.29999999999290594</c:v>
                </c:pt>
                <c:pt idx="45">
                  <c:v>0</c:v>
                </c:pt>
                <c:pt idx="46">
                  <c:v>-1.8000000000029104</c:v>
                </c:pt>
                <c:pt idx="47">
                  <c:v>0.30000000000427463</c:v>
                </c:pt>
                <c:pt idx="48">
                  <c:v>-0.49999999999954525</c:v>
                </c:pt>
                <c:pt idx="49">
                  <c:v>9.9999999997635314E-2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0A-4F02-8D6C-E448DB6D7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07768"/>
        <c:axId val="208208160"/>
      </c:lineChart>
      <c:lineChart>
        <c:grouping val="standard"/>
        <c:varyColors val="0"/>
        <c:ser>
          <c:idx val="0"/>
          <c:order val="0"/>
          <c:tx>
            <c:strRef>
              <c:f>'Gráficos anuais'!$A$8</c:f>
              <c:strCache>
                <c:ptCount val="1"/>
                <c:pt idx="0">
                  <c:v>CRITÉRIO DE ALERTA 2</c:v>
                </c:pt>
              </c:strCache>
            </c:strRef>
          </c:tx>
          <c:spPr>
            <a:ln w="2222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anuais'!$C$8:$AZ$8</c:f>
              <c:numCache>
                <c:formatCode>General</c:formatCode>
                <c:ptCount val="50"/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  <c:pt idx="35">
                  <c:v>0.25</c:v>
                </c:pt>
                <c:pt idx="36">
                  <c:v>0.25</c:v>
                </c:pt>
                <c:pt idx="37">
                  <c:v>0.25</c:v>
                </c:pt>
                <c:pt idx="38">
                  <c:v>0.25</c:v>
                </c:pt>
                <c:pt idx="39">
                  <c:v>0.25</c:v>
                </c:pt>
                <c:pt idx="40">
                  <c:v>0.25</c:v>
                </c:pt>
                <c:pt idx="41">
                  <c:v>0.25</c:v>
                </c:pt>
                <c:pt idx="42">
                  <c:v>0.25</c:v>
                </c:pt>
                <c:pt idx="43">
                  <c:v>0.25</c:v>
                </c:pt>
                <c:pt idx="44">
                  <c:v>0.25</c:v>
                </c:pt>
                <c:pt idx="45">
                  <c:v>0.25</c:v>
                </c:pt>
                <c:pt idx="46">
                  <c:v>0.25</c:v>
                </c:pt>
                <c:pt idx="47">
                  <c:v>0.25</c:v>
                </c:pt>
                <c:pt idx="48">
                  <c:v>0.25</c:v>
                </c:pt>
                <c:pt idx="49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0A-4F02-8D6C-E448DB6D7794}"/>
            </c:ext>
          </c:extLst>
        </c:ser>
        <c:ser>
          <c:idx val="1"/>
          <c:order val="1"/>
          <c:tx>
            <c:strRef>
              <c:f>'Gráficos anuais'!$A$9</c:f>
              <c:strCache>
                <c:ptCount val="1"/>
                <c:pt idx="0">
                  <c:v>CRITÉRIO DE ALERTA 3</c:v>
                </c:pt>
              </c:strCache>
            </c:strRef>
          </c:tx>
          <c:spPr>
            <a:ln w="22225">
              <a:solidFill>
                <a:srgbClr val="C00000"/>
              </a:solidFill>
              <a:prstDash val="dash"/>
            </a:ln>
          </c:spPr>
          <c:marker>
            <c:symbol val="none"/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anuais'!$C$9:$AZ$9</c:f>
              <c:numCache>
                <c:formatCode>General</c:formatCode>
                <c:ptCount val="50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0A-4F02-8D6C-E448DB6D7794}"/>
            </c:ext>
          </c:extLst>
        </c:ser>
        <c:ser>
          <c:idx val="4"/>
          <c:order val="4"/>
          <c:tx>
            <c:strRef>
              <c:f>'Gráficos anuais'!$A$17</c:f>
              <c:strCache>
                <c:ptCount val="1"/>
                <c:pt idx="0">
                  <c:v>VELOCIDADE VERTICAL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square"/>
            <c:size val="7"/>
            <c:spPr>
              <a:solidFill>
                <a:srgbClr val="9BBB59"/>
              </a:solidFill>
              <a:ln>
                <a:solidFill>
                  <a:srgbClr val="9BBB59"/>
                </a:solidFill>
              </a:ln>
            </c:spPr>
          </c:marker>
          <c:cat>
            <c:numRef>
              <c:f>'Gráficos anuais'!$D$7:$AZ$7</c:f>
              <c:numCache>
                <c:formatCode>m/d/yyyy</c:formatCode>
                <c:ptCount val="49"/>
                <c:pt idx="0">
                  <c:v>42083</c:v>
                </c:pt>
                <c:pt idx="1">
                  <c:v>42090</c:v>
                </c:pt>
                <c:pt idx="2">
                  <c:v>42097</c:v>
                </c:pt>
                <c:pt idx="3">
                  <c:v>42104</c:v>
                </c:pt>
                <c:pt idx="4">
                  <c:v>42111</c:v>
                </c:pt>
                <c:pt idx="5">
                  <c:v>42118</c:v>
                </c:pt>
                <c:pt idx="6">
                  <c:v>42125</c:v>
                </c:pt>
                <c:pt idx="7">
                  <c:v>42132</c:v>
                </c:pt>
                <c:pt idx="8">
                  <c:v>42146</c:v>
                </c:pt>
                <c:pt idx="9">
                  <c:v>42153</c:v>
                </c:pt>
                <c:pt idx="10">
                  <c:v>0</c:v>
                </c:pt>
                <c:pt idx="11">
                  <c:v>42160</c:v>
                </c:pt>
                <c:pt idx="12">
                  <c:v>42174</c:v>
                </c:pt>
                <c:pt idx="13">
                  <c:v>42181</c:v>
                </c:pt>
                <c:pt idx="14">
                  <c:v>42188</c:v>
                </c:pt>
                <c:pt idx="15">
                  <c:v>42195</c:v>
                </c:pt>
                <c:pt idx="16">
                  <c:v>42202</c:v>
                </c:pt>
                <c:pt idx="17">
                  <c:v>42209</c:v>
                </c:pt>
                <c:pt idx="18">
                  <c:v>42216</c:v>
                </c:pt>
                <c:pt idx="19">
                  <c:v>42223</c:v>
                </c:pt>
                <c:pt idx="20">
                  <c:v>42230</c:v>
                </c:pt>
                <c:pt idx="21">
                  <c:v>42244</c:v>
                </c:pt>
                <c:pt idx="22">
                  <c:v>42251</c:v>
                </c:pt>
                <c:pt idx="23">
                  <c:v>42258</c:v>
                </c:pt>
                <c:pt idx="24">
                  <c:v>42265</c:v>
                </c:pt>
                <c:pt idx="25">
                  <c:v>42272</c:v>
                </c:pt>
                <c:pt idx="26">
                  <c:v>42279</c:v>
                </c:pt>
                <c:pt idx="27">
                  <c:v>42286</c:v>
                </c:pt>
                <c:pt idx="28">
                  <c:v>42300</c:v>
                </c:pt>
                <c:pt idx="29">
                  <c:v>42314</c:v>
                </c:pt>
                <c:pt idx="30">
                  <c:v>42321</c:v>
                </c:pt>
                <c:pt idx="31">
                  <c:v>42328</c:v>
                </c:pt>
                <c:pt idx="32">
                  <c:v>42335</c:v>
                </c:pt>
                <c:pt idx="33">
                  <c:v>42342</c:v>
                </c:pt>
                <c:pt idx="34">
                  <c:v>42349</c:v>
                </c:pt>
                <c:pt idx="35">
                  <c:v>42356</c:v>
                </c:pt>
                <c:pt idx="36">
                  <c:v>42369</c:v>
                </c:pt>
                <c:pt idx="37">
                  <c:v>42377</c:v>
                </c:pt>
                <c:pt idx="38">
                  <c:v>42384</c:v>
                </c:pt>
                <c:pt idx="39">
                  <c:v>42391</c:v>
                </c:pt>
                <c:pt idx="40">
                  <c:v>42398</c:v>
                </c:pt>
                <c:pt idx="41">
                  <c:v>42405</c:v>
                </c:pt>
                <c:pt idx="42">
                  <c:v>42412</c:v>
                </c:pt>
                <c:pt idx="43">
                  <c:v>42419</c:v>
                </c:pt>
                <c:pt idx="44">
                  <c:v>42426</c:v>
                </c:pt>
                <c:pt idx="45">
                  <c:v>42433</c:v>
                </c:pt>
                <c:pt idx="46">
                  <c:v>42440</c:v>
                </c:pt>
                <c:pt idx="47">
                  <c:v>42447</c:v>
                </c:pt>
                <c:pt idx="48">
                  <c:v>42461</c:v>
                </c:pt>
              </c:numCache>
            </c:numRef>
          </c:cat>
          <c:val>
            <c:numRef>
              <c:f>'Gráficos anuais'!$C$17:$AZ$17</c:f>
              <c:numCache>
                <c:formatCode>0.0000</c:formatCode>
                <c:ptCount val="50"/>
                <c:pt idx="1">
                  <c:v>5.7142857141505896E-2</c:v>
                </c:pt>
                <c:pt idx="2">
                  <c:v>1.4285714285376474E-2</c:v>
                </c:pt>
                <c:pt idx="3">
                  <c:v>0.14285714285701293</c:v>
                </c:pt>
                <c:pt idx="4">
                  <c:v>2.8571428572377044E-2</c:v>
                </c:pt>
                <c:pt idx="5">
                  <c:v>1.4285714285376474E-2</c:v>
                </c:pt>
                <c:pt idx="6">
                  <c:v>9.9999999999259417E-2</c:v>
                </c:pt>
                <c:pt idx="7">
                  <c:v>2.1428571428064709E-2</c:v>
                </c:pt>
                <c:pt idx="8">
                  <c:v>2.1428571429688809E-2</c:v>
                </c:pt>
                <c:pt idx="9">
                  <c:v>9.2857142857383224E-2</c:v>
                </c:pt>
                <c:pt idx="10">
                  <c:v>2.8571428570752948E-2</c:v>
                </c:pt>
                <c:pt idx="11">
                  <c:v>0</c:v>
                </c:pt>
                <c:pt idx="12">
                  <c:v>0</c:v>
                </c:pt>
                <c:pt idx="13">
                  <c:v>9.2857142856571179E-2</c:v>
                </c:pt>
                <c:pt idx="14">
                  <c:v>5.7142857141505896E-2</c:v>
                </c:pt>
                <c:pt idx="15">
                  <c:v>0.1571428571423894</c:v>
                </c:pt>
                <c:pt idx="16">
                  <c:v>1.4285714285376474E-2</c:v>
                </c:pt>
                <c:pt idx="17">
                  <c:v>0.12857142857163645</c:v>
                </c:pt>
                <c:pt idx="18">
                  <c:v>7.1428571430130566E-2</c:v>
                </c:pt>
                <c:pt idx="19">
                  <c:v>5.7142857143129992E-2</c:v>
                </c:pt>
                <c:pt idx="20">
                  <c:v>0.10000000000088351</c:v>
                </c:pt>
                <c:pt idx="21">
                  <c:v>0</c:v>
                </c:pt>
                <c:pt idx="22">
                  <c:v>5.714285714231794E-2</c:v>
                </c:pt>
                <c:pt idx="23">
                  <c:v>4.2857142857753515E-2</c:v>
                </c:pt>
                <c:pt idx="24">
                  <c:v>0.14285714285701293</c:v>
                </c:pt>
                <c:pt idx="25">
                  <c:v>2.8571428572377044E-2</c:v>
                </c:pt>
                <c:pt idx="26">
                  <c:v>0</c:v>
                </c:pt>
                <c:pt idx="27">
                  <c:v>0.14285714285701293</c:v>
                </c:pt>
                <c:pt idx="28">
                  <c:v>5.7142857141505896E-2</c:v>
                </c:pt>
                <c:pt idx="29">
                  <c:v>0.21428571428633145</c:v>
                </c:pt>
                <c:pt idx="30">
                  <c:v>0.1071428571427597</c:v>
                </c:pt>
                <c:pt idx="31">
                  <c:v>0.14285714285701293</c:v>
                </c:pt>
                <c:pt idx="32">
                  <c:v>2.8571428572377044E-2</c:v>
                </c:pt>
                <c:pt idx="33">
                  <c:v>5.7142857143129992E-2</c:v>
                </c:pt>
                <c:pt idx="34">
                  <c:v>1.4285714285376474E-2</c:v>
                </c:pt>
                <c:pt idx="35">
                  <c:v>5.7142857143129992E-2</c:v>
                </c:pt>
                <c:pt idx="36">
                  <c:v>8.571428571388294E-2</c:v>
                </c:pt>
                <c:pt idx="37">
                  <c:v>0.10769230769238465</c:v>
                </c:pt>
                <c:pt idx="38">
                  <c:v>5.0000000000238742E-2</c:v>
                </c:pt>
                <c:pt idx="39">
                  <c:v>0</c:v>
                </c:pt>
                <c:pt idx="40">
                  <c:v>0.21428571428714349</c:v>
                </c:pt>
                <c:pt idx="41">
                  <c:v>2.8571428570752948E-2</c:v>
                </c:pt>
                <c:pt idx="42">
                  <c:v>1.4285714285376474E-2</c:v>
                </c:pt>
                <c:pt idx="43">
                  <c:v>0.17142857142938997</c:v>
                </c:pt>
                <c:pt idx="44">
                  <c:v>4.2857142856129418E-2</c:v>
                </c:pt>
                <c:pt idx="45">
                  <c:v>0</c:v>
                </c:pt>
                <c:pt idx="46">
                  <c:v>0.2571428571432729</c:v>
                </c:pt>
                <c:pt idx="47">
                  <c:v>4.2857142857753515E-2</c:v>
                </c:pt>
                <c:pt idx="48">
                  <c:v>7.1428571428506463E-2</c:v>
                </c:pt>
                <c:pt idx="49">
                  <c:v>7.1428571426882369E-3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D0A-4F02-8D6C-E448DB6D7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08944"/>
        <c:axId val="208208552"/>
      </c:lineChart>
      <c:dateAx>
        <c:axId val="208207768"/>
        <c:scaling>
          <c:orientation val="minMax"/>
          <c:max val="42454"/>
          <c:min val="42370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 rot="-2700000" vert="horz" anchor="b" anchorCtr="0"/>
          <a:lstStyle/>
          <a:p>
            <a:pPr>
              <a:defRPr/>
            </a:pPr>
            <a:endParaRPr lang="pt-BR"/>
          </a:p>
        </c:txPr>
        <c:crossAx val="208208160"/>
        <c:crosses val="autoZero"/>
        <c:auto val="1"/>
        <c:lblOffset val="100"/>
        <c:baseTimeUnit val="days"/>
        <c:majorUnit val="7"/>
        <c:majorTimeUnit val="days"/>
      </c:dateAx>
      <c:valAx>
        <c:axId val="208208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 sz="1000" b="0" i="0" u="none" strike="noStrike" baseline="0"/>
                  <a:t>Deslocamento (cm)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1.5915118033783661E-3"/>
              <c:y val="0.38732985877193493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crossAx val="208207768"/>
        <c:crosses val="autoZero"/>
        <c:crossBetween val="between"/>
      </c:valAx>
      <c:valAx>
        <c:axId val="2082085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pt-BR" sz="1000" b="0" i="0" baseline="0"/>
                  <a:t>Velocidade (cm/dia)</a:t>
                </a:r>
                <a:endParaRPr lang="pt-BR" sz="1000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08208944"/>
        <c:crosses val="max"/>
        <c:crossBetween val="between"/>
      </c:valAx>
      <c:dateAx>
        <c:axId val="2082089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208552"/>
        <c:crosses val="autoZero"/>
        <c:auto val="1"/>
        <c:lblOffset val="100"/>
        <c:baseTimeUnit val="days"/>
      </c:dateAx>
    </c:plotArea>
    <c:legend>
      <c:legendPos val="b"/>
      <c:layout>
        <c:manualLayout>
          <c:xMode val="edge"/>
          <c:yMode val="edge"/>
          <c:x val="1.8009146556181493E-2"/>
          <c:y val="0.8971177918106894"/>
          <c:w val="0.98148833672479896"/>
          <c:h val="8.557451326082878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236" footer="0.3149606200000023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101 -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448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MS'!$J$86:$J$100</c:f>
              <c:numCache>
                <c:formatCode>0.00</c:formatCode>
                <c:ptCount val="15"/>
                <c:pt idx="0">
                  <c:v>0.49999999999954525</c:v>
                </c:pt>
                <c:pt idx="1">
                  <c:v>-0.40000000000190994</c:v>
                </c:pt>
                <c:pt idx="2">
                  <c:v>-0.19999999999527063</c:v>
                </c:pt>
                <c:pt idx="3">
                  <c:v>-0.20000000000663931</c:v>
                </c:pt>
                <c:pt idx="4">
                  <c:v>-0.29999999999290594</c:v>
                </c:pt>
                <c:pt idx="5">
                  <c:v>9.9999999997635314E-2</c:v>
                </c:pt>
                <c:pt idx="6">
                  <c:v>-0.30000000000427463</c:v>
                </c:pt>
                <c:pt idx="7">
                  <c:v>-9.9999999997635314E-2</c:v>
                </c:pt>
                <c:pt idx="8">
                  <c:v>-9.9999999997635314E-2</c:v>
                </c:pt>
                <c:pt idx="9">
                  <c:v>-0.30000000000427463</c:v>
                </c:pt>
                <c:pt idx="10">
                  <c:v>9.9999999997635314E-2</c:v>
                </c:pt>
                <c:pt idx="11">
                  <c:v>-0.29999999999290594</c:v>
                </c:pt>
                <c:pt idx="12">
                  <c:v>-0.30000000000427463</c:v>
                </c:pt>
                <c:pt idx="13">
                  <c:v>0</c:v>
                </c:pt>
                <c:pt idx="14">
                  <c:v>9.9999999997635314E-2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24-41D8-95A4-C4495EEEA8EE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MS'!$K$86:$K$100</c:f>
              <c:numCache>
                <c:formatCode>0.00</c:formatCode>
                <c:ptCount val="15"/>
                <c:pt idx="0">
                  <c:v>-15.999999999996817</c:v>
                </c:pt>
                <c:pt idx="1">
                  <c:v>-16.399999999998727</c:v>
                </c:pt>
                <c:pt idx="2">
                  <c:v>-16.599999999993997</c:v>
                </c:pt>
                <c:pt idx="3">
                  <c:v>-16.800000000000637</c:v>
                </c:pt>
                <c:pt idx="4">
                  <c:v>-17.099999999993543</c:v>
                </c:pt>
                <c:pt idx="5">
                  <c:v>-16.999999999995907</c:v>
                </c:pt>
                <c:pt idx="6">
                  <c:v>-17.300000000000182</c:v>
                </c:pt>
                <c:pt idx="7">
                  <c:v>-17.399999999997817</c:v>
                </c:pt>
                <c:pt idx="8">
                  <c:v>-17.499999999995453</c:v>
                </c:pt>
                <c:pt idx="9">
                  <c:v>-17.799999999999727</c:v>
                </c:pt>
                <c:pt idx="10">
                  <c:v>-17.700000000002092</c:v>
                </c:pt>
                <c:pt idx="11">
                  <c:v>-17.999999999994998</c:v>
                </c:pt>
                <c:pt idx="12">
                  <c:v>-18.299999999999272</c:v>
                </c:pt>
                <c:pt idx="13">
                  <c:v>-18.299999999999272</c:v>
                </c:pt>
                <c:pt idx="14">
                  <c:v>-18.200000000001637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24-41D8-95A4-C4495EEE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09728"/>
        <c:axId val="20821012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MS'!$M$86:$M$100</c:f>
              <c:numCache>
                <c:formatCode>0.00</c:formatCode>
                <c:ptCount val="15"/>
                <c:pt idx="0">
                  <c:v>7.1428571428506463E-2</c:v>
                </c:pt>
                <c:pt idx="1">
                  <c:v>5.7142857143129992E-2</c:v>
                </c:pt>
                <c:pt idx="2">
                  <c:v>2.8571428570752948E-2</c:v>
                </c:pt>
                <c:pt idx="3">
                  <c:v>2.8571428572377044E-2</c:v>
                </c:pt>
                <c:pt idx="4">
                  <c:v>4.2857142856129418E-2</c:v>
                </c:pt>
                <c:pt idx="5">
                  <c:v>1.4285714285376474E-2</c:v>
                </c:pt>
                <c:pt idx="6">
                  <c:v>4.2857142857753515E-2</c:v>
                </c:pt>
                <c:pt idx="7">
                  <c:v>1.4285714285376474E-2</c:v>
                </c:pt>
                <c:pt idx="8">
                  <c:v>1.4285714285376474E-2</c:v>
                </c:pt>
                <c:pt idx="9">
                  <c:v>4.2857142857753515E-2</c:v>
                </c:pt>
                <c:pt idx="10">
                  <c:v>1.4285714285376474E-2</c:v>
                </c:pt>
                <c:pt idx="11">
                  <c:v>4.2857142856129418E-2</c:v>
                </c:pt>
                <c:pt idx="12">
                  <c:v>4.2857142857753515E-2</c:v>
                </c:pt>
                <c:pt idx="13">
                  <c:v>0</c:v>
                </c:pt>
                <c:pt idx="14">
                  <c:v>1.4285714285376474E-2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24-41D8-95A4-C4495EEEA8E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'[1]Critérios de Alerta'!$B$4:$B$116</c:f>
              <c:numCache>
                <c:formatCode>General</c:formatCode>
                <c:ptCount val="113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24-41D8-95A4-C4495EEEA8E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'[1]Critérios de Alerta'!$C$4:$C$192</c:f>
              <c:numCache>
                <c:formatCode>General</c:formatCode>
                <c:ptCount val="18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24-41D8-95A4-C4495EEE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10904"/>
        <c:axId val="208210512"/>
      </c:lineChart>
      <c:dateAx>
        <c:axId val="208209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8210120"/>
        <c:crosses val="autoZero"/>
        <c:auto val="0"/>
        <c:lblOffset val="100"/>
        <c:baseTimeUnit val="days"/>
        <c:majorUnit val="7"/>
        <c:majorTimeUnit val="days"/>
      </c:dateAx>
      <c:valAx>
        <c:axId val="20821012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8209728"/>
        <c:crosses val="autoZero"/>
        <c:crossBetween val="between"/>
      </c:valAx>
      <c:valAx>
        <c:axId val="2082105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2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8210904"/>
        <c:crosses val="max"/>
        <c:crossBetween val="between"/>
      </c:valAx>
      <c:dateAx>
        <c:axId val="2082109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21051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5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08" footer="0.31496062000000408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101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448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MS'!$H$86:$H$100</c:f>
              <c:numCache>
                <c:formatCode>0.00</c:formatCode>
                <c:ptCount val="15"/>
                <c:pt idx="0">
                  <c:v>0.98615418621774509</c:v>
                </c:pt>
                <c:pt idx="1">
                  <c:v>0.30675720525915007</c:v>
                </c:pt>
                <c:pt idx="2">
                  <c:v>3.3849667134190851</c:v>
                </c:pt>
                <c:pt idx="3">
                  <c:v>0.45221677606868388</c:v>
                </c:pt>
                <c:pt idx="4">
                  <c:v>0.60901557406929629</c:v>
                </c:pt>
                <c:pt idx="5">
                  <c:v>0.97097889167091012</c:v>
                </c:pt>
                <c:pt idx="6">
                  <c:v>0.50000000046566129</c:v>
                </c:pt>
                <c:pt idx="7">
                  <c:v>0.51419840163661801</c:v>
                </c:pt>
                <c:pt idx="8">
                  <c:v>0.50009999012788942</c:v>
                </c:pt>
                <c:pt idx="9">
                  <c:v>0.58898217113315066</c:v>
                </c:pt>
                <c:pt idx="10">
                  <c:v>1.264911076289519</c:v>
                </c:pt>
                <c:pt idx="11">
                  <c:v>1.7691805322719252</c:v>
                </c:pt>
                <c:pt idx="12">
                  <c:v>0.95015786230103916</c:v>
                </c:pt>
                <c:pt idx="13">
                  <c:v>1.0536128534876035</c:v>
                </c:pt>
                <c:pt idx="14">
                  <c:v>0.73600273375928338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5E-472C-A1F2-482D9F50C69E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MS'!$I$86:$I$100</c:f>
              <c:numCache>
                <c:formatCode>0.00</c:formatCode>
                <c:ptCount val="15"/>
                <c:pt idx="0">
                  <c:v>6.2400160094570865</c:v>
                </c:pt>
                <c:pt idx="1">
                  <c:v>6.3597562543378121</c:v>
                </c:pt>
                <c:pt idx="2">
                  <c:v>5.3912614494324478</c:v>
                </c:pt>
                <c:pt idx="3">
                  <c:v>5.8073746290356381</c:v>
                </c:pt>
                <c:pt idx="4">
                  <c:v>5.3737231038239779</c:v>
                </c:pt>
                <c:pt idx="5">
                  <c:v>5.7035865943813082</c:v>
                </c:pt>
                <c:pt idx="6">
                  <c:v>5.2087330540529466</c:v>
                </c:pt>
                <c:pt idx="7">
                  <c:v>5.7212323849742193</c:v>
                </c:pt>
                <c:pt idx="8">
                  <c:v>5.2297801062724965</c:v>
                </c:pt>
                <c:pt idx="9">
                  <c:v>5.6250244367749502</c:v>
                </c:pt>
                <c:pt idx="10">
                  <c:v>6.2444295086219768</c:v>
                </c:pt>
                <c:pt idx="11">
                  <c:v>6.3200079088646337</c:v>
                </c:pt>
                <c:pt idx="12">
                  <c:v>5.6331252396711111</c:v>
                </c:pt>
                <c:pt idx="13">
                  <c:v>6.4842270186537636</c:v>
                </c:pt>
                <c:pt idx="14">
                  <c:v>5.9500336136416285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5E-472C-A1F2-482D9F50C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77792"/>
        <c:axId val="20827818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MS'!$L$86:$L$100</c:f>
              <c:numCache>
                <c:formatCode>0.00</c:formatCode>
                <c:ptCount val="15"/>
                <c:pt idx="0">
                  <c:v>0.14087916945967788</c:v>
                </c:pt>
                <c:pt idx="1">
                  <c:v>4.3822457894164293E-2</c:v>
                </c:pt>
                <c:pt idx="2">
                  <c:v>0.48356667334558356</c:v>
                </c:pt>
                <c:pt idx="3">
                  <c:v>6.4602396581240548E-2</c:v>
                </c:pt>
                <c:pt idx="4">
                  <c:v>8.700222486704233E-2</c:v>
                </c:pt>
                <c:pt idx="5">
                  <c:v>0.13871127023870145</c:v>
                </c:pt>
                <c:pt idx="6">
                  <c:v>7.1428571495094476E-2</c:v>
                </c:pt>
                <c:pt idx="7">
                  <c:v>7.3456914519516858E-2</c:v>
                </c:pt>
                <c:pt idx="8">
                  <c:v>7.1442855732555627E-2</c:v>
                </c:pt>
                <c:pt idx="9">
                  <c:v>8.4140310161878659E-2</c:v>
                </c:pt>
                <c:pt idx="10">
                  <c:v>0.18070158232707415</c:v>
                </c:pt>
                <c:pt idx="11">
                  <c:v>0.25274007603884646</c:v>
                </c:pt>
                <c:pt idx="12">
                  <c:v>0.13573683747157703</c:v>
                </c:pt>
                <c:pt idx="13">
                  <c:v>0.1505161219268005</c:v>
                </c:pt>
                <c:pt idx="14">
                  <c:v>0.10514324767989762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5E-472C-A1F2-482D9F50C69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5E-472C-A1F2-482D9F50C69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5E-472C-A1F2-482D9F50C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78968"/>
        <c:axId val="208278576"/>
      </c:lineChart>
      <c:dateAx>
        <c:axId val="2082777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8278184"/>
        <c:crosses val="autoZero"/>
        <c:auto val="0"/>
        <c:lblOffset val="100"/>
        <c:baseTimeUnit val="days"/>
        <c:majorUnit val="7"/>
        <c:majorTimeUnit val="days"/>
      </c:dateAx>
      <c:valAx>
        <c:axId val="208278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8277792"/>
        <c:crosses val="autoZero"/>
        <c:crossBetween val="between"/>
        <c:majorUnit val="1"/>
      </c:valAx>
      <c:valAx>
        <c:axId val="20827857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2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8278968"/>
        <c:crosses val="max"/>
        <c:crossBetween val="between"/>
      </c:valAx>
      <c:dateAx>
        <c:axId val="2082789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27857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5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08" footer="0.31496062000000408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102 -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4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MS'!$J$282:$J$296</c:f>
              <c:numCache>
                <c:formatCode>0.00</c:formatCode>
                <c:ptCount val="15"/>
                <c:pt idx="0">
                  <c:v>-0.20000000000663931</c:v>
                </c:pt>
                <c:pt idx="1">
                  <c:v>-1.9000000000005457</c:v>
                </c:pt>
                <c:pt idx="2">
                  <c:v>-1.0999999999967258</c:v>
                </c:pt>
                <c:pt idx="3">
                  <c:v>-1.3000000000033651</c:v>
                </c:pt>
                <c:pt idx="4">
                  <c:v>-2.0999999999958163</c:v>
                </c:pt>
                <c:pt idx="5">
                  <c:v>-0.80000000000381988</c:v>
                </c:pt>
                <c:pt idx="6">
                  <c:v>-1.5999999999962711</c:v>
                </c:pt>
                <c:pt idx="7">
                  <c:v>-0.80000000000381988</c:v>
                </c:pt>
                <c:pt idx="8">
                  <c:v>-1.0999999999967258</c:v>
                </c:pt>
                <c:pt idx="9">
                  <c:v>-1.9000000000005457</c:v>
                </c:pt>
                <c:pt idx="10">
                  <c:v>-0.69999999999481588</c:v>
                </c:pt>
                <c:pt idx="11">
                  <c:v>-2.5000000000090949</c:v>
                </c:pt>
                <c:pt idx="12">
                  <c:v>-0.79999999999245119</c:v>
                </c:pt>
                <c:pt idx="13">
                  <c:v>-1.0999999999967258</c:v>
                </c:pt>
                <c:pt idx="14">
                  <c:v>-0.60000000000854925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82-41C2-9A66-6114FD957768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MS'!$K$282:$K$296</c:f>
              <c:numCache>
                <c:formatCode>0.00</c:formatCode>
                <c:ptCount val="15"/>
                <c:pt idx="0">
                  <c:v>-112.30000000000473</c:v>
                </c:pt>
                <c:pt idx="1">
                  <c:v>-114.20000000000528</c:v>
                </c:pt>
                <c:pt idx="2">
                  <c:v>-115.300000000002</c:v>
                </c:pt>
                <c:pt idx="3">
                  <c:v>-116.60000000000537</c:v>
                </c:pt>
                <c:pt idx="4">
                  <c:v>-118.70000000000118</c:v>
                </c:pt>
                <c:pt idx="5">
                  <c:v>-119.500000000005</c:v>
                </c:pt>
                <c:pt idx="6">
                  <c:v>-121.10000000000127</c:v>
                </c:pt>
                <c:pt idx="7">
                  <c:v>-121.90000000000509</c:v>
                </c:pt>
                <c:pt idx="8">
                  <c:v>-123.00000000000182</c:v>
                </c:pt>
                <c:pt idx="9">
                  <c:v>-124.90000000000236</c:v>
                </c:pt>
                <c:pt idx="10">
                  <c:v>-125.59999999999718</c:v>
                </c:pt>
                <c:pt idx="11">
                  <c:v>-128.10000000000628</c:v>
                </c:pt>
                <c:pt idx="12">
                  <c:v>-128.89999999999873</c:v>
                </c:pt>
                <c:pt idx="13">
                  <c:v>-129.99999999999545</c:v>
                </c:pt>
                <c:pt idx="14">
                  <c:v>-130.600000000004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82-41C2-9A66-6114FD957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79360"/>
        <c:axId val="208279752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MS'!$M$282:$M$296</c:f>
              <c:numCache>
                <c:formatCode>0.00</c:formatCode>
                <c:ptCount val="15"/>
                <c:pt idx="0">
                  <c:v>2.8571428572377044E-2</c:v>
                </c:pt>
                <c:pt idx="1">
                  <c:v>0.2714285714286494</c:v>
                </c:pt>
                <c:pt idx="2">
                  <c:v>0.1571428571423894</c:v>
                </c:pt>
                <c:pt idx="3">
                  <c:v>0.18571428571476645</c:v>
                </c:pt>
                <c:pt idx="4">
                  <c:v>0.29999999999940236</c:v>
                </c:pt>
                <c:pt idx="5">
                  <c:v>0.11428571428625998</c:v>
                </c:pt>
                <c:pt idx="6">
                  <c:v>0.22857142857089588</c:v>
                </c:pt>
                <c:pt idx="7">
                  <c:v>0.11428571428625998</c:v>
                </c:pt>
                <c:pt idx="8">
                  <c:v>0.1571428571423894</c:v>
                </c:pt>
                <c:pt idx="9">
                  <c:v>0.2714285714286494</c:v>
                </c:pt>
                <c:pt idx="10">
                  <c:v>9.9999999999259417E-2</c:v>
                </c:pt>
                <c:pt idx="11">
                  <c:v>0.35714285714415644</c:v>
                </c:pt>
                <c:pt idx="12">
                  <c:v>0.11428571428463588</c:v>
                </c:pt>
                <c:pt idx="13">
                  <c:v>0.1571428571423894</c:v>
                </c:pt>
                <c:pt idx="14">
                  <c:v>8.571428571550703E-2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82-41C2-9A66-6114FD957768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82-41C2-9A66-6114FD957768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82-41C2-9A66-6114FD957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80536"/>
        <c:axId val="208280144"/>
      </c:lineChart>
      <c:dateAx>
        <c:axId val="2082793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8279752"/>
        <c:crosses val="autoZero"/>
        <c:auto val="0"/>
        <c:lblOffset val="100"/>
        <c:baseTimeUnit val="days"/>
        <c:majorUnit val="7"/>
        <c:majorTimeUnit val="days"/>
      </c:dateAx>
      <c:valAx>
        <c:axId val="208279752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8279360"/>
        <c:crosses val="autoZero"/>
        <c:crossBetween val="between"/>
      </c:valAx>
      <c:valAx>
        <c:axId val="2082801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12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8280536"/>
        <c:crosses val="max"/>
        <c:crossBetween val="between"/>
      </c:valAx>
      <c:dateAx>
        <c:axId val="208280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28014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6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24" footer="0.31496062000000424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102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4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MS'!$H$282:$H$296</c:f>
              <c:numCache>
                <c:formatCode>0.00</c:formatCode>
                <c:ptCount val="15"/>
                <c:pt idx="0">
                  <c:v>0.22847316275539978</c:v>
                </c:pt>
                <c:pt idx="1">
                  <c:v>0.65299312936787479</c:v>
                </c:pt>
                <c:pt idx="2">
                  <c:v>2.743884126171634</c:v>
                </c:pt>
                <c:pt idx="3">
                  <c:v>0.20099754513680229</c:v>
                </c:pt>
                <c:pt idx="4">
                  <c:v>1.4681281113832669</c:v>
                </c:pt>
                <c:pt idx="5">
                  <c:v>0.13000000841342496</c:v>
                </c:pt>
                <c:pt idx="6">
                  <c:v>1.2998846084632072</c:v>
                </c:pt>
                <c:pt idx="7">
                  <c:v>1.3953135678753397</c:v>
                </c:pt>
                <c:pt idx="8">
                  <c:v>1.5054567353465003</c:v>
                </c:pt>
                <c:pt idx="9">
                  <c:v>0.70682391051416404</c:v>
                </c:pt>
                <c:pt idx="10">
                  <c:v>0.97514098804107885</c:v>
                </c:pt>
                <c:pt idx="11">
                  <c:v>0.45398236968853567</c:v>
                </c:pt>
                <c:pt idx="12">
                  <c:v>0.77698133628091137</c:v>
                </c:pt>
                <c:pt idx="13">
                  <c:v>1.6130716290574318</c:v>
                </c:pt>
                <c:pt idx="14">
                  <c:v>1.3582341415949408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25-424B-A4DA-B33DBD036046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MS'!$I$282:$I$296</c:f>
              <c:numCache>
                <c:formatCode>0.00</c:formatCode>
                <c:ptCount val="15"/>
                <c:pt idx="0">
                  <c:v>83.137623857299246</c:v>
                </c:pt>
                <c:pt idx="1">
                  <c:v>83.725337297010924</c:v>
                </c:pt>
                <c:pt idx="2">
                  <c:v>80.99125509766769</c:v>
                </c:pt>
                <c:pt idx="3">
                  <c:v>80.800511120855887</c:v>
                </c:pt>
                <c:pt idx="4">
                  <c:v>82.218839723081189</c:v>
                </c:pt>
                <c:pt idx="5">
                  <c:v>82.216159641929011</c:v>
                </c:pt>
                <c:pt idx="6">
                  <c:v>82.889783491336345</c:v>
                </c:pt>
                <c:pt idx="7">
                  <c:v>82.946648535306522</c:v>
                </c:pt>
                <c:pt idx="8">
                  <c:v>83.979862475431631</c:v>
                </c:pt>
                <c:pt idx="9">
                  <c:v>84.441265421094741</c:v>
                </c:pt>
                <c:pt idx="10">
                  <c:v>85.398971902110929</c:v>
                </c:pt>
                <c:pt idx="11">
                  <c:v>85.636527837316706</c:v>
                </c:pt>
                <c:pt idx="12">
                  <c:v>86.406453460435458</c:v>
                </c:pt>
                <c:pt idx="13">
                  <c:v>88.014428384731914</c:v>
                </c:pt>
                <c:pt idx="14">
                  <c:v>86.679051706324429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25-424B-A4DA-B33DBD036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44720"/>
        <c:axId val="208845112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MS'!$L$282:$L$296</c:f>
              <c:numCache>
                <c:formatCode>0.00</c:formatCode>
                <c:ptCount val="15"/>
                <c:pt idx="0">
                  <c:v>3.26390232507714E-2</c:v>
                </c:pt>
                <c:pt idx="1">
                  <c:v>9.3284732766839254E-2</c:v>
                </c:pt>
                <c:pt idx="2">
                  <c:v>0.39198344659594769</c:v>
                </c:pt>
                <c:pt idx="3">
                  <c:v>2.8713935019543186E-2</c:v>
                </c:pt>
                <c:pt idx="4">
                  <c:v>0.20973258734046671</c:v>
                </c:pt>
                <c:pt idx="5">
                  <c:v>1.8571429773346422E-2</c:v>
                </c:pt>
                <c:pt idx="6">
                  <c:v>0.18569780120902959</c:v>
                </c:pt>
                <c:pt idx="7">
                  <c:v>0.19933050969647709</c:v>
                </c:pt>
                <c:pt idx="8">
                  <c:v>0.21506524790664289</c:v>
                </c:pt>
                <c:pt idx="9">
                  <c:v>0.10097484435916629</c:v>
                </c:pt>
                <c:pt idx="10">
                  <c:v>0.13930585543443982</c:v>
                </c:pt>
                <c:pt idx="11">
                  <c:v>6.4854624241219377E-2</c:v>
                </c:pt>
                <c:pt idx="12">
                  <c:v>0.11099733375441591</c:v>
                </c:pt>
                <c:pt idx="13">
                  <c:v>0.23043880415106169</c:v>
                </c:pt>
                <c:pt idx="14">
                  <c:v>0.19403344879927725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25-424B-A4DA-B33DBD036046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25-424B-A4DA-B33DBD036046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325-424B-A4DA-B33DBD036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45896"/>
        <c:axId val="208845504"/>
      </c:lineChart>
      <c:dateAx>
        <c:axId val="208844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8845112"/>
        <c:crosses val="autoZero"/>
        <c:auto val="0"/>
        <c:lblOffset val="100"/>
        <c:baseTimeUnit val="days"/>
        <c:majorUnit val="7"/>
        <c:majorTimeUnit val="days"/>
      </c:dateAx>
      <c:valAx>
        <c:axId val="208845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8844720"/>
        <c:crosses val="autoZero"/>
        <c:crossBetween val="between"/>
      </c:valAx>
      <c:valAx>
        <c:axId val="208845504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12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8845896"/>
        <c:crosses val="max"/>
        <c:crossBetween val="between"/>
      </c:valAx>
      <c:dateAx>
        <c:axId val="2088458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845504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6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24" footer="0.31496062000000424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201 -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92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MS'!$J$728:$J$742</c:f>
              <c:numCache>
                <c:formatCode>0.00</c:formatCode>
                <c:ptCount val="15"/>
                <c:pt idx="0">
                  <c:v>-0.59999999999718057</c:v>
                </c:pt>
                <c:pt idx="1">
                  <c:v>-0.60000000000854925</c:v>
                </c:pt>
                <c:pt idx="2">
                  <c:v>-0.79999999999245119</c:v>
                </c:pt>
                <c:pt idx="3">
                  <c:v>-0.49999999999954525</c:v>
                </c:pt>
                <c:pt idx="4">
                  <c:v>-1.1000000000080945</c:v>
                </c:pt>
                <c:pt idx="5">
                  <c:v>-0.59999999999718057</c:v>
                </c:pt>
                <c:pt idx="6">
                  <c:v>-0.90000000000145519</c:v>
                </c:pt>
                <c:pt idx="7">
                  <c:v>0.100000000009004</c:v>
                </c:pt>
                <c:pt idx="8">
                  <c:v>-0.90000000000145519</c:v>
                </c:pt>
                <c:pt idx="9">
                  <c:v>-1.2000000000057298</c:v>
                </c:pt>
                <c:pt idx="10">
                  <c:v>-0.29999999999290594</c:v>
                </c:pt>
                <c:pt idx="11">
                  <c:v>-1.2000000000057298</c:v>
                </c:pt>
                <c:pt idx="12">
                  <c:v>-0.40000000000190994</c:v>
                </c:pt>
                <c:pt idx="13">
                  <c:v>1.4000000000010004</c:v>
                </c:pt>
                <c:pt idx="14">
                  <c:v>-2.8999999999996362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3-4B84-B571-8D4AAA431256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MS'!$K$728:$K$742</c:f>
              <c:numCache>
                <c:formatCode>0.00</c:formatCode>
                <c:ptCount val="15"/>
                <c:pt idx="0">
                  <c:v>-59.799999999995634</c:v>
                </c:pt>
                <c:pt idx="1">
                  <c:v>-60.400000000004184</c:v>
                </c:pt>
                <c:pt idx="2">
                  <c:v>-61.199999999996635</c:v>
                </c:pt>
                <c:pt idx="3">
                  <c:v>-61.69999999999618</c:v>
                </c:pt>
                <c:pt idx="4">
                  <c:v>-62.800000000004275</c:v>
                </c:pt>
                <c:pt idx="5">
                  <c:v>-63.400000000001455</c:v>
                </c:pt>
                <c:pt idx="6">
                  <c:v>-64.30000000000291</c:v>
                </c:pt>
                <c:pt idx="7">
                  <c:v>-64.199999999993906</c:v>
                </c:pt>
                <c:pt idx="8">
                  <c:v>-65.099999999995362</c:v>
                </c:pt>
                <c:pt idx="9">
                  <c:v>-66.300000000001091</c:v>
                </c:pt>
                <c:pt idx="10">
                  <c:v>-66.599999999993997</c:v>
                </c:pt>
                <c:pt idx="11">
                  <c:v>-67.799999999999727</c:v>
                </c:pt>
                <c:pt idx="12">
                  <c:v>-68.200000000001637</c:v>
                </c:pt>
                <c:pt idx="13">
                  <c:v>-66.800000000000637</c:v>
                </c:pt>
                <c:pt idx="14">
                  <c:v>-69.700000000000273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E3-4B84-B571-8D4AAA431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47072"/>
        <c:axId val="20884746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MS'!$M$728:$M$742</c:f>
              <c:numCache>
                <c:formatCode>0.00</c:formatCode>
                <c:ptCount val="15"/>
                <c:pt idx="0">
                  <c:v>8.571428571388294E-2</c:v>
                </c:pt>
                <c:pt idx="1">
                  <c:v>8.571428571550703E-2</c:v>
                </c:pt>
                <c:pt idx="2">
                  <c:v>0.11428571428463588</c:v>
                </c:pt>
                <c:pt idx="3">
                  <c:v>7.1428571428506463E-2</c:v>
                </c:pt>
                <c:pt idx="4">
                  <c:v>0.15714285714401349</c:v>
                </c:pt>
                <c:pt idx="5">
                  <c:v>8.571428571388294E-2</c:v>
                </c:pt>
                <c:pt idx="6">
                  <c:v>0.12857142857163645</c:v>
                </c:pt>
                <c:pt idx="7">
                  <c:v>1.4285714287000571E-2</c:v>
                </c:pt>
                <c:pt idx="8">
                  <c:v>0.12857142857163645</c:v>
                </c:pt>
                <c:pt idx="9">
                  <c:v>0.17142857142938997</c:v>
                </c:pt>
                <c:pt idx="10">
                  <c:v>4.2857142856129418E-2</c:v>
                </c:pt>
                <c:pt idx="11">
                  <c:v>0.17142857142938997</c:v>
                </c:pt>
                <c:pt idx="12">
                  <c:v>5.7142857143129992E-2</c:v>
                </c:pt>
                <c:pt idx="13">
                  <c:v>0.20000000000014292</c:v>
                </c:pt>
                <c:pt idx="14">
                  <c:v>0.4142857142856623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E3-4B84-B571-8D4AAA431256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E3-4B84-B571-8D4AAA431256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E3-4B84-B571-8D4AAA431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848248"/>
        <c:axId val="208847856"/>
      </c:lineChart>
      <c:dateAx>
        <c:axId val="208847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8847464"/>
        <c:crosses val="autoZero"/>
        <c:auto val="0"/>
        <c:lblOffset val="100"/>
        <c:baseTimeUnit val="days"/>
        <c:majorUnit val="7"/>
        <c:majorTimeUnit val="days"/>
      </c:dateAx>
      <c:valAx>
        <c:axId val="20884746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8847072"/>
        <c:crosses val="autoZero"/>
        <c:crossBetween val="between"/>
      </c:valAx>
      <c:valAx>
        <c:axId val="2088478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8848248"/>
        <c:crosses val="max"/>
        <c:crossBetween val="between"/>
      </c:valAx>
      <c:dateAx>
        <c:axId val="2088482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88478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3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1" footer="0.31496062000000441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201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92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MS'!$H$728:$H$742</c:f>
              <c:numCache>
                <c:formatCode>0.00</c:formatCode>
                <c:ptCount val="15"/>
                <c:pt idx="0">
                  <c:v>0.55443666182167795</c:v>
                </c:pt>
                <c:pt idx="1">
                  <c:v>1.2949516922027924</c:v>
                </c:pt>
                <c:pt idx="2">
                  <c:v>3.7551564473341505</c:v>
                </c:pt>
                <c:pt idx="3">
                  <c:v>0.53310412897408799</c:v>
                </c:pt>
                <c:pt idx="4">
                  <c:v>0.20615532862510166</c:v>
                </c:pt>
                <c:pt idx="5">
                  <c:v>0.92086915288581928</c:v>
                </c:pt>
                <c:pt idx="6">
                  <c:v>0.350570960084092</c:v>
                </c:pt>
                <c:pt idx="7">
                  <c:v>1.3330416361573318</c:v>
                </c:pt>
                <c:pt idx="8">
                  <c:v>1.355912988287423</c:v>
                </c:pt>
                <c:pt idx="9">
                  <c:v>0.43011625482092547</c:v>
                </c:pt>
                <c:pt idx="10">
                  <c:v>0.15264335311242111</c:v>
                </c:pt>
                <c:pt idx="11">
                  <c:v>0.1513274447670058</c:v>
                </c:pt>
                <c:pt idx="12">
                  <c:v>0.63780877796322588</c:v>
                </c:pt>
                <c:pt idx="13">
                  <c:v>0.59640588655646898</c:v>
                </c:pt>
                <c:pt idx="14">
                  <c:v>0.48104057934696193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FF-4BC1-95A0-8054AAEE8D23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MS'!$I$728:$I$742</c:f>
              <c:numCache>
                <c:formatCode>0.00</c:formatCode>
                <c:ptCount val="15"/>
                <c:pt idx="0">
                  <c:v>52.07785902459522</c:v>
                </c:pt>
                <c:pt idx="1">
                  <c:v>53.158612665406359</c:v>
                </c:pt>
                <c:pt idx="2">
                  <c:v>49.556598960022562</c:v>
                </c:pt>
                <c:pt idx="3">
                  <c:v>50.06065222509605</c:v>
                </c:pt>
                <c:pt idx="4">
                  <c:v>49.966981101987749</c:v>
                </c:pt>
                <c:pt idx="5">
                  <c:v>50.887499450694527</c:v>
                </c:pt>
                <c:pt idx="6">
                  <c:v>51.235227144042064</c:v>
                </c:pt>
                <c:pt idx="7">
                  <c:v>49.902189334149121</c:v>
                </c:pt>
                <c:pt idx="8">
                  <c:v>51.241096798054343</c:v>
                </c:pt>
                <c:pt idx="9">
                  <c:v>51.659703841818605</c:v>
                </c:pt>
                <c:pt idx="10">
                  <c:v>51.783318756019682</c:v>
                </c:pt>
                <c:pt idx="11">
                  <c:v>51.934391303442695</c:v>
                </c:pt>
                <c:pt idx="12">
                  <c:v>52.383732216911952</c:v>
                </c:pt>
                <c:pt idx="13">
                  <c:v>52.895951643097227</c:v>
                </c:pt>
                <c:pt idx="14">
                  <c:v>53.251175578644173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FF-4BC1-95A0-8054AAEE8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090512"/>
        <c:axId val="20909090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MS'!$L$728:$L$742</c:f>
              <c:numCache>
                <c:formatCode>0.00</c:formatCode>
                <c:ptCount val="15"/>
                <c:pt idx="0">
                  <c:v>7.9205237403096845E-2</c:v>
                </c:pt>
                <c:pt idx="1">
                  <c:v>0.18499309888611321</c:v>
                </c:pt>
                <c:pt idx="2">
                  <c:v>0.53645092104773584</c:v>
                </c:pt>
                <c:pt idx="3">
                  <c:v>7.6157732710584E-2</c:v>
                </c:pt>
                <c:pt idx="4">
                  <c:v>2.9450761232157379E-2</c:v>
                </c:pt>
                <c:pt idx="5">
                  <c:v>0.13155273612654561</c:v>
                </c:pt>
                <c:pt idx="6">
                  <c:v>5.0081565726298856E-2</c:v>
                </c:pt>
                <c:pt idx="7">
                  <c:v>0.19043451945104742</c:v>
                </c:pt>
                <c:pt idx="8">
                  <c:v>0.19370185546963187</c:v>
                </c:pt>
                <c:pt idx="9">
                  <c:v>6.144517926013221E-2</c:v>
                </c:pt>
                <c:pt idx="10">
                  <c:v>2.1806193301774444E-2</c:v>
                </c:pt>
                <c:pt idx="11">
                  <c:v>2.1618206395286544E-2</c:v>
                </c:pt>
                <c:pt idx="12">
                  <c:v>9.1115539709032273E-2</c:v>
                </c:pt>
                <c:pt idx="13">
                  <c:v>8.520084093663842E-2</c:v>
                </c:pt>
                <c:pt idx="14">
                  <c:v>6.8720082763851706E-2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FF-4BC1-95A0-8054AAEE8D23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EFF-4BC1-95A0-8054AAEE8D23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FF-4BC1-95A0-8054AAEE8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091688"/>
        <c:axId val="209091296"/>
      </c:lineChart>
      <c:dateAx>
        <c:axId val="209090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090904"/>
        <c:crosses val="autoZero"/>
        <c:auto val="0"/>
        <c:lblOffset val="100"/>
        <c:baseTimeUnit val="days"/>
        <c:majorUnit val="7"/>
        <c:majorTimeUnit val="days"/>
      </c:dateAx>
      <c:valAx>
        <c:axId val="209090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9090512"/>
        <c:crosses val="autoZero"/>
        <c:crossBetween val="between"/>
      </c:valAx>
      <c:valAx>
        <c:axId val="20909129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091688"/>
        <c:crosses val="max"/>
        <c:crossBetween val="between"/>
      </c:valAx>
      <c:dateAx>
        <c:axId val="2090916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09129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3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41" footer="0.31496062000000441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202 -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48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MS'!$J$958:$J$972</c:f>
              <c:numCache>
                <c:formatCode>0.00</c:formatCode>
                <c:ptCount val="15"/>
                <c:pt idx="0">
                  <c:v>-1.5999999999962711</c:v>
                </c:pt>
                <c:pt idx="1">
                  <c:v>-2.100000000007185</c:v>
                </c:pt>
                <c:pt idx="2">
                  <c:v>-2.1999999999934516</c:v>
                </c:pt>
                <c:pt idx="3">
                  <c:v>-1.8000000000029104</c:v>
                </c:pt>
                <c:pt idx="4">
                  <c:v>-2.4999999999977263</c:v>
                </c:pt>
                <c:pt idx="5">
                  <c:v>-1.5999999999962711</c:v>
                </c:pt>
                <c:pt idx="6">
                  <c:v>-1.7000000000052751</c:v>
                </c:pt>
                <c:pt idx="7">
                  <c:v>-1.4000000000010004</c:v>
                </c:pt>
                <c:pt idx="8">
                  <c:v>-1.9000000000005457</c:v>
                </c:pt>
                <c:pt idx="9">
                  <c:v>-2.8000000000020009</c:v>
                </c:pt>
                <c:pt idx="10">
                  <c:v>-0.69999999999481588</c:v>
                </c:pt>
                <c:pt idx="11">
                  <c:v>-3.2000000000039108</c:v>
                </c:pt>
                <c:pt idx="12">
                  <c:v>-0.79999999999245119</c:v>
                </c:pt>
                <c:pt idx="13">
                  <c:v>0.19999999999527063</c:v>
                </c:pt>
                <c:pt idx="14">
                  <c:v>-3.7000000000034561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F3-4A97-BCAD-E27A06F8DF05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MS'!$K$958:$K$972</c:f>
              <c:numCache>
                <c:formatCode>0.00</c:formatCode>
                <c:ptCount val="15"/>
                <c:pt idx="0">
                  <c:v>-176.49999999999864</c:v>
                </c:pt>
                <c:pt idx="1">
                  <c:v>-178.60000000000582</c:v>
                </c:pt>
                <c:pt idx="2">
                  <c:v>-180.79999999999927</c:v>
                </c:pt>
                <c:pt idx="3">
                  <c:v>-182.60000000000218</c:v>
                </c:pt>
                <c:pt idx="4">
                  <c:v>-185.09999999999991</c:v>
                </c:pt>
                <c:pt idx="5">
                  <c:v>-186.69999999999618</c:v>
                </c:pt>
                <c:pt idx="6">
                  <c:v>-188.40000000000146</c:v>
                </c:pt>
                <c:pt idx="7">
                  <c:v>-189.80000000000246</c:v>
                </c:pt>
                <c:pt idx="8">
                  <c:v>-191.700000000003</c:v>
                </c:pt>
                <c:pt idx="9">
                  <c:v>-194.500000000005</c:v>
                </c:pt>
                <c:pt idx="10">
                  <c:v>-195.19999999999982</c:v>
                </c:pt>
                <c:pt idx="11">
                  <c:v>-198.40000000000373</c:v>
                </c:pt>
                <c:pt idx="12">
                  <c:v>-199.19999999999618</c:v>
                </c:pt>
                <c:pt idx="13">
                  <c:v>-199.00000000000091</c:v>
                </c:pt>
                <c:pt idx="14">
                  <c:v>-202.70000000000437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F3-4A97-BCAD-E27A06F8D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092472"/>
        <c:axId val="20909286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MS'!$M$958:$M$972</c:f>
              <c:numCache>
                <c:formatCode>0.00</c:formatCode>
                <c:ptCount val="15"/>
                <c:pt idx="0">
                  <c:v>0.22857142857089588</c:v>
                </c:pt>
                <c:pt idx="1">
                  <c:v>0.30000000000102645</c:v>
                </c:pt>
                <c:pt idx="2">
                  <c:v>0.31428571428477881</c:v>
                </c:pt>
                <c:pt idx="3">
                  <c:v>0.2571428571432729</c:v>
                </c:pt>
                <c:pt idx="4">
                  <c:v>0.3571428571425323</c:v>
                </c:pt>
                <c:pt idx="5">
                  <c:v>0.22857142857089588</c:v>
                </c:pt>
                <c:pt idx="6">
                  <c:v>0.24285714285789645</c:v>
                </c:pt>
                <c:pt idx="7">
                  <c:v>0.20000000000014292</c:v>
                </c:pt>
                <c:pt idx="8">
                  <c:v>0.2714285714286494</c:v>
                </c:pt>
                <c:pt idx="9">
                  <c:v>0.40000000000028585</c:v>
                </c:pt>
                <c:pt idx="10">
                  <c:v>9.9999999999259417E-2</c:v>
                </c:pt>
                <c:pt idx="11">
                  <c:v>0.45714285714341585</c:v>
                </c:pt>
                <c:pt idx="12">
                  <c:v>0.11428571428463588</c:v>
                </c:pt>
                <c:pt idx="13">
                  <c:v>2.8571428570752948E-2</c:v>
                </c:pt>
                <c:pt idx="14">
                  <c:v>0.5285714285719223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F3-4A97-BCAD-E27A06F8DF05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F3-4A97-BCAD-E27A06F8DF05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F3-4A97-BCAD-E27A06F8D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093648"/>
        <c:axId val="209093256"/>
      </c:lineChart>
      <c:dateAx>
        <c:axId val="209092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092864"/>
        <c:crosses val="autoZero"/>
        <c:auto val="0"/>
        <c:lblOffset val="100"/>
        <c:baseTimeUnit val="days"/>
        <c:majorUnit val="7"/>
        <c:majorTimeUnit val="days"/>
      </c:dateAx>
      <c:valAx>
        <c:axId val="20909286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9092472"/>
        <c:crosses val="autoZero"/>
        <c:crossBetween val="between"/>
      </c:valAx>
      <c:valAx>
        <c:axId val="2090932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093648"/>
        <c:crosses val="max"/>
        <c:crossBetween val="between"/>
      </c:valAx>
      <c:dateAx>
        <c:axId val="2090936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0932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8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52" footer="0.31496062000000452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202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48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MS'!$H$958:$H$972</c:f>
              <c:numCache>
                <c:formatCode>0.00</c:formatCode>
                <c:ptCount val="15"/>
                <c:pt idx="0">
                  <c:v>1.4752626962038651</c:v>
                </c:pt>
                <c:pt idx="1">
                  <c:v>2.2788154939253173</c:v>
                </c:pt>
                <c:pt idx="2">
                  <c:v>2.8608565106164408</c:v>
                </c:pt>
                <c:pt idx="3">
                  <c:v>1.1500434721368218</c:v>
                </c:pt>
                <c:pt idx="4">
                  <c:v>1.0163660797292851</c:v>
                </c:pt>
                <c:pt idx="5">
                  <c:v>2.0324615716559307</c:v>
                </c:pt>
                <c:pt idx="6">
                  <c:v>0.96208103115607502</c:v>
                </c:pt>
                <c:pt idx="7">
                  <c:v>0.65795137361388834</c:v>
                </c:pt>
                <c:pt idx="8">
                  <c:v>2.0421557085482092</c:v>
                </c:pt>
                <c:pt idx="9">
                  <c:v>0.17117242595496351</c:v>
                </c:pt>
                <c:pt idx="10">
                  <c:v>0.77801025539491186</c:v>
                </c:pt>
                <c:pt idx="11">
                  <c:v>1.0872442130290234</c:v>
                </c:pt>
                <c:pt idx="12">
                  <c:v>1.4090067382647402</c:v>
                </c:pt>
                <c:pt idx="13">
                  <c:v>0.31575306371812623</c:v>
                </c:pt>
                <c:pt idx="14">
                  <c:v>1.0125710065299867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10-46EF-84B5-BE820DC6C3FB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MS'!$I$958:$I$972</c:f>
              <c:numCache>
                <c:formatCode>0.00</c:formatCode>
                <c:ptCount val="15"/>
                <c:pt idx="0">
                  <c:v>123.87879397279831</c:v>
                </c:pt>
                <c:pt idx="1">
                  <c:v>125.10355788726935</c:v>
                </c:pt>
                <c:pt idx="2">
                  <c:v>122.29387105805782</c:v>
                </c:pt>
                <c:pt idx="3">
                  <c:v>123.16476970902377</c:v>
                </c:pt>
                <c:pt idx="4">
                  <c:v>123.76234038713976</c:v>
                </c:pt>
                <c:pt idx="5">
                  <c:v>125.76684778269819</c:v>
                </c:pt>
                <c:pt idx="6">
                  <c:v>125.27321180243325</c:v>
                </c:pt>
                <c:pt idx="7">
                  <c:v>125.66901009086133</c:v>
                </c:pt>
                <c:pt idx="8">
                  <c:v>127.57355093243126</c:v>
                </c:pt>
                <c:pt idx="9">
                  <c:v>127.73516508758203</c:v>
                </c:pt>
                <c:pt idx="10">
                  <c:v>128.44269110580299</c:v>
                </c:pt>
                <c:pt idx="11">
                  <c:v>129.4551118991223</c:v>
                </c:pt>
                <c:pt idx="12">
                  <c:v>130.43849162183767</c:v>
                </c:pt>
                <c:pt idx="13">
                  <c:v>130.12283810989828</c:v>
                </c:pt>
                <c:pt idx="14">
                  <c:v>131.05856133661669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10-46EF-84B5-BE820DC6C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92272"/>
        <c:axId val="20959266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MS'!$L$958:$L$972</c:f>
              <c:numCache>
                <c:formatCode>0.00</c:formatCode>
                <c:ptCount val="15"/>
                <c:pt idx="0">
                  <c:v>0.21075181374340929</c:v>
                </c:pt>
                <c:pt idx="1">
                  <c:v>0.3255450705607596</c:v>
                </c:pt>
                <c:pt idx="2">
                  <c:v>0.40869378723092009</c:v>
                </c:pt>
                <c:pt idx="3">
                  <c:v>0.16429192459097455</c:v>
                </c:pt>
                <c:pt idx="4">
                  <c:v>0.14519515424704071</c:v>
                </c:pt>
                <c:pt idx="5">
                  <c:v>0.29035165309370436</c:v>
                </c:pt>
                <c:pt idx="6">
                  <c:v>0.13744014730801071</c:v>
                </c:pt>
                <c:pt idx="7">
                  <c:v>9.3993053373412613E-2</c:v>
                </c:pt>
                <c:pt idx="8">
                  <c:v>0.29173652979260128</c:v>
                </c:pt>
                <c:pt idx="9">
                  <c:v>2.445320370785193E-2</c:v>
                </c:pt>
                <c:pt idx="10">
                  <c:v>0.11114432219927313</c:v>
                </c:pt>
                <c:pt idx="11">
                  <c:v>0.15532060186128907</c:v>
                </c:pt>
                <c:pt idx="12">
                  <c:v>0.20128667689496288</c:v>
                </c:pt>
                <c:pt idx="13">
                  <c:v>4.5107580531160887E-2</c:v>
                </c:pt>
                <c:pt idx="14">
                  <c:v>0.14465300093285524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10-46EF-84B5-BE820DC6C3FB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10-46EF-84B5-BE820DC6C3FB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MS'!$D$86:$D$100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10-46EF-84B5-BE820DC6C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93448"/>
        <c:axId val="209593056"/>
      </c:lineChart>
      <c:dateAx>
        <c:axId val="209592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592664"/>
        <c:crosses val="autoZero"/>
        <c:auto val="0"/>
        <c:lblOffset val="100"/>
        <c:baseTimeUnit val="days"/>
        <c:majorUnit val="7"/>
        <c:majorTimeUnit val="days"/>
      </c:dateAx>
      <c:valAx>
        <c:axId val="209592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9592272"/>
        <c:crosses val="autoZero"/>
        <c:crossBetween val="between"/>
      </c:valAx>
      <c:valAx>
        <c:axId val="20959305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593448"/>
        <c:crosses val="max"/>
        <c:crossBetween val="between"/>
      </c:valAx>
      <c:dateAx>
        <c:axId val="2095934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5930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78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52" footer="0.31496062000000452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203 -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MS'!$J$1068:$J$1079</c:f>
              <c:numCache>
                <c:formatCode>0.00</c:formatCode>
                <c:ptCount val="12"/>
                <c:pt idx="0">
                  <c:v>-2.299999999991087</c:v>
                </c:pt>
                <c:pt idx="1">
                  <c:v>-3.2000000000039108</c:v>
                </c:pt>
                <c:pt idx="2">
                  <c:v>-1.5999999999962711</c:v>
                </c:pt>
                <c:pt idx="3">
                  <c:v>-1.6000000000076398</c:v>
                </c:pt>
                <c:pt idx="4">
                  <c:v>-2.9999999999972715</c:v>
                </c:pt>
                <c:pt idx="5">
                  <c:v>-3.3999999999991815</c:v>
                </c:pt>
                <c:pt idx="6">
                  <c:v>-3.8000000000010914</c:v>
                </c:pt>
                <c:pt idx="7">
                  <c:v>-1.0999999999967258</c:v>
                </c:pt>
                <c:pt idx="8">
                  <c:v>-4.6000000000049113</c:v>
                </c:pt>
                <c:pt idx="9">
                  <c:v>-0.19999999999527063</c:v>
                </c:pt>
                <c:pt idx="10">
                  <c:v>-0.60000000000854925</c:v>
                </c:pt>
                <c:pt idx="11">
                  <c:v>-4.399999999998272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5F-4CE4-A1A7-7866502E9BB0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MS'!$K$1068:$K$1079</c:f>
              <c:numCache>
                <c:formatCode>0.00</c:formatCode>
                <c:ptCount val="12"/>
                <c:pt idx="0">
                  <c:v>-2.299999999991087</c:v>
                </c:pt>
                <c:pt idx="1">
                  <c:v>-5.4999999999949978</c:v>
                </c:pt>
                <c:pt idx="2">
                  <c:v>-7.0999999999912689</c:v>
                </c:pt>
                <c:pt idx="3">
                  <c:v>-8.6999999999989086</c:v>
                </c:pt>
                <c:pt idx="4">
                  <c:v>-11.69999999999618</c:v>
                </c:pt>
                <c:pt idx="5">
                  <c:v>-15.099999999995362</c:v>
                </c:pt>
                <c:pt idx="6">
                  <c:v>-18.899999999996453</c:v>
                </c:pt>
                <c:pt idx="7">
                  <c:v>-19.999999999993179</c:v>
                </c:pt>
                <c:pt idx="8">
                  <c:v>-24.59999999999809</c:v>
                </c:pt>
                <c:pt idx="9">
                  <c:v>-24.799999999993361</c:v>
                </c:pt>
                <c:pt idx="10">
                  <c:v>-25.40000000000191</c:v>
                </c:pt>
                <c:pt idx="11">
                  <c:v>-29.800000000000182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5F-4CE4-A1A7-7866502E9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94232"/>
        <c:axId val="20959462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MS'!$D$1069:$D$1079</c:f>
              <c:numCache>
                <c:formatCode>m/d/yyyy</c:formatCode>
                <c:ptCount val="11"/>
                <c:pt idx="0">
                  <c:v>41901</c:v>
                </c:pt>
                <c:pt idx="1">
                  <c:v>41908</c:v>
                </c:pt>
                <c:pt idx="2">
                  <c:v>41915</c:v>
                </c:pt>
                <c:pt idx="3">
                  <c:v>41922</c:v>
                </c:pt>
                <c:pt idx="4">
                  <c:v>41929</c:v>
                </c:pt>
                <c:pt idx="5">
                  <c:v>41936</c:v>
                </c:pt>
                <c:pt idx="6">
                  <c:v>41943</c:v>
                </c:pt>
                <c:pt idx="7">
                  <c:v>41950</c:v>
                </c:pt>
                <c:pt idx="8">
                  <c:v>41957</c:v>
                </c:pt>
                <c:pt idx="9">
                  <c:v>41964</c:v>
                </c:pt>
                <c:pt idx="10">
                  <c:v>41971</c:v>
                </c:pt>
              </c:numCache>
            </c:numRef>
          </c:cat>
          <c:val>
            <c:numRef>
              <c:f>'Leituras semanais - MS'!$M$1068:$M$1079</c:f>
              <c:numCache>
                <c:formatCode>0.00</c:formatCode>
                <c:ptCount val="12"/>
                <c:pt idx="0">
                  <c:v>0.32857142857015526</c:v>
                </c:pt>
                <c:pt idx="1">
                  <c:v>0.45714285714341585</c:v>
                </c:pt>
                <c:pt idx="2">
                  <c:v>0.22857142857089588</c:v>
                </c:pt>
                <c:pt idx="3">
                  <c:v>0.22857142857251997</c:v>
                </c:pt>
                <c:pt idx="4">
                  <c:v>0.4285714285710388</c:v>
                </c:pt>
                <c:pt idx="5">
                  <c:v>0.4857142857141688</c:v>
                </c:pt>
                <c:pt idx="6">
                  <c:v>0.5428571428572988</c:v>
                </c:pt>
                <c:pt idx="7">
                  <c:v>0.1571428571423894</c:v>
                </c:pt>
                <c:pt idx="8">
                  <c:v>0.6571428571435588</c:v>
                </c:pt>
                <c:pt idx="9">
                  <c:v>2.8571428570752948E-2</c:v>
                </c:pt>
                <c:pt idx="10">
                  <c:v>8.571428571550703E-2</c:v>
                </c:pt>
                <c:pt idx="11">
                  <c:v>0.62857142857118176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5F-4CE4-A1A7-7866502E9BB0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MS'!$D$1069:$D$1079</c:f>
              <c:numCache>
                <c:formatCode>m/d/yyyy</c:formatCode>
                <c:ptCount val="11"/>
                <c:pt idx="0">
                  <c:v>41901</c:v>
                </c:pt>
                <c:pt idx="1">
                  <c:v>41908</c:v>
                </c:pt>
                <c:pt idx="2">
                  <c:v>41915</c:v>
                </c:pt>
                <c:pt idx="3">
                  <c:v>41922</c:v>
                </c:pt>
                <c:pt idx="4">
                  <c:v>41929</c:v>
                </c:pt>
                <c:pt idx="5">
                  <c:v>41936</c:v>
                </c:pt>
                <c:pt idx="6">
                  <c:v>41943</c:v>
                </c:pt>
                <c:pt idx="7">
                  <c:v>41950</c:v>
                </c:pt>
                <c:pt idx="8">
                  <c:v>41957</c:v>
                </c:pt>
                <c:pt idx="9">
                  <c:v>41964</c:v>
                </c:pt>
                <c:pt idx="10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5F-4CE4-A1A7-7866502E9BB0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MS'!$D$1069:$D$1079</c:f>
              <c:numCache>
                <c:formatCode>m/d/yyyy</c:formatCode>
                <c:ptCount val="11"/>
                <c:pt idx="0">
                  <c:v>41901</c:v>
                </c:pt>
                <c:pt idx="1">
                  <c:v>41908</c:v>
                </c:pt>
                <c:pt idx="2">
                  <c:v>41915</c:v>
                </c:pt>
                <c:pt idx="3">
                  <c:v>41922</c:v>
                </c:pt>
                <c:pt idx="4">
                  <c:v>41929</c:v>
                </c:pt>
                <c:pt idx="5">
                  <c:v>41936</c:v>
                </c:pt>
                <c:pt idx="6">
                  <c:v>41943</c:v>
                </c:pt>
                <c:pt idx="7">
                  <c:v>41950</c:v>
                </c:pt>
                <c:pt idx="8">
                  <c:v>41957</c:v>
                </c:pt>
                <c:pt idx="9">
                  <c:v>41964</c:v>
                </c:pt>
                <c:pt idx="10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5F-4CE4-A1A7-7866502E9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595408"/>
        <c:axId val="209595016"/>
      </c:lineChart>
      <c:dateAx>
        <c:axId val="209594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594624"/>
        <c:crosses val="autoZero"/>
        <c:auto val="0"/>
        <c:lblOffset val="100"/>
        <c:baseTimeUnit val="days"/>
        <c:majorUnit val="7"/>
        <c:majorTimeUnit val="days"/>
      </c:dateAx>
      <c:valAx>
        <c:axId val="20959462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9594232"/>
        <c:crosses val="autoZero"/>
        <c:crossBetween val="midCat"/>
      </c:valAx>
      <c:valAx>
        <c:axId val="2095950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595408"/>
        <c:crosses val="max"/>
        <c:crossBetween val="between"/>
      </c:valAx>
      <c:dateAx>
        <c:axId val="2095954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59501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8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63" footer="0.3149606200000046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203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3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MS'!$H$1068:$H$1079</c:f>
              <c:numCache>
                <c:formatCode>0.00</c:formatCode>
                <c:ptCount val="12"/>
                <c:pt idx="0">
                  <c:v>1.1327841929661091</c:v>
                </c:pt>
                <c:pt idx="1">
                  <c:v>1.1764777849140615</c:v>
                </c:pt>
                <c:pt idx="2">
                  <c:v>1.074895331006634</c:v>
                </c:pt>
                <c:pt idx="3">
                  <c:v>0.44102153874631339</c:v>
                </c:pt>
                <c:pt idx="4">
                  <c:v>2.4675899277489801</c:v>
                </c:pt>
                <c:pt idx="5">
                  <c:v>1.8009997381089125</c:v>
                </c:pt>
                <c:pt idx="6">
                  <c:v>1.9681463755601893</c:v>
                </c:pt>
                <c:pt idx="7">
                  <c:v>0.58180747160694157</c:v>
                </c:pt>
                <c:pt idx="8">
                  <c:v>2.6403787795091005</c:v>
                </c:pt>
                <c:pt idx="9">
                  <c:v>1.4166156647118451</c:v>
                </c:pt>
                <c:pt idx="10">
                  <c:v>1.3086252160345893</c:v>
                </c:pt>
                <c:pt idx="11">
                  <c:v>1.2918978246280219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E-4BEE-9C4A-27073A82333D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MS'!$I$1068:$I$1079</c:f>
              <c:numCache>
                <c:formatCode>0.00</c:formatCode>
                <c:ptCount val="12"/>
                <c:pt idx="0">
                  <c:v>1.1327841929661091</c:v>
                </c:pt>
                <c:pt idx="1">
                  <c:v>1.8916923619359181</c:v>
                </c:pt>
                <c:pt idx="2">
                  <c:v>2.2710570127204659</c:v>
                </c:pt>
                <c:pt idx="3">
                  <c:v>2.4935917676772812</c:v>
                </c:pt>
                <c:pt idx="4">
                  <c:v>4.8967948703131547</c:v>
                </c:pt>
                <c:pt idx="5">
                  <c:v>4.4900111337010342</c:v>
                </c:pt>
                <c:pt idx="6">
                  <c:v>5.9026265398110702</c:v>
                </c:pt>
                <c:pt idx="7">
                  <c:v>5.8405907105008703</c:v>
                </c:pt>
                <c:pt idx="8">
                  <c:v>8.4377781431015482</c:v>
                </c:pt>
                <c:pt idx="9">
                  <c:v>7.3144036053786747</c:v>
                </c:pt>
                <c:pt idx="10">
                  <c:v>8.4931148629639175</c:v>
                </c:pt>
                <c:pt idx="11">
                  <c:v>9.7192592241005524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EE-4BEE-9C4A-27073A823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26024"/>
        <c:axId val="209326416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MS'!$L$1068:$L$1079</c:f>
              <c:numCache>
                <c:formatCode>0.00</c:formatCode>
                <c:ptCount val="12"/>
                <c:pt idx="0">
                  <c:v>0.16182631328087274</c:v>
                </c:pt>
                <c:pt idx="1">
                  <c:v>0.16806825498772307</c:v>
                </c:pt>
                <c:pt idx="2">
                  <c:v>0.15355647585809057</c:v>
                </c:pt>
                <c:pt idx="3">
                  <c:v>6.300307696375905E-2</c:v>
                </c:pt>
                <c:pt idx="4">
                  <c:v>0.35251284682128287</c:v>
                </c:pt>
                <c:pt idx="5">
                  <c:v>0.25728567687270176</c:v>
                </c:pt>
                <c:pt idx="6">
                  <c:v>0.28116376793716991</c:v>
                </c:pt>
                <c:pt idx="7">
                  <c:v>8.3115353086705937E-2</c:v>
                </c:pt>
                <c:pt idx="8">
                  <c:v>0.37719696850130008</c:v>
                </c:pt>
                <c:pt idx="9">
                  <c:v>0.20237366638740645</c:v>
                </c:pt>
                <c:pt idx="10">
                  <c:v>0.18694645943351276</c:v>
                </c:pt>
                <c:pt idx="11">
                  <c:v>0.18455683208971743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EE-4BEE-9C4A-27073A82333D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EE-4BEE-9C4A-27073A82333D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EE-4BEE-9C4A-27073A823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27200"/>
        <c:axId val="209326808"/>
      </c:lineChart>
      <c:dateAx>
        <c:axId val="2093260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326416"/>
        <c:crosses val="autoZero"/>
        <c:auto val="0"/>
        <c:lblOffset val="100"/>
        <c:baseTimeUnit val="days"/>
        <c:majorUnit val="7"/>
        <c:majorTimeUnit val="days"/>
      </c:dateAx>
      <c:valAx>
        <c:axId val="209326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9326024"/>
        <c:crosses val="autoZero"/>
        <c:crossBetween val="midCat"/>
      </c:valAx>
      <c:valAx>
        <c:axId val="20932680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3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327200"/>
        <c:crosses val="max"/>
        <c:crossBetween val="between"/>
      </c:valAx>
      <c:dateAx>
        <c:axId val="2093272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32680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8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63" footer="0.3149606200000046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301 -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2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MS'!$J$1174:$J$1185</c:f>
              <c:numCache>
                <c:formatCode>0.00</c:formatCode>
                <c:ptCount val="12"/>
                <c:pt idx="0">
                  <c:v>0.30000000000427463</c:v>
                </c:pt>
                <c:pt idx="1">
                  <c:v>-0.20000000000663931</c:v>
                </c:pt>
                <c:pt idx="2">
                  <c:v>-0.39999999999054126</c:v>
                </c:pt>
                <c:pt idx="3">
                  <c:v>-0.20000000000663931</c:v>
                </c:pt>
                <c:pt idx="4">
                  <c:v>-0.40000000000190994</c:v>
                </c:pt>
                <c:pt idx="5">
                  <c:v>0</c:v>
                </c:pt>
                <c:pt idx="6">
                  <c:v>-0.19999999999527063</c:v>
                </c:pt>
                <c:pt idx="7">
                  <c:v>-9.9999999997635314E-2</c:v>
                </c:pt>
                <c:pt idx="8">
                  <c:v>-0.30000000000427463</c:v>
                </c:pt>
                <c:pt idx="9">
                  <c:v>0.49999999999954525</c:v>
                </c:pt>
                <c:pt idx="10">
                  <c:v>1.7000000000052751</c:v>
                </c:pt>
                <c:pt idx="11">
                  <c:v>-2.6000000000067303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F7-4231-85C5-C86B793461FF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MS'!$K$1174:$K$1185</c:f>
              <c:numCache>
                <c:formatCode>0.00</c:formatCode>
                <c:ptCount val="12"/>
                <c:pt idx="0">
                  <c:v>0.30000000000427463</c:v>
                </c:pt>
                <c:pt idx="1">
                  <c:v>9.9999999997635314E-2</c:v>
                </c:pt>
                <c:pt idx="2">
                  <c:v>-0.29999999999290594</c:v>
                </c:pt>
                <c:pt idx="3">
                  <c:v>-0.49999999999954525</c:v>
                </c:pt>
                <c:pt idx="4">
                  <c:v>-0.90000000000145519</c:v>
                </c:pt>
                <c:pt idx="5">
                  <c:v>-0.90000000000145519</c:v>
                </c:pt>
                <c:pt idx="6">
                  <c:v>-1.0999999999967258</c:v>
                </c:pt>
                <c:pt idx="7">
                  <c:v>-1.1999999999943611</c:v>
                </c:pt>
                <c:pt idx="8">
                  <c:v>-1.4999999999986358</c:v>
                </c:pt>
                <c:pt idx="9">
                  <c:v>-0.99999999999909051</c:v>
                </c:pt>
                <c:pt idx="10">
                  <c:v>0.70000000000618456</c:v>
                </c:pt>
                <c:pt idx="11">
                  <c:v>-1.9000000000005457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F7-4231-85C5-C86B79346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27984"/>
        <c:axId val="209328376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MS'!$M$1174:$M$1185</c:f>
              <c:numCache>
                <c:formatCode>0.00</c:formatCode>
                <c:ptCount val="12"/>
                <c:pt idx="0">
                  <c:v>4.2857142857753515E-2</c:v>
                </c:pt>
                <c:pt idx="1">
                  <c:v>2.8571428572377044E-2</c:v>
                </c:pt>
                <c:pt idx="2">
                  <c:v>5.7142857141505896E-2</c:v>
                </c:pt>
                <c:pt idx="3">
                  <c:v>2.8571428572377044E-2</c:v>
                </c:pt>
                <c:pt idx="4">
                  <c:v>5.7142857143129992E-2</c:v>
                </c:pt>
                <c:pt idx="5">
                  <c:v>0</c:v>
                </c:pt>
                <c:pt idx="6">
                  <c:v>2.8571428570752948E-2</c:v>
                </c:pt>
                <c:pt idx="7">
                  <c:v>1.4285714285376474E-2</c:v>
                </c:pt>
                <c:pt idx="8">
                  <c:v>4.2857142857753515E-2</c:v>
                </c:pt>
                <c:pt idx="9">
                  <c:v>7.1428571428506463E-2</c:v>
                </c:pt>
                <c:pt idx="10">
                  <c:v>0.24285714285789645</c:v>
                </c:pt>
                <c:pt idx="11">
                  <c:v>0.37142857142953289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F7-4231-85C5-C86B793461FF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F7-4231-85C5-C86B793461FF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9F7-4231-85C5-C86B793461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329160"/>
        <c:axId val="209328768"/>
      </c:lineChart>
      <c:dateAx>
        <c:axId val="209327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328376"/>
        <c:crosses val="autoZero"/>
        <c:auto val="0"/>
        <c:lblOffset val="100"/>
        <c:baseTimeUnit val="days"/>
        <c:majorUnit val="7"/>
        <c:majorTimeUnit val="days"/>
      </c:dateAx>
      <c:valAx>
        <c:axId val="209328376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9327984"/>
        <c:crosses val="autoZero"/>
        <c:crossBetween val="midCat"/>
      </c:valAx>
      <c:valAx>
        <c:axId val="20932876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329160"/>
        <c:crosses val="max"/>
        <c:crossBetween val="between"/>
      </c:valAx>
      <c:dateAx>
        <c:axId val="209329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32876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8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85" footer="0.31496062000000485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301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2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MS'!$H$1174:$H$1185</c:f>
              <c:numCache>
                <c:formatCode>0.00</c:formatCode>
                <c:ptCount val="12"/>
                <c:pt idx="0">
                  <c:v>1.0615083539485972</c:v>
                </c:pt>
                <c:pt idx="1">
                  <c:v>1.1624973645369476</c:v>
                </c:pt>
                <c:pt idx="2">
                  <c:v>0.7816009494486067</c:v>
                </c:pt>
                <c:pt idx="3">
                  <c:v>0.47434166051114968</c:v>
                </c:pt>
                <c:pt idx="4">
                  <c:v>2.1043051240222752</c:v>
                </c:pt>
                <c:pt idx="5">
                  <c:v>1.7656727008731061</c:v>
                </c:pt>
                <c:pt idx="6">
                  <c:v>1.5331014383424533</c:v>
                </c:pt>
                <c:pt idx="7">
                  <c:v>0.9269843968302004</c:v>
                </c:pt>
                <c:pt idx="8">
                  <c:v>0.70292251986935417</c:v>
                </c:pt>
                <c:pt idx="9">
                  <c:v>0.31953086469669312</c:v>
                </c:pt>
                <c:pt idx="10">
                  <c:v>0.44181444059305502</c:v>
                </c:pt>
                <c:pt idx="11">
                  <c:v>0.27459058983989992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15-45E7-AC16-3BE0EE735C1A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MS'!$I$1174:$I$1185</c:f>
              <c:numCache>
                <c:formatCode>0.00</c:formatCode>
                <c:ptCount val="12"/>
                <c:pt idx="0">
                  <c:v>1.0615083539485972</c:v>
                </c:pt>
                <c:pt idx="1">
                  <c:v>1.6736188836151922</c:v>
                </c:pt>
                <c:pt idx="2">
                  <c:v>0.97739451419714629</c:v>
                </c:pt>
                <c:pt idx="3">
                  <c:v>1.3241223884580136</c:v>
                </c:pt>
                <c:pt idx="4">
                  <c:v>0.79309517426577902</c:v>
                </c:pt>
                <c:pt idx="5">
                  <c:v>1.0100495574749462</c:v>
                </c:pt>
                <c:pt idx="6">
                  <c:v>1.7135343758644763</c:v>
                </c:pt>
                <c:pt idx="7">
                  <c:v>0.84929381742107801</c:v>
                </c:pt>
                <c:pt idx="8">
                  <c:v>1.5079124850481269</c:v>
                </c:pt>
                <c:pt idx="9">
                  <c:v>1.5660459796906727</c:v>
                </c:pt>
                <c:pt idx="10">
                  <c:v>1.9188798708469652</c:v>
                </c:pt>
                <c:pt idx="11">
                  <c:v>1.6846661357455051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15-45E7-AC16-3BE0EE73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30568"/>
        <c:axId val="21003096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MS'!$L$1174:$L$1185</c:f>
              <c:numCache>
                <c:formatCode>0.00</c:formatCode>
                <c:ptCount val="12"/>
                <c:pt idx="0">
                  <c:v>0.15164405056408531</c:v>
                </c:pt>
                <c:pt idx="1">
                  <c:v>0.1660710520767068</c:v>
                </c:pt>
                <c:pt idx="2">
                  <c:v>0.11165727849265809</c:v>
                </c:pt>
                <c:pt idx="3">
                  <c:v>6.7763094358735662E-2</c:v>
                </c:pt>
                <c:pt idx="4">
                  <c:v>0.3006150177174679</c:v>
                </c:pt>
                <c:pt idx="5">
                  <c:v>0.25223895726758661</c:v>
                </c:pt>
                <c:pt idx="6">
                  <c:v>0.21901449119177904</c:v>
                </c:pt>
                <c:pt idx="7">
                  <c:v>0.13242634240431433</c:v>
                </c:pt>
                <c:pt idx="8">
                  <c:v>0.10041750283847917</c:v>
                </c:pt>
                <c:pt idx="9">
                  <c:v>4.5647266385241872E-2</c:v>
                </c:pt>
                <c:pt idx="10">
                  <c:v>6.311634865615072E-2</c:v>
                </c:pt>
                <c:pt idx="11">
                  <c:v>3.9227227119985705E-2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15-45E7-AC16-3BE0EE735C1A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15-45E7-AC16-3BE0EE735C1A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15-45E7-AC16-3BE0EE73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31744"/>
        <c:axId val="210031352"/>
      </c:lineChart>
      <c:dateAx>
        <c:axId val="210030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030960"/>
        <c:crosses val="autoZero"/>
        <c:auto val="0"/>
        <c:lblOffset val="100"/>
        <c:baseTimeUnit val="days"/>
        <c:majorUnit val="7"/>
        <c:majorTimeUnit val="days"/>
      </c:dateAx>
      <c:valAx>
        <c:axId val="2100309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0030568"/>
        <c:crosses val="autoZero"/>
        <c:crossBetween val="midCat"/>
      </c:valAx>
      <c:valAx>
        <c:axId val="21003135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031744"/>
        <c:crosses val="max"/>
        <c:crossBetween val="between"/>
      </c:valAx>
      <c:dateAx>
        <c:axId val="2100317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03135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8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85" footer="0.31496062000000485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302 -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248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MS'!$J$1280:$J$1291</c:f>
              <c:numCache>
                <c:formatCode>0.00</c:formatCode>
                <c:ptCount val="12"/>
                <c:pt idx="0">
                  <c:v>-0.59999999999718057</c:v>
                </c:pt>
                <c:pt idx="1">
                  <c:v>-0.99999999999909051</c:v>
                </c:pt>
                <c:pt idx="2">
                  <c:v>-0.40000000000190994</c:v>
                </c:pt>
                <c:pt idx="3">
                  <c:v>-0.99999999999909051</c:v>
                </c:pt>
                <c:pt idx="4">
                  <c:v>-0.49999999999954525</c:v>
                </c:pt>
                <c:pt idx="5">
                  <c:v>-0.90000000000145519</c:v>
                </c:pt>
                <c:pt idx="6">
                  <c:v>-0.80000000000381988</c:v>
                </c:pt>
                <c:pt idx="7">
                  <c:v>0</c:v>
                </c:pt>
                <c:pt idx="8">
                  <c:v>-1.6999999999939064</c:v>
                </c:pt>
                <c:pt idx="9">
                  <c:v>-0.40000000000190994</c:v>
                </c:pt>
                <c:pt idx="10">
                  <c:v>1.4000000000010004</c:v>
                </c:pt>
                <c:pt idx="11">
                  <c:v>-3.1000000000062755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41-4F62-A35B-9DA9B35FD0B1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MS'!$K$1280:$K$1291</c:f>
              <c:numCache>
                <c:formatCode>0.00</c:formatCode>
                <c:ptCount val="12"/>
                <c:pt idx="0">
                  <c:v>-0.59999999999718057</c:v>
                </c:pt>
                <c:pt idx="1">
                  <c:v>-1.5999999999962711</c:v>
                </c:pt>
                <c:pt idx="2">
                  <c:v>-1.999999999998181</c:v>
                </c:pt>
                <c:pt idx="3">
                  <c:v>-2.9999999999972715</c:v>
                </c:pt>
                <c:pt idx="4">
                  <c:v>-3.4999999999968168</c:v>
                </c:pt>
                <c:pt idx="5">
                  <c:v>-4.399999999998272</c:v>
                </c:pt>
                <c:pt idx="6">
                  <c:v>-5.2000000000020918</c:v>
                </c:pt>
                <c:pt idx="7">
                  <c:v>-5.2000000000020918</c:v>
                </c:pt>
                <c:pt idx="8">
                  <c:v>-6.8999999999959982</c:v>
                </c:pt>
                <c:pt idx="9">
                  <c:v>-7.2999999999979082</c:v>
                </c:pt>
                <c:pt idx="10">
                  <c:v>-5.8999999999969077</c:v>
                </c:pt>
                <c:pt idx="11">
                  <c:v>-9.0000000000031832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41-4F62-A35B-9DA9B35FD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32528"/>
        <c:axId val="21003292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MS'!$M$1280:$M$1291</c:f>
              <c:numCache>
                <c:formatCode>0.00</c:formatCode>
                <c:ptCount val="12"/>
                <c:pt idx="0">
                  <c:v>8.571428571388294E-2</c:v>
                </c:pt>
                <c:pt idx="1">
                  <c:v>0.14285714285701293</c:v>
                </c:pt>
                <c:pt idx="2">
                  <c:v>5.7142857143129992E-2</c:v>
                </c:pt>
                <c:pt idx="3">
                  <c:v>0.14285714285701293</c:v>
                </c:pt>
                <c:pt idx="4">
                  <c:v>7.1428571428506463E-2</c:v>
                </c:pt>
                <c:pt idx="5">
                  <c:v>0.12857142857163645</c:v>
                </c:pt>
                <c:pt idx="6">
                  <c:v>0.11428571428625998</c:v>
                </c:pt>
                <c:pt idx="7">
                  <c:v>0</c:v>
                </c:pt>
                <c:pt idx="8">
                  <c:v>0.24285714285627233</c:v>
                </c:pt>
                <c:pt idx="9">
                  <c:v>5.7142857143129992E-2</c:v>
                </c:pt>
                <c:pt idx="10">
                  <c:v>0.20000000000014292</c:v>
                </c:pt>
                <c:pt idx="11">
                  <c:v>0.44285714285803934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41-4F62-A35B-9DA9B35FD0B1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41-4F62-A35B-9DA9B35FD0B1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41-4F62-A35B-9DA9B35FD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033704"/>
        <c:axId val="210033312"/>
      </c:lineChart>
      <c:dateAx>
        <c:axId val="2100325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032920"/>
        <c:crosses val="autoZero"/>
        <c:auto val="0"/>
        <c:lblOffset val="100"/>
        <c:baseTimeUnit val="days"/>
        <c:majorUnit val="7"/>
        <c:majorTimeUnit val="days"/>
      </c:dateAx>
      <c:valAx>
        <c:axId val="21003292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0032528"/>
        <c:crosses val="autoZero"/>
        <c:crossBetween val="midCat"/>
      </c:valAx>
      <c:valAx>
        <c:axId val="21003331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033704"/>
        <c:crosses val="max"/>
        <c:crossBetween val="between"/>
      </c:valAx>
      <c:dateAx>
        <c:axId val="2100337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03331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9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96" footer="0.31496062000000496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302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248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MS'!$H$1280:$H$1291</c:f>
              <c:numCache>
                <c:formatCode>0.00</c:formatCode>
                <c:ptCount val="12"/>
                <c:pt idx="0">
                  <c:v>1.4766516169040078</c:v>
                </c:pt>
                <c:pt idx="1">
                  <c:v>0.48104052828341998</c:v>
                </c:pt>
                <c:pt idx="2">
                  <c:v>0.95294279543052784</c:v>
                </c:pt>
                <c:pt idx="3">
                  <c:v>0.56320509406282837</c:v>
                </c:pt>
                <c:pt idx="4">
                  <c:v>0.77233413134962303</c:v>
                </c:pt>
                <c:pt idx="5">
                  <c:v>0.61032773052227585</c:v>
                </c:pt>
                <c:pt idx="6">
                  <c:v>1.7618456282891604</c:v>
                </c:pt>
                <c:pt idx="7">
                  <c:v>1.5116216403367004</c:v>
                </c:pt>
                <c:pt idx="8">
                  <c:v>0.48052058855014584</c:v>
                </c:pt>
                <c:pt idx="9">
                  <c:v>0.50219518671936081</c:v>
                </c:pt>
                <c:pt idx="10">
                  <c:v>0.82637761779925156</c:v>
                </c:pt>
                <c:pt idx="11">
                  <c:v>1.896944887927253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5-4B11-9445-10A63B456997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MS'!$I$1280:$I$1291</c:f>
              <c:numCache>
                <c:formatCode>0.00</c:formatCode>
                <c:ptCount val="12"/>
                <c:pt idx="0">
                  <c:v>1.4766516169040078</c:v>
                </c:pt>
                <c:pt idx="1">
                  <c:v>1.2408464811107955</c:v>
                </c:pt>
                <c:pt idx="2">
                  <c:v>1.7212205014488935</c:v>
                </c:pt>
                <c:pt idx="3">
                  <c:v>1.5915401333039272</c:v>
                </c:pt>
                <c:pt idx="4">
                  <c:v>2.3635778018848761</c:v>
                </c:pt>
                <c:pt idx="5">
                  <c:v>2.2161678637754445</c:v>
                </c:pt>
                <c:pt idx="6">
                  <c:v>3.8332884029127055</c:v>
                </c:pt>
                <c:pt idx="7">
                  <c:v>3.9561218454602525</c:v>
                </c:pt>
                <c:pt idx="8">
                  <c:v>4.1083573427250508</c:v>
                </c:pt>
                <c:pt idx="9">
                  <c:v>4.5768985241935809</c:v>
                </c:pt>
                <c:pt idx="10">
                  <c:v>5.3824251050973668</c:v>
                </c:pt>
                <c:pt idx="11">
                  <c:v>6.7219119273238634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55-4B11-9445-10A63B456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33952"/>
        <c:axId val="20983434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MS'!$L$1280:$L$1291</c:f>
              <c:numCache>
                <c:formatCode>0.00</c:formatCode>
                <c:ptCount val="12"/>
                <c:pt idx="0">
                  <c:v>0.21095023098628682</c:v>
                </c:pt>
                <c:pt idx="1">
                  <c:v>6.8720075469059991E-2</c:v>
                </c:pt>
                <c:pt idx="2">
                  <c:v>0.13613468506150397</c:v>
                </c:pt>
                <c:pt idx="3">
                  <c:v>8.0457870580404059E-2</c:v>
                </c:pt>
                <c:pt idx="4">
                  <c:v>0.11033344733566043</c:v>
                </c:pt>
                <c:pt idx="5">
                  <c:v>8.7189675788896553E-2</c:v>
                </c:pt>
                <c:pt idx="6">
                  <c:v>0.25169223261273721</c:v>
                </c:pt>
                <c:pt idx="7">
                  <c:v>0.21594594861952862</c:v>
                </c:pt>
                <c:pt idx="8">
                  <c:v>6.8645798364306551E-2</c:v>
                </c:pt>
                <c:pt idx="9">
                  <c:v>7.174216953133726E-2</c:v>
                </c:pt>
                <c:pt idx="10">
                  <c:v>0.11805394539989308</c:v>
                </c:pt>
                <c:pt idx="11">
                  <c:v>0.27099212684675045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55-4B11-9445-10A63B456997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55-4B11-9445-10A63B456997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55-4B11-9445-10A63B456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35128"/>
        <c:axId val="209834736"/>
      </c:lineChart>
      <c:dateAx>
        <c:axId val="209833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834344"/>
        <c:crosses val="autoZero"/>
        <c:auto val="0"/>
        <c:lblOffset val="100"/>
        <c:baseTimeUnit val="days"/>
        <c:majorUnit val="7"/>
        <c:majorTimeUnit val="days"/>
      </c:dateAx>
      <c:valAx>
        <c:axId val="209834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9833952"/>
        <c:crosses val="autoZero"/>
        <c:crossBetween val="midCat"/>
      </c:valAx>
      <c:valAx>
        <c:axId val="20983473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835128"/>
        <c:crosses val="max"/>
        <c:crossBetween val="between"/>
      </c:valAx>
      <c:dateAx>
        <c:axId val="2098351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83473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09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496" footer="0.31496062000000496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303 -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2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MS'!$J$1386:$J$1397</c:f>
              <c:numCache>
                <c:formatCode>0.00</c:formatCode>
                <c:ptCount val="12"/>
                <c:pt idx="0">
                  <c:v>-1.0999999999967258</c:v>
                </c:pt>
                <c:pt idx="1">
                  <c:v>-1.7000000000052751</c:v>
                </c:pt>
                <c:pt idx="2">
                  <c:v>-1.1999999999943611</c:v>
                </c:pt>
                <c:pt idx="3">
                  <c:v>-1.4000000000010004</c:v>
                </c:pt>
                <c:pt idx="4">
                  <c:v>-1.0999999999967258</c:v>
                </c:pt>
                <c:pt idx="5">
                  <c:v>-2.0000000000095497</c:v>
                </c:pt>
                <c:pt idx="6">
                  <c:v>-1.999999999998181</c:v>
                </c:pt>
                <c:pt idx="7">
                  <c:v>-0.49999999999954525</c:v>
                </c:pt>
                <c:pt idx="8">
                  <c:v>-2.5999999999953616</c:v>
                </c:pt>
                <c:pt idx="9">
                  <c:v>-0.49999999999954525</c:v>
                </c:pt>
                <c:pt idx="10">
                  <c:v>0.99999999999909051</c:v>
                </c:pt>
                <c:pt idx="11">
                  <c:v>-3.6000000000058208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E-4EAA-9A07-5AB53B7E0FF7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MS'!$K$1386:$K$1397</c:f>
              <c:numCache>
                <c:formatCode>0.00</c:formatCode>
                <c:ptCount val="12"/>
                <c:pt idx="0">
                  <c:v>-1.0999999999967258</c:v>
                </c:pt>
                <c:pt idx="1">
                  <c:v>-2.8000000000020009</c:v>
                </c:pt>
                <c:pt idx="2">
                  <c:v>-3.999999999996362</c:v>
                </c:pt>
                <c:pt idx="3">
                  <c:v>-5.3999999999973625</c:v>
                </c:pt>
                <c:pt idx="4">
                  <c:v>-6.4999999999940883</c:v>
                </c:pt>
                <c:pt idx="5">
                  <c:v>-8.500000000003638</c:v>
                </c:pt>
                <c:pt idx="6">
                  <c:v>-10.500000000001819</c:v>
                </c:pt>
                <c:pt idx="7">
                  <c:v>-11.000000000001364</c:v>
                </c:pt>
                <c:pt idx="8">
                  <c:v>-13.599999999996726</c:v>
                </c:pt>
                <c:pt idx="9">
                  <c:v>-14.099999999996271</c:v>
                </c:pt>
                <c:pt idx="10">
                  <c:v>-13.099999999997181</c:v>
                </c:pt>
                <c:pt idx="11">
                  <c:v>-16.700000000003001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6E-4EAA-9A07-5AB53B7E0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35912"/>
        <c:axId val="20983630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MS'!$M$1386:$M$1397</c:f>
              <c:numCache>
                <c:formatCode>0.00</c:formatCode>
                <c:ptCount val="12"/>
                <c:pt idx="0">
                  <c:v>0.1571428571423894</c:v>
                </c:pt>
                <c:pt idx="1">
                  <c:v>0.24285714285789645</c:v>
                </c:pt>
                <c:pt idx="2">
                  <c:v>0.17142857142776588</c:v>
                </c:pt>
                <c:pt idx="3">
                  <c:v>0.20000000000014292</c:v>
                </c:pt>
                <c:pt idx="4">
                  <c:v>0.1571428571423894</c:v>
                </c:pt>
                <c:pt idx="5" formatCode="0.0000">
                  <c:v>0.28571428571564994</c:v>
                </c:pt>
                <c:pt idx="6" formatCode="0.0000">
                  <c:v>0.28571428571402585</c:v>
                </c:pt>
                <c:pt idx="7">
                  <c:v>7.1428571428506463E-2</c:v>
                </c:pt>
                <c:pt idx="8">
                  <c:v>0.3714285714279088</c:v>
                </c:pt>
                <c:pt idx="9">
                  <c:v>7.1428571428506463E-2</c:v>
                </c:pt>
                <c:pt idx="10">
                  <c:v>0.14285714285701293</c:v>
                </c:pt>
                <c:pt idx="11">
                  <c:v>0.51428571428654579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6E-4EAA-9A07-5AB53B7E0FF7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6E-4EAA-9A07-5AB53B7E0FF7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C6E-4EAA-9A07-5AB53B7E0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837088"/>
        <c:axId val="209836696"/>
      </c:lineChart>
      <c:dateAx>
        <c:axId val="209835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836304"/>
        <c:crosses val="autoZero"/>
        <c:auto val="0"/>
        <c:lblOffset val="100"/>
        <c:baseTimeUnit val="days"/>
        <c:majorUnit val="7"/>
        <c:majorTimeUnit val="days"/>
      </c:dateAx>
      <c:valAx>
        <c:axId val="20983630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9835912"/>
        <c:crosses val="autoZero"/>
        <c:crossBetween val="midCat"/>
      </c:valAx>
      <c:valAx>
        <c:axId val="2098366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837088"/>
        <c:crosses val="max"/>
        <c:crossBetween val="between"/>
      </c:valAx>
      <c:dateAx>
        <c:axId val="2098370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83669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08" footer="0.31496062000000508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303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2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MS'!$H$1386:$H$1397</c:f>
              <c:numCache>
                <c:formatCode>0.00</c:formatCode>
                <c:ptCount val="12"/>
                <c:pt idx="0">
                  <c:v>1.5879546602416621</c:v>
                </c:pt>
                <c:pt idx="1">
                  <c:v>0.96213306147481026</c:v>
                </c:pt>
                <c:pt idx="2">
                  <c:v>1.9284449662484142</c:v>
                </c:pt>
                <c:pt idx="3">
                  <c:v>0.77414468556115967</c:v>
                </c:pt>
                <c:pt idx="4">
                  <c:v>1.7295663792358913</c:v>
                </c:pt>
                <c:pt idx="5">
                  <c:v>1.9725364207231133</c:v>
                </c:pt>
                <c:pt idx="6">
                  <c:v>1.5402922080758246</c:v>
                </c:pt>
                <c:pt idx="7">
                  <c:v>0.5103920367217889</c:v>
                </c:pt>
                <c:pt idx="8">
                  <c:v>0.26907250324012338</c:v>
                </c:pt>
                <c:pt idx="9">
                  <c:v>1.2816005364217176</c:v>
                </c:pt>
                <c:pt idx="10">
                  <c:v>1.123610237958393</c:v>
                </c:pt>
                <c:pt idx="11">
                  <c:v>1.4583552406236286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53-403E-90C0-5C5D4BD9B117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MS'!$I$1386:$I$1397</c:f>
              <c:numCache>
                <c:formatCode>0.00</c:formatCode>
                <c:ptCount val="12"/>
                <c:pt idx="0">
                  <c:v>1.5879546602416621</c:v>
                </c:pt>
                <c:pt idx="1">
                  <c:v>1.6883424058859022</c:v>
                </c:pt>
                <c:pt idx="2">
                  <c:v>2.6768638450746458</c:v>
                </c:pt>
                <c:pt idx="3">
                  <c:v>2.4773574682980395</c:v>
                </c:pt>
                <c:pt idx="4">
                  <c:v>2.2760711347136229</c:v>
                </c:pt>
                <c:pt idx="5">
                  <c:v>3.7611966136981549</c:v>
                </c:pt>
                <c:pt idx="6">
                  <c:v>5.037072565430285</c:v>
                </c:pt>
                <c:pt idx="7">
                  <c:v>5.2934110013449818</c:v>
                </c:pt>
                <c:pt idx="8">
                  <c:v>5.4838854876046357</c:v>
                </c:pt>
                <c:pt idx="9">
                  <c:v>6.6384410891919154</c:v>
                </c:pt>
                <c:pt idx="10">
                  <c:v>6.9500647464054985</c:v>
                </c:pt>
                <c:pt idx="11">
                  <c:v>8.0860002352248337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53-403E-90C0-5C5D4BD9B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981208"/>
        <c:axId val="20998160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MS'!$L$1386:$L$1397</c:f>
              <c:numCache>
                <c:formatCode>0.00</c:formatCode>
                <c:ptCount val="12"/>
                <c:pt idx="0">
                  <c:v>0.22685066574880888</c:v>
                </c:pt>
                <c:pt idx="1">
                  <c:v>0.13744758021068718</c:v>
                </c:pt>
                <c:pt idx="2">
                  <c:v>0.27549213803548772</c:v>
                </c:pt>
                <c:pt idx="3">
                  <c:v>0.11059209793730852</c:v>
                </c:pt>
                <c:pt idx="4">
                  <c:v>0.24708091131941304</c:v>
                </c:pt>
                <c:pt idx="5">
                  <c:v>0.28179091724615907</c:v>
                </c:pt>
                <c:pt idx="6">
                  <c:v>0.22004174401083207</c:v>
                </c:pt>
                <c:pt idx="7">
                  <c:v>7.2913148103112696E-2</c:v>
                </c:pt>
                <c:pt idx="8">
                  <c:v>3.8438929034303342E-2</c:v>
                </c:pt>
                <c:pt idx="9">
                  <c:v>0.18308579091738822</c:v>
                </c:pt>
                <c:pt idx="10">
                  <c:v>0.16051574827977041</c:v>
                </c:pt>
                <c:pt idx="11">
                  <c:v>0.20833646294623268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53-403E-90C0-5C5D4BD9B117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53-403E-90C0-5C5D4BD9B117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MS'!$D$1068:$D$1079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253-403E-90C0-5C5D4BD9B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982384"/>
        <c:axId val="209981992"/>
      </c:lineChart>
      <c:dateAx>
        <c:axId val="209981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981600"/>
        <c:crosses val="autoZero"/>
        <c:auto val="0"/>
        <c:lblOffset val="100"/>
        <c:baseTimeUnit val="days"/>
        <c:majorUnit val="7"/>
        <c:majorTimeUnit val="days"/>
      </c:dateAx>
      <c:valAx>
        <c:axId val="2099816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09981208"/>
        <c:crosses val="autoZero"/>
        <c:crossBetween val="midCat"/>
      </c:valAx>
      <c:valAx>
        <c:axId val="20998199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982384"/>
        <c:crosses val="max"/>
        <c:crossBetween val="between"/>
      </c:valAx>
      <c:dateAx>
        <c:axId val="2099823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98199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08" footer="0.31496062000000508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401 -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1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MS'!$J$1574:$J$1588</c:f>
              <c:numCache>
                <c:formatCode>0.00</c:formatCode>
                <c:ptCount val="15"/>
                <c:pt idx="0">
                  <c:v>0.30000000000427463</c:v>
                </c:pt>
                <c:pt idx="1">
                  <c:v>-0.99999999999909051</c:v>
                </c:pt>
                <c:pt idx="2">
                  <c:v>-9.9999999997635314E-2</c:v>
                </c:pt>
                <c:pt idx="3">
                  <c:v>-0.30000000000427463</c:v>
                </c:pt>
                <c:pt idx="4">
                  <c:v>-0.49999999999954525</c:v>
                </c:pt>
                <c:pt idx="5">
                  <c:v>0.30000000000427463</c:v>
                </c:pt>
                <c:pt idx="6">
                  <c:v>-1.2000000000057298</c:v>
                </c:pt>
                <c:pt idx="7">
                  <c:v>0.80000000000381988</c:v>
                </c:pt>
                <c:pt idx="8">
                  <c:v>-1.4999999999986358</c:v>
                </c:pt>
                <c:pt idx="9">
                  <c:v>0.39999999999054126</c:v>
                </c:pt>
                <c:pt idx="10">
                  <c:v>-0.39999999999054126</c:v>
                </c:pt>
                <c:pt idx="11">
                  <c:v>-1.4000000000010004</c:v>
                </c:pt>
                <c:pt idx="12">
                  <c:v>0.59999999999718057</c:v>
                </c:pt>
                <c:pt idx="13">
                  <c:v>1.3000000000033651</c:v>
                </c:pt>
                <c:pt idx="14">
                  <c:v>-2.0000000000095497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1-4773-818A-FE666BB1C349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MS'!$K$1574:$K$1588</c:f>
              <c:numCache>
                <c:formatCode>0.00</c:formatCode>
                <c:ptCount val="15"/>
                <c:pt idx="0">
                  <c:v>-31.499999999994088</c:v>
                </c:pt>
                <c:pt idx="1">
                  <c:v>-32.499999999993179</c:v>
                </c:pt>
                <c:pt idx="2">
                  <c:v>-32.599999999990814</c:v>
                </c:pt>
                <c:pt idx="3">
                  <c:v>-32.899999999995089</c:v>
                </c:pt>
                <c:pt idx="4">
                  <c:v>-33.399999999994634</c:v>
                </c:pt>
                <c:pt idx="5">
                  <c:v>-33.099999999990359</c:v>
                </c:pt>
                <c:pt idx="6">
                  <c:v>-34.299999999996089</c:v>
                </c:pt>
                <c:pt idx="7">
                  <c:v>-33.499999999992269</c:v>
                </c:pt>
                <c:pt idx="8">
                  <c:v>-34.999999999990905</c:v>
                </c:pt>
                <c:pt idx="9">
                  <c:v>-34.600000000000364</c:v>
                </c:pt>
                <c:pt idx="10">
                  <c:v>-34.999999999990905</c:v>
                </c:pt>
                <c:pt idx="11">
                  <c:v>-36.399999999991905</c:v>
                </c:pt>
                <c:pt idx="12">
                  <c:v>-35.799999999994725</c:v>
                </c:pt>
                <c:pt idx="13">
                  <c:v>-34.49999999999136</c:v>
                </c:pt>
                <c:pt idx="14">
                  <c:v>-36.500000000000909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1-4773-818A-FE666BB1C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983168"/>
        <c:axId val="20998356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MS'!$M$1574:$M$1588</c:f>
              <c:numCache>
                <c:formatCode>0.00</c:formatCode>
                <c:ptCount val="15"/>
                <c:pt idx="0">
                  <c:v>4.2857142857753515E-2</c:v>
                </c:pt>
                <c:pt idx="1">
                  <c:v>0.14285714285701293</c:v>
                </c:pt>
                <c:pt idx="2">
                  <c:v>1.4285714285376474E-2</c:v>
                </c:pt>
                <c:pt idx="3">
                  <c:v>4.2857142857753515E-2</c:v>
                </c:pt>
                <c:pt idx="4">
                  <c:v>7.1428571428506463E-2</c:v>
                </c:pt>
                <c:pt idx="5">
                  <c:v>4.2857142857753515E-2</c:v>
                </c:pt>
                <c:pt idx="6">
                  <c:v>0.17142857142938997</c:v>
                </c:pt>
                <c:pt idx="7">
                  <c:v>0.11428571428625998</c:v>
                </c:pt>
                <c:pt idx="8">
                  <c:v>0.2142857142855194</c:v>
                </c:pt>
                <c:pt idx="9">
                  <c:v>5.7142857141505896E-2</c:v>
                </c:pt>
                <c:pt idx="10">
                  <c:v>5.7142857141505896E-2</c:v>
                </c:pt>
                <c:pt idx="11">
                  <c:v>0.20000000000014292</c:v>
                </c:pt>
                <c:pt idx="12">
                  <c:v>8.571428571388294E-2</c:v>
                </c:pt>
                <c:pt idx="13">
                  <c:v>0.18571428571476645</c:v>
                </c:pt>
                <c:pt idx="14">
                  <c:v>0.28571428571564994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C1-4773-818A-FE666BB1C349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C1-4773-818A-FE666BB1C349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C1-4773-818A-FE666BB1C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984344"/>
        <c:axId val="209983952"/>
      </c:lineChart>
      <c:dateAx>
        <c:axId val="209983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09983560"/>
        <c:crosses val="autoZero"/>
        <c:auto val="0"/>
        <c:lblOffset val="100"/>
        <c:baseTimeUnit val="days"/>
        <c:majorUnit val="7"/>
        <c:majorTimeUnit val="days"/>
      </c:dateAx>
      <c:valAx>
        <c:axId val="20998356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09983168"/>
        <c:crosses val="autoZero"/>
        <c:crossBetween val="midCat"/>
      </c:valAx>
      <c:valAx>
        <c:axId val="2099839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09984344"/>
        <c:crosses val="max"/>
        <c:crossBetween val="between"/>
      </c:valAx>
      <c:dateAx>
        <c:axId val="2099843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0998395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06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24" footer="0.31496062000000524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401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1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MS'!$H$1574:$H$1588</c:f>
              <c:numCache>
                <c:formatCode>0.00</c:formatCode>
                <c:ptCount val="15"/>
                <c:pt idx="0">
                  <c:v>1.1987076605063891</c:v>
                </c:pt>
                <c:pt idx="1">
                  <c:v>1.8089776015783994</c:v>
                </c:pt>
                <c:pt idx="2">
                  <c:v>3.003747674471609</c:v>
                </c:pt>
                <c:pt idx="3">
                  <c:v>1.8461311015559061</c:v>
                </c:pt>
                <c:pt idx="4">
                  <c:v>0.23430745296348807</c:v>
                </c:pt>
                <c:pt idx="5">
                  <c:v>0.37483331796568919</c:v>
                </c:pt>
                <c:pt idx="6">
                  <c:v>0.82764728283962496</c:v>
                </c:pt>
                <c:pt idx="7">
                  <c:v>1.8456706109271173</c:v>
                </c:pt>
                <c:pt idx="8">
                  <c:v>0.6708203157809165</c:v>
                </c:pt>
                <c:pt idx="9">
                  <c:v>1.2943724505117002</c:v>
                </c:pt>
                <c:pt idx="10">
                  <c:v>0.40311289053386895</c:v>
                </c:pt>
                <c:pt idx="11">
                  <c:v>0.67601777543379837</c:v>
                </c:pt>
                <c:pt idx="12">
                  <c:v>0.29732138202053021</c:v>
                </c:pt>
                <c:pt idx="13">
                  <c:v>0.98081599850985668</c:v>
                </c:pt>
                <c:pt idx="14">
                  <c:v>1.3485177175562968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25-4B8A-9CC2-B96AAFFB3B45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MS'!$I$1574:$I$1588</c:f>
              <c:numCache>
                <c:formatCode>0.00</c:formatCode>
                <c:ptCount val="15"/>
                <c:pt idx="0">
                  <c:v>33.948821782078298</c:v>
                </c:pt>
                <c:pt idx="1">
                  <c:v>35.724754723030308</c:v>
                </c:pt>
                <c:pt idx="2">
                  <c:v>33.130445213779275</c:v>
                </c:pt>
                <c:pt idx="3">
                  <c:v>34.591574125846634</c:v>
                </c:pt>
                <c:pt idx="4">
                  <c:v>34.410470789254646</c:v>
                </c:pt>
                <c:pt idx="5">
                  <c:v>34.354402929135887</c:v>
                </c:pt>
                <c:pt idx="6">
                  <c:v>35.162053415230837</c:v>
                </c:pt>
                <c:pt idx="7">
                  <c:v>33.912636284321607</c:v>
                </c:pt>
                <c:pt idx="8">
                  <c:v>34.187701006693025</c:v>
                </c:pt>
                <c:pt idx="9">
                  <c:v>35.450191826979719</c:v>
                </c:pt>
                <c:pt idx="10">
                  <c:v>35.824240405246897</c:v>
                </c:pt>
                <c:pt idx="11">
                  <c:v>35.482485818033581</c:v>
                </c:pt>
                <c:pt idx="12">
                  <c:v>35.763780560328165</c:v>
                </c:pt>
                <c:pt idx="13">
                  <c:v>35.802955185569473</c:v>
                </c:pt>
                <c:pt idx="14">
                  <c:v>34.560070891323299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25-4B8A-9CC2-B96AAFFB3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2408"/>
        <c:axId val="21058280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MS'!$L$1574:$L$1588</c:f>
              <c:numCache>
                <c:formatCode>0.00</c:formatCode>
                <c:ptCount val="15"/>
                <c:pt idx="0">
                  <c:v>0.17124395150091273</c:v>
                </c:pt>
                <c:pt idx="1">
                  <c:v>0.25842537165405705</c:v>
                </c:pt>
                <c:pt idx="2">
                  <c:v>0.42910681063880129</c:v>
                </c:pt>
                <c:pt idx="3">
                  <c:v>0.26373301450798659</c:v>
                </c:pt>
                <c:pt idx="4">
                  <c:v>3.3472493280498297E-2</c:v>
                </c:pt>
                <c:pt idx="5">
                  <c:v>5.3547616852241312E-2</c:v>
                </c:pt>
                <c:pt idx="6">
                  <c:v>0.11823532611994643</c:v>
                </c:pt>
                <c:pt idx="7">
                  <c:v>0.26366723013244531</c:v>
                </c:pt>
                <c:pt idx="8">
                  <c:v>9.5831473682988069E-2</c:v>
                </c:pt>
                <c:pt idx="9">
                  <c:v>0.18491035007310003</c:v>
                </c:pt>
                <c:pt idx="10">
                  <c:v>5.7587555790552705E-2</c:v>
                </c:pt>
                <c:pt idx="11">
                  <c:v>9.6573967919114059E-2</c:v>
                </c:pt>
                <c:pt idx="12">
                  <c:v>4.2474483145790033E-2</c:v>
                </c:pt>
                <c:pt idx="13">
                  <c:v>0.14011657121569382</c:v>
                </c:pt>
                <c:pt idx="14">
                  <c:v>0.1926453882223281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25-4B8A-9CC2-B96AAFFB3B45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025-4B8A-9CC2-B96AAFFB3B45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025-4B8A-9CC2-B96AAFFB3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3584"/>
        <c:axId val="210583192"/>
      </c:lineChart>
      <c:dateAx>
        <c:axId val="2105824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582800"/>
        <c:crosses val="autoZero"/>
        <c:auto val="0"/>
        <c:lblOffset val="100"/>
        <c:baseTimeUnit val="days"/>
        <c:majorUnit val="7"/>
        <c:majorTimeUnit val="days"/>
      </c:dateAx>
      <c:valAx>
        <c:axId val="210582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0582408"/>
        <c:crosses val="autoZero"/>
        <c:crossBetween val="midCat"/>
      </c:valAx>
      <c:valAx>
        <c:axId val="21058319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4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583584"/>
        <c:crosses val="max"/>
        <c:crossBetween val="between"/>
      </c:valAx>
      <c:dateAx>
        <c:axId val="2105835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58319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06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24" footer="0.31496062000000524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402 -  Vertical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1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MS'!$D$1766:$D$1780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MS'!$J$1766:$J$1780</c:f>
              <c:numCache>
                <c:formatCode>0.00</c:formatCode>
                <c:ptCount val="15"/>
                <c:pt idx="0">
                  <c:v>9.9999999997635314E-2</c:v>
                </c:pt>
                <c:pt idx="1">
                  <c:v>-1.3000000000033651</c:v>
                </c:pt>
                <c:pt idx="2">
                  <c:v>-1.1999999999943611</c:v>
                </c:pt>
                <c:pt idx="3">
                  <c:v>-1.0000000000104592</c:v>
                </c:pt>
                <c:pt idx="4">
                  <c:v>-0.99999999999909051</c:v>
                </c:pt>
                <c:pt idx="5">
                  <c:v>-0.69999999999481588</c:v>
                </c:pt>
                <c:pt idx="6">
                  <c:v>-1.5999999999962711</c:v>
                </c:pt>
                <c:pt idx="7">
                  <c:v>-0.20000000000663931</c:v>
                </c:pt>
                <c:pt idx="8">
                  <c:v>-1.9000000000005457</c:v>
                </c:pt>
                <c:pt idx="9">
                  <c:v>-1.0999999999967258</c:v>
                </c:pt>
                <c:pt idx="10">
                  <c:v>-9.9999999997635314E-2</c:v>
                </c:pt>
                <c:pt idx="11">
                  <c:v>-2.4999999999977263</c:v>
                </c:pt>
                <c:pt idx="12">
                  <c:v>0.19999999999527063</c:v>
                </c:pt>
                <c:pt idx="13">
                  <c:v>1.0999999999967258</c:v>
                </c:pt>
                <c:pt idx="14">
                  <c:v>-3.3000000000015461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45-4235-B347-28A09A22F72A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MS'!$D$1766:$D$1780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MS'!$K$1766:$K$1780</c:f>
              <c:numCache>
                <c:formatCode>0.00</c:formatCode>
                <c:ptCount val="15"/>
                <c:pt idx="0">
                  <c:v>-111.79999999999382</c:v>
                </c:pt>
                <c:pt idx="1">
                  <c:v>-113.09999999999718</c:v>
                </c:pt>
                <c:pt idx="2">
                  <c:v>-114.29999999999154</c:v>
                </c:pt>
                <c:pt idx="3">
                  <c:v>-115.300000000002</c:v>
                </c:pt>
                <c:pt idx="4">
                  <c:v>-116.30000000000109</c:v>
                </c:pt>
                <c:pt idx="5">
                  <c:v>-116.99999999999591</c:v>
                </c:pt>
                <c:pt idx="6">
                  <c:v>-118.59999999999218</c:v>
                </c:pt>
                <c:pt idx="7">
                  <c:v>-118.79999999999882</c:v>
                </c:pt>
                <c:pt idx="8">
                  <c:v>-120.69999999999936</c:v>
                </c:pt>
                <c:pt idx="9">
                  <c:v>-121.79999999999609</c:v>
                </c:pt>
                <c:pt idx="10">
                  <c:v>-121.89999999999372</c:v>
                </c:pt>
                <c:pt idx="11">
                  <c:v>-124.39999999999145</c:v>
                </c:pt>
                <c:pt idx="12">
                  <c:v>-124.19999999999618</c:v>
                </c:pt>
                <c:pt idx="13">
                  <c:v>-123.09999999999945</c:v>
                </c:pt>
                <c:pt idx="14">
                  <c:v>-126.400000000001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45-4235-B347-28A09A22F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4368"/>
        <c:axId val="21058476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MS'!$D$1766:$D$1780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MS'!$M$1766:$M$1780</c:f>
              <c:numCache>
                <c:formatCode>0.00</c:formatCode>
                <c:ptCount val="15"/>
                <c:pt idx="0">
                  <c:v>1.4285714285376474E-2</c:v>
                </c:pt>
                <c:pt idx="1">
                  <c:v>0.18571428571476645</c:v>
                </c:pt>
                <c:pt idx="2">
                  <c:v>0.17142857142776588</c:v>
                </c:pt>
                <c:pt idx="3">
                  <c:v>0.14285714285863702</c:v>
                </c:pt>
                <c:pt idx="4">
                  <c:v>0.14285714285701293</c:v>
                </c:pt>
                <c:pt idx="5">
                  <c:v>9.9999999999259417E-2</c:v>
                </c:pt>
                <c:pt idx="6">
                  <c:v>0.22857142857089588</c:v>
                </c:pt>
                <c:pt idx="7">
                  <c:v>2.8571428572377044E-2</c:v>
                </c:pt>
                <c:pt idx="8">
                  <c:v>0.2714285714286494</c:v>
                </c:pt>
                <c:pt idx="9">
                  <c:v>0.1571428571423894</c:v>
                </c:pt>
                <c:pt idx="10">
                  <c:v>1.4285714285376474E-2</c:v>
                </c:pt>
                <c:pt idx="11">
                  <c:v>0.3571428571425323</c:v>
                </c:pt>
                <c:pt idx="12">
                  <c:v>2.8571428570752948E-2</c:v>
                </c:pt>
                <c:pt idx="13">
                  <c:v>0.1571428571423894</c:v>
                </c:pt>
                <c:pt idx="14">
                  <c:v>0.4714285714287923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45-4235-B347-28A09A22F72A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MS'!$D$1766:$D$1780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45-4235-B347-28A09A22F72A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MS'!$D$1766:$D$1780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45-4235-B347-28A09A22F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5544"/>
        <c:axId val="210585152"/>
      </c:lineChart>
      <c:dateAx>
        <c:axId val="2105843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584760"/>
        <c:crosses val="autoZero"/>
        <c:auto val="0"/>
        <c:lblOffset val="100"/>
        <c:baseTimeUnit val="days"/>
        <c:majorUnit val="7"/>
        <c:majorTimeUnit val="days"/>
      </c:dateAx>
      <c:valAx>
        <c:axId val="21058476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0584368"/>
        <c:crosses val="autoZero"/>
        <c:crossBetween val="midCat"/>
      </c:valAx>
      <c:valAx>
        <c:axId val="21058515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5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585544"/>
        <c:crosses val="max"/>
        <c:crossBetween val="between"/>
      </c:valAx>
      <c:dateAx>
        <c:axId val="2105855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58515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17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52" footer="0.31496062000000552"/>
    <c:pageSetup/>
  </c:printSettings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402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1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MS'!$H$1766:$H$1780</c:f>
              <c:numCache>
                <c:formatCode>0.00</c:formatCode>
                <c:ptCount val="15"/>
                <c:pt idx="0">
                  <c:v>0.23537202742229019</c:v>
                </c:pt>
                <c:pt idx="1">
                  <c:v>1.202206299492018</c:v>
                </c:pt>
                <c:pt idx="2">
                  <c:v>2.4900200670879049</c:v>
                </c:pt>
                <c:pt idx="3">
                  <c:v>2.406158758996134</c:v>
                </c:pt>
                <c:pt idx="4">
                  <c:v>0.41000004857778549</c:v>
                </c:pt>
                <c:pt idx="5">
                  <c:v>1.0070253626815593</c:v>
                </c:pt>
                <c:pt idx="6">
                  <c:v>2.1609488813772191</c:v>
                </c:pt>
                <c:pt idx="7">
                  <c:v>1.6772000789821422</c:v>
                </c:pt>
                <c:pt idx="8">
                  <c:v>2.6764341913209178</c:v>
                </c:pt>
                <c:pt idx="9">
                  <c:v>1.686001162747685</c:v>
                </c:pt>
                <c:pt idx="10">
                  <c:v>1.1346365094932753</c:v>
                </c:pt>
                <c:pt idx="11">
                  <c:v>0.78185676600018983</c:v>
                </c:pt>
                <c:pt idx="12">
                  <c:v>1.0244998321090917</c:v>
                </c:pt>
                <c:pt idx="13">
                  <c:v>0.92130340002798738</c:v>
                </c:pt>
                <c:pt idx="14">
                  <c:v>1.8786430990130523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9-4EC2-B2BE-1121ADAF944F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MS'!$I$1766:$I$1780</c:f>
              <c:numCache>
                <c:formatCode>0.00</c:formatCode>
                <c:ptCount val="15"/>
                <c:pt idx="0">
                  <c:v>96.991090830351794</c:v>
                </c:pt>
                <c:pt idx="1">
                  <c:v>98.170269430558449</c:v>
                </c:pt>
                <c:pt idx="2">
                  <c:v>96.371365043435816</c:v>
                </c:pt>
                <c:pt idx="3">
                  <c:v>98.533783037577251</c:v>
                </c:pt>
                <c:pt idx="4">
                  <c:v>98.545370768911923</c:v>
                </c:pt>
                <c:pt idx="5">
                  <c:v>99.063117254498223</c:v>
                </c:pt>
                <c:pt idx="6">
                  <c:v>101.04604148801273</c:v>
                </c:pt>
                <c:pt idx="7">
                  <c:v>100.42090668981885</c:v>
                </c:pt>
                <c:pt idx="8">
                  <c:v>102.68267234279848</c:v>
                </c:pt>
                <c:pt idx="9">
                  <c:v>104.00828139923428</c:v>
                </c:pt>
                <c:pt idx="10">
                  <c:v>103.38012381185516</c:v>
                </c:pt>
                <c:pt idx="11">
                  <c:v>104.10247307597848</c:v>
                </c:pt>
                <c:pt idx="12">
                  <c:v>104.76518553078324</c:v>
                </c:pt>
                <c:pt idx="13">
                  <c:v>105.57206685724793</c:v>
                </c:pt>
                <c:pt idx="14">
                  <c:v>107.03282954218199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99-4EC2-B2BE-1121ADAF9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6328"/>
        <c:axId val="21058672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MS'!$L$1766:$L$1780</c:f>
              <c:numCache>
                <c:formatCode>0.00</c:formatCode>
                <c:ptCount val="15"/>
                <c:pt idx="0">
                  <c:v>3.3624575346041456E-2</c:v>
                </c:pt>
                <c:pt idx="1">
                  <c:v>0.17174375707028827</c:v>
                </c:pt>
                <c:pt idx="2">
                  <c:v>0.35571715244112928</c:v>
                </c:pt>
                <c:pt idx="3">
                  <c:v>0.3437369655708763</c:v>
                </c:pt>
                <c:pt idx="4">
                  <c:v>5.8571435511112213E-2</c:v>
                </c:pt>
                <c:pt idx="5">
                  <c:v>0.14386076609736562</c:v>
                </c:pt>
                <c:pt idx="6">
                  <c:v>0.30870698305388844</c:v>
                </c:pt>
                <c:pt idx="7">
                  <c:v>0.23960001128316316</c:v>
                </c:pt>
                <c:pt idx="8">
                  <c:v>0.38234774161727397</c:v>
                </c:pt>
                <c:pt idx="9">
                  <c:v>0.24085730896395499</c:v>
                </c:pt>
                <c:pt idx="10">
                  <c:v>0.16209092992761076</c:v>
                </c:pt>
                <c:pt idx="11">
                  <c:v>0.11169382371431283</c:v>
                </c:pt>
                <c:pt idx="12">
                  <c:v>0.14635711887272737</c:v>
                </c:pt>
                <c:pt idx="13">
                  <c:v>0.13161477143256964</c:v>
                </c:pt>
                <c:pt idx="14">
                  <c:v>0.26837758557329316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99-4EC2-B2BE-1121ADAF944F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99-4EC2-B2BE-1121ADAF944F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MS'!$D$1574:$D$1588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99-4EC2-B2BE-1121ADAF9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7504"/>
        <c:axId val="210587112"/>
      </c:lineChart>
      <c:dateAx>
        <c:axId val="210586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586720"/>
        <c:crosses val="autoZero"/>
        <c:auto val="0"/>
        <c:lblOffset val="100"/>
        <c:baseTimeUnit val="days"/>
        <c:majorUnit val="7"/>
        <c:majorTimeUnit val="days"/>
      </c:dateAx>
      <c:valAx>
        <c:axId val="210586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0586328"/>
        <c:crosses val="autoZero"/>
        <c:crossBetween val="midCat"/>
      </c:valAx>
      <c:valAx>
        <c:axId val="21058711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5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587504"/>
        <c:crosses val="max"/>
        <c:crossBetween val="between"/>
      </c:valAx>
      <c:dateAx>
        <c:axId val="2105875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58711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17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52" footer="0.31496062000000552"/>
    <c:pageSetup/>
  </c:printSettings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403 -  Vertical</a:t>
            </a:r>
          </a:p>
        </c:rich>
      </c:tx>
      <c:layout>
        <c:manualLayout>
          <c:xMode val="edge"/>
          <c:yMode val="edge"/>
          <c:x val="0.37327652128312261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0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MS'!$J$1878:$J$1889</c:f>
              <c:numCache>
                <c:formatCode>0.00</c:formatCode>
                <c:ptCount val="12"/>
                <c:pt idx="0">
                  <c:v>-2.4999999999977263</c:v>
                </c:pt>
                <c:pt idx="1">
                  <c:v>-2.3000000000024556</c:v>
                </c:pt>
                <c:pt idx="2">
                  <c:v>-0.90000000000145519</c:v>
                </c:pt>
                <c:pt idx="3">
                  <c:v>-3.0999999999949068</c:v>
                </c:pt>
                <c:pt idx="4">
                  <c:v>-0.40000000000190994</c:v>
                </c:pt>
                <c:pt idx="5">
                  <c:v>-4.0000000000077307</c:v>
                </c:pt>
                <c:pt idx="6">
                  <c:v>-2.9999999999972715</c:v>
                </c:pt>
                <c:pt idx="7">
                  <c:v>-1.0999999999967258</c:v>
                </c:pt>
                <c:pt idx="8">
                  <c:v>-3.7000000000034561</c:v>
                </c:pt>
                <c:pt idx="9">
                  <c:v>-0.79999999999245119</c:v>
                </c:pt>
                <c:pt idx="10">
                  <c:v>1.1999999999943611</c:v>
                </c:pt>
                <c:pt idx="11">
                  <c:v>-5.999999999994543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AD-481F-AC88-A43F82CA3B7F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MS'!$K$1878:$K$1889</c:f>
              <c:numCache>
                <c:formatCode>0.00</c:formatCode>
                <c:ptCount val="12"/>
                <c:pt idx="0">
                  <c:v>-2.4999999999977263</c:v>
                </c:pt>
                <c:pt idx="1">
                  <c:v>-4.8000000000001819</c:v>
                </c:pt>
                <c:pt idx="2">
                  <c:v>-5.7000000000016371</c:v>
                </c:pt>
                <c:pt idx="3">
                  <c:v>-8.7999999999965439</c:v>
                </c:pt>
                <c:pt idx="4">
                  <c:v>-9.1999999999984539</c:v>
                </c:pt>
                <c:pt idx="5">
                  <c:v>-13.200000000006185</c:v>
                </c:pt>
                <c:pt idx="6">
                  <c:v>-16.200000000003456</c:v>
                </c:pt>
                <c:pt idx="7">
                  <c:v>-17.300000000000182</c:v>
                </c:pt>
                <c:pt idx="8">
                  <c:v>-21.000000000003638</c:v>
                </c:pt>
                <c:pt idx="9">
                  <c:v>-21.799999999996089</c:v>
                </c:pt>
                <c:pt idx="10">
                  <c:v>-20.600000000001728</c:v>
                </c:pt>
                <c:pt idx="11">
                  <c:v>-26.599999999996271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AD-481F-AC88-A43F82CA3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8288"/>
        <c:axId val="21058868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MS'!$M$1878:$M$1889</c:f>
              <c:numCache>
                <c:formatCode>0.00</c:formatCode>
                <c:ptCount val="12"/>
                <c:pt idx="0">
                  <c:v>0.3571428571425323</c:v>
                </c:pt>
                <c:pt idx="1">
                  <c:v>0.3285714285717794</c:v>
                </c:pt>
                <c:pt idx="2">
                  <c:v>0.12857142857163645</c:v>
                </c:pt>
                <c:pt idx="3">
                  <c:v>0.44285714285641525</c:v>
                </c:pt>
                <c:pt idx="4">
                  <c:v>5.7142857143129992E-2</c:v>
                </c:pt>
                <c:pt idx="5">
                  <c:v>0.57142857142967585</c:v>
                </c:pt>
                <c:pt idx="6">
                  <c:v>0.4285714285710388</c:v>
                </c:pt>
                <c:pt idx="7">
                  <c:v>0.1571428571423894</c:v>
                </c:pt>
                <c:pt idx="8">
                  <c:v>0.5285714285719223</c:v>
                </c:pt>
                <c:pt idx="9">
                  <c:v>0.11428571428463588</c:v>
                </c:pt>
                <c:pt idx="10">
                  <c:v>0.17142857142776588</c:v>
                </c:pt>
                <c:pt idx="11">
                  <c:v>0.85714285714207761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AD-481F-AC88-A43F82CA3B7F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AD-481F-AC88-A43F82CA3B7F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AD-481F-AC88-A43F82CA3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589464"/>
        <c:axId val="210589072"/>
      </c:lineChart>
      <c:dateAx>
        <c:axId val="210588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588680"/>
        <c:crosses val="autoZero"/>
        <c:auto val="0"/>
        <c:lblOffset val="100"/>
        <c:baseTimeUnit val="days"/>
        <c:majorUnit val="7"/>
        <c:majorTimeUnit val="days"/>
      </c:dateAx>
      <c:valAx>
        <c:axId val="21058868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0588288"/>
        <c:crosses val="autoZero"/>
        <c:crossBetween val="midCat"/>
      </c:valAx>
      <c:valAx>
        <c:axId val="21058907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5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589464"/>
        <c:crosses val="max"/>
        <c:crossBetween val="between"/>
      </c:valAx>
      <c:dateAx>
        <c:axId val="210589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58907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2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63" footer="0.31496062000000563"/>
    <c:pageSetup/>
  </c:printSettings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403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0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MS'!$H$1878:$H$1889</c:f>
              <c:numCache>
                <c:formatCode>0.00</c:formatCode>
                <c:ptCount val="12"/>
                <c:pt idx="0">
                  <c:v>4.0816785756967278</c:v>
                </c:pt>
                <c:pt idx="1">
                  <c:v>1.4354441557834574</c:v>
                </c:pt>
                <c:pt idx="2">
                  <c:v>1.2944882968505811</c:v>
                </c:pt>
                <c:pt idx="3">
                  <c:v>1.850675582173942</c:v>
                </c:pt>
                <c:pt idx="4">
                  <c:v>1.0218120708558092</c:v>
                </c:pt>
                <c:pt idx="5">
                  <c:v>4.5072940988914745</c:v>
                </c:pt>
                <c:pt idx="6">
                  <c:v>0.7951100505809815</c:v>
                </c:pt>
                <c:pt idx="7">
                  <c:v>0.93434465042074732</c:v>
                </c:pt>
                <c:pt idx="8">
                  <c:v>1.330150366072153</c:v>
                </c:pt>
                <c:pt idx="9">
                  <c:v>3.0203642172968346</c:v>
                </c:pt>
                <c:pt idx="10">
                  <c:v>2.8245353273363194</c:v>
                </c:pt>
                <c:pt idx="11">
                  <c:v>1.2233151443004231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32-4E97-BE16-79CD44EF9735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MS'!$I$1878:$I$1889</c:f>
              <c:numCache>
                <c:formatCode>0.00</c:formatCode>
                <c:ptCount val="12"/>
                <c:pt idx="0">
                  <c:v>4.0816785756967278</c:v>
                </c:pt>
                <c:pt idx="1">
                  <c:v>2.8211345313631044</c:v>
                </c:pt>
                <c:pt idx="2">
                  <c:v>4.0992316297075604</c:v>
                </c:pt>
                <c:pt idx="3">
                  <c:v>3.6211738577655384</c:v>
                </c:pt>
                <c:pt idx="4">
                  <c:v>4.2723529841575294</c:v>
                </c:pt>
                <c:pt idx="5">
                  <c:v>7.4745234061583528</c:v>
                </c:pt>
                <c:pt idx="6">
                  <c:v>6.9099131717939448</c:v>
                </c:pt>
                <c:pt idx="7">
                  <c:v>7.6042422352899459</c:v>
                </c:pt>
                <c:pt idx="8">
                  <c:v>8.9208295598887322</c:v>
                </c:pt>
                <c:pt idx="9">
                  <c:v>11.896259913110143</c:v>
                </c:pt>
                <c:pt idx="10">
                  <c:v>10.14294829528335</c:v>
                </c:pt>
                <c:pt idx="11">
                  <c:v>10.141109411450641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32-4E97-BE16-79CD44EF9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1312"/>
        <c:axId val="21079170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MS'!$L$1878:$L$1889</c:f>
              <c:numCache>
                <c:formatCode>0.00</c:formatCode>
                <c:ptCount val="12"/>
                <c:pt idx="0">
                  <c:v>0.58309693938524687</c:v>
                </c:pt>
                <c:pt idx="1">
                  <c:v>0.20506345082620819</c:v>
                </c:pt>
                <c:pt idx="2">
                  <c:v>0.18492689955008301</c:v>
                </c:pt>
                <c:pt idx="3">
                  <c:v>0.26438222602484884</c:v>
                </c:pt>
                <c:pt idx="4">
                  <c:v>0.1459731529794013</c:v>
                </c:pt>
                <c:pt idx="5">
                  <c:v>0.6438991569844964</c:v>
                </c:pt>
                <c:pt idx="6">
                  <c:v>0.11358715008299736</c:v>
                </c:pt>
                <c:pt idx="7">
                  <c:v>0.1334778072029639</c:v>
                </c:pt>
                <c:pt idx="8">
                  <c:v>0.19002148086745044</c:v>
                </c:pt>
                <c:pt idx="9">
                  <c:v>0.43148060247097636</c:v>
                </c:pt>
                <c:pt idx="10">
                  <c:v>0.40350504676233134</c:v>
                </c:pt>
                <c:pt idx="11">
                  <c:v>0.17475930632863187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32-4E97-BE16-79CD44EF9735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32-4E97-BE16-79CD44EF9735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32-4E97-BE16-79CD44EF9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2488"/>
        <c:axId val="210792096"/>
      </c:lineChart>
      <c:dateAx>
        <c:axId val="210791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791704"/>
        <c:crosses val="autoZero"/>
        <c:auto val="0"/>
        <c:lblOffset val="100"/>
        <c:baseTimeUnit val="days"/>
        <c:majorUnit val="7"/>
        <c:majorTimeUnit val="days"/>
      </c:dateAx>
      <c:valAx>
        <c:axId val="210791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0791312"/>
        <c:crosses val="autoZero"/>
        <c:crossBetween val="midCat"/>
      </c:valAx>
      <c:valAx>
        <c:axId val="21079209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5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792488"/>
        <c:crosses val="max"/>
        <c:crossBetween val="between"/>
      </c:valAx>
      <c:dateAx>
        <c:axId val="2107924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79209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2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63" footer="0.31496062000000563"/>
    <c:pageSetup/>
  </c:printSettings>
  <c:userShapes r:id="rId1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501 -  Vertical</a:t>
            </a:r>
          </a:p>
        </c:rich>
      </c:tx>
      <c:layout>
        <c:manualLayout>
          <c:xMode val="edge"/>
          <c:yMode val="edge"/>
          <c:x val="0.37327652128312272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048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MS'!$J$1987:$J$1998</c:f>
              <c:numCache>
                <c:formatCode>0.00</c:formatCode>
                <c:ptCount val="12"/>
                <c:pt idx="0">
                  <c:v>9.9999999997635314E-2</c:v>
                </c:pt>
                <c:pt idx="1">
                  <c:v>-0.49999999999954525</c:v>
                </c:pt>
                <c:pt idx="2">
                  <c:v>0</c:v>
                </c:pt>
                <c:pt idx="3">
                  <c:v>-0.30000000000427463</c:v>
                </c:pt>
                <c:pt idx="4">
                  <c:v>0.49999999999954525</c:v>
                </c:pt>
                <c:pt idx="5">
                  <c:v>-0.49999999999954525</c:v>
                </c:pt>
                <c:pt idx="6">
                  <c:v>-0.19999999999527063</c:v>
                </c:pt>
                <c:pt idx="7">
                  <c:v>0</c:v>
                </c:pt>
                <c:pt idx="8">
                  <c:v>-0.20000000000663931</c:v>
                </c:pt>
                <c:pt idx="9">
                  <c:v>-0.40000000000190994</c:v>
                </c:pt>
                <c:pt idx="10">
                  <c:v>0.30000000000427463</c:v>
                </c:pt>
                <c:pt idx="11">
                  <c:v>-0.30000000000427463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F2-470E-AD78-AB3A95F5B2F4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MS'!$K$1987:$K$1998</c:f>
              <c:numCache>
                <c:formatCode>0.00</c:formatCode>
                <c:ptCount val="12"/>
                <c:pt idx="0">
                  <c:v>9.9999999997635314E-2</c:v>
                </c:pt>
                <c:pt idx="1">
                  <c:v>-0.40000000000190994</c:v>
                </c:pt>
                <c:pt idx="2">
                  <c:v>-0.40000000000190994</c:v>
                </c:pt>
                <c:pt idx="3">
                  <c:v>-0.70000000000618456</c:v>
                </c:pt>
                <c:pt idx="4">
                  <c:v>-0.20000000000663931</c:v>
                </c:pt>
                <c:pt idx="5">
                  <c:v>-0.70000000000618456</c:v>
                </c:pt>
                <c:pt idx="6">
                  <c:v>-0.90000000000145519</c:v>
                </c:pt>
                <c:pt idx="7">
                  <c:v>-0.90000000000145519</c:v>
                </c:pt>
                <c:pt idx="8">
                  <c:v>-1.1000000000080945</c:v>
                </c:pt>
                <c:pt idx="9">
                  <c:v>-1.5000000000100044</c:v>
                </c:pt>
                <c:pt idx="10">
                  <c:v>-1.2000000000057298</c:v>
                </c:pt>
                <c:pt idx="11">
                  <c:v>-1.5000000000100044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F2-470E-AD78-AB3A95F5B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3272"/>
        <c:axId val="21079366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MS'!$M$1987:$M$1998</c:f>
              <c:numCache>
                <c:formatCode>0.00</c:formatCode>
                <c:ptCount val="12"/>
                <c:pt idx="0">
                  <c:v>1.4285714285376474E-2</c:v>
                </c:pt>
                <c:pt idx="1">
                  <c:v>7.1428571428506463E-2</c:v>
                </c:pt>
                <c:pt idx="2">
                  <c:v>0</c:v>
                </c:pt>
                <c:pt idx="3">
                  <c:v>4.2857142857753515E-2</c:v>
                </c:pt>
                <c:pt idx="4">
                  <c:v>7.1428571428506463E-2</c:v>
                </c:pt>
                <c:pt idx="5">
                  <c:v>7.1428571428506463E-2</c:v>
                </c:pt>
                <c:pt idx="6">
                  <c:v>2.8571428570752948E-2</c:v>
                </c:pt>
                <c:pt idx="7">
                  <c:v>0</c:v>
                </c:pt>
                <c:pt idx="8">
                  <c:v>2.8571428572377044E-2</c:v>
                </c:pt>
                <c:pt idx="9">
                  <c:v>5.7142857143129992E-2</c:v>
                </c:pt>
                <c:pt idx="10">
                  <c:v>4.2857142857753515E-2</c:v>
                </c:pt>
                <c:pt idx="11">
                  <c:v>4.2857142857753515E-2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F2-470E-AD78-AB3A95F5B2F4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F2-470E-AD78-AB3A95F5B2F4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F2-470E-AD78-AB3A95F5B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4448"/>
        <c:axId val="210794056"/>
      </c:lineChart>
      <c:dateAx>
        <c:axId val="210793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793664"/>
        <c:crosses val="autoZero"/>
        <c:auto val="0"/>
        <c:lblOffset val="100"/>
        <c:baseTimeUnit val="days"/>
        <c:majorUnit val="7"/>
        <c:majorTimeUnit val="days"/>
      </c:dateAx>
      <c:valAx>
        <c:axId val="21079366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0793272"/>
        <c:crosses val="autoZero"/>
        <c:crossBetween val="midCat"/>
      </c:valAx>
      <c:valAx>
        <c:axId val="21079405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5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794448"/>
        <c:crosses val="max"/>
        <c:crossBetween val="between"/>
      </c:valAx>
      <c:dateAx>
        <c:axId val="2107944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7940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31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85" footer="0.31496062000000585"/>
    <c:pageSetup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501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048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MS'!$H$1987:$H$1998</c:f>
              <c:numCache>
                <c:formatCode>0.00</c:formatCode>
                <c:ptCount val="12"/>
                <c:pt idx="0">
                  <c:v>1.1187939716130986</c:v>
                </c:pt>
                <c:pt idx="1">
                  <c:v>0.89560033621298507</c:v>
                </c:pt>
                <c:pt idx="2">
                  <c:v>0.70830781575587121</c:v>
                </c:pt>
                <c:pt idx="3">
                  <c:v>0.40999998270375376</c:v>
                </c:pt>
                <c:pt idx="4">
                  <c:v>1.60514796794614</c:v>
                </c:pt>
                <c:pt idx="5">
                  <c:v>0.91197582145184142</c:v>
                </c:pt>
                <c:pt idx="6">
                  <c:v>1.082266168814864</c:v>
                </c:pt>
                <c:pt idx="7">
                  <c:v>0.95754892331093822</c:v>
                </c:pt>
                <c:pt idx="8">
                  <c:v>0.85866173663161571</c:v>
                </c:pt>
                <c:pt idx="9">
                  <c:v>0.76026312518548211</c:v>
                </c:pt>
                <c:pt idx="10">
                  <c:v>1.1375851602649847</c:v>
                </c:pt>
                <c:pt idx="11">
                  <c:v>1.0344563617670788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17-4E51-A125-9F20787CB20D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MS'!$I$1987:$I$1998</c:f>
              <c:numCache>
                <c:formatCode>0.00</c:formatCode>
                <c:ptCount val="12"/>
                <c:pt idx="0">
                  <c:v>1.1187939716130986</c:v>
                </c:pt>
                <c:pt idx="1">
                  <c:v>0.22360679691697874</c:v>
                </c:pt>
                <c:pt idx="2">
                  <c:v>0.87114863239714357</c:v>
                </c:pt>
                <c:pt idx="3">
                  <c:v>0.5500909095068035</c:v>
                </c:pt>
                <c:pt idx="4">
                  <c:v>1.1962023204528538</c:v>
                </c:pt>
                <c:pt idx="5">
                  <c:v>0.56302755446477781</c:v>
                </c:pt>
                <c:pt idx="6">
                  <c:v>1.0733591978146693</c:v>
                </c:pt>
                <c:pt idx="7">
                  <c:v>0.72249567327350572</c:v>
                </c:pt>
                <c:pt idx="8">
                  <c:v>1.2151131593262385</c:v>
                </c:pt>
                <c:pt idx="9">
                  <c:v>0.96005208077509474</c:v>
                </c:pt>
                <c:pt idx="10">
                  <c:v>2.0789420419589746</c:v>
                </c:pt>
                <c:pt idx="11">
                  <c:v>1.1825819258847106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17-4E51-A125-9F20787C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5232"/>
        <c:axId val="21079562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MS'!$L$1987:$L$1998</c:f>
              <c:numCache>
                <c:formatCode>0.00</c:formatCode>
                <c:ptCount val="12"/>
                <c:pt idx="0">
                  <c:v>0.15982771023044265</c:v>
                </c:pt>
                <c:pt idx="1">
                  <c:v>0.12794290517328358</c:v>
                </c:pt>
                <c:pt idx="2">
                  <c:v>0.10118683082226732</c:v>
                </c:pt>
                <c:pt idx="3">
                  <c:v>5.8571426100536249E-2</c:v>
                </c:pt>
                <c:pt idx="4">
                  <c:v>0.22930685256373429</c:v>
                </c:pt>
                <c:pt idx="5">
                  <c:v>0.13028226020740591</c:v>
                </c:pt>
                <c:pt idx="6">
                  <c:v>0.15460945268783771</c:v>
                </c:pt>
                <c:pt idx="7">
                  <c:v>0.13679270333013402</c:v>
                </c:pt>
                <c:pt idx="8">
                  <c:v>0.1226659623759451</c:v>
                </c:pt>
                <c:pt idx="9">
                  <c:v>0.1086090178836403</c:v>
                </c:pt>
                <c:pt idx="10">
                  <c:v>0.16251216575214067</c:v>
                </c:pt>
                <c:pt idx="11">
                  <c:v>0.14777948025243984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17-4E51-A125-9F20787CB20D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C17-4E51-A125-9F20787CB20D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C17-4E51-A125-9F20787C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6408"/>
        <c:axId val="210796016"/>
      </c:lineChart>
      <c:dateAx>
        <c:axId val="210795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795624"/>
        <c:crosses val="autoZero"/>
        <c:auto val="0"/>
        <c:lblOffset val="100"/>
        <c:baseTimeUnit val="days"/>
        <c:majorUnit val="7"/>
        <c:majorTimeUnit val="days"/>
      </c:dateAx>
      <c:valAx>
        <c:axId val="210795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0795232"/>
        <c:crosses val="autoZero"/>
        <c:crossBetween val="midCat"/>
      </c:valAx>
      <c:valAx>
        <c:axId val="21079601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5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796408"/>
        <c:crosses val="max"/>
        <c:crossBetween val="between"/>
      </c:valAx>
      <c:dateAx>
        <c:axId val="2107964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79601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31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85" footer="0.31496062000000585"/>
    <c:pageSetup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502 -  Vertical</a:t>
            </a:r>
          </a:p>
        </c:rich>
      </c:tx>
      <c:layout>
        <c:manualLayout>
          <c:xMode val="edge"/>
          <c:yMode val="edge"/>
          <c:x val="0.37327652128312283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0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MS'!$J$2098:$J$2109</c:f>
              <c:numCache>
                <c:formatCode>0.00</c:formatCode>
                <c:ptCount val="12"/>
                <c:pt idx="0">
                  <c:v>-0.59999999999718057</c:v>
                </c:pt>
                <c:pt idx="1">
                  <c:v>-0.70000000000618456</c:v>
                </c:pt>
                <c:pt idx="2">
                  <c:v>-0.49999999999954525</c:v>
                </c:pt>
                <c:pt idx="3">
                  <c:v>-0.79999999999245119</c:v>
                </c:pt>
                <c:pt idx="4">
                  <c:v>-0.100000000009004</c:v>
                </c:pt>
                <c:pt idx="5">
                  <c:v>-1.4999999999986358</c:v>
                </c:pt>
                <c:pt idx="6">
                  <c:v>-0.29999999999290594</c:v>
                </c:pt>
                <c:pt idx="7">
                  <c:v>-9.9999999997635314E-2</c:v>
                </c:pt>
                <c:pt idx="8">
                  <c:v>-1.1000000000080945</c:v>
                </c:pt>
                <c:pt idx="9">
                  <c:v>-9.9999999997635314E-2</c:v>
                </c:pt>
                <c:pt idx="10">
                  <c:v>-0.80000000000381988</c:v>
                </c:pt>
                <c:pt idx="11">
                  <c:v>-0.69999999999481588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C4-48A5-AD95-6D23F3354810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MS'!$K$2098:$K$2109</c:f>
              <c:numCache>
                <c:formatCode>0.00</c:formatCode>
                <c:ptCount val="12"/>
                <c:pt idx="0">
                  <c:v>-0.59999999999718057</c:v>
                </c:pt>
                <c:pt idx="1">
                  <c:v>-1.3000000000033651</c:v>
                </c:pt>
                <c:pt idx="2">
                  <c:v>-1.8000000000029104</c:v>
                </c:pt>
                <c:pt idx="3">
                  <c:v>-2.5999999999953616</c:v>
                </c:pt>
                <c:pt idx="4">
                  <c:v>-2.7000000000043656</c:v>
                </c:pt>
                <c:pt idx="5">
                  <c:v>-4.2000000000030013</c:v>
                </c:pt>
                <c:pt idx="6">
                  <c:v>-4.4999999999959073</c:v>
                </c:pt>
                <c:pt idx="7">
                  <c:v>-4.5999999999935426</c:v>
                </c:pt>
                <c:pt idx="8">
                  <c:v>-5.7000000000016371</c:v>
                </c:pt>
                <c:pt idx="9">
                  <c:v>-5.7999999999992724</c:v>
                </c:pt>
                <c:pt idx="10">
                  <c:v>-6.6000000000030923</c:v>
                </c:pt>
                <c:pt idx="11">
                  <c:v>-7.2999999999979082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C4-48A5-AD95-6D23F3354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7192"/>
        <c:axId val="21079758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MS'!$M$2098:$M$2109</c:f>
              <c:numCache>
                <c:formatCode>0.00</c:formatCode>
                <c:ptCount val="12"/>
                <c:pt idx="0">
                  <c:v>8.571428571388294E-2</c:v>
                </c:pt>
                <c:pt idx="1">
                  <c:v>0.10000000000088351</c:v>
                </c:pt>
                <c:pt idx="2">
                  <c:v>7.1428571428506463E-2</c:v>
                </c:pt>
                <c:pt idx="3">
                  <c:v>0.11428571428463588</c:v>
                </c:pt>
                <c:pt idx="4">
                  <c:v>1.4285714287000571E-2</c:v>
                </c:pt>
                <c:pt idx="5">
                  <c:v>0.2142857142855194</c:v>
                </c:pt>
                <c:pt idx="6">
                  <c:v>4.2857142856129418E-2</c:v>
                </c:pt>
                <c:pt idx="7">
                  <c:v>1.4285714285376474E-2</c:v>
                </c:pt>
                <c:pt idx="8">
                  <c:v>0.15714285714401349</c:v>
                </c:pt>
                <c:pt idx="9">
                  <c:v>1.4285714285376474E-2</c:v>
                </c:pt>
                <c:pt idx="10">
                  <c:v>0.11428571428625998</c:v>
                </c:pt>
                <c:pt idx="11">
                  <c:v>9.9999999999259417E-2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C4-48A5-AD95-6D23F3354810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C4-48A5-AD95-6D23F3354810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C4-48A5-AD95-6D23F3354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98368"/>
        <c:axId val="210797976"/>
      </c:lineChart>
      <c:dateAx>
        <c:axId val="2107971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0797584"/>
        <c:crosses val="autoZero"/>
        <c:auto val="0"/>
        <c:lblOffset val="100"/>
        <c:baseTimeUnit val="days"/>
        <c:majorUnit val="7"/>
        <c:majorTimeUnit val="days"/>
      </c:dateAx>
      <c:valAx>
        <c:axId val="21079758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0797192"/>
        <c:crosses val="autoZero"/>
        <c:crossBetween val="midCat"/>
      </c:valAx>
      <c:valAx>
        <c:axId val="2107979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0798368"/>
        <c:crosses val="max"/>
        <c:crossBetween val="between"/>
      </c:valAx>
      <c:dateAx>
        <c:axId val="2107983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079797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36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96" footer="0.31496062000000596"/>
    <c:pageSetup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502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30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MS'!$H$2098:$H$2109</c:f>
              <c:numCache>
                <c:formatCode>0.00</c:formatCode>
                <c:ptCount val="12"/>
                <c:pt idx="0">
                  <c:v>1.1452947704486625</c:v>
                </c:pt>
                <c:pt idx="1">
                  <c:v>0.87863532864310456</c:v>
                </c:pt>
                <c:pt idx="2">
                  <c:v>0.39812057719429755</c:v>
                </c:pt>
                <c:pt idx="3">
                  <c:v>9.055384796889987E-2</c:v>
                </c:pt>
                <c:pt idx="4">
                  <c:v>1.996496953953528</c:v>
                </c:pt>
                <c:pt idx="5">
                  <c:v>1.5008330683565623</c:v>
                </c:pt>
                <c:pt idx="6">
                  <c:v>1.0555093957562955</c:v>
                </c:pt>
                <c:pt idx="7">
                  <c:v>0.93338094610862088</c:v>
                </c:pt>
                <c:pt idx="8">
                  <c:v>0.41194655432146393</c:v>
                </c:pt>
                <c:pt idx="9">
                  <c:v>0.56293872251553412</c:v>
                </c:pt>
                <c:pt idx="10">
                  <c:v>0.87920415799051088</c:v>
                </c:pt>
                <c:pt idx="11">
                  <c:v>0.65306961132141583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CC-4220-88CA-072349D56933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MS'!$I$2098:$I$2109</c:f>
              <c:numCache>
                <c:formatCode>0.00</c:formatCode>
                <c:ptCount val="12"/>
                <c:pt idx="0">
                  <c:v>1.1452947704486625</c:v>
                </c:pt>
                <c:pt idx="1">
                  <c:v>1.2747156583540395</c:v>
                </c:pt>
                <c:pt idx="2">
                  <c:v>1.6697903972653829</c:v>
                </c:pt>
                <c:pt idx="3">
                  <c:v>1.581138827875364</c:v>
                </c:pt>
                <c:pt idx="4">
                  <c:v>3.0961266196583117</c:v>
                </c:pt>
                <c:pt idx="5">
                  <c:v>2.0665188327512709</c:v>
                </c:pt>
                <c:pt idx="6">
                  <c:v>2.5357050274719333</c:v>
                </c:pt>
                <c:pt idx="7">
                  <c:v>3.2962099360435468</c:v>
                </c:pt>
                <c:pt idx="8">
                  <c:v>3.1778766462861014</c:v>
                </c:pt>
                <c:pt idx="9">
                  <c:v>3.7391977780531751</c:v>
                </c:pt>
                <c:pt idx="10">
                  <c:v>4.378241647228359</c:v>
                </c:pt>
                <c:pt idx="11">
                  <c:v>3.9686899634231048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CC-4220-88CA-072349D56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3584"/>
        <c:axId val="211143976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MS'!$L$2098:$L$2109</c:f>
              <c:numCache>
                <c:formatCode>0.00</c:formatCode>
                <c:ptCount val="12"/>
                <c:pt idx="0">
                  <c:v>0.16361353863552322</c:v>
                </c:pt>
                <c:pt idx="1">
                  <c:v>0.12551933266330065</c:v>
                </c:pt>
                <c:pt idx="2">
                  <c:v>5.6874368170613934E-2</c:v>
                </c:pt>
                <c:pt idx="3">
                  <c:v>1.2936263995557125E-2</c:v>
                </c:pt>
                <c:pt idx="4">
                  <c:v>0.28521385056478971</c:v>
                </c:pt>
                <c:pt idx="5">
                  <c:v>0.21440472405093747</c:v>
                </c:pt>
                <c:pt idx="6">
                  <c:v>0.15078705653661365</c:v>
                </c:pt>
                <c:pt idx="7">
                  <c:v>0.13334013515837442</c:v>
                </c:pt>
                <c:pt idx="8">
                  <c:v>5.8849507760209134E-2</c:v>
                </c:pt>
                <c:pt idx="9">
                  <c:v>8.041981750221916E-2</c:v>
                </c:pt>
                <c:pt idx="10">
                  <c:v>0.1256005939986444</c:v>
                </c:pt>
                <c:pt idx="11">
                  <c:v>9.3295658760202266E-2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CC-4220-88CA-072349D56933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CC-4220-88CA-072349D56933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0CC-4220-88CA-072349D56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4760"/>
        <c:axId val="211144368"/>
      </c:lineChart>
      <c:dateAx>
        <c:axId val="211143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143976"/>
        <c:crosses val="autoZero"/>
        <c:auto val="0"/>
        <c:lblOffset val="100"/>
        <c:baseTimeUnit val="days"/>
        <c:majorUnit val="7"/>
        <c:majorTimeUnit val="days"/>
      </c:dateAx>
      <c:valAx>
        <c:axId val="211143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1143584"/>
        <c:crosses val="autoZero"/>
        <c:crossBetween val="midCat"/>
      </c:valAx>
      <c:valAx>
        <c:axId val="2111443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144760"/>
        <c:crosses val="max"/>
        <c:crossBetween val="between"/>
      </c:valAx>
      <c:dateAx>
        <c:axId val="2111447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14436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36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596" footer="0.31496062000000596"/>
    <c:pageSetup/>
  </c:printSettings>
  <c:userShapes r:id="rId1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503 -  Vertical</a:t>
            </a:r>
          </a:p>
        </c:rich>
      </c:tx>
      <c:layout>
        <c:manualLayout>
          <c:xMode val="edge"/>
          <c:yMode val="edge"/>
          <c:x val="0.37327652128312294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9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MS'!$J$2204:$J$2215</c:f>
              <c:numCache>
                <c:formatCode>0.00</c:formatCode>
                <c:ptCount val="12"/>
                <c:pt idx="0">
                  <c:v>-1.5999999999962711</c:v>
                </c:pt>
                <c:pt idx="1">
                  <c:v>-2.4999999999977263</c:v>
                </c:pt>
                <c:pt idx="2">
                  <c:v>-0.80000000000381988</c:v>
                </c:pt>
                <c:pt idx="3">
                  <c:v>-2.0999999999958163</c:v>
                </c:pt>
                <c:pt idx="4">
                  <c:v>0.30000000000427463</c:v>
                </c:pt>
                <c:pt idx="5">
                  <c:v>-4.0000000000077307</c:v>
                </c:pt>
                <c:pt idx="6">
                  <c:v>-1.5999999999962711</c:v>
                </c:pt>
                <c:pt idx="7">
                  <c:v>-9.9999999997635314E-2</c:v>
                </c:pt>
                <c:pt idx="8">
                  <c:v>-2.8999999999996362</c:v>
                </c:pt>
                <c:pt idx="9">
                  <c:v>-0.20000000000663931</c:v>
                </c:pt>
                <c:pt idx="10">
                  <c:v>-1.6999999999939064</c:v>
                </c:pt>
                <c:pt idx="11">
                  <c:v>-1.6000000000076398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29-445E-BA4B-CF503780015F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MS'!$K$2204:$K$2215</c:f>
              <c:numCache>
                <c:formatCode>0.00</c:formatCode>
                <c:ptCount val="12"/>
                <c:pt idx="0">
                  <c:v>-1.5999999999962711</c:v>
                </c:pt>
                <c:pt idx="1">
                  <c:v>-4.0999999999939973</c:v>
                </c:pt>
                <c:pt idx="2">
                  <c:v>-4.8999999999978172</c:v>
                </c:pt>
                <c:pt idx="3">
                  <c:v>-6.9999999999936335</c:v>
                </c:pt>
                <c:pt idx="4">
                  <c:v>-6.6999999999893589</c:v>
                </c:pt>
                <c:pt idx="5">
                  <c:v>-10.69999999999709</c:v>
                </c:pt>
                <c:pt idx="6">
                  <c:v>-12.299999999993361</c:v>
                </c:pt>
                <c:pt idx="7">
                  <c:v>-12.399999999990996</c:v>
                </c:pt>
                <c:pt idx="8">
                  <c:v>-15.299999999990632</c:v>
                </c:pt>
                <c:pt idx="9">
                  <c:v>-15.499999999997272</c:v>
                </c:pt>
                <c:pt idx="10">
                  <c:v>-17.199999999991178</c:v>
                </c:pt>
                <c:pt idx="11">
                  <c:v>-18.799999999998818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29-445E-BA4B-CF5037800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5544"/>
        <c:axId val="211145936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MS'!$M$2204:$M$2215</c:f>
              <c:numCache>
                <c:formatCode>0.00</c:formatCode>
                <c:ptCount val="12"/>
                <c:pt idx="0">
                  <c:v>0.22857142857089588</c:v>
                </c:pt>
                <c:pt idx="1">
                  <c:v>0.3571428571425323</c:v>
                </c:pt>
                <c:pt idx="2">
                  <c:v>0.11428571428625998</c:v>
                </c:pt>
                <c:pt idx="3">
                  <c:v>0.29999999999940236</c:v>
                </c:pt>
                <c:pt idx="4">
                  <c:v>4.2857142857753515E-2</c:v>
                </c:pt>
                <c:pt idx="5">
                  <c:v>0.57142857142967585</c:v>
                </c:pt>
                <c:pt idx="6">
                  <c:v>0.22857142857089588</c:v>
                </c:pt>
                <c:pt idx="7">
                  <c:v>1.4285714285376474E-2</c:v>
                </c:pt>
                <c:pt idx="8">
                  <c:v>0.4142857142856623</c:v>
                </c:pt>
                <c:pt idx="9">
                  <c:v>2.8571428572377044E-2</c:v>
                </c:pt>
                <c:pt idx="10">
                  <c:v>0.24285714285627233</c:v>
                </c:pt>
                <c:pt idx="11">
                  <c:v>0.22857142857251997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29-445E-BA4B-CF503780015F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29-445E-BA4B-CF503780015F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29-445E-BA4B-CF5037800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6720"/>
        <c:axId val="211146328"/>
      </c:lineChart>
      <c:dateAx>
        <c:axId val="2111455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145936"/>
        <c:crosses val="autoZero"/>
        <c:auto val="0"/>
        <c:lblOffset val="100"/>
        <c:baseTimeUnit val="days"/>
        <c:majorUnit val="7"/>
        <c:majorTimeUnit val="days"/>
      </c:dateAx>
      <c:valAx>
        <c:axId val="211145936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1145544"/>
        <c:crosses val="autoZero"/>
        <c:crossBetween val="midCat"/>
      </c:valAx>
      <c:valAx>
        <c:axId val="21114632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146720"/>
        <c:crosses val="max"/>
        <c:crossBetween val="between"/>
      </c:valAx>
      <c:dateAx>
        <c:axId val="211146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14632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42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08" footer="0.31496062000000608"/>
    <c:pageSetup/>
  </c:printSettings>
  <c:userShapes r:id="rId1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503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9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MS'!$H$2204:$H$2215</c:f>
              <c:numCache>
                <c:formatCode>0.00</c:formatCode>
                <c:ptCount val="12"/>
                <c:pt idx="0">
                  <c:v>1.6327277862926382</c:v>
                </c:pt>
                <c:pt idx="1">
                  <c:v>0.48846696568480275</c:v>
                </c:pt>
                <c:pt idx="2">
                  <c:v>0.36715121245246235</c:v>
                </c:pt>
                <c:pt idx="3">
                  <c:v>0.85883635449585605</c:v>
                </c:pt>
                <c:pt idx="4">
                  <c:v>1.0121265161727202</c:v>
                </c:pt>
                <c:pt idx="5">
                  <c:v>1.7729354227561487</c:v>
                </c:pt>
                <c:pt idx="6">
                  <c:v>0.15652474243138215</c:v>
                </c:pt>
                <c:pt idx="7">
                  <c:v>0.73539107913140489</c:v>
                </c:pt>
                <c:pt idx="8">
                  <c:v>1.340149250351367</c:v>
                </c:pt>
                <c:pt idx="9">
                  <c:v>0.78790862965284025</c:v>
                </c:pt>
                <c:pt idx="10">
                  <c:v>0.90609049729171098</c:v>
                </c:pt>
                <c:pt idx="11">
                  <c:v>0.39824618388935568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2-424E-B4A3-DF43B3DB03AE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MS'!$I$2204:$I$2215</c:f>
              <c:numCache>
                <c:formatCode>0.00</c:formatCode>
                <c:ptCount val="12"/>
                <c:pt idx="0">
                  <c:v>1.6327277862926382</c:v>
                </c:pt>
                <c:pt idx="1">
                  <c:v>1.6840427902706665</c:v>
                </c:pt>
                <c:pt idx="2">
                  <c:v>2.0483164355666204</c:v>
                </c:pt>
                <c:pt idx="3">
                  <c:v>2.5488036257867939</c:v>
                </c:pt>
                <c:pt idx="4">
                  <c:v>3.4353457313751403</c:v>
                </c:pt>
                <c:pt idx="5">
                  <c:v>4.2230913033255355</c:v>
                </c:pt>
                <c:pt idx="6">
                  <c:v>4.0698894721206829</c:v>
                </c:pt>
                <c:pt idx="7">
                  <c:v>4.2154952236383183</c:v>
                </c:pt>
                <c:pt idx="8">
                  <c:v>5.4372051523829095</c:v>
                </c:pt>
                <c:pt idx="9">
                  <c:v>6.2247248865034477</c:v>
                </c:pt>
                <c:pt idx="10">
                  <c:v>5.8931315798615387</c:v>
                </c:pt>
                <c:pt idx="11">
                  <c:v>6.2668971651937921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32-424E-B4A3-DF43B3DB0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7504"/>
        <c:axId val="211147896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MS'!$L$2204:$L$2215</c:f>
              <c:numCache>
                <c:formatCode>0.00</c:formatCode>
                <c:ptCount val="12"/>
                <c:pt idx="0">
                  <c:v>0.23324682661323401</c:v>
                </c:pt>
                <c:pt idx="1">
                  <c:v>6.9780995097828966E-2</c:v>
                </c:pt>
                <c:pt idx="2">
                  <c:v>5.2450173207494621E-2</c:v>
                </c:pt>
                <c:pt idx="3">
                  <c:v>0.12269090778512229</c:v>
                </c:pt>
                <c:pt idx="4">
                  <c:v>0.14458950231038861</c:v>
                </c:pt>
                <c:pt idx="5">
                  <c:v>0.25327648896516408</c:v>
                </c:pt>
                <c:pt idx="6">
                  <c:v>2.2360677490197451E-2</c:v>
                </c:pt>
                <c:pt idx="7">
                  <c:v>0.10505586844734356</c:v>
                </c:pt>
                <c:pt idx="8">
                  <c:v>0.19144989290733813</c:v>
                </c:pt>
                <c:pt idx="9">
                  <c:v>0.11255837566469147</c:v>
                </c:pt>
                <c:pt idx="10">
                  <c:v>0.12944149961310156</c:v>
                </c:pt>
                <c:pt idx="11">
                  <c:v>5.6892311984193665E-2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32-424E-B4A3-DF43B3DB03A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32-424E-B4A3-DF43B3DB03A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MS'!$D$1878:$D$1889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32-424E-B4A3-DF43B3DB0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8680"/>
        <c:axId val="211148288"/>
      </c:lineChart>
      <c:dateAx>
        <c:axId val="2111475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147896"/>
        <c:crosses val="autoZero"/>
        <c:auto val="0"/>
        <c:lblOffset val="100"/>
        <c:baseTimeUnit val="days"/>
        <c:majorUnit val="7"/>
        <c:majorTimeUnit val="days"/>
      </c:dateAx>
      <c:valAx>
        <c:axId val="211147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1147504"/>
        <c:crosses val="autoZero"/>
        <c:crossBetween val="midCat"/>
      </c:valAx>
      <c:valAx>
        <c:axId val="21114828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34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148680"/>
        <c:crosses val="max"/>
        <c:crossBetween val="between"/>
      </c:valAx>
      <c:dateAx>
        <c:axId val="2111486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14828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42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08" footer="0.31496062000000608"/>
    <c:pageSetup/>
  </c:printSettings>
  <c:userShapes r:id="rId1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601 -  Vertical</a:t>
            </a:r>
          </a:p>
        </c:rich>
      </c:tx>
      <c:layout>
        <c:manualLayout>
          <c:xMode val="edge"/>
          <c:yMode val="edge"/>
          <c:x val="0.37327652128312305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948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MS'!$J$2389:$J$2403</c:f>
              <c:numCache>
                <c:formatCode>0.00</c:formatCode>
                <c:ptCount val="15"/>
                <c:pt idx="0">
                  <c:v>0.20000000000663931</c:v>
                </c:pt>
                <c:pt idx="1">
                  <c:v>-0.40000000000190994</c:v>
                </c:pt>
                <c:pt idx="2">
                  <c:v>-0.30000000000427463</c:v>
                </c:pt>
                <c:pt idx="3">
                  <c:v>-0.49999999999954525</c:v>
                </c:pt>
                <c:pt idx="4">
                  <c:v>-0.40000000000190994</c:v>
                </c:pt>
                <c:pt idx="5">
                  <c:v>-0.39999999999054126</c:v>
                </c:pt>
                <c:pt idx="6">
                  <c:v>-0.20000000000663931</c:v>
                </c:pt>
                <c:pt idx="7">
                  <c:v>0.59999999999718057</c:v>
                </c:pt>
                <c:pt idx="8">
                  <c:v>-1.5999999999962711</c:v>
                </c:pt>
                <c:pt idx="9">
                  <c:v>-9.9999999997635314E-2</c:v>
                </c:pt>
                <c:pt idx="10">
                  <c:v>0.19999999999527063</c:v>
                </c:pt>
                <c:pt idx="11">
                  <c:v>-1.0999999999967258</c:v>
                </c:pt>
                <c:pt idx="12">
                  <c:v>0.19999999999527063</c:v>
                </c:pt>
                <c:pt idx="13">
                  <c:v>-0.39999999999054126</c:v>
                </c:pt>
                <c:pt idx="14">
                  <c:v>-0.60000000000854925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0A-4EF6-AF21-5BA05975B3FC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MS'!$K$2389:$K$2403</c:f>
              <c:numCache>
                <c:formatCode>0.00</c:formatCode>
                <c:ptCount val="15"/>
                <c:pt idx="0">
                  <c:v>-33.899999999994179</c:v>
                </c:pt>
                <c:pt idx="1">
                  <c:v>-34.299999999996089</c:v>
                </c:pt>
                <c:pt idx="2">
                  <c:v>-34.600000000000364</c:v>
                </c:pt>
                <c:pt idx="3">
                  <c:v>-35.099999999999909</c:v>
                </c:pt>
                <c:pt idx="4">
                  <c:v>-35.500000000001819</c:v>
                </c:pt>
                <c:pt idx="5">
                  <c:v>-35.89999999999236</c:v>
                </c:pt>
                <c:pt idx="6">
                  <c:v>-36.099999999999</c:v>
                </c:pt>
                <c:pt idx="7">
                  <c:v>-35.500000000001819</c:v>
                </c:pt>
                <c:pt idx="8">
                  <c:v>-37.09999999999809</c:v>
                </c:pt>
                <c:pt idx="9">
                  <c:v>-37.199999999995725</c:v>
                </c:pt>
                <c:pt idx="10">
                  <c:v>-37.000000000000455</c:v>
                </c:pt>
                <c:pt idx="11">
                  <c:v>-38.099999999997181</c:v>
                </c:pt>
                <c:pt idx="12">
                  <c:v>-37.90000000000191</c:v>
                </c:pt>
                <c:pt idx="13">
                  <c:v>-38.299999999992451</c:v>
                </c:pt>
                <c:pt idx="14">
                  <c:v>-38.900000000001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0A-4EF6-AF21-5BA05975B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49464"/>
        <c:axId val="211149856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MS'!$M$2389:$M$2403</c:f>
              <c:numCache>
                <c:formatCode>0.00</c:formatCode>
                <c:ptCount val="15"/>
                <c:pt idx="0">
                  <c:v>2.8571428572377044E-2</c:v>
                </c:pt>
                <c:pt idx="1">
                  <c:v>5.7142857143129992E-2</c:v>
                </c:pt>
                <c:pt idx="2">
                  <c:v>4.2857142857753515E-2</c:v>
                </c:pt>
                <c:pt idx="3">
                  <c:v>7.1428571428506463E-2</c:v>
                </c:pt>
                <c:pt idx="4">
                  <c:v>5.7142857143129992E-2</c:v>
                </c:pt>
                <c:pt idx="5">
                  <c:v>5.7142857141505896E-2</c:v>
                </c:pt>
                <c:pt idx="6">
                  <c:v>2.8571428572377044E-2</c:v>
                </c:pt>
                <c:pt idx="7">
                  <c:v>8.571428571388294E-2</c:v>
                </c:pt>
                <c:pt idx="8">
                  <c:v>0.22857142857089588</c:v>
                </c:pt>
                <c:pt idx="9">
                  <c:v>1.4285714285376474E-2</c:v>
                </c:pt>
                <c:pt idx="10">
                  <c:v>2.8571428570752948E-2</c:v>
                </c:pt>
                <c:pt idx="11">
                  <c:v>0.1571428571423894</c:v>
                </c:pt>
                <c:pt idx="12">
                  <c:v>1.7241379309937124E-3</c:v>
                </c:pt>
                <c:pt idx="13">
                  <c:v>3.0769230768503174E-3</c:v>
                </c:pt>
                <c:pt idx="14">
                  <c:v>8.571428571550703E-2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0A-4EF6-AF21-5BA05975B3FC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0A-4EF6-AF21-5BA05975B3FC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0A-4EF6-AF21-5BA05975B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150640"/>
        <c:axId val="211150248"/>
      </c:lineChart>
      <c:dateAx>
        <c:axId val="211149464"/>
        <c:scaling>
          <c:orientation val="minMax"/>
          <c:min val="41873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149856"/>
        <c:crosses val="autoZero"/>
        <c:auto val="0"/>
        <c:lblOffset val="100"/>
        <c:baseTimeUnit val="days"/>
        <c:majorUnit val="7"/>
        <c:majorTimeUnit val="days"/>
      </c:dateAx>
      <c:valAx>
        <c:axId val="211149856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1149464"/>
        <c:crosses val="autoZero"/>
        <c:crossBetween val="midCat"/>
      </c:valAx>
      <c:valAx>
        <c:axId val="2111502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150640"/>
        <c:crosses val="max"/>
        <c:crossBetween val="between"/>
      </c:valAx>
      <c:dateAx>
        <c:axId val="2111506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150248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47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24" footer="0.31496062000000624"/>
    <c:pageSetup/>
  </c:printSettings>
  <c:userShapes r:id="rId1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601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948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MS'!$H$2389:$H$2403</c:f>
              <c:numCache>
                <c:formatCode>0.00</c:formatCode>
                <c:ptCount val="15"/>
                <c:pt idx="0">
                  <c:v>2.3196982929474927</c:v>
                </c:pt>
                <c:pt idx="1">
                  <c:v>1.6138463910658163</c:v>
                </c:pt>
                <c:pt idx="2">
                  <c:v>3.5449260060039345</c:v>
                </c:pt>
                <c:pt idx="3">
                  <c:v>0.65375837821394422</c:v>
                </c:pt>
                <c:pt idx="4">
                  <c:v>0.600749539149808</c:v>
                </c:pt>
                <c:pt idx="5">
                  <c:v>0.51739732779838155</c:v>
                </c:pt>
                <c:pt idx="6">
                  <c:v>0.74953320719504413</c:v>
                </c:pt>
                <c:pt idx="7">
                  <c:v>1.3200757218004793</c:v>
                </c:pt>
                <c:pt idx="8">
                  <c:v>1.1211154758546333</c:v>
                </c:pt>
                <c:pt idx="9">
                  <c:v>0.39051251203222703</c:v>
                </c:pt>
                <c:pt idx="10">
                  <c:v>0.69310895417133911</c:v>
                </c:pt>
                <c:pt idx="11">
                  <c:v>0.59539901904739001</c:v>
                </c:pt>
                <c:pt idx="12">
                  <c:v>0.27294693241629631</c:v>
                </c:pt>
                <c:pt idx="13">
                  <c:v>0.14317821458759028</c:v>
                </c:pt>
                <c:pt idx="14">
                  <c:v>2.5741018263082975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78-4366-B2C0-7EDFB6B9D752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MS'!$I$2389:$I$2403</c:f>
              <c:numCache>
                <c:formatCode>0.00</c:formatCode>
                <c:ptCount val="15"/>
                <c:pt idx="0">
                  <c:v>22.68607061341141</c:v>
                </c:pt>
                <c:pt idx="1">
                  <c:v>21.555326468195592</c:v>
                </c:pt>
                <c:pt idx="2">
                  <c:v>20.485975690902819</c:v>
                </c:pt>
                <c:pt idx="3">
                  <c:v>20.189328862182315</c:v>
                </c:pt>
                <c:pt idx="4">
                  <c:v>19.61609795894983</c:v>
                </c:pt>
                <c:pt idx="5">
                  <c:v>20.072792509013794</c:v>
                </c:pt>
                <c:pt idx="6">
                  <c:v>20.760963353863897</c:v>
                </c:pt>
                <c:pt idx="7">
                  <c:v>21.4094605229891</c:v>
                </c:pt>
                <c:pt idx="8">
                  <c:v>21.752353882500017</c:v>
                </c:pt>
                <c:pt idx="9">
                  <c:v>21.569246625752118</c:v>
                </c:pt>
                <c:pt idx="10">
                  <c:v>21.854647094677208</c:v>
                </c:pt>
                <c:pt idx="11">
                  <c:v>21.33453770318901</c:v>
                </c:pt>
                <c:pt idx="12">
                  <c:v>21.304647378501841</c:v>
                </c:pt>
                <c:pt idx="13">
                  <c:v>21.163848880416257</c:v>
                </c:pt>
                <c:pt idx="14">
                  <c:v>22.94023757415416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78-4366-B2C0-7EDFB6B9D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85328"/>
        <c:axId val="21158572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MS'!$L$2389:$L$2403</c:f>
              <c:numCache>
                <c:formatCode>0.00</c:formatCode>
                <c:ptCount val="15"/>
                <c:pt idx="0">
                  <c:v>0.33138547042107042</c:v>
                </c:pt>
                <c:pt idx="1">
                  <c:v>0.23054948443797377</c:v>
                </c:pt>
                <c:pt idx="2">
                  <c:v>0.50641800085770494</c:v>
                </c:pt>
                <c:pt idx="3">
                  <c:v>9.3394054030563459E-2</c:v>
                </c:pt>
                <c:pt idx="4">
                  <c:v>8.5821362735686857E-2</c:v>
                </c:pt>
                <c:pt idx="5">
                  <c:v>7.3913903971197362E-2</c:v>
                </c:pt>
                <c:pt idx="6">
                  <c:v>0.10707617245643487</c:v>
                </c:pt>
                <c:pt idx="7">
                  <c:v>0.18858224597149703</c:v>
                </c:pt>
                <c:pt idx="8">
                  <c:v>0.16015935369351905</c:v>
                </c:pt>
                <c:pt idx="9">
                  <c:v>5.5787501718889576E-2</c:v>
                </c:pt>
                <c:pt idx="10">
                  <c:v>9.9015564881619875E-2</c:v>
                </c:pt>
                <c:pt idx="11">
                  <c:v>8.5057002721055722E-2</c:v>
                </c:pt>
                <c:pt idx="12">
                  <c:v>-2.3529907966922097E-3</c:v>
                </c:pt>
                <c:pt idx="13">
                  <c:v>1.1013708814430021E-3</c:v>
                </c:pt>
                <c:pt idx="14">
                  <c:v>0.36772883232975678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78-4366-B2C0-7EDFB6B9D752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78-4366-B2C0-7EDFB6B9D752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MS'!$D$2389:$D$2403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41834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78-4366-B2C0-7EDFB6B9D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86504"/>
        <c:axId val="211586112"/>
      </c:lineChart>
      <c:dateAx>
        <c:axId val="211585328"/>
        <c:scaling>
          <c:orientation val="minMax"/>
          <c:min val="41873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585720"/>
        <c:crosses val="autoZero"/>
        <c:auto val="0"/>
        <c:lblOffset val="100"/>
        <c:baseTimeUnit val="days"/>
        <c:majorUnit val="7"/>
        <c:majorTimeUnit val="days"/>
      </c:dateAx>
      <c:valAx>
        <c:axId val="211585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1585328"/>
        <c:crosses val="autoZero"/>
        <c:crossBetween val="midCat"/>
      </c:valAx>
      <c:valAx>
        <c:axId val="21158611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586504"/>
        <c:crosses val="max"/>
        <c:crossBetween val="between"/>
      </c:valAx>
      <c:dateAx>
        <c:axId val="21158650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58611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47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24" footer="0.31496062000000624"/>
    <c:pageSetup/>
  </c:printSettings>
  <c:userShapes r:id="rId1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602 -  Vertical</a:t>
            </a:r>
          </a:p>
        </c:rich>
      </c:tx>
      <c:layout>
        <c:manualLayout>
          <c:xMode val="edge"/>
          <c:yMode val="edge"/>
          <c:x val="0.37327652128312316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9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MS'!$J$2577:$J$2591</c:f>
              <c:numCache>
                <c:formatCode>0.00</c:formatCode>
                <c:ptCount val="15"/>
                <c:pt idx="0">
                  <c:v>0.100000000009004</c:v>
                </c:pt>
                <c:pt idx="1">
                  <c:v>-0.60000000000854925</c:v>
                </c:pt>
                <c:pt idx="2">
                  <c:v>-2.1999999999934516</c:v>
                </c:pt>
                <c:pt idx="3">
                  <c:v>-1.2000000000057298</c:v>
                </c:pt>
                <c:pt idx="4">
                  <c:v>-2.0999999999958163</c:v>
                </c:pt>
                <c:pt idx="5">
                  <c:v>-1.0999999999967258</c:v>
                </c:pt>
                <c:pt idx="6">
                  <c:v>0</c:v>
                </c:pt>
                <c:pt idx="7">
                  <c:v>-0.70000000000618456</c:v>
                </c:pt>
                <c:pt idx="8">
                  <c:v>-2.4000000000000909</c:v>
                </c:pt>
                <c:pt idx="9">
                  <c:v>-1.1999999999943611</c:v>
                </c:pt>
                <c:pt idx="10">
                  <c:v>-0.100000000009004</c:v>
                </c:pt>
                <c:pt idx="11">
                  <c:v>-1.7999999999915417</c:v>
                </c:pt>
                <c:pt idx="12">
                  <c:v>-0.70000000000618456</c:v>
                </c:pt>
                <c:pt idx="13">
                  <c:v>-0.99999999999909051</c:v>
                </c:pt>
                <c:pt idx="14">
                  <c:v>-0.59999999999718057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BB-4B38-B586-17A9D0EAE75E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MS'!$K$2577:$K$2591</c:f>
              <c:numCache>
                <c:formatCode>0.00</c:formatCode>
                <c:ptCount val="15"/>
                <c:pt idx="0">
                  <c:v>-114.59999999999582</c:v>
                </c:pt>
                <c:pt idx="1">
                  <c:v>-115.20000000000437</c:v>
                </c:pt>
                <c:pt idx="2">
                  <c:v>-117.39999999999782</c:v>
                </c:pt>
                <c:pt idx="3">
                  <c:v>-118.60000000000355</c:v>
                </c:pt>
                <c:pt idx="4">
                  <c:v>-120.69999999999936</c:v>
                </c:pt>
                <c:pt idx="5">
                  <c:v>-121.79999999999609</c:v>
                </c:pt>
                <c:pt idx="6">
                  <c:v>-121.79999999999609</c:v>
                </c:pt>
                <c:pt idx="7">
                  <c:v>-122.50000000000227</c:v>
                </c:pt>
                <c:pt idx="8">
                  <c:v>-124.90000000000236</c:v>
                </c:pt>
                <c:pt idx="9">
                  <c:v>-126.09999999999673</c:v>
                </c:pt>
                <c:pt idx="10">
                  <c:v>-126.20000000000573</c:v>
                </c:pt>
                <c:pt idx="11">
                  <c:v>-127.99999999999727</c:v>
                </c:pt>
                <c:pt idx="12">
                  <c:v>-128.70000000000346</c:v>
                </c:pt>
                <c:pt idx="13">
                  <c:v>-129.70000000000255</c:v>
                </c:pt>
                <c:pt idx="14">
                  <c:v>-130.29999999999973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BB-4B38-B586-17A9D0EAE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87288"/>
        <c:axId val="21158768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MS'!$M$2577:$M$2591</c:f>
              <c:numCache>
                <c:formatCode>0.00</c:formatCode>
                <c:ptCount val="15"/>
                <c:pt idx="0">
                  <c:v>1.4285714287000571E-2</c:v>
                </c:pt>
                <c:pt idx="1">
                  <c:v>8.571428571550703E-2</c:v>
                </c:pt>
                <c:pt idx="2">
                  <c:v>0.31428571428477881</c:v>
                </c:pt>
                <c:pt idx="3">
                  <c:v>0.17142857142938997</c:v>
                </c:pt>
                <c:pt idx="4">
                  <c:v>0.29999999999940236</c:v>
                </c:pt>
                <c:pt idx="5">
                  <c:v>0.1571428571423894</c:v>
                </c:pt>
                <c:pt idx="6">
                  <c:v>0</c:v>
                </c:pt>
                <c:pt idx="7">
                  <c:v>0.10000000000088351</c:v>
                </c:pt>
                <c:pt idx="8">
                  <c:v>0.34285714285715585</c:v>
                </c:pt>
                <c:pt idx="9">
                  <c:v>0.17142857142776588</c:v>
                </c:pt>
                <c:pt idx="10">
                  <c:v>1.4285714287000571E-2</c:v>
                </c:pt>
                <c:pt idx="11">
                  <c:v>0.25714285714164881</c:v>
                </c:pt>
                <c:pt idx="12">
                  <c:v>0.10000000000088351</c:v>
                </c:pt>
                <c:pt idx="13">
                  <c:v>0.14285714285701293</c:v>
                </c:pt>
                <c:pt idx="14">
                  <c:v>8.571428571388294E-2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BB-4B38-B586-17A9D0EAE75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6BB-4B38-B586-17A9D0EAE75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6BB-4B38-B586-17A9D0EAE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88464"/>
        <c:axId val="211588072"/>
      </c:lineChart>
      <c:dateAx>
        <c:axId val="2115872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587680"/>
        <c:crosses val="autoZero"/>
        <c:auto val="0"/>
        <c:lblOffset val="100"/>
        <c:baseTimeUnit val="days"/>
        <c:majorUnit val="7"/>
        <c:majorTimeUnit val="days"/>
      </c:dateAx>
      <c:valAx>
        <c:axId val="21158768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1587288"/>
        <c:crosses val="autoZero"/>
        <c:crossBetween val="midCat"/>
      </c:valAx>
      <c:valAx>
        <c:axId val="21158807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588464"/>
        <c:crosses val="max"/>
        <c:crossBetween val="between"/>
      </c:valAx>
      <c:dateAx>
        <c:axId val="2115884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58807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53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41" footer="0.31496062000000641"/>
    <c:pageSetup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602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729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9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MS'!$H$2577:$H$2591</c:f>
              <c:numCache>
                <c:formatCode>0.00</c:formatCode>
                <c:ptCount val="15"/>
                <c:pt idx="0">
                  <c:v>1.3431678991308715</c:v>
                </c:pt>
                <c:pt idx="1">
                  <c:v>3.9864771330667645</c:v>
                </c:pt>
                <c:pt idx="2">
                  <c:v>0.69202597135269417</c:v>
                </c:pt>
                <c:pt idx="3">
                  <c:v>0.75538072812668799</c:v>
                </c:pt>
                <c:pt idx="4">
                  <c:v>0.95462033537184221</c:v>
                </c:pt>
                <c:pt idx="5">
                  <c:v>0.99904956833121983</c:v>
                </c:pt>
                <c:pt idx="6">
                  <c:v>0.73925634430874643</c:v>
                </c:pt>
                <c:pt idx="7">
                  <c:v>1.6300306645633231</c:v>
                </c:pt>
                <c:pt idx="8">
                  <c:v>1.4103191146834413</c:v>
                </c:pt>
                <c:pt idx="9">
                  <c:v>1.7727943573224607</c:v>
                </c:pt>
                <c:pt idx="10">
                  <c:v>2.1053503242098839</c:v>
                </c:pt>
                <c:pt idx="11">
                  <c:v>3.6180796318882784</c:v>
                </c:pt>
                <c:pt idx="12">
                  <c:v>2.1459729702488581</c:v>
                </c:pt>
                <c:pt idx="13">
                  <c:v>0.3590264510738107</c:v>
                </c:pt>
                <c:pt idx="14">
                  <c:v>2.1822007134181054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C-41A7-BE3E-BD2F6AED5091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MS'!$I$2577:$I$2591</c:f>
              <c:numCache>
                <c:formatCode>0.00</c:formatCode>
                <c:ptCount val="15"/>
                <c:pt idx="0">
                  <c:v>54.863223579194965</c:v>
                </c:pt>
                <c:pt idx="1">
                  <c:v>52.293235712385012</c:v>
                </c:pt>
                <c:pt idx="2">
                  <c:v>52.901542510407118</c:v>
                </c:pt>
                <c:pt idx="3">
                  <c:v>53.113623491000098</c:v>
                </c:pt>
                <c:pt idx="4">
                  <c:v>53.674542397873715</c:v>
                </c:pt>
                <c:pt idx="5">
                  <c:v>54.447752955052231</c:v>
                </c:pt>
                <c:pt idx="6">
                  <c:v>53.881281546078199</c:v>
                </c:pt>
                <c:pt idx="7">
                  <c:v>55.484560918538662</c:v>
                </c:pt>
                <c:pt idx="8">
                  <c:v>56.869103225044661</c:v>
                </c:pt>
                <c:pt idx="9">
                  <c:v>57.868458598992248</c:v>
                </c:pt>
                <c:pt idx="10">
                  <c:v>56.223562685458795</c:v>
                </c:pt>
                <c:pt idx="11">
                  <c:v>58.921711630720765</c:v>
                </c:pt>
                <c:pt idx="12">
                  <c:v>58.665922835836128</c:v>
                </c:pt>
                <c:pt idx="13">
                  <c:v>58.335500352666315</c:v>
                </c:pt>
                <c:pt idx="14">
                  <c:v>60.491534947974998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C-41A7-BE3E-BD2F6AED5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89248"/>
        <c:axId val="211589640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'Leituras semanais - MS'!$L$2577:$L$2591</c:f>
              <c:numCache>
                <c:formatCode>0.00</c:formatCode>
                <c:ptCount val="15"/>
                <c:pt idx="0">
                  <c:v>0.19188112844726737</c:v>
                </c:pt>
                <c:pt idx="1">
                  <c:v>0.56949673329525208</c:v>
                </c:pt>
                <c:pt idx="2">
                  <c:v>9.8860853050384875E-2</c:v>
                </c:pt>
                <c:pt idx="3">
                  <c:v>0.10791153258952686</c:v>
                </c:pt>
                <c:pt idx="4">
                  <c:v>0.1363743336245489</c:v>
                </c:pt>
                <c:pt idx="5">
                  <c:v>0.14272136690445997</c:v>
                </c:pt>
                <c:pt idx="6">
                  <c:v>0.10560804918696377</c:v>
                </c:pt>
                <c:pt idx="7">
                  <c:v>0.23286152350904615</c:v>
                </c:pt>
                <c:pt idx="8">
                  <c:v>0.20147415924049161</c:v>
                </c:pt>
                <c:pt idx="9">
                  <c:v>0.25325633676035153</c:v>
                </c:pt>
                <c:pt idx="10">
                  <c:v>0.30076433202998343</c:v>
                </c:pt>
                <c:pt idx="11">
                  <c:v>0.51686851884118268</c:v>
                </c:pt>
                <c:pt idx="12">
                  <c:v>0.30656756717840833</c:v>
                </c:pt>
                <c:pt idx="13">
                  <c:v>5.1289493010544383E-2</c:v>
                </c:pt>
                <c:pt idx="14">
                  <c:v>0.31174295905972932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FC-41A7-BE3E-BD2F6AED5091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FC-41A7-BE3E-BD2F6AED5091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MS'!$D$2577:$D$2591</c:f>
              <c:numCache>
                <c:formatCode>m/d/yyyy</c:formatCode>
                <c:ptCount val="15"/>
                <c:pt idx="0">
                  <c:v>41873</c:v>
                </c:pt>
                <c:pt idx="1">
                  <c:v>41880</c:v>
                </c:pt>
                <c:pt idx="2">
                  <c:v>41887</c:v>
                </c:pt>
                <c:pt idx="3">
                  <c:v>41894</c:v>
                </c:pt>
                <c:pt idx="4">
                  <c:v>41901</c:v>
                </c:pt>
                <c:pt idx="5">
                  <c:v>41908</c:v>
                </c:pt>
                <c:pt idx="6">
                  <c:v>41915</c:v>
                </c:pt>
                <c:pt idx="7">
                  <c:v>41922</c:v>
                </c:pt>
                <c:pt idx="8">
                  <c:v>41929</c:v>
                </c:pt>
                <c:pt idx="9">
                  <c:v>41936</c:v>
                </c:pt>
                <c:pt idx="10">
                  <c:v>41943</c:v>
                </c:pt>
                <c:pt idx="11">
                  <c:v>41950</c:v>
                </c:pt>
                <c:pt idx="12">
                  <c:v>41957</c:v>
                </c:pt>
                <c:pt idx="13">
                  <c:v>41964</c:v>
                </c:pt>
                <c:pt idx="14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FC-41A7-BE3E-BD2F6AED5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90424"/>
        <c:axId val="211590032"/>
      </c:lineChart>
      <c:dateAx>
        <c:axId val="211589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589640"/>
        <c:crosses val="autoZero"/>
        <c:auto val="0"/>
        <c:lblOffset val="100"/>
        <c:baseTimeUnit val="days"/>
        <c:majorUnit val="7"/>
        <c:majorTimeUnit val="days"/>
      </c:dateAx>
      <c:valAx>
        <c:axId val="211589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1589248"/>
        <c:crosses val="autoZero"/>
        <c:crossBetween val="midCat"/>
      </c:valAx>
      <c:valAx>
        <c:axId val="211590032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6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590424"/>
        <c:crosses val="max"/>
        <c:crossBetween val="between"/>
      </c:valAx>
      <c:dateAx>
        <c:axId val="2115904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59003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53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41" footer="0.31496062000000641"/>
    <c:pageSetup/>
  </c:printSettings>
  <c:userShapes r:id="rId1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701 -  Vertical</a:t>
            </a:r>
          </a:p>
        </c:rich>
      </c:tx>
      <c:layout>
        <c:manualLayout>
          <c:xMode val="edge"/>
          <c:yMode val="edge"/>
          <c:x val="0.37327652128312327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8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MS'!$J$2688:$J$2699</c:f>
              <c:numCache>
                <c:formatCode>0.00</c:formatCode>
                <c:ptCount val="12"/>
                <c:pt idx="0">
                  <c:v>1.6999999999939064</c:v>
                </c:pt>
                <c:pt idx="1">
                  <c:v>-0.69999999999481588</c:v>
                </c:pt>
                <c:pt idx="2">
                  <c:v>-0.40000000000190994</c:v>
                </c:pt>
                <c:pt idx="3">
                  <c:v>0</c:v>
                </c:pt>
                <c:pt idx="4">
                  <c:v>-9.9999999997635314E-2</c:v>
                </c:pt>
                <c:pt idx="5">
                  <c:v>-9.9999999997635314E-2</c:v>
                </c:pt>
                <c:pt idx="6">
                  <c:v>0.19999999999527063</c:v>
                </c:pt>
                <c:pt idx="7">
                  <c:v>-0.40000000000190994</c:v>
                </c:pt>
                <c:pt idx="8">
                  <c:v>-0.19999999999527063</c:v>
                </c:pt>
                <c:pt idx="9">
                  <c:v>-0.100000000009004</c:v>
                </c:pt>
                <c:pt idx="10">
                  <c:v>-9.9999999997635314E-2</c:v>
                </c:pt>
                <c:pt idx="11">
                  <c:v>0.30000000000427463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7-46E4-B82A-EF00B2C6D2C8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MS'!$K$2688:$K$2699</c:f>
              <c:numCache>
                <c:formatCode>0.00</c:formatCode>
                <c:ptCount val="12"/>
                <c:pt idx="0">
                  <c:v>1.6999999999939064</c:v>
                </c:pt>
                <c:pt idx="1">
                  <c:v>0.99999999999909051</c:v>
                </c:pt>
                <c:pt idx="2">
                  <c:v>0.59999999999718057</c:v>
                </c:pt>
                <c:pt idx="3">
                  <c:v>0.59999999999718057</c:v>
                </c:pt>
                <c:pt idx="4">
                  <c:v>0.49999999999954525</c:v>
                </c:pt>
                <c:pt idx="5">
                  <c:v>0.40000000000190994</c:v>
                </c:pt>
                <c:pt idx="6">
                  <c:v>0.59999999999718057</c:v>
                </c:pt>
                <c:pt idx="7">
                  <c:v>0.19999999999527063</c:v>
                </c:pt>
                <c:pt idx="8">
                  <c:v>0</c:v>
                </c:pt>
                <c:pt idx="9">
                  <c:v>-0.100000000009004</c:v>
                </c:pt>
                <c:pt idx="10">
                  <c:v>-0.20000000000663931</c:v>
                </c:pt>
                <c:pt idx="11">
                  <c:v>9.9999999997635314E-2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7-46E4-B82A-EF00B2C6D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91208"/>
        <c:axId val="211591600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MS'!$M$2688:$M$2699</c:f>
              <c:numCache>
                <c:formatCode>0.00</c:formatCode>
                <c:ptCount val="12"/>
                <c:pt idx="0">
                  <c:v>0.24285714285627233</c:v>
                </c:pt>
                <c:pt idx="1">
                  <c:v>9.9999999999259417E-2</c:v>
                </c:pt>
                <c:pt idx="2">
                  <c:v>5.7142857143129992E-2</c:v>
                </c:pt>
                <c:pt idx="3">
                  <c:v>0</c:v>
                </c:pt>
                <c:pt idx="4">
                  <c:v>1.4285714285376474E-2</c:v>
                </c:pt>
                <c:pt idx="5">
                  <c:v>1.4285714285376474E-2</c:v>
                </c:pt>
                <c:pt idx="6">
                  <c:v>2.8571428570752948E-2</c:v>
                </c:pt>
                <c:pt idx="7">
                  <c:v>5.7142857143129992E-2</c:v>
                </c:pt>
                <c:pt idx="8">
                  <c:v>2.8571428570752948E-2</c:v>
                </c:pt>
                <c:pt idx="9">
                  <c:v>1.4285714287000571E-2</c:v>
                </c:pt>
                <c:pt idx="10">
                  <c:v>1.4285714285376474E-2</c:v>
                </c:pt>
                <c:pt idx="11">
                  <c:v>4.2857142857753515E-2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17-46E4-B82A-EF00B2C6D2C8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17-46E4-B82A-EF00B2C6D2C8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17-46E4-B82A-EF00B2C6D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92384"/>
        <c:axId val="211591992"/>
      </c:lineChart>
      <c:dateAx>
        <c:axId val="2115912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591600"/>
        <c:crosses val="autoZero"/>
        <c:auto val="0"/>
        <c:lblOffset val="100"/>
        <c:baseTimeUnit val="days"/>
        <c:majorUnit val="7"/>
        <c:majorTimeUnit val="days"/>
      </c:dateAx>
      <c:valAx>
        <c:axId val="211591600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1591208"/>
        <c:crosses val="autoZero"/>
        <c:crossBetween val="midCat"/>
      </c:valAx>
      <c:valAx>
        <c:axId val="21159199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592384"/>
        <c:crosses val="max"/>
        <c:crossBetween val="between"/>
      </c:valAx>
      <c:dateAx>
        <c:axId val="2115923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591992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5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52" footer="0.31496062000000652"/>
    <c:pageSetup/>
  </c:printSettings>
  <c:userShapes r:id="rId1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701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757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8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MS'!$H$2688:$H$2699</c:f>
              <c:numCache>
                <c:formatCode>0.00</c:formatCode>
                <c:ptCount val="12"/>
                <c:pt idx="0">
                  <c:v>0.86683333900971316</c:v>
                </c:pt>
                <c:pt idx="1">
                  <c:v>0.86371294470024185</c:v>
                </c:pt>
                <c:pt idx="2">
                  <c:v>0.70724823927930147</c:v>
                </c:pt>
                <c:pt idx="3">
                  <c:v>0.139999995008111</c:v>
                </c:pt>
                <c:pt idx="4">
                  <c:v>2.6240617780654905</c:v>
                </c:pt>
                <c:pt idx="5">
                  <c:v>1.4792227776441242</c:v>
                </c:pt>
                <c:pt idx="6">
                  <c:v>1.7923448149149424</c:v>
                </c:pt>
                <c:pt idx="7">
                  <c:v>1.007025284071402</c:v>
                </c:pt>
                <c:pt idx="8">
                  <c:v>1.0373041922195136</c:v>
                </c:pt>
                <c:pt idx="9">
                  <c:v>2.5174590098539573</c:v>
                </c:pt>
                <c:pt idx="10">
                  <c:v>2.1892921235463612</c:v>
                </c:pt>
                <c:pt idx="11">
                  <c:v>1.4616771157582915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3-4F52-BAD8-78A1606280BA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MS'!$I$2688:$I$2699</c:f>
              <c:numCache>
                <c:formatCode>0.00</c:formatCode>
                <c:ptCount val="12"/>
                <c:pt idx="0">
                  <c:v>0.86683333900971316</c:v>
                </c:pt>
                <c:pt idx="1">
                  <c:v>1.3396268755098988</c:v>
                </c:pt>
                <c:pt idx="2">
                  <c:v>0.65391131403772673</c:v>
                </c:pt>
                <c:pt idx="3">
                  <c:v>0.61188234786306295</c:v>
                </c:pt>
                <c:pt idx="4">
                  <c:v>3.1884949930870534</c:v>
                </c:pt>
                <c:pt idx="5">
                  <c:v>1.7569291813871175</c:v>
                </c:pt>
                <c:pt idx="6">
                  <c:v>0.23086794689808821</c:v>
                </c:pt>
                <c:pt idx="7">
                  <c:v>0.9740636734011513</c:v>
                </c:pt>
                <c:pt idx="8">
                  <c:v>1.8104143209033863</c:v>
                </c:pt>
                <c:pt idx="9">
                  <c:v>1.2083046258470467</c:v>
                </c:pt>
                <c:pt idx="10">
                  <c:v>1.3300376342199272</c:v>
                </c:pt>
                <c:pt idx="11">
                  <c:v>2.7911467546620892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13-4F52-BAD8-78A160628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96616"/>
        <c:axId val="211997008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MS'!$L$2688:$L$2699</c:f>
              <c:numCache>
                <c:formatCode>0.00</c:formatCode>
                <c:ptCount val="12"/>
                <c:pt idx="0">
                  <c:v>0.12383333414424473</c:v>
                </c:pt>
                <c:pt idx="1">
                  <c:v>0.12338756352860598</c:v>
                </c:pt>
                <c:pt idx="2">
                  <c:v>0.10103546275418593</c:v>
                </c:pt>
                <c:pt idx="3">
                  <c:v>1.9999999286872999E-2</c:v>
                </c:pt>
                <c:pt idx="4">
                  <c:v>0.37486596829507007</c:v>
                </c:pt>
                <c:pt idx="5">
                  <c:v>0.21131753966344632</c:v>
                </c:pt>
                <c:pt idx="6">
                  <c:v>0.2560492592735632</c:v>
                </c:pt>
                <c:pt idx="7">
                  <c:v>0.14386075486734315</c:v>
                </c:pt>
                <c:pt idx="8">
                  <c:v>0.14818631317421624</c:v>
                </c:pt>
                <c:pt idx="9">
                  <c:v>0.35963700140770821</c:v>
                </c:pt>
                <c:pt idx="10">
                  <c:v>0.31275601764948019</c:v>
                </c:pt>
                <c:pt idx="11">
                  <c:v>0.20881101653689879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13-4F52-BAD8-78A1606280BA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13-4F52-BAD8-78A1606280BA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13-4F52-BAD8-78A160628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97792"/>
        <c:axId val="211997400"/>
      </c:lineChart>
      <c:dateAx>
        <c:axId val="211996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997008"/>
        <c:crosses val="autoZero"/>
        <c:auto val="0"/>
        <c:lblOffset val="100"/>
        <c:baseTimeUnit val="days"/>
        <c:majorUnit val="7"/>
        <c:majorTimeUnit val="days"/>
      </c:dateAx>
      <c:valAx>
        <c:axId val="211997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1996616"/>
        <c:crosses val="autoZero"/>
        <c:crossBetween val="midCat"/>
      </c:valAx>
      <c:valAx>
        <c:axId val="211997400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997792"/>
        <c:crosses val="max"/>
        <c:crossBetween val="between"/>
      </c:valAx>
      <c:dateAx>
        <c:axId val="2119977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997400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5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52" footer="0.31496062000000652"/>
    <c:pageSetup/>
  </c:printSettings>
  <c:userShapes r:id="rId1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702 -  Vertical</a:t>
            </a:r>
          </a:p>
        </c:rich>
      </c:tx>
      <c:layout>
        <c:manualLayout>
          <c:xMode val="edge"/>
          <c:yMode val="edge"/>
          <c:x val="0.37327652128312339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848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MS'!$J$2795:$J$2806</c:f>
              <c:numCache>
                <c:formatCode>0.00</c:formatCode>
                <c:ptCount val="12"/>
                <c:pt idx="0">
                  <c:v>0.80000000000381988</c:v>
                </c:pt>
                <c:pt idx="1">
                  <c:v>-0.99999999999909051</c:v>
                </c:pt>
                <c:pt idx="2">
                  <c:v>-0.100000000009004</c:v>
                </c:pt>
                <c:pt idx="3">
                  <c:v>-1.1999999999943611</c:v>
                </c:pt>
                <c:pt idx="4">
                  <c:v>-0.40000000000190994</c:v>
                </c:pt>
                <c:pt idx="5">
                  <c:v>-1.0999999999967258</c:v>
                </c:pt>
                <c:pt idx="6">
                  <c:v>-0.59999999999718057</c:v>
                </c:pt>
                <c:pt idx="7">
                  <c:v>-0.30000000000427463</c:v>
                </c:pt>
                <c:pt idx="8">
                  <c:v>-1.4999999999986358</c:v>
                </c:pt>
                <c:pt idx="9">
                  <c:v>-9.9999999997635314E-2</c:v>
                </c:pt>
                <c:pt idx="10">
                  <c:v>-0.60000000000854925</c:v>
                </c:pt>
                <c:pt idx="11">
                  <c:v>-0.79999999999245119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15-4C4B-8E6C-35F91213AEE6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MS'!$K$2795:$K$2806</c:f>
              <c:numCache>
                <c:formatCode>0.00</c:formatCode>
                <c:ptCount val="12"/>
                <c:pt idx="0">
                  <c:v>0.80000000000381988</c:v>
                </c:pt>
                <c:pt idx="1">
                  <c:v>-0.19999999999527063</c:v>
                </c:pt>
                <c:pt idx="2">
                  <c:v>-0.30000000000427463</c:v>
                </c:pt>
                <c:pt idx="3">
                  <c:v>-1.4999999999986358</c:v>
                </c:pt>
                <c:pt idx="4">
                  <c:v>-1.9000000000005457</c:v>
                </c:pt>
                <c:pt idx="5">
                  <c:v>-2.9999999999972715</c:v>
                </c:pt>
                <c:pt idx="6">
                  <c:v>-3.5999999999944521</c:v>
                </c:pt>
                <c:pt idx="7">
                  <c:v>-3.8999999999987267</c:v>
                </c:pt>
                <c:pt idx="8">
                  <c:v>-5.3999999999973625</c:v>
                </c:pt>
                <c:pt idx="9">
                  <c:v>-5.4999999999949978</c:v>
                </c:pt>
                <c:pt idx="10">
                  <c:v>-6.100000000003547</c:v>
                </c:pt>
                <c:pt idx="11">
                  <c:v>-6.8999999999959982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15-4C4B-8E6C-35F91213A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98576"/>
        <c:axId val="211998968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MS'!$M$2795:$M$2806</c:f>
              <c:numCache>
                <c:formatCode>0.00</c:formatCode>
                <c:ptCount val="12"/>
                <c:pt idx="0">
                  <c:v>0.11428571428625998</c:v>
                </c:pt>
                <c:pt idx="1">
                  <c:v>0.14285714285701293</c:v>
                </c:pt>
                <c:pt idx="2">
                  <c:v>1.4285714287000571E-2</c:v>
                </c:pt>
                <c:pt idx="3">
                  <c:v>0.17142857142776588</c:v>
                </c:pt>
                <c:pt idx="4">
                  <c:v>5.7142857143129992E-2</c:v>
                </c:pt>
                <c:pt idx="5">
                  <c:v>0.1571428571423894</c:v>
                </c:pt>
                <c:pt idx="6">
                  <c:v>8.571428571388294E-2</c:v>
                </c:pt>
                <c:pt idx="7">
                  <c:v>4.2857142857753515E-2</c:v>
                </c:pt>
                <c:pt idx="8">
                  <c:v>0.2142857142855194</c:v>
                </c:pt>
                <c:pt idx="9">
                  <c:v>1.4285714285376474E-2</c:v>
                </c:pt>
                <c:pt idx="10">
                  <c:v>8.571428571550703E-2</c:v>
                </c:pt>
                <c:pt idx="11">
                  <c:v>0.11428571428463588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15-4C4B-8E6C-35F91213AEE6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15-4C4B-8E6C-35F91213AEE6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15-4C4B-8E6C-35F91213A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999752"/>
        <c:axId val="211999360"/>
      </c:lineChart>
      <c:dateAx>
        <c:axId val="211998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1998968"/>
        <c:crosses val="autoZero"/>
        <c:auto val="0"/>
        <c:lblOffset val="100"/>
        <c:baseTimeUnit val="days"/>
        <c:majorUnit val="7"/>
        <c:majorTimeUnit val="days"/>
      </c:dateAx>
      <c:valAx>
        <c:axId val="211998968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1998576"/>
        <c:crosses val="autoZero"/>
        <c:crossBetween val="midCat"/>
      </c:valAx>
      <c:valAx>
        <c:axId val="21199936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33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1999752"/>
        <c:crosses val="max"/>
        <c:crossBetween val="between"/>
      </c:valAx>
      <c:dateAx>
        <c:axId val="2119997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1999360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6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63" footer="0.31496062000000663"/>
    <c:pageSetup/>
  </c:printSettings>
  <c:userShapes r:id="rId1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702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779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848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MS'!$H$2795:$H$2806</c:f>
              <c:numCache>
                <c:formatCode>0.00</c:formatCode>
                <c:ptCount val="12"/>
                <c:pt idx="0">
                  <c:v>0.94826157058956972</c:v>
                </c:pt>
                <c:pt idx="1">
                  <c:v>1.0511898376132587</c:v>
                </c:pt>
                <c:pt idx="2">
                  <c:v>0.4188078047430927</c:v>
                </c:pt>
                <c:pt idx="3">
                  <c:v>0.353553357995323</c:v>
                </c:pt>
                <c:pt idx="4">
                  <c:v>1.1204017189364546</c:v>
                </c:pt>
                <c:pt idx="5">
                  <c:v>0.95425365780210136</c:v>
                </c:pt>
                <c:pt idx="6">
                  <c:v>1.7042593743400558</c:v>
                </c:pt>
                <c:pt idx="7">
                  <c:v>0.9774457126914764</c:v>
                </c:pt>
                <c:pt idx="8">
                  <c:v>2.4716391660762902</c:v>
                </c:pt>
                <c:pt idx="9">
                  <c:v>1.8663868805651482</c:v>
                </c:pt>
                <c:pt idx="10">
                  <c:v>0.71175837659779484</c:v>
                </c:pt>
                <c:pt idx="11">
                  <c:v>1.2408465052223501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18-4F0A-8BE4-BC2F8C32EF73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MS'!$I$2795:$I$2806</c:f>
              <c:numCache>
                <c:formatCode>0.00</c:formatCode>
                <c:ptCount val="12"/>
                <c:pt idx="0">
                  <c:v>0.94826157058956972</c:v>
                </c:pt>
                <c:pt idx="1">
                  <c:v>0.89677205962226292</c:v>
                </c:pt>
                <c:pt idx="2">
                  <c:v>1.2457929561889851</c:v>
                </c:pt>
                <c:pt idx="3">
                  <c:v>0.99849896037619601</c:v>
                </c:pt>
                <c:pt idx="4">
                  <c:v>1.421442959640892</c:v>
                </c:pt>
                <c:pt idx="5">
                  <c:v>0.48259715049705115</c:v>
                </c:pt>
                <c:pt idx="6">
                  <c:v>1.2909686261514026</c:v>
                </c:pt>
                <c:pt idx="7">
                  <c:v>1.4572577414092085</c:v>
                </c:pt>
                <c:pt idx="8">
                  <c:v>1.4549913783240187</c:v>
                </c:pt>
                <c:pt idx="9">
                  <c:v>1.9150979014528176</c:v>
                </c:pt>
                <c:pt idx="10">
                  <c:v>1.2509995959943521</c:v>
                </c:pt>
                <c:pt idx="11">
                  <c:v>2.1080085553132863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18-4F0A-8BE4-BC2F8C32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00536"/>
        <c:axId val="212000928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MS'!$L$2795:$L$2806</c:f>
              <c:numCache>
                <c:formatCode>0.00</c:formatCode>
                <c:ptCount val="12"/>
                <c:pt idx="0">
                  <c:v>0.13546593865565282</c:v>
                </c:pt>
                <c:pt idx="1">
                  <c:v>0.15016997680189409</c:v>
                </c:pt>
                <c:pt idx="2">
                  <c:v>5.9829686391870383E-2</c:v>
                </c:pt>
                <c:pt idx="3">
                  <c:v>5.0507622570760427E-2</c:v>
                </c:pt>
                <c:pt idx="4">
                  <c:v>0.16005738841949352</c:v>
                </c:pt>
                <c:pt idx="5">
                  <c:v>0.13632195111458592</c:v>
                </c:pt>
                <c:pt idx="6">
                  <c:v>0.24346562490572227</c:v>
                </c:pt>
                <c:pt idx="7">
                  <c:v>0.13963510181306807</c:v>
                </c:pt>
                <c:pt idx="8">
                  <c:v>0.35309130943947004</c:v>
                </c:pt>
                <c:pt idx="9">
                  <c:v>0.26662669722359261</c:v>
                </c:pt>
                <c:pt idx="10">
                  <c:v>0.10167976808539926</c:v>
                </c:pt>
                <c:pt idx="11">
                  <c:v>0.17726378646033572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18-4F0A-8BE4-BC2F8C32EF73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18-4F0A-8BE4-BC2F8C32EF73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18-4F0A-8BE4-BC2F8C32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01712"/>
        <c:axId val="212001320"/>
      </c:lineChart>
      <c:dateAx>
        <c:axId val="2120005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000928"/>
        <c:crosses val="autoZero"/>
        <c:auto val="0"/>
        <c:lblOffset val="100"/>
        <c:baseTimeUnit val="days"/>
        <c:majorUnit val="7"/>
        <c:majorTimeUnit val="days"/>
      </c:dateAx>
      <c:valAx>
        <c:axId val="21200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2000536"/>
        <c:crosses val="autoZero"/>
        <c:crossBetween val="midCat"/>
      </c:valAx>
      <c:valAx>
        <c:axId val="212001320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33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001712"/>
        <c:crosses val="max"/>
        <c:crossBetween val="between"/>
      </c:valAx>
      <c:dateAx>
        <c:axId val="2120017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001320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6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63" footer="0.31496062000000663"/>
    <c:pageSetup/>
  </c:printSettings>
  <c:userShapes r:id="rId1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703 -  Vertical</a:t>
            </a:r>
          </a:p>
        </c:rich>
      </c:tx>
      <c:layout>
        <c:manualLayout>
          <c:xMode val="edge"/>
          <c:yMode val="edge"/>
          <c:x val="0.3732765212831235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8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MS'!$J$2904:$J$2915</c:f>
              <c:numCache>
                <c:formatCode>0.00</c:formatCode>
                <c:ptCount val="12"/>
                <c:pt idx="0">
                  <c:v>0.30000000000427463</c:v>
                </c:pt>
                <c:pt idx="1">
                  <c:v>-1.7000000000052751</c:v>
                </c:pt>
                <c:pt idx="2">
                  <c:v>-0.99999999999909051</c:v>
                </c:pt>
                <c:pt idx="3">
                  <c:v>-1.999999999998181</c:v>
                </c:pt>
                <c:pt idx="4">
                  <c:v>-1.7000000000052751</c:v>
                </c:pt>
                <c:pt idx="5">
                  <c:v>-1.9000000000005457</c:v>
                </c:pt>
                <c:pt idx="6">
                  <c:v>-1.0999999999967258</c:v>
                </c:pt>
                <c:pt idx="7">
                  <c:v>-0.99999999999909051</c:v>
                </c:pt>
                <c:pt idx="8">
                  <c:v>-2.4000000000000909</c:v>
                </c:pt>
                <c:pt idx="9">
                  <c:v>-0.69999999999481588</c:v>
                </c:pt>
                <c:pt idx="10">
                  <c:v>-1.6000000000076398</c:v>
                </c:pt>
                <c:pt idx="11">
                  <c:v>-1.6999999999939064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C-4CE7-8895-420306E342BE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MS'!$K$2904:$K$2915</c:f>
              <c:numCache>
                <c:formatCode>0.00</c:formatCode>
                <c:ptCount val="12"/>
                <c:pt idx="0">
                  <c:v>0.30000000000427463</c:v>
                </c:pt>
                <c:pt idx="1">
                  <c:v>-1.4000000000010004</c:v>
                </c:pt>
                <c:pt idx="2">
                  <c:v>-2.4000000000000909</c:v>
                </c:pt>
                <c:pt idx="3">
                  <c:v>-4.399999999998272</c:v>
                </c:pt>
                <c:pt idx="4">
                  <c:v>-6.100000000003547</c:v>
                </c:pt>
                <c:pt idx="5">
                  <c:v>-8.0000000000040927</c:v>
                </c:pt>
                <c:pt idx="6">
                  <c:v>-9.1000000000008185</c:v>
                </c:pt>
                <c:pt idx="7">
                  <c:v>-10.099999999999909</c:v>
                </c:pt>
                <c:pt idx="8">
                  <c:v>-12.5</c:v>
                </c:pt>
                <c:pt idx="9">
                  <c:v>-13.199999999994816</c:v>
                </c:pt>
                <c:pt idx="10">
                  <c:v>-14.800000000002456</c:v>
                </c:pt>
                <c:pt idx="11">
                  <c:v>-16.499999999996362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AC-4CE7-8895-420306E34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02496"/>
        <c:axId val="212002888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MS'!$M$2904:$M$2915</c:f>
              <c:numCache>
                <c:formatCode>0.00</c:formatCode>
                <c:ptCount val="12"/>
                <c:pt idx="0">
                  <c:v>4.2857142857753515E-2</c:v>
                </c:pt>
                <c:pt idx="1">
                  <c:v>0.24285714285789645</c:v>
                </c:pt>
                <c:pt idx="2">
                  <c:v>0.14285714285701293</c:v>
                </c:pt>
                <c:pt idx="3">
                  <c:v>0.28571428571402585</c:v>
                </c:pt>
                <c:pt idx="4">
                  <c:v>0.24285714285789645</c:v>
                </c:pt>
                <c:pt idx="5">
                  <c:v>0.2714285714286494</c:v>
                </c:pt>
                <c:pt idx="6">
                  <c:v>0.1571428571423894</c:v>
                </c:pt>
                <c:pt idx="7">
                  <c:v>0.14285714285701293</c:v>
                </c:pt>
                <c:pt idx="8">
                  <c:v>0.34285714285715585</c:v>
                </c:pt>
                <c:pt idx="9">
                  <c:v>9.9999999999259417E-2</c:v>
                </c:pt>
                <c:pt idx="10">
                  <c:v>0.22857142857251997</c:v>
                </c:pt>
                <c:pt idx="11">
                  <c:v>0.24285714285627233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AC-4CE7-8895-420306E342BE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AC-4CE7-8895-420306E342BE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AC-4CE7-8895-420306E34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003672"/>
        <c:axId val="212003280"/>
      </c:lineChart>
      <c:dateAx>
        <c:axId val="2120024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002888"/>
        <c:crosses val="autoZero"/>
        <c:auto val="0"/>
        <c:lblOffset val="100"/>
        <c:baseTimeUnit val="days"/>
        <c:majorUnit val="7"/>
        <c:majorTimeUnit val="days"/>
      </c:dateAx>
      <c:valAx>
        <c:axId val="212002888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2002496"/>
        <c:crosses val="autoZero"/>
        <c:crossBetween val="midCat"/>
      </c:valAx>
      <c:valAx>
        <c:axId val="212003280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003672"/>
        <c:crosses val="max"/>
        <c:crossBetween val="between"/>
      </c:valAx>
      <c:dateAx>
        <c:axId val="21200367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003280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72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85" footer="0.31496062000000685"/>
    <c:pageSetup/>
  </c:printSettings>
  <c:userShapes r:id="rId1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703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807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8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MS'!$H$2904:$H$2915</c:f>
              <c:numCache>
                <c:formatCode>0.00</c:formatCode>
                <c:ptCount val="12"/>
                <c:pt idx="0">
                  <c:v>0.38910152431137834</c:v>
                </c:pt>
                <c:pt idx="1">
                  <c:v>1.068316446052394</c:v>
                </c:pt>
                <c:pt idx="2">
                  <c:v>0.7256721118629037</c:v>
                </c:pt>
                <c:pt idx="3">
                  <c:v>0.49406480844744211</c:v>
                </c:pt>
                <c:pt idx="4">
                  <c:v>1.3885244045501566</c:v>
                </c:pt>
                <c:pt idx="5">
                  <c:v>0.91021975541609401</c:v>
                </c:pt>
                <c:pt idx="6">
                  <c:v>0.61846582832476926</c:v>
                </c:pt>
                <c:pt idx="7">
                  <c:v>0.32280022854194301</c:v>
                </c:pt>
                <c:pt idx="8">
                  <c:v>0.68029404496778101</c:v>
                </c:pt>
                <c:pt idx="9">
                  <c:v>0.48846701263540365</c:v>
                </c:pt>
                <c:pt idx="10">
                  <c:v>3.2739120450334038</c:v>
                </c:pt>
                <c:pt idx="11">
                  <c:v>3.2301238364713711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C6-43EC-84C6-CEEFAA610169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MS'!$I$2904:$I$2915</c:f>
              <c:numCache>
                <c:formatCode>0.00</c:formatCode>
                <c:ptCount val="12"/>
                <c:pt idx="0">
                  <c:v>0.38910152431137834</c:v>
                </c:pt>
                <c:pt idx="1">
                  <c:v>1.422146271036717</c:v>
                </c:pt>
                <c:pt idx="2">
                  <c:v>0.92720006559691392</c:v>
                </c:pt>
                <c:pt idx="3">
                  <c:v>1.3520355395019026</c:v>
                </c:pt>
                <c:pt idx="4">
                  <c:v>1.586190413557784</c:v>
                </c:pt>
                <c:pt idx="5">
                  <c:v>0.68883960838205904</c:v>
                </c:pt>
                <c:pt idx="6">
                  <c:v>0.12806246174167377</c:v>
                </c:pt>
                <c:pt idx="7">
                  <c:v>0.21023795212892415</c:v>
                </c:pt>
                <c:pt idx="8">
                  <c:v>0.50219516724707758</c:v>
                </c:pt>
                <c:pt idx="9">
                  <c:v>0.98488579646309748</c:v>
                </c:pt>
                <c:pt idx="10">
                  <c:v>2.2992390016742328</c:v>
                </c:pt>
                <c:pt idx="11">
                  <c:v>1.1142710549212076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C6-43EC-84C6-CEEFAA610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69352"/>
        <c:axId val="21236974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MS'!$L$2904:$L$2915</c:f>
              <c:numCache>
                <c:formatCode>0.00</c:formatCode>
                <c:ptCount val="12"/>
                <c:pt idx="0">
                  <c:v>5.5585932044482624E-2</c:v>
                </c:pt>
                <c:pt idx="1">
                  <c:v>0.15261663515034199</c:v>
                </c:pt>
                <c:pt idx="2">
                  <c:v>0.10366744455184339</c:v>
                </c:pt>
                <c:pt idx="3">
                  <c:v>7.058068692106316E-2</c:v>
                </c:pt>
                <c:pt idx="4">
                  <c:v>0.19836062922145095</c:v>
                </c:pt>
                <c:pt idx="5">
                  <c:v>0.13003139363087057</c:v>
                </c:pt>
                <c:pt idx="6">
                  <c:v>8.8352261189252754E-2</c:v>
                </c:pt>
                <c:pt idx="7">
                  <c:v>4.6114318363134718E-2</c:v>
                </c:pt>
                <c:pt idx="8">
                  <c:v>9.718486356682586E-2</c:v>
                </c:pt>
                <c:pt idx="9">
                  <c:v>6.9781001805057669E-2</c:v>
                </c:pt>
                <c:pt idx="10">
                  <c:v>0.46770172071905769</c:v>
                </c:pt>
                <c:pt idx="11">
                  <c:v>0.46144626235305303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C6-43EC-84C6-CEEFAA610169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C6-43EC-84C6-CEEFAA610169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CC6-43EC-84C6-CEEFAA6101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0528"/>
        <c:axId val="212370136"/>
      </c:lineChart>
      <c:dateAx>
        <c:axId val="212369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369744"/>
        <c:crosses val="autoZero"/>
        <c:auto val="0"/>
        <c:lblOffset val="100"/>
        <c:baseTimeUnit val="days"/>
        <c:majorUnit val="7"/>
        <c:majorTimeUnit val="days"/>
      </c:dateAx>
      <c:valAx>
        <c:axId val="212369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2369352"/>
        <c:crosses val="autoZero"/>
        <c:crossBetween val="midCat"/>
      </c:valAx>
      <c:valAx>
        <c:axId val="21237013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370528"/>
        <c:crosses val="max"/>
        <c:crossBetween val="between"/>
      </c:valAx>
      <c:dateAx>
        <c:axId val="212370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37013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72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85" footer="0.31496062000000685"/>
    <c:pageSetup/>
  </c:printSettings>
  <c:userShapes r:id="rId1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801 -  Vertical</a:t>
            </a:r>
          </a:p>
        </c:rich>
      </c:tx>
      <c:layout>
        <c:manualLayout>
          <c:xMode val="edge"/>
          <c:yMode val="edge"/>
          <c:x val="0.37327652128312361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7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MS'!$D$3010:$D$3021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MS'!$J$3010:$J$3021</c:f>
              <c:numCache>
                <c:formatCode>0.00</c:formatCode>
                <c:ptCount val="12"/>
                <c:pt idx="0">
                  <c:v>1.9000000000005457</c:v>
                </c:pt>
                <c:pt idx="1">
                  <c:v>-0.70000000000618456</c:v>
                </c:pt>
                <c:pt idx="2">
                  <c:v>-0.29999999999290594</c:v>
                </c:pt>
                <c:pt idx="3">
                  <c:v>0.19999999999527063</c:v>
                </c:pt>
                <c:pt idx="4">
                  <c:v>0.30000000000427463</c:v>
                </c:pt>
                <c:pt idx="5">
                  <c:v>-0.90000000000145519</c:v>
                </c:pt>
                <c:pt idx="6">
                  <c:v>0.19999999999527063</c:v>
                </c:pt>
                <c:pt idx="7">
                  <c:v>-0.40000000000190994</c:v>
                </c:pt>
                <c:pt idx="8">
                  <c:v>-0.29999999999290594</c:v>
                </c:pt>
                <c:pt idx="9">
                  <c:v>0.40000000000190994</c:v>
                </c:pt>
                <c:pt idx="10">
                  <c:v>-0.60000000000854925</c:v>
                </c:pt>
                <c:pt idx="11">
                  <c:v>0.100000000009004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A4-4B06-B5FA-E2358A272E97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MS'!$D$3010:$D$3021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MS'!$K$3010:$K$3021</c:f>
              <c:numCache>
                <c:formatCode>0.00</c:formatCode>
                <c:ptCount val="12"/>
                <c:pt idx="0">
                  <c:v>1.9000000000005457</c:v>
                </c:pt>
                <c:pt idx="1">
                  <c:v>1.1999999999943611</c:v>
                </c:pt>
                <c:pt idx="2">
                  <c:v>0.90000000000145519</c:v>
                </c:pt>
                <c:pt idx="3">
                  <c:v>1.0999999999967258</c:v>
                </c:pt>
                <c:pt idx="4">
                  <c:v>1.4000000000010004</c:v>
                </c:pt>
                <c:pt idx="5">
                  <c:v>0.49999999999954525</c:v>
                </c:pt>
                <c:pt idx="6">
                  <c:v>0.69999999999481588</c:v>
                </c:pt>
                <c:pt idx="7">
                  <c:v>0.29999999999290594</c:v>
                </c:pt>
                <c:pt idx="8">
                  <c:v>0</c:v>
                </c:pt>
                <c:pt idx="9">
                  <c:v>0.40000000000190994</c:v>
                </c:pt>
                <c:pt idx="10">
                  <c:v>-0.20000000000663931</c:v>
                </c:pt>
                <c:pt idx="11">
                  <c:v>-9.9999999997635314E-2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A4-4B06-B5FA-E2358A272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1312"/>
        <c:axId val="21237170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MS'!$D$3010:$D$3021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MS'!$M$3010:$M$3021</c:f>
              <c:numCache>
                <c:formatCode>0.00</c:formatCode>
                <c:ptCount val="12"/>
                <c:pt idx="0">
                  <c:v>0.2714285714286494</c:v>
                </c:pt>
                <c:pt idx="1">
                  <c:v>0.10000000000088351</c:v>
                </c:pt>
                <c:pt idx="2">
                  <c:v>4.2857142856129418E-2</c:v>
                </c:pt>
                <c:pt idx="3">
                  <c:v>2.8571428570752948E-2</c:v>
                </c:pt>
                <c:pt idx="4">
                  <c:v>4.2857142857753515E-2</c:v>
                </c:pt>
                <c:pt idx="5">
                  <c:v>0.12857142857163645</c:v>
                </c:pt>
                <c:pt idx="6">
                  <c:v>2.8571428570752948E-2</c:v>
                </c:pt>
                <c:pt idx="7">
                  <c:v>5.7142857143129992E-2</c:v>
                </c:pt>
                <c:pt idx="8">
                  <c:v>4.2857142856129418E-2</c:v>
                </c:pt>
                <c:pt idx="9">
                  <c:v>5.7142857143129992E-2</c:v>
                </c:pt>
                <c:pt idx="10">
                  <c:v>8.571428571550703E-2</c:v>
                </c:pt>
                <c:pt idx="11">
                  <c:v>1.4285714287000571E-2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A4-4B06-B5FA-E2358A272E97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MS'!$D$3010:$D$3021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0A4-4B06-B5FA-E2358A272E97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MS'!$D$3010:$D$3021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0A4-4B06-B5FA-E2358A272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2488"/>
        <c:axId val="212372096"/>
      </c:lineChart>
      <c:dateAx>
        <c:axId val="212371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371704"/>
        <c:crosses val="autoZero"/>
        <c:auto val="0"/>
        <c:lblOffset val="100"/>
        <c:baseTimeUnit val="days"/>
        <c:majorUnit val="7"/>
        <c:majorTimeUnit val="days"/>
      </c:dateAx>
      <c:valAx>
        <c:axId val="21237170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2371312"/>
        <c:crosses val="autoZero"/>
        <c:crossBetween val="midCat"/>
      </c:valAx>
      <c:valAx>
        <c:axId val="2123720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372488"/>
        <c:crosses val="max"/>
        <c:crossBetween val="between"/>
      </c:valAx>
      <c:dateAx>
        <c:axId val="2123724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37209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78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96" footer="0.31496062000000696"/>
    <c:pageSetup/>
  </c:printSettings>
  <c:userShapes r:id="rId1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801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829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7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MS'!$H$3010:$H$3021</c:f>
              <c:numCache>
                <c:formatCode>0.00</c:formatCode>
                <c:ptCount val="12"/>
                <c:pt idx="0">
                  <c:v>1.3257451043647219</c:v>
                </c:pt>
                <c:pt idx="1">
                  <c:v>0.23853723651672834</c:v>
                </c:pt>
                <c:pt idx="2">
                  <c:v>0.71847061724804073</c:v>
                </c:pt>
                <c:pt idx="3">
                  <c:v>0.83486525780544996</c:v>
                </c:pt>
                <c:pt idx="4">
                  <c:v>2.0066140817759317</c:v>
                </c:pt>
                <c:pt idx="5">
                  <c:v>3.938019770280317</c:v>
                </c:pt>
                <c:pt idx="6">
                  <c:v>4.7709956371050657</c:v>
                </c:pt>
                <c:pt idx="7">
                  <c:v>0.8614522685601842</c:v>
                </c:pt>
                <c:pt idx="8">
                  <c:v>0.57628116237924598</c:v>
                </c:pt>
                <c:pt idx="9">
                  <c:v>1.6263148290159648</c:v>
                </c:pt>
                <c:pt idx="10">
                  <c:v>1.0478549069087271</c:v>
                </c:pt>
                <c:pt idx="11">
                  <c:v>1.2952992335496913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07-4B2B-938D-DCB6406F06CC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MS'!$I$3010:$I$3021</c:f>
              <c:numCache>
                <c:formatCode>0.00</c:formatCode>
                <c:ptCount val="12"/>
                <c:pt idx="0">
                  <c:v>1.3257451043647219</c:v>
                </c:pt>
                <c:pt idx="1">
                  <c:v>1.5480633593111657</c:v>
                </c:pt>
                <c:pt idx="2">
                  <c:v>0.8915716722489937</c:v>
                </c:pt>
                <c:pt idx="3">
                  <c:v>1.7252536284272997</c:v>
                </c:pt>
                <c:pt idx="4">
                  <c:v>0.94868326212028697</c:v>
                </c:pt>
                <c:pt idx="5">
                  <c:v>4.784140389911185</c:v>
                </c:pt>
                <c:pt idx="6">
                  <c:v>0.34525353294378719</c:v>
                </c:pt>
                <c:pt idx="7">
                  <c:v>0.52009614604656373</c:v>
                </c:pt>
                <c:pt idx="8">
                  <c:v>0.99297530591527849</c:v>
                </c:pt>
                <c:pt idx="9">
                  <c:v>0.65855903577214725</c:v>
                </c:pt>
                <c:pt idx="10">
                  <c:v>0.47042528619602619</c:v>
                </c:pt>
                <c:pt idx="11">
                  <c:v>1.7129214763314062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07-4B2B-938D-DCB6406F0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3272"/>
        <c:axId val="21237366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MS'!$L$3010:$L$3021</c:f>
              <c:numCache>
                <c:formatCode>0.00</c:formatCode>
                <c:ptCount val="12"/>
                <c:pt idx="0">
                  <c:v>0.18939215776638885</c:v>
                </c:pt>
                <c:pt idx="1">
                  <c:v>3.4076748073818337E-2</c:v>
                </c:pt>
                <c:pt idx="2">
                  <c:v>0.10263865960686296</c:v>
                </c:pt>
                <c:pt idx="3">
                  <c:v>0.11926646540077857</c:v>
                </c:pt>
                <c:pt idx="4">
                  <c:v>0.28665915453941881</c:v>
                </c:pt>
                <c:pt idx="5">
                  <c:v>0.5625742528971881</c:v>
                </c:pt>
                <c:pt idx="6">
                  <c:v>0.68157080530072367</c:v>
                </c:pt>
                <c:pt idx="7">
                  <c:v>0.12306460979431202</c:v>
                </c:pt>
                <c:pt idx="8">
                  <c:v>8.2325880339892285E-2</c:v>
                </c:pt>
                <c:pt idx="9">
                  <c:v>0.23233068985942354</c:v>
                </c:pt>
                <c:pt idx="10">
                  <c:v>0.14969355812981816</c:v>
                </c:pt>
                <c:pt idx="11">
                  <c:v>0.1850427476499559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07-4B2B-938D-DCB6406F06CC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07-4B2B-938D-DCB6406F06CC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307-4B2B-938D-DCB6406F0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4448"/>
        <c:axId val="212374056"/>
      </c:lineChart>
      <c:dateAx>
        <c:axId val="212373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373664"/>
        <c:crosses val="autoZero"/>
        <c:auto val="0"/>
        <c:lblOffset val="100"/>
        <c:baseTimeUnit val="days"/>
        <c:majorUnit val="7"/>
        <c:majorTimeUnit val="days"/>
      </c:dateAx>
      <c:valAx>
        <c:axId val="2123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2373272"/>
        <c:crosses val="autoZero"/>
        <c:crossBetween val="midCat"/>
      </c:valAx>
      <c:valAx>
        <c:axId val="21237405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789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374448"/>
        <c:crosses val="max"/>
        <c:crossBetween val="between"/>
      </c:valAx>
      <c:dateAx>
        <c:axId val="2123744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37405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78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696" footer="0.31496062000000696"/>
    <c:pageSetup/>
  </c:printSettings>
  <c:userShapes r:id="rId1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802 -  Vertical</a:t>
            </a:r>
          </a:p>
        </c:rich>
      </c:tx>
      <c:layout>
        <c:manualLayout>
          <c:xMode val="edge"/>
          <c:yMode val="edge"/>
          <c:x val="0.37327652128312372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749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MS'!$J$3115:$J$3126</c:f>
              <c:numCache>
                <c:formatCode>0.00</c:formatCode>
                <c:ptCount val="12"/>
                <c:pt idx="0">
                  <c:v>0.80000000000381988</c:v>
                </c:pt>
                <c:pt idx="1">
                  <c:v>-0.90000000000145519</c:v>
                </c:pt>
                <c:pt idx="2">
                  <c:v>-0.30000000000427463</c:v>
                </c:pt>
                <c:pt idx="3">
                  <c:v>-0.39999999999054126</c:v>
                </c:pt>
                <c:pt idx="4">
                  <c:v>-0.60000000000854925</c:v>
                </c:pt>
                <c:pt idx="5">
                  <c:v>-0.59999999999718057</c:v>
                </c:pt>
                <c:pt idx="6">
                  <c:v>-0.99999999999909051</c:v>
                </c:pt>
                <c:pt idx="7">
                  <c:v>-0.69999999999481588</c:v>
                </c:pt>
                <c:pt idx="8">
                  <c:v>-1.3000000000033651</c:v>
                </c:pt>
                <c:pt idx="9">
                  <c:v>0.29999999999290594</c:v>
                </c:pt>
                <c:pt idx="10">
                  <c:v>-0.29999999999290594</c:v>
                </c:pt>
                <c:pt idx="11">
                  <c:v>-1.9000000000005457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5B-464D-8FC8-75AC7E5CA196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MS'!$K$3115:$K$3126</c:f>
              <c:numCache>
                <c:formatCode>0.00</c:formatCode>
                <c:ptCount val="12"/>
                <c:pt idx="0">
                  <c:v>0.80000000000381988</c:v>
                </c:pt>
                <c:pt idx="1">
                  <c:v>-9.9999999997635314E-2</c:v>
                </c:pt>
                <c:pt idx="2">
                  <c:v>-0.40000000000190994</c:v>
                </c:pt>
                <c:pt idx="3">
                  <c:v>-0.79999999999245119</c:v>
                </c:pt>
                <c:pt idx="4">
                  <c:v>-1.4000000000010004</c:v>
                </c:pt>
                <c:pt idx="5">
                  <c:v>-1.999999999998181</c:v>
                </c:pt>
                <c:pt idx="6">
                  <c:v>-2.9999999999972715</c:v>
                </c:pt>
                <c:pt idx="7">
                  <c:v>-3.6999999999920874</c:v>
                </c:pt>
                <c:pt idx="8">
                  <c:v>-4.9999999999954525</c:v>
                </c:pt>
                <c:pt idx="9">
                  <c:v>-4.7000000000025466</c:v>
                </c:pt>
                <c:pt idx="10">
                  <c:v>-4.9999999999954525</c:v>
                </c:pt>
                <c:pt idx="11">
                  <c:v>-6.8999999999959982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5B-464D-8FC8-75AC7E5CA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5232"/>
        <c:axId val="21237562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MS'!$M$3115:$M$3126</c:f>
              <c:numCache>
                <c:formatCode>0.00</c:formatCode>
                <c:ptCount val="12"/>
                <c:pt idx="0">
                  <c:v>0.11428571428625998</c:v>
                </c:pt>
                <c:pt idx="1">
                  <c:v>0.12857142857163645</c:v>
                </c:pt>
                <c:pt idx="2">
                  <c:v>4.2857142857753515E-2</c:v>
                </c:pt>
                <c:pt idx="3">
                  <c:v>5.7142857141505896E-2</c:v>
                </c:pt>
                <c:pt idx="4">
                  <c:v>8.571428571550703E-2</c:v>
                </c:pt>
                <c:pt idx="5">
                  <c:v>8.571428571388294E-2</c:v>
                </c:pt>
                <c:pt idx="6">
                  <c:v>0.14285714285701293</c:v>
                </c:pt>
                <c:pt idx="7">
                  <c:v>9.9999999999259417E-2</c:v>
                </c:pt>
                <c:pt idx="8">
                  <c:v>0.18571428571476645</c:v>
                </c:pt>
                <c:pt idx="9">
                  <c:v>4.2857142856129418E-2</c:v>
                </c:pt>
                <c:pt idx="10">
                  <c:v>4.2857142856129418E-2</c:v>
                </c:pt>
                <c:pt idx="11">
                  <c:v>0.2714285714286494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5B-464D-8FC8-75AC7E5CA196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5B-464D-8FC8-75AC7E5CA196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5B-464D-8FC8-75AC7E5CA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376408"/>
        <c:axId val="212376016"/>
      </c:lineChart>
      <c:dateAx>
        <c:axId val="2123752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375624"/>
        <c:crosses val="autoZero"/>
        <c:auto val="0"/>
        <c:lblOffset val="100"/>
        <c:baseTimeUnit val="days"/>
        <c:majorUnit val="7"/>
        <c:majorTimeUnit val="days"/>
      </c:dateAx>
      <c:valAx>
        <c:axId val="21237562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2375232"/>
        <c:crosses val="autoZero"/>
        <c:crossBetween val="midCat"/>
      </c:valAx>
      <c:valAx>
        <c:axId val="21237601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8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376408"/>
        <c:crosses val="max"/>
        <c:crossBetween val="between"/>
      </c:valAx>
      <c:dateAx>
        <c:axId val="2123764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37601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8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707" footer="0.31496062000000707"/>
    <c:pageSetup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802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857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749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MS'!$H$3115:$H$3126</c:f>
              <c:numCache>
                <c:formatCode>0.00</c:formatCode>
                <c:ptCount val="12"/>
                <c:pt idx="0">
                  <c:v>0.48104053917374856</c:v>
                </c:pt>
                <c:pt idx="1">
                  <c:v>1.3256319230671738</c:v>
                </c:pt>
                <c:pt idx="2">
                  <c:v>0.88842556891936175</c:v>
                </c:pt>
                <c:pt idx="3">
                  <c:v>2.5656383132019243</c:v>
                </c:pt>
                <c:pt idx="4">
                  <c:v>2.5603124161135007</c:v>
                </c:pt>
                <c:pt idx="5">
                  <c:v>0.92417532151997328</c:v>
                </c:pt>
                <c:pt idx="6">
                  <c:v>0.99181652665680153</c:v>
                </c:pt>
                <c:pt idx="7">
                  <c:v>0.28844405439066584</c:v>
                </c:pt>
                <c:pt idx="8">
                  <c:v>1.4103191548004939</c:v>
                </c:pt>
                <c:pt idx="9">
                  <c:v>1.448067719783896</c:v>
                </c:pt>
                <c:pt idx="10">
                  <c:v>0.94260282536285434</c:v>
                </c:pt>
                <c:pt idx="11">
                  <c:v>0.8902246917634854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05-422E-8FDD-B22E02D48CBD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MS'!$I$3115:$I$3126</c:f>
              <c:numCache>
                <c:formatCode>0.00</c:formatCode>
                <c:ptCount val="12"/>
                <c:pt idx="0">
                  <c:v>0.48104053917374856</c:v>
                </c:pt>
                <c:pt idx="1">
                  <c:v>0.84646322669098772</c:v>
                </c:pt>
                <c:pt idx="2">
                  <c:v>1.6902662449248402</c:v>
                </c:pt>
                <c:pt idx="3">
                  <c:v>1.1139568749095372</c:v>
                </c:pt>
                <c:pt idx="4">
                  <c:v>1.8402445358201527</c:v>
                </c:pt>
                <c:pt idx="5">
                  <c:v>1.1720921147163312</c:v>
                </c:pt>
                <c:pt idx="6">
                  <c:v>1.5360013494594118</c:v>
                </c:pt>
                <c:pt idx="7">
                  <c:v>1.8104419151803708</c:v>
                </c:pt>
                <c:pt idx="8">
                  <c:v>3.2073197697042755</c:v>
                </c:pt>
                <c:pt idx="9">
                  <c:v>1.918019797571513</c:v>
                </c:pt>
                <c:pt idx="10">
                  <c:v>2.860367139449445</c:v>
                </c:pt>
                <c:pt idx="11">
                  <c:v>2.460447132431602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05-422E-8FDD-B22E02D48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09432"/>
        <c:axId val="21270982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MS'!$L$3115:$L$3126</c:f>
              <c:numCache>
                <c:formatCode>0.00</c:formatCode>
                <c:ptCount val="12"/>
                <c:pt idx="0">
                  <c:v>6.8720077024821219E-2</c:v>
                </c:pt>
                <c:pt idx="1">
                  <c:v>0.18937598900959626</c:v>
                </c:pt>
                <c:pt idx="2">
                  <c:v>0.12691793841705168</c:v>
                </c:pt>
                <c:pt idx="3" formatCode="0.0000">
                  <c:v>0.36651975902884631</c:v>
                </c:pt>
                <c:pt idx="4" formatCode="0.0000">
                  <c:v>0.36575891658764298</c:v>
                </c:pt>
                <c:pt idx="5">
                  <c:v>0.13202504593142475</c:v>
                </c:pt>
                <c:pt idx="6">
                  <c:v>0.14168807523668595</c:v>
                </c:pt>
                <c:pt idx="7">
                  <c:v>4.1206293484380832E-2</c:v>
                </c:pt>
                <c:pt idx="8">
                  <c:v>0.20147416497149911</c:v>
                </c:pt>
                <c:pt idx="9">
                  <c:v>0.20686681711198515</c:v>
                </c:pt>
                <c:pt idx="10">
                  <c:v>0.13465754648040776</c:v>
                </c:pt>
                <c:pt idx="11">
                  <c:v>0.1271749559662122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05-422E-8FDD-B22E02D48CBD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05-422E-8FDD-B22E02D48CBD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05-422E-8FDD-B22E02D48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0608"/>
        <c:axId val="212710216"/>
      </c:lineChart>
      <c:dateAx>
        <c:axId val="212709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709824"/>
        <c:crosses val="autoZero"/>
        <c:auto val="0"/>
        <c:lblOffset val="100"/>
        <c:baseTimeUnit val="days"/>
        <c:majorUnit val="7"/>
        <c:majorTimeUnit val="days"/>
      </c:dateAx>
      <c:valAx>
        <c:axId val="212709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2709432"/>
        <c:crosses val="autoZero"/>
        <c:crossBetween val="midCat"/>
      </c:valAx>
      <c:valAx>
        <c:axId val="21271021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811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710608"/>
        <c:crosses val="max"/>
        <c:crossBetween val="between"/>
      </c:valAx>
      <c:dateAx>
        <c:axId val="2127106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71021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84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707" footer="0.31496062000000707"/>
    <c:pageSetup/>
  </c:printSettings>
  <c:userShapes r:id="rId1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901 -  Vertical</a:t>
            </a:r>
          </a:p>
        </c:rich>
      </c:tx>
      <c:layout>
        <c:manualLayout>
          <c:xMode val="edge"/>
          <c:yMode val="edge"/>
          <c:x val="0.37327652128312383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726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MS'!$J$3217:$J$3228</c:f>
              <c:numCache>
                <c:formatCode>0.00</c:formatCode>
                <c:ptCount val="12"/>
                <c:pt idx="0">
                  <c:v>-0.29999999999290594</c:v>
                </c:pt>
                <c:pt idx="1">
                  <c:v>-1.1000000000080945</c:v>
                </c:pt>
                <c:pt idx="2">
                  <c:v>-0.49999999999954525</c:v>
                </c:pt>
                <c:pt idx="3">
                  <c:v>-0.59999999999718057</c:v>
                </c:pt>
                <c:pt idx="4">
                  <c:v>-0.80000000000381988</c:v>
                </c:pt>
                <c:pt idx="5">
                  <c:v>-0.69999999999481588</c:v>
                </c:pt>
                <c:pt idx="6">
                  <c:v>-0.19999999999527063</c:v>
                </c:pt>
                <c:pt idx="7">
                  <c:v>-0.40000000000190994</c:v>
                </c:pt>
                <c:pt idx="8">
                  <c:v>-1.4000000000010004</c:v>
                </c:pt>
                <c:pt idx="9">
                  <c:v>0.29999999999290594</c:v>
                </c:pt>
                <c:pt idx="10">
                  <c:v>-0.79999999999245119</c:v>
                </c:pt>
                <c:pt idx="11">
                  <c:v>-0.70000000000618456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B9-4429-9775-D668B9E75ED6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MS'!$K$3217:$K$3228</c:f>
              <c:numCache>
                <c:formatCode>0.00</c:formatCode>
                <c:ptCount val="12"/>
                <c:pt idx="0">
                  <c:v>-0.29999999999290594</c:v>
                </c:pt>
                <c:pt idx="1">
                  <c:v>-1.4000000000010004</c:v>
                </c:pt>
                <c:pt idx="2">
                  <c:v>-1.9000000000005457</c:v>
                </c:pt>
                <c:pt idx="3">
                  <c:v>-2.4999999999977263</c:v>
                </c:pt>
                <c:pt idx="4">
                  <c:v>-3.3000000000015461</c:v>
                </c:pt>
                <c:pt idx="5">
                  <c:v>-3.999999999996362</c:v>
                </c:pt>
                <c:pt idx="6">
                  <c:v>-4.1999999999916326</c:v>
                </c:pt>
                <c:pt idx="7">
                  <c:v>-4.5999999999935426</c:v>
                </c:pt>
                <c:pt idx="8">
                  <c:v>-5.999999999994543</c:v>
                </c:pt>
                <c:pt idx="9">
                  <c:v>-5.7000000000016371</c:v>
                </c:pt>
                <c:pt idx="10">
                  <c:v>-6.4999999999940883</c:v>
                </c:pt>
                <c:pt idx="11">
                  <c:v>-7.2000000000002728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B9-4429-9775-D668B9E75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1392"/>
        <c:axId val="21271178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MS'!$M$3217:$M$3228</c:f>
              <c:numCache>
                <c:formatCode>0.00</c:formatCode>
                <c:ptCount val="12"/>
                <c:pt idx="0">
                  <c:v>4.2857142856129418E-2</c:v>
                </c:pt>
                <c:pt idx="1">
                  <c:v>0.15714285714401349</c:v>
                </c:pt>
                <c:pt idx="2">
                  <c:v>7.1428571428506463E-2</c:v>
                </c:pt>
                <c:pt idx="3">
                  <c:v>8.571428571388294E-2</c:v>
                </c:pt>
                <c:pt idx="4">
                  <c:v>0.11428571428625998</c:v>
                </c:pt>
                <c:pt idx="5">
                  <c:v>9.9999999999259417E-2</c:v>
                </c:pt>
                <c:pt idx="6">
                  <c:v>2.8571428570752948E-2</c:v>
                </c:pt>
                <c:pt idx="7">
                  <c:v>5.7142857143129992E-2</c:v>
                </c:pt>
                <c:pt idx="8">
                  <c:v>0.20000000000014292</c:v>
                </c:pt>
                <c:pt idx="9">
                  <c:v>4.2857142856129418E-2</c:v>
                </c:pt>
                <c:pt idx="10">
                  <c:v>0.11428571428463588</c:v>
                </c:pt>
                <c:pt idx="11">
                  <c:v>0.10000000000088351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B9-4429-9775-D668B9E75ED6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B9-4429-9775-D668B9E75ED6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B9-4429-9775-D668B9E75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2568"/>
        <c:axId val="212712176"/>
      </c:lineChart>
      <c:dateAx>
        <c:axId val="2127113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711784"/>
        <c:crosses val="autoZero"/>
        <c:auto val="0"/>
        <c:lblOffset val="100"/>
        <c:baseTimeUnit val="days"/>
        <c:majorUnit val="7"/>
        <c:majorTimeUnit val="days"/>
      </c:dateAx>
      <c:valAx>
        <c:axId val="21271178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2711392"/>
        <c:crosses val="autoZero"/>
        <c:crossBetween val="midCat"/>
      </c:valAx>
      <c:valAx>
        <c:axId val="21271217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833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712568"/>
        <c:crosses val="max"/>
        <c:crossBetween val="between"/>
      </c:valAx>
      <c:dateAx>
        <c:axId val="21271256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71217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8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724" footer="0.31496062000000724"/>
    <c:pageSetup/>
  </c:printSettings>
  <c:userShapes r:id="rId1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901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879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726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MS'!$H$3217:$H$3228</c:f>
              <c:numCache>
                <c:formatCode>0.00</c:formatCode>
                <c:ptCount val="12"/>
                <c:pt idx="0">
                  <c:v>0.9656604461786239</c:v>
                </c:pt>
                <c:pt idx="1">
                  <c:v>0.73763134810193254</c:v>
                </c:pt>
                <c:pt idx="2">
                  <c:v>0.58898211104600773</c:v>
                </c:pt>
                <c:pt idx="3">
                  <c:v>1.0604244406124144</c:v>
                </c:pt>
                <c:pt idx="4">
                  <c:v>1.4626346030878317</c:v>
                </c:pt>
                <c:pt idx="5">
                  <c:v>1.0028459415568758</c:v>
                </c:pt>
                <c:pt idx="6">
                  <c:v>1.0186756055105193</c:v>
                </c:pt>
                <c:pt idx="7">
                  <c:v>1.0520931106198848</c:v>
                </c:pt>
                <c:pt idx="8">
                  <c:v>0.64404968304839716</c:v>
                </c:pt>
                <c:pt idx="9">
                  <c:v>0.27658631086894153</c:v>
                </c:pt>
                <c:pt idx="10">
                  <c:v>0.27018512852301652</c:v>
                </c:pt>
                <c:pt idx="11">
                  <c:v>0.73817343410419922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F-4B11-9EB6-E6A7832EFF7A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MS'!$I$3217:$I$3228</c:f>
              <c:numCache>
                <c:formatCode>0.00</c:formatCode>
                <c:ptCount val="12"/>
                <c:pt idx="0">
                  <c:v>0.9656604461786239</c:v>
                </c:pt>
                <c:pt idx="1">
                  <c:v>0.58189347447303519</c:v>
                </c:pt>
                <c:pt idx="2">
                  <c:v>0.57870541627099659</c:v>
                </c:pt>
                <c:pt idx="3">
                  <c:v>1.4458907083939612</c:v>
                </c:pt>
                <c:pt idx="4">
                  <c:v>0.59033889927114902</c:v>
                </c:pt>
                <c:pt idx="5">
                  <c:v>0.82800965920994762</c:v>
                </c:pt>
                <c:pt idx="6">
                  <c:v>0.4201190297854725</c:v>
                </c:pt>
                <c:pt idx="7">
                  <c:v>1.0221545600598418</c:v>
                </c:pt>
                <c:pt idx="8">
                  <c:v>0.38626414471601417</c:v>
                </c:pt>
                <c:pt idx="9">
                  <c:v>0.57140178482405424</c:v>
                </c:pt>
                <c:pt idx="10">
                  <c:v>0.64007813872136388</c:v>
                </c:pt>
                <c:pt idx="11">
                  <c:v>0.12649109032648626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FF-4B11-9EB6-E6A7832EF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3352"/>
        <c:axId val="212713744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MS'!$L$3217:$L$3228</c:f>
              <c:numCache>
                <c:formatCode>0.00</c:formatCode>
                <c:ptCount val="12"/>
                <c:pt idx="0">
                  <c:v>0.13795149231123199</c:v>
                </c:pt>
                <c:pt idx="1">
                  <c:v>0.10537590687170464</c:v>
                </c:pt>
                <c:pt idx="2">
                  <c:v>8.4140301578001106E-2</c:v>
                </c:pt>
                <c:pt idx="3">
                  <c:v>0.15148920580177347</c:v>
                </c:pt>
                <c:pt idx="4">
                  <c:v>0.2089478004411188</c:v>
                </c:pt>
                <c:pt idx="5">
                  <c:v>0.14326370593669654</c:v>
                </c:pt>
                <c:pt idx="6">
                  <c:v>0.14552508650150275</c:v>
                </c:pt>
                <c:pt idx="7">
                  <c:v>0.15029901580284069</c:v>
                </c:pt>
                <c:pt idx="8">
                  <c:v>9.2007097578342453E-2</c:v>
                </c:pt>
                <c:pt idx="9">
                  <c:v>3.9512330124134507E-2</c:v>
                </c:pt>
                <c:pt idx="10">
                  <c:v>3.8597875503288075E-2</c:v>
                </c:pt>
                <c:pt idx="11">
                  <c:v>0.10545334772917132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FF-4B11-9EB6-E6A7832EFF7A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FF-4B11-9EB6-E6A7832EFF7A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FF-4B11-9EB6-E6A7832EF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4528"/>
        <c:axId val="212714136"/>
      </c:lineChart>
      <c:dateAx>
        <c:axId val="2127133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713744"/>
        <c:crosses val="autoZero"/>
        <c:auto val="0"/>
        <c:lblOffset val="100"/>
        <c:baseTimeUnit val="days"/>
        <c:majorUnit val="7"/>
        <c:majorTimeUnit val="days"/>
      </c:dateAx>
      <c:valAx>
        <c:axId val="212713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2713352"/>
        <c:crosses val="autoZero"/>
        <c:crossBetween val="midCat"/>
      </c:valAx>
      <c:valAx>
        <c:axId val="212714136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833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714528"/>
        <c:crosses val="max"/>
        <c:crossBetween val="between"/>
      </c:valAx>
      <c:dateAx>
        <c:axId val="21271452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71413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89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724" footer="0.31496062000000724"/>
    <c:pageSetup/>
  </c:printSettings>
  <c:userShapes r:id="rId1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902 -  Vertical</a:t>
            </a:r>
          </a:p>
        </c:rich>
      </c:tx>
      <c:layout>
        <c:manualLayout>
          <c:xMode val="edge"/>
          <c:yMode val="edge"/>
          <c:x val="0.37327652128312394"/>
          <c:y val="5.220883534136545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693"/>
        </c:manualLayout>
      </c:layout>
      <c:lineChart>
        <c:grouping val="standard"/>
        <c:varyColors val="0"/>
        <c:ser>
          <c:idx val="0"/>
          <c:order val="0"/>
          <c:tx>
            <c:v>Desloc. Vertical Parcial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MS'!$J$3323:$J$3334</c:f>
              <c:numCache>
                <c:formatCode>0.00</c:formatCode>
                <c:ptCount val="12"/>
                <c:pt idx="0">
                  <c:v>-0.99999999999909051</c:v>
                </c:pt>
                <c:pt idx="1">
                  <c:v>-1.2999999999919964</c:v>
                </c:pt>
                <c:pt idx="2">
                  <c:v>-0.40000000000190994</c:v>
                </c:pt>
                <c:pt idx="3">
                  <c:v>-1.7000000000052751</c:v>
                </c:pt>
                <c:pt idx="4">
                  <c:v>-0.69999999999481588</c:v>
                </c:pt>
                <c:pt idx="5">
                  <c:v>-1.3000000000033651</c:v>
                </c:pt>
                <c:pt idx="6">
                  <c:v>-0.80000000000381988</c:v>
                </c:pt>
                <c:pt idx="7">
                  <c:v>-0.79999999999245119</c:v>
                </c:pt>
                <c:pt idx="8">
                  <c:v>-1.8000000000029104</c:v>
                </c:pt>
                <c:pt idx="9">
                  <c:v>0.30000000000427463</c:v>
                </c:pt>
                <c:pt idx="10">
                  <c:v>-0.90000000000145519</c:v>
                </c:pt>
                <c:pt idx="11">
                  <c:v>-1.7000000000052751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DD-46EF-BBE3-18D3A7E65087}"/>
            </c:ext>
          </c:extLst>
        </c:ser>
        <c:ser>
          <c:idx val="1"/>
          <c:order val="1"/>
          <c:tx>
            <c:v>Desloc. Vertical Total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MS'!$K$3323:$K$3334</c:f>
              <c:numCache>
                <c:formatCode>0.00</c:formatCode>
                <c:ptCount val="12"/>
                <c:pt idx="0">
                  <c:v>-0.99999999999909051</c:v>
                </c:pt>
                <c:pt idx="1">
                  <c:v>-2.299999999991087</c:v>
                </c:pt>
                <c:pt idx="2">
                  <c:v>-2.6999999999929969</c:v>
                </c:pt>
                <c:pt idx="3">
                  <c:v>-4.399999999998272</c:v>
                </c:pt>
                <c:pt idx="4">
                  <c:v>-5.0999999999930878</c:v>
                </c:pt>
                <c:pt idx="5">
                  <c:v>-6.399999999996453</c:v>
                </c:pt>
                <c:pt idx="6">
                  <c:v>-7.2000000000002728</c:v>
                </c:pt>
                <c:pt idx="7">
                  <c:v>-7.999999999992724</c:v>
                </c:pt>
                <c:pt idx="8">
                  <c:v>-9.7999999999956344</c:v>
                </c:pt>
                <c:pt idx="9">
                  <c:v>-9.4999999999913598</c:v>
                </c:pt>
                <c:pt idx="10">
                  <c:v>-10.399999999992815</c:v>
                </c:pt>
                <c:pt idx="11">
                  <c:v>-12.09999999999809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DD-46EF-BBE3-18D3A7E65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5312"/>
        <c:axId val="212715704"/>
      </c:lineChart>
      <c:lineChart>
        <c:grouping val="standard"/>
        <c:varyColors val="0"/>
        <c:ser>
          <c:idx val="2"/>
          <c:order val="2"/>
          <c:tx>
            <c:v>Velocidade Vertical</c:v>
          </c:tx>
          <c:spPr>
            <a:ln w="12700"/>
          </c:spP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MS'!$M$3323:$M$3334</c:f>
              <c:numCache>
                <c:formatCode>0.00</c:formatCode>
                <c:ptCount val="12"/>
                <c:pt idx="0">
                  <c:v>0.14285714285701293</c:v>
                </c:pt>
                <c:pt idx="1">
                  <c:v>0.18571428571314236</c:v>
                </c:pt>
                <c:pt idx="2">
                  <c:v>5.7142857143129992E-2</c:v>
                </c:pt>
                <c:pt idx="3">
                  <c:v>0.24285714285789645</c:v>
                </c:pt>
                <c:pt idx="4">
                  <c:v>9.9999999999259417E-2</c:v>
                </c:pt>
                <c:pt idx="5">
                  <c:v>0.18571428571476645</c:v>
                </c:pt>
                <c:pt idx="6">
                  <c:v>0.11428571428625998</c:v>
                </c:pt>
                <c:pt idx="7">
                  <c:v>0.11428571428463588</c:v>
                </c:pt>
                <c:pt idx="8">
                  <c:v>0.2571428571432729</c:v>
                </c:pt>
                <c:pt idx="9">
                  <c:v>4.2857142857753515E-2</c:v>
                </c:pt>
                <c:pt idx="10">
                  <c:v>0.12857142857163645</c:v>
                </c:pt>
                <c:pt idx="11">
                  <c:v>0.24285714285789645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DD-46EF-BBE3-18D3A7E65087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DD-46EF-BBE3-18D3A7E65087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MS'!$D$2795:$D$2806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DD-46EF-BBE3-18D3A7E65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16488"/>
        <c:axId val="212716096"/>
      </c:lineChart>
      <c:dateAx>
        <c:axId val="2127153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2715704"/>
        <c:crosses val="autoZero"/>
        <c:auto val="0"/>
        <c:lblOffset val="100"/>
        <c:baseTimeUnit val="days"/>
        <c:majorUnit val="7"/>
        <c:majorTimeUnit val="days"/>
      </c:dateAx>
      <c:valAx>
        <c:axId val="212715704"/>
        <c:scaling>
          <c:orientation val="minMax"/>
        </c:scaling>
        <c:delete val="0"/>
        <c:axPos val="l"/>
        <c:majorGridlines>
          <c:spPr>
            <a:ln w="3175"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12715312"/>
        <c:crosses val="autoZero"/>
        <c:crossBetween val="midCat"/>
      </c:valAx>
      <c:valAx>
        <c:axId val="212716096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8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2716488"/>
        <c:crosses val="max"/>
        <c:crossBetween val="between"/>
      </c:valAx>
      <c:dateAx>
        <c:axId val="21271648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2716096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9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741" footer="0.31496062000000741"/>
    <c:pageSetup/>
  </c:printSettings>
  <c:userShapes r:id="rId1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pt-BR">
                <a:solidFill>
                  <a:sysClr val="windowText" lastClr="000000"/>
                </a:solidFill>
              </a:rPr>
              <a:t>MS 902</a:t>
            </a:r>
            <a:r>
              <a:rPr lang="pt-BR" baseline="0">
                <a:solidFill>
                  <a:sysClr val="windowText" lastClr="000000"/>
                </a:solidFill>
              </a:rPr>
              <a:t> </a:t>
            </a:r>
            <a:r>
              <a:rPr lang="pt-BR">
                <a:solidFill>
                  <a:sysClr val="windowText" lastClr="000000"/>
                </a:solidFill>
              </a:rPr>
              <a:t>-  Horizontal</a:t>
            </a:r>
          </a:p>
        </c:rich>
      </c:tx>
      <c:layout>
        <c:manualLayout>
          <c:xMode val="edge"/>
          <c:yMode val="edge"/>
          <c:x val="0.35141266721029907"/>
          <c:y val="2.409638554216867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509192611222002"/>
          <c:y val="0.16898618094424944"/>
          <c:w val="0.76414574480386765"/>
          <c:h val="0.55946368149762693"/>
        </c:manualLayout>
      </c:layout>
      <c:lineChart>
        <c:grouping val="standard"/>
        <c:varyColors val="0"/>
        <c:ser>
          <c:idx val="0"/>
          <c:order val="0"/>
          <c:tx>
            <c:v>Desloc. Horizontal Parcial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MS'!$H$3323:$H$3334</c:f>
              <c:numCache>
                <c:formatCode>0.00</c:formatCode>
                <c:ptCount val="12"/>
                <c:pt idx="0">
                  <c:v>9.2195445795224748E-2</c:v>
                </c:pt>
                <c:pt idx="1">
                  <c:v>1.1819052046546878</c:v>
                </c:pt>
                <c:pt idx="2">
                  <c:v>0.50447991691845773</c:v>
                </c:pt>
                <c:pt idx="3">
                  <c:v>0.8766413205528355</c:v>
                </c:pt>
                <c:pt idx="4">
                  <c:v>0.84059501104524603</c:v>
                </c:pt>
                <c:pt idx="5">
                  <c:v>1.3599999694098892</c:v>
                </c:pt>
                <c:pt idx="6">
                  <c:v>0.56938567251793271</c:v>
                </c:pt>
                <c:pt idx="7">
                  <c:v>0.59033888349508279</c:v>
                </c:pt>
                <c:pt idx="8">
                  <c:v>0.92282179183049273</c:v>
                </c:pt>
                <c:pt idx="9">
                  <c:v>0.4973931709002789</c:v>
                </c:pt>
                <c:pt idx="10">
                  <c:v>1.8800265519990242</c:v>
                </c:pt>
                <c:pt idx="11">
                  <c:v>1.4063072105781202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DA-47F6-93E9-C220765FC7E6}"/>
            </c:ext>
          </c:extLst>
        </c:ser>
        <c:ser>
          <c:idx val="1"/>
          <c:order val="1"/>
          <c:tx>
            <c:v>Desloc. Horizontal Total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MS'!$I$3323:$I$3334</c:f>
              <c:numCache>
                <c:formatCode>0.00</c:formatCode>
                <c:ptCount val="12"/>
                <c:pt idx="0">
                  <c:v>9.2195445795224748E-2</c:v>
                </c:pt>
                <c:pt idx="1">
                  <c:v>1.0897705803075568</c:v>
                </c:pt>
                <c:pt idx="2">
                  <c:v>0.59405384814942008</c:v>
                </c:pt>
                <c:pt idx="3">
                  <c:v>0.91923883311551946</c:v>
                </c:pt>
                <c:pt idx="4">
                  <c:v>1.5001333179529956</c:v>
                </c:pt>
                <c:pt idx="5">
                  <c:v>0.72498275142172508</c:v>
                </c:pt>
                <c:pt idx="6">
                  <c:v>1.2355566008159706</c:v>
                </c:pt>
                <c:pt idx="7">
                  <c:v>0.99040398557711262</c:v>
                </c:pt>
                <c:pt idx="8">
                  <c:v>0.31064448679516277</c:v>
                </c:pt>
                <c:pt idx="9">
                  <c:v>0.18788291557658982</c:v>
                </c:pt>
                <c:pt idx="10">
                  <c:v>1.7167993435913538</c:v>
                </c:pt>
                <c:pt idx="11">
                  <c:v>0.93407709339749045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DA-47F6-93E9-C220765FC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580576"/>
        <c:axId val="213580968"/>
      </c:lineChart>
      <c:lineChart>
        <c:grouping val="standard"/>
        <c:varyColors val="0"/>
        <c:ser>
          <c:idx val="2"/>
          <c:order val="2"/>
          <c:tx>
            <c:v>Velocidade Horizontal</c:v>
          </c:tx>
          <c:spPr>
            <a:ln w="12700"/>
          </c:spP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'Leituras semanais - MS'!$L$3323:$L$3334</c:f>
              <c:numCache>
                <c:formatCode>0.00</c:formatCode>
                <c:ptCount val="12"/>
                <c:pt idx="0">
                  <c:v>1.3170777970746393E-2</c:v>
                </c:pt>
                <c:pt idx="1">
                  <c:v>0.16884360066495541</c:v>
                </c:pt>
                <c:pt idx="2">
                  <c:v>7.2068559559779671E-2</c:v>
                </c:pt>
                <c:pt idx="3">
                  <c:v>0.12523447436469079</c:v>
                </c:pt>
                <c:pt idx="4">
                  <c:v>0.12008500157789229</c:v>
                </c:pt>
                <c:pt idx="5">
                  <c:v>0.19428570991569846</c:v>
                </c:pt>
                <c:pt idx="6">
                  <c:v>8.1340810359704668E-2</c:v>
                </c:pt>
                <c:pt idx="7">
                  <c:v>8.4334126213583258E-2</c:v>
                </c:pt>
                <c:pt idx="8">
                  <c:v>0.13183168454721325</c:v>
                </c:pt>
                <c:pt idx="9">
                  <c:v>7.1056167271468421E-2</c:v>
                </c:pt>
                <c:pt idx="10">
                  <c:v>0.26857522171414633</c:v>
                </c:pt>
                <c:pt idx="11">
                  <c:v>0.20090103008258861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DA-47F6-93E9-C220765FC7E6}"/>
            </c:ext>
          </c:extLst>
        </c:ser>
        <c:ser>
          <c:idx val="3"/>
          <c:order val="3"/>
          <c:tx>
            <c:v>Critério de Alerta 2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noFill/>
              <a:ln>
                <a:noFill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Alerta'!$B$3:$B$37</c:f>
              <c:numCache>
                <c:formatCode>General</c:formatCode>
                <c:ptCount val="35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  <c:pt idx="30">
                  <c:v>0.25</c:v>
                </c:pt>
                <c:pt idx="31">
                  <c:v>0.25</c:v>
                </c:pt>
                <c:pt idx="32">
                  <c:v>0.25</c:v>
                </c:pt>
                <c:pt idx="33">
                  <c:v>0.25</c:v>
                </c:pt>
                <c:pt idx="34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DA-47F6-93E9-C220765FC7E6}"/>
            </c:ext>
          </c:extLst>
        </c:ser>
        <c:ser>
          <c:idx val="4"/>
          <c:order val="4"/>
          <c:tx>
            <c:v>Critério de Alerta 3</c:v>
          </c:tx>
          <c:spPr>
            <a:ln w="15875">
              <a:solidFill>
                <a:srgbClr val="FF0000"/>
              </a:solidFill>
              <a:prstDash val="sysDash"/>
            </a:ln>
          </c:spPr>
          <c:marker>
            <c:spPr>
              <a:ln>
                <a:noFill/>
                <a:prstDash val="dash"/>
              </a:ln>
            </c:spPr>
          </c:marker>
          <c:cat>
            <c:numRef>
              <c:f>'Leituras semanais - MS'!$D$2688:$D$2699</c:f>
              <c:numCache>
                <c:formatCode>m/d/yyyy</c:formatCode>
                <c:ptCount val="12"/>
                <c:pt idx="0">
                  <c:v>41894</c:v>
                </c:pt>
                <c:pt idx="1">
                  <c:v>41901</c:v>
                </c:pt>
                <c:pt idx="2">
                  <c:v>41908</c:v>
                </c:pt>
                <c:pt idx="3">
                  <c:v>41915</c:v>
                </c:pt>
                <c:pt idx="4">
                  <c:v>41922</c:v>
                </c:pt>
                <c:pt idx="5">
                  <c:v>41929</c:v>
                </c:pt>
                <c:pt idx="6">
                  <c:v>41936</c:v>
                </c:pt>
                <c:pt idx="7">
                  <c:v>41943</c:v>
                </c:pt>
                <c:pt idx="8">
                  <c:v>41950</c:v>
                </c:pt>
                <c:pt idx="9">
                  <c:v>41957</c:v>
                </c:pt>
                <c:pt idx="10">
                  <c:v>41964</c:v>
                </c:pt>
                <c:pt idx="11">
                  <c:v>41971</c:v>
                </c:pt>
              </c:numCache>
            </c:numRef>
          </c:cat>
          <c:val>
            <c:numRef>
              <c:f>'Critérios de Alerta'!$C$3:$C$37</c:f>
              <c:numCache>
                <c:formatCode>General</c:formatCode>
                <c:ptCount val="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DA-47F6-93E9-C220765FC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581752"/>
        <c:axId val="213581360"/>
      </c:lineChart>
      <c:dateAx>
        <c:axId val="213580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txPr>
          <a:bodyPr/>
          <a:lstStyle/>
          <a:p>
            <a:pPr>
              <a:defRPr sz="800"/>
            </a:pPr>
            <a:endParaRPr lang="pt-BR"/>
          </a:p>
        </c:txPr>
        <c:crossAx val="213580968"/>
        <c:crosses val="autoZero"/>
        <c:auto val="0"/>
        <c:lblOffset val="100"/>
        <c:baseTimeUnit val="days"/>
        <c:majorUnit val="7"/>
        <c:majorTimeUnit val="days"/>
      </c:dateAx>
      <c:valAx>
        <c:axId val="213580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Deslocamento (cm)</a:t>
                </a:r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213580576"/>
        <c:crosses val="autoZero"/>
        <c:crossBetween val="midCat"/>
      </c:valAx>
      <c:valAx>
        <c:axId val="213581360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pt-BR" sz="1200" b="0"/>
                  <a:t>Velocidade (cm/dia)</a:t>
                </a:r>
              </a:p>
            </c:rich>
          </c:tx>
          <c:layout>
            <c:manualLayout>
              <c:xMode val="edge"/>
              <c:yMode val="edge"/>
              <c:x val="0.94587130464738856"/>
              <c:y val="0.2596315972551623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crossAx val="213581752"/>
        <c:crosses val="max"/>
        <c:crossBetween val="between"/>
      </c:valAx>
      <c:dateAx>
        <c:axId val="2135817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213581360"/>
        <c:crosses val="autoZero"/>
        <c:auto val="1"/>
        <c:lblOffset val="100"/>
        <c:baseTimeUnit val="days"/>
      </c:dateAx>
    </c:plotArea>
    <c:legend>
      <c:legendPos val="r"/>
      <c:layout>
        <c:manualLayout>
          <c:xMode val="edge"/>
          <c:yMode val="edge"/>
          <c:x val="0.18082716638241195"/>
          <c:y val="0.95125762894095856"/>
          <c:w val="0.70370751789861163"/>
          <c:h val="4.5175663283053467E-2"/>
        </c:manualLayout>
      </c:layout>
      <c:overlay val="0"/>
      <c:txPr>
        <a:bodyPr/>
        <a:lstStyle/>
        <a:p>
          <a:pPr>
            <a:defRPr sz="800"/>
          </a:pPr>
          <a:endParaRPr lang="pt-BR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741" footer="0.31496062000000741"/>
    <c:pageSetup/>
  </c:printSettings>
  <c:userShapes r:id="rId1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Pressão</a:t>
            </a:r>
            <a:r>
              <a:rPr lang="pt-BR" baseline="0"/>
              <a:t> de chorume (kPa)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Piezômetros!$B$5</c:f>
              <c:strCache>
                <c:ptCount val="1"/>
                <c:pt idx="0">
                  <c:v>PZ1A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Piezômetros!$C$45:$C$52</c:f>
              <c:numCache>
                <c:formatCode>m/d/yyyy</c:formatCode>
                <c:ptCount val="8"/>
                <c:pt idx="0">
                  <c:v>42256</c:v>
                </c:pt>
                <c:pt idx="1">
                  <c:v>42258</c:v>
                </c:pt>
                <c:pt idx="2">
                  <c:v>42265</c:v>
                </c:pt>
                <c:pt idx="3">
                  <c:v>42276</c:v>
                </c:pt>
                <c:pt idx="4">
                  <c:v>42282</c:v>
                </c:pt>
                <c:pt idx="5">
                  <c:v>42286</c:v>
                </c:pt>
                <c:pt idx="6">
                  <c:v>42300</c:v>
                </c:pt>
                <c:pt idx="7">
                  <c:v>42307</c:v>
                </c:pt>
              </c:numCache>
            </c:numRef>
          </c:xVal>
          <c:yVal>
            <c:numRef>
              <c:f>Piezômetros!$V$45:$V$52</c:f>
              <c:numCache>
                <c:formatCode>0.00</c:formatCode>
                <c:ptCount val="8"/>
                <c:pt idx="0">
                  <c:v>3.9249999999999989</c:v>
                </c:pt>
                <c:pt idx="1">
                  <c:v>4.0600000000000005</c:v>
                </c:pt>
                <c:pt idx="2">
                  <c:v>4.07</c:v>
                </c:pt>
                <c:pt idx="3">
                  <c:v>4.0299999999999994</c:v>
                </c:pt>
                <c:pt idx="4">
                  <c:v>4.16</c:v>
                </c:pt>
                <c:pt idx="5">
                  <c:v>4.1199999999999992</c:v>
                </c:pt>
                <c:pt idx="6">
                  <c:v>4.3149999999999995</c:v>
                </c:pt>
                <c:pt idx="7">
                  <c:v>4.3099999999999987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18-4063-9DED-8F4BFD804A62}"/>
            </c:ext>
          </c:extLst>
        </c:ser>
        <c:ser>
          <c:idx val="1"/>
          <c:order val="1"/>
          <c:tx>
            <c:strRef>
              <c:f>Piezômetros!$B$75</c:f>
              <c:strCache>
                <c:ptCount val="1"/>
                <c:pt idx="0">
                  <c:v>PZ1B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Piezômetros!$C$115:$C$122</c:f>
              <c:numCache>
                <c:formatCode>m/d/yyyy</c:formatCode>
                <c:ptCount val="8"/>
                <c:pt idx="0">
                  <c:v>42256</c:v>
                </c:pt>
                <c:pt idx="1">
                  <c:v>42258</c:v>
                </c:pt>
                <c:pt idx="2">
                  <c:v>42265</c:v>
                </c:pt>
                <c:pt idx="3">
                  <c:v>42276</c:v>
                </c:pt>
                <c:pt idx="4">
                  <c:v>42282</c:v>
                </c:pt>
                <c:pt idx="5">
                  <c:v>42286</c:v>
                </c:pt>
                <c:pt idx="6">
                  <c:v>42300</c:v>
                </c:pt>
                <c:pt idx="7">
                  <c:v>42307</c:v>
                </c:pt>
              </c:numCache>
            </c:numRef>
          </c:xVal>
          <c:yVal>
            <c:numRef>
              <c:f>Piezômetros!$V$115:$V$122</c:f>
              <c:numCache>
                <c:formatCode>0.00</c:formatCode>
                <c:ptCount val="8"/>
                <c:pt idx="0">
                  <c:v>3.5699999999999994</c:v>
                </c:pt>
                <c:pt idx="1">
                  <c:v>3.0049999999999999</c:v>
                </c:pt>
                <c:pt idx="2">
                  <c:v>3.5900000000000007</c:v>
                </c:pt>
                <c:pt idx="3">
                  <c:v>3.6300000000000008</c:v>
                </c:pt>
                <c:pt idx="4">
                  <c:v>3.5300000000000002</c:v>
                </c:pt>
                <c:pt idx="5">
                  <c:v>3.49</c:v>
                </c:pt>
                <c:pt idx="6">
                  <c:v>3.379999999999999</c:v>
                </c:pt>
                <c:pt idx="7">
                  <c:v>3.6800000000000006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18-4063-9DED-8F4BFD804A62}"/>
            </c:ext>
          </c:extLst>
        </c:ser>
        <c:ser>
          <c:idx val="2"/>
          <c:order val="2"/>
          <c:tx>
            <c:strRef>
              <c:f>Piezômetros!$B$145</c:f>
              <c:strCache>
                <c:ptCount val="1"/>
                <c:pt idx="0">
                  <c:v>PZ2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Piezômetros!$C$182:$C$189</c:f>
              <c:numCache>
                <c:formatCode>m/d/yyyy</c:formatCode>
                <c:ptCount val="8"/>
                <c:pt idx="0">
                  <c:v>42256</c:v>
                </c:pt>
                <c:pt idx="1">
                  <c:v>42258</c:v>
                </c:pt>
                <c:pt idx="2">
                  <c:v>42265</c:v>
                </c:pt>
                <c:pt idx="3">
                  <c:v>42276</c:v>
                </c:pt>
                <c:pt idx="4">
                  <c:v>42282</c:v>
                </c:pt>
                <c:pt idx="5">
                  <c:v>42286</c:v>
                </c:pt>
                <c:pt idx="6">
                  <c:v>42300</c:v>
                </c:pt>
                <c:pt idx="7">
                  <c:v>42307</c:v>
                </c:pt>
              </c:numCache>
            </c:numRef>
          </c:xVal>
          <c:yVal>
            <c:numRef>
              <c:f>Piezômetros!$V$182:$V$189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18-4063-9DED-8F4BFD804A62}"/>
            </c:ext>
          </c:extLst>
        </c:ser>
        <c:ser>
          <c:idx val="3"/>
          <c:order val="3"/>
          <c:tx>
            <c:strRef>
              <c:f>Piezômetros!$B$212</c:f>
              <c:strCache>
                <c:ptCount val="1"/>
                <c:pt idx="0">
                  <c:v>PZ3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Piezômetros!$C$250:$C$257</c:f>
              <c:numCache>
                <c:formatCode>m/d/yyyy</c:formatCode>
                <c:ptCount val="8"/>
                <c:pt idx="0">
                  <c:v>42256</c:v>
                </c:pt>
                <c:pt idx="1">
                  <c:v>42258</c:v>
                </c:pt>
                <c:pt idx="2">
                  <c:v>42265</c:v>
                </c:pt>
                <c:pt idx="3">
                  <c:v>42276</c:v>
                </c:pt>
                <c:pt idx="4">
                  <c:v>42282</c:v>
                </c:pt>
                <c:pt idx="5">
                  <c:v>42286</c:v>
                </c:pt>
                <c:pt idx="6">
                  <c:v>42300</c:v>
                </c:pt>
                <c:pt idx="7">
                  <c:v>42307</c:v>
                </c:pt>
              </c:numCache>
            </c:numRef>
          </c:xVal>
          <c:yVal>
            <c:numRef>
              <c:f>Piezômetros!$V$250:$V$257</c:f>
              <c:numCache>
                <c:formatCode>0.00</c:formatCode>
                <c:ptCount val="8"/>
                <c:pt idx="0">
                  <c:v>0</c:v>
                </c:pt>
                <c:pt idx="1">
                  <c:v>9.5000000000000639E-2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18-4063-9DED-8F4BFD804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82928"/>
        <c:axId val="213582144"/>
      </c:scatterChart>
      <c:valAx>
        <c:axId val="213582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Data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582144"/>
        <c:crosses val="autoZero"/>
        <c:crossBetween val="midCat"/>
      </c:valAx>
      <c:valAx>
        <c:axId val="21358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Pressão de chorume</a:t>
                </a:r>
                <a:r>
                  <a:rPr lang="pt-BR" baseline="0"/>
                  <a:t> (kPa)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3582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13" Type="http://schemas.openxmlformats.org/officeDocument/2006/relationships/chart" Target="../charts/chart31.xml"/><Relationship Id="rId18" Type="http://schemas.openxmlformats.org/officeDocument/2006/relationships/chart" Target="../charts/chart36.xml"/><Relationship Id="rId26" Type="http://schemas.openxmlformats.org/officeDocument/2006/relationships/chart" Target="../charts/chart44.xml"/><Relationship Id="rId39" Type="http://schemas.openxmlformats.org/officeDocument/2006/relationships/chart" Target="../charts/chart57.xml"/><Relationship Id="rId3" Type="http://schemas.openxmlformats.org/officeDocument/2006/relationships/chart" Target="../charts/chart21.xml"/><Relationship Id="rId21" Type="http://schemas.openxmlformats.org/officeDocument/2006/relationships/chart" Target="../charts/chart39.xml"/><Relationship Id="rId34" Type="http://schemas.openxmlformats.org/officeDocument/2006/relationships/chart" Target="../charts/chart52.xml"/><Relationship Id="rId42" Type="http://schemas.openxmlformats.org/officeDocument/2006/relationships/chart" Target="../charts/chart60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17" Type="http://schemas.openxmlformats.org/officeDocument/2006/relationships/chart" Target="../charts/chart35.xml"/><Relationship Id="rId25" Type="http://schemas.openxmlformats.org/officeDocument/2006/relationships/chart" Target="../charts/chart43.xml"/><Relationship Id="rId33" Type="http://schemas.openxmlformats.org/officeDocument/2006/relationships/chart" Target="../charts/chart51.xml"/><Relationship Id="rId38" Type="http://schemas.openxmlformats.org/officeDocument/2006/relationships/chart" Target="../charts/chart56.xml"/><Relationship Id="rId46" Type="http://schemas.openxmlformats.org/officeDocument/2006/relationships/chart" Target="../charts/chart64.xml"/><Relationship Id="rId2" Type="http://schemas.openxmlformats.org/officeDocument/2006/relationships/chart" Target="../charts/chart20.xml"/><Relationship Id="rId16" Type="http://schemas.openxmlformats.org/officeDocument/2006/relationships/chart" Target="../charts/chart34.xml"/><Relationship Id="rId20" Type="http://schemas.openxmlformats.org/officeDocument/2006/relationships/chart" Target="../charts/chart38.xml"/><Relationship Id="rId29" Type="http://schemas.openxmlformats.org/officeDocument/2006/relationships/chart" Target="../charts/chart47.xml"/><Relationship Id="rId41" Type="http://schemas.openxmlformats.org/officeDocument/2006/relationships/chart" Target="../charts/chart59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24" Type="http://schemas.openxmlformats.org/officeDocument/2006/relationships/chart" Target="../charts/chart42.xml"/><Relationship Id="rId32" Type="http://schemas.openxmlformats.org/officeDocument/2006/relationships/chart" Target="../charts/chart50.xml"/><Relationship Id="rId37" Type="http://schemas.openxmlformats.org/officeDocument/2006/relationships/chart" Target="../charts/chart55.xml"/><Relationship Id="rId40" Type="http://schemas.openxmlformats.org/officeDocument/2006/relationships/chart" Target="../charts/chart58.xml"/><Relationship Id="rId45" Type="http://schemas.openxmlformats.org/officeDocument/2006/relationships/chart" Target="../charts/chart63.xml"/><Relationship Id="rId5" Type="http://schemas.openxmlformats.org/officeDocument/2006/relationships/chart" Target="../charts/chart23.xml"/><Relationship Id="rId15" Type="http://schemas.openxmlformats.org/officeDocument/2006/relationships/chart" Target="../charts/chart33.xml"/><Relationship Id="rId23" Type="http://schemas.openxmlformats.org/officeDocument/2006/relationships/chart" Target="../charts/chart41.xml"/><Relationship Id="rId28" Type="http://schemas.openxmlformats.org/officeDocument/2006/relationships/chart" Target="../charts/chart46.xml"/><Relationship Id="rId36" Type="http://schemas.openxmlformats.org/officeDocument/2006/relationships/chart" Target="../charts/chart54.xml"/><Relationship Id="rId10" Type="http://schemas.openxmlformats.org/officeDocument/2006/relationships/chart" Target="../charts/chart28.xml"/><Relationship Id="rId19" Type="http://schemas.openxmlformats.org/officeDocument/2006/relationships/chart" Target="../charts/chart37.xml"/><Relationship Id="rId31" Type="http://schemas.openxmlformats.org/officeDocument/2006/relationships/chart" Target="../charts/chart49.xml"/><Relationship Id="rId44" Type="http://schemas.openxmlformats.org/officeDocument/2006/relationships/chart" Target="../charts/chart62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Relationship Id="rId14" Type="http://schemas.openxmlformats.org/officeDocument/2006/relationships/chart" Target="../charts/chart32.xml"/><Relationship Id="rId22" Type="http://schemas.openxmlformats.org/officeDocument/2006/relationships/chart" Target="../charts/chart40.xml"/><Relationship Id="rId27" Type="http://schemas.openxmlformats.org/officeDocument/2006/relationships/chart" Target="../charts/chart45.xml"/><Relationship Id="rId30" Type="http://schemas.openxmlformats.org/officeDocument/2006/relationships/chart" Target="../charts/chart48.xml"/><Relationship Id="rId35" Type="http://schemas.openxmlformats.org/officeDocument/2006/relationships/chart" Target="../charts/chart53.xml"/><Relationship Id="rId43" Type="http://schemas.openxmlformats.org/officeDocument/2006/relationships/chart" Target="../charts/chart61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84137</xdr:rowOff>
    </xdr:from>
    <xdr:to>
      <xdr:col>11</xdr:col>
      <xdr:colOff>19050</xdr:colOff>
      <xdr:row>17</xdr:row>
      <xdr:rowOff>7937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566057</xdr:colOff>
      <xdr:row>0</xdr:row>
      <xdr:rowOff>0</xdr:rowOff>
    </xdr:from>
    <xdr:to>
      <xdr:col>22</xdr:col>
      <xdr:colOff>518432</xdr:colOff>
      <xdr:row>16</xdr:row>
      <xdr:rowOff>114300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39122</xdr:colOff>
      <xdr:row>18</xdr:row>
      <xdr:rowOff>127566</xdr:rowOff>
    </xdr:from>
    <xdr:to>
      <xdr:col>10</xdr:col>
      <xdr:colOff>598715</xdr:colOff>
      <xdr:row>35</xdr:row>
      <xdr:rowOff>49866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467745</xdr:colOff>
      <xdr:row>19</xdr:row>
      <xdr:rowOff>127567</xdr:rowOff>
    </xdr:from>
    <xdr:to>
      <xdr:col>22</xdr:col>
      <xdr:colOff>420120</xdr:colOff>
      <xdr:row>36</xdr:row>
      <xdr:rowOff>51367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130968</xdr:colOff>
      <xdr:row>37</xdr:row>
      <xdr:rowOff>142875</xdr:rowOff>
    </xdr:from>
    <xdr:to>
      <xdr:col>11</xdr:col>
      <xdr:colOff>81768</xdr:colOff>
      <xdr:row>54</xdr:row>
      <xdr:rowOff>65175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535781</xdr:colOff>
      <xdr:row>57</xdr:row>
      <xdr:rowOff>119063</xdr:rowOff>
    </xdr:from>
    <xdr:to>
      <xdr:col>22</xdr:col>
      <xdr:colOff>488156</xdr:colOff>
      <xdr:row>74</xdr:row>
      <xdr:rowOff>42863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523875</xdr:colOff>
      <xdr:row>38</xdr:row>
      <xdr:rowOff>85725</xdr:rowOff>
    </xdr:from>
    <xdr:to>
      <xdr:col>22</xdr:col>
      <xdr:colOff>476250</xdr:colOff>
      <xdr:row>55</xdr:row>
      <xdr:rowOff>9525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240506</xdr:colOff>
      <xdr:row>57</xdr:row>
      <xdr:rowOff>85725</xdr:rowOff>
    </xdr:from>
    <xdr:to>
      <xdr:col>11</xdr:col>
      <xdr:colOff>191306</xdr:colOff>
      <xdr:row>74</xdr:row>
      <xdr:rowOff>8025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202406</xdr:colOff>
      <xdr:row>76</xdr:row>
      <xdr:rowOff>59531</xdr:rowOff>
    </xdr:from>
    <xdr:to>
      <xdr:col>11</xdr:col>
      <xdr:colOff>153206</xdr:colOff>
      <xdr:row>92</xdr:row>
      <xdr:rowOff>172331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78</xdr:row>
      <xdr:rowOff>0</xdr:rowOff>
    </xdr:from>
    <xdr:to>
      <xdr:col>22</xdr:col>
      <xdr:colOff>559594</xdr:colOff>
      <xdr:row>94</xdr:row>
      <xdr:rowOff>114300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190500</xdr:colOff>
      <xdr:row>95</xdr:row>
      <xdr:rowOff>0</xdr:rowOff>
    </xdr:from>
    <xdr:to>
      <xdr:col>11</xdr:col>
      <xdr:colOff>141300</xdr:colOff>
      <xdr:row>111</xdr:row>
      <xdr:rowOff>112800</xdr:rowOff>
    </xdr:to>
    <xdr:graphicFrame macro="">
      <xdr:nvGraphicFramePr>
        <xdr:cNvPr id="16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23813</xdr:colOff>
      <xdr:row>95</xdr:row>
      <xdr:rowOff>107156</xdr:rowOff>
    </xdr:from>
    <xdr:to>
      <xdr:col>22</xdr:col>
      <xdr:colOff>583407</xdr:colOff>
      <xdr:row>112</xdr:row>
      <xdr:rowOff>30956</xdr:rowOff>
    </xdr:to>
    <xdr:graphicFrame macro="">
      <xdr:nvGraphicFramePr>
        <xdr:cNvPr id="17" name="Gráfico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114</xdr:row>
      <xdr:rowOff>0</xdr:rowOff>
    </xdr:from>
    <xdr:to>
      <xdr:col>10</xdr:col>
      <xdr:colOff>560400</xdr:colOff>
      <xdr:row>130</xdr:row>
      <xdr:rowOff>112800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0</xdr:colOff>
      <xdr:row>115</xdr:row>
      <xdr:rowOff>0</xdr:rowOff>
    </xdr:from>
    <xdr:to>
      <xdr:col>22</xdr:col>
      <xdr:colOff>559594</xdr:colOff>
      <xdr:row>131</xdr:row>
      <xdr:rowOff>114300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38100</xdr:colOff>
      <xdr:row>133</xdr:row>
      <xdr:rowOff>114300</xdr:rowOff>
    </xdr:from>
    <xdr:to>
      <xdr:col>10</xdr:col>
      <xdr:colOff>598500</xdr:colOff>
      <xdr:row>150</xdr:row>
      <xdr:rowOff>36600</xdr:rowOff>
    </xdr:to>
    <xdr:graphicFrame macro="">
      <xdr:nvGraphicFramePr>
        <xdr:cNvPr id="20" name="Gráfico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350520</xdr:colOff>
      <xdr:row>132</xdr:row>
      <xdr:rowOff>99060</xdr:rowOff>
    </xdr:from>
    <xdr:to>
      <xdr:col>22</xdr:col>
      <xdr:colOff>300514</xdr:colOff>
      <xdr:row>149</xdr:row>
      <xdr:rowOff>30480</xdr:rowOff>
    </xdr:to>
    <xdr:graphicFrame macro="">
      <xdr:nvGraphicFramePr>
        <xdr:cNvPr id="21" name="Gráfico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409575</xdr:colOff>
          <xdr:row>0</xdr:row>
          <xdr:rowOff>85725</xdr:rowOff>
        </xdr:from>
        <xdr:to>
          <xdr:col>12</xdr:col>
          <xdr:colOff>314325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0.69538</cdr:x>
      <cdr:y>0.27058</cdr:y>
    </cdr:from>
    <cdr:to>
      <cdr:x>0.87374</cdr:x>
      <cdr:y>0.33183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29814" y="855659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0.68518</cdr:x>
      <cdr:y>0.54569</cdr:y>
    </cdr:from>
    <cdr:to>
      <cdr:x>0.86354</cdr:x>
      <cdr:y>0.63002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561911" y="1725623"/>
          <a:ext cx="1187516" cy="2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0.70538</cdr:x>
      <cdr:y>0.53121</cdr:y>
    </cdr:from>
    <cdr:to>
      <cdr:x>0.88374</cdr:x>
      <cdr:y>0.5764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96411" y="1679848"/>
          <a:ext cx="1187516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0.13171</cdr:x>
      <cdr:y>0.19528</cdr:y>
    </cdr:from>
    <cdr:to>
      <cdr:x>0.31007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76630" y="617241"/>
          <a:ext cx="1187091" cy="193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0.12393</cdr:x>
      <cdr:y>0.55539</cdr:y>
    </cdr:from>
    <cdr:to>
      <cdr:x>0.30229</cdr:x>
      <cdr:y>0.60057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24813" y="1755467"/>
          <a:ext cx="1187092" cy="142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0.12442</cdr:x>
      <cdr:y>0.1955</cdr:y>
    </cdr:from>
    <cdr:to>
      <cdr:x>0.30278</cdr:x>
      <cdr:y>0.25675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28391" y="618224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0.12665</cdr:x>
      <cdr:y>0.55305</cdr:y>
    </cdr:from>
    <cdr:to>
      <cdr:x>0.30501</cdr:x>
      <cdr:y>0.59823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3257" y="1748921"/>
          <a:ext cx="1187517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0.1403</cdr:x>
      <cdr:y>0.18524</cdr:y>
    </cdr:from>
    <cdr:to>
      <cdr:x>0.31866</cdr:x>
      <cdr:y>0.24649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33893" y="585507"/>
          <a:ext cx="1187235" cy="193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0.12886</cdr:x>
      <cdr:y>0.19528</cdr:y>
    </cdr:from>
    <cdr:to>
      <cdr:x>0.30722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57920" y="617531"/>
          <a:ext cx="1187517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0.12438</cdr:x>
      <cdr:y>0.55171</cdr:y>
    </cdr:from>
    <cdr:to>
      <cdr:x>0.30274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28119" y="1744680"/>
          <a:ext cx="1187516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0.13315</cdr:x>
      <cdr:y>0.09889</cdr:y>
    </cdr:from>
    <cdr:to>
      <cdr:x>0.31151</cdr:x>
      <cdr:y>0.16014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86489" y="312734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0.12438</cdr:x>
      <cdr:y>0.53364</cdr:y>
    </cdr:from>
    <cdr:to>
      <cdr:x>0.30274</cdr:x>
      <cdr:y>0.57882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28111" y="1687523"/>
          <a:ext cx="1187516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0.1403</cdr:x>
      <cdr:y>0.19528</cdr:y>
    </cdr:from>
    <cdr:to>
      <cdr:x>0.31866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34125" y="617538"/>
          <a:ext cx="1187511" cy="193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  <cdr:relSizeAnchor xmlns:cdr="http://schemas.openxmlformats.org/drawingml/2006/chartDrawing">
    <cdr:from>
      <cdr:x>0.1403</cdr:x>
      <cdr:y>0.19528</cdr:y>
    </cdr:from>
    <cdr:to>
      <cdr:x>0.31866</cdr:x>
      <cdr:y>0.25653</cdr:y>
    </cdr:to>
    <cdr:sp macro="" textlink="">
      <cdr:nvSpPr>
        <cdr:cNvPr id="4" name="CaixaDeTexto 1"/>
        <cdr:cNvSpPr txBox="1"/>
      </cdr:nvSpPr>
      <cdr:spPr>
        <a:xfrm xmlns:a="http://schemas.openxmlformats.org/drawingml/2006/main">
          <a:off x="934125" y="617538"/>
          <a:ext cx="1187511" cy="193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5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0.1403</cdr:x>
      <cdr:y>0.19528</cdr:y>
    </cdr:from>
    <cdr:to>
      <cdr:x>0.31866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34125" y="617538"/>
          <a:ext cx="1187511" cy="193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  <cdr:relSizeAnchor xmlns:cdr="http://schemas.openxmlformats.org/drawingml/2006/chartDrawing">
    <cdr:from>
      <cdr:x>0.1403</cdr:x>
      <cdr:y>0.19528</cdr:y>
    </cdr:from>
    <cdr:to>
      <cdr:x>0.31866</cdr:x>
      <cdr:y>0.25653</cdr:y>
    </cdr:to>
    <cdr:sp macro="" textlink="">
      <cdr:nvSpPr>
        <cdr:cNvPr id="4" name="CaixaDeTexto 1"/>
        <cdr:cNvSpPr txBox="1"/>
      </cdr:nvSpPr>
      <cdr:spPr>
        <a:xfrm xmlns:a="http://schemas.openxmlformats.org/drawingml/2006/main">
          <a:off x="934125" y="617538"/>
          <a:ext cx="1187511" cy="193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5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0.1392</cdr:x>
      <cdr:y>0.10661</cdr:y>
    </cdr:from>
    <cdr:to>
      <cdr:x>0.31756</cdr:x>
      <cdr:y>0.16786</cdr:y>
    </cdr:to>
    <cdr:sp macro="" textlink="">
      <cdr:nvSpPr>
        <cdr:cNvPr id="4" name="CaixaDeTexto 1"/>
        <cdr:cNvSpPr txBox="1"/>
      </cdr:nvSpPr>
      <cdr:spPr>
        <a:xfrm xmlns:a="http://schemas.openxmlformats.org/drawingml/2006/main">
          <a:off x="926427" y="337126"/>
          <a:ext cx="118709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0.13015</cdr:x>
      <cdr:y>0.52896</cdr:y>
    </cdr:from>
    <cdr:to>
      <cdr:x>0.30851</cdr:x>
      <cdr:y>0.57414</cdr:y>
    </cdr:to>
    <cdr:sp macro="" textlink="">
      <cdr:nvSpPr>
        <cdr:cNvPr id="5" name="CaixaDeTexto 1"/>
        <cdr:cNvSpPr txBox="1"/>
      </cdr:nvSpPr>
      <cdr:spPr>
        <a:xfrm xmlns:a="http://schemas.openxmlformats.org/drawingml/2006/main">
          <a:off x="866240" y="1672730"/>
          <a:ext cx="118709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0.1403</cdr:x>
      <cdr:y>0.19528</cdr:y>
    </cdr:from>
    <cdr:to>
      <cdr:x>0.31866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47477" y="653672"/>
          <a:ext cx="1204506" cy="205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0.13036</cdr:x>
      <cdr:y>0.18993</cdr:y>
    </cdr:from>
    <cdr:to>
      <cdr:x>0.30872</cdr:x>
      <cdr:y>0.25118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67618" y="600605"/>
          <a:ext cx="1187092" cy="193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0.13534</cdr:x>
      <cdr:y>0.541</cdr:y>
    </cdr:from>
    <cdr:to>
      <cdr:x>0.3137</cdr:x>
      <cdr:y>0.58618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900786" y="1710816"/>
          <a:ext cx="118709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0.12393</cdr:x>
      <cdr:y>0.10412</cdr:y>
    </cdr:from>
    <cdr:to>
      <cdr:x>0.30229</cdr:x>
      <cdr:y>0.16537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24912" y="329094"/>
          <a:ext cx="1187235" cy="193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0.12009</cdr:x>
      <cdr:y>0.52158</cdr:y>
    </cdr:from>
    <cdr:to>
      <cdr:x>0.29845</cdr:x>
      <cdr:y>0.56676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9335" y="1648595"/>
          <a:ext cx="1187236" cy="142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0.12312</cdr:x>
      <cdr:y>0.1019</cdr:y>
    </cdr:from>
    <cdr:to>
      <cdr:x>0.30148</cdr:x>
      <cdr:y>0.16315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9455" y="322253"/>
          <a:ext cx="118709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0.12438</cdr:x>
      <cdr:y>0.53364</cdr:y>
    </cdr:from>
    <cdr:to>
      <cdr:x>0.30274</cdr:x>
      <cdr:y>0.57882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33088" y="1687530"/>
          <a:ext cx="119464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0.14889</cdr:x>
      <cdr:y>0.16816</cdr:y>
    </cdr:from>
    <cdr:to>
      <cdr:x>0.32725</cdr:x>
      <cdr:y>0.22941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91043" y="531516"/>
          <a:ext cx="1187235" cy="193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0.12023</cdr:x>
      <cdr:y>0.55354</cdr:y>
    </cdr:from>
    <cdr:to>
      <cdr:x>0.29859</cdr:x>
      <cdr:y>0.59872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0299" y="1749636"/>
          <a:ext cx="1187235" cy="142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0.14031</cdr:x>
      <cdr:y>0.18754</cdr:y>
    </cdr:from>
    <cdr:to>
      <cdr:x>0.32887</cdr:x>
      <cdr:y>0.26853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33839" y="570190"/>
          <a:ext cx="1254978" cy="2462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0.13078</cdr:x>
      <cdr:y>0.54684</cdr:y>
    </cdr:from>
    <cdr:to>
      <cdr:x>0.30914</cdr:x>
      <cdr:y>0.59202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70399" y="1662598"/>
          <a:ext cx="1187092" cy="1373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95250</xdr:colOff>
      <xdr:row>4</xdr:row>
      <xdr:rowOff>76200</xdr:rowOff>
    </xdr:from>
    <xdr:to>
      <xdr:col>18</xdr:col>
      <xdr:colOff>342900</xdr:colOff>
      <xdr:row>21</xdr:row>
      <xdr:rowOff>19050</xdr:rowOff>
    </xdr:to>
    <xdr:pic>
      <xdr:nvPicPr>
        <xdr:cNvPr id="13" name="Imagem 12"/>
        <xdr:cNvPicPr>
          <a:picLocks noChangeAspect="1"/>
        </xdr:cNvPicPr>
      </xdr:nvPicPr>
      <xdr:blipFill rotWithShape="1">
        <a:blip xmlns:r="http://schemas.openxmlformats.org/officeDocument/2006/relationships" r:embed="rId1" cstate="print"/>
        <a:srcRect l="23575" t="34118" r="22976" b="22387"/>
        <a:stretch/>
      </xdr:blipFill>
      <xdr:spPr>
        <a:xfrm>
          <a:off x="4362450" y="838200"/>
          <a:ext cx="6953250" cy="318135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578908</xdr:colOff>
      <xdr:row>21</xdr:row>
      <xdr:rowOff>148166</xdr:rowOff>
    </xdr:from>
    <xdr:to>
      <xdr:col>68</xdr:col>
      <xdr:colOff>582084</xdr:colOff>
      <xdr:row>44</xdr:row>
      <xdr:rowOff>158883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528109</xdr:colOff>
      <xdr:row>1</xdr:row>
      <xdr:rowOff>43393</xdr:rowOff>
    </xdr:from>
    <xdr:to>
      <xdr:col>68</xdr:col>
      <xdr:colOff>528110</xdr:colOff>
      <xdr:row>21</xdr:row>
      <xdr:rowOff>1059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84137</xdr:rowOff>
    </xdr:from>
    <xdr:to>
      <xdr:col>10</xdr:col>
      <xdr:colOff>561975</xdr:colOff>
      <xdr:row>17</xdr:row>
      <xdr:rowOff>7937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499382</xdr:colOff>
      <xdr:row>0</xdr:row>
      <xdr:rowOff>0</xdr:rowOff>
    </xdr:from>
    <xdr:to>
      <xdr:col>22</xdr:col>
      <xdr:colOff>451757</xdr:colOff>
      <xdr:row>16</xdr:row>
      <xdr:rowOff>114300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18</xdr:row>
      <xdr:rowOff>84137</xdr:rowOff>
    </xdr:from>
    <xdr:to>
      <xdr:col>10</xdr:col>
      <xdr:colOff>561975</xdr:colOff>
      <xdr:row>35</xdr:row>
      <xdr:rowOff>7937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499382</xdr:colOff>
      <xdr:row>18</xdr:row>
      <xdr:rowOff>0</xdr:rowOff>
    </xdr:from>
    <xdr:to>
      <xdr:col>22</xdr:col>
      <xdr:colOff>451757</xdr:colOff>
      <xdr:row>34</xdr:row>
      <xdr:rowOff>114300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36</xdr:row>
      <xdr:rowOff>84137</xdr:rowOff>
    </xdr:from>
    <xdr:to>
      <xdr:col>10</xdr:col>
      <xdr:colOff>561975</xdr:colOff>
      <xdr:row>53</xdr:row>
      <xdr:rowOff>7937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499382</xdr:colOff>
      <xdr:row>36</xdr:row>
      <xdr:rowOff>0</xdr:rowOff>
    </xdr:from>
    <xdr:to>
      <xdr:col>22</xdr:col>
      <xdr:colOff>451757</xdr:colOff>
      <xdr:row>52</xdr:row>
      <xdr:rowOff>114300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54</xdr:row>
      <xdr:rowOff>84137</xdr:rowOff>
    </xdr:from>
    <xdr:to>
      <xdr:col>10</xdr:col>
      <xdr:colOff>561975</xdr:colOff>
      <xdr:row>71</xdr:row>
      <xdr:rowOff>7937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499382</xdr:colOff>
      <xdr:row>54</xdr:row>
      <xdr:rowOff>0</xdr:rowOff>
    </xdr:from>
    <xdr:to>
      <xdr:col>22</xdr:col>
      <xdr:colOff>451757</xdr:colOff>
      <xdr:row>70</xdr:row>
      <xdr:rowOff>114300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72</xdr:row>
      <xdr:rowOff>84137</xdr:rowOff>
    </xdr:from>
    <xdr:to>
      <xdr:col>10</xdr:col>
      <xdr:colOff>561975</xdr:colOff>
      <xdr:row>89</xdr:row>
      <xdr:rowOff>7937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499382</xdr:colOff>
      <xdr:row>72</xdr:row>
      <xdr:rowOff>0</xdr:rowOff>
    </xdr:from>
    <xdr:to>
      <xdr:col>22</xdr:col>
      <xdr:colOff>451757</xdr:colOff>
      <xdr:row>88</xdr:row>
      <xdr:rowOff>114300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90</xdr:row>
      <xdr:rowOff>84137</xdr:rowOff>
    </xdr:from>
    <xdr:to>
      <xdr:col>10</xdr:col>
      <xdr:colOff>561975</xdr:colOff>
      <xdr:row>107</xdr:row>
      <xdr:rowOff>7937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499382</xdr:colOff>
      <xdr:row>90</xdr:row>
      <xdr:rowOff>0</xdr:rowOff>
    </xdr:from>
    <xdr:to>
      <xdr:col>22</xdr:col>
      <xdr:colOff>451757</xdr:colOff>
      <xdr:row>106</xdr:row>
      <xdr:rowOff>114300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67235</xdr:colOff>
      <xdr:row>108</xdr:row>
      <xdr:rowOff>39314</xdr:rowOff>
    </xdr:from>
    <xdr:to>
      <xdr:col>11</xdr:col>
      <xdr:colOff>24092</xdr:colOff>
      <xdr:row>124</xdr:row>
      <xdr:rowOff>153614</xdr:rowOff>
    </xdr:to>
    <xdr:graphicFrame macro="">
      <xdr:nvGraphicFramePr>
        <xdr:cNvPr id="14" name="Gráfico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499382</xdr:colOff>
      <xdr:row>108</xdr:row>
      <xdr:rowOff>0</xdr:rowOff>
    </xdr:from>
    <xdr:to>
      <xdr:col>22</xdr:col>
      <xdr:colOff>451757</xdr:colOff>
      <xdr:row>124</xdr:row>
      <xdr:rowOff>114300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126</xdr:row>
      <xdr:rowOff>84137</xdr:rowOff>
    </xdr:from>
    <xdr:to>
      <xdr:col>10</xdr:col>
      <xdr:colOff>561975</xdr:colOff>
      <xdr:row>143</xdr:row>
      <xdr:rowOff>7937</xdr:rowOff>
    </xdr:to>
    <xdr:graphicFrame macro="">
      <xdr:nvGraphicFramePr>
        <xdr:cNvPr id="16" name="Gráfico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465764</xdr:colOff>
      <xdr:row>125</xdr:row>
      <xdr:rowOff>168088</xdr:rowOff>
    </xdr:from>
    <xdr:to>
      <xdr:col>22</xdr:col>
      <xdr:colOff>418139</xdr:colOff>
      <xdr:row>142</xdr:row>
      <xdr:rowOff>91888</xdr:rowOff>
    </xdr:to>
    <xdr:graphicFrame macro="">
      <xdr:nvGraphicFramePr>
        <xdr:cNvPr id="17" name="Gráfico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144</xdr:row>
      <xdr:rowOff>84137</xdr:rowOff>
    </xdr:from>
    <xdr:to>
      <xdr:col>10</xdr:col>
      <xdr:colOff>561975</xdr:colOff>
      <xdr:row>161</xdr:row>
      <xdr:rowOff>7937</xdr:rowOff>
    </xdr:to>
    <xdr:graphicFrame macro="">
      <xdr:nvGraphicFramePr>
        <xdr:cNvPr id="18" name="Gráfico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499382</xdr:colOff>
      <xdr:row>144</xdr:row>
      <xdr:rowOff>0</xdr:rowOff>
    </xdr:from>
    <xdr:to>
      <xdr:col>22</xdr:col>
      <xdr:colOff>451757</xdr:colOff>
      <xdr:row>160</xdr:row>
      <xdr:rowOff>114300</xdr:rowOff>
    </xdr:to>
    <xdr:graphicFrame macro="">
      <xdr:nvGraphicFramePr>
        <xdr:cNvPr id="19" name="Gráfico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0</xdr:colOff>
      <xdr:row>162</xdr:row>
      <xdr:rowOff>84137</xdr:rowOff>
    </xdr:from>
    <xdr:to>
      <xdr:col>10</xdr:col>
      <xdr:colOff>561975</xdr:colOff>
      <xdr:row>179</xdr:row>
      <xdr:rowOff>7937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499382</xdr:colOff>
      <xdr:row>162</xdr:row>
      <xdr:rowOff>0</xdr:rowOff>
    </xdr:from>
    <xdr:to>
      <xdr:col>22</xdr:col>
      <xdr:colOff>451757</xdr:colOff>
      <xdr:row>178</xdr:row>
      <xdr:rowOff>114300</xdr:rowOff>
    </xdr:to>
    <xdr:graphicFrame macro="">
      <xdr:nvGraphicFramePr>
        <xdr:cNvPr id="23" name="Gráfico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0</xdr:colOff>
      <xdr:row>180</xdr:row>
      <xdr:rowOff>84137</xdr:rowOff>
    </xdr:from>
    <xdr:to>
      <xdr:col>10</xdr:col>
      <xdr:colOff>561975</xdr:colOff>
      <xdr:row>197</xdr:row>
      <xdr:rowOff>7937</xdr:rowOff>
    </xdr:to>
    <xdr:graphicFrame macro="">
      <xdr:nvGraphicFramePr>
        <xdr:cNvPr id="24" name="Gráfico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499382</xdr:colOff>
      <xdr:row>180</xdr:row>
      <xdr:rowOff>0</xdr:rowOff>
    </xdr:from>
    <xdr:to>
      <xdr:col>22</xdr:col>
      <xdr:colOff>451757</xdr:colOff>
      <xdr:row>196</xdr:row>
      <xdr:rowOff>114300</xdr:rowOff>
    </xdr:to>
    <xdr:graphicFrame macro="">
      <xdr:nvGraphicFramePr>
        <xdr:cNvPr id="25" name="Gráfico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0</xdr:colOff>
      <xdr:row>198</xdr:row>
      <xdr:rowOff>84137</xdr:rowOff>
    </xdr:from>
    <xdr:to>
      <xdr:col>10</xdr:col>
      <xdr:colOff>561975</xdr:colOff>
      <xdr:row>215</xdr:row>
      <xdr:rowOff>7937</xdr:rowOff>
    </xdr:to>
    <xdr:graphicFrame macro="">
      <xdr:nvGraphicFramePr>
        <xdr:cNvPr id="26" name="Gráfico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499382</xdr:colOff>
      <xdr:row>198</xdr:row>
      <xdr:rowOff>0</xdr:rowOff>
    </xdr:from>
    <xdr:to>
      <xdr:col>22</xdr:col>
      <xdr:colOff>451757</xdr:colOff>
      <xdr:row>214</xdr:row>
      <xdr:rowOff>114300</xdr:rowOff>
    </xdr:to>
    <xdr:graphicFrame macro="">
      <xdr:nvGraphicFramePr>
        <xdr:cNvPr id="27" name="Gráfico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0</xdr:colOff>
      <xdr:row>216</xdr:row>
      <xdr:rowOff>84137</xdr:rowOff>
    </xdr:from>
    <xdr:to>
      <xdr:col>10</xdr:col>
      <xdr:colOff>561975</xdr:colOff>
      <xdr:row>233</xdr:row>
      <xdr:rowOff>7937</xdr:rowOff>
    </xdr:to>
    <xdr:graphicFrame macro="">
      <xdr:nvGraphicFramePr>
        <xdr:cNvPr id="28" name="Gráfico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11</xdr:col>
      <xdr:colOff>499382</xdr:colOff>
      <xdr:row>216</xdr:row>
      <xdr:rowOff>0</xdr:rowOff>
    </xdr:from>
    <xdr:to>
      <xdr:col>22</xdr:col>
      <xdr:colOff>451757</xdr:colOff>
      <xdr:row>232</xdr:row>
      <xdr:rowOff>114300</xdr:rowOff>
    </xdr:to>
    <xdr:graphicFrame macro="">
      <xdr:nvGraphicFramePr>
        <xdr:cNvPr id="29" name="Gráfico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0</xdr:colOff>
      <xdr:row>234</xdr:row>
      <xdr:rowOff>84137</xdr:rowOff>
    </xdr:from>
    <xdr:to>
      <xdr:col>10</xdr:col>
      <xdr:colOff>561975</xdr:colOff>
      <xdr:row>251</xdr:row>
      <xdr:rowOff>7937</xdr:rowOff>
    </xdr:to>
    <xdr:graphicFrame macro="">
      <xdr:nvGraphicFramePr>
        <xdr:cNvPr id="30" name="Gráfico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499382</xdr:colOff>
      <xdr:row>234</xdr:row>
      <xdr:rowOff>0</xdr:rowOff>
    </xdr:from>
    <xdr:to>
      <xdr:col>22</xdr:col>
      <xdr:colOff>451757</xdr:colOff>
      <xdr:row>250</xdr:row>
      <xdr:rowOff>114300</xdr:rowOff>
    </xdr:to>
    <xdr:graphicFrame macro="">
      <xdr:nvGraphicFramePr>
        <xdr:cNvPr id="31" name="Gráfico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0</xdr:colOff>
      <xdr:row>252</xdr:row>
      <xdr:rowOff>84137</xdr:rowOff>
    </xdr:from>
    <xdr:to>
      <xdr:col>10</xdr:col>
      <xdr:colOff>561975</xdr:colOff>
      <xdr:row>269</xdr:row>
      <xdr:rowOff>7937</xdr:rowOff>
    </xdr:to>
    <xdr:graphicFrame macro="">
      <xdr:nvGraphicFramePr>
        <xdr:cNvPr id="32" name="Gráfico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11</xdr:col>
      <xdr:colOff>499382</xdr:colOff>
      <xdr:row>252</xdr:row>
      <xdr:rowOff>0</xdr:rowOff>
    </xdr:from>
    <xdr:to>
      <xdr:col>22</xdr:col>
      <xdr:colOff>451757</xdr:colOff>
      <xdr:row>268</xdr:row>
      <xdr:rowOff>114300</xdr:rowOff>
    </xdr:to>
    <xdr:graphicFrame macro="">
      <xdr:nvGraphicFramePr>
        <xdr:cNvPr id="33" name="Gráfico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0</xdr:colOff>
      <xdr:row>270</xdr:row>
      <xdr:rowOff>84137</xdr:rowOff>
    </xdr:from>
    <xdr:to>
      <xdr:col>10</xdr:col>
      <xdr:colOff>561975</xdr:colOff>
      <xdr:row>287</xdr:row>
      <xdr:rowOff>7937</xdr:rowOff>
    </xdr:to>
    <xdr:graphicFrame macro="">
      <xdr:nvGraphicFramePr>
        <xdr:cNvPr id="34" name="Gráfico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499382</xdr:colOff>
      <xdr:row>270</xdr:row>
      <xdr:rowOff>0</xdr:rowOff>
    </xdr:from>
    <xdr:to>
      <xdr:col>22</xdr:col>
      <xdr:colOff>451757</xdr:colOff>
      <xdr:row>286</xdr:row>
      <xdr:rowOff>114300</xdr:rowOff>
    </xdr:to>
    <xdr:graphicFrame macro="">
      <xdr:nvGraphicFramePr>
        <xdr:cNvPr id="35" name="Gráfico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44824</xdr:colOff>
      <xdr:row>288</xdr:row>
      <xdr:rowOff>106549</xdr:rowOff>
    </xdr:from>
    <xdr:to>
      <xdr:col>11</xdr:col>
      <xdr:colOff>1681</xdr:colOff>
      <xdr:row>305</xdr:row>
      <xdr:rowOff>30349</xdr:rowOff>
    </xdr:to>
    <xdr:graphicFrame macro="">
      <xdr:nvGraphicFramePr>
        <xdr:cNvPr id="36" name="Gráfico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499382</xdr:colOff>
      <xdr:row>288</xdr:row>
      <xdr:rowOff>0</xdr:rowOff>
    </xdr:from>
    <xdr:to>
      <xdr:col>22</xdr:col>
      <xdr:colOff>451757</xdr:colOff>
      <xdr:row>304</xdr:row>
      <xdr:rowOff>114300</xdr:rowOff>
    </xdr:to>
    <xdr:graphicFrame macro="">
      <xdr:nvGraphicFramePr>
        <xdr:cNvPr id="37" name="Gráfico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0</xdr:colOff>
      <xdr:row>306</xdr:row>
      <xdr:rowOff>84137</xdr:rowOff>
    </xdr:from>
    <xdr:to>
      <xdr:col>10</xdr:col>
      <xdr:colOff>561975</xdr:colOff>
      <xdr:row>323</xdr:row>
      <xdr:rowOff>7937</xdr:rowOff>
    </xdr:to>
    <xdr:graphicFrame macro="">
      <xdr:nvGraphicFramePr>
        <xdr:cNvPr id="38" name="Gráfico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499382</xdr:colOff>
      <xdr:row>306</xdr:row>
      <xdr:rowOff>0</xdr:rowOff>
    </xdr:from>
    <xdr:to>
      <xdr:col>22</xdr:col>
      <xdr:colOff>451757</xdr:colOff>
      <xdr:row>322</xdr:row>
      <xdr:rowOff>114300</xdr:rowOff>
    </xdr:to>
    <xdr:graphicFrame macro="">
      <xdr:nvGraphicFramePr>
        <xdr:cNvPr id="39" name="Gráfico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0</xdr:colOff>
      <xdr:row>324</xdr:row>
      <xdr:rowOff>84137</xdr:rowOff>
    </xdr:from>
    <xdr:to>
      <xdr:col>10</xdr:col>
      <xdr:colOff>561975</xdr:colOff>
      <xdr:row>341</xdr:row>
      <xdr:rowOff>7937</xdr:rowOff>
    </xdr:to>
    <xdr:graphicFrame macro="">
      <xdr:nvGraphicFramePr>
        <xdr:cNvPr id="40" name="Gráfico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499382</xdr:colOff>
      <xdr:row>324</xdr:row>
      <xdr:rowOff>0</xdr:rowOff>
    </xdr:from>
    <xdr:to>
      <xdr:col>22</xdr:col>
      <xdr:colOff>451757</xdr:colOff>
      <xdr:row>340</xdr:row>
      <xdr:rowOff>114300</xdr:rowOff>
    </xdr:to>
    <xdr:graphicFrame macro="">
      <xdr:nvGraphicFramePr>
        <xdr:cNvPr id="41" name="Gráfico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0</xdr:colOff>
      <xdr:row>342</xdr:row>
      <xdr:rowOff>84137</xdr:rowOff>
    </xdr:from>
    <xdr:to>
      <xdr:col>10</xdr:col>
      <xdr:colOff>561975</xdr:colOff>
      <xdr:row>359</xdr:row>
      <xdr:rowOff>7937</xdr:rowOff>
    </xdr:to>
    <xdr:graphicFrame macro="">
      <xdr:nvGraphicFramePr>
        <xdr:cNvPr id="42" name="Gráfico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11</xdr:col>
      <xdr:colOff>499382</xdr:colOff>
      <xdr:row>342</xdr:row>
      <xdr:rowOff>0</xdr:rowOff>
    </xdr:from>
    <xdr:to>
      <xdr:col>22</xdr:col>
      <xdr:colOff>451757</xdr:colOff>
      <xdr:row>358</xdr:row>
      <xdr:rowOff>114300</xdr:rowOff>
    </xdr:to>
    <xdr:graphicFrame macro="">
      <xdr:nvGraphicFramePr>
        <xdr:cNvPr id="43" name="Gráfico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0</xdr:colOff>
      <xdr:row>360</xdr:row>
      <xdr:rowOff>84137</xdr:rowOff>
    </xdr:from>
    <xdr:to>
      <xdr:col>10</xdr:col>
      <xdr:colOff>561975</xdr:colOff>
      <xdr:row>377</xdr:row>
      <xdr:rowOff>7937</xdr:rowOff>
    </xdr:to>
    <xdr:graphicFrame macro="">
      <xdr:nvGraphicFramePr>
        <xdr:cNvPr id="44" name="Gráfico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</xdr:col>
      <xdr:colOff>499382</xdr:colOff>
      <xdr:row>360</xdr:row>
      <xdr:rowOff>0</xdr:rowOff>
    </xdr:from>
    <xdr:to>
      <xdr:col>22</xdr:col>
      <xdr:colOff>451757</xdr:colOff>
      <xdr:row>376</xdr:row>
      <xdr:rowOff>114300</xdr:rowOff>
    </xdr:to>
    <xdr:graphicFrame macro="">
      <xdr:nvGraphicFramePr>
        <xdr:cNvPr id="45" name="Gráfico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0</xdr:colOff>
      <xdr:row>378</xdr:row>
      <xdr:rowOff>140166</xdr:rowOff>
    </xdr:from>
    <xdr:to>
      <xdr:col>10</xdr:col>
      <xdr:colOff>561975</xdr:colOff>
      <xdr:row>395</xdr:row>
      <xdr:rowOff>63966</xdr:rowOff>
    </xdr:to>
    <xdr:graphicFrame macro="">
      <xdr:nvGraphicFramePr>
        <xdr:cNvPr id="46" name="Gráfico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499382</xdr:colOff>
      <xdr:row>378</xdr:row>
      <xdr:rowOff>56029</xdr:rowOff>
    </xdr:from>
    <xdr:to>
      <xdr:col>22</xdr:col>
      <xdr:colOff>451757</xdr:colOff>
      <xdr:row>394</xdr:row>
      <xdr:rowOff>170329</xdr:rowOff>
    </xdr:to>
    <xdr:graphicFrame macro="">
      <xdr:nvGraphicFramePr>
        <xdr:cNvPr id="47" name="Gráfico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0</xdr:colOff>
      <xdr:row>397</xdr:row>
      <xdr:rowOff>84137</xdr:rowOff>
    </xdr:from>
    <xdr:to>
      <xdr:col>10</xdr:col>
      <xdr:colOff>561975</xdr:colOff>
      <xdr:row>414</xdr:row>
      <xdr:rowOff>7937</xdr:rowOff>
    </xdr:to>
    <xdr:graphicFrame macro="">
      <xdr:nvGraphicFramePr>
        <xdr:cNvPr id="48" name="Gráfico 4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11</xdr:col>
      <xdr:colOff>499382</xdr:colOff>
      <xdr:row>397</xdr:row>
      <xdr:rowOff>0</xdr:rowOff>
    </xdr:from>
    <xdr:to>
      <xdr:col>22</xdr:col>
      <xdr:colOff>451757</xdr:colOff>
      <xdr:row>413</xdr:row>
      <xdr:rowOff>114300</xdr:rowOff>
    </xdr:to>
    <xdr:graphicFrame macro="">
      <xdr:nvGraphicFramePr>
        <xdr:cNvPr id="49" name="Gráfico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0.1403</cdr:x>
      <cdr:y>0.19528</cdr:y>
    </cdr:from>
    <cdr:to>
      <cdr:x>0.31866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34125" y="617538"/>
          <a:ext cx="1187511" cy="1936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0.6968</cdr:x>
      <cdr:y>0.53422</cdr:y>
    </cdr:from>
    <cdr:to>
      <cdr:x>0.87516</cdr:x>
      <cdr:y>0.57941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9261" y="1689373"/>
          <a:ext cx="1187516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0.14708</cdr:x>
      <cdr:y>0.17402</cdr:y>
    </cdr:from>
    <cdr:to>
      <cdr:x>0.32544</cdr:x>
      <cdr:y>0.23527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972649" y="550298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0.12724</cdr:x>
      <cdr:y>0.55171</cdr:y>
    </cdr:from>
    <cdr:to>
      <cdr:x>0.3056</cdr:x>
      <cdr:y>0.59689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47166" y="1744662"/>
          <a:ext cx="1187511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0.19528</cdr:y>
    </cdr:from>
    <cdr:to>
      <cdr:x>0.30172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79" y="617539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8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4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5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0.12336</cdr:x>
      <cdr:y>0.15984</cdr:y>
    </cdr:from>
    <cdr:to>
      <cdr:x>0.30172</cdr:x>
      <cdr:y>0.22109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815798" y="505475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0.12046</cdr:x>
      <cdr:y>0.53045</cdr:y>
    </cdr:from>
    <cdr:to>
      <cdr:x>0.29882</cdr:x>
      <cdr:y>0.57563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796634" y="1677437"/>
          <a:ext cx="1179522" cy="1428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4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0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0.11997</cdr:x>
      <cdr:y>0.19528</cdr:y>
    </cdr:from>
    <cdr:to>
      <cdr:x>0.29833</cdr:x>
      <cdr:y>0.25653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793386" y="617521"/>
          <a:ext cx="1179522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0.12215</cdr:x>
      <cdr:y>0.55526</cdr:y>
    </cdr:from>
    <cdr:to>
      <cdr:x>0.30051</cdr:x>
      <cdr:y>0.60044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807826" y="1755884"/>
          <a:ext cx="1179522" cy="1428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6.xml><?xml version="1.0" encoding="utf-8"?>
<c:userShapes xmlns:c="http://schemas.openxmlformats.org/drawingml/2006/chart">
  <cdr:relSizeAnchor xmlns:cdr="http://schemas.openxmlformats.org/drawingml/2006/chartDrawing">
    <cdr:from>
      <cdr:x>0.69093</cdr:x>
      <cdr:y>0.09956</cdr:y>
    </cdr:from>
    <cdr:to>
      <cdr:x>0.86929</cdr:x>
      <cdr:y>0.16081</cdr:y>
    </cdr:to>
    <cdr:sp macro="" textlink="">
      <cdr:nvSpPr>
        <cdr:cNvPr id="2" name="CaixaDeTexto 1"/>
        <cdr:cNvSpPr txBox="1"/>
      </cdr:nvSpPr>
      <cdr:spPr>
        <a:xfrm xmlns:a="http://schemas.openxmlformats.org/drawingml/2006/main">
          <a:off x="4600165" y="314848"/>
          <a:ext cx="1187516" cy="19369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3</a:t>
          </a:r>
          <a:endParaRPr lang="pt-BR" sz="1000" b="1"/>
        </a:p>
      </cdr:txBody>
    </cdr:sp>
  </cdr:relSizeAnchor>
  <cdr:relSizeAnchor xmlns:cdr="http://schemas.openxmlformats.org/drawingml/2006/chartDrawing">
    <cdr:from>
      <cdr:x>0.70189</cdr:x>
      <cdr:y>0.52359</cdr:y>
    </cdr:from>
    <cdr:to>
      <cdr:x>0.88025</cdr:x>
      <cdr:y>0.56878</cdr:y>
    </cdr:to>
    <cdr:sp macro="" textlink="">
      <cdr:nvSpPr>
        <cdr:cNvPr id="3" name="CaixaDeTexto 1"/>
        <cdr:cNvSpPr txBox="1"/>
      </cdr:nvSpPr>
      <cdr:spPr>
        <a:xfrm xmlns:a="http://schemas.openxmlformats.org/drawingml/2006/main">
          <a:off x="4638539" y="1655747"/>
          <a:ext cx="1178722" cy="1429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000" b="1"/>
            <a:t>Critério de alerta</a:t>
          </a:r>
          <a:r>
            <a:rPr lang="pt-BR" sz="1000" b="1" baseline="0"/>
            <a:t> 2</a:t>
          </a:r>
          <a:endParaRPr lang="pt-BR" sz="1000" b="1"/>
        </a:p>
      </cdr:txBody>
    </cdr:sp>
  </cdr:relSizeAnchor>
</c:userShapes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232835</xdr:colOff>
      <xdr:row>280</xdr:row>
      <xdr:rowOff>21167</xdr:rowOff>
    </xdr:from>
    <xdr:to>
      <xdr:col>11</xdr:col>
      <xdr:colOff>1344085</xdr:colOff>
      <xdr:row>296</xdr:row>
      <xdr:rowOff>154517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1.181.11\arquivos\Users\maria.ramos\AppData\Local\Microsoft\Windows\Temporary%20Internet%20Files\Content.Outlook\DMAAU3QH\MONITORAMENTO%20MS%20-%20FAZENDA-%20JULHO%20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ITURAS INICIAIS"/>
      <sheetName val="LEITURAS SEMANAIS"/>
      <sheetName val="METODOLOGIAS APLICAVEIS"/>
      <sheetName val="GRÁFICOS"/>
      <sheetName val="LOCALIZAÇÃO DOS MS"/>
      <sheetName val="Critérios de Alerta"/>
      <sheetName val="Plan1"/>
      <sheetName val="Plan2"/>
      <sheetName val="Plan3"/>
    </sheetNames>
    <sheetDataSet>
      <sheetData sheetId="0"/>
      <sheetData sheetId="1"/>
      <sheetData sheetId="2"/>
      <sheetData sheetId="3"/>
      <sheetData sheetId="4"/>
      <sheetData sheetId="5">
        <row r="4">
          <cell r="B4">
            <v>0.25</v>
          </cell>
          <cell r="C4">
            <v>1</v>
          </cell>
        </row>
        <row r="5">
          <cell r="B5">
            <v>0.25</v>
          </cell>
          <cell r="C5">
            <v>1</v>
          </cell>
        </row>
        <row r="6">
          <cell r="B6">
            <v>0.25</v>
          </cell>
          <cell r="C6">
            <v>1</v>
          </cell>
        </row>
        <row r="7">
          <cell r="B7">
            <v>0.25</v>
          </cell>
          <cell r="C7">
            <v>1</v>
          </cell>
        </row>
        <row r="8">
          <cell r="B8">
            <v>0.25</v>
          </cell>
          <cell r="C8">
            <v>1</v>
          </cell>
        </row>
        <row r="9">
          <cell r="B9">
            <v>0.25</v>
          </cell>
          <cell r="C9">
            <v>1</v>
          </cell>
        </row>
        <row r="10">
          <cell r="B10">
            <v>0.25</v>
          </cell>
          <cell r="C10">
            <v>1</v>
          </cell>
        </row>
        <row r="11">
          <cell r="B11">
            <v>0.25</v>
          </cell>
          <cell r="C11">
            <v>1</v>
          </cell>
        </row>
        <row r="12">
          <cell r="B12">
            <v>0.25</v>
          </cell>
          <cell r="C12">
            <v>1</v>
          </cell>
        </row>
        <row r="13">
          <cell r="B13">
            <v>0.25</v>
          </cell>
          <cell r="C13">
            <v>1</v>
          </cell>
        </row>
        <row r="14">
          <cell r="B14">
            <v>0.25</v>
          </cell>
          <cell r="C14">
            <v>1</v>
          </cell>
        </row>
        <row r="15">
          <cell r="B15">
            <v>0.25</v>
          </cell>
          <cell r="C15">
            <v>1</v>
          </cell>
        </row>
        <row r="16">
          <cell r="B16">
            <v>0.25</v>
          </cell>
          <cell r="C16">
            <v>1</v>
          </cell>
        </row>
        <row r="17">
          <cell r="B17">
            <v>0.25</v>
          </cell>
          <cell r="C17">
            <v>1</v>
          </cell>
        </row>
        <row r="18">
          <cell r="B18">
            <v>0.25</v>
          </cell>
          <cell r="C18">
            <v>1</v>
          </cell>
        </row>
        <row r="19">
          <cell r="B19">
            <v>0.25</v>
          </cell>
          <cell r="C19">
            <v>1</v>
          </cell>
        </row>
        <row r="20">
          <cell r="B20">
            <v>0.25</v>
          </cell>
          <cell r="C20">
            <v>1</v>
          </cell>
        </row>
        <row r="21">
          <cell r="B21">
            <v>0.25</v>
          </cell>
          <cell r="C21">
            <v>1</v>
          </cell>
        </row>
        <row r="22">
          <cell r="B22">
            <v>0.25</v>
          </cell>
          <cell r="C22">
            <v>1</v>
          </cell>
        </row>
        <row r="23">
          <cell r="B23">
            <v>0.25</v>
          </cell>
          <cell r="C23">
            <v>1</v>
          </cell>
        </row>
        <row r="24">
          <cell r="B24">
            <v>0.25</v>
          </cell>
          <cell r="C24">
            <v>1</v>
          </cell>
        </row>
        <row r="25">
          <cell r="B25">
            <v>0.25</v>
          </cell>
          <cell r="C25">
            <v>1</v>
          </cell>
        </row>
        <row r="26">
          <cell r="B26">
            <v>0.25</v>
          </cell>
          <cell r="C26">
            <v>1</v>
          </cell>
        </row>
        <row r="27">
          <cell r="B27">
            <v>0.25</v>
          </cell>
          <cell r="C27">
            <v>1</v>
          </cell>
        </row>
        <row r="28">
          <cell r="B28">
            <v>0.25</v>
          </cell>
          <cell r="C28">
            <v>1</v>
          </cell>
        </row>
        <row r="29">
          <cell r="B29">
            <v>0.25</v>
          </cell>
          <cell r="C29">
            <v>1</v>
          </cell>
        </row>
        <row r="30">
          <cell r="B30">
            <v>0.25</v>
          </cell>
          <cell r="C30">
            <v>1</v>
          </cell>
        </row>
        <row r="31">
          <cell r="B31">
            <v>0.25</v>
          </cell>
          <cell r="C31">
            <v>1</v>
          </cell>
        </row>
        <row r="32">
          <cell r="B32">
            <v>0.25</v>
          </cell>
          <cell r="C32">
            <v>1</v>
          </cell>
        </row>
        <row r="33">
          <cell r="B33">
            <v>0.25</v>
          </cell>
          <cell r="C33">
            <v>1</v>
          </cell>
        </row>
        <row r="34">
          <cell r="B34">
            <v>0.25</v>
          </cell>
          <cell r="C34">
            <v>1</v>
          </cell>
        </row>
        <row r="35">
          <cell r="B35">
            <v>0.25</v>
          </cell>
          <cell r="C35">
            <v>1</v>
          </cell>
        </row>
        <row r="36">
          <cell r="B36">
            <v>0.25</v>
          </cell>
          <cell r="C36">
            <v>1</v>
          </cell>
        </row>
        <row r="37">
          <cell r="B37">
            <v>0.25</v>
          </cell>
          <cell r="C37">
            <v>1</v>
          </cell>
        </row>
      </sheetData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51"/>
  <sheetViews>
    <sheetView workbookViewId="0">
      <selection sqref="A1:E2"/>
    </sheetView>
  </sheetViews>
  <sheetFormatPr defaultRowHeight="15" x14ac:dyDescent="0.25"/>
  <cols>
    <col min="1" max="1" width="18.375" customWidth="1"/>
    <col min="2" max="2" width="18.375" style="12" customWidth="1"/>
    <col min="3" max="4" width="18.375" customWidth="1"/>
    <col min="5" max="5" width="18.375" style="22" customWidth="1"/>
  </cols>
  <sheetData>
    <row r="1" spans="1:5" x14ac:dyDescent="0.25">
      <c r="A1" s="680" t="s">
        <v>45</v>
      </c>
      <c r="B1" s="681"/>
      <c r="C1" s="681"/>
      <c r="D1" s="681"/>
      <c r="E1" s="682"/>
    </row>
    <row r="2" spans="1:5" ht="15.75" thickBot="1" x14ac:dyDescent="0.3">
      <c r="A2" s="683"/>
      <c r="B2" s="684"/>
      <c r="C2" s="684"/>
      <c r="D2" s="684"/>
      <c r="E2" s="685"/>
    </row>
    <row r="3" spans="1:5" x14ac:dyDescent="0.25">
      <c r="A3" s="689" t="s">
        <v>38</v>
      </c>
      <c r="B3" s="690"/>
      <c r="C3" s="690"/>
      <c r="D3" s="690"/>
      <c r="E3" s="690"/>
    </row>
    <row r="4" spans="1:5" x14ac:dyDescent="0.25">
      <c r="A4" s="692" t="s">
        <v>39</v>
      </c>
      <c r="B4" s="693" t="s">
        <v>40</v>
      </c>
      <c r="C4" s="691" t="s">
        <v>41</v>
      </c>
      <c r="D4" s="691"/>
      <c r="E4" s="691"/>
    </row>
    <row r="5" spans="1:5" x14ac:dyDescent="0.25">
      <c r="A5" s="692"/>
      <c r="B5" s="693"/>
      <c r="C5" s="3" t="s">
        <v>42</v>
      </c>
      <c r="D5" s="3" t="s">
        <v>43</v>
      </c>
      <c r="E5" s="20" t="s">
        <v>44</v>
      </c>
    </row>
    <row r="6" spans="1:5" x14ac:dyDescent="0.25">
      <c r="A6" s="21" t="s">
        <v>84</v>
      </c>
      <c r="B6" s="686">
        <v>41299</v>
      </c>
      <c r="C6" s="28">
        <v>7162140.8135000002</v>
      </c>
      <c r="D6" s="28">
        <v>665832.64789999998</v>
      </c>
      <c r="E6" s="24">
        <f>885.16</f>
        <v>885.16</v>
      </c>
    </row>
    <row r="7" spans="1:5" x14ac:dyDescent="0.25">
      <c r="A7" s="21" t="s">
        <v>85</v>
      </c>
      <c r="B7" s="687"/>
      <c r="C7" s="29">
        <v>7162116.3953999998</v>
      </c>
      <c r="D7" s="29">
        <v>665848.70550000004</v>
      </c>
      <c r="E7" s="23">
        <v>894.21600000000001</v>
      </c>
    </row>
    <row r="8" spans="1:5" x14ac:dyDescent="0.25">
      <c r="A8" s="21" t="s">
        <v>86</v>
      </c>
      <c r="B8" s="687"/>
      <c r="C8" s="27">
        <v>7162007.3131999997</v>
      </c>
      <c r="D8" s="27">
        <v>665766.77520000003</v>
      </c>
      <c r="E8" s="25">
        <v>889.76499999999999</v>
      </c>
    </row>
    <row r="9" spans="1:5" x14ac:dyDescent="0.25">
      <c r="A9" s="21" t="s">
        <v>87</v>
      </c>
      <c r="B9" s="687"/>
      <c r="C9" s="29">
        <v>7162006.0744000003</v>
      </c>
      <c r="D9" s="29">
        <v>665790.15549999999</v>
      </c>
      <c r="E9" s="26">
        <v>898.14400000000001</v>
      </c>
    </row>
    <row r="10" spans="1:5" x14ac:dyDescent="0.25">
      <c r="A10" s="21" t="s">
        <v>88</v>
      </c>
      <c r="B10" s="687"/>
      <c r="C10" s="27">
        <v>7161893.6449999996</v>
      </c>
      <c r="D10" s="27">
        <v>665770.43420000002</v>
      </c>
      <c r="E10" s="25">
        <v>890.42499999999995</v>
      </c>
    </row>
    <row r="11" spans="1:5" x14ac:dyDescent="0.25">
      <c r="A11" s="21" t="s">
        <v>89</v>
      </c>
      <c r="B11" s="687"/>
      <c r="C11" s="29">
        <v>7161893.6128000002</v>
      </c>
      <c r="D11" s="29">
        <v>665795.35869999998</v>
      </c>
      <c r="E11" s="26">
        <v>898.93399999999997</v>
      </c>
    </row>
    <row r="12" spans="1:5" x14ac:dyDescent="0.25">
      <c r="A12" s="21" t="s">
        <v>90</v>
      </c>
      <c r="B12" s="687"/>
      <c r="C12" s="27">
        <v>7161712.1886999998</v>
      </c>
      <c r="D12" s="27">
        <v>665786.23789999995</v>
      </c>
      <c r="E12" s="25">
        <v>891.48199999999997</v>
      </c>
    </row>
    <row r="13" spans="1:5" x14ac:dyDescent="0.25">
      <c r="A13" s="21" t="s">
        <v>91</v>
      </c>
      <c r="B13" s="688"/>
      <c r="C13" s="29">
        <v>7161716.4044000003</v>
      </c>
      <c r="D13" s="29">
        <v>665810.04260000004</v>
      </c>
      <c r="E13" s="26">
        <v>899.50900000000001</v>
      </c>
    </row>
    <row r="14" spans="1:5" x14ac:dyDescent="0.25">
      <c r="A14" s="2" t="s">
        <v>0</v>
      </c>
      <c r="B14" s="10"/>
      <c r="C14" s="2"/>
      <c r="D14" s="2"/>
      <c r="E14" s="2"/>
    </row>
    <row r="15" spans="1:5" x14ac:dyDescent="0.25">
      <c r="A15" s="1" t="s">
        <v>1</v>
      </c>
      <c r="B15" s="11"/>
      <c r="C15" s="1"/>
      <c r="D15" s="1"/>
      <c r="E15" s="1"/>
    </row>
    <row r="16" spans="1:5" x14ac:dyDescent="0.25">
      <c r="A16" s="2" t="s">
        <v>2</v>
      </c>
      <c r="B16" s="10"/>
      <c r="C16" s="2"/>
      <c r="D16" s="2"/>
      <c r="E16" s="2"/>
    </row>
    <row r="17" spans="1:5" x14ac:dyDescent="0.25">
      <c r="A17" s="1" t="s">
        <v>3</v>
      </c>
      <c r="B17" s="11"/>
      <c r="C17" s="1"/>
      <c r="D17" s="1"/>
      <c r="E17" s="1"/>
    </row>
    <row r="18" spans="1:5" x14ac:dyDescent="0.25">
      <c r="A18" s="2" t="s">
        <v>4</v>
      </c>
      <c r="B18" s="10"/>
      <c r="C18" s="2"/>
      <c r="D18" s="2"/>
      <c r="E18" s="2"/>
    </row>
    <row r="19" spans="1:5" x14ac:dyDescent="0.25">
      <c r="A19" s="1" t="s">
        <v>5</v>
      </c>
      <c r="B19" s="11"/>
      <c r="C19" s="1"/>
      <c r="D19" s="1"/>
      <c r="E19" s="1"/>
    </row>
    <row r="20" spans="1:5" x14ac:dyDescent="0.25">
      <c r="A20" s="2" t="s">
        <v>6</v>
      </c>
      <c r="B20" s="10"/>
      <c r="C20" s="2"/>
      <c r="D20" s="2"/>
      <c r="E20" s="2"/>
    </row>
    <row r="21" spans="1:5" x14ac:dyDescent="0.25">
      <c r="A21" s="1" t="s">
        <v>7</v>
      </c>
      <c r="B21" s="11"/>
      <c r="C21" s="1"/>
      <c r="D21" s="1"/>
      <c r="E21" s="1"/>
    </row>
    <row r="22" spans="1:5" x14ac:dyDescent="0.25">
      <c r="A22" s="2" t="s">
        <v>8</v>
      </c>
      <c r="B22" s="10"/>
      <c r="C22" s="2"/>
      <c r="D22" s="2"/>
      <c r="E22" s="2"/>
    </row>
    <row r="23" spans="1:5" x14ac:dyDescent="0.25">
      <c r="A23" s="1" t="s">
        <v>9</v>
      </c>
      <c r="B23" s="11"/>
      <c r="C23" s="1"/>
      <c r="D23" s="1"/>
      <c r="E23" s="1"/>
    </row>
    <row r="24" spans="1:5" x14ac:dyDescent="0.25">
      <c r="A24" s="2" t="s">
        <v>10</v>
      </c>
      <c r="B24" s="10"/>
      <c r="C24" s="2"/>
      <c r="D24" s="2"/>
      <c r="E24" s="2"/>
    </row>
    <row r="25" spans="1:5" x14ac:dyDescent="0.25">
      <c r="A25" s="1" t="s">
        <v>11</v>
      </c>
      <c r="B25" s="11"/>
      <c r="C25" s="1"/>
      <c r="D25" s="1"/>
      <c r="E25" s="1"/>
    </row>
    <row r="26" spans="1:5" x14ac:dyDescent="0.25">
      <c r="A26" s="2" t="s">
        <v>12</v>
      </c>
      <c r="B26" s="10"/>
      <c r="C26" s="2"/>
      <c r="D26" s="2"/>
      <c r="E26" s="2"/>
    </row>
    <row r="27" spans="1:5" x14ac:dyDescent="0.25">
      <c r="A27" s="1" t="s">
        <v>13</v>
      </c>
      <c r="B27" s="11"/>
      <c r="C27" s="1"/>
      <c r="D27" s="1"/>
      <c r="E27" s="1"/>
    </row>
    <row r="28" spans="1:5" x14ac:dyDescent="0.25">
      <c r="A28" s="2" t="s">
        <v>14</v>
      </c>
      <c r="B28" s="10"/>
      <c r="C28" s="2"/>
      <c r="D28" s="2"/>
      <c r="E28" s="2"/>
    </row>
    <row r="29" spans="1:5" x14ac:dyDescent="0.25">
      <c r="A29" s="1" t="s">
        <v>15</v>
      </c>
      <c r="B29" s="11"/>
      <c r="C29" s="1"/>
      <c r="D29" s="1"/>
      <c r="E29" s="1"/>
    </row>
    <row r="30" spans="1:5" x14ac:dyDescent="0.25">
      <c r="A30" s="2" t="s">
        <v>16</v>
      </c>
      <c r="B30" s="10"/>
      <c r="C30" s="2"/>
      <c r="D30" s="2"/>
      <c r="E30" s="2"/>
    </row>
    <row r="31" spans="1:5" x14ac:dyDescent="0.25">
      <c r="A31" s="1" t="s">
        <v>17</v>
      </c>
      <c r="B31" s="11"/>
      <c r="C31" s="1"/>
      <c r="D31" s="1"/>
      <c r="E31" s="1"/>
    </row>
    <row r="32" spans="1:5" x14ac:dyDescent="0.25">
      <c r="A32" s="2" t="s">
        <v>18</v>
      </c>
      <c r="B32" s="10"/>
      <c r="C32" s="2"/>
      <c r="D32" s="2"/>
      <c r="E32" s="2"/>
    </row>
    <row r="33" spans="1:5" x14ac:dyDescent="0.25">
      <c r="A33" s="1" t="s">
        <v>19</v>
      </c>
      <c r="B33" s="11"/>
      <c r="C33" s="1"/>
      <c r="D33" s="1"/>
      <c r="E33" s="1"/>
    </row>
    <row r="34" spans="1:5" x14ac:dyDescent="0.25">
      <c r="A34" s="2" t="s">
        <v>20</v>
      </c>
      <c r="B34" s="10"/>
      <c r="C34" s="2"/>
      <c r="D34" s="2"/>
      <c r="E34" s="2"/>
    </row>
    <row r="35" spans="1:5" x14ac:dyDescent="0.25">
      <c r="A35" s="1" t="s">
        <v>21</v>
      </c>
      <c r="B35" s="11"/>
      <c r="C35" s="1"/>
      <c r="D35" s="1"/>
      <c r="E35" s="1"/>
    </row>
    <row r="36" spans="1:5" x14ac:dyDescent="0.25">
      <c r="A36" s="2" t="s">
        <v>22</v>
      </c>
      <c r="B36" s="10"/>
      <c r="C36" s="2"/>
      <c r="D36" s="2"/>
      <c r="E36" s="2"/>
    </row>
    <row r="37" spans="1:5" x14ac:dyDescent="0.25">
      <c r="A37" s="1" t="s">
        <v>23</v>
      </c>
      <c r="B37" s="11"/>
      <c r="C37" s="1"/>
      <c r="D37" s="1"/>
      <c r="E37" s="1"/>
    </row>
    <row r="38" spans="1:5" x14ac:dyDescent="0.25">
      <c r="A38" s="2" t="s">
        <v>24</v>
      </c>
      <c r="B38" s="10"/>
      <c r="C38" s="2"/>
      <c r="D38" s="2"/>
      <c r="E38" s="2"/>
    </row>
    <row r="39" spans="1:5" x14ac:dyDescent="0.25">
      <c r="A39" s="1" t="s">
        <v>25</v>
      </c>
      <c r="B39" s="11"/>
      <c r="C39" s="1"/>
      <c r="D39" s="1"/>
      <c r="E39" s="1"/>
    </row>
    <row r="40" spans="1:5" x14ac:dyDescent="0.25">
      <c r="A40" s="2" t="s">
        <v>26</v>
      </c>
      <c r="B40" s="10"/>
      <c r="C40" s="2"/>
      <c r="D40" s="2"/>
      <c r="E40" s="2"/>
    </row>
    <row r="41" spans="1:5" x14ac:dyDescent="0.25">
      <c r="A41" s="1" t="s">
        <v>27</v>
      </c>
      <c r="B41" s="11"/>
      <c r="C41" s="1"/>
      <c r="D41" s="1"/>
      <c r="E41" s="1"/>
    </row>
    <row r="42" spans="1:5" x14ac:dyDescent="0.25">
      <c r="A42" s="2" t="s">
        <v>28</v>
      </c>
      <c r="B42" s="10"/>
      <c r="C42" s="2"/>
      <c r="D42" s="2"/>
      <c r="E42" s="2"/>
    </row>
    <row r="43" spans="1:5" x14ac:dyDescent="0.25">
      <c r="A43" s="1" t="s">
        <v>29</v>
      </c>
      <c r="B43" s="11"/>
      <c r="C43" s="1"/>
      <c r="D43" s="1"/>
      <c r="E43" s="1"/>
    </row>
    <row r="44" spans="1:5" x14ac:dyDescent="0.25">
      <c r="A44" s="2" t="s">
        <v>30</v>
      </c>
      <c r="B44" s="10"/>
      <c r="C44" s="2"/>
      <c r="D44" s="2"/>
      <c r="E44" s="2"/>
    </row>
    <row r="45" spans="1:5" x14ac:dyDescent="0.25">
      <c r="A45" s="1" t="s">
        <v>31</v>
      </c>
      <c r="B45" s="11"/>
      <c r="C45" s="1"/>
      <c r="D45" s="1"/>
      <c r="E45" s="1"/>
    </row>
    <row r="46" spans="1:5" x14ac:dyDescent="0.25">
      <c r="A46" s="2" t="s">
        <v>32</v>
      </c>
      <c r="B46" s="10"/>
      <c r="C46" s="2"/>
      <c r="D46" s="2"/>
      <c r="E46" s="2"/>
    </row>
    <row r="47" spans="1:5" x14ac:dyDescent="0.25">
      <c r="A47" s="1" t="s">
        <v>33</v>
      </c>
      <c r="B47" s="11"/>
      <c r="C47" s="1"/>
      <c r="D47" s="1"/>
      <c r="E47" s="1"/>
    </row>
    <row r="48" spans="1:5" x14ac:dyDescent="0.25">
      <c r="A48" s="2" t="s">
        <v>34</v>
      </c>
      <c r="B48" s="10"/>
      <c r="C48" s="2"/>
      <c r="D48" s="2"/>
      <c r="E48" s="2"/>
    </row>
    <row r="49" spans="1:5" x14ac:dyDescent="0.25">
      <c r="A49" s="1" t="s">
        <v>35</v>
      </c>
      <c r="B49" s="11"/>
      <c r="C49" s="1"/>
      <c r="D49" s="1"/>
      <c r="E49" s="1"/>
    </row>
    <row r="50" spans="1:5" x14ac:dyDescent="0.25">
      <c r="A50" s="2" t="s">
        <v>36</v>
      </c>
      <c r="B50" s="10"/>
      <c r="C50" s="2"/>
      <c r="D50" s="2"/>
      <c r="E50" s="2"/>
    </row>
    <row r="51" spans="1:5" x14ac:dyDescent="0.25">
      <c r="A51" s="1" t="s">
        <v>37</v>
      </c>
      <c r="B51" s="11"/>
      <c r="C51" s="1"/>
      <c r="D51" s="1"/>
      <c r="E51" s="1"/>
    </row>
  </sheetData>
  <mergeCells count="6">
    <mergeCell ref="A1:E2"/>
    <mergeCell ref="B6:B13"/>
    <mergeCell ref="A3:E3"/>
    <mergeCell ref="C4:E4"/>
    <mergeCell ref="A4:A5"/>
    <mergeCell ref="B4:B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96"/>
  <sheetViews>
    <sheetView workbookViewId="0"/>
  </sheetViews>
  <sheetFormatPr defaultRowHeight="15" x14ac:dyDescent="0.25"/>
  <cols>
    <col min="2" max="2" width="10.125" bestFit="1" customWidth="1"/>
    <col min="5" max="5" width="10.125" style="62" bestFit="1" customWidth="1"/>
    <col min="8" max="9" width="9.125" style="123"/>
    <col min="10" max="10" width="9.125" style="22"/>
    <col min="11" max="11" width="11.25" style="22" bestFit="1" customWidth="1"/>
    <col min="12" max="12" width="9.125" style="123"/>
    <col min="13" max="14" width="9.125" style="506"/>
    <col min="15" max="15" width="14.625" style="506" bestFit="1" customWidth="1"/>
    <col min="16" max="16" width="11.25" style="511" bestFit="1" customWidth="1"/>
    <col min="17" max="17" width="9.125" style="507"/>
    <col min="18" max="18" width="9.125" style="506"/>
    <col min="19" max="19" width="5.375" style="506" bestFit="1" customWidth="1"/>
  </cols>
  <sheetData>
    <row r="1" spans="1:20" x14ac:dyDescent="0.25">
      <c r="C1" t="s">
        <v>329</v>
      </c>
      <c r="H1" s="503" t="s">
        <v>200</v>
      </c>
      <c r="I1" s="503" t="s">
        <v>201</v>
      </c>
      <c r="J1" s="504" t="s">
        <v>202</v>
      </c>
      <c r="K1" s="505" t="s">
        <v>236</v>
      </c>
      <c r="L1" s="503" t="s">
        <v>237</v>
      </c>
      <c r="M1" s="506" t="s">
        <v>204</v>
      </c>
      <c r="N1" s="506" t="s">
        <v>330</v>
      </c>
      <c r="O1" s="506" t="s">
        <v>331</v>
      </c>
      <c r="P1" s="507" t="s">
        <v>236</v>
      </c>
      <c r="Q1" s="507" t="s">
        <v>237</v>
      </c>
      <c r="R1" s="506" t="s">
        <v>238</v>
      </c>
      <c r="S1" s="506" t="s">
        <v>239</v>
      </c>
    </row>
    <row r="2" spans="1:20" x14ac:dyDescent="0.25">
      <c r="A2" s="508" t="s">
        <v>113</v>
      </c>
      <c r="B2" s="56" t="str">
        <f>A2</f>
        <v>MS 101</v>
      </c>
      <c r="C2">
        <f>IF(B2&lt;&gt;"",1,0)</f>
        <v>1</v>
      </c>
      <c r="D2">
        <f>SUM(C2:C296)</f>
        <v>26</v>
      </c>
      <c r="E2" s="61" t="s">
        <v>113</v>
      </c>
      <c r="H2" s="503">
        <v>9.9180310754037965E-2</v>
      </c>
      <c r="I2" s="503">
        <v>1.4285714285376474E-2</v>
      </c>
      <c r="J2" s="508" t="s">
        <v>113</v>
      </c>
      <c r="K2" s="390" t="s">
        <v>233</v>
      </c>
      <c r="L2" s="510">
        <v>29.802114662563621</v>
      </c>
      <c r="M2" s="506">
        <f>LARGE($H$3:$H$296,1)</f>
        <v>0.65184566489406359</v>
      </c>
      <c r="N2" s="506" t="str">
        <f>VLOOKUP(M2,$H$2:$J$296,3,FALSE)</f>
        <v>MS 802</v>
      </c>
      <c r="O2" s="506">
        <f t="shared" ref="O2:O24" si="0">VLOOKUP(M2,$H$3:$I$296,2,FALSE)</f>
        <v>0.1333333333320752</v>
      </c>
      <c r="P2" s="511" t="str">
        <f>VLOOKUP(M2,$H$2:$L$296,4,FALSE)</f>
        <v>NOROESTE</v>
      </c>
      <c r="Q2" s="507">
        <f>VLOOKUP(M2,$H$2:$L$296,5,FALSE)</f>
        <v>59.269316273136312</v>
      </c>
      <c r="R2" s="506">
        <f>IF(P2="noroeste",-90+Q2,IF(P2="nordeste",-90-Q2,IF(P2="sudoeste",90-Q2,90+Q2)))</f>
        <v>-30.730683726863688</v>
      </c>
      <c r="S2" s="506">
        <f>1</f>
        <v>1</v>
      </c>
    </row>
    <row r="3" spans="1:20" x14ac:dyDescent="0.25">
      <c r="A3" s="508" t="s">
        <v>113</v>
      </c>
      <c r="B3" t="str">
        <f t="shared" ref="B3:B66" si="1">IF(A3=A2,"",A3)</f>
        <v/>
      </c>
      <c r="C3">
        <f t="shared" ref="C3:C66" si="2">IF(B3&lt;&gt;"",1,0)</f>
        <v>0</v>
      </c>
      <c r="E3" s="62" t="s">
        <v>114</v>
      </c>
      <c r="H3" s="362">
        <v>9.1707162128896832E-2</v>
      </c>
      <c r="I3" s="362">
        <v>1.4285714285376474E-2</v>
      </c>
      <c r="J3" s="508" t="s">
        <v>113</v>
      </c>
      <c r="K3" s="390" t="s">
        <v>233</v>
      </c>
      <c r="L3" s="510">
        <v>7.6158228711384153</v>
      </c>
      <c r="M3" s="528">
        <f>LARGE($H$3:$H$296,2)</f>
        <v>0.64369161093425442</v>
      </c>
      <c r="N3" s="528" t="str">
        <f t="shared" ref="N3:N24" si="3">VLOOKUP(M3,$H$2:$J$296,3,FALSE)</f>
        <v>MS 801</v>
      </c>
      <c r="O3" s="528">
        <f t="shared" si="0"/>
        <v>3.3333333334439885E-2</v>
      </c>
      <c r="P3" s="529" t="str">
        <f t="shared" ref="P3:P24" si="4">VLOOKUP(M3,$H$2:$L$296,4,FALSE)</f>
        <v>SUDESTE</v>
      </c>
      <c r="Q3" s="530">
        <f t="shared" ref="Q3:Q24" si="5">VLOOKUP(M3,$H$2:$L$296,5,FALSE)</f>
        <v>63.660815640980864</v>
      </c>
      <c r="R3" s="528">
        <f t="shared" ref="R3:R24" si="6">IF(P3="noroeste",-90+Q3,IF(P3="nordeste",-90-Q3,IF(P3="sudoeste",90-Q3,90+Q3)))</f>
        <v>153.66081564098087</v>
      </c>
      <c r="S3" s="528">
        <f>1</f>
        <v>1</v>
      </c>
    </row>
    <row r="4" spans="1:20" x14ac:dyDescent="0.25">
      <c r="A4" s="508" t="s">
        <v>113</v>
      </c>
      <c r="B4" t="str">
        <f t="shared" si="1"/>
        <v/>
      </c>
      <c r="C4">
        <f t="shared" si="2"/>
        <v>0</v>
      </c>
      <c r="E4" s="62" t="s">
        <v>148</v>
      </c>
      <c r="H4" s="362">
        <v>4.1526976780835431E-2</v>
      </c>
      <c r="I4" s="362">
        <v>7.1428571428506463E-2</v>
      </c>
      <c r="J4" s="508" t="s">
        <v>113</v>
      </c>
      <c r="K4" s="390" t="s">
        <v>233</v>
      </c>
      <c r="L4" s="510">
        <v>16.943501879028965</v>
      </c>
      <c r="M4" s="506">
        <f>LARGE($H$3:$H$296,3)</f>
        <v>0.58332264599669437</v>
      </c>
      <c r="N4" s="506" t="str">
        <f t="shared" si="3"/>
        <v>MS 401</v>
      </c>
      <c r="O4" s="506">
        <f t="shared" si="0"/>
        <v>0.2571428571432729</v>
      </c>
      <c r="P4" s="511" t="str">
        <f t="shared" si="4"/>
        <v>SUDOESTE</v>
      </c>
      <c r="Q4" s="507">
        <f t="shared" si="5"/>
        <v>83.133717756009645</v>
      </c>
      <c r="R4" s="506">
        <f t="shared" si="6"/>
        <v>6.866282243990355</v>
      </c>
      <c r="S4" s="506">
        <f>1</f>
        <v>1</v>
      </c>
    </row>
    <row r="5" spans="1:20" x14ac:dyDescent="0.25">
      <c r="A5" s="508" t="s">
        <v>113</v>
      </c>
      <c r="B5" t="str">
        <f t="shared" si="1"/>
        <v/>
      </c>
      <c r="C5">
        <f t="shared" si="2"/>
        <v>0</v>
      </c>
      <c r="E5" s="62" t="s">
        <v>323</v>
      </c>
      <c r="H5" s="362">
        <v>5.0689684833217313E-2</v>
      </c>
      <c r="I5" s="362">
        <v>5.000000000071244E-2</v>
      </c>
      <c r="J5" s="508" t="s">
        <v>113</v>
      </c>
      <c r="K5" s="390" t="s">
        <v>233</v>
      </c>
      <c r="L5" s="510">
        <v>23.324555346018752</v>
      </c>
      <c r="M5" s="506">
        <f>LARGE($H$3:$H$296,4)</f>
        <v>0.58060137349039731</v>
      </c>
      <c r="N5" s="506" t="str">
        <f t="shared" si="3"/>
        <v>MS 1012</v>
      </c>
      <c r="O5" s="506">
        <f t="shared" si="0"/>
        <v>0.11428571428625998</v>
      </c>
      <c r="P5" s="511" t="str">
        <f t="shared" si="4"/>
        <v>NOROESTE</v>
      </c>
      <c r="Q5" s="507">
        <f t="shared" si="5"/>
        <v>51.767044524402984</v>
      </c>
      <c r="R5" s="506">
        <f t="shared" si="6"/>
        <v>-38.232955475597016</v>
      </c>
      <c r="S5" s="506">
        <f>1</f>
        <v>1</v>
      </c>
    </row>
    <row r="6" spans="1:20" x14ac:dyDescent="0.25">
      <c r="A6" s="508" t="s">
        <v>114</v>
      </c>
      <c r="B6" t="str">
        <f t="shared" si="1"/>
        <v>MS 102</v>
      </c>
      <c r="C6">
        <f t="shared" si="2"/>
        <v>1</v>
      </c>
      <c r="E6" s="62" t="s">
        <v>324</v>
      </c>
      <c r="H6" s="362">
        <v>0.27180425684214965</v>
      </c>
      <c r="I6" s="362">
        <v>0.14285714285701293</v>
      </c>
      <c r="J6" s="508" t="s">
        <v>114</v>
      </c>
      <c r="K6" s="357" t="s">
        <v>233</v>
      </c>
      <c r="L6" s="510">
        <v>19.496929676033751</v>
      </c>
      <c r="M6" s="506">
        <f>LARGE($H$3:$H$296,5)</f>
        <v>0.57239383818090339</v>
      </c>
      <c r="N6" s="506" t="str">
        <f t="shared" si="3"/>
        <v>MS 902</v>
      </c>
      <c r="O6" s="506">
        <f t="shared" si="0"/>
        <v>0.12857142857163645</v>
      </c>
      <c r="P6" s="511" t="str">
        <f t="shared" si="4"/>
        <v>NOROESTE</v>
      </c>
      <c r="Q6" s="507">
        <f t="shared" si="5"/>
        <v>17.791590573007635</v>
      </c>
      <c r="R6" s="506">
        <f t="shared" si="6"/>
        <v>-72.208409426992361</v>
      </c>
      <c r="S6" s="506">
        <f>1</f>
        <v>1</v>
      </c>
    </row>
    <row r="7" spans="1:20" x14ac:dyDescent="0.25">
      <c r="A7" s="508" t="s">
        <v>114</v>
      </c>
      <c r="B7" t="str">
        <f t="shared" si="1"/>
        <v/>
      </c>
      <c r="C7">
        <f t="shared" si="2"/>
        <v>0</v>
      </c>
      <c r="E7" s="62" t="s">
        <v>115</v>
      </c>
      <c r="H7" s="362">
        <v>0.290951998917098</v>
      </c>
      <c r="I7" s="362">
        <v>1.4285714285376474E-2</v>
      </c>
      <c r="J7" s="508" t="s">
        <v>114</v>
      </c>
      <c r="K7" s="357" t="s">
        <v>233</v>
      </c>
      <c r="L7" s="510">
        <v>33.461382518106689</v>
      </c>
      <c r="M7" s="512">
        <f>LARGE($H$3:$H$296,6)</f>
        <v>0.45175395082153258</v>
      </c>
      <c r="N7" s="512" t="str">
        <f t="shared" si="3"/>
        <v>MS 802</v>
      </c>
      <c r="O7" s="512">
        <f t="shared" si="0"/>
        <v>0.14285714285701293</v>
      </c>
      <c r="P7" s="513" t="str">
        <f t="shared" si="4"/>
        <v>NOROESTE</v>
      </c>
      <c r="Q7" s="514">
        <f t="shared" si="5"/>
        <v>62.459882377198838</v>
      </c>
      <c r="R7" s="512">
        <f t="shared" si="6"/>
        <v>-27.540117622801162</v>
      </c>
      <c r="S7" s="512">
        <f>1</f>
        <v>1</v>
      </c>
    </row>
    <row r="8" spans="1:20" x14ac:dyDescent="0.25">
      <c r="A8" s="508" t="s">
        <v>114</v>
      </c>
      <c r="B8" t="str">
        <f t="shared" si="1"/>
        <v/>
      </c>
      <c r="C8">
        <f t="shared" si="2"/>
        <v>0</v>
      </c>
      <c r="E8" s="62" t="s">
        <v>116</v>
      </c>
      <c r="H8" s="362">
        <v>0.27264389621650181</v>
      </c>
      <c r="I8" s="362">
        <v>9.9999999999259417E-2</v>
      </c>
      <c r="J8" s="508" t="s">
        <v>114</v>
      </c>
      <c r="K8" s="357" t="s">
        <v>233</v>
      </c>
      <c r="L8" s="510">
        <v>17.794264976523621</v>
      </c>
      <c r="M8" s="515">
        <f>LARGE($H$3:$H$296,7)</f>
        <v>0.44796592317663164</v>
      </c>
      <c r="N8" s="515" t="str">
        <f t="shared" si="3"/>
        <v>MS 401</v>
      </c>
      <c r="O8" s="515">
        <f t="shared" si="0"/>
        <v>4.2857142857753515E-2</v>
      </c>
      <c r="P8" s="516" t="str">
        <f t="shared" si="4"/>
        <v>SUDOESTE</v>
      </c>
      <c r="Q8" s="517">
        <f t="shared" si="5"/>
        <v>78.344905255618357</v>
      </c>
      <c r="R8" s="515">
        <f t="shared" si="6"/>
        <v>11.655094744381643</v>
      </c>
      <c r="S8" s="515">
        <f>1</f>
        <v>1</v>
      </c>
      <c r="T8" s="518"/>
    </row>
    <row r="9" spans="1:20" x14ac:dyDescent="0.25">
      <c r="A9" s="508" t="s">
        <v>114</v>
      </c>
      <c r="B9" t="str">
        <f t="shared" si="1"/>
        <v/>
      </c>
      <c r="C9">
        <f t="shared" si="2"/>
        <v>0</v>
      </c>
      <c r="E9" s="62" t="s">
        <v>117</v>
      </c>
      <c r="H9" s="362">
        <v>3.3706237304578432E-2</v>
      </c>
      <c r="I9" s="362">
        <v>0.16666666666651508</v>
      </c>
      <c r="J9" s="508" t="s">
        <v>114</v>
      </c>
      <c r="K9" s="357" t="s">
        <v>233</v>
      </c>
      <c r="L9" s="510">
        <v>17.504168999815132</v>
      </c>
      <c r="M9" s="506">
        <f>LARGE($H$3:$H$296,8)</f>
        <v>0.34364872831269849</v>
      </c>
      <c r="N9" s="506" t="str">
        <f t="shared" si="3"/>
        <v>MS 602</v>
      </c>
      <c r="O9" s="506">
        <f t="shared" si="0"/>
        <v>0.18333333333468241</v>
      </c>
      <c r="P9" s="511" t="str">
        <f t="shared" si="4"/>
        <v>SUDOESTE</v>
      </c>
      <c r="Q9" s="507">
        <f t="shared" si="5"/>
        <v>75.785002832996099</v>
      </c>
      <c r="R9" s="506">
        <f t="shared" si="6"/>
        <v>14.214997167003901</v>
      </c>
      <c r="S9" s="506">
        <f>1</f>
        <v>1</v>
      </c>
    </row>
    <row r="10" spans="1:20" x14ac:dyDescent="0.25">
      <c r="A10" s="508" t="s">
        <v>148</v>
      </c>
      <c r="B10" t="str">
        <f t="shared" si="1"/>
        <v>MS 1011</v>
      </c>
      <c r="C10">
        <f t="shared" si="2"/>
        <v>1</v>
      </c>
      <c r="E10" s="62" t="s">
        <v>118</v>
      </c>
      <c r="H10" s="362">
        <v>2.6341559549211357E-2</v>
      </c>
      <c r="I10" s="362">
        <v>4.2857142856129418E-2</v>
      </c>
      <c r="J10" s="508" t="s">
        <v>148</v>
      </c>
      <c r="K10" s="357" t="s">
        <v>233</v>
      </c>
      <c r="L10" s="510">
        <v>59.416928345578455</v>
      </c>
      <c r="M10" s="515">
        <f>LARGE($H$3:$H$296,9)</f>
        <v>0.33861964288076096</v>
      </c>
      <c r="N10" s="515" t="str">
        <f t="shared" si="3"/>
        <v>MS 801</v>
      </c>
      <c r="O10" s="515">
        <f t="shared" si="0"/>
        <v>2.8571428570752948E-2</v>
      </c>
      <c r="P10" s="516" t="str">
        <f t="shared" si="4"/>
        <v>SUDESTE</v>
      </c>
      <c r="Q10" s="517">
        <f t="shared" si="5"/>
        <v>67.814422444632257</v>
      </c>
      <c r="R10" s="515">
        <f t="shared" si="6"/>
        <v>157.81442244463227</v>
      </c>
      <c r="S10" s="515">
        <f>1</f>
        <v>1</v>
      </c>
    </row>
    <row r="11" spans="1:20" x14ac:dyDescent="0.25">
      <c r="A11" s="508" t="s">
        <v>148</v>
      </c>
      <c r="B11" t="str">
        <f t="shared" si="1"/>
        <v/>
      </c>
      <c r="C11">
        <f t="shared" si="2"/>
        <v>0</v>
      </c>
      <c r="E11" s="62" t="s">
        <v>119</v>
      </c>
      <c r="H11" s="468">
        <v>0.17843423353050028</v>
      </c>
      <c r="I11" s="468">
        <v>0</v>
      </c>
      <c r="J11" s="508" t="s">
        <v>148</v>
      </c>
      <c r="K11" s="357" t="s">
        <v>233</v>
      </c>
      <c r="L11" s="510">
        <v>54.931083069666727</v>
      </c>
      <c r="M11" s="506">
        <f>LARGE($H$3:$H$296,10)</f>
        <v>0.33764188523893862</v>
      </c>
      <c r="N11" s="506" t="str">
        <f t="shared" si="3"/>
        <v>MS 502</v>
      </c>
      <c r="O11" s="506">
        <f t="shared" si="0"/>
        <v>4.2857142857753515E-2</v>
      </c>
      <c r="P11" s="511" t="str">
        <f t="shared" si="4"/>
        <v>SUDOESTE</v>
      </c>
      <c r="Q11" s="507">
        <f t="shared" si="5"/>
        <v>76.494441146032841</v>
      </c>
      <c r="R11" s="506">
        <f t="shared" si="6"/>
        <v>13.505558853967159</v>
      </c>
      <c r="S11" s="506">
        <f>1</f>
        <v>1</v>
      </c>
    </row>
    <row r="12" spans="1:20" x14ac:dyDescent="0.25">
      <c r="A12" s="519" t="s">
        <v>148</v>
      </c>
      <c r="B12" t="str">
        <f t="shared" si="1"/>
        <v/>
      </c>
      <c r="C12">
        <f t="shared" si="2"/>
        <v>0</v>
      </c>
      <c r="E12" s="62" t="s">
        <v>120</v>
      </c>
      <c r="H12" s="362">
        <v>0.13901254754299425</v>
      </c>
      <c r="I12" s="362">
        <v>6.7142857143867987E-2</v>
      </c>
      <c r="J12" s="508" t="s">
        <v>148</v>
      </c>
      <c r="K12" s="357" t="s">
        <v>233</v>
      </c>
      <c r="L12" s="510">
        <v>50.823564200593339</v>
      </c>
      <c r="M12" s="515">
        <f>LARGE($H$3:$H$296,11)</f>
        <v>0.33401087138754815</v>
      </c>
      <c r="N12" s="515" t="str">
        <f t="shared" si="3"/>
        <v>MS 701</v>
      </c>
      <c r="O12" s="515">
        <f t="shared" si="0"/>
        <v>9.9999999999259417E-2</v>
      </c>
      <c r="P12" s="516" t="str">
        <f t="shared" si="4"/>
        <v>SUDOESTE</v>
      </c>
      <c r="Q12" s="517">
        <f t="shared" si="5"/>
        <v>64.084730864391204</v>
      </c>
      <c r="R12" s="515">
        <f t="shared" si="6"/>
        <v>25.915269135608796</v>
      </c>
      <c r="S12" s="515">
        <f>1</f>
        <v>1</v>
      </c>
    </row>
    <row r="13" spans="1:20" x14ac:dyDescent="0.25">
      <c r="A13" s="519" t="s">
        <v>148</v>
      </c>
      <c r="B13" t="str">
        <f t="shared" si="1"/>
        <v/>
      </c>
      <c r="C13">
        <f t="shared" si="2"/>
        <v>0</v>
      </c>
      <c r="E13" s="62" t="s">
        <v>121</v>
      </c>
      <c r="H13" s="362">
        <v>7.6175966081021715E-2</v>
      </c>
      <c r="I13" s="362">
        <v>0.12166666666644232</v>
      </c>
      <c r="J13" s="508" t="s">
        <v>148</v>
      </c>
      <c r="K13" s="357" t="s">
        <v>233</v>
      </c>
      <c r="L13" s="510">
        <v>52.493253479702943</v>
      </c>
      <c r="M13" s="515">
        <f>LARGE($H$3:$H$296,12)</f>
        <v>0.30668478887982165</v>
      </c>
      <c r="N13" s="515" t="str">
        <f t="shared" si="3"/>
        <v>MS 703</v>
      </c>
      <c r="O13" s="515">
        <f t="shared" si="0"/>
        <v>6.6666666666984994E-2</v>
      </c>
      <c r="P13" s="516" t="str">
        <f t="shared" si="4"/>
        <v>SUDOESTE</v>
      </c>
      <c r="Q13" s="517">
        <f t="shared" si="5"/>
        <v>18.908569683838326</v>
      </c>
      <c r="R13" s="515">
        <f t="shared" si="6"/>
        <v>71.091430316161677</v>
      </c>
      <c r="S13" s="515">
        <f>1</f>
        <v>1</v>
      </c>
    </row>
    <row r="14" spans="1:20" x14ac:dyDescent="0.25">
      <c r="A14" s="519" t="s">
        <v>323</v>
      </c>
      <c r="B14" t="str">
        <f t="shared" si="1"/>
        <v>MS 1012</v>
      </c>
      <c r="C14">
        <f t="shared" si="2"/>
        <v>1</v>
      </c>
      <c r="E14" s="62" t="s">
        <v>122</v>
      </c>
      <c r="H14" s="362">
        <v>0.58060137349039731</v>
      </c>
      <c r="I14" s="362">
        <v>0.11428571428625998</v>
      </c>
      <c r="J14" s="508" t="s">
        <v>323</v>
      </c>
      <c r="K14" s="390" t="s">
        <v>233</v>
      </c>
      <c r="L14" s="510">
        <v>51.767044524402984</v>
      </c>
      <c r="M14" s="515">
        <f>LARGE($H$3:$H$296,13)</f>
        <v>0.29390058027144172</v>
      </c>
      <c r="N14" s="515" t="str">
        <f t="shared" si="3"/>
        <v>MS 203</v>
      </c>
      <c r="O14" s="515">
        <f t="shared" si="0"/>
        <v>0.24285714285789645</v>
      </c>
      <c r="P14" s="516" t="str">
        <f t="shared" si="4"/>
        <v>NOROESTE</v>
      </c>
      <c r="Q14" s="517">
        <f t="shared" si="5"/>
        <v>72.948115270175123</v>
      </c>
      <c r="R14" s="515">
        <f t="shared" si="6"/>
        <v>-17.051884729824877</v>
      </c>
      <c r="S14" s="515">
        <f>1</f>
        <v>1</v>
      </c>
    </row>
    <row r="15" spans="1:20" x14ac:dyDescent="0.25">
      <c r="A15" s="519" t="s">
        <v>323</v>
      </c>
      <c r="B15" t="str">
        <f t="shared" si="1"/>
        <v/>
      </c>
      <c r="C15">
        <f t="shared" si="2"/>
        <v>0</v>
      </c>
      <c r="E15" s="62" t="s">
        <v>123</v>
      </c>
      <c r="H15" s="468">
        <v>0.17483519661291899</v>
      </c>
      <c r="I15" s="468">
        <v>0</v>
      </c>
      <c r="J15" s="508" t="s">
        <v>323</v>
      </c>
      <c r="K15" s="390" t="s">
        <v>233</v>
      </c>
      <c r="L15" s="510">
        <v>50.898719867214112</v>
      </c>
      <c r="M15" s="515">
        <f>LARGE($H$3:$H$296,14)</f>
        <v>0.290951998917098</v>
      </c>
      <c r="N15" s="515" t="str">
        <f t="shared" si="3"/>
        <v>MS 102</v>
      </c>
      <c r="O15" s="515">
        <f t="shared" si="0"/>
        <v>1.4285714285376474E-2</v>
      </c>
      <c r="P15" s="516" t="str">
        <f t="shared" si="4"/>
        <v>NOROESTE</v>
      </c>
      <c r="Q15" s="517">
        <f t="shared" si="5"/>
        <v>33.461382518106689</v>
      </c>
      <c r="R15" s="515">
        <f t="shared" si="6"/>
        <v>-56.538617481893311</v>
      </c>
      <c r="S15" s="515">
        <f>1</f>
        <v>1</v>
      </c>
    </row>
    <row r="16" spans="1:20" x14ac:dyDescent="0.25">
      <c r="A16" s="508" t="s">
        <v>323</v>
      </c>
      <c r="B16" t="str">
        <f t="shared" si="1"/>
        <v/>
      </c>
      <c r="C16">
        <f t="shared" si="2"/>
        <v>0</v>
      </c>
      <c r="E16" s="62" t="s">
        <v>124</v>
      </c>
      <c r="H16" s="362">
        <v>0.13254957135270551</v>
      </c>
      <c r="I16" s="362">
        <v>0.2142857142855194</v>
      </c>
      <c r="J16" s="508" t="s">
        <v>323</v>
      </c>
      <c r="K16" s="390" t="s">
        <v>233</v>
      </c>
      <c r="L16" s="510">
        <v>51.777519890853299</v>
      </c>
      <c r="M16" s="515">
        <f>LARGE($H$3:$H$296,15)</f>
        <v>0.28178005717970706</v>
      </c>
      <c r="N16" s="515" t="str">
        <f t="shared" si="3"/>
        <v>MS 503</v>
      </c>
      <c r="O16" s="515">
        <f t="shared" si="0"/>
        <v>0.11428571428625998</v>
      </c>
      <c r="P16" s="516" t="str">
        <f t="shared" si="4"/>
        <v>SUDOESTE</v>
      </c>
      <c r="Q16" s="517">
        <f t="shared" si="5"/>
        <v>70.662248697667692</v>
      </c>
      <c r="R16" s="515">
        <f t="shared" si="6"/>
        <v>19.337751302332308</v>
      </c>
      <c r="S16" s="515">
        <f>1</f>
        <v>1</v>
      </c>
    </row>
    <row r="17" spans="1:20" x14ac:dyDescent="0.25">
      <c r="A17" s="508" t="s">
        <v>323</v>
      </c>
      <c r="B17" t="str">
        <f t="shared" si="1"/>
        <v/>
      </c>
      <c r="C17">
        <f t="shared" si="2"/>
        <v>0</v>
      </c>
      <c r="E17" s="62" t="s">
        <v>125</v>
      </c>
      <c r="H17" s="362">
        <v>9.5713693927607993E-2</v>
      </c>
      <c r="I17" s="362">
        <v>0.11666666666769743</v>
      </c>
      <c r="J17" s="508" t="s">
        <v>323</v>
      </c>
      <c r="K17" s="390" t="s">
        <v>233</v>
      </c>
      <c r="L17" s="510">
        <v>51.678980354389466</v>
      </c>
      <c r="M17" s="515">
        <f>LARGE($H$3:$H$296,16)</f>
        <v>0.27264389621650181</v>
      </c>
      <c r="N17" s="515" t="str">
        <f t="shared" si="3"/>
        <v>MS 102</v>
      </c>
      <c r="O17" s="515">
        <f t="shared" si="0"/>
        <v>9.9999999999259417E-2</v>
      </c>
      <c r="P17" s="516" t="str">
        <f t="shared" si="4"/>
        <v>NOROESTE</v>
      </c>
      <c r="Q17" s="517">
        <f t="shared" si="5"/>
        <v>17.794264976523621</v>
      </c>
      <c r="R17" s="515">
        <f t="shared" si="6"/>
        <v>-72.205735023476379</v>
      </c>
      <c r="S17" s="515">
        <f>1</f>
        <v>1</v>
      </c>
    </row>
    <row r="18" spans="1:20" x14ac:dyDescent="0.25">
      <c r="A18" s="508" t="s">
        <v>324</v>
      </c>
      <c r="B18" t="str">
        <f t="shared" si="1"/>
        <v>MS 1013</v>
      </c>
      <c r="C18">
        <f t="shared" si="2"/>
        <v>1</v>
      </c>
      <c r="E18" s="62" t="s">
        <v>126</v>
      </c>
      <c r="H18" s="362">
        <v>0.25867006971017159</v>
      </c>
      <c r="I18" s="362">
        <v>0.3285714285717794</v>
      </c>
      <c r="J18" s="508" t="s">
        <v>324</v>
      </c>
      <c r="K18" s="399" t="s">
        <v>233</v>
      </c>
      <c r="L18" s="510">
        <v>58.422987472475043</v>
      </c>
      <c r="M18" s="515">
        <f>LARGE($H$3:$H$296,17)</f>
        <v>0.27180425684214965</v>
      </c>
      <c r="N18" s="515" t="str">
        <f t="shared" si="3"/>
        <v>MS 102</v>
      </c>
      <c r="O18" s="515">
        <f t="shared" si="0"/>
        <v>0.14285714285701293</v>
      </c>
      <c r="P18" s="516" t="str">
        <f t="shared" si="4"/>
        <v>NOROESTE</v>
      </c>
      <c r="Q18" s="517">
        <f t="shared" si="5"/>
        <v>19.496929676033751</v>
      </c>
      <c r="R18" s="515">
        <f t="shared" si="6"/>
        <v>-70.503070323966256</v>
      </c>
      <c r="S18" s="515">
        <f>1</f>
        <v>1</v>
      </c>
    </row>
    <row r="19" spans="1:20" x14ac:dyDescent="0.25">
      <c r="A19" s="508" t="s">
        <v>324</v>
      </c>
      <c r="B19" t="str">
        <f t="shared" si="1"/>
        <v/>
      </c>
      <c r="C19">
        <f t="shared" si="2"/>
        <v>0</v>
      </c>
      <c r="E19" s="62" t="s">
        <v>127</v>
      </c>
      <c r="H19" s="468">
        <v>0.10086362553104113</v>
      </c>
      <c r="I19" s="468">
        <v>2.8571428570752948E-2</v>
      </c>
      <c r="J19" s="508" t="s">
        <v>324</v>
      </c>
      <c r="K19" s="399" t="s">
        <v>233</v>
      </c>
      <c r="L19" s="510">
        <v>59.905426909486181</v>
      </c>
      <c r="M19" s="515">
        <f>LARGE($H$3:$H$296,18)</f>
        <v>0.2714323276711747</v>
      </c>
      <c r="N19" s="515" t="str">
        <f t="shared" si="3"/>
        <v>MS 701</v>
      </c>
      <c r="O19" s="515">
        <f t="shared" si="0"/>
        <v>5.7142857143129992E-2</v>
      </c>
      <c r="P19" s="516" t="str">
        <f t="shared" si="4"/>
        <v>SUDOESTE</v>
      </c>
      <c r="Q19" s="517">
        <f t="shared" si="5"/>
        <v>62.574199958669766</v>
      </c>
      <c r="R19" s="515">
        <f t="shared" si="6"/>
        <v>27.425800041330234</v>
      </c>
      <c r="S19" s="515">
        <f>1</f>
        <v>1</v>
      </c>
      <c r="T19" s="509"/>
    </row>
    <row r="20" spans="1:20" x14ac:dyDescent="0.25">
      <c r="A20" s="508" t="s">
        <v>324</v>
      </c>
      <c r="B20" t="str">
        <f t="shared" si="1"/>
        <v/>
      </c>
      <c r="C20">
        <f t="shared" si="2"/>
        <v>0</v>
      </c>
      <c r="E20" s="62" t="s">
        <v>128</v>
      </c>
      <c r="H20" s="362">
        <v>0.13187811443098585</v>
      </c>
      <c r="I20" s="362">
        <v>0.4285714285710388</v>
      </c>
      <c r="J20" s="508" t="s">
        <v>324</v>
      </c>
      <c r="K20" s="399" t="s">
        <v>233</v>
      </c>
      <c r="L20" s="510">
        <v>59.577335834434635</v>
      </c>
      <c r="M20" s="515">
        <f>LARGE($H$3:$H$296,19)</f>
        <v>0.26033730391548943</v>
      </c>
      <c r="N20" s="515" t="str">
        <f t="shared" si="3"/>
        <v>MS 502</v>
      </c>
      <c r="O20" s="515">
        <f t="shared" si="0"/>
        <v>8.571428571388294E-2</v>
      </c>
      <c r="P20" s="516" t="str">
        <f t="shared" si="4"/>
        <v>SUDOESTE</v>
      </c>
      <c r="Q20" s="517">
        <f t="shared" si="5"/>
        <v>77.417286508254236</v>
      </c>
      <c r="R20" s="515">
        <f t="shared" si="6"/>
        <v>12.582713491745764</v>
      </c>
      <c r="S20" s="515">
        <f>1</f>
        <v>1</v>
      </c>
    </row>
    <row r="21" spans="1:20" x14ac:dyDescent="0.25">
      <c r="A21" s="508" t="s">
        <v>324</v>
      </c>
      <c r="B21" t="str">
        <f t="shared" si="1"/>
        <v/>
      </c>
      <c r="C21">
        <f t="shared" si="2"/>
        <v>0</v>
      </c>
      <c r="E21" s="62" t="s">
        <v>129</v>
      </c>
      <c r="H21" s="362">
        <v>0.19630617137242878</v>
      </c>
      <c r="I21" s="362">
        <v>0.15000000000024252</v>
      </c>
      <c r="J21" s="508" t="s">
        <v>324</v>
      </c>
      <c r="K21" s="399" t="s">
        <v>233</v>
      </c>
      <c r="L21" s="510">
        <v>58.149035564511102</v>
      </c>
      <c r="M21" s="515">
        <f>LARGE($H$3:$H$296,20)</f>
        <v>0.25867006971017159</v>
      </c>
      <c r="N21" s="515" t="str">
        <f t="shared" si="3"/>
        <v>MS 1013</v>
      </c>
      <c r="O21" s="515">
        <f t="shared" si="0"/>
        <v>0.3285714285717794</v>
      </c>
      <c r="P21" s="516" t="str">
        <f t="shared" si="4"/>
        <v>NOROESTE</v>
      </c>
      <c r="Q21" s="517">
        <f t="shared" si="5"/>
        <v>58.422987472475043</v>
      </c>
      <c r="R21" s="515">
        <f t="shared" si="6"/>
        <v>-31.577012527524957</v>
      </c>
      <c r="S21" s="515">
        <f>1</f>
        <v>1</v>
      </c>
    </row>
    <row r="22" spans="1:20" x14ac:dyDescent="0.25">
      <c r="A22" s="508" t="s">
        <v>115</v>
      </c>
      <c r="B22" t="str">
        <f t="shared" si="1"/>
        <v>MS 201</v>
      </c>
      <c r="C22">
        <f t="shared" si="2"/>
        <v>1</v>
      </c>
      <c r="E22" s="62" t="s">
        <v>130</v>
      </c>
      <c r="H22" s="362">
        <v>0.14885961456068716</v>
      </c>
      <c r="I22" s="362">
        <v>2.8571428570752948E-2</v>
      </c>
      <c r="J22" s="508" t="s">
        <v>115</v>
      </c>
      <c r="K22" s="399" t="s">
        <v>233</v>
      </c>
      <c r="L22" s="510">
        <v>85.259519769033403</v>
      </c>
      <c r="M22" s="515">
        <f>LARGE($H$3:$H$296,21)</f>
        <v>0.25753937521369147</v>
      </c>
      <c r="N22" s="515" t="str">
        <f t="shared" si="3"/>
        <v>MS 602</v>
      </c>
      <c r="O22" s="515">
        <f t="shared" si="0"/>
        <v>0.14285714285701293</v>
      </c>
      <c r="P22" s="516" t="str">
        <f t="shared" si="4"/>
        <v>SUDOESTE</v>
      </c>
      <c r="Q22" s="517">
        <f t="shared" si="5"/>
        <v>68.148482305072221</v>
      </c>
      <c r="R22" s="515">
        <f t="shared" si="6"/>
        <v>21.851517694927779</v>
      </c>
      <c r="S22" s="515">
        <f>1</f>
        <v>1</v>
      </c>
    </row>
    <row r="23" spans="1:20" x14ac:dyDescent="0.25">
      <c r="A23" s="508" t="s">
        <v>115</v>
      </c>
      <c r="B23" t="str">
        <f t="shared" si="1"/>
        <v/>
      </c>
      <c r="C23">
        <f t="shared" si="2"/>
        <v>0</v>
      </c>
      <c r="E23" s="62" t="s">
        <v>131</v>
      </c>
      <c r="H23" s="362">
        <v>5.239177329220867E-2</v>
      </c>
      <c r="I23" s="362">
        <v>1.4285714285376474E-2</v>
      </c>
      <c r="J23" s="508" t="s">
        <v>115</v>
      </c>
      <c r="K23" s="399" t="s">
        <v>233</v>
      </c>
      <c r="L23" s="510">
        <v>82.70589671225143</v>
      </c>
      <c r="M23" s="515">
        <f>LARGE($H$3:$H$296,22)</f>
        <v>0.25392430235147001</v>
      </c>
      <c r="N23" s="515" t="str">
        <f t="shared" si="3"/>
        <v>MS 402</v>
      </c>
      <c r="O23" s="515">
        <f t="shared" si="0"/>
        <v>0.2714285714286494</v>
      </c>
      <c r="P23" s="516" t="str">
        <f t="shared" si="4"/>
        <v>SUDOESTE</v>
      </c>
      <c r="Q23" s="517">
        <f t="shared" si="5"/>
        <v>90</v>
      </c>
      <c r="R23" s="515">
        <f t="shared" si="6"/>
        <v>0</v>
      </c>
      <c r="S23" s="515">
        <f>1</f>
        <v>1</v>
      </c>
    </row>
    <row r="24" spans="1:20" x14ac:dyDescent="0.25">
      <c r="A24" s="508" t="s">
        <v>115</v>
      </c>
      <c r="B24" t="str">
        <f t="shared" si="1"/>
        <v/>
      </c>
      <c r="C24">
        <f t="shared" si="2"/>
        <v>0</v>
      </c>
      <c r="E24" s="62" t="s">
        <v>132</v>
      </c>
      <c r="H24" s="362">
        <v>5.7303344902729446E-2</v>
      </c>
      <c r="I24" s="362">
        <v>1.4285714285376474E-2</v>
      </c>
      <c r="J24" s="508" t="s">
        <v>115</v>
      </c>
      <c r="K24" s="399" t="s">
        <v>233</v>
      </c>
      <c r="L24" s="510">
        <v>82.869127186296993</v>
      </c>
      <c r="M24" s="515">
        <f>LARGE($H$3:$H$296,23)</f>
        <v>0.25267951149587503</v>
      </c>
      <c r="N24" s="515" t="str">
        <f t="shared" si="3"/>
        <v>MS 901</v>
      </c>
      <c r="O24" s="515">
        <f t="shared" si="0"/>
        <v>0.15714285714401349</v>
      </c>
      <c r="P24" s="516" t="str">
        <f t="shared" si="4"/>
        <v>SUDOESTE</v>
      </c>
      <c r="Q24" s="517">
        <f t="shared" si="5"/>
        <v>4.5770984939835309</v>
      </c>
      <c r="R24" s="515">
        <f t="shared" si="6"/>
        <v>85.422901506016473</v>
      </c>
      <c r="S24" s="515">
        <f>1</f>
        <v>1</v>
      </c>
    </row>
    <row r="25" spans="1:20" x14ac:dyDescent="0.25">
      <c r="A25" s="508" t="s">
        <v>115</v>
      </c>
      <c r="B25" t="str">
        <f t="shared" si="1"/>
        <v/>
      </c>
      <c r="C25">
        <f t="shared" si="2"/>
        <v>0</v>
      </c>
      <c r="E25" s="62" t="s">
        <v>133</v>
      </c>
      <c r="H25" s="362">
        <v>3.4359213531755271E-2</v>
      </c>
      <c r="I25" s="362">
        <v>0.20000000000095497</v>
      </c>
      <c r="J25" s="508" t="s">
        <v>115</v>
      </c>
      <c r="K25" s="399" t="s">
        <v>233</v>
      </c>
      <c r="L25" s="510">
        <v>83.467001508149892</v>
      </c>
    </row>
    <row r="26" spans="1:20" x14ac:dyDescent="0.25">
      <c r="A26" s="508" t="s">
        <v>116</v>
      </c>
      <c r="B26" t="str">
        <f t="shared" si="1"/>
        <v>MS 202</v>
      </c>
      <c r="C26">
        <f t="shared" si="2"/>
        <v>1</v>
      </c>
      <c r="E26" s="62" t="s">
        <v>134</v>
      </c>
      <c r="H26" s="362">
        <v>0.18403637600726014</v>
      </c>
      <c r="I26" s="362">
        <v>0.10000000000088351</v>
      </c>
      <c r="J26" s="508" t="s">
        <v>116</v>
      </c>
      <c r="K26" s="390" t="s">
        <v>233</v>
      </c>
      <c r="L26" s="510">
        <v>73.710706897625869</v>
      </c>
    </row>
    <row r="27" spans="1:20" x14ac:dyDescent="0.25">
      <c r="A27" s="508" t="s">
        <v>116</v>
      </c>
      <c r="B27" t="str">
        <f t="shared" si="1"/>
        <v/>
      </c>
      <c r="C27">
        <f t="shared" si="2"/>
        <v>0</v>
      </c>
      <c r="E27" s="62" t="s">
        <v>135</v>
      </c>
      <c r="H27" s="362">
        <v>4.2857203100408825E-3</v>
      </c>
      <c r="I27" s="362">
        <v>1.4285714287000571E-2</v>
      </c>
      <c r="J27" s="508" t="s">
        <v>116</v>
      </c>
      <c r="K27" s="390" t="s">
        <v>234</v>
      </c>
      <c r="L27" s="510">
        <v>73.810686341154707</v>
      </c>
    </row>
    <row r="28" spans="1:20" x14ac:dyDescent="0.25">
      <c r="A28" s="508" t="s">
        <v>116</v>
      </c>
      <c r="B28" t="str">
        <f t="shared" si="1"/>
        <v/>
      </c>
      <c r="C28">
        <f t="shared" si="2"/>
        <v>0</v>
      </c>
      <c r="E28" s="62" t="s">
        <v>332</v>
      </c>
      <c r="H28" s="362">
        <v>0.14356965209568326</v>
      </c>
      <c r="I28" s="362">
        <v>0.14285714285863702</v>
      </c>
      <c r="J28" s="508" t="s">
        <v>116</v>
      </c>
      <c r="K28" s="390" t="s">
        <v>234</v>
      </c>
      <c r="L28" s="510">
        <v>74.30808322890843</v>
      </c>
    </row>
    <row r="29" spans="1:20" x14ac:dyDescent="0.25">
      <c r="A29" s="508" t="s">
        <v>116</v>
      </c>
      <c r="B29" t="str">
        <f t="shared" si="1"/>
        <v/>
      </c>
      <c r="C29">
        <f t="shared" si="2"/>
        <v>0</v>
      </c>
      <c r="E29" s="62" t="s">
        <v>333</v>
      </c>
      <c r="H29" s="362">
        <v>0.1631120972386024</v>
      </c>
      <c r="I29" s="362">
        <v>0.21666666666533274</v>
      </c>
      <c r="J29" s="508" t="s">
        <v>116</v>
      </c>
      <c r="K29" s="390" t="s">
        <v>234</v>
      </c>
      <c r="L29" s="510">
        <v>74.666136776190839</v>
      </c>
    </row>
    <row r="30" spans="1:20" x14ac:dyDescent="0.25">
      <c r="A30" s="508" t="s">
        <v>117</v>
      </c>
      <c r="B30" t="str">
        <f t="shared" si="1"/>
        <v>MS 203</v>
      </c>
      <c r="C30">
        <f t="shared" si="2"/>
        <v>1</v>
      </c>
      <c r="E30" s="62" t="s">
        <v>334</v>
      </c>
      <c r="H30" s="362">
        <v>0.29390058027144172</v>
      </c>
      <c r="I30" s="362">
        <v>0.24285714285789645</v>
      </c>
      <c r="J30" s="508" t="s">
        <v>117</v>
      </c>
      <c r="K30" s="357" t="s">
        <v>233</v>
      </c>
      <c r="L30" s="510">
        <v>72.948115270175123</v>
      </c>
    </row>
    <row r="31" spans="1:20" x14ac:dyDescent="0.25">
      <c r="A31" s="508" t="s">
        <v>117</v>
      </c>
      <c r="B31" t="str">
        <f t="shared" si="1"/>
        <v/>
      </c>
      <c r="C31">
        <f t="shared" si="2"/>
        <v>0</v>
      </c>
      <c r="E31" s="62" t="s">
        <v>335</v>
      </c>
      <c r="H31" s="362">
        <v>2.7737840958922889E-2</v>
      </c>
      <c r="I31" s="362">
        <v>1.4285714285376474E-2</v>
      </c>
      <c r="J31" s="508" t="s">
        <v>117</v>
      </c>
      <c r="K31" s="357" t="s">
        <v>233</v>
      </c>
      <c r="L31" s="510">
        <v>72.883112063747348</v>
      </c>
    </row>
    <row r="32" spans="1:20" x14ac:dyDescent="0.25">
      <c r="A32" s="519" t="s">
        <v>117</v>
      </c>
      <c r="B32" t="str">
        <f t="shared" si="1"/>
        <v/>
      </c>
      <c r="C32">
        <f t="shared" si="2"/>
        <v>0</v>
      </c>
      <c r="E32" s="62" t="s">
        <v>336</v>
      </c>
      <c r="H32" s="362">
        <v>0.14568626862582598</v>
      </c>
      <c r="I32" s="362">
        <v>0.28571428571402585</v>
      </c>
      <c r="J32" s="508" t="s">
        <v>117</v>
      </c>
      <c r="K32" s="357" t="s">
        <v>233</v>
      </c>
      <c r="L32" s="510">
        <v>70.880183102855682</v>
      </c>
    </row>
    <row r="33" spans="1:12" customFormat="1" x14ac:dyDescent="0.25">
      <c r="A33" s="519" t="s">
        <v>117</v>
      </c>
      <c r="B33" t="str">
        <f t="shared" si="1"/>
        <v/>
      </c>
      <c r="C33">
        <f t="shared" si="2"/>
        <v>0</v>
      </c>
      <c r="E33" s="62" t="s">
        <v>337</v>
      </c>
      <c r="H33" s="362">
        <v>0.19689958420846185</v>
      </c>
      <c r="I33" s="362">
        <v>0.16666666666651508</v>
      </c>
      <c r="J33" s="508" t="s">
        <v>117</v>
      </c>
      <c r="K33" s="357" t="s">
        <v>233</v>
      </c>
      <c r="L33" s="510">
        <v>69.65907235468903</v>
      </c>
    </row>
    <row r="34" spans="1:12" customFormat="1" x14ac:dyDescent="0.25">
      <c r="A34" s="519" t="s">
        <v>118</v>
      </c>
      <c r="B34" t="str">
        <f t="shared" si="1"/>
        <v>MS 301</v>
      </c>
      <c r="C34">
        <f t="shared" si="2"/>
        <v>1</v>
      </c>
      <c r="E34" s="62" t="s">
        <v>338</v>
      </c>
      <c r="H34" s="362">
        <v>0.19479973867878872</v>
      </c>
      <c r="I34" s="362">
        <v>1.4285714285376474E-2</v>
      </c>
      <c r="J34" s="508" t="s">
        <v>118</v>
      </c>
      <c r="K34" s="357" t="s">
        <v>234</v>
      </c>
      <c r="L34" s="510">
        <v>75.431056416139015</v>
      </c>
    </row>
    <row r="35" spans="1:12" customFormat="1" x14ac:dyDescent="0.25">
      <c r="A35" s="519" t="s">
        <v>118</v>
      </c>
      <c r="B35" t="str">
        <f t="shared" si="1"/>
        <v/>
      </c>
      <c r="C35">
        <f t="shared" si="2"/>
        <v>0</v>
      </c>
      <c r="E35" s="62" t="s">
        <v>339</v>
      </c>
      <c r="H35" s="468">
        <v>3.7389287565787681E-2</v>
      </c>
      <c r="I35" s="468">
        <v>7.1428571428506463E-2</v>
      </c>
      <c r="J35" s="508" t="s">
        <v>118</v>
      </c>
      <c r="K35" s="357" t="s">
        <v>233</v>
      </c>
      <c r="L35" s="510">
        <v>79.921167668305699</v>
      </c>
    </row>
    <row r="36" spans="1:12" customFormat="1" x14ac:dyDescent="0.25">
      <c r="A36" s="508" t="s">
        <v>118</v>
      </c>
      <c r="B36" t="str">
        <f t="shared" si="1"/>
        <v/>
      </c>
      <c r="C36">
        <f t="shared" si="2"/>
        <v>0</v>
      </c>
      <c r="E36" s="62" t="s">
        <v>340</v>
      </c>
      <c r="H36" s="362">
        <v>7.7722688644821569E-2</v>
      </c>
      <c r="I36" s="362">
        <v>0</v>
      </c>
      <c r="J36" s="508" t="s">
        <v>118</v>
      </c>
      <c r="K36" s="357" t="s">
        <v>233</v>
      </c>
      <c r="L36" s="510">
        <v>90</v>
      </c>
    </row>
    <row r="37" spans="1:12" customFormat="1" x14ac:dyDescent="0.25">
      <c r="A37" s="508" t="s">
        <v>118</v>
      </c>
      <c r="B37" t="str">
        <f t="shared" si="1"/>
        <v/>
      </c>
      <c r="C37">
        <f t="shared" si="2"/>
        <v>0</v>
      </c>
      <c r="E37" s="62" t="s">
        <v>341</v>
      </c>
      <c r="H37" s="362">
        <v>7.2801097553409605E-2</v>
      </c>
      <c r="I37" s="362">
        <v>1.6666666666272551E-2</v>
      </c>
      <c r="J37" s="508" t="s">
        <v>118</v>
      </c>
      <c r="K37" s="357" t="s">
        <v>233</v>
      </c>
      <c r="L37" s="510">
        <v>84.832061876075272</v>
      </c>
    </row>
    <row r="38" spans="1:12" customFormat="1" x14ac:dyDescent="0.25">
      <c r="A38" s="508" t="s">
        <v>119</v>
      </c>
      <c r="B38" t="str">
        <f t="shared" si="1"/>
        <v>MS 302</v>
      </c>
      <c r="C38">
        <f t="shared" si="2"/>
        <v>1</v>
      </c>
      <c r="E38" s="62" t="s">
        <v>342</v>
      </c>
      <c r="H38" s="362">
        <v>0.18495449594246091</v>
      </c>
      <c r="I38" s="362">
        <v>8.571428571388294E-2</v>
      </c>
      <c r="J38" s="508" t="s">
        <v>119</v>
      </c>
      <c r="K38" s="357" t="s">
        <v>233</v>
      </c>
      <c r="L38" s="510">
        <v>90</v>
      </c>
    </row>
    <row r="39" spans="1:12" customFormat="1" x14ac:dyDescent="0.25">
      <c r="A39" s="508" t="s">
        <v>119</v>
      </c>
      <c r="B39" t="str">
        <f t="shared" si="1"/>
        <v/>
      </c>
      <c r="C39">
        <f t="shared" si="2"/>
        <v>0</v>
      </c>
      <c r="E39" s="62" t="s">
        <v>343</v>
      </c>
      <c r="H39" s="468">
        <v>0.23569264399870732</v>
      </c>
      <c r="I39" s="468">
        <v>2.8571428572377044E-2</v>
      </c>
      <c r="J39" s="508" t="s">
        <v>119</v>
      </c>
      <c r="K39" s="357" t="s">
        <v>234</v>
      </c>
      <c r="L39" s="510">
        <v>88.056280597583708</v>
      </c>
    </row>
    <row r="40" spans="1:12" customFormat="1" x14ac:dyDescent="0.25">
      <c r="A40" s="508" t="s">
        <v>119</v>
      </c>
      <c r="B40" t="str">
        <f t="shared" si="1"/>
        <v/>
      </c>
      <c r="C40">
        <f t="shared" si="2"/>
        <v>0</v>
      </c>
      <c r="E40" s="62" t="s">
        <v>344</v>
      </c>
      <c r="H40" s="362">
        <v>7.5444262068482107E-2</v>
      </c>
      <c r="I40" s="362">
        <v>2.8571428570752948E-2</v>
      </c>
      <c r="J40" s="508" t="s">
        <v>119</v>
      </c>
      <c r="K40" s="357" t="s">
        <v>233</v>
      </c>
      <c r="L40" s="510">
        <v>87.211435669965596</v>
      </c>
    </row>
    <row r="41" spans="1:12" customFormat="1" x14ac:dyDescent="0.25">
      <c r="A41" s="508" t="s">
        <v>119</v>
      </c>
      <c r="B41" t="str">
        <f t="shared" si="1"/>
        <v/>
      </c>
      <c r="C41">
        <f t="shared" si="2"/>
        <v>0</v>
      </c>
      <c r="E41" s="62" t="s">
        <v>345</v>
      </c>
      <c r="H41" s="362">
        <v>0.15345104087772649</v>
      </c>
      <c r="I41" s="362">
        <v>0.23333333333350006</v>
      </c>
      <c r="J41" s="508" t="s">
        <v>119</v>
      </c>
      <c r="K41" s="357" t="s">
        <v>233</v>
      </c>
      <c r="L41" s="510">
        <v>87.13311979075192</v>
      </c>
    </row>
    <row r="42" spans="1:12" customFormat="1" x14ac:dyDescent="0.25">
      <c r="A42" s="508" t="s">
        <v>120</v>
      </c>
      <c r="B42" t="str">
        <f t="shared" si="1"/>
        <v>MS 303</v>
      </c>
      <c r="C42">
        <f t="shared" si="2"/>
        <v>1</v>
      </c>
      <c r="E42" s="62" t="s">
        <v>121</v>
      </c>
      <c r="H42" s="362">
        <v>0.11610164495045483</v>
      </c>
      <c r="I42" s="362">
        <v>0.28571428571402585</v>
      </c>
      <c r="J42" s="508" t="s">
        <v>120</v>
      </c>
      <c r="K42" s="357" t="s">
        <v>233</v>
      </c>
      <c r="L42" s="510">
        <v>90</v>
      </c>
    </row>
    <row r="43" spans="1:12" customFormat="1" x14ac:dyDescent="0.25">
      <c r="A43" s="508" t="s">
        <v>120</v>
      </c>
      <c r="B43" t="str">
        <f t="shared" si="1"/>
        <v/>
      </c>
      <c r="C43">
        <f t="shared" si="2"/>
        <v>0</v>
      </c>
      <c r="E43" s="62" t="s">
        <v>122</v>
      </c>
      <c r="H43" s="362">
        <v>0.10758954371227523</v>
      </c>
      <c r="I43" s="362">
        <v>0</v>
      </c>
      <c r="J43" s="508" t="s">
        <v>120</v>
      </c>
      <c r="K43" s="357" t="s">
        <v>233</v>
      </c>
      <c r="L43" s="510">
        <v>88.309275329605768</v>
      </c>
    </row>
    <row r="44" spans="1:12" customFormat="1" x14ac:dyDescent="0.25">
      <c r="A44" s="519" t="s">
        <v>120</v>
      </c>
      <c r="B44" t="str">
        <f t="shared" si="1"/>
        <v/>
      </c>
      <c r="C44">
        <f t="shared" si="2"/>
        <v>0</v>
      </c>
      <c r="E44" s="62" t="s">
        <v>123</v>
      </c>
      <c r="H44" s="362">
        <v>0.11296559257453424</v>
      </c>
      <c r="I44" s="362">
        <v>0.2142857142855194</v>
      </c>
      <c r="J44" s="508" t="s">
        <v>120</v>
      </c>
      <c r="K44" s="357" t="s">
        <v>233</v>
      </c>
      <c r="L44" s="510">
        <v>87.643498796186279</v>
      </c>
    </row>
    <row r="45" spans="1:12" customFormat="1" x14ac:dyDescent="0.25">
      <c r="A45" s="519" t="s">
        <v>120</v>
      </c>
      <c r="B45" t="str">
        <f t="shared" si="1"/>
        <v/>
      </c>
      <c r="C45">
        <f t="shared" si="2"/>
        <v>0</v>
      </c>
      <c r="E45" s="62" t="s">
        <v>346</v>
      </c>
      <c r="H45" s="362">
        <v>0.17353353447592512</v>
      </c>
      <c r="I45" s="362">
        <v>0.16666666666651508</v>
      </c>
      <c r="J45" s="508" t="s">
        <v>120</v>
      </c>
      <c r="K45" s="357" t="s">
        <v>233</v>
      </c>
      <c r="L45" s="510">
        <v>85.262896421701669</v>
      </c>
    </row>
    <row r="46" spans="1:12" customFormat="1" x14ac:dyDescent="0.25">
      <c r="A46" s="519" t="s">
        <v>121</v>
      </c>
      <c r="B46" t="str">
        <f t="shared" si="1"/>
        <v>MS 401</v>
      </c>
      <c r="C46">
        <f t="shared" si="2"/>
        <v>1</v>
      </c>
      <c r="E46" s="62" t="s">
        <v>347</v>
      </c>
      <c r="H46" s="362">
        <v>0.58332264599669437</v>
      </c>
      <c r="I46" s="362">
        <v>0.2571428571432729</v>
      </c>
      <c r="J46" s="508" t="s">
        <v>121</v>
      </c>
      <c r="K46" s="357" t="s">
        <v>234</v>
      </c>
      <c r="L46" s="510">
        <v>83.133717756009645</v>
      </c>
    </row>
    <row r="47" spans="1:12" customFormat="1" x14ac:dyDescent="0.25">
      <c r="A47" s="519" t="s">
        <v>121</v>
      </c>
      <c r="B47" t="str">
        <f t="shared" si="1"/>
        <v/>
      </c>
      <c r="C47">
        <f t="shared" si="2"/>
        <v>0</v>
      </c>
      <c r="E47" s="62" t="s">
        <v>348</v>
      </c>
      <c r="H47" s="468">
        <v>0.44796592317663164</v>
      </c>
      <c r="I47" s="468">
        <v>4.2857142857753515E-2</v>
      </c>
      <c r="J47" s="508" t="s">
        <v>121</v>
      </c>
      <c r="K47" s="357" t="s">
        <v>234</v>
      </c>
      <c r="L47" s="510">
        <v>78.344905255618357</v>
      </c>
    </row>
    <row r="48" spans="1:12" customFormat="1" x14ac:dyDescent="0.25">
      <c r="A48" s="508" t="s">
        <v>121</v>
      </c>
      <c r="B48" t="str">
        <f t="shared" si="1"/>
        <v/>
      </c>
      <c r="C48">
        <f t="shared" si="2"/>
        <v>0</v>
      </c>
      <c r="E48" s="62" t="s">
        <v>349</v>
      </c>
      <c r="H48" s="362">
        <v>0.16127679076109055</v>
      </c>
      <c r="I48" s="362">
        <v>7.1428571428506463E-2</v>
      </c>
      <c r="J48" s="508" t="s">
        <v>121</v>
      </c>
      <c r="K48" s="357" t="s">
        <v>234</v>
      </c>
      <c r="L48" s="510">
        <v>79.270626420071423</v>
      </c>
    </row>
    <row r="49" spans="1:12" customFormat="1" x14ac:dyDescent="0.25">
      <c r="A49" s="508" t="s">
        <v>121</v>
      </c>
      <c r="B49" t="str">
        <f t="shared" si="1"/>
        <v/>
      </c>
      <c r="C49">
        <f t="shared" si="2"/>
        <v>0</v>
      </c>
      <c r="E49" s="62" t="s">
        <v>350</v>
      </c>
      <c r="H49" s="362">
        <v>0.14534441853268057</v>
      </c>
      <c r="I49" s="362">
        <v>1.6666666666272551E-2</v>
      </c>
      <c r="J49" s="508" t="s">
        <v>121</v>
      </c>
      <c r="K49" s="357" t="s">
        <v>234</v>
      </c>
      <c r="L49" s="510">
        <v>78.679575703258664</v>
      </c>
    </row>
    <row r="50" spans="1:12" customFormat="1" x14ac:dyDescent="0.25">
      <c r="A50" s="508" t="s">
        <v>122</v>
      </c>
      <c r="B50" t="str">
        <f t="shared" si="1"/>
        <v>MS 402</v>
      </c>
      <c r="C50">
        <f t="shared" si="2"/>
        <v>1</v>
      </c>
      <c r="E50" s="62" t="s">
        <v>351</v>
      </c>
      <c r="H50" s="362">
        <v>0.25392430235147001</v>
      </c>
      <c r="I50" s="362">
        <v>0.2714285714286494</v>
      </c>
      <c r="J50" s="508" t="s">
        <v>122</v>
      </c>
      <c r="K50" s="357" t="s">
        <v>234</v>
      </c>
      <c r="L50" s="510">
        <v>90</v>
      </c>
    </row>
    <row r="51" spans="1:12" customFormat="1" x14ac:dyDescent="0.25">
      <c r="A51" s="508" t="s">
        <v>122</v>
      </c>
      <c r="B51" t="str">
        <f t="shared" si="1"/>
        <v/>
      </c>
      <c r="C51">
        <f t="shared" si="2"/>
        <v>0</v>
      </c>
      <c r="E51" s="62" t="s">
        <v>352</v>
      </c>
      <c r="H51" s="362">
        <v>0.19959652988023674</v>
      </c>
      <c r="I51" s="362">
        <v>0.11428571428463588</v>
      </c>
      <c r="J51" s="508" t="s">
        <v>122</v>
      </c>
      <c r="K51" s="357" t="s">
        <v>234</v>
      </c>
      <c r="L51" s="510">
        <v>90</v>
      </c>
    </row>
    <row r="52" spans="1:12" customFormat="1" x14ac:dyDescent="0.25">
      <c r="A52" s="519" t="s">
        <v>122</v>
      </c>
      <c r="B52" t="str">
        <f t="shared" si="1"/>
        <v/>
      </c>
      <c r="C52">
        <f t="shared" si="2"/>
        <v>0</v>
      </c>
      <c r="E52" s="62" t="s">
        <v>353</v>
      </c>
      <c r="H52" s="362">
        <v>0.14568626862582623</v>
      </c>
      <c r="I52" s="362">
        <v>8.571428571388294E-2</v>
      </c>
      <c r="J52" s="508" t="s">
        <v>122</v>
      </c>
      <c r="K52" s="357" t="s">
        <v>234</v>
      </c>
      <c r="L52" s="510">
        <v>90</v>
      </c>
    </row>
    <row r="53" spans="1:12" customFormat="1" x14ac:dyDescent="0.25">
      <c r="A53" s="519" t="s">
        <v>122</v>
      </c>
      <c r="B53" t="str">
        <f t="shared" si="1"/>
        <v/>
      </c>
      <c r="C53">
        <f t="shared" si="2"/>
        <v>0</v>
      </c>
      <c r="E53" s="62" t="s">
        <v>354</v>
      </c>
      <c r="H53" s="362">
        <v>3.7267883827473217E-3</v>
      </c>
      <c r="I53" s="362">
        <v>0.26666666666604516</v>
      </c>
      <c r="J53" s="508" t="s">
        <v>122</v>
      </c>
      <c r="K53" s="357" t="s">
        <v>234</v>
      </c>
      <c r="L53" s="510">
        <v>90</v>
      </c>
    </row>
    <row r="54" spans="1:12" customFormat="1" x14ac:dyDescent="0.25">
      <c r="A54" s="519" t="s">
        <v>123</v>
      </c>
      <c r="B54" t="str">
        <f t="shared" si="1"/>
        <v>MS 403</v>
      </c>
      <c r="C54">
        <f t="shared" si="2"/>
        <v>1</v>
      </c>
      <c r="E54" s="62" t="s">
        <v>355</v>
      </c>
      <c r="H54" s="362">
        <v>3.362457894956529E-2</v>
      </c>
      <c r="I54" s="362">
        <v>0.40000000000028585</v>
      </c>
      <c r="J54" s="508" t="s">
        <v>123</v>
      </c>
      <c r="K54" s="357" t="s">
        <v>234</v>
      </c>
      <c r="L54" s="510">
        <v>84.643537658601929</v>
      </c>
    </row>
    <row r="55" spans="1:12" customFormat="1" x14ac:dyDescent="0.25">
      <c r="A55" s="519" t="s">
        <v>123</v>
      </c>
      <c r="B55" t="str">
        <f t="shared" si="1"/>
        <v/>
      </c>
      <c r="C55">
        <f t="shared" si="2"/>
        <v>0</v>
      </c>
      <c r="E55" s="62" t="s">
        <v>356</v>
      </c>
      <c r="H55" s="362">
        <v>0.1515228817769094</v>
      </c>
      <c r="I55" s="362">
        <v>4.2857142857753515E-2</v>
      </c>
      <c r="J55" s="508" t="s">
        <v>123</v>
      </c>
      <c r="K55" s="357" t="s">
        <v>234</v>
      </c>
      <c r="L55" s="510">
        <v>86.05540094412477</v>
      </c>
    </row>
    <row r="56" spans="1:12" customFormat="1" x14ac:dyDescent="0.25">
      <c r="A56" s="508" t="s">
        <v>123</v>
      </c>
      <c r="B56" t="str">
        <f t="shared" si="1"/>
        <v/>
      </c>
      <c r="C56">
        <f t="shared" si="2"/>
        <v>0</v>
      </c>
      <c r="E56" s="62" t="s">
        <v>357</v>
      </c>
      <c r="H56" s="362">
        <v>0.20203050674665307</v>
      </c>
      <c r="I56" s="362">
        <v>0.28571428571402585</v>
      </c>
      <c r="J56" s="508" t="s">
        <v>123</v>
      </c>
      <c r="K56" s="357" t="s">
        <v>234</v>
      </c>
      <c r="L56" s="510">
        <v>84.507595326647007</v>
      </c>
    </row>
    <row r="57" spans="1:12" customFormat="1" x14ac:dyDescent="0.25">
      <c r="A57" s="508" t="s">
        <v>123</v>
      </c>
      <c r="B57" t="str">
        <f t="shared" si="1"/>
        <v/>
      </c>
      <c r="C57">
        <f t="shared" si="2"/>
        <v>0</v>
      </c>
      <c r="E57" s="62" t="s">
        <v>358</v>
      </c>
      <c r="H57" s="362">
        <v>0.22867978568387104</v>
      </c>
      <c r="I57" s="362">
        <v>0.25000000000166739</v>
      </c>
      <c r="J57" s="508" t="s">
        <v>123</v>
      </c>
      <c r="K57" s="357" t="s">
        <v>234</v>
      </c>
      <c r="L57" s="510">
        <v>83.100151775891604</v>
      </c>
    </row>
    <row r="58" spans="1:12" customFormat="1" x14ac:dyDescent="0.25">
      <c r="A58" s="508" t="s">
        <v>124</v>
      </c>
      <c r="B58" t="str">
        <f t="shared" si="1"/>
        <v>MS 501</v>
      </c>
      <c r="C58">
        <f t="shared" si="2"/>
        <v>1</v>
      </c>
      <c r="E58" s="62" t="s">
        <v>359</v>
      </c>
      <c r="H58" s="362">
        <v>0.21537816785690017</v>
      </c>
      <c r="I58" s="362">
        <v>2.8571428572377044E-2</v>
      </c>
      <c r="J58" s="508" t="s">
        <v>124</v>
      </c>
      <c r="K58" s="357" t="s">
        <v>234</v>
      </c>
      <c r="L58" s="510">
        <v>63.331339402645305</v>
      </c>
    </row>
    <row r="59" spans="1:12" customFormat="1" x14ac:dyDescent="0.25">
      <c r="A59" s="508" t="s">
        <v>124</v>
      </c>
      <c r="B59" t="str">
        <f t="shared" si="1"/>
        <v/>
      </c>
      <c r="C59">
        <f t="shared" si="2"/>
        <v>0</v>
      </c>
      <c r="E59" s="62" t="s">
        <v>360</v>
      </c>
      <c r="H59" s="362">
        <v>0.10506557509094321</v>
      </c>
      <c r="I59" s="362">
        <v>2.8571428572377044E-2</v>
      </c>
      <c r="J59" s="508" t="s">
        <v>124</v>
      </c>
      <c r="K59" s="357" t="s">
        <v>234</v>
      </c>
      <c r="L59" s="510">
        <v>69.004722077250719</v>
      </c>
    </row>
    <row r="60" spans="1:12" customFormat="1" x14ac:dyDescent="0.25">
      <c r="A60" s="508" t="s">
        <v>124</v>
      </c>
      <c r="B60" t="str">
        <f t="shared" si="1"/>
        <v/>
      </c>
      <c r="C60">
        <f t="shared" si="2"/>
        <v>0</v>
      </c>
      <c r="E60" s="62" t="s">
        <v>361</v>
      </c>
      <c r="H60" s="362">
        <v>7.9859570238242403E-2</v>
      </c>
      <c r="I60" s="362">
        <v>2.8571428570752948E-2</v>
      </c>
      <c r="J60" s="508" t="s">
        <v>124</v>
      </c>
      <c r="K60" s="357" t="s">
        <v>234</v>
      </c>
      <c r="L60" s="510">
        <v>66.600343888793176</v>
      </c>
    </row>
    <row r="61" spans="1:12" customFormat="1" x14ac:dyDescent="0.25">
      <c r="A61" s="508" t="s">
        <v>124</v>
      </c>
      <c r="B61" t="str">
        <f t="shared" si="1"/>
        <v/>
      </c>
      <c r="C61">
        <f t="shared" si="2"/>
        <v>0</v>
      </c>
      <c r="E61" s="62" t="s">
        <v>362</v>
      </c>
      <c r="H61" s="362">
        <v>8.4327393550990837E-2</v>
      </c>
      <c r="I61" s="362">
        <v>1.6666666666272551E-2</v>
      </c>
      <c r="J61" s="508" t="s">
        <v>124</v>
      </c>
      <c r="K61" s="357" t="s">
        <v>234</v>
      </c>
      <c r="L61" s="510">
        <v>62.807184618986994</v>
      </c>
    </row>
    <row r="62" spans="1:12" customFormat="1" x14ac:dyDescent="0.25">
      <c r="A62" s="508" t="s">
        <v>125</v>
      </c>
      <c r="B62" t="str">
        <f t="shared" si="1"/>
        <v>MS 502</v>
      </c>
      <c r="C62">
        <f t="shared" si="2"/>
        <v>1</v>
      </c>
      <c r="E62" s="62" t="s">
        <v>363</v>
      </c>
      <c r="H62" s="362">
        <v>0.33764188523893862</v>
      </c>
      <c r="I62" s="362">
        <v>4.2857142857753515E-2</v>
      </c>
      <c r="J62" s="508" t="s">
        <v>125</v>
      </c>
      <c r="K62" s="357" t="s">
        <v>234</v>
      </c>
      <c r="L62" s="510">
        <v>76.494441146032841</v>
      </c>
    </row>
    <row r="63" spans="1:12" customFormat="1" x14ac:dyDescent="0.25">
      <c r="A63" s="508" t="s">
        <v>125</v>
      </c>
      <c r="B63" t="str">
        <f t="shared" si="1"/>
        <v/>
      </c>
      <c r="C63">
        <f t="shared" si="2"/>
        <v>0</v>
      </c>
      <c r="E63" s="62" t="s">
        <v>364</v>
      </c>
      <c r="H63" s="362">
        <v>0.26033730391548943</v>
      </c>
      <c r="I63" s="362">
        <v>8.571428571388294E-2</v>
      </c>
      <c r="J63" s="508" t="s">
        <v>125</v>
      </c>
      <c r="K63" s="357" t="s">
        <v>234</v>
      </c>
      <c r="L63" s="510">
        <v>77.417286508254236</v>
      </c>
    </row>
    <row r="64" spans="1:12" customFormat="1" x14ac:dyDescent="0.25">
      <c r="A64" s="508" t="s">
        <v>125</v>
      </c>
      <c r="B64" t="str">
        <f t="shared" si="1"/>
        <v/>
      </c>
      <c r="C64">
        <f t="shared" si="2"/>
        <v>0</v>
      </c>
      <c r="E64" s="62" t="s">
        <v>365</v>
      </c>
      <c r="H64" s="362">
        <v>0.12395687115734898</v>
      </c>
      <c r="I64" s="362">
        <v>4.2857142857753515E-2</v>
      </c>
      <c r="J64" s="508" t="s">
        <v>125</v>
      </c>
      <c r="K64" s="357" t="s">
        <v>234</v>
      </c>
      <c r="L64" s="510">
        <v>76.54800193789103</v>
      </c>
    </row>
    <row r="65" spans="1:12" customFormat="1" x14ac:dyDescent="0.25">
      <c r="A65" s="508" t="s">
        <v>125</v>
      </c>
      <c r="B65" t="str">
        <f t="shared" si="1"/>
        <v/>
      </c>
      <c r="C65">
        <f t="shared" si="2"/>
        <v>0</v>
      </c>
      <c r="E65" s="62" t="s">
        <v>366</v>
      </c>
      <c r="H65" s="362">
        <v>0.16445195396777371</v>
      </c>
      <c r="I65" s="362">
        <v>0.11666666666580265</v>
      </c>
      <c r="J65" s="508" t="s">
        <v>125</v>
      </c>
      <c r="K65" s="357" t="s">
        <v>234</v>
      </c>
      <c r="L65" s="510">
        <v>76.341974438482367</v>
      </c>
    </row>
    <row r="66" spans="1:12" customFormat="1" x14ac:dyDescent="0.25">
      <c r="A66" s="508" t="s">
        <v>126</v>
      </c>
      <c r="B66" t="str">
        <f t="shared" si="1"/>
        <v>MS 503</v>
      </c>
      <c r="C66">
        <f t="shared" si="2"/>
        <v>1</v>
      </c>
      <c r="E66" s="62" t="s">
        <v>367</v>
      </c>
      <c r="H66" s="362">
        <v>0.225610295238344</v>
      </c>
      <c r="I66" s="362">
        <v>0.14285714285701293</v>
      </c>
      <c r="J66" s="508" t="s">
        <v>126</v>
      </c>
      <c r="K66" s="357" t="s">
        <v>234</v>
      </c>
      <c r="L66" s="510">
        <v>73.361719826350907</v>
      </c>
    </row>
    <row r="67" spans="1:12" customFormat="1" x14ac:dyDescent="0.25">
      <c r="A67" s="508" t="s">
        <v>126</v>
      </c>
      <c r="B67" t="str">
        <f t="shared" ref="B67:B105" si="7">IF(A67=A66,"",A67)</f>
        <v/>
      </c>
      <c r="C67">
        <f t="shared" ref="C67:C105" si="8">IF(B67&lt;&gt;"",1,0)</f>
        <v>0</v>
      </c>
      <c r="E67" s="62" t="s">
        <v>368</v>
      </c>
      <c r="H67" s="362">
        <v>0.28178005717970706</v>
      </c>
      <c r="I67" s="362">
        <v>0.11428571428625998</v>
      </c>
      <c r="J67" s="508" t="s">
        <v>126</v>
      </c>
      <c r="K67" s="357" t="s">
        <v>234</v>
      </c>
      <c r="L67" s="510">
        <v>70.662248697667692</v>
      </c>
    </row>
    <row r="68" spans="1:12" customFormat="1" x14ac:dyDescent="0.25">
      <c r="A68" s="508" t="s">
        <v>126</v>
      </c>
      <c r="B68" t="str">
        <f t="shared" si="7"/>
        <v/>
      </c>
      <c r="C68">
        <f t="shared" si="8"/>
        <v>0</v>
      </c>
      <c r="E68" s="62" t="s">
        <v>369</v>
      </c>
      <c r="H68" s="362">
        <v>0.1538618552345549</v>
      </c>
      <c r="I68" s="362">
        <v>0.14285714285701293</v>
      </c>
      <c r="J68" s="508" t="s">
        <v>126</v>
      </c>
      <c r="K68" s="357" t="s">
        <v>234</v>
      </c>
      <c r="L68" s="510">
        <v>70.557406514241549</v>
      </c>
    </row>
    <row r="69" spans="1:12" customFormat="1" x14ac:dyDescent="0.25">
      <c r="A69" s="508" t="s">
        <v>126</v>
      </c>
      <c r="B69" t="str">
        <f t="shared" si="7"/>
        <v/>
      </c>
      <c r="C69">
        <f t="shared" si="8"/>
        <v>0</v>
      </c>
      <c r="E69" s="62" t="s">
        <v>370</v>
      </c>
      <c r="H69" s="362">
        <v>0.17193344947300992</v>
      </c>
      <c r="I69" s="362">
        <v>0.16666666666651508</v>
      </c>
      <c r="J69" s="508" t="s">
        <v>126</v>
      </c>
      <c r="K69" s="357" t="s">
        <v>234</v>
      </c>
      <c r="L69" s="510">
        <v>71.542549477170596</v>
      </c>
    </row>
    <row r="70" spans="1:12" customFormat="1" x14ac:dyDescent="0.25">
      <c r="A70" s="508" t="s">
        <v>127</v>
      </c>
      <c r="B70" t="str">
        <f t="shared" si="7"/>
        <v>MS 601</v>
      </c>
      <c r="C70">
        <f t="shared" si="8"/>
        <v>1</v>
      </c>
      <c r="E70" s="62" t="s">
        <v>371</v>
      </c>
      <c r="H70" s="362">
        <v>0.18488275030392792</v>
      </c>
      <c r="I70" s="362">
        <v>0</v>
      </c>
      <c r="J70" s="508" t="s">
        <v>127</v>
      </c>
      <c r="K70" s="357" t="s">
        <v>234</v>
      </c>
      <c r="L70" s="510">
        <v>47.690300708697166</v>
      </c>
    </row>
    <row r="71" spans="1:12" customFormat="1" x14ac:dyDescent="0.25">
      <c r="A71" s="508" t="s">
        <v>127</v>
      </c>
      <c r="B71" t="str">
        <f t="shared" si="7"/>
        <v/>
      </c>
      <c r="C71">
        <f t="shared" si="8"/>
        <v>0</v>
      </c>
      <c r="E71" s="62" t="s">
        <v>372</v>
      </c>
      <c r="H71" s="362">
        <v>0.24053087146261404</v>
      </c>
      <c r="I71" s="362">
        <v>5.7142857143129992E-2</v>
      </c>
      <c r="J71" s="508" t="s">
        <v>127</v>
      </c>
      <c r="K71" s="357" t="s">
        <v>234</v>
      </c>
      <c r="L71" s="510">
        <v>46.904003338136341</v>
      </c>
    </row>
    <row r="72" spans="1:12" customFormat="1" x14ac:dyDescent="0.25">
      <c r="A72" s="508" t="s">
        <v>127</v>
      </c>
      <c r="B72" t="str">
        <f t="shared" si="7"/>
        <v/>
      </c>
      <c r="C72">
        <f t="shared" si="8"/>
        <v>0</v>
      </c>
      <c r="E72" s="62" t="s">
        <v>373</v>
      </c>
      <c r="H72" s="362">
        <v>0.16036311271936174</v>
      </c>
      <c r="I72" s="362">
        <v>7.1428571428506463E-2</v>
      </c>
      <c r="J72" s="508" t="s">
        <v>127</v>
      </c>
      <c r="K72" s="357" t="s">
        <v>234</v>
      </c>
      <c r="L72" s="510">
        <v>55.978617706011221</v>
      </c>
    </row>
    <row r="73" spans="1:12" customFormat="1" x14ac:dyDescent="0.25">
      <c r="A73" s="508" t="s">
        <v>127</v>
      </c>
      <c r="B73" t="str">
        <f t="shared" si="7"/>
        <v/>
      </c>
      <c r="C73">
        <f t="shared" si="8"/>
        <v>0</v>
      </c>
      <c r="E73" s="62" t="s">
        <v>375</v>
      </c>
      <c r="H73" s="362">
        <v>0.15114378191526684</v>
      </c>
      <c r="I73" s="362">
        <v>3.3333333332545102E-2</v>
      </c>
      <c r="J73" s="508" t="s">
        <v>127</v>
      </c>
      <c r="K73" s="357" t="s">
        <v>234</v>
      </c>
      <c r="L73" s="510">
        <v>63.643212839755392</v>
      </c>
    </row>
    <row r="74" spans="1:12" customFormat="1" x14ac:dyDescent="0.25">
      <c r="A74" s="508" t="s">
        <v>128</v>
      </c>
      <c r="B74" t="str">
        <f t="shared" si="7"/>
        <v>MS 602</v>
      </c>
      <c r="C74">
        <f t="shared" si="8"/>
        <v>1</v>
      </c>
      <c r="E74" s="62"/>
      <c r="H74" s="362">
        <v>0.14303560513529148</v>
      </c>
      <c r="I74" s="362">
        <v>9.9999999999259417E-2</v>
      </c>
      <c r="J74" s="508" t="s">
        <v>128</v>
      </c>
      <c r="K74" s="357" t="s">
        <v>234</v>
      </c>
      <c r="L74" s="510">
        <v>62.219446007401757</v>
      </c>
    </row>
    <row r="75" spans="1:12" customFormat="1" x14ac:dyDescent="0.25">
      <c r="A75" s="508" t="s">
        <v>128</v>
      </c>
      <c r="B75" t="str">
        <f t="shared" si="7"/>
        <v/>
      </c>
      <c r="C75">
        <f t="shared" si="8"/>
        <v>0</v>
      </c>
      <c r="E75" s="62" t="s">
        <v>374</v>
      </c>
      <c r="H75" s="362">
        <v>0.16548013172048168</v>
      </c>
      <c r="I75" s="362">
        <v>1.4285714285376474E-2</v>
      </c>
      <c r="J75" s="508" t="s">
        <v>128</v>
      </c>
      <c r="K75" s="357" t="s">
        <v>234</v>
      </c>
      <c r="L75" s="510">
        <v>62.187789123090489</v>
      </c>
    </row>
    <row r="76" spans="1:12" customFormat="1" x14ac:dyDescent="0.25">
      <c r="A76" s="508" t="s">
        <v>128</v>
      </c>
      <c r="B76" t="str">
        <f t="shared" si="7"/>
        <v/>
      </c>
      <c r="C76">
        <f t="shared" si="8"/>
        <v>0</v>
      </c>
      <c r="E76" s="62" t="s">
        <v>374</v>
      </c>
      <c r="H76" s="362">
        <v>0.25753937521369147</v>
      </c>
      <c r="I76" s="362">
        <v>0.14285714285701293</v>
      </c>
      <c r="J76" s="508" t="s">
        <v>128</v>
      </c>
      <c r="K76" s="357" t="s">
        <v>234</v>
      </c>
      <c r="L76" s="510">
        <v>68.148482305072221</v>
      </c>
    </row>
    <row r="77" spans="1:12" customFormat="1" x14ac:dyDescent="0.25">
      <c r="A77" s="508" t="s">
        <v>128</v>
      </c>
      <c r="B77" t="str">
        <f t="shared" si="7"/>
        <v/>
      </c>
      <c r="C77">
        <f t="shared" si="8"/>
        <v>0</v>
      </c>
      <c r="E77" s="62" t="s">
        <v>374</v>
      </c>
      <c r="H77" s="362">
        <v>0.34364872831269849</v>
      </c>
      <c r="I77" s="362">
        <v>0.18333333333468241</v>
      </c>
      <c r="J77" s="508" t="s">
        <v>128</v>
      </c>
      <c r="K77" s="357" t="s">
        <v>234</v>
      </c>
      <c r="L77" s="510">
        <v>75.785002832996099</v>
      </c>
    </row>
    <row r="78" spans="1:12" customFormat="1" x14ac:dyDescent="0.25">
      <c r="A78" s="508" t="s">
        <v>129</v>
      </c>
      <c r="B78" t="str">
        <f t="shared" si="7"/>
        <v>MS 701</v>
      </c>
      <c r="C78">
        <f t="shared" si="8"/>
        <v>1</v>
      </c>
      <c r="E78" s="62" t="s">
        <v>374</v>
      </c>
      <c r="H78" s="362">
        <v>0.33401087138754815</v>
      </c>
      <c r="I78" s="362">
        <v>9.9999999999259417E-2</v>
      </c>
      <c r="J78" s="508" t="s">
        <v>129</v>
      </c>
      <c r="K78" s="357" t="s">
        <v>234</v>
      </c>
      <c r="L78" s="510">
        <v>64.084730864391204</v>
      </c>
    </row>
    <row r="79" spans="1:12" customFormat="1" x14ac:dyDescent="0.25">
      <c r="A79" s="508" t="s">
        <v>129</v>
      </c>
      <c r="B79" t="str">
        <f t="shared" si="7"/>
        <v/>
      </c>
      <c r="C79">
        <f t="shared" si="8"/>
        <v>0</v>
      </c>
      <c r="E79" s="62" t="s">
        <v>374</v>
      </c>
      <c r="H79" s="362">
        <v>0.2714323276711747</v>
      </c>
      <c r="I79" s="362">
        <v>5.7142857143129992E-2</v>
      </c>
      <c r="J79" s="508" t="s">
        <v>129</v>
      </c>
      <c r="K79" s="357" t="s">
        <v>234</v>
      </c>
      <c r="L79" s="510">
        <v>62.574199958669766</v>
      </c>
    </row>
    <row r="80" spans="1:12" customFormat="1" x14ac:dyDescent="0.25">
      <c r="A80" s="520" t="s">
        <v>129</v>
      </c>
      <c r="B80" t="str">
        <f t="shared" si="7"/>
        <v/>
      </c>
      <c r="C80">
        <f t="shared" si="8"/>
        <v>0</v>
      </c>
      <c r="E80" s="62" t="s">
        <v>374</v>
      </c>
      <c r="H80" s="362">
        <v>0.14568627025660646</v>
      </c>
      <c r="I80" s="362">
        <v>0</v>
      </c>
      <c r="J80" s="508" t="s">
        <v>129</v>
      </c>
      <c r="K80" s="357" t="s">
        <v>234</v>
      </c>
      <c r="L80" s="510">
        <v>66.177085906773556</v>
      </c>
    </row>
    <row r="81" spans="1:12" customFormat="1" x14ac:dyDescent="0.25">
      <c r="A81" s="520" t="s">
        <v>129</v>
      </c>
      <c r="B81" t="str">
        <f t="shared" si="7"/>
        <v/>
      </c>
      <c r="C81">
        <f t="shared" si="8"/>
        <v>0</v>
      </c>
      <c r="E81" s="62" t="s">
        <v>374</v>
      </c>
      <c r="H81" s="362">
        <v>0.15202339178844937</v>
      </c>
      <c r="I81" s="362">
        <v>8.3333333333257542E-2</v>
      </c>
      <c r="J81" s="508" t="s">
        <v>129</v>
      </c>
      <c r="K81" s="357" t="s">
        <v>234</v>
      </c>
      <c r="L81" s="510">
        <v>67.724687872067449</v>
      </c>
    </row>
    <row r="82" spans="1:12" customFormat="1" x14ac:dyDescent="0.25">
      <c r="A82" s="520" t="s">
        <v>130</v>
      </c>
      <c r="B82" t="str">
        <f t="shared" si="7"/>
        <v>MS 702</v>
      </c>
      <c r="C82">
        <f t="shared" si="8"/>
        <v>1</v>
      </c>
      <c r="E82" s="62" t="s">
        <v>374</v>
      </c>
      <c r="H82" s="362">
        <v>7.0276422512943512E-2</v>
      </c>
      <c r="I82" s="362">
        <v>0.11428571428463588</v>
      </c>
      <c r="J82" s="508" t="s">
        <v>130</v>
      </c>
      <c r="K82" s="357" t="s">
        <v>234</v>
      </c>
      <c r="L82" s="510">
        <v>63.82864544264843</v>
      </c>
    </row>
    <row r="83" spans="1:12" customFormat="1" x14ac:dyDescent="0.25">
      <c r="A83" s="520" t="s">
        <v>130</v>
      </c>
      <c r="B83" t="str">
        <f t="shared" si="7"/>
        <v/>
      </c>
      <c r="C83">
        <f t="shared" si="8"/>
        <v>0</v>
      </c>
      <c r="E83" s="62" t="s">
        <v>374</v>
      </c>
      <c r="H83" s="362">
        <v>9.0722722371004122E-2</v>
      </c>
      <c r="I83" s="362">
        <v>0.1571428571423894</v>
      </c>
      <c r="J83" s="508" t="s">
        <v>130</v>
      </c>
      <c r="K83" s="357" t="s">
        <v>234</v>
      </c>
      <c r="L83" s="510">
        <v>63.775807943928911</v>
      </c>
    </row>
    <row r="84" spans="1:12" customFormat="1" x14ac:dyDescent="0.25">
      <c r="A84" s="520" t="s">
        <v>130</v>
      </c>
      <c r="B84" t="str">
        <f t="shared" si="7"/>
        <v/>
      </c>
      <c r="C84">
        <f t="shared" si="8"/>
        <v>0</v>
      </c>
      <c r="E84" s="62" t="s">
        <v>374</v>
      </c>
      <c r="H84" s="362">
        <v>5.7160712486493036E-2</v>
      </c>
      <c r="I84" s="362">
        <v>0</v>
      </c>
      <c r="J84" s="508" t="s">
        <v>130</v>
      </c>
      <c r="K84" s="357" t="s">
        <v>234</v>
      </c>
      <c r="L84" s="510">
        <v>64.648403422107023</v>
      </c>
    </row>
    <row r="85" spans="1:12" customFormat="1" x14ac:dyDescent="0.25">
      <c r="A85" s="520" t="s">
        <v>130</v>
      </c>
      <c r="B85" t="str">
        <f t="shared" si="7"/>
        <v/>
      </c>
      <c r="C85">
        <f t="shared" si="8"/>
        <v>0</v>
      </c>
      <c r="E85" s="62" t="s">
        <v>374</v>
      </c>
      <c r="H85" s="362">
        <v>0.12257650743855332</v>
      </c>
      <c r="I85" s="362">
        <v>1.6666666668167334E-2</v>
      </c>
      <c r="J85" s="508" t="s">
        <v>130</v>
      </c>
      <c r="K85" s="357" t="s">
        <v>234</v>
      </c>
      <c r="L85" s="510">
        <v>65.410411831866512</v>
      </c>
    </row>
    <row r="86" spans="1:12" customFormat="1" x14ac:dyDescent="0.25">
      <c r="A86" s="520" t="s">
        <v>131</v>
      </c>
      <c r="B86" t="str">
        <f t="shared" si="7"/>
        <v>MS 703</v>
      </c>
      <c r="C86">
        <f t="shared" si="8"/>
        <v>1</v>
      </c>
      <c r="E86" s="62" t="s">
        <v>374</v>
      </c>
      <c r="H86" s="362">
        <v>0.15088852413696421</v>
      </c>
      <c r="I86" s="362">
        <v>5.7142857141505896E-2</v>
      </c>
      <c r="J86" s="508" t="s">
        <v>131</v>
      </c>
      <c r="K86" s="357" t="s">
        <v>235</v>
      </c>
      <c r="L86" s="510">
        <v>25.908083822308274</v>
      </c>
    </row>
    <row r="87" spans="1:12" customFormat="1" x14ac:dyDescent="0.25">
      <c r="A87" s="520" t="s">
        <v>131</v>
      </c>
      <c r="B87" t="str">
        <f t="shared" si="7"/>
        <v/>
      </c>
      <c r="C87">
        <f t="shared" si="8"/>
        <v>0</v>
      </c>
      <c r="E87" s="62" t="s">
        <v>374</v>
      </c>
      <c r="H87" s="362">
        <v>0.19829888274775942</v>
      </c>
      <c r="I87" s="362">
        <v>0.21428571428714349</v>
      </c>
      <c r="J87" s="508" t="s">
        <v>131</v>
      </c>
      <c r="K87" s="357" t="s">
        <v>234</v>
      </c>
      <c r="L87" s="510">
        <v>24.4161538178322</v>
      </c>
    </row>
    <row r="88" spans="1:12" customFormat="1" x14ac:dyDescent="0.25">
      <c r="A88" s="520" t="s">
        <v>131</v>
      </c>
      <c r="B88" t="str">
        <f t="shared" si="7"/>
        <v/>
      </c>
      <c r="C88">
        <f t="shared" si="8"/>
        <v>0</v>
      </c>
      <c r="E88" s="62" t="s">
        <v>374</v>
      </c>
      <c r="H88" s="362">
        <v>0.14288570823938879</v>
      </c>
      <c r="I88" s="362">
        <v>0.14285714285701293</v>
      </c>
      <c r="J88" s="508" t="s">
        <v>131</v>
      </c>
      <c r="K88" s="357" t="s">
        <v>234</v>
      </c>
      <c r="L88" s="510">
        <v>22.274702463159727</v>
      </c>
    </row>
    <row r="89" spans="1:12" customFormat="1" x14ac:dyDescent="0.25">
      <c r="A89" s="520" t="s">
        <v>131</v>
      </c>
      <c r="B89" t="str">
        <f t="shared" si="7"/>
        <v/>
      </c>
      <c r="C89">
        <f t="shared" si="8"/>
        <v>0</v>
      </c>
      <c r="E89" s="62" t="s">
        <v>374</v>
      </c>
      <c r="H89" s="362">
        <v>0.30668478887982165</v>
      </c>
      <c r="I89" s="362">
        <v>6.6666666666984994E-2</v>
      </c>
      <c r="J89" s="508" t="s">
        <v>131</v>
      </c>
      <c r="K89" s="357" t="s">
        <v>234</v>
      </c>
      <c r="L89" s="510">
        <v>18.908569683838326</v>
      </c>
    </row>
    <row r="90" spans="1:12" customFormat="1" x14ac:dyDescent="0.25">
      <c r="A90" s="520" t="s">
        <v>132</v>
      </c>
      <c r="B90" t="str">
        <f t="shared" si="7"/>
        <v>MS 801</v>
      </c>
      <c r="C90">
        <f t="shared" si="8"/>
        <v>1</v>
      </c>
      <c r="E90" s="62" t="s">
        <v>374</v>
      </c>
      <c r="H90" s="362">
        <v>0.21124026612489993</v>
      </c>
      <c r="I90" s="362">
        <v>1.4285714285376474E-2</v>
      </c>
      <c r="J90" s="508" t="s">
        <v>132</v>
      </c>
      <c r="K90" s="357" t="s">
        <v>235</v>
      </c>
      <c r="L90" s="510">
        <v>64.280422713175525</v>
      </c>
    </row>
    <row r="91" spans="1:12" customFormat="1" x14ac:dyDescent="0.25">
      <c r="A91" s="520" t="s">
        <v>132</v>
      </c>
      <c r="B91" t="str">
        <f t="shared" si="7"/>
        <v/>
      </c>
      <c r="C91">
        <f t="shared" si="8"/>
        <v>0</v>
      </c>
      <c r="E91" s="62" t="s">
        <v>374</v>
      </c>
      <c r="H91" s="362">
        <v>0.11180339637598888</v>
      </c>
      <c r="I91" s="362">
        <v>1.4285714285376474E-2</v>
      </c>
      <c r="J91" s="508" t="s">
        <v>132</v>
      </c>
      <c r="K91" s="357" t="s">
        <v>235</v>
      </c>
      <c r="L91" s="510">
        <v>69.298955958583505</v>
      </c>
    </row>
    <row r="92" spans="1:12" customFormat="1" x14ac:dyDescent="0.25">
      <c r="A92" s="508" t="s">
        <v>132</v>
      </c>
      <c r="B92" t="str">
        <f t="shared" si="7"/>
        <v/>
      </c>
      <c r="C92">
        <f t="shared" si="8"/>
        <v>0</v>
      </c>
      <c r="E92" s="62" t="s">
        <v>374</v>
      </c>
      <c r="H92" s="362">
        <v>0.33861964288076096</v>
      </c>
      <c r="I92" s="362">
        <v>2.8571428570752948E-2</v>
      </c>
      <c r="J92" s="508" t="s">
        <v>132</v>
      </c>
      <c r="K92" s="357" t="s">
        <v>235</v>
      </c>
      <c r="L92" s="510">
        <v>67.814422444632257</v>
      </c>
    </row>
    <row r="93" spans="1:12" customFormat="1" x14ac:dyDescent="0.25">
      <c r="A93" s="508" t="s">
        <v>132</v>
      </c>
      <c r="B93" t="str">
        <f t="shared" si="7"/>
        <v/>
      </c>
      <c r="C93">
        <f t="shared" si="8"/>
        <v>0</v>
      </c>
      <c r="E93" s="62"/>
      <c r="H93" s="362">
        <v>0.64369161093425442</v>
      </c>
      <c r="I93" s="362">
        <v>3.3333333334439885E-2</v>
      </c>
      <c r="J93" s="508" t="s">
        <v>132</v>
      </c>
      <c r="K93" s="357" t="s">
        <v>235</v>
      </c>
      <c r="L93" s="510">
        <v>63.660815640980864</v>
      </c>
    </row>
    <row r="94" spans="1:12" customFormat="1" x14ac:dyDescent="0.25">
      <c r="A94" s="508" t="s">
        <v>133</v>
      </c>
      <c r="B94" t="str">
        <f t="shared" si="7"/>
        <v>MS 802</v>
      </c>
      <c r="C94">
        <f t="shared" si="8"/>
        <v>1</v>
      </c>
      <c r="E94" s="62"/>
      <c r="H94" s="362">
        <v>0.14796580368662787</v>
      </c>
      <c r="I94" s="362">
        <v>0.12857142857163645</v>
      </c>
      <c r="J94" s="508" t="s">
        <v>133</v>
      </c>
      <c r="K94" s="505" t="s">
        <v>233</v>
      </c>
      <c r="L94" s="510">
        <v>59.149685240511381</v>
      </c>
    </row>
    <row r="95" spans="1:12" customFormat="1" x14ac:dyDescent="0.25">
      <c r="A95" s="508" t="s">
        <v>133</v>
      </c>
      <c r="B95" t="str">
        <f t="shared" si="7"/>
        <v/>
      </c>
      <c r="C95">
        <f t="shared" si="8"/>
        <v>0</v>
      </c>
      <c r="E95" s="62"/>
      <c r="H95" s="362">
        <v>0.23119918118270469</v>
      </c>
      <c r="I95" s="362">
        <v>1.4285714285376474E-2</v>
      </c>
      <c r="J95" s="508" t="s">
        <v>133</v>
      </c>
      <c r="K95" s="505" t="s">
        <v>233</v>
      </c>
      <c r="L95" s="510">
        <v>60.238379905726134</v>
      </c>
    </row>
    <row r="96" spans="1:12" customFormat="1" x14ac:dyDescent="0.25">
      <c r="A96" s="520" t="s">
        <v>133</v>
      </c>
      <c r="B96" t="str">
        <f t="shared" si="7"/>
        <v/>
      </c>
      <c r="C96">
        <f t="shared" si="8"/>
        <v>0</v>
      </c>
      <c r="E96" s="62"/>
      <c r="H96" s="362">
        <v>0.45175395082153258</v>
      </c>
      <c r="I96" s="362">
        <v>0.14285714285701293</v>
      </c>
      <c r="J96" s="508" t="s">
        <v>133</v>
      </c>
      <c r="K96" s="505" t="s">
        <v>233</v>
      </c>
      <c r="L96" s="510">
        <v>62.459882377198838</v>
      </c>
    </row>
    <row r="97" spans="1:12" customFormat="1" x14ac:dyDescent="0.25">
      <c r="A97" s="520" t="s">
        <v>133</v>
      </c>
      <c r="B97" t="str">
        <f t="shared" si="7"/>
        <v/>
      </c>
      <c r="C97">
        <f t="shared" si="8"/>
        <v>0</v>
      </c>
      <c r="E97" s="62"/>
      <c r="H97" s="362">
        <v>0.65184566489406359</v>
      </c>
      <c r="I97" s="362">
        <v>0.1333333333320752</v>
      </c>
      <c r="J97" s="508" t="s">
        <v>133</v>
      </c>
      <c r="K97" s="505" t="s">
        <v>233</v>
      </c>
      <c r="L97" s="510">
        <v>59.269316273136312</v>
      </c>
    </row>
    <row r="98" spans="1:12" customFormat="1" x14ac:dyDescent="0.25">
      <c r="A98" s="520" t="s">
        <v>134</v>
      </c>
      <c r="B98" t="str">
        <f t="shared" si="7"/>
        <v>MS 901</v>
      </c>
      <c r="C98">
        <f t="shared" si="8"/>
        <v>1</v>
      </c>
      <c r="E98" s="62"/>
      <c r="H98" s="362">
        <v>0.25267951149587503</v>
      </c>
      <c r="I98" s="362">
        <v>0.15714285714401349</v>
      </c>
      <c r="J98" s="508" t="s">
        <v>134</v>
      </c>
      <c r="K98" s="505" t="s">
        <v>234</v>
      </c>
      <c r="L98" s="510">
        <v>4.5770984939835309</v>
      </c>
    </row>
    <row r="99" spans="1:12" customFormat="1" x14ac:dyDescent="0.25">
      <c r="A99" s="520" t="s">
        <v>134</v>
      </c>
      <c r="B99" t="str">
        <f t="shared" si="7"/>
        <v/>
      </c>
      <c r="C99">
        <f t="shared" si="8"/>
        <v>0</v>
      </c>
      <c r="E99" s="62"/>
      <c r="H99" s="362">
        <v>0.22809324303251813</v>
      </c>
      <c r="I99" s="362">
        <v>7.1428571428506463E-2</v>
      </c>
      <c r="J99" s="508" t="s">
        <v>134</v>
      </c>
      <c r="K99" s="505" t="s">
        <v>234</v>
      </c>
      <c r="L99" s="510">
        <v>16.877269438629238</v>
      </c>
    </row>
    <row r="100" spans="1:12" customFormat="1" x14ac:dyDescent="0.25">
      <c r="A100" s="520" t="s">
        <v>134</v>
      </c>
      <c r="B100" t="str">
        <f t="shared" si="7"/>
        <v/>
      </c>
      <c r="C100">
        <f t="shared" si="8"/>
        <v>0</v>
      </c>
      <c r="E100" s="62"/>
      <c r="H100" s="362">
        <v>4.4744172479473598E-2</v>
      </c>
      <c r="I100" s="362">
        <v>5.7142857143129992E-2</v>
      </c>
      <c r="J100" s="508" t="s">
        <v>134</v>
      </c>
      <c r="K100" s="505" t="s">
        <v>234</v>
      </c>
      <c r="L100" s="510">
        <v>22.619864948040426</v>
      </c>
    </row>
    <row r="101" spans="1:12" customFormat="1" x14ac:dyDescent="0.25">
      <c r="A101" s="520" t="s">
        <v>134</v>
      </c>
      <c r="B101" t="str">
        <f t="shared" si="7"/>
        <v/>
      </c>
      <c r="C101">
        <f t="shared" si="8"/>
        <v>0</v>
      </c>
      <c r="E101" s="62"/>
      <c r="H101" s="362">
        <v>4.8591265037029124E-2</v>
      </c>
      <c r="I101" s="362">
        <v>0.11666666666580265</v>
      </c>
      <c r="J101" s="508" t="s">
        <v>134</v>
      </c>
      <c r="K101" s="505" t="s">
        <v>234</v>
      </c>
      <c r="L101" s="510">
        <v>27.914461742879702</v>
      </c>
    </row>
    <row r="102" spans="1:12" customFormat="1" x14ac:dyDescent="0.25">
      <c r="A102" s="520" t="s">
        <v>135</v>
      </c>
      <c r="B102" t="str">
        <f t="shared" si="7"/>
        <v>MS 902</v>
      </c>
      <c r="C102">
        <f t="shared" si="8"/>
        <v>1</v>
      </c>
      <c r="E102" s="62"/>
      <c r="H102" s="362">
        <v>0.17437937634704251</v>
      </c>
      <c r="I102" s="362">
        <v>0.24285714285627233</v>
      </c>
      <c r="J102" s="508" t="s">
        <v>135</v>
      </c>
      <c r="K102" s="505" t="s">
        <v>233</v>
      </c>
      <c r="L102" s="510">
        <v>6.0190623131790773</v>
      </c>
    </row>
    <row r="103" spans="1:12" customFormat="1" x14ac:dyDescent="0.25">
      <c r="A103" s="520" t="s">
        <v>135</v>
      </c>
      <c r="B103" t="str">
        <f t="shared" si="7"/>
        <v/>
      </c>
      <c r="C103">
        <f t="shared" si="8"/>
        <v>0</v>
      </c>
      <c r="E103" s="62"/>
      <c r="H103" s="362">
        <v>0.57239383818090339</v>
      </c>
      <c r="I103" s="362">
        <v>0.12857142857163645</v>
      </c>
      <c r="J103" s="508" t="s">
        <v>135</v>
      </c>
      <c r="K103" s="505" t="s">
        <v>233</v>
      </c>
      <c r="L103" s="510">
        <v>17.791590573007635</v>
      </c>
    </row>
    <row r="104" spans="1:12" customFormat="1" x14ac:dyDescent="0.25">
      <c r="A104" s="520" t="s">
        <v>135</v>
      </c>
      <c r="B104" t="str">
        <f t="shared" si="7"/>
        <v/>
      </c>
      <c r="C104">
        <f t="shared" si="8"/>
        <v>0</v>
      </c>
      <c r="E104" s="62"/>
      <c r="H104" s="362">
        <v>0.17437935882600036</v>
      </c>
      <c r="I104" s="362">
        <v>5.7142857143129992E-2</v>
      </c>
      <c r="J104" s="508" t="s">
        <v>135</v>
      </c>
      <c r="K104" s="505" t="s">
        <v>233</v>
      </c>
      <c r="L104" s="510">
        <v>12.031350168178491</v>
      </c>
    </row>
    <row r="105" spans="1:12" customFormat="1" x14ac:dyDescent="0.25">
      <c r="A105" s="520" t="s">
        <v>135</v>
      </c>
      <c r="B105" t="str">
        <f t="shared" si="7"/>
        <v/>
      </c>
      <c r="C105">
        <f t="shared" si="8"/>
        <v>0</v>
      </c>
      <c r="E105" s="62"/>
      <c r="H105" s="362">
        <v>0.16104692383492758</v>
      </c>
      <c r="I105" s="362">
        <v>0.13333333333396999</v>
      </c>
      <c r="J105" s="508" t="s">
        <v>135</v>
      </c>
      <c r="K105" s="505" t="s">
        <v>233</v>
      </c>
      <c r="L105" s="510">
        <v>4.6112662425981039</v>
      </c>
    </row>
    <row r="106" spans="1:12" customFormat="1" x14ac:dyDescent="0.25">
      <c r="A106" s="520"/>
      <c r="E106" s="62"/>
      <c r="H106" s="362"/>
      <c r="I106" s="362"/>
      <c r="J106" s="508"/>
      <c r="K106" s="505"/>
      <c r="L106" s="510"/>
    </row>
    <row r="107" spans="1:12" customFormat="1" x14ac:dyDescent="0.25">
      <c r="A107" s="520"/>
      <c r="E107" s="62"/>
      <c r="H107" s="362"/>
      <c r="I107" s="362"/>
      <c r="J107" s="508"/>
      <c r="K107" s="505"/>
      <c r="L107" s="510"/>
    </row>
    <row r="108" spans="1:12" customFormat="1" x14ac:dyDescent="0.25">
      <c r="A108" s="520"/>
      <c r="E108" s="62"/>
      <c r="H108" s="362"/>
      <c r="I108" s="362"/>
      <c r="J108" s="508"/>
      <c r="K108" s="505"/>
      <c r="L108" s="510"/>
    </row>
    <row r="109" spans="1:12" customFormat="1" x14ac:dyDescent="0.25">
      <c r="A109" s="520"/>
      <c r="E109" s="62"/>
      <c r="H109" s="362"/>
      <c r="I109" s="362"/>
      <c r="J109" s="508"/>
      <c r="K109" s="505"/>
      <c r="L109" s="510"/>
    </row>
    <row r="110" spans="1:12" customFormat="1" x14ac:dyDescent="0.25">
      <c r="A110" s="520"/>
      <c r="E110" s="62"/>
      <c r="H110" s="362"/>
      <c r="I110" s="362"/>
      <c r="J110" s="508"/>
      <c r="K110" s="505"/>
      <c r="L110" s="510"/>
    </row>
    <row r="111" spans="1:12" customFormat="1" x14ac:dyDescent="0.25">
      <c r="A111" s="520"/>
      <c r="E111" s="62"/>
      <c r="H111" s="362"/>
      <c r="I111" s="362"/>
      <c r="J111" s="508"/>
      <c r="K111" s="505"/>
      <c r="L111" s="510"/>
    </row>
    <row r="112" spans="1:12" customFormat="1" x14ac:dyDescent="0.25">
      <c r="A112" s="520"/>
      <c r="E112" s="62"/>
      <c r="H112" s="362"/>
      <c r="I112" s="362"/>
      <c r="J112" s="508"/>
      <c r="K112" s="505"/>
      <c r="L112" s="510"/>
    </row>
    <row r="113" spans="1:12" customFormat="1" x14ac:dyDescent="0.25">
      <c r="A113" s="520"/>
      <c r="E113" s="62"/>
      <c r="H113" s="362"/>
      <c r="I113" s="362"/>
      <c r="J113" s="508"/>
      <c r="K113" s="505"/>
      <c r="L113" s="510"/>
    </row>
    <row r="114" spans="1:12" customFormat="1" x14ac:dyDescent="0.25">
      <c r="A114" s="520"/>
      <c r="E114" s="62"/>
      <c r="H114" s="362"/>
      <c r="I114" s="362"/>
      <c r="J114" s="508"/>
      <c r="K114" s="505"/>
      <c r="L114" s="510"/>
    </row>
    <row r="115" spans="1:12" customFormat="1" x14ac:dyDescent="0.25">
      <c r="A115" s="520"/>
      <c r="E115" s="62"/>
      <c r="H115" s="362"/>
      <c r="I115" s="362"/>
      <c r="J115" s="508"/>
      <c r="K115" s="505"/>
      <c r="L115" s="510"/>
    </row>
    <row r="116" spans="1:12" customFormat="1" x14ac:dyDescent="0.25">
      <c r="A116" s="520"/>
      <c r="E116" s="62"/>
      <c r="H116" s="362"/>
      <c r="I116" s="362"/>
      <c r="J116" s="508"/>
      <c r="K116" s="505"/>
      <c r="L116" s="510"/>
    </row>
    <row r="117" spans="1:12" customFormat="1" x14ac:dyDescent="0.25">
      <c r="A117" s="520"/>
      <c r="E117" s="62"/>
      <c r="H117" s="362"/>
      <c r="I117" s="362"/>
      <c r="J117" s="508"/>
      <c r="K117" s="505"/>
      <c r="L117" s="510"/>
    </row>
    <row r="118" spans="1:12" customFormat="1" x14ac:dyDescent="0.25">
      <c r="A118" s="520"/>
      <c r="E118" s="62"/>
      <c r="H118" s="362"/>
      <c r="I118" s="362"/>
      <c r="J118" s="508"/>
      <c r="K118" s="505"/>
      <c r="L118" s="510"/>
    </row>
    <row r="119" spans="1:12" customFormat="1" x14ac:dyDescent="0.25">
      <c r="A119" s="520"/>
      <c r="E119" s="62"/>
      <c r="H119" s="362"/>
      <c r="I119" s="362"/>
      <c r="J119" s="508"/>
      <c r="K119" s="505"/>
      <c r="L119" s="510"/>
    </row>
    <row r="120" spans="1:12" customFormat="1" x14ac:dyDescent="0.25">
      <c r="A120" s="520"/>
      <c r="E120" s="62"/>
      <c r="H120" s="362"/>
      <c r="I120" s="362"/>
      <c r="J120" s="508"/>
      <c r="K120" s="505"/>
      <c r="L120" s="510"/>
    </row>
    <row r="121" spans="1:12" customFormat="1" x14ac:dyDescent="0.25">
      <c r="A121" s="520"/>
      <c r="E121" s="62"/>
      <c r="H121" s="362"/>
      <c r="I121" s="362"/>
      <c r="J121" s="508"/>
      <c r="K121" s="505"/>
      <c r="L121" s="510"/>
    </row>
    <row r="122" spans="1:12" customFormat="1" x14ac:dyDescent="0.25">
      <c r="A122" s="520"/>
      <c r="E122" s="62"/>
      <c r="H122" s="362"/>
      <c r="I122" s="362"/>
      <c r="J122" s="508"/>
      <c r="K122" s="505"/>
      <c r="L122" s="510"/>
    </row>
    <row r="123" spans="1:12" customFormat="1" x14ac:dyDescent="0.25">
      <c r="A123" s="520"/>
      <c r="E123" s="62"/>
      <c r="H123" s="362"/>
      <c r="I123" s="362"/>
      <c r="J123" s="508"/>
      <c r="K123" s="505"/>
      <c r="L123" s="510"/>
    </row>
    <row r="124" spans="1:12" customFormat="1" x14ac:dyDescent="0.25">
      <c r="A124" s="520"/>
      <c r="E124" s="62"/>
      <c r="H124" s="362"/>
      <c r="I124" s="362"/>
      <c r="J124" s="508"/>
      <c r="K124" s="505"/>
      <c r="L124" s="510"/>
    </row>
    <row r="125" spans="1:12" customFormat="1" x14ac:dyDescent="0.25">
      <c r="A125" s="520"/>
      <c r="E125" s="62"/>
      <c r="H125" s="362"/>
      <c r="I125" s="362"/>
      <c r="J125" s="508"/>
      <c r="K125" s="505"/>
      <c r="L125" s="510"/>
    </row>
    <row r="126" spans="1:12" customFormat="1" x14ac:dyDescent="0.25">
      <c r="A126" s="520"/>
      <c r="E126" s="62"/>
      <c r="H126" s="362"/>
      <c r="I126" s="362"/>
      <c r="J126" s="508"/>
      <c r="K126" s="505"/>
      <c r="L126" s="510"/>
    </row>
    <row r="127" spans="1:12" customFormat="1" x14ac:dyDescent="0.25">
      <c r="A127" s="520"/>
      <c r="E127" s="62"/>
      <c r="H127" s="362"/>
      <c r="I127" s="362"/>
      <c r="J127" s="508"/>
      <c r="K127" s="505"/>
      <c r="L127" s="510"/>
    </row>
    <row r="128" spans="1:12" customFormat="1" x14ac:dyDescent="0.25">
      <c r="A128" s="520"/>
      <c r="E128" s="62"/>
      <c r="H128" s="362"/>
      <c r="I128" s="362"/>
      <c r="J128" s="508"/>
      <c r="K128" s="505"/>
      <c r="L128" s="510"/>
    </row>
    <row r="129" spans="1:12" customFormat="1" x14ac:dyDescent="0.25">
      <c r="A129" s="520"/>
      <c r="E129" s="62"/>
      <c r="H129" s="362"/>
      <c r="I129" s="362"/>
      <c r="J129" s="508"/>
      <c r="K129" s="505"/>
      <c r="L129" s="510"/>
    </row>
    <row r="130" spans="1:12" customFormat="1" x14ac:dyDescent="0.25">
      <c r="A130" s="520"/>
      <c r="E130" s="62"/>
      <c r="H130" s="362"/>
      <c r="I130" s="362"/>
      <c r="J130" s="508"/>
      <c r="K130" s="505"/>
      <c r="L130" s="510"/>
    </row>
    <row r="131" spans="1:12" customFormat="1" x14ac:dyDescent="0.25">
      <c r="A131" s="520"/>
      <c r="E131" s="62"/>
      <c r="H131" s="362"/>
      <c r="I131" s="362"/>
      <c r="J131" s="508"/>
      <c r="K131" s="505"/>
      <c r="L131" s="510"/>
    </row>
    <row r="132" spans="1:12" customFormat="1" x14ac:dyDescent="0.25">
      <c r="A132" s="520"/>
      <c r="E132" s="62"/>
      <c r="H132" s="362"/>
      <c r="I132" s="362"/>
      <c r="J132" s="508"/>
      <c r="K132" s="505"/>
      <c r="L132" s="510"/>
    </row>
    <row r="133" spans="1:12" customFormat="1" x14ac:dyDescent="0.25">
      <c r="A133" s="520"/>
      <c r="E133" s="62"/>
      <c r="H133" s="362"/>
      <c r="I133" s="362"/>
      <c r="J133" s="508"/>
      <c r="K133" s="505"/>
      <c r="L133" s="510"/>
    </row>
    <row r="134" spans="1:12" customFormat="1" x14ac:dyDescent="0.25">
      <c r="A134" s="520"/>
      <c r="E134" s="62"/>
      <c r="H134" s="362"/>
      <c r="I134" s="362"/>
      <c r="J134" s="508"/>
      <c r="K134" s="505"/>
      <c r="L134" s="510"/>
    </row>
    <row r="135" spans="1:12" customFormat="1" x14ac:dyDescent="0.25">
      <c r="A135" s="520"/>
      <c r="E135" s="62"/>
      <c r="H135" s="362"/>
      <c r="I135" s="362"/>
      <c r="J135" s="508"/>
      <c r="K135" s="505"/>
      <c r="L135" s="510"/>
    </row>
    <row r="136" spans="1:12" customFormat="1" x14ac:dyDescent="0.25">
      <c r="A136" s="520"/>
      <c r="E136" s="62"/>
      <c r="H136" s="362"/>
      <c r="I136" s="362"/>
      <c r="J136" s="508"/>
      <c r="K136" s="505"/>
      <c r="L136" s="510"/>
    </row>
    <row r="137" spans="1:12" customFormat="1" x14ac:dyDescent="0.25">
      <c r="A137" s="520"/>
      <c r="E137" s="62"/>
      <c r="H137" s="362"/>
      <c r="I137" s="362"/>
      <c r="J137" s="508"/>
      <c r="K137" s="505"/>
      <c r="L137" s="510"/>
    </row>
    <row r="138" spans="1:12" customFormat="1" x14ac:dyDescent="0.25">
      <c r="A138" s="520"/>
      <c r="E138" s="62"/>
      <c r="H138" s="362"/>
      <c r="I138" s="362"/>
      <c r="J138" s="508"/>
      <c r="K138" s="505"/>
      <c r="L138" s="510"/>
    </row>
    <row r="139" spans="1:12" customFormat="1" x14ac:dyDescent="0.25">
      <c r="A139" s="520"/>
      <c r="E139" s="62"/>
      <c r="H139" s="362"/>
      <c r="I139" s="362"/>
      <c r="J139" s="508"/>
      <c r="K139" s="505"/>
      <c r="L139" s="510"/>
    </row>
    <row r="140" spans="1:12" customFormat="1" x14ac:dyDescent="0.25">
      <c r="A140" s="520"/>
      <c r="E140" s="62"/>
      <c r="H140" s="362"/>
      <c r="I140" s="362"/>
      <c r="J140" s="508"/>
      <c r="K140" s="505"/>
      <c r="L140" s="510"/>
    </row>
    <row r="141" spans="1:12" customFormat="1" x14ac:dyDescent="0.25">
      <c r="A141" s="520"/>
      <c r="E141" s="62"/>
      <c r="H141" s="362"/>
      <c r="I141" s="362"/>
      <c r="J141" s="508"/>
      <c r="K141" s="505"/>
      <c r="L141" s="510"/>
    </row>
    <row r="142" spans="1:12" customFormat="1" x14ac:dyDescent="0.25">
      <c r="A142" s="520"/>
      <c r="E142" s="62"/>
      <c r="H142" s="362"/>
      <c r="I142" s="362"/>
      <c r="J142" s="508"/>
      <c r="K142" s="505"/>
      <c r="L142" s="510"/>
    </row>
    <row r="143" spans="1:12" customFormat="1" x14ac:dyDescent="0.25">
      <c r="A143" s="520"/>
      <c r="E143" s="62"/>
      <c r="H143" s="362"/>
      <c r="I143" s="362"/>
      <c r="J143" s="508"/>
      <c r="K143" s="505"/>
      <c r="L143" s="510"/>
    </row>
    <row r="144" spans="1:12" customFormat="1" x14ac:dyDescent="0.25">
      <c r="A144" s="520"/>
      <c r="E144" s="62"/>
      <c r="H144" s="362"/>
      <c r="I144" s="362"/>
      <c r="J144" s="508"/>
      <c r="K144" s="505"/>
      <c r="L144" s="510"/>
    </row>
    <row r="145" spans="1:12" customFormat="1" x14ac:dyDescent="0.25">
      <c r="A145" s="520"/>
      <c r="E145" s="62"/>
      <c r="H145" s="362"/>
      <c r="I145" s="362"/>
      <c r="J145" s="508"/>
      <c r="K145" s="505"/>
      <c r="L145" s="510"/>
    </row>
    <row r="146" spans="1:12" customFormat="1" x14ac:dyDescent="0.25">
      <c r="A146" s="520"/>
      <c r="E146" s="62"/>
      <c r="H146" s="362"/>
      <c r="I146" s="362"/>
      <c r="J146" s="508"/>
      <c r="K146" s="505"/>
      <c r="L146" s="510"/>
    </row>
    <row r="147" spans="1:12" customFormat="1" x14ac:dyDescent="0.25">
      <c r="A147" s="520"/>
      <c r="E147" s="62"/>
      <c r="H147" s="362"/>
      <c r="I147" s="362"/>
      <c r="J147" s="508"/>
      <c r="K147" s="505"/>
      <c r="L147" s="510"/>
    </row>
    <row r="148" spans="1:12" customFormat="1" x14ac:dyDescent="0.25">
      <c r="A148" s="520"/>
      <c r="E148" s="62"/>
      <c r="H148" s="362"/>
      <c r="I148" s="362"/>
      <c r="J148" s="508"/>
      <c r="K148" s="505"/>
      <c r="L148" s="510"/>
    </row>
    <row r="149" spans="1:12" customFormat="1" x14ac:dyDescent="0.25">
      <c r="A149" s="520"/>
      <c r="E149" s="62"/>
      <c r="H149" s="362"/>
      <c r="I149" s="362"/>
      <c r="J149" s="508"/>
      <c r="K149" s="505"/>
      <c r="L149" s="510"/>
    </row>
    <row r="150" spans="1:12" customFormat="1" x14ac:dyDescent="0.25">
      <c r="A150" s="520"/>
      <c r="E150" s="62"/>
      <c r="H150" s="362"/>
      <c r="I150" s="362"/>
      <c r="J150" s="508"/>
      <c r="K150" s="505"/>
      <c r="L150" s="510"/>
    </row>
    <row r="151" spans="1:12" customFormat="1" x14ac:dyDescent="0.25">
      <c r="A151" s="520"/>
      <c r="E151" s="62"/>
      <c r="H151" s="362"/>
      <c r="I151" s="362"/>
      <c r="J151" s="508"/>
      <c r="K151" s="505"/>
      <c r="L151" s="510"/>
    </row>
    <row r="152" spans="1:12" customFormat="1" x14ac:dyDescent="0.25">
      <c r="A152" s="520"/>
      <c r="E152" s="62"/>
      <c r="H152" s="362"/>
      <c r="I152" s="362"/>
      <c r="J152" s="508"/>
      <c r="K152" s="505"/>
      <c r="L152" s="510"/>
    </row>
    <row r="153" spans="1:12" customFormat="1" x14ac:dyDescent="0.25">
      <c r="A153" s="520"/>
      <c r="E153" s="62"/>
      <c r="H153" s="362"/>
      <c r="I153" s="362"/>
      <c r="J153" s="508"/>
      <c r="K153" s="505"/>
      <c r="L153" s="510"/>
    </row>
    <row r="154" spans="1:12" customFormat="1" x14ac:dyDescent="0.25">
      <c r="A154" s="520"/>
      <c r="E154" s="62"/>
      <c r="H154" s="362"/>
      <c r="I154" s="362"/>
      <c r="J154" s="508"/>
      <c r="K154" s="505"/>
      <c r="L154" s="510"/>
    </row>
    <row r="155" spans="1:12" customFormat="1" x14ac:dyDescent="0.25">
      <c r="A155" s="520"/>
      <c r="E155" s="62"/>
      <c r="H155" s="362"/>
      <c r="I155" s="362"/>
      <c r="J155" s="508"/>
      <c r="K155" s="505"/>
      <c r="L155" s="510"/>
    </row>
    <row r="156" spans="1:12" customFormat="1" x14ac:dyDescent="0.25">
      <c r="A156" s="520"/>
      <c r="E156" s="62"/>
      <c r="H156" s="362"/>
      <c r="I156" s="362"/>
      <c r="J156" s="508"/>
      <c r="K156" s="505"/>
      <c r="L156" s="510"/>
    </row>
    <row r="157" spans="1:12" customFormat="1" x14ac:dyDescent="0.25">
      <c r="A157" s="520"/>
      <c r="E157" s="62"/>
      <c r="H157" s="362"/>
      <c r="I157" s="362"/>
      <c r="J157" s="508"/>
      <c r="K157" s="505"/>
      <c r="L157" s="510"/>
    </row>
    <row r="158" spans="1:12" customFormat="1" x14ac:dyDescent="0.25">
      <c r="A158" s="520"/>
      <c r="E158" s="62"/>
      <c r="H158" s="362"/>
      <c r="I158" s="362"/>
      <c r="J158" s="508"/>
      <c r="K158" s="505"/>
      <c r="L158" s="510"/>
    </row>
    <row r="159" spans="1:12" customFormat="1" x14ac:dyDescent="0.25">
      <c r="A159" s="520"/>
      <c r="E159" s="62"/>
      <c r="H159" s="362"/>
      <c r="I159" s="362"/>
      <c r="J159" s="508"/>
      <c r="K159" s="505"/>
      <c r="L159" s="510"/>
    </row>
    <row r="160" spans="1:12" customFormat="1" x14ac:dyDescent="0.25">
      <c r="A160" s="520"/>
      <c r="E160" s="62"/>
      <c r="H160" s="362"/>
      <c r="I160" s="362"/>
      <c r="J160" s="508"/>
      <c r="K160" s="505"/>
      <c r="L160" s="510"/>
    </row>
    <row r="161" spans="1:12" customFormat="1" x14ac:dyDescent="0.25">
      <c r="A161" s="520"/>
      <c r="E161" s="62"/>
      <c r="H161" s="362"/>
      <c r="I161" s="362"/>
      <c r="J161" s="508"/>
      <c r="K161" s="505"/>
      <c r="L161" s="510"/>
    </row>
    <row r="162" spans="1:12" customFormat="1" x14ac:dyDescent="0.25">
      <c r="A162" s="520"/>
      <c r="E162" s="62"/>
      <c r="H162" s="362"/>
      <c r="I162" s="362"/>
      <c r="J162" s="508"/>
      <c r="K162" s="505"/>
      <c r="L162" s="510"/>
    </row>
    <row r="163" spans="1:12" customFormat="1" x14ac:dyDescent="0.25">
      <c r="A163" s="520"/>
      <c r="E163" s="62"/>
      <c r="H163" s="362"/>
      <c r="I163" s="362"/>
      <c r="J163" s="508"/>
      <c r="K163" s="505"/>
      <c r="L163" s="510"/>
    </row>
    <row r="164" spans="1:12" customFormat="1" x14ac:dyDescent="0.25">
      <c r="A164" s="520"/>
      <c r="E164" s="62"/>
      <c r="H164" s="362"/>
      <c r="I164" s="362"/>
      <c r="J164" s="508"/>
      <c r="K164" s="505"/>
      <c r="L164" s="510"/>
    </row>
    <row r="165" spans="1:12" customFormat="1" x14ac:dyDescent="0.25">
      <c r="A165" s="520"/>
      <c r="E165" s="62"/>
      <c r="H165" s="362"/>
      <c r="I165" s="362"/>
      <c r="J165" s="508"/>
      <c r="K165" s="505"/>
      <c r="L165" s="510"/>
    </row>
    <row r="166" spans="1:12" customFormat="1" x14ac:dyDescent="0.25">
      <c r="A166" s="520"/>
      <c r="E166" s="62"/>
      <c r="H166" s="362"/>
      <c r="I166" s="362"/>
      <c r="J166" s="508"/>
      <c r="K166" s="505"/>
      <c r="L166" s="510"/>
    </row>
    <row r="167" spans="1:12" customFormat="1" x14ac:dyDescent="0.25">
      <c r="A167" s="520"/>
      <c r="E167" s="62"/>
      <c r="H167" s="362"/>
      <c r="I167" s="362"/>
      <c r="J167" s="508"/>
      <c r="K167" s="505"/>
      <c r="L167" s="510"/>
    </row>
    <row r="168" spans="1:12" customFormat="1" x14ac:dyDescent="0.25">
      <c r="A168" s="520"/>
      <c r="E168" s="62"/>
      <c r="H168" s="362"/>
      <c r="I168" s="362"/>
      <c r="J168" s="508"/>
      <c r="K168" s="505"/>
      <c r="L168" s="510"/>
    </row>
    <row r="169" spans="1:12" customFormat="1" x14ac:dyDescent="0.25">
      <c r="A169" s="520"/>
      <c r="E169" s="62"/>
      <c r="H169" s="362"/>
      <c r="I169" s="362"/>
      <c r="J169" s="508"/>
      <c r="K169" s="505"/>
      <c r="L169" s="510"/>
    </row>
    <row r="170" spans="1:12" customFormat="1" x14ac:dyDescent="0.25">
      <c r="A170" s="520"/>
      <c r="E170" s="62"/>
      <c r="H170" s="362"/>
      <c r="I170" s="362"/>
      <c r="J170" s="508"/>
      <c r="K170" s="505"/>
      <c r="L170" s="510"/>
    </row>
    <row r="171" spans="1:12" customFormat="1" x14ac:dyDescent="0.25">
      <c r="A171" s="520"/>
      <c r="E171" s="62"/>
      <c r="H171" s="362"/>
      <c r="I171" s="362"/>
      <c r="J171" s="508"/>
      <c r="K171" s="505"/>
      <c r="L171" s="510"/>
    </row>
    <row r="172" spans="1:12" customFormat="1" x14ac:dyDescent="0.25">
      <c r="A172" s="520"/>
      <c r="E172" s="62"/>
      <c r="H172" s="362"/>
      <c r="I172" s="362"/>
      <c r="J172" s="508"/>
      <c r="K172" s="505"/>
      <c r="L172" s="510"/>
    </row>
    <row r="173" spans="1:12" customFormat="1" x14ac:dyDescent="0.25">
      <c r="A173" s="520"/>
      <c r="E173" s="62"/>
      <c r="H173" s="362"/>
      <c r="I173" s="362"/>
      <c r="J173" s="508"/>
      <c r="K173" s="505"/>
      <c r="L173" s="510"/>
    </row>
    <row r="174" spans="1:12" customFormat="1" x14ac:dyDescent="0.25">
      <c r="A174" s="520"/>
      <c r="E174" s="62"/>
      <c r="H174" s="362"/>
      <c r="I174" s="362"/>
      <c r="J174" s="508"/>
      <c r="K174" s="505"/>
      <c r="L174" s="510"/>
    </row>
    <row r="175" spans="1:12" customFormat="1" x14ac:dyDescent="0.25">
      <c r="A175" s="520"/>
      <c r="E175" s="62"/>
      <c r="H175" s="362"/>
      <c r="I175" s="362"/>
      <c r="J175" s="508"/>
      <c r="K175" s="505"/>
      <c r="L175" s="510"/>
    </row>
    <row r="176" spans="1:12" customFormat="1" x14ac:dyDescent="0.25">
      <c r="A176" s="520"/>
      <c r="E176" s="62"/>
      <c r="H176" s="362"/>
      <c r="I176" s="362"/>
      <c r="J176" s="508"/>
      <c r="K176" s="505"/>
      <c r="L176" s="510"/>
    </row>
    <row r="177" spans="1:12" customFormat="1" x14ac:dyDescent="0.25">
      <c r="A177" s="520"/>
      <c r="E177" s="62"/>
      <c r="H177" s="362"/>
      <c r="I177" s="362"/>
      <c r="J177" s="508"/>
      <c r="K177" s="505"/>
      <c r="L177" s="510"/>
    </row>
    <row r="178" spans="1:12" customFormat="1" x14ac:dyDescent="0.25">
      <c r="A178" s="520"/>
      <c r="E178" s="62"/>
      <c r="H178" s="362"/>
      <c r="I178" s="362"/>
      <c r="J178" s="508"/>
      <c r="K178" s="505"/>
      <c r="L178" s="510"/>
    </row>
    <row r="179" spans="1:12" customFormat="1" x14ac:dyDescent="0.25">
      <c r="A179" s="520"/>
      <c r="E179" s="62"/>
      <c r="H179" s="362"/>
      <c r="I179" s="362"/>
      <c r="J179" s="508"/>
      <c r="K179" s="505"/>
      <c r="L179" s="510"/>
    </row>
    <row r="180" spans="1:12" customFormat="1" x14ac:dyDescent="0.25">
      <c r="A180" s="520"/>
      <c r="E180" s="62"/>
      <c r="H180" s="362"/>
      <c r="I180" s="362"/>
      <c r="J180" s="508"/>
      <c r="K180" s="505"/>
      <c r="L180" s="510"/>
    </row>
    <row r="181" spans="1:12" customFormat="1" x14ac:dyDescent="0.25">
      <c r="A181" s="520"/>
      <c r="E181" s="62"/>
      <c r="H181" s="362"/>
      <c r="I181" s="362"/>
      <c r="J181" s="508"/>
      <c r="K181" s="505"/>
      <c r="L181" s="510"/>
    </row>
    <row r="182" spans="1:12" customFormat="1" x14ac:dyDescent="0.25">
      <c r="A182" s="520"/>
      <c r="E182" s="62"/>
      <c r="H182" s="362"/>
      <c r="I182" s="362"/>
      <c r="J182" s="508"/>
      <c r="K182" s="505"/>
      <c r="L182" s="510"/>
    </row>
    <row r="183" spans="1:12" customFormat="1" x14ac:dyDescent="0.25">
      <c r="A183" s="520"/>
      <c r="E183" s="62"/>
      <c r="H183" s="362"/>
      <c r="I183" s="362"/>
      <c r="J183" s="508"/>
      <c r="K183" s="505"/>
      <c r="L183" s="510"/>
    </row>
    <row r="184" spans="1:12" customFormat="1" x14ac:dyDescent="0.25">
      <c r="A184" s="520"/>
      <c r="E184" s="62"/>
      <c r="H184" s="362"/>
      <c r="I184" s="362"/>
      <c r="J184" s="508"/>
      <c r="K184" s="505"/>
      <c r="L184" s="510"/>
    </row>
    <row r="185" spans="1:12" customFormat="1" x14ac:dyDescent="0.25">
      <c r="A185" s="520"/>
      <c r="E185" s="62"/>
      <c r="H185" s="362"/>
      <c r="I185" s="362"/>
      <c r="J185" s="508"/>
      <c r="K185" s="505"/>
      <c r="L185" s="510"/>
    </row>
    <row r="186" spans="1:12" customFormat="1" x14ac:dyDescent="0.25">
      <c r="A186" s="520"/>
      <c r="E186" s="62"/>
      <c r="H186" s="362"/>
      <c r="I186" s="362"/>
      <c r="J186" s="508"/>
      <c r="K186" s="505"/>
      <c r="L186" s="510"/>
    </row>
    <row r="187" spans="1:12" customFormat="1" x14ac:dyDescent="0.25">
      <c r="A187" s="520"/>
      <c r="E187" s="62"/>
      <c r="H187" s="362"/>
      <c r="I187" s="362"/>
      <c r="J187" s="508"/>
      <c r="K187" s="505"/>
      <c r="L187" s="510"/>
    </row>
    <row r="188" spans="1:12" customFormat="1" x14ac:dyDescent="0.25">
      <c r="A188" s="520"/>
      <c r="E188" s="62"/>
      <c r="H188" s="362"/>
      <c r="I188" s="362"/>
      <c r="J188" s="508"/>
      <c r="K188" s="505"/>
      <c r="L188" s="510"/>
    </row>
    <row r="189" spans="1:12" customFormat="1" x14ac:dyDescent="0.25">
      <c r="A189" s="520"/>
      <c r="E189" s="62"/>
      <c r="H189" s="362"/>
      <c r="I189" s="362"/>
      <c r="J189" s="508"/>
      <c r="K189" s="505"/>
      <c r="L189" s="510"/>
    </row>
    <row r="190" spans="1:12" customFormat="1" x14ac:dyDescent="0.25">
      <c r="A190" s="520"/>
      <c r="E190" s="62"/>
      <c r="H190" s="362"/>
      <c r="I190" s="362"/>
      <c r="J190" s="508"/>
      <c r="K190" s="505"/>
      <c r="L190" s="510"/>
    </row>
    <row r="191" spans="1:12" customFormat="1" x14ac:dyDescent="0.25">
      <c r="A191" s="520"/>
      <c r="E191" s="62"/>
      <c r="H191" s="362"/>
      <c r="I191" s="362"/>
      <c r="J191" s="508"/>
      <c r="K191" s="505"/>
      <c r="L191" s="510"/>
    </row>
    <row r="192" spans="1:12" customFormat="1" x14ac:dyDescent="0.25">
      <c r="A192" s="520"/>
      <c r="E192" s="62"/>
      <c r="H192" s="362"/>
      <c r="I192" s="362"/>
      <c r="J192" s="508"/>
      <c r="K192" s="505"/>
      <c r="L192" s="510"/>
    </row>
    <row r="193" spans="1:12" customFormat="1" x14ac:dyDescent="0.25">
      <c r="A193" s="520"/>
      <c r="E193" s="62"/>
      <c r="H193" s="362"/>
      <c r="I193" s="362"/>
      <c r="J193" s="508"/>
      <c r="K193" s="505"/>
      <c r="L193" s="510"/>
    </row>
    <row r="194" spans="1:12" customFormat="1" x14ac:dyDescent="0.25">
      <c r="A194" s="520"/>
      <c r="E194" s="62"/>
      <c r="H194" s="362"/>
      <c r="I194" s="362"/>
      <c r="J194" s="508"/>
      <c r="K194" s="505"/>
      <c r="L194" s="510"/>
    </row>
    <row r="195" spans="1:12" customFormat="1" x14ac:dyDescent="0.25">
      <c r="A195" s="520"/>
      <c r="E195" s="62"/>
      <c r="H195" s="362"/>
      <c r="I195" s="362"/>
      <c r="J195" s="508"/>
      <c r="K195" s="505"/>
      <c r="L195" s="510"/>
    </row>
    <row r="196" spans="1:12" customFormat="1" x14ac:dyDescent="0.25">
      <c r="A196" s="520"/>
      <c r="E196" s="62"/>
      <c r="H196" s="362"/>
      <c r="I196" s="362"/>
      <c r="J196" s="508"/>
      <c r="K196" s="505"/>
      <c r="L196" s="510"/>
    </row>
    <row r="197" spans="1:12" customFormat="1" x14ac:dyDescent="0.25">
      <c r="A197" s="520"/>
      <c r="E197" s="62"/>
      <c r="H197" s="362"/>
      <c r="I197" s="362"/>
      <c r="J197" s="508"/>
      <c r="K197" s="505"/>
      <c r="L197" s="510"/>
    </row>
    <row r="198" spans="1:12" customFormat="1" x14ac:dyDescent="0.25">
      <c r="A198" s="520"/>
      <c r="E198" s="62"/>
      <c r="H198" s="362"/>
      <c r="I198" s="362"/>
      <c r="J198" s="508"/>
      <c r="K198" s="505"/>
      <c r="L198" s="510"/>
    </row>
    <row r="199" spans="1:12" customFormat="1" x14ac:dyDescent="0.25">
      <c r="A199" s="520"/>
      <c r="E199" s="62"/>
      <c r="H199" s="362"/>
      <c r="I199" s="362"/>
      <c r="J199" s="508"/>
      <c r="K199" s="505"/>
      <c r="L199" s="510"/>
    </row>
    <row r="200" spans="1:12" customFormat="1" x14ac:dyDescent="0.25">
      <c r="A200" s="520"/>
      <c r="E200" s="62"/>
      <c r="H200" s="362"/>
      <c r="I200" s="362"/>
      <c r="J200" s="508"/>
      <c r="K200" s="505"/>
      <c r="L200" s="510"/>
    </row>
    <row r="201" spans="1:12" customFormat="1" x14ac:dyDescent="0.25">
      <c r="A201" s="520"/>
      <c r="E201" s="62"/>
      <c r="H201" s="362"/>
      <c r="I201" s="362"/>
      <c r="J201" s="508"/>
      <c r="K201" s="505"/>
      <c r="L201" s="510"/>
    </row>
    <row r="202" spans="1:12" customFormat="1" x14ac:dyDescent="0.25">
      <c r="A202" s="520"/>
      <c r="E202" s="62"/>
      <c r="H202" s="362"/>
      <c r="I202" s="362"/>
      <c r="J202" s="508"/>
      <c r="K202" s="505"/>
      <c r="L202" s="510"/>
    </row>
    <row r="203" spans="1:12" customFormat="1" x14ac:dyDescent="0.25">
      <c r="A203" s="520"/>
      <c r="E203" s="62"/>
      <c r="H203" s="362"/>
      <c r="I203" s="362"/>
      <c r="J203" s="508"/>
      <c r="K203" s="505"/>
      <c r="L203" s="510"/>
    </row>
    <row r="204" spans="1:12" customFormat="1" x14ac:dyDescent="0.25">
      <c r="A204" s="520"/>
      <c r="E204" s="62"/>
      <c r="H204" s="362"/>
      <c r="I204" s="362"/>
      <c r="J204" s="508"/>
      <c r="K204" s="505"/>
      <c r="L204" s="510"/>
    </row>
    <row r="205" spans="1:12" customFormat="1" x14ac:dyDescent="0.25">
      <c r="A205" s="520"/>
      <c r="E205" s="62"/>
      <c r="H205" s="362"/>
      <c r="I205" s="362"/>
      <c r="J205" s="508"/>
      <c r="K205" s="505"/>
      <c r="L205" s="510"/>
    </row>
    <row r="206" spans="1:12" customFormat="1" x14ac:dyDescent="0.25">
      <c r="A206" s="520"/>
      <c r="E206" s="62"/>
      <c r="H206" s="362"/>
      <c r="I206" s="362"/>
      <c r="J206" s="508"/>
      <c r="K206" s="505"/>
      <c r="L206" s="510"/>
    </row>
    <row r="207" spans="1:12" customFormat="1" x14ac:dyDescent="0.25">
      <c r="A207" s="520"/>
      <c r="E207" s="62"/>
      <c r="H207" s="362"/>
      <c r="I207" s="362"/>
      <c r="J207" s="508"/>
      <c r="K207" s="505"/>
      <c r="L207" s="510"/>
    </row>
    <row r="208" spans="1:12" customFormat="1" x14ac:dyDescent="0.25">
      <c r="A208" s="520"/>
      <c r="E208" s="62"/>
      <c r="H208" s="362"/>
      <c r="I208" s="362"/>
      <c r="J208" s="508"/>
      <c r="K208" s="505"/>
      <c r="L208" s="510"/>
    </row>
    <row r="209" spans="1:12" customFormat="1" x14ac:dyDescent="0.25">
      <c r="A209" s="520"/>
      <c r="E209" s="62"/>
      <c r="H209" s="362"/>
      <c r="I209" s="362"/>
      <c r="J209" s="508"/>
      <c r="K209" s="505"/>
      <c r="L209" s="510"/>
    </row>
    <row r="210" spans="1:12" customFormat="1" x14ac:dyDescent="0.25">
      <c r="A210" s="520"/>
      <c r="E210" s="62"/>
      <c r="H210" s="362"/>
      <c r="I210" s="362"/>
      <c r="J210" s="508"/>
      <c r="K210" s="505"/>
      <c r="L210" s="510"/>
    </row>
    <row r="211" spans="1:12" customFormat="1" x14ac:dyDescent="0.25">
      <c r="A211" s="520"/>
      <c r="E211" s="62"/>
      <c r="H211" s="362"/>
      <c r="I211" s="362"/>
      <c r="J211" s="508"/>
      <c r="K211" s="505"/>
      <c r="L211" s="510"/>
    </row>
    <row r="212" spans="1:12" customFormat="1" x14ac:dyDescent="0.25">
      <c r="A212" s="520"/>
      <c r="E212" s="62"/>
      <c r="H212" s="362"/>
      <c r="I212" s="362"/>
      <c r="J212" s="508"/>
      <c r="K212" s="505"/>
      <c r="L212" s="510"/>
    </row>
    <row r="213" spans="1:12" customFormat="1" x14ac:dyDescent="0.25">
      <c r="A213" s="520"/>
      <c r="E213" s="62"/>
      <c r="H213" s="362"/>
      <c r="I213" s="362"/>
      <c r="J213" s="508"/>
      <c r="K213" s="505"/>
      <c r="L213" s="510"/>
    </row>
    <row r="214" spans="1:12" customFormat="1" x14ac:dyDescent="0.25">
      <c r="A214" s="520"/>
      <c r="E214" s="62"/>
      <c r="H214" s="362"/>
      <c r="I214" s="362"/>
      <c r="J214" s="508"/>
      <c r="K214" s="505"/>
      <c r="L214" s="510"/>
    </row>
    <row r="215" spans="1:12" customFormat="1" x14ac:dyDescent="0.25">
      <c r="A215" s="520"/>
      <c r="E215" s="62"/>
      <c r="H215" s="362"/>
      <c r="I215" s="362"/>
      <c r="J215" s="508"/>
      <c r="K215" s="505"/>
      <c r="L215" s="510"/>
    </row>
    <row r="216" spans="1:12" customFormat="1" x14ac:dyDescent="0.25">
      <c r="A216" s="520"/>
      <c r="E216" s="62"/>
      <c r="H216" s="362"/>
      <c r="I216" s="362"/>
      <c r="J216" s="508"/>
      <c r="K216" s="505"/>
      <c r="L216" s="510"/>
    </row>
    <row r="217" spans="1:12" customFormat="1" x14ac:dyDescent="0.25">
      <c r="A217" s="520"/>
      <c r="E217" s="62"/>
      <c r="H217" s="362"/>
      <c r="I217" s="362"/>
      <c r="J217" s="508"/>
      <c r="K217" s="505"/>
      <c r="L217" s="510"/>
    </row>
    <row r="218" spans="1:12" customFormat="1" x14ac:dyDescent="0.25">
      <c r="A218" s="520"/>
      <c r="E218" s="62"/>
      <c r="H218" s="362"/>
      <c r="I218" s="362"/>
      <c r="J218" s="508"/>
      <c r="K218" s="505"/>
      <c r="L218" s="510"/>
    </row>
    <row r="219" spans="1:12" customFormat="1" x14ac:dyDescent="0.25">
      <c r="A219" s="520"/>
      <c r="E219" s="62"/>
      <c r="H219" s="362"/>
      <c r="I219" s="362"/>
      <c r="J219" s="508"/>
      <c r="K219" s="505"/>
      <c r="L219" s="510"/>
    </row>
    <row r="220" spans="1:12" customFormat="1" x14ac:dyDescent="0.25">
      <c r="A220" s="520"/>
      <c r="E220" s="62"/>
      <c r="H220" s="362"/>
      <c r="I220" s="362"/>
      <c r="J220" s="508"/>
      <c r="K220" s="505"/>
      <c r="L220" s="510"/>
    </row>
    <row r="221" spans="1:12" customFormat="1" x14ac:dyDescent="0.25">
      <c r="A221" s="520"/>
      <c r="E221" s="62"/>
      <c r="H221" s="362"/>
      <c r="I221" s="362"/>
      <c r="J221" s="508"/>
      <c r="K221" s="505"/>
      <c r="L221" s="510"/>
    </row>
    <row r="222" spans="1:12" customFormat="1" x14ac:dyDescent="0.25">
      <c r="A222" s="520"/>
      <c r="E222" s="62"/>
      <c r="H222" s="362"/>
      <c r="I222" s="362"/>
      <c r="J222" s="508"/>
      <c r="K222" s="505"/>
      <c r="L222" s="510"/>
    </row>
    <row r="223" spans="1:12" customFormat="1" x14ac:dyDescent="0.25">
      <c r="A223" s="520"/>
      <c r="E223" s="62"/>
      <c r="H223" s="362"/>
      <c r="I223" s="362"/>
      <c r="J223" s="508"/>
      <c r="K223" s="505"/>
      <c r="L223" s="510"/>
    </row>
    <row r="224" spans="1:12" customFormat="1" x14ac:dyDescent="0.25">
      <c r="A224" s="520"/>
      <c r="E224" s="62"/>
      <c r="H224" s="362"/>
      <c r="I224" s="362"/>
      <c r="J224" s="508"/>
      <c r="K224" s="505"/>
      <c r="L224" s="510"/>
    </row>
    <row r="225" spans="1:12" customFormat="1" x14ac:dyDescent="0.25">
      <c r="A225" s="520"/>
      <c r="E225" s="62"/>
      <c r="H225" s="362"/>
      <c r="I225" s="362"/>
      <c r="J225" s="508"/>
      <c r="K225" s="505"/>
      <c r="L225" s="510"/>
    </row>
    <row r="226" spans="1:12" customFormat="1" x14ac:dyDescent="0.25">
      <c r="A226" s="520"/>
      <c r="E226" s="62"/>
      <c r="H226" s="362"/>
      <c r="I226" s="362"/>
      <c r="J226" s="508"/>
      <c r="K226" s="505"/>
      <c r="L226" s="510"/>
    </row>
    <row r="227" spans="1:12" customFormat="1" x14ac:dyDescent="0.25">
      <c r="A227" s="520"/>
      <c r="E227" s="62"/>
      <c r="H227" s="362"/>
      <c r="I227" s="362"/>
      <c r="J227" s="508"/>
      <c r="K227" s="505"/>
      <c r="L227" s="510"/>
    </row>
    <row r="228" spans="1:12" customFormat="1" x14ac:dyDescent="0.25">
      <c r="A228" s="520"/>
      <c r="E228" s="62"/>
      <c r="H228" s="362"/>
      <c r="I228" s="362"/>
      <c r="J228" s="508"/>
      <c r="K228" s="505"/>
      <c r="L228" s="510"/>
    </row>
    <row r="229" spans="1:12" customFormat="1" x14ac:dyDescent="0.25">
      <c r="A229" s="520"/>
      <c r="E229" s="62"/>
      <c r="H229" s="362"/>
      <c r="I229" s="362"/>
      <c r="J229" s="508"/>
      <c r="K229" s="505"/>
      <c r="L229" s="510"/>
    </row>
    <row r="230" spans="1:12" customFormat="1" x14ac:dyDescent="0.25">
      <c r="A230" s="520"/>
      <c r="E230" s="62"/>
      <c r="H230" s="362"/>
      <c r="I230" s="362"/>
      <c r="J230" s="508"/>
      <c r="K230" s="505"/>
      <c r="L230" s="510"/>
    </row>
    <row r="231" spans="1:12" customFormat="1" x14ac:dyDescent="0.25">
      <c r="A231" s="520"/>
      <c r="E231" s="62"/>
      <c r="H231" s="362"/>
      <c r="I231" s="362"/>
      <c r="J231" s="508"/>
      <c r="K231" s="505"/>
      <c r="L231" s="510"/>
    </row>
    <row r="232" spans="1:12" customFormat="1" x14ac:dyDescent="0.25">
      <c r="A232" s="520"/>
      <c r="E232" s="62"/>
      <c r="H232" s="362"/>
      <c r="I232" s="362"/>
      <c r="J232" s="508"/>
      <c r="K232" s="505"/>
      <c r="L232" s="510"/>
    </row>
    <row r="233" spans="1:12" customFormat="1" x14ac:dyDescent="0.25">
      <c r="A233" s="520"/>
      <c r="E233" s="62"/>
      <c r="H233" s="362"/>
      <c r="I233" s="362"/>
      <c r="J233" s="508"/>
      <c r="K233" s="505"/>
      <c r="L233" s="510"/>
    </row>
    <row r="234" spans="1:12" customFormat="1" x14ac:dyDescent="0.25">
      <c r="A234" s="520"/>
      <c r="E234" s="62"/>
      <c r="H234" s="362"/>
      <c r="I234" s="362"/>
      <c r="J234" s="508"/>
      <c r="K234" s="505"/>
      <c r="L234" s="510"/>
    </row>
    <row r="235" spans="1:12" customFormat="1" x14ac:dyDescent="0.25">
      <c r="A235" s="520"/>
      <c r="E235" s="62"/>
      <c r="H235" s="362"/>
      <c r="I235" s="362"/>
      <c r="J235" s="508"/>
      <c r="K235" s="505"/>
      <c r="L235" s="510"/>
    </row>
    <row r="236" spans="1:12" customFormat="1" x14ac:dyDescent="0.25">
      <c r="A236" s="520"/>
      <c r="E236" s="62"/>
      <c r="H236" s="362"/>
      <c r="I236" s="362"/>
      <c r="J236" s="508"/>
      <c r="K236" s="505"/>
      <c r="L236" s="510"/>
    </row>
    <row r="237" spans="1:12" customFormat="1" x14ac:dyDescent="0.25">
      <c r="A237" s="520"/>
      <c r="E237" s="62"/>
      <c r="H237" s="362"/>
      <c r="I237" s="362"/>
      <c r="J237" s="508"/>
      <c r="K237" s="505"/>
      <c r="L237" s="510"/>
    </row>
    <row r="238" spans="1:12" customFormat="1" x14ac:dyDescent="0.25">
      <c r="A238" s="520"/>
      <c r="E238" s="62"/>
      <c r="H238" s="362"/>
      <c r="I238" s="362"/>
      <c r="J238" s="508"/>
      <c r="K238" s="505"/>
      <c r="L238" s="510"/>
    </row>
    <row r="239" spans="1:12" customFormat="1" x14ac:dyDescent="0.25">
      <c r="A239" s="520"/>
      <c r="E239" s="62"/>
      <c r="H239" s="362"/>
      <c r="I239" s="362"/>
      <c r="J239" s="508"/>
      <c r="K239" s="505"/>
      <c r="L239" s="510"/>
    </row>
    <row r="240" spans="1:12" customFormat="1" x14ac:dyDescent="0.25">
      <c r="A240" s="520"/>
      <c r="E240" s="62"/>
      <c r="H240" s="362"/>
      <c r="I240" s="362"/>
      <c r="J240" s="508"/>
      <c r="K240" s="505"/>
      <c r="L240" s="510"/>
    </row>
    <row r="241" spans="1:12" customFormat="1" x14ac:dyDescent="0.25">
      <c r="A241" s="520"/>
      <c r="E241" s="62"/>
      <c r="H241" s="362"/>
      <c r="I241" s="362"/>
      <c r="J241" s="508"/>
      <c r="K241" s="505"/>
      <c r="L241" s="510"/>
    </row>
    <row r="242" spans="1:12" customFormat="1" x14ac:dyDescent="0.25">
      <c r="A242" s="520"/>
      <c r="E242" s="62"/>
      <c r="H242" s="362"/>
      <c r="I242" s="362"/>
      <c r="J242" s="508"/>
      <c r="K242" s="505"/>
      <c r="L242" s="510"/>
    </row>
    <row r="243" spans="1:12" customFormat="1" x14ac:dyDescent="0.25">
      <c r="A243" s="520"/>
      <c r="E243" s="62"/>
      <c r="H243" s="362"/>
      <c r="I243" s="362"/>
      <c r="J243" s="508"/>
      <c r="K243" s="505"/>
      <c r="L243" s="510"/>
    </row>
    <row r="244" spans="1:12" customFormat="1" x14ac:dyDescent="0.25">
      <c r="A244" s="520"/>
      <c r="E244" s="62"/>
      <c r="H244" s="362"/>
      <c r="I244" s="362"/>
      <c r="J244" s="508"/>
      <c r="K244" s="505"/>
      <c r="L244" s="510"/>
    </row>
    <row r="245" spans="1:12" customFormat="1" x14ac:dyDescent="0.25">
      <c r="A245" s="520"/>
      <c r="E245" s="62"/>
      <c r="H245" s="362"/>
      <c r="I245" s="362"/>
      <c r="J245" s="508"/>
      <c r="K245" s="505"/>
      <c r="L245" s="510"/>
    </row>
    <row r="246" spans="1:12" customFormat="1" x14ac:dyDescent="0.25">
      <c r="A246" s="520"/>
      <c r="E246" s="62"/>
      <c r="H246" s="362"/>
      <c r="I246" s="362"/>
      <c r="J246" s="508"/>
      <c r="K246" s="505"/>
      <c r="L246" s="510"/>
    </row>
    <row r="247" spans="1:12" customFormat="1" x14ac:dyDescent="0.25">
      <c r="A247" s="520"/>
      <c r="E247" s="62"/>
      <c r="H247" s="362"/>
      <c r="I247" s="362"/>
      <c r="J247" s="508"/>
      <c r="K247" s="505"/>
      <c r="L247" s="510"/>
    </row>
    <row r="248" spans="1:12" customFormat="1" x14ac:dyDescent="0.25">
      <c r="A248" s="520"/>
      <c r="E248" s="62"/>
      <c r="H248" s="362"/>
      <c r="I248" s="362"/>
      <c r="J248" s="508"/>
      <c r="K248" s="505"/>
      <c r="L248" s="510"/>
    </row>
    <row r="249" spans="1:12" customFormat="1" x14ac:dyDescent="0.25">
      <c r="A249" s="520"/>
      <c r="E249" s="62"/>
      <c r="H249" s="362"/>
      <c r="I249" s="362"/>
      <c r="J249" s="508"/>
      <c r="K249" s="505"/>
      <c r="L249" s="510"/>
    </row>
    <row r="250" spans="1:12" customFormat="1" x14ac:dyDescent="0.25">
      <c r="A250" s="520"/>
      <c r="E250" s="62"/>
      <c r="H250" s="362"/>
      <c r="I250" s="362"/>
      <c r="J250" s="508"/>
      <c r="K250" s="505"/>
      <c r="L250" s="510"/>
    </row>
    <row r="251" spans="1:12" customFormat="1" x14ac:dyDescent="0.25">
      <c r="A251" s="520"/>
      <c r="E251" s="62"/>
      <c r="H251" s="362"/>
      <c r="I251" s="362"/>
      <c r="J251" s="508"/>
      <c r="K251" s="505"/>
      <c r="L251" s="510"/>
    </row>
    <row r="252" spans="1:12" customFormat="1" x14ac:dyDescent="0.25">
      <c r="A252" s="520"/>
      <c r="E252" s="62"/>
      <c r="H252" s="362"/>
      <c r="I252" s="362"/>
      <c r="J252" s="508"/>
      <c r="K252" s="505"/>
      <c r="L252" s="510"/>
    </row>
    <row r="253" spans="1:12" customFormat="1" x14ac:dyDescent="0.25">
      <c r="A253" s="520"/>
      <c r="E253" s="62"/>
      <c r="H253" s="362"/>
      <c r="I253" s="362"/>
      <c r="J253" s="508"/>
      <c r="K253" s="505"/>
      <c r="L253" s="122"/>
    </row>
    <row r="254" spans="1:12" customFormat="1" x14ac:dyDescent="0.25">
      <c r="A254" s="520"/>
      <c r="E254" s="62"/>
      <c r="H254" s="362"/>
      <c r="I254" s="362"/>
      <c r="J254" s="508"/>
      <c r="K254" s="505"/>
      <c r="L254" s="122"/>
    </row>
    <row r="255" spans="1:12" customFormat="1" x14ac:dyDescent="0.25">
      <c r="A255" s="520"/>
      <c r="E255" s="62"/>
      <c r="H255" s="362"/>
      <c r="I255" s="362"/>
      <c r="J255" s="508"/>
      <c r="K255" s="505"/>
      <c r="L255" s="122"/>
    </row>
    <row r="256" spans="1:12" customFormat="1" x14ac:dyDescent="0.25">
      <c r="A256" s="520"/>
      <c r="E256" s="62"/>
      <c r="H256" s="362"/>
      <c r="I256" s="362"/>
      <c r="J256" s="508"/>
      <c r="K256" s="505"/>
      <c r="L256" s="122"/>
    </row>
    <row r="257" spans="1:12" customFormat="1" x14ac:dyDescent="0.25">
      <c r="A257" s="520"/>
      <c r="E257" s="62"/>
      <c r="H257" s="362"/>
      <c r="I257" s="362"/>
      <c r="J257" s="508"/>
      <c r="K257" s="505"/>
      <c r="L257" s="122"/>
    </row>
    <row r="258" spans="1:12" customFormat="1" x14ac:dyDescent="0.25">
      <c r="A258" s="520"/>
      <c r="E258" s="62"/>
      <c r="H258" s="362"/>
      <c r="I258" s="362"/>
      <c r="J258" s="508"/>
      <c r="K258" s="505"/>
      <c r="L258" s="122"/>
    </row>
    <row r="259" spans="1:12" customFormat="1" x14ac:dyDescent="0.25">
      <c r="A259" s="520"/>
      <c r="E259" s="62"/>
      <c r="H259" s="362"/>
      <c r="I259" s="362"/>
      <c r="J259" s="508"/>
      <c r="K259" s="505"/>
      <c r="L259" s="122"/>
    </row>
    <row r="260" spans="1:12" customFormat="1" x14ac:dyDescent="0.25">
      <c r="A260" s="520"/>
      <c r="E260" s="62"/>
      <c r="H260" s="362"/>
      <c r="I260" s="362"/>
      <c r="J260" s="508"/>
      <c r="K260" s="524"/>
      <c r="L260" s="122"/>
    </row>
    <row r="261" spans="1:12" customFormat="1" x14ac:dyDescent="0.25">
      <c r="A261" s="520"/>
      <c r="E261" s="62"/>
      <c r="H261" s="468"/>
      <c r="I261" s="468"/>
      <c r="J261" s="508"/>
      <c r="K261" s="505"/>
      <c r="L261" s="122"/>
    </row>
    <row r="262" spans="1:12" customFormat="1" x14ac:dyDescent="0.25">
      <c r="A262" s="520"/>
      <c r="E262" s="62"/>
      <c r="H262" s="362"/>
      <c r="I262" s="362"/>
      <c r="J262" s="508"/>
      <c r="K262" s="505"/>
      <c r="L262" s="122"/>
    </row>
    <row r="263" spans="1:12" customFormat="1" x14ac:dyDescent="0.25">
      <c r="A263" s="520"/>
      <c r="E263" s="62"/>
      <c r="H263" s="362"/>
      <c r="I263" s="362"/>
      <c r="J263" s="508"/>
      <c r="K263" s="505"/>
      <c r="L263" s="122"/>
    </row>
    <row r="264" spans="1:12" customFormat="1" x14ac:dyDescent="0.25">
      <c r="A264" s="520"/>
      <c r="E264" s="62"/>
      <c r="H264" s="362"/>
      <c r="I264" s="362"/>
      <c r="J264" s="508"/>
      <c r="K264" s="505"/>
      <c r="L264" s="122"/>
    </row>
    <row r="265" spans="1:12" customFormat="1" x14ac:dyDescent="0.25">
      <c r="A265" s="520"/>
      <c r="E265" s="62"/>
      <c r="H265" s="362"/>
      <c r="I265" s="362"/>
      <c r="J265" s="508"/>
      <c r="K265" s="524"/>
      <c r="L265" s="122"/>
    </row>
    <row r="266" spans="1:12" customFormat="1" x14ac:dyDescent="0.25">
      <c r="A266" s="520"/>
      <c r="E266" s="62"/>
      <c r="H266" s="468"/>
      <c r="I266" s="468"/>
      <c r="J266" s="508"/>
      <c r="K266" s="505"/>
      <c r="L266" s="122"/>
    </row>
    <row r="267" spans="1:12" customFormat="1" x14ac:dyDescent="0.25">
      <c r="A267" s="520"/>
      <c r="E267" s="62"/>
      <c r="H267" s="362"/>
      <c r="I267" s="362"/>
      <c r="J267" s="508"/>
      <c r="K267" s="505"/>
      <c r="L267" s="122"/>
    </row>
    <row r="268" spans="1:12" customFormat="1" x14ac:dyDescent="0.25">
      <c r="A268" s="520"/>
      <c r="E268" s="62"/>
      <c r="H268" s="362"/>
      <c r="I268" s="362"/>
      <c r="J268" s="508"/>
      <c r="K268" s="524"/>
      <c r="L268" s="122"/>
    </row>
    <row r="269" spans="1:12" customFormat="1" x14ac:dyDescent="0.25">
      <c r="A269" s="520"/>
      <c r="E269" s="62"/>
      <c r="H269" s="362"/>
      <c r="I269" s="362"/>
      <c r="J269" s="508"/>
      <c r="K269" s="527"/>
      <c r="L269" s="122"/>
    </row>
    <row r="270" spans="1:12" customFormat="1" x14ac:dyDescent="0.25">
      <c r="A270" s="520"/>
      <c r="E270" s="62"/>
      <c r="H270" s="468"/>
      <c r="I270" s="468"/>
      <c r="J270" s="508"/>
      <c r="K270" s="505"/>
      <c r="L270" s="122"/>
    </row>
    <row r="271" spans="1:12" customFormat="1" x14ac:dyDescent="0.25">
      <c r="A271" s="520"/>
      <c r="E271" s="62"/>
      <c r="H271" s="362"/>
      <c r="I271" s="362"/>
      <c r="J271" s="508"/>
      <c r="K271" s="505"/>
      <c r="L271" s="122"/>
    </row>
    <row r="272" spans="1:12" customFormat="1" x14ac:dyDescent="0.25">
      <c r="A272" s="520"/>
      <c r="E272" s="62"/>
      <c r="H272" s="362"/>
      <c r="I272" s="362"/>
      <c r="J272" s="508"/>
      <c r="K272" s="505"/>
      <c r="L272" s="122"/>
    </row>
    <row r="273" spans="1:12" customFormat="1" x14ac:dyDescent="0.25">
      <c r="A273" s="520"/>
      <c r="E273" s="62"/>
      <c r="H273" s="362"/>
      <c r="I273" s="362"/>
      <c r="J273" s="508"/>
      <c r="K273" s="524"/>
      <c r="L273" s="122"/>
    </row>
    <row r="274" spans="1:12" customFormat="1" x14ac:dyDescent="0.25">
      <c r="A274" s="520"/>
      <c r="E274" s="62"/>
      <c r="H274" s="468"/>
      <c r="I274" s="468"/>
      <c r="J274" s="508"/>
      <c r="K274" s="505"/>
      <c r="L274" s="122"/>
    </row>
    <row r="275" spans="1:12" customFormat="1" x14ac:dyDescent="0.25">
      <c r="A275" s="508"/>
      <c r="E275" s="62"/>
      <c r="H275" s="362"/>
      <c r="I275" s="362"/>
      <c r="J275" s="508"/>
      <c r="K275" s="505"/>
      <c r="L275" s="122"/>
    </row>
    <row r="276" spans="1:12" customFormat="1" x14ac:dyDescent="0.25">
      <c r="A276" s="521"/>
      <c r="E276" s="62"/>
      <c r="H276" s="362"/>
      <c r="I276" s="362"/>
      <c r="J276" s="521"/>
      <c r="K276" s="505"/>
      <c r="L276" s="122"/>
    </row>
    <row r="277" spans="1:12" customFormat="1" x14ac:dyDescent="0.25">
      <c r="A277" s="521"/>
      <c r="E277" s="62"/>
      <c r="H277" s="362"/>
      <c r="I277" s="362"/>
      <c r="J277" s="508"/>
      <c r="K277" s="526"/>
      <c r="L277" s="122"/>
    </row>
    <row r="278" spans="1:12" customFormat="1" x14ac:dyDescent="0.25">
      <c r="E278" s="62"/>
      <c r="H278" s="525"/>
      <c r="I278" s="525"/>
      <c r="J278" s="522"/>
      <c r="K278" s="523"/>
      <c r="L278" s="123"/>
    </row>
    <row r="279" spans="1:12" customFormat="1" x14ac:dyDescent="0.25">
      <c r="E279" s="62"/>
      <c r="H279" s="123"/>
      <c r="I279" s="123"/>
      <c r="K279" s="22"/>
      <c r="L279" s="123"/>
    </row>
    <row r="280" spans="1:12" customFormat="1" x14ac:dyDescent="0.25">
      <c r="E280" s="62"/>
      <c r="H280" s="123"/>
      <c r="I280" s="123"/>
      <c r="K280" s="22"/>
      <c r="L280" s="123"/>
    </row>
    <row r="281" spans="1:12" customFormat="1" x14ac:dyDescent="0.25">
      <c r="B281" t="str">
        <f t="shared" ref="B281:B296" si="9">IF(A281=A280,"",A281)</f>
        <v/>
      </c>
      <c r="E281" s="62"/>
      <c r="H281" s="123"/>
      <c r="I281" s="123"/>
      <c r="K281" s="22"/>
      <c r="L281" s="123"/>
    </row>
    <row r="282" spans="1:12" customFormat="1" x14ac:dyDescent="0.25">
      <c r="B282" t="str">
        <f t="shared" si="9"/>
        <v/>
      </c>
      <c r="E282" s="62"/>
      <c r="H282" s="123"/>
      <c r="I282" s="123"/>
      <c r="K282" s="22"/>
      <c r="L282" s="123"/>
    </row>
    <row r="283" spans="1:12" customFormat="1" x14ac:dyDescent="0.25">
      <c r="B283" t="str">
        <f t="shared" si="9"/>
        <v/>
      </c>
      <c r="E283" s="62"/>
      <c r="H283" s="123"/>
      <c r="I283" s="123"/>
      <c r="K283" s="22"/>
      <c r="L283" s="123"/>
    </row>
    <row r="284" spans="1:12" customFormat="1" x14ac:dyDescent="0.25">
      <c r="B284" t="str">
        <f t="shared" si="9"/>
        <v/>
      </c>
      <c r="E284" s="62"/>
      <c r="H284" s="123"/>
      <c r="I284" s="123"/>
      <c r="K284" s="22"/>
      <c r="L284" s="123"/>
    </row>
    <row r="285" spans="1:12" customFormat="1" x14ac:dyDescent="0.25">
      <c r="B285" t="str">
        <f t="shared" si="9"/>
        <v/>
      </c>
      <c r="E285" s="62"/>
      <c r="H285" s="123"/>
      <c r="I285" s="123"/>
      <c r="K285" s="22"/>
      <c r="L285" s="123"/>
    </row>
    <row r="286" spans="1:12" customFormat="1" x14ac:dyDescent="0.25">
      <c r="B286" t="str">
        <f t="shared" si="9"/>
        <v/>
      </c>
      <c r="E286" s="62"/>
      <c r="H286" s="123"/>
      <c r="I286" s="123"/>
      <c r="K286" s="22"/>
      <c r="L286" s="123"/>
    </row>
    <row r="287" spans="1:12" customFormat="1" x14ac:dyDescent="0.25">
      <c r="B287" t="str">
        <f t="shared" si="9"/>
        <v/>
      </c>
      <c r="E287" s="62"/>
      <c r="H287" s="123"/>
      <c r="I287" s="123"/>
      <c r="K287" s="22"/>
      <c r="L287" s="123"/>
    </row>
    <row r="288" spans="1:12" customFormat="1" x14ac:dyDescent="0.25">
      <c r="B288" t="str">
        <f t="shared" si="9"/>
        <v/>
      </c>
      <c r="E288" s="62"/>
      <c r="H288" s="123"/>
      <c r="I288" s="123"/>
      <c r="K288" s="22"/>
      <c r="L288" s="123"/>
    </row>
    <row r="289" spans="2:9" customFormat="1" x14ac:dyDescent="0.25">
      <c r="B289" t="str">
        <f t="shared" si="9"/>
        <v/>
      </c>
      <c r="E289" s="62"/>
      <c r="H289" s="123"/>
      <c r="I289" s="123"/>
    </row>
    <row r="290" spans="2:9" customFormat="1" x14ac:dyDescent="0.25">
      <c r="B290" t="str">
        <f t="shared" si="9"/>
        <v/>
      </c>
      <c r="E290" s="62"/>
      <c r="H290" s="123"/>
      <c r="I290" s="123"/>
    </row>
    <row r="291" spans="2:9" customFormat="1" x14ac:dyDescent="0.25">
      <c r="B291" t="str">
        <f t="shared" si="9"/>
        <v/>
      </c>
      <c r="E291" s="62"/>
      <c r="H291" s="123"/>
      <c r="I291" s="123"/>
    </row>
    <row r="292" spans="2:9" customFormat="1" x14ac:dyDescent="0.25">
      <c r="B292" t="str">
        <f t="shared" si="9"/>
        <v/>
      </c>
      <c r="E292" s="62"/>
      <c r="H292" s="123"/>
      <c r="I292" s="123"/>
    </row>
    <row r="293" spans="2:9" customFormat="1" x14ac:dyDescent="0.25">
      <c r="B293" t="str">
        <f t="shared" si="9"/>
        <v/>
      </c>
      <c r="E293" s="62"/>
      <c r="H293" s="123"/>
      <c r="I293" s="123"/>
    </row>
    <row r="294" spans="2:9" customFormat="1" x14ac:dyDescent="0.25">
      <c r="B294" t="str">
        <f t="shared" si="9"/>
        <v/>
      </c>
      <c r="E294" s="62"/>
      <c r="H294" s="123"/>
      <c r="I294" s="123"/>
    </row>
    <row r="295" spans="2:9" customFormat="1" x14ac:dyDescent="0.25">
      <c r="B295" t="str">
        <f t="shared" si="9"/>
        <v/>
      </c>
      <c r="E295" s="62"/>
      <c r="H295" s="123"/>
      <c r="I295" s="123"/>
    </row>
    <row r="296" spans="2:9" customFormat="1" x14ac:dyDescent="0.25">
      <c r="B296" t="str">
        <f t="shared" si="9"/>
        <v/>
      </c>
      <c r="E296" s="62"/>
      <c r="H296" s="123"/>
      <c r="I296" s="123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AD3440"/>
  <sheetViews>
    <sheetView topLeftCell="D10" workbookViewId="0">
      <selection activeCell="G6" sqref="G6"/>
    </sheetView>
  </sheetViews>
  <sheetFormatPr defaultColWidth="9.125" defaultRowHeight="15" customHeight="1" x14ac:dyDescent="0.2"/>
  <cols>
    <col min="1" max="1" width="12.875" style="336" customWidth="1"/>
    <col min="2" max="3" width="12.875" style="467" hidden="1" customWidth="1"/>
    <col min="4" max="4" width="19.75" style="465" customWidth="1"/>
    <col min="5" max="5" width="19.875" style="396" bestFit="1" customWidth="1"/>
    <col min="6" max="6" width="18.125" style="396" customWidth="1"/>
    <col min="7" max="7" width="10.875" style="396" customWidth="1"/>
    <col min="8" max="8" width="14.75" style="466" customWidth="1"/>
    <col min="9" max="9" width="12.625" style="466" bestFit="1" customWidth="1"/>
    <col min="10" max="13" width="12" style="466" customWidth="1"/>
    <col min="14" max="14" width="14.625" style="467" customWidth="1"/>
    <col min="15" max="17" width="14.875" style="467" customWidth="1"/>
    <col min="18" max="20" width="14.875" style="336" customWidth="1"/>
    <col min="21" max="21" width="17.625" style="336" customWidth="1"/>
    <col min="22" max="23" width="16.125" style="466" customWidth="1"/>
    <col min="24" max="25" width="16.125" style="467" customWidth="1"/>
    <col min="26" max="26" width="20" style="467" customWidth="1"/>
    <col min="27" max="27" width="20.625" style="467" customWidth="1"/>
    <col min="28" max="28" width="18.25" style="467" customWidth="1"/>
    <col min="29" max="29" width="96.625" style="465" customWidth="1"/>
    <col min="30" max="30" width="9.625" style="336" bestFit="1" customWidth="1"/>
    <col min="31" max="16384" width="9.125" style="336"/>
  </cols>
  <sheetData>
    <row r="1" spans="1:30" ht="15" customHeight="1" x14ac:dyDescent="0.25">
      <c r="A1" s="332"/>
      <c r="B1" s="653"/>
      <c r="C1" s="653"/>
      <c r="D1" s="649"/>
      <c r="E1" s="333"/>
      <c r="F1" s="333"/>
      <c r="G1" s="333"/>
      <c r="H1" s="334"/>
      <c r="I1" s="334"/>
      <c r="J1" s="334"/>
      <c r="K1" s="334" t="s">
        <v>83</v>
      </c>
      <c r="L1" s="335"/>
      <c r="M1" s="335"/>
      <c r="N1" s="335"/>
      <c r="O1" s="335"/>
      <c r="P1" s="335"/>
      <c r="Q1" s="335"/>
      <c r="R1" s="621"/>
      <c r="S1" s="621"/>
      <c r="T1" s="621"/>
      <c r="U1" s="621"/>
      <c r="V1" s="673"/>
      <c r="W1" s="673"/>
      <c r="X1" s="335"/>
      <c r="Y1" s="335"/>
      <c r="Z1" s="335"/>
      <c r="AA1" s="335"/>
      <c r="AB1" s="335"/>
      <c r="AC1" s="650"/>
    </row>
    <row r="2" spans="1:30" ht="15" customHeight="1" x14ac:dyDescent="0.25">
      <c r="A2" s="337"/>
      <c r="B2" s="601"/>
      <c r="C2" s="601"/>
      <c r="D2" s="651"/>
      <c r="E2" s="339"/>
      <c r="F2" s="339"/>
      <c r="G2" s="339"/>
      <c r="H2" s="601"/>
      <c r="I2" s="601"/>
      <c r="J2" s="601"/>
      <c r="K2" s="601"/>
      <c r="L2" s="601"/>
      <c r="M2" s="601"/>
      <c r="N2" s="601"/>
      <c r="O2" s="601"/>
      <c r="P2" s="601"/>
      <c r="Q2" s="601"/>
      <c r="R2" s="338"/>
      <c r="S2" s="338"/>
      <c r="T2" s="338"/>
      <c r="U2" s="338"/>
      <c r="V2" s="608"/>
      <c r="W2" s="608"/>
      <c r="X2" s="601"/>
      <c r="Y2" s="601"/>
      <c r="Z2" s="601"/>
      <c r="AA2" s="601"/>
      <c r="AB2" s="601"/>
      <c r="AC2" s="652"/>
    </row>
    <row r="3" spans="1:30" ht="15" customHeight="1" x14ac:dyDescent="0.25">
      <c r="A3" s="340" t="s">
        <v>314</v>
      </c>
      <c r="B3" s="654"/>
      <c r="C3" s="654"/>
      <c r="D3" s="340" t="s">
        <v>98</v>
      </c>
      <c r="E3" s="694" t="s">
        <v>41</v>
      </c>
      <c r="F3" s="695"/>
      <c r="G3" s="696"/>
      <c r="H3" s="702" t="s">
        <v>315</v>
      </c>
      <c r="I3" s="702"/>
      <c r="J3" s="702"/>
      <c r="K3" s="702"/>
      <c r="L3" s="702" t="s">
        <v>316</v>
      </c>
      <c r="M3" s="702"/>
      <c r="N3" s="699" t="s">
        <v>317</v>
      </c>
      <c r="O3" s="699"/>
      <c r="P3" s="699" t="s">
        <v>318</v>
      </c>
      <c r="Q3" s="699"/>
      <c r="R3" s="710" t="s">
        <v>403</v>
      </c>
      <c r="S3" s="710"/>
      <c r="T3" s="712" t="s">
        <v>404</v>
      </c>
      <c r="U3" s="712" t="s">
        <v>405</v>
      </c>
      <c r="V3" s="707" t="s">
        <v>97</v>
      </c>
      <c r="W3" s="707"/>
      <c r="X3" s="707"/>
      <c r="Y3" s="707"/>
      <c r="Z3" s="707"/>
      <c r="AA3" s="705" t="s">
        <v>99</v>
      </c>
      <c r="AB3" s="705"/>
      <c r="AC3" s="703" t="s">
        <v>197</v>
      </c>
      <c r="AD3" s="644"/>
    </row>
    <row r="4" spans="1:30" ht="15" customHeight="1" x14ac:dyDescent="0.25">
      <c r="A4" s="340"/>
      <c r="B4" s="655"/>
      <c r="C4" s="656"/>
      <c r="D4" s="340"/>
      <c r="E4" s="645"/>
      <c r="F4" s="646"/>
      <c r="G4" s="647"/>
      <c r="H4" s="701" t="s">
        <v>51</v>
      </c>
      <c r="I4" s="701"/>
      <c r="J4" s="701" t="s">
        <v>50</v>
      </c>
      <c r="K4" s="701"/>
      <c r="L4" s="620" t="s">
        <v>51</v>
      </c>
      <c r="M4" s="620" t="s">
        <v>50</v>
      </c>
      <c r="N4" s="700"/>
      <c r="O4" s="700"/>
      <c r="P4" s="700"/>
      <c r="Q4" s="700"/>
      <c r="R4" s="711"/>
      <c r="S4" s="711"/>
      <c r="T4" s="713"/>
      <c r="U4" s="713"/>
      <c r="V4" s="708" t="s">
        <v>319</v>
      </c>
      <c r="W4" s="708"/>
      <c r="X4" s="709" t="s">
        <v>183</v>
      </c>
      <c r="Y4" s="709" t="s">
        <v>184</v>
      </c>
      <c r="Z4" s="709" t="s">
        <v>185</v>
      </c>
      <c r="AA4" s="706"/>
      <c r="AB4" s="706"/>
      <c r="AC4" s="703"/>
      <c r="AD4" s="644"/>
    </row>
    <row r="5" spans="1:30" ht="15" customHeight="1" x14ac:dyDescent="0.25">
      <c r="A5" s="341"/>
      <c r="B5" s="657"/>
      <c r="C5" s="658"/>
      <c r="D5" s="341"/>
      <c r="E5" s="342" t="s">
        <v>52</v>
      </c>
      <c r="F5" s="342" t="s">
        <v>53</v>
      </c>
      <c r="G5" s="342" t="s">
        <v>54</v>
      </c>
      <c r="H5" s="343" t="s">
        <v>56</v>
      </c>
      <c r="I5" s="343" t="s">
        <v>57</v>
      </c>
      <c r="J5" s="343" t="s">
        <v>56</v>
      </c>
      <c r="K5" s="343" t="s">
        <v>57</v>
      </c>
      <c r="L5" s="343" t="s">
        <v>55</v>
      </c>
      <c r="M5" s="343" t="s">
        <v>55</v>
      </c>
      <c r="N5" s="344" t="s">
        <v>51</v>
      </c>
      <c r="O5" s="344" t="s">
        <v>50</v>
      </c>
      <c r="P5" s="344" t="str">
        <f>N5</f>
        <v>Horizontal</v>
      </c>
      <c r="Q5" s="344" t="str">
        <f>O5</f>
        <v>Vertical</v>
      </c>
      <c r="R5" s="560" t="s">
        <v>406</v>
      </c>
      <c r="S5" s="560" t="s">
        <v>407</v>
      </c>
      <c r="T5" s="713"/>
      <c r="U5" s="713"/>
      <c r="V5" s="609" t="s">
        <v>42</v>
      </c>
      <c r="W5" s="609" t="s">
        <v>43</v>
      </c>
      <c r="X5" s="709"/>
      <c r="Y5" s="709"/>
      <c r="Z5" s="709"/>
      <c r="AA5" s="344" t="s">
        <v>186</v>
      </c>
      <c r="AB5" s="344" t="s">
        <v>320</v>
      </c>
      <c r="AC5" s="704"/>
      <c r="AD5" s="644"/>
    </row>
    <row r="6" spans="1:30" ht="15" customHeight="1" x14ac:dyDescent="0.25">
      <c r="A6" s="409" t="s">
        <v>113</v>
      </c>
      <c r="B6" s="659">
        <v>1</v>
      </c>
      <c r="C6" s="660" t="str">
        <f t="shared" ref="C6:C37" si="0">A6&amp;"-"&amp;B6</f>
        <v>MS 101-1</v>
      </c>
      <c r="D6" s="492">
        <v>41299</v>
      </c>
      <c r="E6" s="413">
        <f>'LEITURAS INICIAIS'!C6</f>
        <v>7162140.8135000002</v>
      </c>
      <c r="F6" s="413">
        <f>'LEITURAS INICIAIS'!D6</f>
        <v>665832.64789999998</v>
      </c>
      <c r="G6" s="413">
        <f>'LEITURAS INICIAIS'!E6</f>
        <v>885.16</v>
      </c>
      <c r="H6" s="350"/>
      <c r="I6" s="350"/>
      <c r="J6" s="350"/>
      <c r="K6" s="350"/>
      <c r="L6" s="350"/>
      <c r="M6" s="350"/>
      <c r="N6" s="351"/>
      <c r="O6" s="351"/>
      <c r="P6" s="351"/>
      <c r="Q6" s="351"/>
      <c r="R6" s="648"/>
      <c r="S6" s="643"/>
      <c r="T6" s="643"/>
      <c r="U6" s="643"/>
      <c r="V6" s="538"/>
      <c r="W6" s="538"/>
      <c r="X6" s="539"/>
      <c r="Y6" s="539"/>
      <c r="Z6" s="539"/>
      <c r="AA6" s="539"/>
      <c r="AB6" s="539"/>
      <c r="AC6" s="630"/>
    </row>
    <row r="7" spans="1:30" ht="17.25" customHeight="1" x14ac:dyDescent="0.25">
      <c r="A7" s="345" t="str">
        <f t="shared" ref="A7:A38" si="1">A6</f>
        <v>MS 101</v>
      </c>
      <c r="B7" s="661">
        <f t="shared" ref="B7:B38" si="2">IF(A6=A7,B6+1,1)</f>
        <v>2</v>
      </c>
      <c r="C7" s="661" t="str">
        <f t="shared" si="0"/>
        <v>MS 101-2</v>
      </c>
      <c r="D7" s="346">
        <v>41306</v>
      </c>
      <c r="E7" s="347">
        <v>7162140.8145000003</v>
      </c>
      <c r="F7" s="348">
        <v>665832.64480000001</v>
      </c>
      <c r="G7" s="348">
        <v>885.15899999999999</v>
      </c>
      <c r="H7" s="355">
        <f t="shared" ref="H7:H38" si="3">SQRT((E7-E6)^2+(F7-F6)^2)*100</f>
        <v>0.32572995192435245</v>
      </c>
      <c r="I7" s="356">
        <f t="shared" ref="I7:I38" si="4">SQRT((E7-$E$6)^2+(F7-$F$6)^2)*100</f>
        <v>0.32572995192435245</v>
      </c>
      <c r="J7" s="356">
        <f t="shared" ref="J7:J38" si="5">(G7-G6)*100</f>
        <v>-9.9999999997635314E-2</v>
      </c>
      <c r="K7" s="356">
        <f t="shared" ref="K7:K38" si="6">(G7-$G$6)*100</f>
        <v>-9.9999999997635314E-2</v>
      </c>
      <c r="L7" s="356">
        <f t="shared" ref="L7:L38" si="7">H7/(D7-D6)</f>
        <v>4.6532850274907493E-2</v>
      </c>
      <c r="M7" s="356">
        <f t="shared" ref="M7:M38" si="8">ABS((J7/(D7-D6)))</f>
        <v>1.4285714285376474E-2</v>
      </c>
      <c r="N7" s="361" t="str">
        <f t="shared" ref="N7:N38" si="9">IF(L7&lt;=0.25,"OK",IF(AND(0.25&lt;L7,L7&lt;=1),"ATENÇÃO",IF(AND(1&lt;L7,L7&lt;=4),"ALERTA",IF(AND(4&lt;L7,L7&lt;=14),"INTERVENÇÃO","PARALISAÇÃO"))))</f>
        <v>OK</v>
      </c>
      <c r="O7" s="361" t="str">
        <f t="shared" ref="O7:O38" si="10">IF(M7&lt;=0.25,"OK",IF(AND(0.25&lt;M7,M7&lt;=1),"ATENÇÃO",IF(AND(1&lt;M7,M7&lt;=4),"ALERTA",IF(AND(4&lt;M7,M7&lt;=14),"INTERVENÇÃO","PARALISAÇÃO"))))</f>
        <v>OK</v>
      </c>
      <c r="P7" s="361" t="str">
        <f t="shared" ref="P7:P38" si="11">IF(L7&lt;=1,"COND. MIN.",IF(AND(1&lt;L7, L7&lt;=2),"ATENÇÃO",IF(AND(2&lt;L7,L7&lt;=5),"ALERTA","INTERVENÇÃO")))</f>
        <v>COND. MIN.</v>
      </c>
      <c r="Q7" s="361" t="str">
        <f t="shared" ref="Q7:Q38" si="12">IF(M7&lt;=2,"COND. MIN.",IF(AND(2&lt;M7, M7&lt;=4),"ATENÇÃO",IF(AND(4&lt;M7, M7&lt;=10),"ALERTA","INTERVENÇÃO")))</f>
        <v>COND. MIN.</v>
      </c>
      <c r="R7" s="625"/>
      <c r="S7" s="625"/>
      <c r="T7" s="625"/>
      <c r="U7" s="625"/>
      <c r="V7" s="356">
        <f t="shared" ref="V7:V38" si="13">(E7-$E$6)*100</f>
        <v>0.10000001639127731</v>
      </c>
      <c r="W7" s="356">
        <f t="shared" ref="W7:W38" si="14">(F7-$F$6)*100</f>
        <v>-0.30999999726191163</v>
      </c>
      <c r="X7" s="357" t="str">
        <f t="shared" ref="X7:X38" si="15">IF(V7&gt;0,"NORTE","SUL")</f>
        <v>NORTE</v>
      </c>
      <c r="Y7" s="357" t="str">
        <f t="shared" ref="Y7:Y38" si="16">IF(W7&gt;0,"LESTE","OESTE")</f>
        <v>OESTE</v>
      </c>
      <c r="Z7" s="357" t="str">
        <f t="shared" ref="Z7:Z38" si="17">IF(AND(X7="SUL", Y7="LESTE"),"SUDESTE", IF(AND(X7="SUL", Y7="OESTE"), "SUDOESTE", IF(AND(X7="NORTE", Y7="LESTE"), "NORDESTE", "NOROESTE")))</f>
        <v>NOROESTE</v>
      </c>
      <c r="AA7" s="358">
        <f t="shared" ref="AA7:AA38" si="18">ABS(ROUND(W7,2)/ROUND(I7,2))</f>
        <v>0.93939393939393934</v>
      </c>
      <c r="AB7" s="359">
        <f t="shared" ref="AB7:AB38" si="19">DEGREES(ASIN(AA7))</f>
        <v>69.950024275848506</v>
      </c>
      <c r="AC7" s="360"/>
    </row>
    <row r="8" spans="1:30" ht="17.25" customHeight="1" x14ac:dyDescent="0.25">
      <c r="A8" s="345" t="str">
        <f t="shared" si="1"/>
        <v>MS 101</v>
      </c>
      <c r="B8" s="661">
        <f t="shared" si="2"/>
        <v>3</v>
      </c>
      <c r="C8" s="661" t="str">
        <f t="shared" si="0"/>
        <v>MS 101-3</v>
      </c>
      <c r="D8" s="346">
        <v>41313</v>
      </c>
      <c r="E8" s="347">
        <v>7162140.8135000002</v>
      </c>
      <c r="F8" s="348">
        <v>665832.64839999995</v>
      </c>
      <c r="G8" s="348">
        <v>885.154</v>
      </c>
      <c r="H8" s="355">
        <f t="shared" si="3"/>
        <v>0.37363083227403598</v>
      </c>
      <c r="I8" s="356">
        <f t="shared" si="4"/>
        <v>4.9999996554106474E-2</v>
      </c>
      <c r="J8" s="356">
        <f t="shared" si="5"/>
        <v>-0.49999999999954525</v>
      </c>
      <c r="K8" s="356">
        <f t="shared" si="6"/>
        <v>-0.59999999999718057</v>
      </c>
      <c r="L8" s="356">
        <f t="shared" si="7"/>
        <v>5.3375833182005138E-2</v>
      </c>
      <c r="M8" s="356">
        <f t="shared" si="8"/>
        <v>7.1428571428506463E-2</v>
      </c>
      <c r="N8" s="361" t="str">
        <f t="shared" si="9"/>
        <v>OK</v>
      </c>
      <c r="O8" s="361" t="str">
        <f t="shared" si="10"/>
        <v>OK</v>
      </c>
      <c r="P8" s="361" t="str">
        <f t="shared" si="11"/>
        <v>COND. MIN.</v>
      </c>
      <c r="Q8" s="361" t="str">
        <f t="shared" si="12"/>
        <v>COND. MIN.</v>
      </c>
      <c r="R8" s="625"/>
      <c r="S8" s="625"/>
      <c r="T8" s="625"/>
      <c r="U8" s="625"/>
      <c r="V8" s="356">
        <f t="shared" si="13"/>
        <v>0</v>
      </c>
      <c r="W8" s="356">
        <f t="shared" si="14"/>
        <v>4.9999996554106474E-2</v>
      </c>
      <c r="X8" s="357" t="str">
        <f t="shared" si="15"/>
        <v>SUL</v>
      </c>
      <c r="Y8" s="357" t="str">
        <f t="shared" si="16"/>
        <v>LESTE</v>
      </c>
      <c r="Z8" s="357" t="str">
        <f t="shared" si="17"/>
        <v>SUDESTE</v>
      </c>
      <c r="AA8" s="358">
        <f t="shared" si="18"/>
        <v>1</v>
      </c>
      <c r="AB8" s="359">
        <f t="shared" si="19"/>
        <v>90</v>
      </c>
      <c r="AC8" s="360"/>
    </row>
    <row r="9" spans="1:30" ht="17.25" customHeight="1" x14ac:dyDescent="0.25">
      <c r="A9" s="345" t="str">
        <f t="shared" si="1"/>
        <v>MS 101</v>
      </c>
      <c r="B9" s="661">
        <f t="shared" si="2"/>
        <v>4</v>
      </c>
      <c r="C9" s="661" t="str">
        <f t="shared" si="0"/>
        <v>MS 101-4</v>
      </c>
      <c r="D9" s="346">
        <v>41320</v>
      </c>
      <c r="E9" s="347">
        <v>7162140.8135000002</v>
      </c>
      <c r="F9" s="348">
        <v>665832.64569999999</v>
      </c>
      <c r="G9" s="348">
        <v>885.15499999999997</v>
      </c>
      <c r="H9" s="355">
        <f t="shared" si="3"/>
        <v>0.26999999536201358</v>
      </c>
      <c r="I9" s="356">
        <f t="shared" si="4"/>
        <v>0.2199999988079071</v>
      </c>
      <c r="J9" s="356">
        <f t="shared" si="5"/>
        <v>9.9999999997635314E-2</v>
      </c>
      <c r="K9" s="356">
        <f t="shared" si="6"/>
        <v>-0.49999999999954525</v>
      </c>
      <c r="L9" s="356">
        <f t="shared" si="7"/>
        <v>3.8571427908859084E-2</v>
      </c>
      <c r="M9" s="356">
        <f t="shared" si="8"/>
        <v>1.4285714285376474E-2</v>
      </c>
      <c r="N9" s="361" t="str">
        <f t="shared" si="9"/>
        <v>OK</v>
      </c>
      <c r="O9" s="361" t="str">
        <f t="shared" si="10"/>
        <v>OK</v>
      </c>
      <c r="P9" s="361" t="str">
        <f t="shared" si="11"/>
        <v>COND. MIN.</v>
      </c>
      <c r="Q9" s="361" t="str">
        <f t="shared" si="12"/>
        <v>COND. MIN.</v>
      </c>
      <c r="R9" s="625"/>
      <c r="S9" s="625"/>
      <c r="T9" s="625"/>
      <c r="U9" s="625"/>
      <c r="V9" s="356">
        <f t="shared" si="13"/>
        <v>0</v>
      </c>
      <c r="W9" s="356">
        <f t="shared" si="14"/>
        <v>-0.2199999988079071</v>
      </c>
      <c r="X9" s="357" t="str">
        <f t="shared" si="15"/>
        <v>SUL</v>
      </c>
      <c r="Y9" s="357" t="str">
        <f t="shared" si="16"/>
        <v>OESTE</v>
      </c>
      <c r="Z9" s="357" t="str">
        <f t="shared" si="17"/>
        <v>SUDOESTE</v>
      </c>
      <c r="AA9" s="358">
        <f t="shared" si="18"/>
        <v>1</v>
      </c>
      <c r="AB9" s="359">
        <f t="shared" si="19"/>
        <v>90</v>
      </c>
      <c r="AC9" s="360"/>
    </row>
    <row r="10" spans="1:30" ht="17.25" customHeight="1" x14ac:dyDescent="0.25">
      <c r="A10" s="345" t="str">
        <f t="shared" si="1"/>
        <v>MS 101</v>
      </c>
      <c r="B10" s="661">
        <f t="shared" si="2"/>
        <v>5</v>
      </c>
      <c r="C10" s="661" t="str">
        <f t="shared" si="0"/>
        <v>MS 101-5</v>
      </c>
      <c r="D10" s="346">
        <v>41327</v>
      </c>
      <c r="E10" s="347">
        <v>7162140.8114999998</v>
      </c>
      <c r="F10" s="348">
        <v>665832.64280000003</v>
      </c>
      <c r="G10" s="348">
        <v>885.14599999999996</v>
      </c>
      <c r="H10" s="355">
        <f t="shared" si="3"/>
        <v>0.35227831465186904</v>
      </c>
      <c r="I10" s="356">
        <f t="shared" si="4"/>
        <v>0.54781384441732583</v>
      </c>
      <c r="J10" s="356">
        <f t="shared" si="5"/>
        <v>-0.90000000000145519</v>
      </c>
      <c r="K10" s="356">
        <f t="shared" si="6"/>
        <v>-1.4000000000010004</v>
      </c>
      <c r="L10" s="356">
        <f t="shared" si="7"/>
        <v>5.0325473521695578E-2</v>
      </c>
      <c r="M10" s="356">
        <f t="shared" si="8"/>
        <v>0.12857142857163645</v>
      </c>
      <c r="N10" s="361" t="str">
        <f t="shared" si="9"/>
        <v>OK</v>
      </c>
      <c r="O10" s="361" t="str">
        <f t="shared" si="10"/>
        <v>OK</v>
      </c>
      <c r="P10" s="361" t="str">
        <f t="shared" si="11"/>
        <v>COND. MIN.</v>
      </c>
      <c r="Q10" s="361" t="str">
        <f t="shared" si="12"/>
        <v>COND. MIN.</v>
      </c>
      <c r="R10" s="625"/>
      <c r="S10" s="625"/>
      <c r="T10" s="625"/>
      <c r="U10" s="625"/>
      <c r="V10" s="356">
        <f t="shared" si="13"/>
        <v>-0.20000003278255463</v>
      </c>
      <c r="W10" s="356">
        <f t="shared" si="14"/>
        <v>-0.50999999511986971</v>
      </c>
      <c r="X10" s="357" t="str">
        <f t="shared" si="15"/>
        <v>SUL</v>
      </c>
      <c r="Y10" s="357" t="str">
        <f t="shared" si="16"/>
        <v>OESTE</v>
      </c>
      <c r="Z10" s="357" t="str">
        <f t="shared" si="17"/>
        <v>SUDOESTE</v>
      </c>
      <c r="AA10" s="358">
        <f t="shared" si="18"/>
        <v>0.92727272727272725</v>
      </c>
      <c r="AB10" s="359">
        <f t="shared" si="19"/>
        <v>68.013597002806165</v>
      </c>
      <c r="AC10" s="360"/>
    </row>
    <row r="11" spans="1:30" ht="17.25" customHeight="1" x14ac:dyDescent="0.25">
      <c r="A11" s="345" t="str">
        <f t="shared" si="1"/>
        <v>MS 101</v>
      </c>
      <c r="B11" s="661">
        <f t="shared" si="2"/>
        <v>6</v>
      </c>
      <c r="C11" s="661" t="str">
        <f t="shared" si="0"/>
        <v>MS 101-6</v>
      </c>
      <c r="D11" s="346">
        <v>41334</v>
      </c>
      <c r="E11" s="347">
        <v>7162140.8114999998</v>
      </c>
      <c r="F11" s="348">
        <v>665832.64659999998</v>
      </c>
      <c r="G11" s="348">
        <v>885.14499999999998</v>
      </c>
      <c r="H11" s="355">
        <f t="shared" si="3"/>
        <v>0.37999999476596713</v>
      </c>
      <c r="I11" s="356">
        <f t="shared" si="4"/>
        <v>0.23853723651672834</v>
      </c>
      <c r="J11" s="356">
        <f t="shared" si="5"/>
        <v>-9.9999999997635314E-2</v>
      </c>
      <c r="K11" s="356">
        <f t="shared" si="6"/>
        <v>-1.4999999999986358</v>
      </c>
      <c r="L11" s="356">
        <f t="shared" si="7"/>
        <v>5.4285713537995307E-2</v>
      </c>
      <c r="M11" s="356">
        <f t="shared" si="8"/>
        <v>1.4285714285376474E-2</v>
      </c>
      <c r="N11" s="361" t="str">
        <f t="shared" si="9"/>
        <v>OK</v>
      </c>
      <c r="O11" s="361" t="str">
        <f t="shared" si="10"/>
        <v>OK</v>
      </c>
      <c r="P11" s="361" t="str">
        <f t="shared" si="11"/>
        <v>COND. MIN.</v>
      </c>
      <c r="Q11" s="361" t="str">
        <f t="shared" si="12"/>
        <v>COND. MIN.</v>
      </c>
      <c r="R11" s="625"/>
      <c r="S11" s="625"/>
      <c r="T11" s="625"/>
      <c r="U11" s="625"/>
      <c r="V11" s="356">
        <f t="shared" si="13"/>
        <v>-0.20000003278255463</v>
      </c>
      <c r="W11" s="356">
        <f t="shared" si="14"/>
        <v>-0.13000000035390258</v>
      </c>
      <c r="X11" s="357" t="str">
        <f t="shared" si="15"/>
        <v>SUL</v>
      </c>
      <c r="Y11" s="357" t="str">
        <f t="shared" si="16"/>
        <v>OESTE</v>
      </c>
      <c r="Z11" s="357" t="str">
        <f t="shared" si="17"/>
        <v>SUDOESTE</v>
      </c>
      <c r="AA11" s="358">
        <f t="shared" si="18"/>
        <v>0.54166666666666674</v>
      </c>
      <c r="AB11" s="359">
        <f t="shared" si="19"/>
        <v>32.797168295823653</v>
      </c>
      <c r="AC11" s="360"/>
    </row>
    <row r="12" spans="1:30" ht="17.25" customHeight="1" x14ac:dyDescent="0.25">
      <c r="A12" s="345" t="str">
        <f t="shared" si="1"/>
        <v>MS 101</v>
      </c>
      <c r="B12" s="661">
        <f t="shared" si="2"/>
        <v>7</v>
      </c>
      <c r="C12" s="661" t="str">
        <f t="shared" si="0"/>
        <v>MS 101-7</v>
      </c>
      <c r="D12" s="346">
        <v>41341</v>
      </c>
      <c r="E12" s="347">
        <v>7162140.8015000001</v>
      </c>
      <c r="F12" s="348">
        <v>665832.65339999995</v>
      </c>
      <c r="G12" s="348">
        <v>885.14499999999998</v>
      </c>
      <c r="H12" s="355">
        <f t="shared" si="3"/>
        <v>1.2092972966664188</v>
      </c>
      <c r="I12" s="356">
        <f t="shared" si="4"/>
        <v>1.3200378864849658</v>
      </c>
      <c r="J12" s="356">
        <f t="shared" si="5"/>
        <v>0</v>
      </c>
      <c r="K12" s="356">
        <f t="shared" si="6"/>
        <v>-1.4999999999986358</v>
      </c>
      <c r="L12" s="356">
        <f t="shared" si="7"/>
        <v>0.17275675666663126</v>
      </c>
      <c r="M12" s="356">
        <f t="shared" si="8"/>
        <v>0</v>
      </c>
      <c r="N12" s="361" t="str">
        <f t="shared" si="9"/>
        <v>OK</v>
      </c>
      <c r="O12" s="361" t="str">
        <f t="shared" si="10"/>
        <v>OK</v>
      </c>
      <c r="P12" s="361" t="str">
        <f t="shared" si="11"/>
        <v>COND. MIN.</v>
      </c>
      <c r="Q12" s="361" t="str">
        <f t="shared" si="12"/>
        <v>COND. MIN.</v>
      </c>
      <c r="R12" s="625"/>
      <c r="S12" s="625"/>
      <c r="T12" s="625"/>
      <c r="U12" s="625"/>
      <c r="V12" s="356">
        <f t="shared" si="13"/>
        <v>-1.2000000104308128</v>
      </c>
      <c r="W12" s="356">
        <f t="shared" si="14"/>
        <v>0.54999999701976776</v>
      </c>
      <c r="X12" s="357" t="str">
        <f t="shared" si="15"/>
        <v>SUL</v>
      </c>
      <c r="Y12" s="357" t="str">
        <f t="shared" si="16"/>
        <v>LESTE</v>
      </c>
      <c r="Z12" s="357" t="str">
        <f t="shared" si="17"/>
        <v>SUDESTE</v>
      </c>
      <c r="AA12" s="358">
        <f t="shared" si="18"/>
        <v>0.41666666666666669</v>
      </c>
      <c r="AB12" s="359">
        <f t="shared" si="19"/>
        <v>24.624318352164078</v>
      </c>
      <c r="AC12" s="360"/>
    </row>
    <row r="13" spans="1:30" ht="17.25" customHeight="1" x14ac:dyDescent="0.25">
      <c r="A13" s="345" t="str">
        <f t="shared" si="1"/>
        <v>MS 101</v>
      </c>
      <c r="B13" s="661">
        <f t="shared" si="2"/>
        <v>8</v>
      </c>
      <c r="C13" s="661" t="str">
        <f t="shared" si="0"/>
        <v>MS 101-8</v>
      </c>
      <c r="D13" s="346">
        <v>41348</v>
      </c>
      <c r="E13" s="347">
        <v>7162140.8415000001</v>
      </c>
      <c r="F13" s="348">
        <v>665832.64639999997</v>
      </c>
      <c r="G13" s="348">
        <v>885.14099999999996</v>
      </c>
      <c r="H13" s="355">
        <f t="shared" si="3"/>
        <v>4.0607881042299399</v>
      </c>
      <c r="I13" s="356">
        <f t="shared" si="4"/>
        <v>2.8040149719358185</v>
      </c>
      <c r="J13" s="356">
        <f t="shared" si="5"/>
        <v>-0.40000000000190994</v>
      </c>
      <c r="K13" s="356">
        <f t="shared" si="6"/>
        <v>-1.9000000000005457</v>
      </c>
      <c r="L13" s="356">
        <f t="shared" si="7"/>
        <v>0.58011258631856288</v>
      </c>
      <c r="M13" s="356">
        <f t="shared" si="8"/>
        <v>5.7142857143129992E-2</v>
      </c>
      <c r="N13" s="361" t="str">
        <f t="shared" si="9"/>
        <v>ATENÇÃO</v>
      </c>
      <c r="O13" s="361" t="str">
        <f t="shared" si="10"/>
        <v>OK</v>
      </c>
      <c r="P13" s="361" t="str">
        <f t="shared" si="11"/>
        <v>COND. MIN.</v>
      </c>
      <c r="Q13" s="361" t="str">
        <f t="shared" si="12"/>
        <v>COND. MIN.</v>
      </c>
      <c r="R13" s="625"/>
      <c r="S13" s="625"/>
      <c r="T13" s="625"/>
      <c r="U13" s="625"/>
      <c r="V13" s="356">
        <f t="shared" si="13"/>
        <v>2.7999999932944775</v>
      </c>
      <c r="W13" s="356">
        <f t="shared" si="14"/>
        <v>-0.1500000013038516</v>
      </c>
      <c r="X13" s="357" t="str">
        <f t="shared" si="15"/>
        <v>NORTE</v>
      </c>
      <c r="Y13" s="357" t="str">
        <f t="shared" si="16"/>
        <v>OESTE</v>
      </c>
      <c r="Z13" s="357" t="str">
        <f t="shared" si="17"/>
        <v>NOROESTE</v>
      </c>
      <c r="AA13" s="358">
        <f t="shared" si="18"/>
        <v>5.3571428571428575E-2</v>
      </c>
      <c r="AB13" s="359">
        <f t="shared" si="19"/>
        <v>3.0708868110748653</v>
      </c>
      <c r="AC13" s="360"/>
    </row>
    <row r="14" spans="1:30" ht="17.25" customHeight="1" x14ac:dyDescent="0.25">
      <c r="A14" s="345" t="str">
        <f t="shared" si="1"/>
        <v>MS 101</v>
      </c>
      <c r="B14" s="661">
        <f t="shared" si="2"/>
        <v>9</v>
      </c>
      <c r="C14" s="661" t="str">
        <f t="shared" si="0"/>
        <v>MS 101-9</v>
      </c>
      <c r="D14" s="346">
        <v>41355</v>
      </c>
      <c r="E14" s="347">
        <v>7162140.8015000001</v>
      </c>
      <c r="F14" s="348">
        <v>665832.65240000002</v>
      </c>
      <c r="G14" s="348">
        <v>885.13699999999994</v>
      </c>
      <c r="H14" s="355">
        <f t="shared" si="3"/>
        <v>4.0447496876890678</v>
      </c>
      <c r="I14" s="356">
        <f t="shared" si="4"/>
        <v>1.2816005729377427</v>
      </c>
      <c r="J14" s="356">
        <f t="shared" si="5"/>
        <v>-0.40000000000190994</v>
      </c>
      <c r="K14" s="356">
        <f t="shared" si="6"/>
        <v>-2.3000000000024556</v>
      </c>
      <c r="L14" s="356">
        <f t="shared" si="7"/>
        <v>0.57782138395558114</v>
      </c>
      <c r="M14" s="356">
        <f t="shared" si="8"/>
        <v>5.7142857143129992E-2</v>
      </c>
      <c r="N14" s="361" t="str">
        <f t="shared" si="9"/>
        <v>ATENÇÃO</v>
      </c>
      <c r="O14" s="361" t="str">
        <f t="shared" si="10"/>
        <v>OK</v>
      </c>
      <c r="P14" s="361" t="str">
        <f t="shared" si="11"/>
        <v>COND. MIN.</v>
      </c>
      <c r="Q14" s="361" t="str">
        <f t="shared" si="12"/>
        <v>COND. MIN.</v>
      </c>
      <c r="R14" s="625"/>
      <c r="S14" s="625"/>
      <c r="T14" s="625"/>
      <c r="U14" s="625"/>
      <c r="V14" s="356">
        <f t="shared" si="13"/>
        <v>-1.2000000104308128</v>
      </c>
      <c r="W14" s="356">
        <f t="shared" si="14"/>
        <v>0.45000000391155481</v>
      </c>
      <c r="X14" s="357" t="str">
        <f t="shared" si="15"/>
        <v>SUL</v>
      </c>
      <c r="Y14" s="357" t="str">
        <f t="shared" si="16"/>
        <v>LESTE</v>
      </c>
      <c r="Z14" s="357" t="str">
        <f t="shared" si="17"/>
        <v>SUDESTE</v>
      </c>
      <c r="AA14" s="358">
        <f t="shared" si="18"/>
        <v>0.3515625</v>
      </c>
      <c r="AB14" s="359">
        <f t="shared" si="19"/>
        <v>20.582914410065602</v>
      </c>
      <c r="AC14" s="360"/>
    </row>
    <row r="15" spans="1:30" ht="17.25" customHeight="1" x14ac:dyDescent="0.25">
      <c r="A15" s="345" t="str">
        <f t="shared" si="1"/>
        <v>MS 101</v>
      </c>
      <c r="B15" s="661">
        <f t="shared" si="2"/>
        <v>10</v>
      </c>
      <c r="C15" s="661" t="str">
        <f t="shared" si="0"/>
        <v>MS 101-10</v>
      </c>
      <c r="D15" s="346">
        <v>41361</v>
      </c>
      <c r="E15" s="347">
        <v>7162140.8315000003</v>
      </c>
      <c r="F15" s="348">
        <v>665832.65049999999</v>
      </c>
      <c r="G15" s="348">
        <v>885.13400000000001</v>
      </c>
      <c r="H15" s="355">
        <f t="shared" si="3"/>
        <v>3.0060106715844537</v>
      </c>
      <c r="I15" s="356">
        <f t="shared" si="4"/>
        <v>1.818680856196174</v>
      </c>
      <c r="J15" s="356">
        <f t="shared" si="5"/>
        <v>-0.29999999999290594</v>
      </c>
      <c r="K15" s="356">
        <f t="shared" si="6"/>
        <v>-2.5999999999953616</v>
      </c>
      <c r="L15" s="356">
        <f t="shared" si="7"/>
        <v>0.50100177859740891</v>
      </c>
      <c r="M15" s="356">
        <f t="shared" si="8"/>
        <v>4.9999999998817657E-2</v>
      </c>
      <c r="N15" s="361" t="str">
        <f t="shared" si="9"/>
        <v>ATENÇÃO</v>
      </c>
      <c r="O15" s="361" t="str">
        <f t="shared" si="10"/>
        <v>OK</v>
      </c>
      <c r="P15" s="361" t="str">
        <f t="shared" si="11"/>
        <v>COND. MIN.</v>
      </c>
      <c r="Q15" s="361" t="str">
        <f t="shared" si="12"/>
        <v>COND. MIN.</v>
      </c>
      <c r="R15" s="625"/>
      <c r="S15" s="625"/>
      <c r="T15" s="625"/>
      <c r="U15" s="625"/>
      <c r="V15" s="356">
        <f t="shared" si="13"/>
        <v>1.8000000156462193</v>
      </c>
      <c r="W15" s="356">
        <f t="shared" si="14"/>
        <v>0.26000000070780516</v>
      </c>
      <c r="X15" s="357" t="str">
        <f t="shared" si="15"/>
        <v>NORTE</v>
      </c>
      <c r="Y15" s="357" t="str">
        <f t="shared" si="16"/>
        <v>LESTE</v>
      </c>
      <c r="Z15" s="357" t="str">
        <f t="shared" si="17"/>
        <v>NORDESTE</v>
      </c>
      <c r="AA15" s="358">
        <f t="shared" si="18"/>
        <v>0.14285714285714285</v>
      </c>
      <c r="AB15" s="359">
        <f t="shared" si="19"/>
        <v>8.2132107017381877</v>
      </c>
      <c r="AC15" s="360"/>
    </row>
    <row r="16" spans="1:30" ht="17.25" customHeight="1" x14ac:dyDescent="0.25">
      <c r="A16" s="345" t="str">
        <f t="shared" si="1"/>
        <v>MS 101</v>
      </c>
      <c r="B16" s="661">
        <f t="shared" si="2"/>
        <v>11</v>
      </c>
      <c r="C16" s="661" t="str">
        <f t="shared" si="0"/>
        <v>MS 101-11</v>
      </c>
      <c r="D16" s="346">
        <v>41369</v>
      </c>
      <c r="E16" s="347">
        <v>7162140.7915000003</v>
      </c>
      <c r="F16" s="348">
        <v>665832.65330000001</v>
      </c>
      <c r="G16" s="348">
        <v>885.13400000000001</v>
      </c>
      <c r="H16" s="355">
        <f t="shared" si="3"/>
        <v>4.0097880281544391</v>
      </c>
      <c r="I16" s="356">
        <f t="shared" si="4"/>
        <v>2.2653035006600586</v>
      </c>
      <c r="J16" s="356">
        <f t="shared" si="5"/>
        <v>0</v>
      </c>
      <c r="K16" s="356">
        <f t="shared" si="6"/>
        <v>-2.5999999999953616</v>
      </c>
      <c r="L16" s="356">
        <f t="shared" si="7"/>
        <v>0.50122350351930489</v>
      </c>
      <c r="M16" s="356">
        <f t="shared" si="8"/>
        <v>0</v>
      </c>
      <c r="N16" s="361" t="str">
        <f t="shared" si="9"/>
        <v>ATENÇÃO</v>
      </c>
      <c r="O16" s="361" t="str">
        <f t="shared" si="10"/>
        <v>OK</v>
      </c>
      <c r="P16" s="361" t="str">
        <f t="shared" si="11"/>
        <v>COND. MIN.</v>
      </c>
      <c r="Q16" s="361" t="str">
        <f t="shared" si="12"/>
        <v>COND. MIN.</v>
      </c>
      <c r="R16" s="625"/>
      <c r="S16" s="625"/>
      <c r="T16" s="625"/>
      <c r="U16" s="625"/>
      <c r="V16" s="356">
        <f t="shared" si="13"/>
        <v>-2.199999988079071</v>
      </c>
      <c r="W16" s="356">
        <f t="shared" si="14"/>
        <v>0.54000000236555934</v>
      </c>
      <c r="X16" s="357" t="str">
        <f t="shared" si="15"/>
        <v>SUL</v>
      </c>
      <c r="Y16" s="357" t="str">
        <f t="shared" si="16"/>
        <v>LESTE</v>
      </c>
      <c r="Z16" s="357" t="str">
        <f t="shared" si="17"/>
        <v>SUDESTE</v>
      </c>
      <c r="AA16" s="358">
        <f t="shared" si="18"/>
        <v>0.2378854625550661</v>
      </c>
      <c r="AB16" s="359">
        <f t="shared" si="19"/>
        <v>13.761772185844331</v>
      </c>
      <c r="AC16" s="360"/>
    </row>
    <row r="17" spans="1:29" ht="17.25" customHeight="1" x14ac:dyDescent="0.25">
      <c r="A17" s="345" t="str">
        <f t="shared" si="1"/>
        <v>MS 101</v>
      </c>
      <c r="B17" s="661">
        <f t="shared" si="2"/>
        <v>12</v>
      </c>
      <c r="C17" s="661" t="str">
        <f t="shared" si="0"/>
        <v>MS 101-12</v>
      </c>
      <c r="D17" s="346">
        <v>41376</v>
      </c>
      <c r="E17" s="347">
        <v>7162140.8315000003</v>
      </c>
      <c r="F17" s="348">
        <v>665832.65029999998</v>
      </c>
      <c r="G17" s="348">
        <v>885.13099999999997</v>
      </c>
      <c r="H17" s="355">
        <f t="shared" si="3"/>
        <v>4.0112342279362032</v>
      </c>
      <c r="I17" s="356">
        <f t="shared" si="4"/>
        <v>1.8159295295275533</v>
      </c>
      <c r="J17" s="356">
        <f t="shared" si="5"/>
        <v>-0.30000000000427463</v>
      </c>
      <c r="K17" s="356">
        <f t="shared" si="6"/>
        <v>-2.8999999999996362</v>
      </c>
      <c r="L17" s="356">
        <f t="shared" si="7"/>
        <v>0.57303346113374332</v>
      </c>
      <c r="M17" s="356">
        <f t="shared" si="8"/>
        <v>4.2857142857753515E-2</v>
      </c>
      <c r="N17" s="361" t="str">
        <f t="shared" si="9"/>
        <v>ATENÇÃO</v>
      </c>
      <c r="O17" s="361" t="str">
        <f t="shared" si="10"/>
        <v>OK</v>
      </c>
      <c r="P17" s="361" t="str">
        <f t="shared" si="11"/>
        <v>COND. MIN.</v>
      </c>
      <c r="Q17" s="361" t="str">
        <f t="shared" si="12"/>
        <v>COND. MIN.</v>
      </c>
      <c r="R17" s="625"/>
      <c r="S17" s="625"/>
      <c r="T17" s="625"/>
      <c r="U17" s="625"/>
      <c r="V17" s="356">
        <f t="shared" si="13"/>
        <v>1.8000000156462193</v>
      </c>
      <c r="W17" s="356">
        <f t="shared" si="14"/>
        <v>0.23999999975785613</v>
      </c>
      <c r="X17" s="357" t="str">
        <f t="shared" si="15"/>
        <v>NORTE</v>
      </c>
      <c r="Y17" s="357" t="str">
        <f t="shared" si="16"/>
        <v>LESTE</v>
      </c>
      <c r="Z17" s="357" t="str">
        <f t="shared" si="17"/>
        <v>NORDESTE</v>
      </c>
      <c r="AA17" s="358">
        <f t="shared" si="18"/>
        <v>0.13186813186813187</v>
      </c>
      <c r="AB17" s="359">
        <f t="shared" si="19"/>
        <v>7.5775578716977581</v>
      </c>
      <c r="AC17" s="360"/>
    </row>
    <row r="18" spans="1:29" ht="17.25" customHeight="1" x14ac:dyDescent="0.25">
      <c r="A18" s="345" t="str">
        <f t="shared" si="1"/>
        <v>MS 101</v>
      </c>
      <c r="B18" s="661">
        <f t="shared" si="2"/>
        <v>13</v>
      </c>
      <c r="C18" s="661" t="str">
        <f t="shared" si="0"/>
        <v>MS 101-13</v>
      </c>
      <c r="D18" s="346">
        <v>41383</v>
      </c>
      <c r="E18" s="347">
        <v>7162140.8315000003</v>
      </c>
      <c r="F18" s="348">
        <v>665832.65709999995</v>
      </c>
      <c r="G18" s="348">
        <v>885.16800000000001</v>
      </c>
      <c r="H18" s="355">
        <f t="shared" si="3"/>
        <v>0.67999999737367034</v>
      </c>
      <c r="I18" s="356">
        <f t="shared" si="4"/>
        <v>2.0214846155853867</v>
      </c>
      <c r="J18" s="362">
        <f t="shared" si="5"/>
        <v>3.7000000000034561</v>
      </c>
      <c r="K18" s="356">
        <f t="shared" si="6"/>
        <v>0.80000000000381988</v>
      </c>
      <c r="L18" s="356">
        <f t="shared" si="7"/>
        <v>9.7142856767667193E-2</v>
      </c>
      <c r="M18" s="356">
        <f t="shared" si="8"/>
        <v>0.5285714285719223</v>
      </c>
      <c r="N18" s="361" t="str">
        <f t="shared" si="9"/>
        <v>OK</v>
      </c>
      <c r="O18" s="361" t="str">
        <f t="shared" si="10"/>
        <v>ATENÇÃO</v>
      </c>
      <c r="P18" s="361" t="str">
        <f t="shared" si="11"/>
        <v>COND. MIN.</v>
      </c>
      <c r="Q18" s="361" t="str">
        <f t="shared" si="12"/>
        <v>COND. MIN.</v>
      </c>
      <c r="R18" s="625"/>
      <c r="S18" s="625"/>
      <c r="T18" s="625"/>
      <c r="U18" s="625"/>
      <c r="V18" s="356">
        <f t="shared" si="13"/>
        <v>1.8000000156462193</v>
      </c>
      <c r="W18" s="356">
        <f t="shared" si="14"/>
        <v>0.91999999713152647</v>
      </c>
      <c r="X18" s="357" t="str">
        <f t="shared" si="15"/>
        <v>NORTE</v>
      </c>
      <c r="Y18" s="357" t="str">
        <f t="shared" si="16"/>
        <v>LESTE</v>
      </c>
      <c r="Z18" s="357" t="str">
        <f t="shared" si="17"/>
        <v>NORDESTE</v>
      </c>
      <c r="AA18" s="358">
        <f t="shared" si="18"/>
        <v>0.45544554455445546</v>
      </c>
      <c r="AB18" s="359">
        <f t="shared" si="19"/>
        <v>27.093605012692443</v>
      </c>
      <c r="AC18" s="360"/>
    </row>
    <row r="19" spans="1:29" ht="17.25" customHeight="1" x14ac:dyDescent="0.25">
      <c r="A19" s="345" t="str">
        <f t="shared" si="1"/>
        <v>MS 101</v>
      </c>
      <c r="B19" s="661">
        <f t="shared" si="2"/>
        <v>14</v>
      </c>
      <c r="C19" s="661" t="str">
        <f t="shared" si="0"/>
        <v>MS 101-14</v>
      </c>
      <c r="D19" s="346">
        <v>41390</v>
      </c>
      <c r="E19" s="347">
        <v>7162140.8114999998</v>
      </c>
      <c r="F19" s="348">
        <v>665832.65079999994</v>
      </c>
      <c r="G19" s="348">
        <v>885.12800000000004</v>
      </c>
      <c r="H19" s="355">
        <f t="shared" si="3"/>
        <v>2.0968786790722413</v>
      </c>
      <c r="I19" s="356">
        <f t="shared" si="4"/>
        <v>0.35227831465186904</v>
      </c>
      <c r="J19" s="362">
        <f t="shared" si="5"/>
        <v>-3.999999999996362</v>
      </c>
      <c r="K19" s="356">
        <f t="shared" si="6"/>
        <v>-3.1999999999925421</v>
      </c>
      <c r="L19" s="356">
        <f t="shared" si="7"/>
        <v>0.29955409701032021</v>
      </c>
      <c r="M19" s="356">
        <f t="shared" si="8"/>
        <v>0.5714285714280517</v>
      </c>
      <c r="N19" s="361" t="str">
        <f t="shared" si="9"/>
        <v>ATENÇÃO</v>
      </c>
      <c r="O19" s="361" t="str">
        <f t="shared" si="10"/>
        <v>ATENÇÃO</v>
      </c>
      <c r="P19" s="361" t="str">
        <f t="shared" si="11"/>
        <v>COND. MIN.</v>
      </c>
      <c r="Q19" s="361" t="str">
        <f t="shared" si="12"/>
        <v>COND. MIN.</v>
      </c>
      <c r="R19" s="625"/>
      <c r="S19" s="625"/>
      <c r="T19" s="625"/>
      <c r="U19" s="625"/>
      <c r="V19" s="356">
        <f t="shared" si="13"/>
        <v>-0.20000003278255463</v>
      </c>
      <c r="W19" s="356">
        <f t="shared" si="14"/>
        <v>0.2899999963119626</v>
      </c>
      <c r="X19" s="357" t="str">
        <f t="shared" si="15"/>
        <v>SUL</v>
      </c>
      <c r="Y19" s="357" t="str">
        <f t="shared" si="16"/>
        <v>LESTE</v>
      </c>
      <c r="Z19" s="357" t="str">
        <f t="shared" si="17"/>
        <v>SUDESTE</v>
      </c>
      <c r="AA19" s="358">
        <f t="shared" si="18"/>
        <v>0.82857142857142851</v>
      </c>
      <c r="AB19" s="359">
        <f t="shared" si="19"/>
        <v>55.952267630008457</v>
      </c>
      <c r="AC19" s="360"/>
    </row>
    <row r="20" spans="1:29" ht="17.25" customHeight="1" x14ac:dyDescent="0.25">
      <c r="A20" s="345" t="str">
        <f t="shared" si="1"/>
        <v>MS 101</v>
      </c>
      <c r="B20" s="661">
        <f t="shared" si="2"/>
        <v>15</v>
      </c>
      <c r="C20" s="661" t="str">
        <f t="shared" si="0"/>
        <v>MS 101-15</v>
      </c>
      <c r="D20" s="346">
        <v>41400</v>
      </c>
      <c r="E20" s="347">
        <v>7162140.8015000001</v>
      </c>
      <c r="F20" s="348">
        <v>665832.65090000001</v>
      </c>
      <c r="G20" s="348">
        <v>885.12699999999995</v>
      </c>
      <c r="H20" s="355">
        <f t="shared" si="3"/>
        <v>1.0000499764623925</v>
      </c>
      <c r="I20" s="356">
        <f t="shared" si="4"/>
        <v>1.2369316984371339</v>
      </c>
      <c r="J20" s="362">
        <f t="shared" si="5"/>
        <v>-0.100000000009004</v>
      </c>
      <c r="K20" s="356">
        <f t="shared" si="6"/>
        <v>-3.3000000000015461</v>
      </c>
      <c r="L20" s="356">
        <f t="shared" si="7"/>
        <v>0.10000499764623924</v>
      </c>
      <c r="M20" s="356">
        <f t="shared" si="8"/>
        <v>1.00000000009004E-2</v>
      </c>
      <c r="N20" s="361" t="str">
        <f t="shared" si="9"/>
        <v>OK</v>
      </c>
      <c r="O20" s="361" t="str">
        <f t="shared" si="10"/>
        <v>OK</v>
      </c>
      <c r="P20" s="361" t="str">
        <f t="shared" si="11"/>
        <v>COND. MIN.</v>
      </c>
      <c r="Q20" s="361" t="str">
        <f t="shared" si="12"/>
        <v>COND. MIN.</v>
      </c>
      <c r="R20" s="625"/>
      <c r="S20" s="625"/>
      <c r="T20" s="625"/>
      <c r="U20" s="625"/>
      <c r="V20" s="356">
        <f t="shared" si="13"/>
        <v>-1.2000000104308128</v>
      </c>
      <c r="W20" s="356">
        <f t="shared" si="14"/>
        <v>0.30000000260770321</v>
      </c>
      <c r="X20" s="357" t="str">
        <f t="shared" si="15"/>
        <v>SUL</v>
      </c>
      <c r="Y20" s="357" t="str">
        <f t="shared" si="16"/>
        <v>LESTE</v>
      </c>
      <c r="Z20" s="357" t="str">
        <f t="shared" si="17"/>
        <v>SUDESTE</v>
      </c>
      <c r="AA20" s="358">
        <f t="shared" si="18"/>
        <v>0.24193548387096772</v>
      </c>
      <c r="AB20" s="359">
        <f t="shared" si="19"/>
        <v>14.000802386256613</v>
      </c>
      <c r="AC20" s="360"/>
    </row>
    <row r="21" spans="1:29" ht="17.25" customHeight="1" x14ac:dyDescent="0.25">
      <c r="A21" s="345" t="str">
        <f t="shared" si="1"/>
        <v>MS 101</v>
      </c>
      <c r="B21" s="661">
        <f t="shared" si="2"/>
        <v>16</v>
      </c>
      <c r="C21" s="661" t="str">
        <f t="shared" si="0"/>
        <v>MS 101-16</v>
      </c>
      <c r="D21" s="346">
        <v>41404</v>
      </c>
      <c r="E21" s="347">
        <v>7162140.8015000001</v>
      </c>
      <c r="F21" s="348">
        <v>665832.6557</v>
      </c>
      <c r="G21" s="348">
        <v>885.09</v>
      </c>
      <c r="H21" s="355">
        <f t="shared" si="3"/>
        <v>0.47999999951571226</v>
      </c>
      <c r="I21" s="356">
        <f t="shared" si="4"/>
        <v>1.4312232629280728</v>
      </c>
      <c r="J21" s="362">
        <f t="shared" si="5"/>
        <v>-3.6999999999920874</v>
      </c>
      <c r="K21" s="356">
        <f t="shared" si="6"/>
        <v>-6.9999999999936335</v>
      </c>
      <c r="L21" s="356">
        <f t="shared" si="7"/>
        <v>0.11999999987892807</v>
      </c>
      <c r="M21" s="356">
        <f t="shared" si="8"/>
        <v>0.92499999999802185</v>
      </c>
      <c r="N21" s="361" t="str">
        <f t="shared" si="9"/>
        <v>OK</v>
      </c>
      <c r="O21" s="361" t="str">
        <f t="shared" si="10"/>
        <v>ATENÇÃO</v>
      </c>
      <c r="P21" s="361" t="str">
        <f t="shared" si="11"/>
        <v>COND. MIN.</v>
      </c>
      <c r="Q21" s="361" t="str">
        <f t="shared" si="12"/>
        <v>COND. MIN.</v>
      </c>
      <c r="R21" s="625"/>
      <c r="S21" s="625"/>
      <c r="T21" s="625"/>
      <c r="U21" s="625"/>
      <c r="V21" s="356">
        <f t="shared" si="13"/>
        <v>-1.2000000104308128</v>
      </c>
      <c r="W21" s="356">
        <f t="shared" si="14"/>
        <v>0.78000000212341547</v>
      </c>
      <c r="X21" s="357" t="str">
        <f t="shared" si="15"/>
        <v>SUL</v>
      </c>
      <c r="Y21" s="357" t="str">
        <f t="shared" si="16"/>
        <v>LESTE</v>
      </c>
      <c r="Z21" s="357" t="str">
        <f t="shared" si="17"/>
        <v>SUDESTE</v>
      </c>
      <c r="AA21" s="358">
        <f t="shared" si="18"/>
        <v>0.54545454545454553</v>
      </c>
      <c r="AB21" s="359">
        <f t="shared" si="19"/>
        <v>33.055731150854008</v>
      </c>
      <c r="AC21" s="360"/>
    </row>
    <row r="22" spans="1:29" ht="17.25" customHeight="1" x14ac:dyDescent="0.25">
      <c r="A22" s="345" t="str">
        <f t="shared" si="1"/>
        <v>MS 101</v>
      </c>
      <c r="B22" s="661">
        <f t="shared" si="2"/>
        <v>17</v>
      </c>
      <c r="C22" s="661" t="str">
        <f t="shared" si="0"/>
        <v>MS 101-17</v>
      </c>
      <c r="D22" s="346">
        <v>41411</v>
      </c>
      <c r="E22" s="347">
        <v>7162140.7944</v>
      </c>
      <c r="F22" s="348">
        <v>665832.65099999995</v>
      </c>
      <c r="G22" s="348">
        <v>885.13699999999994</v>
      </c>
      <c r="H22" s="355">
        <f t="shared" si="3"/>
        <v>0.85146932483167281</v>
      </c>
      <c r="I22" s="356">
        <f t="shared" si="4"/>
        <v>1.9349935544580106</v>
      </c>
      <c r="J22" s="362">
        <f t="shared" si="5"/>
        <v>4.6999999999911779</v>
      </c>
      <c r="K22" s="356">
        <f t="shared" si="6"/>
        <v>-2.3000000000024556</v>
      </c>
      <c r="L22" s="356">
        <f t="shared" si="7"/>
        <v>0.12163847497595326</v>
      </c>
      <c r="M22" s="356">
        <f t="shared" si="8"/>
        <v>0.67142857142731116</v>
      </c>
      <c r="N22" s="361" t="str">
        <f t="shared" si="9"/>
        <v>OK</v>
      </c>
      <c r="O22" s="361" t="str">
        <f t="shared" si="10"/>
        <v>ATENÇÃO</v>
      </c>
      <c r="P22" s="361" t="str">
        <f t="shared" si="11"/>
        <v>COND. MIN.</v>
      </c>
      <c r="Q22" s="361" t="str">
        <f t="shared" si="12"/>
        <v>COND. MIN.</v>
      </c>
      <c r="R22" s="625"/>
      <c r="S22" s="625"/>
      <c r="T22" s="625"/>
      <c r="U22" s="625"/>
      <c r="V22" s="356">
        <f t="shared" si="13"/>
        <v>-1.9100000150501728</v>
      </c>
      <c r="W22" s="356">
        <f t="shared" si="14"/>
        <v>0.30999999726191163</v>
      </c>
      <c r="X22" s="357" t="str">
        <f t="shared" si="15"/>
        <v>SUL</v>
      </c>
      <c r="Y22" s="357" t="str">
        <f t="shared" si="16"/>
        <v>LESTE</v>
      </c>
      <c r="Z22" s="357" t="str">
        <f t="shared" si="17"/>
        <v>SUDESTE</v>
      </c>
      <c r="AA22" s="358">
        <f t="shared" si="18"/>
        <v>0.1606217616580311</v>
      </c>
      <c r="AB22" s="359">
        <f t="shared" si="19"/>
        <v>9.2429873224352797</v>
      </c>
      <c r="AC22" s="360"/>
    </row>
    <row r="23" spans="1:29" ht="17.25" customHeight="1" x14ac:dyDescent="0.25">
      <c r="A23" s="345" t="str">
        <f t="shared" si="1"/>
        <v>MS 101</v>
      </c>
      <c r="B23" s="661">
        <f t="shared" si="2"/>
        <v>18</v>
      </c>
      <c r="C23" s="661" t="str">
        <f t="shared" si="0"/>
        <v>MS 101-18</v>
      </c>
      <c r="D23" s="346">
        <v>41418</v>
      </c>
      <c r="E23" s="347">
        <v>7162140.8020000001</v>
      </c>
      <c r="F23" s="348">
        <v>665832.6568</v>
      </c>
      <c r="G23" s="348">
        <v>885.13199999999995</v>
      </c>
      <c r="H23" s="355">
        <f t="shared" si="3"/>
        <v>0.95603348499240792</v>
      </c>
      <c r="I23" s="356">
        <f t="shared" si="4"/>
        <v>1.4541664305916353</v>
      </c>
      <c r="J23" s="362">
        <f t="shared" si="5"/>
        <v>-0.49999999999954525</v>
      </c>
      <c r="K23" s="356">
        <f t="shared" si="6"/>
        <v>-2.8000000000020009</v>
      </c>
      <c r="L23" s="356">
        <f t="shared" si="7"/>
        <v>0.13657621214177257</v>
      </c>
      <c r="M23" s="356">
        <f t="shared" si="8"/>
        <v>7.1428571428506463E-2</v>
      </c>
      <c r="N23" s="361" t="str">
        <f t="shared" si="9"/>
        <v>OK</v>
      </c>
      <c r="O23" s="361" t="str">
        <f t="shared" si="10"/>
        <v>OK</v>
      </c>
      <c r="P23" s="361" t="str">
        <f t="shared" si="11"/>
        <v>COND. MIN.</v>
      </c>
      <c r="Q23" s="361" t="str">
        <f t="shared" si="12"/>
        <v>COND. MIN.</v>
      </c>
      <c r="R23" s="625"/>
      <c r="S23" s="625"/>
      <c r="T23" s="625"/>
      <c r="U23" s="625"/>
      <c r="V23" s="356">
        <f t="shared" si="13"/>
        <v>-1.1500000022351742</v>
      </c>
      <c r="W23" s="356">
        <f t="shared" si="14"/>
        <v>0.89000000152736902</v>
      </c>
      <c r="X23" s="357" t="str">
        <f t="shared" si="15"/>
        <v>SUL</v>
      </c>
      <c r="Y23" s="357" t="str">
        <f t="shared" si="16"/>
        <v>LESTE</v>
      </c>
      <c r="Z23" s="357" t="str">
        <f t="shared" si="17"/>
        <v>SUDESTE</v>
      </c>
      <c r="AA23" s="358">
        <f t="shared" si="18"/>
        <v>0.61379310344827587</v>
      </c>
      <c r="AB23" s="359">
        <f t="shared" si="19"/>
        <v>37.864277289614073</v>
      </c>
      <c r="AC23" s="360"/>
    </row>
    <row r="24" spans="1:29" ht="17.25" customHeight="1" x14ac:dyDescent="0.25">
      <c r="A24" s="345" t="str">
        <f t="shared" si="1"/>
        <v>MS 101</v>
      </c>
      <c r="B24" s="661">
        <f t="shared" si="2"/>
        <v>19</v>
      </c>
      <c r="C24" s="661" t="str">
        <f t="shared" si="0"/>
        <v>MS 101-19</v>
      </c>
      <c r="D24" s="346">
        <v>41425</v>
      </c>
      <c r="E24" s="347">
        <v>7162140.7939999998</v>
      </c>
      <c r="F24" s="348">
        <v>665832.65670000005</v>
      </c>
      <c r="G24" s="348">
        <v>885.10900000000004</v>
      </c>
      <c r="H24" s="355">
        <f t="shared" si="3"/>
        <v>0.80006253548696016</v>
      </c>
      <c r="I24" s="356">
        <f t="shared" si="4"/>
        <v>2.1393691053686812</v>
      </c>
      <c r="J24" s="362">
        <f t="shared" si="5"/>
        <v>-2.299999999991087</v>
      </c>
      <c r="K24" s="356">
        <f t="shared" si="6"/>
        <v>-5.0999999999930878</v>
      </c>
      <c r="L24" s="356">
        <f t="shared" si="7"/>
        <v>0.1142946479267086</v>
      </c>
      <c r="M24" s="356">
        <f t="shared" si="8"/>
        <v>0.32857142857015526</v>
      </c>
      <c r="N24" s="361" t="str">
        <f t="shared" si="9"/>
        <v>OK</v>
      </c>
      <c r="O24" s="361" t="str">
        <f t="shared" si="10"/>
        <v>ATENÇÃO</v>
      </c>
      <c r="P24" s="361" t="str">
        <f t="shared" si="11"/>
        <v>COND. MIN.</v>
      </c>
      <c r="Q24" s="361" t="str">
        <f t="shared" si="12"/>
        <v>COND. MIN.</v>
      </c>
      <c r="R24" s="625"/>
      <c r="S24" s="625"/>
      <c r="T24" s="625"/>
      <c r="U24" s="625"/>
      <c r="V24" s="356">
        <f t="shared" si="13"/>
        <v>-1.9500000402331352</v>
      </c>
      <c r="W24" s="356">
        <f t="shared" si="14"/>
        <v>0.8800000068731606</v>
      </c>
      <c r="X24" s="357" t="str">
        <f t="shared" si="15"/>
        <v>SUL</v>
      </c>
      <c r="Y24" s="357" t="str">
        <f t="shared" si="16"/>
        <v>LESTE</v>
      </c>
      <c r="Z24" s="357" t="str">
        <f t="shared" si="17"/>
        <v>SUDESTE</v>
      </c>
      <c r="AA24" s="358">
        <f t="shared" si="18"/>
        <v>0.41121495327102803</v>
      </c>
      <c r="AB24" s="359">
        <f t="shared" si="19"/>
        <v>24.281179143542257</v>
      </c>
      <c r="AC24" s="360"/>
    </row>
    <row r="25" spans="1:29" ht="17.25" customHeight="1" x14ac:dyDescent="0.25">
      <c r="A25" s="345" t="str">
        <f t="shared" si="1"/>
        <v>MS 101</v>
      </c>
      <c r="B25" s="661">
        <f t="shared" si="2"/>
        <v>20</v>
      </c>
      <c r="C25" s="661" t="str">
        <f t="shared" si="0"/>
        <v>MS 101-20</v>
      </c>
      <c r="D25" s="346">
        <v>41432</v>
      </c>
      <c r="E25" s="347">
        <v>7162140.8311999999</v>
      </c>
      <c r="F25" s="348">
        <v>665832.64410000003</v>
      </c>
      <c r="G25" s="348">
        <v>885.10400000000004</v>
      </c>
      <c r="H25" s="355">
        <f t="shared" si="3"/>
        <v>3.9275946972830678</v>
      </c>
      <c r="I25" s="356">
        <f t="shared" si="4"/>
        <v>1.8103314343310009</v>
      </c>
      <c r="J25" s="362">
        <f t="shared" si="5"/>
        <v>-0.49999999999954525</v>
      </c>
      <c r="K25" s="356">
        <f t="shared" si="6"/>
        <v>-5.5999999999926331</v>
      </c>
      <c r="L25" s="356">
        <f t="shared" si="7"/>
        <v>0.56108495675472392</v>
      </c>
      <c r="M25" s="356">
        <f t="shared" si="8"/>
        <v>7.1428571428506463E-2</v>
      </c>
      <c r="N25" s="361" t="str">
        <f t="shared" si="9"/>
        <v>ATENÇÃO</v>
      </c>
      <c r="O25" s="361" t="str">
        <f t="shared" si="10"/>
        <v>OK</v>
      </c>
      <c r="P25" s="361" t="str">
        <f t="shared" si="11"/>
        <v>COND. MIN.</v>
      </c>
      <c r="Q25" s="361" t="str">
        <f t="shared" si="12"/>
        <v>COND. MIN.</v>
      </c>
      <c r="R25" s="625"/>
      <c r="S25" s="625"/>
      <c r="T25" s="625"/>
      <c r="U25" s="625"/>
      <c r="V25" s="356">
        <f t="shared" si="13"/>
        <v>1.7699999734759331</v>
      </c>
      <c r="W25" s="356">
        <f t="shared" si="14"/>
        <v>-0.37999999476596713</v>
      </c>
      <c r="X25" s="357" t="str">
        <f t="shared" si="15"/>
        <v>NORTE</v>
      </c>
      <c r="Y25" s="357" t="str">
        <f t="shared" si="16"/>
        <v>OESTE</v>
      </c>
      <c r="Z25" s="357" t="str">
        <f t="shared" si="17"/>
        <v>NOROESTE</v>
      </c>
      <c r="AA25" s="358">
        <f t="shared" si="18"/>
        <v>0.20994475138121546</v>
      </c>
      <c r="AB25" s="359">
        <f t="shared" si="19"/>
        <v>12.119114555329759</v>
      </c>
      <c r="AC25" s="360"/>
    </row>
    <row r="26" spans="1:29" ht="17.25" customHeight="1" x14ac:dyDescent="0.25">
      <c r="A26" s="345" t="str">
        <f t="shared" si="1"/>
        <v>MS 101</v>
      </c>
      <c r="B26" s="661">
        <f t="shared" si="2"/>
        <v>21</v>
      </c>
      <c r="C26" s="661" t="str">
        <f t="shared" si="0"/>
        <v>MS 101-21</v>
      </c>
      <c r="D26" s="346">
        <v>41439</v>
      </c>
      <c r="E26" s="347">
        <v>7162140.8378999997</v>
      </c>
      <c r="F26" s="348">
        <v>665832.65209999995</v>
      </c>
      <c r="G26" s="348">
        <v>885.12199999999996</v>
      </c>
      <c r="H26" s="355">
        <f t="shared" si="3"/>
        <v>1.0435036936857027</v>
      </c>
      <c r="I26" s="356">
        <f t="shared" si="4"/>
        <v>2.4758836336571841</v>
      </c>
      <c r="J26" s="362">
        <f t="shared" si="5"/>
        <v>1.7999999999915417</v>
      </c>
      <c r="K26" s="356">
        <f t="shared" si="6"/>
        <v>-3.8000000000010914</v>
      </c>
      <c r="L26" s="356">
        <f t="shared" si="7"/>
        <v>0.14907195624081468</v>
      </c>
      <c r="M26" s="356">
        <f t="shared" si="8"/>
        <v>0.25714285714164881</v>
      </c>
      <c r="N26" s="361" t="str">
        <f t="shared" si="9"/>
        <v>OK</v>
      </c>
      <c r="O26" s="361" t="str">
        <f t="shared" si="10"/>
        <v>ATENÇÃO</v>
      </c>
      <c r="P26" s="361" t="str">
        <f t="shared" si="11"/>
        <v>COND. MIN.</v>
      </c>
      <c r="Q26" s="361" t="str">
        <f t="shared" si="12"/>
        <v>COND. MIN.</v>
      </c>
      <c r="R26" s="625"/>
      <c r="S26" s="625"/>
      <c r="T26" s="625"/>
      <c r="U26" s="625"/>
      <c r="V26" s="356">
        <f t="shared" si="13"/>
        <v>2.4399999529123306</v>
      </c>
      <c r="W26" s="356">
        <f t="shared" si="14"/>
        <v>0.41999999666586518</v>
      </c>
      <c r="X26" s="357" t="str">
        <f t="shared" si="15"/>
        <v>NORTE</v>
      </c>
      <c r="Y26" s="357" t="str">
        <f t="shared" si="16"/>
        <v>LESTE</v>
      </c>
      <c r="Z26" s="357" t="str">
        <f t="shared" si="17"/>
        <v>NORDESTE</v>
      </c>
      <c r="AA26" s="358">
        <f t="shared" si="18"/>
        <v>0.16935483870967741</v>
      </c>
      <c r="AB26" s="359">
        <f t="shared" si="19"/>
        <v>9.7503101448558329</v>
      </c>
      <c r="AC26" s="360"/>
    </row>
    <row r="27" spans="1:29" ht="17.25" customHeight="1" x14ac:dyDescent="0.25">
      <c r="A27" s="345" t="str">
        <f t="shared" si="1"/>
        <v>MS 101</v>
      </c>
      <c r="B27" s="661">
        <f t="shared" si="2"/>
        <v>22</v>
      </c>
      <c r="C27" s="661" t="str">
        <f t="shared" si="0"/>
        <v>MS 101-22</v>
      </c>
      <c r="D27" s="346">
        <v>41446</v>
      </c>
      <c r="E27" s="347">
        <v>7162140.8082999997</v>
      </c>
      <c r="F27" s="348">
        <v>665832.64489999996</v>
      </c>
      <c r="G27" s="348">
        <v>885.13099999999997</v>
      </c>
      <c r="H27" s="355">
        <f t="shared" si="3"/>
        <v>3.0463092430426086</v>
      </c>
      <c r="I27" s="356">
        <f t="shared" si="4"/>
        <v>0.6003332836563644</v>
      </c>
      <c r="J27" s="362">
        <f t="shared" si="5"/>
        <v>0.90000000000145519</v>
      </c>
      <c r="K27" s="356">
        <f t="shared" si="6"/>
        <v>-2.8999999999996362</v>
      </c>
      <c r="L27" s="356">
        <f t="shared" si="7"/>
        <v>0.43518703472037268</v>
      </c>
      <c r="M27" s="356">
        <f t="shared" si="8"/>
        <v>0.12857142857163645</v>
      </c>
      <c r="N27" s="361" t="str">
        <f t="shared" si="9"/>
        <v>ATENÇÃO</v>
      </c>
      <c r="O27" s="361" t="str">
        <f t="shared" si="10"/>
        <v>OK</v>
      </c>
      <c r="P27" s="361" t="str">
        <f t="shared" si="11"/>
        <v>COND. MIN.</v>
      </c>
      <c r="Q27" s="361" t="str">
        <f t="shared" si="12"/>
        <v>COND. MIN.</v>
      </c>
      <c r="R27" s="625"/>
      <c r="S27" s="625"/>
      <c r="T27" s="625"/>
      <c r="U27" s="625"/>
      <c r="V27" s="356">
        <f t="shared" si="13"/>
        <v>-0.52000004798173904</v>
      </c>
      <c r="W27" s="356">
        <f t="shared" si="14"/>
        <v>-0.30000000260770321</v>
      </c>
      <c r="X27" s="357" t="str">
        <f t="shared" si="15"/>
        <v>SUL</v>
      </c>
      <c r="Y27" s="357" t="str">
        <f t="shared" si="16"/>
        <v>OESTE</v>
      </c>
      <c r="Z27" s="357" t="str">
        <f t="shared" si="17"/>
        <v>SUDOESTE</v>
      </c>
      <c r="AA27" s="358">
        <f t="shared" si="18"/>
        <v>0.5</v>
      </c>
      <c r="AB27" s="359">
        <f t="shared" si="19"/>
        <v>30.000000000000004</v>
      </c>
      <c r="AC27" s="360"/>
    </row>
    <row r="28" spans="1:29" ht="17.25" customHeight="1" x14ac:dyDescent="0.25">
      <c r="A28" s="345" t="str">
        <f t="shared" si="1"/>
        <v>MS 101</v>
      </c>
      <c r="B28" s="661">
        <f t="shared" si="2"/>
        <v>23</v>
      </c>
      <c r="C28" s="661" t="str">
        <f t="shared" si="0"/>
        <v>MS 101-23</v>
      </c>
      <c r="D28" s="346">
        <v>41456</v>
      </c>
      <c r="E28" s="347">
        <v>7162140.8109999998</v>
      </c>
      <c r="F28" s="348">
        <v>665832.65529999998</v>
      </c>
      <c r="G28" s="348">
        <v>885.12699999999995</v>
      </c>
      <c r="H28" s="355">
        <f t="shared" si="3"/>
        <v>1.0744766212770076</v>
      </c>
      <c r="I28" s="356">
        <f t="shared" si="4"/>
        <v>0.78108899673462562</v>
      </c>
      <c r="J28" s="362">
        <f t="shared" si="5"/>
        <v>-0.40000000000190994</v>
      </c>
      <c r="K28" s="356">
        <f t="shared" si="6"/>
        <v>-3.3000000000015461</v>
      </c>
      <c r="L28" s="356">
        <f t="shared" si="7"/>
        <v>0.10744766212770077</v>
      </c>
      <c r="M28" s="356">
        <f t="shared" si="8"/>
        <v>4.0000000000190994E-2</v>
      </c>
      <c r="N28" s="361" t="str">
        <f t="shared" si="9"/>
        <v>OK</v>
      </c>
      <c r="O28" s="361" t="str">
        <f t="shared" si="10"/>
        <v>OK</v>
      </c>
      <c r="P28" s="361" t="str">
        <f t="shared" si="11"/>
        <v>COND. MIN.</v>
      </c>
      <c r="Q28" s="361" t="str">
        <f t="shared" si="12"/>
        <v>COND. MIN.</v>
      </c>
      <c r="R28" s="625"/>
      <c r="S28" s="625"/>
      <c r="T28" s="625"/>
      <c r="U28" s="625"/>
      <c r="V28" s="356">
        <f t="shared" si="13"/>
        <v>-0.25000004097819328</v>
      </c>
      <c r="W28" s="356">
        <f t="shared" si="14"/>
        <v>0.74000000022351742</v>
      </c>
      <c r="X28" s="357" t="str">
        <f t="shared" si="15"/>
        <v>SUL</v>
      </c>
      <c r="Y28" s="357" t="str">
        <f t="shared" si="16"/>
        <v>LESTE</v>
      </c>
      <c r="Z28" s="357" t="str">
        <f t="shared" si="17"/>
        <v>SUDESTE</v>
      </c>
      <c r="AA28" s="358">
        <f t="shared" si="18"/>
        <v>0.94871794871794868</v>
      </c>
      <c r="AB28" s="359">
        <f t="shared" si="19"/>
        <v>71.57133039617591</v>
      </c>
      <c r="AC28" s="360"/>
    </row>
    <row r="29" spans="1:29" ht="17.25" customHeight="1" x14ac:dyDescent="0.25">
      <c r="A29" s="345" t="str">
        <f t="shared" si="1"/>
        <v>MS 101</v>
      </c>
      <c r="B29" s="661">
        <f t="shared" si="2"/>
        <v>24</v>
      </c>
      <c r="C29" s="661" t="str">
        <f t="shared" si="0"/>
        <v>MS 101-24</v>
      </c>
      <c r="D29" s="346">
        <v>41460</v>
      </c>
      <c r="E29" s="347">
        <v>7162140.8118000003</v>
      </c>
      <c r="F29" s="348">
        <v>665832.64769999997</v>
      </c>
      <c r="G29" s="348">
        <v>885.12300000000005</v>
      </c>
      <c r="H29" s="355">
        <f t="shared" si="3"/>
        <v>0.76419893342127843</v>
      </c>
      <c r="I29" s="356">
        <f t="shared" si="4"/>
        <v>0.17117241847379888</v>
      </c>
      <c r="J29" s="362">
        <f t="shared" si="5"/>
        <v>-0.39999999999054126</v>
      </c>
      <c r="K29" s="356">
        <f t="shared" si="6"/>
        <v>-3.6999999999920874</v>
      </c>
      <c r="L29" s="356">
        <f t="shared" si="7"/>
        <v>0.19104973335531961</v>
      </c>
      <c r="M29" s="356">
        <f t="shared" si="8"/>
        <v>9.9999999997635314E-2</v>
      </c>
      <c r="N29" s="361" t="str">
        <f t="shared" si="9"/>
        <v>OK</v>
      </c>
      <c r="O29" s="361" t="str">
        <f t="shared" si="10"/>
        <v>OK</v>
      </c>
      <c r="P29" s="361" t="str">
        <f t="shared" si="11"/>
        <v>COND. MIN.</v>
      </c>
      <c r="Q29" s="361" t="str">
        <f t="shared" si="12"/>
        <v>COND. MIN.</v>
      </c>
      <c r="R29" s="625"/>
      <c r="S29" s="625"/>
      <c r="T29" s="625"/>
      <c r="U29" s="625"/>
      <c r="V29" s="356">
        <f t="shared" si="13"/>
        <v>-0.16999999061226845</v>
      </c>
      <c r="W29" s="356">
        <f t="shared" si="14"/>
        <v>-2.0000000949949026E-2</v>
      </c>
      <c r="X29" s="357" t="str">
        <f t="shared" si="15"/>
        <v>SUL</v>
      </c>
      <c r="Y29" s="357" t="str">
        <f t="shared" si="16"/>
        <v>OESTE</v>
      </c>
      <c r="Z29" s="357" t="str">
        <f t="shared" si="17"/>
        <v>SUDOESTE</v>
      </c>
      <c r="AA29" s="358">
        <f t="shared" si="18"/>
        <v>0.11764705882352941</v>
      </c>
      <c r="AB29" s="359">
        <f t="shared" si="19"/>
        <v>6.756327030587828</v>
      </c>
      <c r="AC29" s="360"/>
    </row>
    <row r="30" spans="1:29" ht="17.25" customHeight="1" x14ac:dyDescent="0.25">
      <c r="A30" s="345" t="str">
        <f t="shared" si="1"/>
        <v>MS 101</v>
      </c>
      <c r="B30" s="661">
        <f t="shared" si="2"/>
        <v>25</v>
      </c>
      <c r="C30" s="661" t="str">
        <f t="shared" si="0"/>
        <v>MS 101-25</v>
      </c>
      <c r="D30" s="346">
        <v>41467</v>
      </c>
      <c r="E30" s="347">
        <v>7162140.8081999999</v>
      </c>
      <c r="F30" s="348">
        <v>665832.64690000005</v>
      </c>
      <c r="G30" s="348">
        <v>885.11400000000003</v>
      </c>
      <c r="H30" s="355">
        <f t="shared" si="3"/>
        <v>0.36878181601113369</v>
      </c>
      <c r="I30" s="356">
        <f t="shared" si="4"/>
        <v>0.53935149158570406</v>
      </c>
      <c r="J30" s="362">
        <f t="shared" si="5"/>
        <v>-0.90000000000145519</v>
      </c>
      <c r="K30" s="356">
        <f t="shared" si="6"/>
        <v>-4.5999999999935426</v>
      </c>
      <c r="L30" s="356">
        <f t="shared" si="7"/>
        <v>5.26831165730191E-2</v>
      </c>
      <c r="M30" s="356">
        <f t="shared" si="8"/>
        <v>0.12857142857163645</v>
      </c>
      <c r="N30" s="361" t="str">
        <f t="shared" si="9"/>
        <v>OK</v>
      </c>
      <c r="O30" s="361" t="str">
        <f t="shared" si="10"/>
        <v>OK</v>
      </c>
      <c r="P30" s="361" t="str">
        <f t="shared" si="11"/>
        <v>COND. MIN.</v>
      </c>
      <c r="Q30" s="361" t="str">
        <f t="shared" si="12"/>
        <v>COND. MIN.</v>
      </c>
      <c r="R30" s="625"/>
      <c r="S30" s="625"/>
      <c r="T30" s="625"/>
      <c r="U30" s="625"/>
      <c r="V30" s="356">
        <f t="shared" si="13"/>
        <v>-0.53000003099441528</v>
      </c>
      <c r="W30" s="356">
        <f t="shared" si="14"/>
        <v>-9.9999993108212948E-2</v>
      </c>
      <c r="X30" s="357" t="str">
        <f t="shared" si="15"/>
        <v>SUL</v>
      </c>
      <c r="Y30" s="357" t="str">
        <f t="shared" si="16"/>
        <v>OESTE</v>
      </c>
      <c r="Z30" s="357" t="str">
        <f t="shared" si="17"/>
        <v>SUDOESTE</v>
      </c>
      <c r="AA30" s="358">
        <f t="shared" si="18"/>
        <v>0.18518518518518517</v>
      </c>
      <c r="AB30" s="359">
        <f t="shared" si="19"/>
        <v>10.671929285762147</v>
      </c>
      <c r="AC30" s="360"/>
    </row>
    <row r="31" spans="1:29" ht="17.25" customHeight="1" x14ac:dyDescent="0.25">
      <c r="A31" s="345" t="str">
        <f t="shared" si="1"/>
        <v>MS 101</v>
      </c>
      <c r="B31" s="661">
        <f t="shared" si="2"/>
        <v>26</v>
      </c>
      <c r="C31" s="661" t="str">
        <f t="shared" si="0"/>
        <v>MS 101-26</v>
      </c>
      <c r="D31" s="346">
        <v>41477</v>
      </c>
      <c r="E31" s="347">
        <v>7162140.8394999998</v>
      </c>
      <c r="F31" s="348">
        <v>665832.65769999998</v>
      </c>
      <c r="G31" s="348">
        <v>885.10400000000004</v>
      </c>
      <c r="H31" s="355">
        <f t="shared" si="3"/>
        <v>3.3110874243823862</v>
      </c>
      <c r="I31" s="356">
        <f t="shared" si="4"/>
        <v>2.7785607415756619</v>
      </c>
      <c r="J31" s="362">
        <f t="shared" si="5"/>
        <v>-0.99999999999909051</v>
      </c>
      <c r="K31" s="356">
        <f t="shared" si="6"/>
        <v>-5.5999999999926331</v>
      </c>
      <c r="L31" s="356">
        <f t="shared" si="7"/>
        <v>0.33110874243823862</v>
      </c>
      <c r="M31" s="356">
        <f t="shared" si="8"/>
        <v>9.9999999999909051E-2</v>
      </c>
      <c r="N31" s="361" t="str">
        <f t="shared" si="9"/>
        <v>ATENÇÃO</v>
      </c>
      <c r="O31" s="361" t="str">
        <f t="shared" si="10"/>
        <v>OK</v>
      </c>
      <c r="P31" s="361" t="str">
        <f t="shared" si="11"/>
        <v>COND. MIN.</v>
      </c>
      <c r="Q31" s="361" t="str">
        <f t="shared" si="12"/>
        <v>COND. MIN.</v>
      </c>
      <c r="R31" s="625"/>
      <c r="S31" s="625"/>
      <c r="T31" s="625"/>
      <c r="U31" s="625"/>
      <c r="V31" s="356">
        <f t="shared" si="13"/>
        <v>2.5999999605119228</v>
      </c>
      <c r="W31" s="356">
        <f t="shared" si="14"/>
        <v>0.97999999998137355</v>
      </c>
      <c r="X31" s="357" t="str">
        <f t="shared" si="15"/>
        <v>NORTE</v>
      </c>
      <c r="Y31" s="357" t="str">
        <f t="shared" si="16"/>
        <v>LESTE</v>
      </c>
      <c r="Z31" s="357" t="str">
        <f t="shared" si="17"/>
        <v>NORDESTE</v>
      </c>
      <c r="AA31" s="358">
        <f t="shared" si="18"/>
        <v>0.35251798561151082</v>
      </c>
      <c r="AB31" s="359">
        <f t="shared" si="19"/>
        <v>20.641403920270402</v>
      </c>
      <c r="AC31" s="360"/>
    </row>
    <row r="32" spans="1:29" ht="17.25" customHeight="1" x14ac:dyDescent="0.25">
      <c r="A32" s="345" t="str">
        <f t="shared" si="1"/>
        <v>MS 101</v>
      </c>
      <c r="B32" s="661">
        <f t="shared" si="2"/>
        <v>27</v>
      </c>
      <c r="C32" s="661" t="str">
        <f t="shared" si="0"/>
        <v>MS 101-27</v>
      </c>
      <c r="D32" s="346">
        <v>41481</v>
      </c>
      <c r="E32" s="347">
        <v>7162140.8344999999</v>
      </c>
      <c r="F32" s="348">
        <v>665832.64650000003</v>
      </c>
      <c r="G32" s="348">
        <v>885.09900000000005</v>
      </c>
      <c r="H32" s="355">
        <f t="shared" si="3"/>
        <v>1.2265398393858122</v>
      </c>
      <c r="I32" s="356">
        <f t="shared" si="4"/>
        <v>2.1046614643906523</v>
      </c>
      <c r="J32" s="362">
        <f t="shared" si="5"/>
        <v>-0.49999999999954525</v>
      </c>
      <c r="K32" s="356">
        <f t="shared" si="6"/>
        <v>-6.0999999999921783</v>
      </c>
      <c r="L32" s="356">
        <f t="shared" si="7"/>
        <v>0.30663495984645306</v>
      </c>
      <c r="M32" s="356">
        <f t="shared" si="8"/>
        <v>0.12499999999988631</v>
      </c>
      <c r="N32" s="361" t="str">
        <f t="shared" si="9"/>
        <v>ATENÇÃO</v>
      </c>
      <c r="O32" s="361" t="str">
        <f t="shared" si="10"/>
        <v>OK</v>
      </c>
      <c r="P32" s="361" t="str">
        <f t="shared" si="11"/>
        <v>COND. MIN.</v>
      </c>
      <c r="Q32" s="361" t="str">
        <f t="shared" si="12"/>
        <v>COND. MIN.</v>
      </c>
      <c r="R32" s="625"/>
      <c r="S32" s="625"/>
      <c r="T32" s="625"/>
      <c r="U32" s="625"/>
      <c r="V32" s="356">
        <f t="shared" si="13"/>
        <v>2.0999999716877937</v>
      </c>
      <c r="W32" s="356">
        <f t="shared" si="14"/>
        <v>-0.139999995008111</v>
      </c>
      <c r="X32" s="357" t="str">
        <f t="shared" si="15"/>
        <v>NORTE</v>
      </c>
      <c r="Y32" s="357" t="str">
        <f t="shared" si="16"/>
        <v>OESTE</v>
      </c>
      <c r="Z32" s="357" t="str">
        <f t="shared" si="17"/>
        <v>NOROESTE</v>
      </c>
      <c r="AA32" s="358">
        <f t="shared" si="18"/>
        <v>6.6666666666666666E-2</v>
      </c>
      <c r="AB32" s="359">
        <f t="shared" si="19"/>
        <v>3.8225537292743441</v>
      </c>
      <c r="AC32" s="360"/>
    </row>
    <row r="33" spans="1:29" ht="17.25" customHeight="1" x14ac:dyDescent="0.25">
      <c r="A33" s="345" t="str">
        <f t="shared" si="1"/>
        <v>MS 101</v>
      </c>
      <c r="B33" s="661">
        <f t="shared" si="2"/>
        <v>28</v>
      </c>
      <c r="C33" s="661" t="str">
        <f t="shared" si="0"/>
        <v>MS 101-28</v>
      </c>
      <c r="D33" s="346">
        <v>41488</v>
      </c>
      <c r="E33" s="347">
        <v>7162140.8095000004</v>
      </c>
      <c r="F33" s="348">
        <v>665832.65899999999</v>
      </c>
      <c r="G33" s="348">
        <v>885.096</v>
      </c>
      <c r="H33" s="355">
        <f t="shared" si="3"/>
        <v>2.7950849198122225</v>
      </c>
      <c r="I33" s="356">
        <f t="shared" si="4"/>
        <v>1.1798728654777153</v>
      </c>
      <c r="J33" s="362">
        <f t="shared" si="5"/>
        <v>-0.30000000000427463</v>
      </c>
      <c r="K33" s="356">
        <f t="shared" si="6"/>
        <v>-6.399999999996453</v>
      </c>
      <c r="L33" s="356">
        <f t="shared" si="7"/>
        <v>0.39929784568746035</v>
      </c>
      <c r="M33" s="356">
        <f t="shared" si="8"/>
        <v>4.2857142857753515E-2</v>
      </c>
      <c r="N33" s="361" t="str">
        <f t="shared" si="9"/>
        <v>ATENÇÃO</v>
      </c>
      <c r="O33" s="361" t="str">
        <f t="shared" si="10"/>
        <v>OK</v>
      </c>
      <c r="P33" s="361" t="str">
        <f t="shared" si="11"/>
        <v>COND. MIN.</v>
      </c>
      <c r="Q33" s="361" t="str">
        <f t="shared" si="12"/>
        <v>COND. MIN.</v>
      </c>
      <c r="R33" s="625"/>
      <c r="S33" s="625"/>
      <c r="T33" s="625"/>
      <c r="U33" s="625"/>
      <c r="V33" s="356">
        <f t="shared" si="13"/>
        <v>-0.39999997243285179</v>
      </c>
      <c r="W33" s="356">
        <f t="shared" si="14"/>
        <v>1.1100000003352761</v>
      </c>
      <c r="X33" s="357" t="str">
        <f t="shared" si="15"/>
        <v>SUL</v>
      </c>
      <c r="Y33" s="357" t="str">
        <f t="shared" si="16"/>
        <v>LESTE</v>
      </c>
      <c r="Z33" s="357" t="str">
        <f t="shared" si="17"/>
        <v>SUDESTE</v>
      </c>
      <c r="AA33" s="358">
        <f t="shared" si="18"/>
        <v>0.94067796610169507</v>
      </c>
      <c r="AB33" s="359">
        <f t="shared" si="19"/>
        <v>70.165725411936052</v>
      </c>
      <c r="AC33" s="360"/>
    </row>
    <row r="34" spans="1:29" ht="17.25" customHeight="1" x14ac:dyDescent="0.25">
      <c r="A34" s="345" t="str">
        <f t="shared" si="1"/>
        <v>MS 101</v>
      </c>
      <c r="B34" s="661">
        <f t="shared" si="2"/>
        <v>29</v>
      </c>
      <c r="C34" s="661" t="str">
        <f t="shared" si="0"/>
        <v>MS 101-29</v>
      </c>
      <c r="D34" s="346">
        <v>41495</v>
      </c>
      <c r="E34" s="347">
        <v>7162140.8154999996</v>
      </c>
      <c r="F34" s="348">
        <v>665832.65780000004</v>
      </c>
      <c r="G34" s="348">
        <v>885.1</v>
      </c>
      <c r="H34" s="355">
        <f t="shared" si="3"/>
        <v>0.61188225425627873</v>
      </c>
      <c r="I34" s="356">
        <f t="shared" si="4"/>
        <v>1.0099999942023805</v>
      </c>
      <c r="J34" s="362">
        <f t="shared" si="5"/>
        <v>0.40000000000190994</v>
      </c>
      <c r="K34" s="356">
        <f t="shared" si="6"/>
        <v>-5.999999999994543</v>
      </c>
      <c r="L34" s="356">
        <f t="shared" si="7"/>
        <v>8.7411750608039823E-2</v>
      </c>
      <c r="M34" s="356">
        <f t="shared" si="8"/>
        <v>5.7142857143129992E-2</v>
      </c>
      <c r="N34" s="361" t="str">
        <f t="shared" si="9"/>
        <v>OK</v>
      </c>
      <c r="O34" s="361" t="str">
        <f t="shared" si="10"/>
        <v>OK</v>
      </c>
      <c r="P34" s="361" t="str">
        <f t="shared" si="11"/>
        <v>COND. MIN.</v>
      </c>
      <c r="Q34" s="361" t="str">
        <f t="shared" si="12"/>
        <v>COND. MIN.</v>
      </c>
      <c r="R34" s="625"/>
      <c r="S34" s="625"/>
      <c r="T34" s="625"/>
      <c r="U34" s="625"/>
      <c r="V34" s="356">
        <f t="shared" si="13"/>
        <v>0.19999993965029716</v>
      </c>
      <c r="W34" s="356">
        <f t="shared" si="14"/>
        <v>0.99000000627711415</v>
      </c>
      <c r="X34" s="357" t="str">
        <f t="shared" si="15"/>
        <v>NORTE</v>
      </c>
      <c r="Y34" s="357" t="str">
        <f t="shared" si="16"/>
        <v>LESTE</v>
      </c>
      <c r="Z34" s="357" t="str">
        <f t="shared" si="17"/>
        <v>NORDESTE</v>
      </c>
      <c r="AA34" s="358">
        <f t="shared" si="18"/>
        <v>0.98019801980198018</v>
      </c>
      <c r="AB34" s="359">
        <f t="shared" si="19"/>
        <v>78.578813725000714</v>
      </c>
      <c r="AC34" s="360"/>
    </row>
    <row r="35" spans="1:29" ht="17.25" customHeight="1" x14ac:dyDescent="0.25">
      <c r="A35" s="345" t="str">
        <f t="shared" si="1"/>
        <v>MS 101</v>
      </c>
      <c r="B35" s="661">
        <f t="shared" si="2"/>
        <v>30</v>
      </c>
      <c r="C35" s="661" t="str">
        <f t="shared" si="0"/>
        <v>MS 101-30</v>
      </c>
      <c r="D35" s="346">
        <v>41502</v>
      </c>
      <c r="E35" s="347">
        <v>7162140.8114999998</v>
      </c>
      <c r="F35" s="348">
        <v>665832.6605</v>
      </c>
      <c r="G35" s="348">
        <v>885.09699999999998</v>
      </c>
      <c r="H35" s="355">
        <f t="shared" si="3"/>
        <v>0.48259711503672459</v>
      </c>
      <c r="I35" s="356">
        <f t="shared" si="4"/>
        <v>1.2757742814634667</v>
      </c>
      <c r="J35" s="362">
        <f t="shared" si="5"/>
        <v>-0.30000000000427463</v>
      </c>
      <c r="K35" s="356">
        <f t="shared" si="6"/>
        <v>-6.2999999999988177</v>
      </c>
      <c r="L35" s="356">
        <f t="shared" si="7"/>
        <v>6.8942445005246364E-2</v>
      </c>
      <c r="M35" s="356">
        <f t="shared" si="8"/>
        <v>4.2857142857753515E-2</v>
      </c>
      <c r="N35" s="361" t="str">
        <f t="shared" si="9"/>
        <v>OK</v>
      </c>
      <c r="O35" s="361" t="str">
        <f t="shared" si="10"/>
        <v>OK</v>
      </c>
      <c r="P35" s="361" t="str">
        <f t="shared" si="11"/>
        <v>COND. MIN.</v>
      </c>
      <c r="Q35" s="361" t="str">
        <f t="shared" si="12"/>
        <v>COND. MIN.</v>
      </c>
      <c r="R35" s="625"/>
      <c r="S35" s="625"/>
      <c r="T35" s="625"/>
      <c r="U35" s="625"/>
      <c r="V35" s="356">
        <f t="shared" si="13"/>
        <v>-0.20000003278255463</v>
      </c>
      <c r="W35" s="356">
        <f t="shared" si="14"/>
        <v>1.2600000016391277</v>
      </c>
      <c r="X35" s="357" t="str">
        <f t="shared" si="15"/>
        <v>SUL</v>
      </c>
      <c r="Y35" s="357" t="str">
        <f t="shared" si="16"/>
        <v>LESTE</v>
      </c>
      <c r="Z35" s="357" t="str">
        <f t="shared" si="17"/>
        <v>SUDESTE</v>
      </c>
      <c r="AA35" s="358">
        <f t="shared" si="18"/>
        <v>0.984375</v>
      </c>
      <c r="AB35" s="359">
        <f t="shared" si="19"/>
        <v>79.85820663432014</v>
      </c>
      <c r="AC35" s="360"/>
    </row>
    <row r="36" spans="1:29" ht="17.25" customHeight="1" x14ac:dyDescent="0.25">
      <c r="A36" s="345" t="str">
        <f t="shared" si="1"/>
        <v>MS 101</v>
      </c>
      <c r="B36" s="661">
        <f t="shared" si="2"/>
        <v>31</v>
      </c>
      <c r="C36" s="661" t="str">
        <f t="shared" si="0"/>
        <v>MS 101-31</v>
      </c>
      <c r="D36" s="346">
        <v>41509</v>
      </c>
      <c r="E36" s="347">
        <v>7162140.8125</v>
      </c>
      <c r="F36" s="348">
        <v>665832.65379999997</v>
      </c>
      <c r="G36" s="348">
        <v>885.09900000000005</v>
      </c>
      <c r="H36" s="355">
        <f t="shared" si="3"/>
        <v>0.67742158728692337</v>
      </c>
      <c r="I36" s="356">
        <f t="shared" si="4"/>
        <v>0.5984145736890617</v>
      </c>
      <c r="J36" s="362">
        <f t="shared" si="5"/>
        <v>0.20000000000663931</v>
      </c>
      <c r="K36" s="356">
        <f t="shared" si="6"/>
        <v>-6.0999999999921783</v>
      </c>
      <c r="L36" s="356">
        <f t="shared" si="7"/>
        <v>9.6774512469560481E-2</v>
      </c>
      <c r="M36" s="356">
        <f t="shared" si="8"/>
        <v>2.8571428572377044E-2</v>
      </c>
      <c r="N36" s="361" t="str">
        <f t="shared" si="9"/>
        <v>OK</v>
      </c>
      <c r="O36" s="361" t="str">
        <f t="shared" si="10"/>
        <v>OK</v>
      </c>
      <c r="P36" s="361" t="str">
        <f t="shared" si="11"/>
        <v>COND. MIN.</v>
      </c>
      <c r="Q36" s="361" t="str">
        <f t="shared" si="12"/>
        <v>COND. MIN.</v>
      </c>
      <c r="R36" s="625"/>
      <c r="S36" s="625"/>
      <c r="T36" s="625"/>
      <c r="U36" s="625"/>
      <c r="V36" s="356">
        <f t="shared" si="13"/>
        <v>-0.10000001639127731</v>
      </c>
      <c r="W36" s="356">
        <f t="shared" si="14"/>
        <v>0.58999999891966581</v>
      </c>
      <c r="X36" s="357" t="str">
        <f t="shared" si="15"/>
        <v>SUL</v>
      </c>
      <c r="Y36" s="357" t="str">
        <f t="shared" si="16"/>
        <v>LESTE</v>
      </c>
      <c r="Z36" s="357" t="str">
        <f t="shared" si="17"/>
        <v>SUDESTE</v>
      </c>
      <c r="AA36" s="358">
        <f t="shared" si="18"/>
        <v>0.98333333333333328</v>
      </c>
      <c r="AB36" s="359">
        <f t="shared" si="19"/>
        <v>79.524686156770557</v>
      </c>
      <c r="AC36" s="360"/>
    </row>
    <row r="37" spans="1:29" ht="17.25" customHeight="1" x14ac:dyDescent="0.25">
      <c r="A37" s="345" t="str">
        <f t="shared" si="1"/>
        <v>MS 101</v>
      </c>
      <c r="B37" s="661">
        <f t="shared" si="2"/>
        <v>32</v>
      </c>
      <c r="C37" s="661" t="str">
        <f t="shared" si="0"/>
        <v>MS 101-32</v>
      </c>
      <c r="D37" s="346">
        <v>41516</v>
      </c>
      <c r="E37" s="347">
        <v>7162140.8085000003</v>
      </c>
      <c r="F37" s="348">
        <v>665832.65529999998</v>
      </c>
      <c r="G37" s="348">
        <v>885.1</v>
      </c>
      <c r="H37" s="355">
        <f t="shared" si="3"/>
        <v>0.42720016191176435</v>
      </c>
      <c r="I37" s="356">
        <f t="shared" si="4"/>
        <v>0.89308453639895435</v>
      </c>
      <c r="J37" s="362">
        <f t="shared" si="5"/>
        <v>9.9999999997635314E-2</v>
      </c>
      <c r="K37" s="356">
        <f t="shared" si="6"/>
        <v>-5.999999999994543</v>
      </c>
      <c r="L37" s="356">
        <f t="shared" si="7"/>
        <v>6.1028594558823479E-2</v>
      </c>
      <c r="M37" s="356">
        <f t="shared" si="8"/>
        <v>1.4285714285376474E-2</v>
      </c>
      <c r="N37" s="361" t="str">
        <f t="shared" si="9"/>
        <v>OK</v>
      </c>
      <c r="O37" s="361" t="str">
        <f t="shared" si="10"/>
        <v>OK</v>
      </c>
      <c r="P37" s="361" t="str">
        <f t="shared" si="11"/>
        <v>COND. MIN.</v>
      </c>
      <c r="Q37" s="361" t="str">
        <f t="shared" si="12"/>
        <v>COND. MIN.</v>
      </c>
      <c r="R37" s="625"/>
      <c r="S37" s="625"/>
      <c r="T37" s="625"/>
      <c r="U37" s="625"/>
      <c r="V37" s="356">
        <f t="shared" si="13"/>
        <v>-0.4999999888241291</v>
      </c>
      <c r="W37" s="356">
        <f t="shared" si="14"/>
        <v>0.74000000022351742</v>
      </c>
      <c r="X37" s="357" t="str">
        <f t="shared" si="15"/>
        <v>SUL</v>
      </c>
      <c r="Y37" s="357" t="str">
        <f t="shared" si="16"/>
        <v>LESTE</v>
      </c>
      <c r="Z37" s="357" t="str">
        <f t="shared" si="17"/>
        <v>SUDESTE</v>
      </c>
      <c r="AA37" s="358">
        <f t="shared" si="18"/>
        <v>0.8314606741573034</v>
      </c>
      <c r="AB37" s="359">
        <f t="shared" si="19"/>
        <v>56.249078223051846</v>
      </c>
      <c r="AC37" s="360"/>
    </row>
    <row r="38" spans="1:29" ht="17.25" customHeight="1" x14ac:dyDescent="0.25">
      <c r="A38" s="345" t="str">
        <f t="shared" si="1"/>
        <v>MS 101</v>
      </c>
      <c r="B38" s="661">
        <f t="shared" si="2"/>
        <v>33</v>
      </c>
      <c r="C38" s="661" t="str">
        <f t="shared" ref="C38:C69" si="20">A38&amp;"-"&amp;B38</f>
        <v>MS 101-33</v>
      </c>
      <c r="D38" s="346">
        <v>41523</v>
      </c>
      <c r="E38" s="347">
        <v>7162140.8095000004</v>
      </c>
      <c r="F38" s="348">
        <v>665832.65619999997</v>
      </c>
      <c r="G38" s="348">
        <v>885.10199999999998</v>
      </c>
      <c r="H38" s="355">
        <f t="shared" si="3"/>
        <v>0.13453625162006169</v>
      </c>
      <c r="I38" s="356">
        <f t="shared" si="4"/>
        <v>0.9213576806815954</v>
      </c>
      <c r="J38" s="362">
        <f t="shared" si="5"/>
        <v>0.19999999999527063</v>
      </c>
      <c r="K38" s="356">
        <f t="shared" si="6"/>
        <v>-5.7999999999992724</v>
      </c>
      <c r="L38" s="356">
        <f t="shared" si="7"/>
        <v>1.9219464517151671E-2</v>
      </c>
      <c r="M38" s="356">
        <f t="shared" si="8"/>
        <v>2.8571428570752948E-2</v>
      </c>
      <c r="N38" s="361" t="str">
        <f t="shared" si="9"/>
        <v>OK</v>
      </c>
      <c r="O38" s="361" t="str">
        <f t="shared" si="10"/>
        <v>OK</v>
      </c>
      <c r="P38" s="361" t="str">
        <f t="shared" si="11"/>
        <v>COND. MIN.</v>
      </c>
      <c r="Q38" s="361" t="str">
        <f t="shared" si="12"/>
        <v>COND. MIN.</v>
      </c>
      <c r="R38" s="625"/>
      <c r="S38" s="625"/>
      <c r="T38" s="625"/>
      <c r="U38" s="625"/>
      <c r="V38" s="356">
        <f t="shared" si="13"/>
        <v>-0.39999997243285179</v>
      </c>
      <c r="W38" s="356">
        <f t="shared" si="14"/>
        <v>0.82999999867752194</v>
      </c>
      <c r="X38" s="357" t="str">
        <f t="shared" si="15"/>
        <v>SUL</v>
      </c>
      <c r="Y38" s="357" t="str">
        <f t="shared" si="16"/>
        <v>LESTE</v>
      </c>
      <c r="Z38" s="357" t="str">
        <f t="shared" si="17"/>
        <v>SUDESTE</v>
      </c>
      <c r="AA38" s="358">
        <f t="shared" si="18"/>
        <v>0.90217391304347816</v>
      </c>
      <c r="AB38" s="359">
        <f t="shared" si="19"/>
        <v>64.445306215212213</v>
      </c>
      <c r="AC38" s="360"/>
    </row>
    <row r="39" spans="1:29" ht="17.25" customHeight="1" x14ac:dyDescent="0.25">
      <c r="A39" s="345" t="str">
        <f t="shared" ref="A39:A70" si="21">A38</f>
        <v>MS 101</v>
      </c>
      <c r="B39" s="661">
        <f t="shared" ref="B39:B70" si="22">IF(A38=A39,B38+1,1)</f>
        <v>34</v>
      </c>
      <c r="C39" s="661" t="str">
        <f t="shared" si="20"/>
        <v>MS 101-34</v>
      </c>
      <c r="D39" s="346">
        <v>41530</v>
      </c>
      <c r="E39" s="347">
        <v>7162140.8174999999</v>
      </c>
      <c r="F39" s="348">
        <v>665832.65890000004</v>
      </c>
      <c r="G39" s="348">
        <v>885.09299999999996</v>
      </c>
      <c r="H39" s="355">
        <f t="shared" ref="H39:H70" si="23">SQRT((E39-E38)^2+(F39-F38)^2)*100</f>
        <v>0.84433400711273232</v>
      </c>
      <c r="I39" s="356">
        <f t="shared" ref="I39:I70" si="24">SQRT((E39-$E$6)^2+(F39-$F$6)^2)*100</f>
        <v>1.1704699869901112</v>
      </c>
      <c r="J39" s="362">
        <f t="shared" ref="J39:J70" si="25">(G39-G38)*100</f>
        <v>-0.90000000000145519</v>
      </c>
      <c r="K39" s="356">
        <f t="shared" ref="K39:K70" si="26">(G39-$G$6)*100</f>
        <v>-6.7000000000007276</v>
      </c>
      <c r="L39" s="356">
        <f t="shared" ref="L39:L70" si="27">H39/(D39-D38)</f>
        <v>0.12061914387324747</v>
      </c>
      <c r="M39" s="356">
        <f t="shared" ref="M39:M70" si="28">ABS((J39/(D39-D38)))</f>
        <v>0.12857142857163645</v>
      </c>
      <c r="N39" s="361" t="str">
        <f t="shared" ref="N39:N70" si="29">IF(L39&lt;=0.25,"OK",IF(AND(0.25&lt;L39,L39&lt;=1),"ATENÇÃO",IF(AND(1&lt;L39,L39&lt;=4),"ALERTA",IF(AND(4&lt;L39,L39&lt;=14),"INTERVENÇÃO","PARALISAÇÃO"))))</f>
        <v>OK</v>
      </c>
      <c r="O39" s="361" t="str">
        <f t="shared" ref="O39:O70" si="30">IF(M39&lt;=0.25,"OK",IF(AND(0.25&lt;M39,M39&lt;=1),"ATENÇÃO",IF(AND(1&lt;M39,M39&lt;=4),"ALERTA",IF(AND(4&lt;M39,M39&lt;=14),"INTERVENÇÃO","PARALISAÇÃO"))))</f>
        <v>OK</v>
      </c>
      <c r="P39" s="361" t="str">
        <f t="shared" ref="P39:P70" si="31">IF(L39&lt;=1,"COND. MIN.",IF(AND(1&lt;L39, L39&lt;=2),"ATENÇÃO",IF(AND(2&lt;L39,L39&lt;=5),"ALERTA","INTERVENÇÃO")))</f>
        <v>COND. MIN.</v>
      </c>
      <c r="Q39" s="361" t="str">
        <f t="shared" ref="Q39:Q70" si="32">IF(M39&lt;=2,"COND. MIN.",IF(AND(2&lt;M39, M39&lt;=4),"ATENÇÃO",IF(AND(4&lt;M39, M39&lt;=10),"ALERTA","INTERVENÇÃO")))</f>
        <v>COND. MIN.</v>
      </c>
      <c r="R39" s="625"/>
      <c r="S39" s="625"/>
      <c r="T39" s="625"/>
      <c r="U39" s="625"/>
      <c r="V39" s="356">
        <f t="shared" ref="V39:V70" si="33">(E39-$E$6)*100</f>
        <v>0.39999997243285179</v>
      </c>
      <c r="W39" s="356">
        <f t="shared" ref="W39:W70" si="34">(F39-$F$6)*100</f>
        <v>1.1000000056810677</v>
      </c>
      <c r="X39" s="357" t="str">
        <f t="shared" ref="X39:X70" si="35">IF(V39&gt;0,"NORTE","SUL")</f>
        <v>NORTE</v>
      </c>
      <c r="Y39" s="357" t="str">
        <f t="shared" ref="Y39:Y70" si="36">IF(W39&gt;0,"LESTE","OESTE")</f>
        <v>LESTE</v>
      </c>
      <c r="Z39" s="357" t="str">
        <f t="shared" ref="Z39:Z70" si="37">IF(AND(X39="SUL", Y39="LESTE"),"SUDESTE", IF(AND(X39="SUL", Y39="OESTE"), "SUDOESTE", IF(AND(X39="NORTE", Y39="LESTE"), "NORDESTE", "NOROESTE")))</f>
        <v>NORDESTE</v>
      </c>
      <c r="AA39" s="358">
        <f t="shared" ref="AA39:AA70" si="38">ABS(ROUND(W39,2)/ROUND(I39,2))</f>
        <v>0.94017094017094027</v>
      </c>
      <c r="AB39" s="359">
        <f t="shared" ref="AB39:AB70" si="39">DEGREES(ASIN(AA39))</f>
        <v>70.080283417188497</v>
      </c>
      <c r="AC39" s="360"/>
    </row>
    <row r="40" spans="1:29" ht="17.25" customHeight="1" x14ac:dyDescent="0.25">
      <c r="A40" s="345" t="str">
        <f t="shared" si="21"/>
        <v>MS 101</v>
      </c>
      <c r="B40" s="661">
        <f t="shared" si="22"/>
        <v>35</v>
      </c>
      <c r="C40" s="661" t="str">
        <f t="shared" si="20"/>
        <v>MS 101-35</v>
      </c>
      <c r="D40" s="346">
        <v>41537</v>
      </c>
      <c r="E40" s="347">
        <v>7162140.8125</v>
      </c>
      <c r="F40" s="348">
        <v>665832.65700000001</v>
      </c>
      <c r="G40" s="348">
        <v>885.09199999999998</v>
      </c>
      <c r="H40" s="355">
        <f t="shared" si="23"/>
        <v>0.5348831555036615</v>
      </c>
      <c r="I40" s="464">
        <f t="shared" si="24"/>
        <v>0.91547802146582125</v>
      </c>
      <c r="J40" s="468">
        <f t="shared" si="25"/>
        <v>-9.9999999997635314E-2</v>
      </c>
      <c r="K40" s="356">
        <f t="shared" si="26"/>
        <v>-6.7999999999983629</v>
      </c>
      <c r="L40" s="356">
        <f t="shared" si="27"/>
        <v>7.6411879357665927E-2</v>
      </c>
      <c r="M40" s="356">
        <f t="shared" si="28"/>
        <v>1.4285714285376474E-2</v>
      </c>
      <c r="N40" s="361" t="str">
        <f t="shared" si="29"/>
        <v>OK</v>
      </c>
      <c r="O40" s="361" t="str">
        <f t="shared" si="30"/>
        <v>OK</v>
      </c>
      <c r="P40" s="361" t="str">
        <f t="shared" si="31"/>
        <v>COND. MIN.</v>
      </c>
      <c r="Q40" s="361" t="str">
        <f t="shared" si="32"/>
        <v>COND. MIN.</v>
      </c>
      <c r="R40" s="625"/>
      <c r="S40" s="625"/>
      <c r="T40" s="625"/>
      <c r="U40" s="625"/>
      <c r="V40" s="356">
        <f t="shared" si="33"/>
        <v>-0.10000001639127731</v>
      </c>
      <c r="W40" s="356">
        <f t="shared" si="34"/>
        <v>0.91000000247731805</v>
      </c>
      <c r="X40" s="357" t="str">
        <f t="shared" si="35"/>
        <v>SUL</v>
      </c>
      <c r="Y40" s="357" t="str">
        <f t="shared" si="36"/>
        <v>LESTE</v>
      </c>
      <c r="Z40" s="357" t="str">
        <f t="shared" si="37"/>
        <v>SUDESTE</v>
      </c>
      <c r="AA40" s="358">
        <f t="shared" si="38"/>
        <v>0.98913043478260865</v>
      </c>
      <c r="AB40" s="359">
        <f t="shared" si="39"/>
        <v>81.54452741989607</v>
      </c>
      <c r="AC40" s="360"/>
    </row>
    <row r="41" spans="1:29" ht="17.25" customHeight="1" x14ac:dyDescent="0.25">
      <c r="A41" s="345" t="str">
        <f t="shared" si="21"/>
        <v>MS 101</v>
      </c>
      <c r="B41" s="661">
        <f t="shared" si="22"/>
        <v>36</v>
      </c>
      <c r="C41" s="661" t="str">
        <f t="shared" si="20"/>
        <v>MS 101-36</v>
      </c>
      <c r="D41" s="346">
        <v>41544</v>
      </c>
      <c r="E41" s="347">
        <v>7162140.8135000002</v>
      </c>
      <c r="F41" s="348">
        <v>665832.65969999996</v>
      </c>
      <c r="G41" s="348">
        <v>885.09</v>
      </c>
      <c r="H41" s="355">
        <f t="shared" si="23"/>
        <v>0.28792360232141978</v>
      </c>
      <c r="I41" s="464">
        <f t="shared" si="24"/>
        <v>1.1799999978393316</v>
      </c>
      <c r="J41" s="468">
        <f t="shared" si="25"/>
        <v>-0.19999999999527063</v>
      </c>
      <c r="K41" s="356">
        <f t="shared" si="26"/>
        <v>-6.9999999999936335</v>
      </c>
      <c r="L41" s="356">
        <f t="shared" si="27"/>
        <v>4.1131943188774257E-2</v>
      </c>
      <c r="M41" s="356">
        <f t="shared" si="28"/>
        <v>2.8571428570752948E-2</v>
      </c>
      <c r="N41" s="361" t="str">
        <f t="shared" si="29"/>
        <v>OK</v>
      </c>
      <c r="O41" s="361" t="str">
        <f t="shared" si="30"/>
        <v>OK</v>
      </c>
      <c r="P41" s="361" t="str">
        <f t="shared" si="31"/>
        <v>COND. MIN.</v>
      </c>
      <c r="Q41" s="361" t="str">
        <f t="shared" si="32"/>
        <v>COND. MIN.</v>
      </c>
      <c r="R41" s="625"/>
      <c r="S41" s="625"/>
      <c r="T41" s="625"/>
      <c r="U41" s="625"/>
      <c r="V41" s="356">
        <f t="shared" si="33"/>
        <v>0</v>
      </c>
      <c r="W41" s="356">
        <f t="shared" si="34"/>
        <v>1.1799999978393316</v>
      </c>
      <c r="X41" s="357" t="str">
        <f t="shared" si="35"/>
        <v>SUL</v>
      </c>
      <c r="Y41" s="357" t="str">
        <f t="shared" si="36"/>
        <v>LESTE</v>
      </c>
      <c r="Z41" s="357" t="str">
        <f t="shared" si="37"/>
        <v>SUDESTE</v>
      </c>
      <c r="AA41" s="358">
        <f t="shared" si="38"/>
        <v>1</v>
      </c>
      <c r="AB41" s="359">
        <f t="shared" si="39"/>
        <v>90</v>
      </c>
      <c r="AC41" s="360"/>
    </row>
    <row r="42" spans="1:29" ht="17.25" customHeight="1" x14ac:dyDescent="0.25">
      <c r="A42" s="345" t="str">
        <f t="shared" si="21"/>
        <v>MS 101</v>
      </c>
      <c r="B42" s="661">
        <f t="shared" si="22"/>
        <v>37</v>
      </c>
      <c r="C42" s="661" t="str">
        <f t="shared" si="20"/>
        <v>MS 101-37</v>
      </c>
      <c r="D42" s="346">
        <v>41551</v>
      </c>
      <c r="E42" s="347">
        <v>7162140.8185000001</v>
      </c>
      <c r="F42" s="348">
        <v>665832.65859999997</v>
      </c>
      <c r="G42" s="348">
        <v>885.08699999999999</v>
      </c>
      <c r="H42" s="355">
        <f t="shared" si="23"/>
        <v>0.51195701840388808</v>
      </c>
      <c r="I42" s="464">
        <f t="shared" si="24"/>
        <v>1.1810588408186269</v>
      </c>
      <c r="J42" s="468">
        <f t="shared" si="25"/>
        <v>-0.30000000000427463</v>
      </c>
      <c r="K42" s="356">
        <f t="shared" si="26"/>
        <v>-7.2999999999979082</v>
      </c>
      <c r="L42" s="356">
        <f t="shared" si="27"/>
        <v>7.3136716914841152E-2</v>
      </c>
      <c r="M42" s="356">
        <f t="shared" si="28"/>
        <v>4.2857142857753515E-2</v>
      </c>
      <c r="N42" s="361" t="str">
        <f t="shared" si="29"/>
        <v>OK</v>
      </c>
      <c r="O42" s="361" t="str">
        <f t="shared" si="30"/>
        <v>OK</v>
      </c>
      <c r="P42" s="361" t="str">
        <f t="shared" si="31"/>
        <v>COND. MIN.</v>
      </c>
      <c r="Q42" s="361" t="str">
        <f t="shared" si="32"/>
        <v>COND. MIN.</v>
      </c>
      <c r="R42" s="625"/>
      <c r="S42" s="625"/>
      <c r="T42" s="625"/>
      <c r="U42" s="625"/>
      <c r="V42" s="356">
        <f t="shared" si="33"/>
        <v>0.4999999888241291</v>
      </c>
      <c r="W42" s="356">
        <f t="shared" si="34"/>
        <v>1.0699999984353781</v>
      </c>
      <c r="X42" s="357" t="str">
        <f t="shared" si="35"/>
        <v>NORTE</v>
      </c>
      <c r="Y42" s="357" t="str">
        <f t="shared" si="36"/>
        <v>LESTE</v>
      </c>
      <c r="Z42" s="357" t="str">
        <f t="shared" si="37"/>
        <v>NORDESTE</v>
      </c>
      <c r="AA42" s="358">
        <f t="shared" si="38"/>
        <v>0.90677966101694929</v>
      </c>
      <c r="AB42" s="359">
        <f t="shared" si="39"/>
        <v>65.064050330919201</v>
      </c>
      <c r="AC42" s="360"/>
    </row>
    <row r="43" spans="1:29" ht="17.25" customHeight="1" x14ac:dyDescent="0.25">
      <c r="A43" s="345" t="str">
        <f t="shared" si="21"/>
        <v>MS 101</v>
      </c>
      <c r="B43" s="661">
        <f t="shared" si="22"/>
        <v>38</v>
      </c>
      <c r="C43" s="661" t="str">
        <f t="shared" si="20"/>
        <v>MS 101-38</v>
      </c>
      <c r="D43" s="346">
        <v>41558</v>
      </c>
      <c r="E43" s="347">
        <v>7162140.8085000003</v>
      </c>
      <c r="F43" s="348">
        <v>665832.66379999998</v>
      </c>
      <c r="G43" s="348">
        <v>885.08900000000006</v>
      </c>
      <c r="H43" s="355">
        <f t="shared" si="23"/>
        <v>1.1271202051106846</v>
      </c>
      <c r="I43" s="356">
        <f t="shared" si="24"/>
        <v>1.6667633270354469</v>
      </c>
      <c r="J43" s="356">
        <f t="shared" si="25"/>
        <v>0.20000000000663931</v>
      </c>
      <c r="K43" s="356">
        <f t="shared" si="26"/>
        <v>-7.0999999999912689</v>
      </c>
      <c r="L43" s="356">
        <f t="shared" si="27"/>
        <v>0.16101717215866923</v>
      </c>
      <c r="M43" s="356">
        <f t="shared" si="28"/>
        <v>2.8571428572377044E-2</v>
      </c>
      <c r="N43" s="361" t="str">
        <f t="shared" si="29"/>
        <v>OK</v>
      </c>
      <c r="O43" s="361" t="str">
        <f t="shared" si="30"/>
        <v>OK</v>
      </c>
      <c r="P43" s="361" t="str">
        <f t="shared" si="31"/>
        <v>COND. MIN.</v>
      </c>
      <c r="Q43" s="361" t="str">
        <f t="shared" si="32"/>
        <v>COND. MIN.</v>
      </c>
      <c r="R43" s="625"/>
      <c r="S43" s="625"/>
      <c r="T43" s="625"/>
      <c r="U43" s="625"/>
      <c r="V43" s="356">
        <f t="shared" si="33"/>
        <v>-0.4999999888241291</v>
      </c>
      <c r="W43" s="356">
        <f t="shared" si="34"/>
        <v>1.5899999998509884</v>
      </c>
      <c r="X43" s="357" t="str">
        <f t="shared" si="35"/>
        <v>SUL</v>
      </c>
      <c r="Y43" s="357" t="str">
        <f t="shared" si="36"/>
        <v>LESTE</v>
      </c>
      <c r="Z43" s="357" t="str">
        <f t="shared" si="37"/>
        <v>SUDESTE</v>
      </c>
      <c r="AA43" s="358">
        <f t="shared" si="38"/>
        <v>0.9520958083832336</v>
      </c>
      <c r="AB43" s="359">
        <f t="shared" si="39"/>
        <v>72.193706436150904</v>
      </c>
      <c r="AC43" s="360"/>
    </row>
    <row r="44" spans="1:29" ht="17.25" customHeight="1" x14ac:dyDescent="0.25">
      <c r="A44" s="345" t="str">
        <f t="shared" si="21"/>
        <v>MS 101</v>
      </c>
      <c r="B44" s="661">
        <f t="shared" si="22"/>
        <v>39</v>
      </c>
      <c r="C44" s="661" t="str">
        <f t="shared" si="20"/>
        <v>MS 101-39</v>
      </c>
      <c r="D44" s="346">
        <v>41565</v>
      </c>
      <c r="E44" s="347">
        <v>7162140.8095000004</v>
      </c>
      <c r="F44" s="348">
        <v>665832.65720000002</v>
      </c>
      <c r="G44" s="348">
        <v>885.08500000000004</v>
      </c>
      <c r="H44" s="355">
        <f t="shared" si="23"/>
        <v>0.66753276965072506</v>
      </c>
      <c r="I44" s="356">
        <f t="shared" si="24"/>
        <v>1.0123734411377052</v>
      </c>
      <c r="J44" s="356">
        <f t="shared" si="25"/>
        <v>-0.40000000000190994</v>
      </c>
      <c r="K44" s="356">
        <f t="shared" si="26"/>
        <v>-7.4999999999931788</v>
      </c>
      <c r="L44" s="356">
        <f t="shared" si="27"/>
        <v>9.5361824235817863E-2</v>
      </c>
      <c r="M44" s="356">
        <f t="shared" si="28"/>
        <v>5.7142857143129992E-2</v>
      </c>
      <c r="N44" s="361" t="str">
        <f t="shared" si="29"/>
        <v>OK</v>
      </c>
      <c r="O44" s="361" t="str">
        <f t="shared" si="30"/>
        <v>OK</v>
      </c>
      <c r="P44" s="361" t="str">
        <f t="shared" si="31"/>
        <v>COND. MIN.</v>
      </c>
      <c r="Q44" s="361" t="str">
        <f t="shared" si="32"/>
        <v>COND. MIN.</v>
      </c>
      <c r="R44" s="625"/>
      <c r="S44" s="625"/>
      <c r="T44" s="625"/>
      <c r="U44" s="625"/>
      <c r="V44" s="356">
        <f t="shared" si="33"/>
        <v>-0.39999997243285179</v>
      </c>
      <c r="W44" s="356">
        <f t="shared" si="34"/>
        <v>0.93000000342726707</v>
      </c>
      <c r="X44" s="357" t="str">
        <f t="shared" si="35"/>
        <v>SUL</v>
      </c>
      <c r="Y44" s="357" t="str">
        <f t="shared" si="36"/>
        <v>LESTE</v>
      </c>
      <c r="Z44" s="357" t="str">
        <f t="shared" si="37"/>
        <v>SUDESTE</v>
      </c>
      <c r="AA44" s="358">
        <f t="shared" si="38"/>
        <v>0.92079207920792083</v>
      </c>
      <c r="AB44" s="359">
        <f t="shared" si="39"/>
        <v>67.042154562043265</v>
      </c>
      <c r="AC44" s="360"/>
    </row>
    <row r="45" spans="1:29" ht="17.25" customHeight="1" x14ac:dyDescent="0.25">
      <c r="A45" s="345" t="str">
        <f t="shared" si="21"/>
        <v>MS 101</v>
      </c>
      <c r="B45" s="661">
        <f t="shared" si="22"/>
        <v>40</v>
      </c>
      <c r="C45" s="661" t="str">
        <f t="shared" si="20"/>
        <v>MS 101-40</v>
      </c>
      <c r="D45" s="346">
        <v>41572</v>
      </c>
      <c r="E45" s="347">
        <v>7162140.8154999996</v>
      </c>
      <c r="F45" s="348">
        <v>665832.66090000002</v>
      </c>
      <c r="G45" s="348">
        <v>885.08600000000001</v>
      </c>
      <c r="H45" s="355">
        <f t="shared" si="23"/>
        <v>0.70491126716948416</v>
      </c>
      <c r="I45" s="356">
        <f t="shared" si="24"/>
        <v>1.315294638117859</v>
      </c>
      <c r="J45" s="356">
        <f t="shared" si="25"/>
        <v>9.9999999997635314E-2</v>
      </c>
      <c r="K45" s="356">
        <f t="shared" si="26"/>
        <v>-7.3999999999955435</v>
      </c>
      <c r="L45" s="356">
        <f t="shared" si="27"/>
        <v>0.10070160959564059</v>
      </c>
      <c r="M45" s="356">
        <f t="shared" si="28"/>
        <v>1.4285714285376474E-2</v>
      </c>
      <c r="N45" s="361" t="str">
        <f t="shared" si="29"/>
        <v>OK</v>
      </c>
      <c r="O45" s="361" t="str">
        <f t="shared" si="30"/>
        <v>OK</v>
      </c>
      <c r="P45" s="361" t="str">
        <f t="shared" si="31"/>
        <v>COND. MIN.</v>
      </c>
      <c r="Q45" s="361" t="str">
        <f t="shared" si="32"/>
        <v>COND. MIN.</v>
      </c>
      <c r="R45" s="625"/>
      <c r="S45" s="625"/>
      <c r="T45" s="625"/>
      <c r="U45" s="625"/>
      <c r="V45" s="356">
        <f t="shared" si="33"/>
        <v>0.19999993965029716</v>
      </c>
      <c r="W45" s="356">
        <f t="shared" si="34"/>
        <v>1.3000000035390258</v>
      </c>
      <c r="X45" s="357" t="str">
        <f t="shared" si="35"/>
        <v>NORTE</v>
      </c>
      <c r="Y45" s="357" t="str">
        <f t="shared" si="36"/>
        <v>LESTE</v>
      </c>
      <c r="Z45" s="357" t="str">
        <f t="shared" si="37"/>
        <v>NORDESTE</v>
      </c>
      <c r="AA45" s="358">
        <f t="shared" si="38"/>
        <v>0.98484848484848486</v>
      </c>
      <c r="AB45" s="359">
        <f t="shared" si="39"/>
        <v>80.013448552799659</v>
      </c>
      <c r="AC45" s="360"/>
    </row>
    <row r="46" spans="1:29" ht="17.25" customHeight="1" x14ac:dyDescent="0.25">
      <c r="A46" s="345" t="str">
        <f t="shared" si="21"/>
        <v>MS 101</v>
      </c>
      <c r="B46" s="661">
        <f t="shared" si="22"/>
        <v>41</v>
      </c>
      <c r="C46" s="661" t="str">
        <f t="shared" si="20"/>
        <v>MS 101-41</v>
      </c>
      <c r="D46" s="346">
        <v>41579</v>
      </c>
      <c r="E46" s="347">
        <v>7162140.8064999999</v>
      </c>
      <c r="F46" s="348">
        <v>665832.66870000004</v>
      </c>
      <c r="G46" s="348">
        <v>885.08199999999999</v>
      </c>
      <c r="H46" s="355">
        <f t="shared" si="23"/>
        <v>1.1909659665897658</v>
      </c>
      <c r="I46" s="356">
        <f t="shared" si="24"/>
        <v>2.1946298215883955</v>
      </c>
      <c r="J46" s="356">
        <f t="shared" si="25"/>
        <v>-0.40000000000190994</v>
      </c>
      <c r="K46" s="356">
        <f t="shared" si="26"/>
        <v>-7.7999999999974534</v>
      </c>
      <c r="L46" s="356">
        <f t="shared" si="27"/>
        <v>0.1701379952271094</v>
      </c>
      <c r="M46" s="356">
        <f t="shared" si="28"/>
        <v>5.7142857143129992E-2</v>
      </c>
      <c r="N46" s="361" t="str">
        <f t="shared" si="29"/>
        <v>OK</v>
      </c>
      <c r="O46" s="361" t="str">
        <f t="shared" si="30"/>
        <v>OK</v>
      </c>
      <c r="P46" s="361" t="str">
        <f t="shared" si="31"/>
        <v>COND. MIN.</v>
      </c>
      <c r="Q46" s="361" t="str">
        <f t="shared" si="32"/>
        <v>COND. MIN.</v>
      </c>
      <c r="R46" s="625"/>
      <c r="S46" s="625"/>
      <c r="T46" s="625"/>
      <c r="U46" s="625"/>
      <c r="V46" s="356">
        <f t="shared" si="33"/>
        <v>-0.70000002160668373</v>
      </c>
      <c r="W46" s="356">
        <f t="shared" si="34"/>
        <v>2.0800000056624413</v>
      </c>
      <c r="X46" s="357" t="str">
        <f t="shared" si="35"/>
        <v>SUL</v>
      </c>
      <c r="Y46" s="357" t="str">
        <f t="shared" si="36"/>
        <v>LESTE</v>
      </c>
      <c r="Z46" s="357" t="str">
        <f t="shared" si="37"/>
        <v>SUDESTE</v>
      </c>
      <c r="AA46" s="358">
        <f t="shared" si="38"/>
        <v>0.94977168949771695</v>
      </c>
      <c r="AB46" s="359">
        <f t="shared" si="39"/>
        <v>71.763280693063294</v>
      </c>
      <c r="AC46" s="360"/>
    </row>
    <row r="47" spans="1:29" ht="17.25" customHeight="1" x14ac:dyDescent="0.25">
      <c r="A47" s="345" t="str">
        <f t="shared" si="21"/>
        <v>MS 101</v>
      </c>
      <c r="B47" s="661">
        <f t="shared" si="22"/>
        <v>42</v>
      </c>
      <c r="C47" s="661" t="str">
        <f t="shared" si="20"/>
        <v>MS 101-42</v>
      </c>
      <c r="D47" s="346">
        <v>41586</v>
      </c>
      <c r="E47" s="347">
        <v>7162140.8114999998</v>
      </c>
      <c r="F47" s="348">
        <v>665832.66370000003</v>
      </c>
      <c r="G47" s="348">
        <v>885.08199999999999</v>
      </c>
      <c r="H47" s="355">
        <f t="shared" si="23"/>
        <v>0.70710677361328578</v>
      </c>
      <c r="I47" s="356">
        <f t="shared" si="24"/>
        <v>1.5926079334019554</v>
      </c>
      <c r="J47" s="356">
        <f t="shared" si="25"/>
        <v>0</v>
      </c>
      <c r="K47" s="356">
        <f t="shared" si="26"/>
        <v>-7.7999999999974534</v>
      </c>
      <c r="L47" s="356">
        <f t="shared" si="27"/>
        <v>0.10101525337332654</v>
      </c>
      <c r="M47" s="356">
        <f t="shared" si="28"/>
        <v>0</v>
      </c>
      <c r="N47" s="361" t="str">
        <f t="shared" si="29"/>
        <v>OK</v>
      </c>
      <c r="O47" s="361" t="str">
        <f t="shared" si="30"/>
        <v>OK</v>
      </c>
      <c r="P47" s="361" t="str">
        <f t="shared" si="31"/>
        <v>COND. MIN.</v>
      </c>
      <c r="Q47" s="361" t="str">
        <f t="shared" si="32"/>
        <v>COND. MIN.</v>
      </c>
      <c r="R47" s="625"/>
      <c r="S47" s="625"/>
      <c r="T47" s="625"/>
      <c r="U47" s="625"/>
      <c r="V47" s="356">
        <f t="shared" si="33"/>
        <v>-0.20000003278255463</v>
      </c>
      <c r="W47" s="356">
        <f t="shared" si="34"/>
        <v>1.58000000519678</v>
      </c>
      <c r="X47" s="357" t="str">
        <f t="shared" si="35"/>
        <v>SUL</v>
      </c>
      <c r="Y47" s="357" t="str">
        <f t="shared" si="36"/>
        <v>LESTE</v>
      </c>
      <c r="Z47" s="357" t="str">
        <f t="shared" si="37"/>
        <v>SUDESTE</v>
      </c>
      <c r="AA47" s="358">
        <f t="shared" si="38"/>
        <v>0.99371069182389937</v>
      </c>
      <c r="AB47" s="359">
        <f t="shared" si="39"/>
        <v>83.570651773851978</v>
      </c>
      <c r="AC47" s="360"/>
    </row>
    <row r="48" spans="1:29" ht="17.25" customHeight="1" x14ac:dyDescent="0.25">
      <c r="A48" s="345" t="str">
        <f t="shared" si="21"/>
        <v>MS 101</v>
      </c>
      <c r="B48" s="661">
        <f t="shared" si="22"/>
        <v>43</v>
      </c>
      <c r="C48" s="661" t="str">
        <f t="shared" si="20"/>
        <v>MS 101-43</v>
      </c>
      <c r="D48" s="346">
        <v>41592</v>
      </c>
      <c r="E48" s="347">
        <v>7162140.8104999997</v>
      </c>
      <c r="F48" s="348">
        <v>665832.66020000004</v>
      </c>
      <c r="G48" s="348">
        <v>885.08100000000002</v>
      </c>
      <c r="H48" s="355">
        <f t="shared" si="23"/>
        <v>0.36400549816111638</v>
      </c>
      <c r="I48" s="356">
        <f t="shared" si="24"/>
        <v>1.2660568882756922</v>
      </c>
      <c r="J48" s="356">
        <f t="shared" si="25"/>
        <v>-9.9999999997635314E-2</v>
      </c>
      <c r="K48" s="356">
        <f t="shared" si="26"/>
        <v>-7.8999999999950887</v>
      </c>
      <c r="L48" s="356">
        <f t="shared" si="27"/>
        <v>6.0667583026852732E-2</v>
      </c>
      <c r="M48" s="356">
        <f t="shared" si="28"/>
        <v>1.6666666666272551E-2</v>
      </c>
      <c r="N48" s="361" t="str">
        <f t="shared" si="29"/>
        <v>OK</v>
      </c>
      <c r="O48" s="361" t="str">
        <f t="shared" si="30"/>
        <v>OK</v>
      </c>
      <c r="P48" s="361" t="str">
        <f t="shared" si="31"/>
        <v>COND. MIN.</v>
      </c>
      <c r="Q48" s="361" t="str">
        <f t="shared" si="32"/>
        <v>COND. MIN.</v>
      </c>
      <c r="R48" s="625"/>
      <c r="S48" s="625"/>
      <c r="T48" s="625"/>
      <c r="U48" s="625"/>
      <c r="V48" s="356">
        <f t="shared" si="33"/>
        <v>-0.30000004917383194</v>
      </c>
      <c r="W48" s="356">
        <f t="shared" si="34"/>
        <v>1.2300000060349703</v>
      </c>
      <c r="X48" s="357" t="str">
        <f t="shared" si="35"/>
        <v>SUL</v>
      </c>
      <c r="Y48" s="357" t="str">
        <f t="shared" si="36"/>
        <v>LESTE</v>
      </c>
      <c r="Z48" s="357" t="str">
        <f t="shared" si="37"/>
        <v>SUDESTE</v>
      </c>
      <c r="AA48" s="358">
        <f t="shared" si="38"/>
        <v>0.96850393700787396</v>
      </c>
      <c r="AB48" s="359">
        <f t="shared" si="39"/>
        <v>75.581758826621808</v>
      </c>
      <c r="AC48" s="360"/>
    </row>
    <row r="49" spans="1:29" ht="17.25" customHeight="1" x14ac:dyDescent="0.25">
      <c r="A49" s="345" t="str">
        <f t="shared" si="21"/>
        <v>MS 101</v>
      </c>
      <c r="B49" s="661">
        <f t="shared" si="22"/>
        <v>44</v>
      </c>
      <c r="C49" s="661" t="str">
        <f t="shared" si="20"/>
        <v>MS 101-44</v>
      </c>
      <c r="D49" s="346">
        <v>41600</v>
      </c>
      <c r="E49" s="347">
        <v>7162140.8075000001</v>
      </c>
      <c r="F49" s="348">
        <v>665832.66509999998</v>
      </c>
      <c r="G49" s="348">
        <v>885.07799999999997</v>
      </c>
      <c r="H49" s="355">
        <f t="shared" si="23"/>
        <v>0.57454326896367769</v>
      </c>
      <c r="I49" s="356">
        <f t="shared" si="24"/>
        <v>1.8216476077889798</v>
      </c>
      <c r="J49" s="356">
        <f t="shared" si="25"/>
        <v>-0.30000000000427463</v>
      </c>
      <c r="K49" s="356">
        <f t="shared" si="26"/>
        <v>-8.1999999999993634</v>
      </c>
      <c r="L49" s="356">
        <f t="shared" si="27"/>
        <v>7.1817908620459711E-2</v>
      </c>
      <c r="M49" s="356">
        <f t="shared" si="28"/>
        <v>3.7500000000534328E-2</v>
      </c>
      <c r="N49" s="361" t="str">
        <f t="shared" si="29"/>
        <v>OK</v>
      </c>
      <c r="O49" s="361" t="str">
        <f t="shared" si="30"/>
        <v>OK</v>
      </c>
      <c r="P49" s="361" t="str">
        <f t="shared" si="31"/>
        <v>COND. MIN.</v>
      </c>
      <c r="Q49" s="361" t="str">
        <f t="shared" si="32"/>
        <v>COND. MIN.</v>
      </c>
      <c r="R49" s="625"/>
      <c r="S49" s="625"/>
      <c r="T49" s="625"/>
      <c r="U49" s="625"/>
      <c r="V49" s="356">
        <f t="shared" si="33"/>
        <v>-0.60000000521540642</v>
      </c>
      <c r="W49" s="356">
        <f t="shared" si="34"/>
        <v>1.720000000204891</v>
      </c>
      <c r="X49" s="357" t="str">
        <f t="shared" si="35"/>
        <v>SUL</v>
      </c>
      <c r="Y49" s="357" t="str">
        <f t="shared" si="36"/>
        <v>LESTE</v>
      </c>
      <c r="Z49" s="357" t="str">
        <f t="shared" si="37"/>
        <v>SUDESTE</v>
      </c>
      <c r="AA49" s="358">
        <f t="shared" si="38"/>
        <v>0.94505494505494503</v>
      </c>
      <c r="AB49" s="359">
        <f t="shared" si="39"/>
        <v>70.918575031653404</v>
      </c>
      <c r="AC49" s="360"/>
    </row>
    <row r="50" spans="1:29" ht="17.25" customHeight="1" x14ac:dyDescent="0.25">
      <c r="A50" s="345" t="str">
        <f t="shared" si="21"/>
        <v>MS 101</v>
      </c>
      <c r="B50" s="661">
        <f t="shared" si="22"/>
        <v>45</v>
      </c>
      <c r="C50" s="661" t="str">
        <f t="shared" si="20"/>
        <v>MS 101-45</v>
      </c>
      <c r="D50" s="346">
        <v>41607</v>
      </c>
      <c r="E50" s="347">
        <v>7162140.8044999996</v>
      </c>
      <c r="F50" s="348">
        <v>665832.66520000005</v>
      </c>
      <c r="G50" s="348">
        <v>885.07399999999996</v>
      </c>
      <c r="H50" s="355">
        <f t="shared" si="23"/>
        <v>0.30016666975235012</v>
      </c>
      <c r="I50" s="356">
        <f t="shared" si="24"/>
        <v>1.9501025922737545</v>
      </c>
      <c r="J50" s="356">
        <f t="shared" si="25"/>
        <v>-0.40000000000190994</v>
      </c>
      <c r="K50" s="356">
        <f t="shared" si="26"/>
        <v>-8.6000000000012733</v>
      </c>
      <c r="L50" s="356">
        <f t="shared" si="27"/>
        <v>4.2880952821764302E-2</v>
      </c>
      <c r="M50" s="356">
        <f t="shared" si="28"/>
        <v>5.7142857143129992E-2</v>
      </c>
      <c r="N50" s="361" t="str">
        <f t="shared" si="29"/>
        <v>OK</v>
      </c>
      <c r="O50" s="361" t="str">
        <f t="shared" si="30"/>
        <v>OK</v>
      </c>
      <c r="P50" s="361" t="str">
        <f t="shared" si="31"/>
        <v>COND. MIN.</v>
      </c>
      <c r="Q50" s="361" t="str">
        <f t="shared" si="32"/>
        <v>COND. MIN.</v>
      </c>
      <c r="R50" s="625"/>
      <c r="S50" s="625"/>
      <c r="T50" s="625"/>
      <c r="U50" s="625"/>
      <c r="V50" s="356">
        <f t="shared" si="33"/>
        <v>-0.90000005438923836</v>
      </c>
      <c r="W50" s="356">
        <f t="shared" si="34"/>
        <v>1.7300000065006316</v>
      </c>
      <c r="X50" s="357" t="str">
        <f t="shared" si="35"/>
        <v>SUL</v>
      </c>
      <c r="Y50" s="357" t="str">
        <f t="shared" si="36"/>
        <v>LESTE</v>
      </c>
      <c r="Z50" s="357" t="str">
        <f t="shared" si="37"/>
        <v>SUDESTE</v>
      </c>
      <c r="AA50" s="358">
        <f t="shared" si="38"/>
        <v>0.88717948717948714</v>
      </c>
      <c r="AB50" s="359">
        <f t="shared" si="39"/>
        <v>62.520934670554979</v>
      </c>
      <c r="AC50" s="360"/>
    </row>
    <row r="51" spans="1:29" ht="17.25" customHeight="1" x14ac:dyDescent="0.25">
      <c r="A51" s="345" t="str">
        <f t="shared" si="21"/>
        <v>MS 101</v>
      </c>
      <c r="B51" s="661">
        <f t="shared" si="22"/>
        <v>46</v>
      </c>
      <c r="C51" s="661" t="str">
        <f t="shared" si="20"/>
        <v>MS 101-46</v>
      </c>
      <c r="D51" s="346">
        <v>41614</v>
      </c>
      <c r="E51" s="347">
        <v>7162140.8095000004</v>
      </c>
      <c r="F51" s="348">
        <v>665832.66209999996</v>
      </c>
      <c r="G51" s="348">
        <v>885.07399999999996</v>
      </c>
      <c r="H51" s="355">
        <f t="shared" si="23"/>
        <v>0.58830271754984143</v>
      </c>
      <c r="I51" s="356">
        <f t="shared" si="24"/>
        <v>1.4752626786854925</v>
      </c>
      <c r="J51" s="356">
        <f t="shared" si="25"/>
        <v>0</v>
      </c>
      <c r="K51" s="356">
        <f t="shared" si="26"/>
        <v>-8.6000000000012733</v>
      </c>
      <c r="L51" s="356">
        <f t="shared" si="27"/>
        <v>8.4043245364263067E-2</v>
      </c>
      <c r="M51" s="356">
        <f t="shared" si="28"/>
        <v>0</v>
      </c>
      <c r="N51" s="361" t="str">
        <f t="shared" si="29"/>
        <v>OK</v>
      </c>
      <c r="O51" s="361" t="str">
        <f t="shared" si="30"/>
        <v>OK</v>
      </c>
      <c r="P51" s="361" t="str">
        <f t="shared" si="31"/>
        <v>COND. MIN.</v>
      </c>
      <c r="Q51" s="361" t="str">
        <f t="shared" si="32"/>
        <v>COND. MIN.</v>
      </c>
      <c r="R51" s="625"/>
      <c r="S51" s="625"/>
      <c r="T51" s="625"/>
      <c r="U51" s="625"/>
      <c r="V51" s="356">
        <f t="shared" si="33"/>
        <v>-0.39999997243285179</v>
      </c>
      <c r="W51" s="356">
        <f t="shared" si="34"/>
        <v>1.4199999975971878</v>
      </c>
      <c r="X51" s="357" t="str">
        <f t="shared" si="35"/>
        <v>SUL</v>
      </c>
      <c r="Y51" s="357" t="str">
        <f t="shared" si="36"/>
        <v>LESTE</v>
      </c>
      <c r="Z51" s="357" t="str">
        <f t="shared" si="37"/>
        <v>SUDESTE</v>
      </c>
      <c r="AA51" s="358">
        <f t="shared" si="38"/>
        <v>0.95945945945945943</v>
      </c>
      <c r="AB51" s="359">
        <f t="shared" si="39"/>
        <v>73.629549263007377</v>
      </c>
      <c r="AC51" s="360"/>
    </row>
    <row r="52" spans="1:29" ht="17.25" customHeight="1" x14ac:dyDescent="0.25">
      <c r="A52" s="345" t="str">
        <f t="shared" si="21"/>
        <v>MS 101</v>
      </c>
      <c r="B52" s="661">
        <f t="shared" si="22"/>
        <v>47</v>
      </c>
      <c r="C52" s="661" t="str">
        <f t="shared" si="20"/>
        <v>MS 101-47</v>
      </c>
      <c r="D52" s="346">
        <v>41621</v>
      </c>
      <c r="E52" s="347">
        <v>7162140.8095000004</v>
      </c>
      <c r="F52" s="348">
        <v>665832.66099999996</v>
      </c>
      <c r="G52" s="348">
        <v>885.07299999999998</v>
      </c>
      <c r="H52" s="355">
        <f t="shared" si="23"/>
        <v>0.10999999940395355</v>
      </c>
      <c r="I52" s="356">
        <f t="shared" si="24"/>
        <v>1.3697079882998988</v>
      </c>
      <c r="J52" s="356">
        <f t="shared" si="25"/>
        <v>-9.9999999997635314E-2</v>
      </c>
      <c r="K52" s="356">
        <f t="shared" si="26"/>
        <v>-8.6999999999989086</v>
      </c>
      <c r="L52" s="356">
        <f t="shared" si="27"/>
        <v>1.571428562913622E-2</v>
      </c>
      <c r="M52" s="356">
        <f t="shared" si="28"/>
        <v>1.4285714285376474E-2</v>
      </c>
      <c r="N52" s="361" t="str">
        <f t="shared" si="29"/>
        <v>OK</v>
      </c>
      <c r="O52" s="361" t="str">
        <f t="shared" si="30"/>
        <v>OK</v>
      </c>
      <c r="P52" s="361" t="str">
        <f t="shared" si="31"/>
        <v>COND. MIN.</v>
      </c>
      <c r="Q52" s="361" t="str">
        <f t="shared" si="32"/>
        <v>COND. MIN.</v>
      </c>
      <c r="R52" s="625"/>
      <c r="S52" s="625"/>
      <c r="T52" s="625"/>
      <c r="U52" s="625"/>
      <c r="V52" s="356">
        <f t="shared" si="33"/>
        <v>-0.39999997243285179</v>
      </c>
      <c r="W52" s="356">
        <f t="shared" si="34"/>
        <v>1.3099999981932342</v>
      </c>
      <c r="X52" s="357" t="str">
        <f t="shared" si="35"/>
        <v>SUL</v>
      </c>
      <c r="Y52" s="357" t="str">
        <f t="shared" si="36"/>
        <v>LESTE</v>
      </c>
      <c r="Z52" s="357" t="str">
        <f t="shared" si="37"/>
        <v>SUDESTE</v>
      </c>
      <c r="AA52" s="358">
        <f t="shared" si="38"/>
        <v>0.95620437956204374</v>
      </c>
      <c r="AB52" s="359">
        <f t="shared" si="39"/>
        <v>72.980340372613824</v>
      </c>
      <c r="AC52" s="360"/>
    </row>
    <row r="53" spans="1:29" ht="17.25" customHeight="1" x14ac:dyDescent="0.25">
      <c r="A53" s="345" t="str">
        <f t="shared" si="21"/>
        <v>MS 101</v>
      </c>
      <c r="B53" s="661">
        <f t="shared" si="22"/>
        <v>48</v>
      </c>
      <c r="C53" s="661" t="str">
        <f t="shared" si="20"/>
        <v>MS 101-48</v>
      </c>
      <c r="D53" s="346">
        <v>41628</v>
      </c>
      <c r="E53" s="347">
        <v>7162140.8135000002</v>
      </c>
      <c r="F53" s="348">
        <v>665832.66350000002</v>
      </c>
      <c r="G53" s="348">
        <v>885.06899999999996</v>
      </c>
      <c r="H53" s="355">
        <f t="shared" si="23"/>
        <v>0.47169903643433547</v>
      </c>
      <c r="I53" s="356">
        <f t="shared" si="24"/>
        <v>1.5600000042468309</v>
      </c>
      <c r="J53" s="356">
        <f t="shared" si="25"/>
        <v>-0.40000000000190994</v>
      </c>
      <c r="K53" s="356">
        <f t="shared" si="26"/>
        <v>-9.1000000000008185</v>
      </c>
      <c r="L53" s="356">
        <f t="shared" si="27"/>
        <v>6.7385576633476496E-2</v>
      </c>
      <c r="M53" s="356">
        <f t="shared" si="28"/>
        <v>5.7142857143129992E-2</v>
      </c>
      <c r="N53" s="361" t="str">
        <f t="shared" si="29"/>
        <v>OK</v>
      </c>
      <c r="O53" s="361" t="str">
        <f t="shared" si="30"/>
        <v>OK</v>
      </c>
      <c r="P53" s="361" t="str">
        <f t="shared" si="31"/>
        <v>COND. MIN.</v>
      </c>
      <c r="Q53" s="361" t="str">
        <f t="shared" si="32"/>
        <v>COND. MIN.</v>
      </c>
      <c r="R53" s="625"/>
      <c r="S53" s="625"/>
      <c r="T53" s="625"/>
      <c r="U53" s="625"/>
      <c r="V53" s="356">
        <f t="shared" si="33"/>
        <v>0</v>
      </c>
      <c r="W53" s="356">
        <f t="shared" si="34"/>
        <v>1.5600000042468309</v>
      </c>
      <c r="X53" s="357" t="str">
        <f t="shared" si="35"/>
        <v>SUL</v>
      </c>
      <c r="Y53" s="357" t="str">
        <f t="shared" si="36"/>
        <v>LESTE</v>
      </c>
      <c r="Z53" s="357" t="str">
        <f t="shared" si="37"/>
        <v>SUDESTE</v>
      </c>
      <c r="AA53" s="358">
        <f t="shared" si="38"/>
        <v>1</v>
      </c>
      <c r="AB53" s="359">
        <f t="shared" si="39"/>
        <v>90</v>
      </c>
      <c r="AC53" s="360"/>
    </row>
    <row r="54" spans="1:29" ht="17.25" customHeight="1" x14ac:dyDescent="0.25">
      <c r="A54" s="345" t="str">
        <f t="shared" si="21"/>
        <v>MS 101</v>
      </c>
      <c r="B54" s="661">
        <f t="shared" si="22"/>
        <v>49</v>
      </c>
      <c r="C54" s="661" t="str">
        <f t="shared" si="20"/>
        <v>MS 101-49</v>
      </c>
      <c r="D54" s="346">
        <v>41635</v>
      </c>
      <c r="E54" s="347">
        <v>7162140.8114999998</v>
      </c>
      <c r="F54" s="348">
        <v>665832.66350000002</v>
      </c>
      <c r="G54" s="348">
        <v>885.07100000000003</v>
      </c>
      <c r="H54" s="355">
        <f t="shared" si="23"/>
        <v>0.20000003278255463</v>
      </c>
      <c r="I54" s="356">
        <f t="shared" si="24"/>
        <v>1.5727682684881252</v>
      </c>
      <c r="J54" s="356">
        <f t="shared" si="25"/>
        <v>0.20000000000663931</v>
      </c>
      <c r="K54" s="356">
        <f t="shared" si="26"/>
        <v>-8.8999999999941792</v>
      </c>
      <c r="L54" s="356">
        <f t="shared" si="27"/>
        <v>2.8571433254650662E-2</v>
      </c>
      <c r="M54" s="356">
        <f t="shared" si="28"/>
        <v>2.8571428572377044E-2</v>
      </c>
      <c r="N54" s="361" t="str">
        <f t="shared" si="29"/>
        <v>OK</v>
      </c>
      <c r="O54" s="361" t="str">
        <f t="shared" si="30"/>
        <v>OK</v>
      </c>
      <c r="P54" s="361" t="str">
        <f t="shared" si="31"/>
        <v>COND. MIN.</v>
      </c>
      <c r="Q54" s="361" t="str">
        <f t="shared" si="32"/>
        <v>COND. MIN.</v>
      </c>
      <c r="R54" s="625"/>
      <c r="S54" s="625"/>
      <c r="T54" s="625"/>
      <c r="U54" s="625"/>
      <c r="V54" s="356">
        <f t="shared" si="33"/>
        <v>-0.20000003278255463</v>
      </c>
      <c r="W54" s="356">
        <f t="shared" si="34"/>
        <v>1.5600000042468309</v>
      </c>
      <c r="X54" s="357" t="str">
        <f t="shared" si="35"/>
        <v>SUL</v>
      </c>
      <c r="Y54" s="357" t="str">
        <f t="shared" si="36"/>
        <v>LESTE</v>
      </c>
      <c r="Z54" s="357" t="str">
        <f t="shared" si="37"/>
        <v>SUDESTE</v>
      </c>
      <c r="AA54" s="358">
        <f t="shared" si="38"/>
        <v>0.99363057324840764</v>
      </c>
      <c r="AB54" s="359">
        <f t="shared" si="39"/>
        <v>83.52978680610498</v>
      </c>
      <c r="AC54" s="360"/>
    </row>
    <row r="55" spans="1:29" ht="17.25" customHeight="1" x14ac:dyDescent="0.25">
      <c r="A55" s="345" t="str">
        <f t="shared" si="21"/>
        <v>MS 101</v>
      </c>
      <c r="B55" s="661">
        <f t="shared" si="22"/>
        <v>50</v>
      </c>
      <c r="C55" s="661" t="str">
        <f t="shared" si="20"/>
        <v>MS 101-50</v>
      </c>
      <c r="D55" s="346">
        <v>41642</v>
      </c>
      <c r="E55" s="347">
        <v>7162140.7975000003</v>
      </c>
      <c r="F55" s="348">
        <v>665832.67409999995</v>
      </c>
      <c r="G55" s="348">
        <v>885.06700000000001</v>
      </c>
      <c r="H55" s="355">
        <f t="shared" si="23"/>
        <v>1.7560181785970048</v>
      </c>
      <c r="I55" s="356">
        <f t="shared" si="24"/>
        <v>3.0699185536800191</v>
      </c>
      <c r="J55" s="356">
        <f t="shared" si="25"/>
        <v>-0.40000000000190994</v>
      </c>
      <c r="K55" s="356">
        <f t="shared" si="26"/>
        <v>-9.2999999999960892</v>
      </c>
      <c r="L55" s="356">
        <f t="shared" si="27"/>
        <v>0.2508597397995721</v>
      </c>
      <c r="M55" s="356">
        <f t="shared" si="28"/>
        <v>5.7142857143129992E-2</v>
      </c>
      <c r="N55" s="361" t="str">
        <f t="shared" si="29"/>
        <v>ATENÇÃO</v>
      </c>
      <c r="O55" s="361" t="str">
        <f t="shared" si="30"/>
        <v>OK</v>
      </c>
      <c r="P55" s="361" t="str">
        <f t="shared" si="31"/>
        <v>COND. MIN.</v>
      </c>
      <c r="Q55" s="361" t="str">
        <f t="shared" si="32"/>
        <v>COND. MIN.</v>
      </c>
      <c r="R55" s="625"/>
      <c r="S55" s="625"/>
      <c r="T55" s="625"/>
      <c r="U55" s="625"/>
      <c r="V55" s="356">
        <f t="shared" si="33"/>
        <v>-1.5999999828636646</v>
      </c>
      <c r="W55" s="356">
        <f t="shared" si="34"/>
        <v>2.6199999963864684</v>
      </c>
      <c r="X55" s="357" t="str">
        <f t="shared" si="35"/>
        <v>SUL</v>
      </c>
      <c r="Y55" s="357" t="str">
        <f t="shared" si="36"/>
        <v>LESTE</v>
      </c>
      <c r="Z55" s="357" t="str">
        <f t="shared" si="37"/>
        <v>SUDESTE</v>
      </c>
      <c r="AA55" s="358">
        <f t="shared" si="38"/>
        <v>0.85342019543973946</v>
      </c>
      <c r="AB55" s="359">
        <f t="shared" si="39"/>
        <v>58.585640576027849</v>
      </c>
      <c r="AC55" s="360"/>
    </row>
    <row r="56" spans="1:29" ht="17.25" customHeight="1" x14ac:dyDescent="0.25">
      <c r="A56" s="345" t="str">
        <f t="shared" si="21"/>
        <v>MS 101</v>
      </c>
      <c r="B56" s="661">
        <f t="shared" si="22"/>
        <v>51</v>
      </c>
      <c r="C56" s="661" t="str">
        <f t="shared" si="20"/>
        <v>MS 101-51</v>
      </c>
      <c r="D56" s="346">
        <v>41649</v>
      </c>
      <c r="E56" s="347">
        <v>7162140.8104999997</v>
      </c>
      <c r="F56" s="348">
        <v>665832.66729999997</v>
      </c>
      <c r="G56" s="348">
        <v>885.06500000000005</v>
      </c>
      <c r="H56" s="355">
        <f t="shared" si="23"/>
        <v>1.4671059348328468</v>
      </c>
      <c r="I56" s="356">
        <f t="shared" si="24"/>
        <v>1.963058844169975</v>
      </c>
      <c r="J56" s="356">
        <f t="shared" si="25"/>
        <v>-0.19999999999527063</v>
      </c>
      <c r="K56" s="356">
        <f t="shared" si="26"/>
        <v>-9.4999999999913598</v>
      </c>
      <c r="L56" s="356">
        <f t="shared" si="27"/>
        <v>0.20958656211897811</v>
      </c>
      <c r="M56" s="356">
        <f t="shared" si="28"/>
        <v>2.8571428570752948E-2</v>
      </c>
      <c r="N56" s="361" t="str">
        <f t="shared" si="29"/>
        <v>OK</v>
      </c>
      <c r="O56" s="361" t="str">
        <f t="shared" si="30"/>
        <v>OK</v>
      </c>
      <c r="P56" s="361" t="str">
        <f t="shared" si="31"/>
        <v>COND. MIN.</v>
      </c>
      <c r="Q56" s="361" t="str">
        <f t="shared" si="32"/>
        <v>COND. MIN.</v>
      </c>
      <c r="R56" s="625"/>
      <c r="S56" s="625"/>
      <c r="T56" s="625"/>
      <c r="U56" s="625"/>
      <c r="V56" s="356">
        <f t="shared" si="33"/>
        <v>-0.30000004917383194</v>
      </c>
      <c r="W56" s="356">
        <f t="shared" si="34"/>
        <v>1.9399999990127981</v>
      </c>
      <c r="X56" s="357" t="str">
        <f t="shared" si="35"/>
        <v>SUL</v>
      </c>
      <c r="Y56" s="357" t="str">
        <f t="shared" si="36"/>
        <v>LESTE</v>
      </c>
      <c r="Z56" s="357" t="str">
        <f t="shared" si="37"/>
        <v>SUDESTE</v>
      </c>
      <c r="AA56" s="358">
        <f t="shared" si="38"/>
        <v>0.98979591836734693</v>
      </c>
      <c r="AB56" s="359">
        <f t="shared" si="39"/>
        <v>81.807912483695333</v>
      </c>
      <c r="AC56" s="360"/>
    </row>
    <row r="57" spans="1:29" ht="17.25" customHeight="1" x14ac:dyDescent="0.25">
      <c r="A57" s="345" t="str">
        <f t="shared" si="21"/>
        <v>MS 101</v>
      </c>
      <c r="B57" s="661">
        <f t="shared" si="22"/>
        <v>52</v>
      </c>
      <c r="C57" s="661" t="str">
        <f t="shared" si="20"/>
        <v>MS 101-52</v>
      </c>
      <c r="D57" s="346">
        <v>41656</v>
      </c>
      <c r="E57" s="347">
        <v>7162140.8492999999</v>
      </c>
      <c r="F57" s="348">
        <v>665832.68810000003</v>
      </c>
      <c r="G57" s="348">
        <v>885.06100000000004</v>
      </c>
      <c r="H57" s="355">
        <f t="shared" si="23"/>
        <v>4.402363023299074</v>
      </c>
      <c r="I57" s="356">
        <f t="shared" si="24"/>
        <v>5.3830102951856125</v>
      </c>
      <c r="J57" s="356">
        <f t="shared" si="25"/>
        <v>-0.40000000000190994</v>
      </c>
      <c r="K57" s="356">
        <f t="shared" si="26"/>
        <v>-9.8999999999932697</v>
      </c>
      <c r="L57" s="356">
        <f t="shared" si="27"/>
        <v>0.62890900332843913</v>
      </c>
      <c r="M57" s="356">
        <f t="shared" si="28"/>
        <v>5.7142857143129992E-2</v>
      </c>
      <c r="N57" s="361" t="str">
        <f t="shared" si="29"/>
        <v>ATENÇÃO</v>
      </c>
      <c r="O57" s="361" t="str">
        <f t="shared" si="30"/>
        <v>OK</v>
      </c>
      <c r="P57" s="361" t="str">
        <f t="shared" si="31"/>
        <v>COND. MIN.</v>
      </c>
      <c r="Q57" s="361" t="str">
        <f t="shared" si="32"/>
        <v>COND. MIN.</v>
      </c>
      <c r="R57" s="625"/>
      <c r="S57" s="625"/>
      <c r="T57" s="625"/>
      <c r="U57" s="625"/>
      <c r="V57" s="356">
        <f t="shared" si="33"/>
        <v>3.5799999721348286</v>
      </c>
      <c r="W57" s="356">
        <f t="shared" si="34"/>
        <v>4.0200000046752393</v>
      </c>
      <c r="X57" s="357" t="str">
        <f t="shared" si="35"/>
        <v>NORTE</v>
      </c>
      <c r="Y57" s="357" t="str">
        <f t="shared" si="36"/>
        <v>LESTE</v>
      </c>
      <c r="Z57" s="357" t="str">
        <f t="shared" si="37"/>
        <v>NORDESTE</v>
      </c>
      <c r="AA57" s="358">
        <f t="shared" si="38"/>
        <v>0.74721189591078063</v>
      </c>
      <c r="AB57" s="359">
        <f t="shared" si="39"/>
        <v>48.34943745859109</v>
      </c>
      <c r="AC57" s="360"/>
    </row>
    <row r="58" spans="1:29" ht="17.25" customHeight="1" x14ac:dyDescent="0.25">
      <c r="A58" s="345" t="str">
        <f t="shared" si="21"/>
        <v>MS 101</v>
      </c>
      <c r="B58" s="661">
        <f t="shared" si="22"/>
        <v>53</v>
      </c>
      <c r="C58" s="661" t="str">
        <f t="shared" si="20"/>
        <v>MS 101-53</v>
      </c>
      <c r="D58" s="346">
        <v>41662</v>
      </c>
      <c r="E58" s="347">
        <v>7162140.8503</v>
      </c>
      <c r="F58" s="348">
        <v>665832.68539999996</v>
      </c>
      <c r="G58" s="348">
        <v>885.05899999999997</v>
      </c>
      <c r="H58" s="355">
        <f t="shared" si="23"/>
        <v>0.28792361323825194</v>
      </c>
      <c r="I58" s="356">
        <f t="shared" si="24"/>
        <v>5.2540365337604804</v>
      </c>
      <c r="J58" s="356">
        <f t="shared" si="25"/>
        <v>-0.20000000000663931</v>
      </c>
      <c r="K58" s="356">
        <f t="shared" si="26"/>
        <v>-10.099999999999909</v>
      </c>
      <c r="L58" s="356">
        <f t="shared" si="27"/>
        <v>4.7987268873041992E-2</v>
      </c>
      <c r="M58" s="356">
        <f t="shared" si="28"/>
        <v>3.3333333334439885E-2</v>
      </c>
      <c r="N58" s="361" t="str">
        <f t="shared" si="29"/>
        <v>OK</v>
      </c>
      <c r="O58" s="361" t="str">
        <f t="shared" si="30"/>
        <v>OK</v>
      </c>
      <c r="P58" s="361" t="str">
        <f t="shared" si="31"/>
        <v>COND. MIN.</v>
      </c>
      <c r="Q58" s="361" t="str">
        <f t="shared" si="32"/>
        <v>COND. MIN.</v>
      </c>
      <c r="R58" s="625"/>
      <c r="S58" s="625"/>
      <c r="T58" s="625"/>
      <c r="U58" s="625"/>
      <c r="V58" s="356">
        <f t="shared" si="33"/>
        <v>3.6799999885261059</v>
      </c>
      <c r="W58" s="356">
        <f t="shared" si="34"/>
        <v>3.7499999976716936</v>
      </c>
      <c r="X58" s="357" t="str">
        <f t="shared" si="35"/>
        <v>NORTE</v>
      </c>
      <c r="Y58" s="357" t="str">
        <f t="shared" si="36"/>
        <v>LESTE</v>
      </c>
      <c r="Z58" s="357" t="str">
        <f t="shared" si="37"/>
        <v>NORDESTE</v>
      </c>
      <c r="AA58" s="358">
        <f t="shared" si="38"/>
        <v>0.7142857142857143</v>
      </c>
      <c r="AB58" s="359">
        <f t="shared" si="39"/>
        <v>45.584691402807032</v>
      </c>
      <c r="AC58" s="360"/>
    </row>
    <row r="59" spans="1:29" ht="17.25" customHeight="1" x14ac:dyDescent="0.25">
      <c r="A59" s="345" t="str">
        <f t="shared" si="21"/>
        <v>MS 101</v>
      </c>
      <c r="B59" s="661">
        <f t="shared" si="22"/>
        <v>54</v>
      </c>
      <c r="C59" s="661" t="str">
        <f t="shared" si="20"/>
        <v>MS 101-54</v>
      </c>
      <c r="D59" s="346">
        <v>41670</v>
      </c>
      <c r="E59" s="347">
        <v>7162140.8432999998</v>
      </c>
      <c r="F59" s="348">
        <v>665832.68629999994</v>
      </c>
      <c r="G59" s="348">
        <v>885.06100000000004</v>
      </c>
      <c r="H59" s="355">
        <f t="shared" si="23"/>
        <v>0.70576202077688943</v>
      </c>
      <c r="I59" s="356">
        <f t="shared" si="24"/>
        <v>4.8606583682753426</v>
      </c>
      <c r="J59" s="356">
        <f t="shared" si="25"/>
        <v>0.20000000000663931</v>
      </c>
      <c r="K59" s="356">
        <f t="shared" si="26"/>
        <v>-9.8999999999932697</v>
      </c>
      <c r="L59" s="356">
        <f t="shared" si="27"/>
        <v>8.8220252597111179E-2</v>
      </c>
      <c r="M59" s="356">
        <f t="shared" si="28"/>
        <v>2.5000000000829914E-2</v>
      </c>
      <c r="N59" s="361" t="str">
        <f t="shared" si="29"/>
        <v>OK</v>
      </c>
      <c r="O59" s="361" t="str">
        <f t="shared" si="30"/>
        <v>OK</v>
      </c>
      <c r="P59" s="361" t="str">
        <f t="shared" si="31"/>
        <v>COND. MIN.</v>
      </c>
      <c r="Q59" s="361" t="str">
        <f t="shared" si="32"/>
        <v>COND. MIN.</v>
      </c>
      <c r="R59" s="625"/>
      <c r="S59" s="625"/>
      <c r="T59" s="625"/>
      <c r="U59" s="625"/>
      <c r="V59" s="356">
        <f t="shared" si="33"/>
        <v>2.9799999669194221</v>
      </c>
      <c r="W59" s="356">
        <f t="shared" si="34"/>
        <v>3.8399999961256981</v>
      </c>
      <c r="X59" s="357" t="str">
        <f t="shared" si="35"/>
        <v>NORTE</v>
      </c>
      <c r="Y59" s="357" t="str">
        <f t="shared" si="36"/>
        <v>LESTE</v>
      </c>
      <c r="Z59" s="357" t="str">
        <f t="shared" si="37"/>
        <v>NORDESTE</v>
      </c>
      <c r="AA59" s="358">
        <f t="shared" si="38"/>
        <v>0.79012345679012341</v>
      </c>
      <c r="AB59" s="359">
        <f t="shared" si="39"/>
        <v>52.197050218520552</v>
      </c>
      <c r="AC59" s="360"/>
    </row>
    <row r="60" spans="1:29" ht="17.25" customHeight="1" x14ac:dyDescent="0.25">
      <c r="A60" s="345" t="str">
        <f t="shared" si="21"/>
        <v>MS 101</v>
      </c>
      <c r="B60" s="661">
        <f t="shared" si="22"/>
        <v>55</v>
      </c>
      <c r="C60" s="661" t="str">
        <f t="shared" si="20"/>
        <v>MS 101-55</v>
      </c>
      <c r="D60" s="346">
        <v>41677</v>
      </c>
      <c r="E60" s="347">
        <v>7162140.8806999996</v>
      </c>
      <c r="F60" s="348">
        <v>665832.68830000004</v>
      </c>
      <c r="G60" s="348">
        <v>885.05</v>
      </c>
      <c r="H60" s="355">
        <f t="shared" si="23"/>
        <v>3.7453437562142762</v>
      </c>
      <c r="I60" s="356">
        <f t="shared" si="24"/>
        <v>7.8409182707434955</v>
      </c>
      <c r="J60" s="356">
        <f t="shared" si="25"/>
        <v>-1.1000000000080945</v>
      </c>
      <c r="K60" s="356">
        <f t="shared" si="26"/>
        <v>-11.000000000001364</v>
      </c>
      <c r="L60" s="356">
        <f t="shared" si="27"/>
        <v>0.5350491080306109</v>
      </c>
      <c r="M60" s="356">
        <f t="shared" si="28"/>
        <v>0.15714285714401349</v>
      </c>
      <c r="N60" s="361" t="str">
        <f t="shared" si="29"/>
        <v>ATENÇÃO</v>
      </c>
      <c r="O60" s="361" t="str">
        <f t="shared" si="30"/>
        <v>OK</v>
      </c>
      <c r="P60" s="361" t="str">
        <f t="shared" si="31"/>
        <v>COND. MIN.</v>
      </c>
      <c r="Q60" s="361" t="str">
        <f t="shared" si="32"/>
        <v>COND. MIN.</v>
      </c>
      <c r="R60" s="625"/>
      <c r="S60" s="625"/>
      <c r="T60" s="625"/>
      <c r="U60" s="625"/>
      <c r="V60" s="356">
        <f t="shared" si="33"/>
        <v>6.7199999466538429</v>
      </c>
      <c r="W60" s="356">
        <f t="shared" si="34"/>
        <v>4.0400000056251884</v>
      </c>
      <c r="X60" s="357" t="str">
        <f t="shared" si="35"/>
        <v>NORTE</v>
      </c>
      <c r="Y60" s="357" t="str">
        <f t="shared" si="36"/>
        <v>LESTE</v>
      </c>
      <c r="Z60" s="357" t="str">
        <f t="shared" si="37"/>
        <v>NORDESTE</v>
      </c>
      <c r="AA60" s="358">
        <f t="shared" si="38"/>
        <v>0.51530612244897955</v>
      </c>
      <c r="AB60" s="359">
        <f t="shared" si="39"/>
        <v>31.017918831083598</v>
      </c>
      <c r="AC60" s="360"/>
    </row>
    <row r="61" spans="1:29" ht="17.25" customHeight="1" x14ac:dyDescent="0.25">
      <c r="A61" s="345" t="str">
        <f t="shared" si="21"/>
        <v>MS 101</v>
      </c>
      <c r="B61" s="661">
        <f t="shared" si="22"/>
        <v>56</v>
      </c>
      <c r="C61" s="661" t="str">
        <f t="shared" si="20"/>
        <v>MS 101-56</v>
      </c>
      <c r="D61" s="346">
        <v>41684</v>
      </c>
      <c r="E61" s="347">
        <v>7162140.8842000002</v>
      </c>
      <c r="F61" s="348">
        <v>665832.68920000002</v>
      </c>
      <c r="G61" s="348">
        <v>885.04600000000005</v>
      </c>
      <c r="H61" s="355">
        <f t="shared" si="23"/>
        <v>0.36138627516876393</v>
      </c>
      <c r="I61" s="356">
        <f t="shared" si="24"/>
        <v>8.1879057206701997</v>
      </c>
      <c r="J61" s="356">
        <f t="shared" si="25"/>
        <v>-0.39999999999054126</v>
      </c>
      <c r="K61" s="356">
        <f t="shared" si="26"/>
        <v>-11.399999999991905</v>
      </c>
      <c r="L61" s="356">
        <f t="shared" si="27"/>
        <v>5.1626610738394849E-2</v>
      </c>
      <c r="M61" s="356">
        <f t="shared" si="28"/>
        <v>5.7142857141505896E-2</v>
      </c>
      <c r="N61" s="361" t="str">
        <f t="shared" si="29"/>
        <v>OK</v>
      </c>
      <c r="O61" s="361" t="str">
        <f t="shared" si="30"/>
        <v>OK</v>
      </c>
      <c r="P61" s="361" t="str">
        <f t="shared" si="31"/>
        <v>COND. MIN.</v>
      </c>
      <c r="Q61" s="361" t="str">
        <f t="shared" si="32"/>
        <v>COND. MIN.</v>
      </c>
      <c r="R61" s="625"/>
      <c r="S61" s="625"/>
      <c r="T61" s="625"/>
      <c r="U61" s="625"/>
      <c r="V61" s="356">
        <f t="shared" si="33"/>
        <v>7.0700000040233135</v>
      </c>
      <c r="W61" s="356">
        <f t="shared" si="34"/>
        <v>4.1300000040791929</v>
      </c>
      <c r="X61" s="357" t="str">
        <f t="shared" si="35"/>
        <v>NORTE</v>
      </c>
      <c r="Y61" s="357" t="str">
        <f t="shared" si="36"/>
        <v>LESTE</v>
      </c>
      <c r="Z61" s="357" t="str">
        <f t="shared" si="37"/>
        <v>NORDESTE</v>
      </c>
      <c r="AA61" s="358">
        <f t="shared" si="38"/>
        <v>0.50427350427350426</v>
      </c>
      <c r="AB61" s="359">
        <f t="shared" si="39"/>
        <v>30.283137826515343</v>
      </c>
      <c r="AC61" s="360"/>
    </row>
    <row r="62" spans="1:29" ht="17.25" customHeight="1" x14ac:dyDescent="0.25">
      <c r="A62" s="345" t="str">
        <f t="shared" si="21"/>
        <v>MS 101</v>
      </c>
      <c r="B62" s="661">
        <f t="shared" si="22"/>
        <v>57</v>
      </c>
      <c r="C62" s="661" t="str">
        <f t="shared" si="20"/>
        <v>MS 101-57</v>
      </c>
      <c r="D62" s="346">
        <v>41691</v>
      </c>
      <c r="E62" s="347">
        <v>7162140.8750999998</v>
      </c>
      <c r="F62" s="348">
        <v>665832.68830000004</v>
      </c>
      <c r="G62" s="348">
        <v>885.04499999999996</v>
      </c>
      <c r="H62" s="355">
        <f t="shared" si="23"/>
        <v>0.91443975624051188</v>
      </c>
      <c r="I62" s="356">
        <f t="shared" si="24"/>
        <v>7.3666274260496687</v>
      </c>
      <c r="J62" s="356">
        <f t="shared" si="25"/>
        <v>-0.100000000009004</v>
      </c>
      <c r="K62" s="356">
        <f t="shared" si="26"/>
        <v>-11.500000000000909</v>
      </c>
      <c r="L62" s="356">
        <f t="shared" si="27"/>
        <v>0.13063425089150169</v>
      </c>
      <c r="M62" s="356">
        <f t="shared" si="28"/>
        <v>1.4285714287000571E-2</v>
      </c>
      <c r="N62" s="361" t="str">
        <f t="shared" si="29"/>
        <v>OK</v>
      </c>
      <c r="O62" s="361" t="str">
        <f t="shared" si="30"/>
        <v>OK</v>
      </c>
      <c r="P62" s="361" t="str">
        <f t="shared" si="31"/>
        <v>COND. MIN.</v>
      </c>
      <c r="Q62" s="361" t="str">
        <f t="shared" si="32"/>
        <v>COND. MIN.</v>
      </c>
      <c r="R62" s="625"/>
      <c r="S62" s="625"/>
      <c r="T62" s="625"/>
      <c r="U62" s="625"/>
      <c r="V62" s="356">
        <f t="shared" si="33"/>
        <v>6.1599999666213989</v>
      </c>
      <c r="W62" s="356">
        <f t="shared" si="34"/>
        <v>4.0400000056251884</v>
      </c>
      <c r="X62" s="357" t="str">
        <f t="shared" si="35"/>
        <v>NORTE</v>
      </c>
      <c r="Y62" s="357" t="str">
        <f t="shared" si="36"/>
        <v>LESTE</v>
      </c>
      <c r="Z62" s="357" t="str">
        <f t="shared" si="37"/>
        <v>NORDESTE</v>
      </c>
      <c r="AA62" s="358">
        <f t="shared" si="38"/>
        <v>0.54816824966078692</v>
      </c>
      <c r="AB62" s="359">
        <f t="shared" si="39"/>
        <v>33.241437778026118</v>
      </c>
      <c r="AC62" s="360"/>
    </row>
    <row r="63" spans="1:29" ht="17.25" customHeight="1" x14ac:dyDescent="0.25">
      <c r="A63" s="345" t="str">
        <f t="shared" si="21"/>
        <v>MS 101</v>
      </c>
      <c r="B63" s="661">
        <f t="shared" si="22"/>
        <v>58</v>
      </c>
      <c r="C63" s="661" t="str">
        <f t="shared" si="20"/>
        <v>MS 101-58</v>
      </c>
      <c r="D63" s="346">
        <v>41698</v>
      </c>
      <c r="E63" s="347">
        <v>7162140.8717</v>
      </c>
      <c r="F63" s="348">
        <v>665832.68819999998</v>
      </c>
      <c r="G63" s="348">
        <v>885.04600000000005</v>
      </c>
      <c r="H63" s="355">
        <f t="shared" si="23"/>
        <v>0.34014700845164036</v>
      </c>
      <c r="I63" s="356">
        <f t="shared" si="24"/>
        <v>7.0790747859176353</v>
      </c>
      <c r="J63" s="356">
        <f t="shared" si="25"/>
        <v>0.100000000009004</v>
      </c>
      <c r="K63" s="356">
        <f t="shared" si="26"/>
        <v>-11.399999999991905</v>
      </c>
      <c r="L63" s="356">
        <f t="shared" si="27"/>
        <v>4.8592429778805769E-2</v>
      </c>
      <c r="M63" s="356">
        <f t="shared" si="28"/>
        <v>1.4285714287000571E-2</v>
      </c>
      <c r="N63" s="361" t="str">
        <f t="shared" si="29"/>
        <v>OK</v>
      </c>
      <c r="O63" s="361" t="str">
        <f t="shared" si="30"/>
        <v>OK</v>
      </c>
      <c r="P63" s="361" t="str">
        <f t="shared" si="31"/>
        <v>COND. MIN.</v>
      </c>
      <c r="Q63" s="361" t="str">
        <f t="shared" si="32"/>
        <v>COND. MIN.</v>
      </c>
      <c r="R63" s="625"/>
      <c r="S63" s="625"/>
      <c r="T63" s="625"/>
      <c r="U63" s="625"/>
      <c r="V63" s="356">
        <f t="shared" si="33"/>
        <v>5.819999985396862</v>
      </c>
      <c r="W63" s="356">
        <f t="shared" si="34"/>
        <v>4.0299999993294477</v>
      </c>
      <c r="X63" s="357" t="str">
        <f t="shared" si="35"/>
        <v>NORTE</v>
      </c>
      <c r="Y63" s="357" t="str">
        <f t="shared" si="36"/>
        <v>LESTE</v>
      </c>
      <c r="Z63" s="357" t="str">
        <f t="shared" si="37"/>
        <v>NORDESTE</v>
      </c>
      <c r="AA63" s="358">
        <f t="shared" si="38"/>
        <v>0.5692090395480226</v>
      </c>
      <c r="AB63" s="359">
        <f t="shared" si="39"/>
        <v>34.695088075869634</v>
      </c>
      <c r="AC63" s="360"/>
    </row>
    <row r="64" spans="1:29" ht="17.25" customHeight="1" x14ac:dyDescent="0.25">
      <c r="A64" s="345" t="str">
        <f t="shared" si="21"/>
        <v>MS 101</v>
      </c>
      <c r="B64" s="661">
        <f t="shared" si="22"/>
        <v>59</v>
      </c>
      <c r="C64" s="661" t="str">
        <f t="shared" si="20"/>
        <v>MS 101-59</v>
      </c>
      <c r="D64" s="346">
        <v>41705</v>
      </c>
      <c r="E64" s="347">
        <v>7162140.8746999996</v>
      </c>
      <c r="F64" s="348">
        <v>665832.68889999995</v>
      </c>
      <c r="G64" s="348">
        <v>885.04100000000005</v>
      </c>
      <c r="H64" s="355">
        <f t="shared" si="23"/>
        <v>0.30805839263930856</v>
      </c>
      <c r="I64" s="356">
        <f t="shared" si="24"/>
        <v>7.366437351748889</v>
      </c>
      <c r="J64" s="356">
        <f t="shared" si="25"/>
        <v>-0.49999999999954525</v>
      </c>
      <c r="K64" s="356">
        <f t="shared" si="26"/>
        <v>-11.899999999991451</v>
      </c>
      <c r="L64" s="356">
        <f t="shared" si="27"/>
        <v>4.4008341805615511E-2</v>
      </c>
      <c r="M64" s="356">
        <f t="shared" si="28"/>
        <v>7.1428571428506463E-2</v>
      </c>
      <c r="N64" s="361" t="str">
        <f t="shared" si="29"/>
        <v>OK</v>
      </c>
      <c r="O64" s="361" t="str">
        <f t="shared" si="30"/>
        <v>OK</v>
      </c>
      <c r="P64" s="361" t="str">
        <f t="shared" si="31"/>
        <v>COND. MIN.</v>
      </c>
      <c r="Q64" s="361" t="str">
        <f t="shared" si="32"/>
        <v>COND. MIN.</v>
      </c>
      <c r="R64" s="625"/>
      <c r="S64" s="625"/>
      <c r="T64" s="625"/>
      <c r="U64" s="625"/>
      <c r="V64" s="356">
        <f t="shared" si="33"/>
        <v>6.1199999414384365</v>
      </c>
      <c r="W64" s="356">
        <f t="shared" si="34"/>
        <v>4.0999999968335032</v>
      </c>
      <c r="X64" s="357" t="str">
        <f t="shared" si="35"/>
        <v>NORTE</v>
      </c>
      <c r="Y64" s="357" t="str">
        <f t="shared" si="36"/>
        <v>LESTE</v>
      </c>
      <c r="Z64" s="357" t="str">
        <f t="shared" si="37"/>
        <v>NORDESTE</v>
      </c>
      <c r="AA64" s="358">
        <f t="shared" si="38"/>
        <v>0.55630936227951144</v>
      </c>
      <c r="AB64" s="359">
        <f t="shared" si="39"/>
        <v>33.800947835754975</v>
      </c>
      <c r="AC64" s="360"/>
    </row>
    <row r="65" spans="1:29" ht="17.25" customHeight="1" x14ac:dyDescent="0.25">
      <c r="A65" s="345" t="str">
        <f t="shared" si="21"/>
        <v>MS 101</v>
      </c>
      <c r="B65" s="661">
        <f t="shared" si="22"/>
        <v>60</v>
      </c>
      <c r="C65" s="661" t="str">
        <f t="shared" si="20"/>
        <v>MS 101-60</v>
      </c>
      <c r="D65" s="346">
        <v>41712</v>
      </c>
      <c r="E65" s="347">
        <v>7162140.8717</v>
      </c>
      <c r="F65" s="348">
        <v>665832.70490000001</v>
      </c>
      <c r="G65" s="348">
        <v>885.03899999999999</v>
      </c>
      <c r="H65" s="355">
        <f t="shared" si="23"/>
        <v>1.6278820575503863</v>
      </c>
      <c r="I65" s="356">
        <f t="shared" si="24"/>
        <v>8.1463120406717859</v>
      </c>
      <c r="J65" s="356">
        <f t="shared" si="25"/>
        <v>-0.20000000000663931</v>
      </c>
      <c r="K65" s="356">
        <f t="shared" si="26"/>
        <v>-12.09999999999809</v>
      </c>
      <c r="L65" s="356">
        <f t="shared" si="27"/>
        <v>0.23255457965005519</v>
      </c>
      <c r="M65" s="356">
        <f t="shared" si="28"/>
        <v>2.8571428572377044E-2</v>
      </c>
      <c r="N65" s="361" t="str">
        <f t="shared" si="29"/>
        <v>OK</v>
      </c>
      <c r="O65" s="361" t="str">
        <f t="shared" si="30"/>
        <v>OK</v>
      </c>
      <c r="P65" s="361" t="str">
        <f t="shared" si="31"/>
        <v>COND. MIN.</v>
      </c>
      <c r="Q65" s="361" t="str">
        <f t="shared" si="32"/>
        <v>COND. MIN.</v>
      </c>
      <c r="R65" s="625"/>
      <c r="S65" s="625"/>
      <c r="T65" s="625"/>
      <c r="U65" s="625"/>
      <c r="V65" s="356">
        <f t="shared" si="33"/>
        <v>5.819999985396862</v>
      </c>
      <c r="W65" s="356">
        <f t="shared" si="34"/>
        <v>5.7000000029802322</v>
      </c>
      <c r="X65" s="357" t="str">
        <f t="shared" si="35"/>
        <v>NORTE</v>
      </c>
      <c r="Y65" s="357" t="str">
        <f t="shared" si="36"/>
        <v>LESTE</v>
      </c>
      <c r="Z65" s="357" t="str">
        <f t="shared" si="37"/>
        <v>NORDESTE</v>
      </c>
      <c r="AA65" s="358">
        <f t="shared" si="38"/>
        <v>0.69938650306748462</v>
      </c>
      <c r="AB65" s="359">
        <f t="shared" si="39"/>
        <v>44.377803756550946</v>
      </c>
      <c r="AC65" s="360"/>
    </row>
    <row r="66" spans="1:29" ht="17.25" customHeight="1" x14ac:dyDescent="0.25">
      <c r="A66" s="345" t="str">
        <f t="shared" si="21"/>
        <v>MS 101</v>
      </c>
      <c r="B66" s="661">
        <f t="shared" si="22"/>
        <v>61</v>
      </c>
      <c r="C66" s="661" t="str">
        <f t="shared" si="20"/>
        <v>MS 101-61</v>
      </c>
      <c r="D66" s="346">
        <v>41719</v>
      </c>
      <c r="E66" s="347">
        <v>7162140.8838999998</v>
      </c>
      <c r="F66" s="348">
        <v>665832.69480000006</v>
      </c>
      <c r="G66" s="348">
        <v>885.03800000000001</v>
      </c>
      <c r="H66" s="355">
        <f t="shared" si="23"/>
        <v>1.5838244642749448</v>
      </c>
      <c r="I66" s="356">
        <f t="shared" si="24"/>
        <v>8.4591784194597128</v>
      </c>
      <c r="J66" s="356">
        <f t="shared" si="25"/>
        <v>-9.9999999997635314E-2</v>
      </c>
      <c r="K66" s="356">
        <f t="shared" si="26"/>
        <v>-12.199999999995725</v>
      </c>
      <c r="L66" s="356">
        <f t="shared" si="27"/>
        <v>0.22626063775356356</v>
      </c>
      <c r="M66" s="356">
        <f t="shared" si="28"/>
        <v>1.4285714285376474E-2</v>
      </c>
      <c r="N66" s="361" t="str">
        <f t="shared" si="29"/>
        <v>OK</v>
      </c>
      <c r="O66" s="361" t="str">
        <f t="shared" si="30"/>
        <v>OK</v>
      </c>
      <c r="P66" s="361" t="str">
        <f t="shared" si="31"/>
        <v>COND. MIN.</v>
      </c>
      <c r="Q66" s="361" t="str">
        <f t="shared" si="32"/>
        <v>COND. MIN.</v>
      </c>
      <c r="R66" s="625"/>
      <c r="S66" s="625"/>
      <c r="T66" s="625"/>
      <c r="U66" s="625"/>
      <c r="V66" s="356">
        <f t="shared" si="33"/>
        <v>7.0399999618530273</v>
      </c>
      <c r="W66" s="356">
        <f t="shared" si="34"/>
        <v>4.6900000073947012</v>
      </c>
      <c r="X66" s="357" t="str">
        <f t="shared" si="35"/>
        <v>NORTE</v>
      </c>
      <c r="Y66" s="357" t="str">
        <f t="shared" si="36"/>
        <v>LESTE</v>
      </c>
      <c r="Z66" s="357" t="str">
        <f t="shared" si="37"/>
        <v>NORDESTE</v>
      </c>
      <c r="AA66" s="358">
        <f t="shared" si="38"/>
        <v>0.55437352245862881</v>
      </c>
      <c r="AB66" s="359">
        <f t="shared" si="39"/>
        <v>33.667575400399784</v>
      </c>
      <c r="AC66" s="360"/>
    </row>
    <row r="67" spans="1:29" ht="17.25" customHeight="1" x14ac:dyDescent="0.25">
      <c r="A67" s="345" t="str">
        <f t="shared" si="21"/>
        <v>MS 101</v>
      </c>
      <c r="B67" s="661">
        <f t="shared" si="22"/>
        <v>62</v>
      </c>
      <c r="C67" s="661" t="str">
        <f t="shared" si="20"/>
        <v>MS 101-62</v>
      </c>
      <c r="D67" s="346">
        <v>41726</v>
      </c>
      <c r="E67" s="347">
        <v>7162140.8709000004</v>
      </c>
      <c r="F67" s="348">
        <v>665832.68530000001</v>
      </c>
      <c r="G67" s="348">
        <v>885.03399999999999</v>
      </c>
      <c r="H67" s="355">
        <f t="shared" si="23"/>
        <v>1.6101241678548521</v>
      </c>
      <c r="I67" s="356">
        <f t="shared" si="24"/>
        <v>6.8509269698256352</v>
      </c>
      <c r="J67" s="356">
        <f t="shared" si="25"/>
        <v>-0.40000000000190994</v>
      </c>
      <c r="K67" s="356">
        <f t="shared" si="26"/>
        <v>-12.599999999997635</v>
      </c>
      <c r="L67" s="356">
        <f t="shared" si="27"/>
        <v>0.23001773826497887</v>
      </c>
      <c r="M67" s="356">
        <f t="shared" si="28"/>
        <v>5.7142857143129992E-2</v>
      </c>
      <c r="N67" s="361" t="str">
        <f t="shared" si="29"/>
        <v>OK</v>
      </c>
      <c r="O67" s="361" t="str">
        <f t="shared" si="30"/>
        <v>OK</v>
      </c>
      <c r="P67" s="361" t="str">
        <f t="shared" si="31"/>
        <v>COND. MIN.</v>
      </c>
      <c r="Q67" s="361" t="str">
        <f t="shared" si="32"/>
        <v>COND. MIN.</v>
      </c>
      <c r="R67" s="625"/>
      <c r="S67" s="625"/>
      <c r="T67" s="625"/>
      <c r="U67" s="625"/>
      <c r="V67" s="356">
        <f t="shared" si="33"/>
        <v>5.7400000281631947</v>
      </c>
      <c r="W67" s="356">
        <f t="shared" si="34"/>
        <v>3.7400000030174851</v>
      </c>
      <c r="X67" s="357" t="str">
        <f t="shared" si="35"/>
        <v>NORTE</v>
      </c>
      <c r="Y67" s="357" t="str">
        <f t="shared" si="36"/>
        <v>LESTE</v>
      </c>
      <c r="Z67" s="357" t="str">
        <f t="shared" si="37"/>
        <v>NORDESTE</v>
      </c>
      <c r="AA67" s="358">
        <f t="shared" si="38"/>
        <v>0.54598540145985408</v>
      </c>
      <c r="AB67" s="359">
        <f t="shared" si="39"/>
        <v>33.092028269657817</v>
      </c>
      <c r="AC67" s="360"/>
    </row>
    <row r="68" spans="1:29" ht="17.25" customHeight="1" x14ac:dyDescent="0.25">
      <c r="A68" s="345" t="str">
        <f t="shared" si="21"/>
        <v>MS 101</v>
      </c>
      <c r="B68" s="661">
        <f t="shared" si="22"/>
        <v>63</v>
      </c>
      <c r="C68" s="661" t="str">
        <f t="shared" si="20"/>
        <v>MS 101-63</v>
      </c>
      <c r="D68" s="346">
        <v>41733</v>
      </c>
      <c r="E68" s="347">
        <v>7162140.8768999996</v>
      </c>
      <c r="F68" s="348">
        <v>665832.69590000005</v>
      </c>
      <c r="G68" s="348">
        <v>885.03499999999997</v>
      </c>
      <c r="H68" s="355">
        <f t="shared" si="23"/>
        <v>1.2180311582697161</v>
      </c>
      <c r="I68" s="356">
        <f t="shared" si="24"/>
        <v>7.9520814449797177</v>
      </c>
      <c r="J68" s="356">
        <f t="shared" si="25"/>
        <v>9.9999999997635314E-2</v>
      </c>
      <c r="K68" s="356">
        <f t="shared" si="26"/>
        <v>-12.5</v>
      </c>
      <c r="L68" s="356">
        <f t="shared" si="27"/>
        <v>0.17400445118138802</v>
      </c>
      <c r="M68" s="356">
        <f t="shared" si="28"/>
        <v>1.4285714285376474E-2</v>
      </c>
      <c r="N68" s="361" t="str">
        <f t="shared" si="29"/>
        <v>OK</v>
      </c>
      <c r="O68" s="361" t="str">
        <f t="shared" si="30"/>
        <v>OK</v>
      </c>
      <c r="P68" s="361" t="str">
        <f t="shared" si="31"/>
        <v>COND. MIN.</v>
      </c>
      <c r="Q68" s="361" t="str">
        <f t="shared" si="32"/>
        <v>COND. MIN.</v>
      </c>
      <c r="R68" s="625"/>
      <c r="S68" s="625"/>
      <c r="T68" s="625"/>
      <c r="U68" s="625"/>
      <c r="V68" s="356">
        <f t="shared" si="33"/>
        <v>6.3399999402463436</v>
      </c>
      <c r="W68" s="356">
        <f t="shared" si="34"/>
        <v>4.8000000067986548</v>
      </c>
      <c r="X68" s="357" t="str">
        <f t="shared" si="35"/>
        <v>NORTE</v>
      </c>
      <c r="Y68" s="357" t="str">
        <f t="shared" si="36"/>
        <v>LESTE</v>
      </c>
      <c r="Z68" s="357" t="str">
        <f t="shared" si="37"/>
        <v>NORDESTE</v>
      </c>
      <c r="AA68" s="358">
        <f t="shared" si="38"/>
        <v>0.60377358490566035</v>
      </c>
      <c r="AB68" s="359">
        <f t="shared" si="39"/>
        <v>37.140641525534505</v>
      </c>
      <c r="AC68" s="360"/>
    </row>
    <row r="69" spans="1:29" ht="17.25" customHeight="1" x14ac:dyDescent="0.25">
      <c r="A69" s="345" t="str">
        <f t="shared" si="21"/>
        <v>MS 101</v>
      </c>
      <c r="B69" s="661">
        <f t="shared" si="22"/>
        <v>64</v>
      </c>
      <c r="C69" s="661" t="str">
        <f t="shared" si="20"/>
        <v>MS 101-64</v>
      </c>
      <c r="D69" s="346">
        <v>41740</v>
      </c>
      <c r="E69" s="347">
        <v>7162140.8759000003</v>
      </c>
      <c r="F69" s="348">
        <v>665832.69350000005</v>
      </c>
      <c r="G69" s="348">
        <v>885.03099999999995</v>
      </c>
      <c r="H69" s="355">
        <f t="shared" si="23"/>
        <v>0.25999997026073063</v>
      </c>
      <c r="I69" s="356">
        <f t="shared" si="24"/>
        <v>7.7285962681598193</v>
      </c>
      <c r="J69" s="356">
        <f t="shared" si="25"/>
        <v>-0.40000000000190994</v>
      </c>
      <c r="K69" s="356">
        <f t="shared" si="26"/>
        <v>-12.90000000000191</v>
      </c>
      <c r="L69" s="356">
        <f t="shared" si="27"/>
        <v>3.7142852894390087E-2</v>
      </c>
      <c r="M69" s="356">
        <f t="shared" si="28"/>
        <v>5.7142857143129992E-2</v>
      </c>
      <c r="N69" s="361" t="str">
        <f t="shared" si="29"/>
        <v>OK</v>
      </c>
      <c r="O69" s="361" t="str">
        <f t="shared" si="30"/>
        <v>OK</v>
      </c>
      <c r="P69" s="361" t="str">
        <f t="shared" si="31"/>
        <v>COND. MIN.</v>
      </c>
      <c r="Q69" s="361" t="str">
        <f t="shared" si="32"/>
        <v>COND. MIN.</v>
      </c>
      <c r="R69" s="625"/>
      <c r="S69" s="625"/>
      <c r="T69" s="625"/>
      <c r="U69" s="625"/>
      <c r="V69" s="356">
        <f t="shared" si="33"/>
        <v>6.2400000169873238</v>
      </c>
      <c r="W69" s="356">
        <f t="shared" si="34"/>
        <v>4.5600000070407987</v>
      </c>
      <c r="X69" s="357" t="str">
        <f t="shared" si="35"/>
        <v>NORTE</v>
      </c>
      <c r="Y69" s="357" t="str">
        <f t="shared" si="36"/>
        <v>LESTE</v>
      </c>
      <c r="Z69" s="357" t="str">
        <f t="shared" si="37"/>
        <v>NORDESTE</v>
      </c>
      <c r="AA69" s="358">
        <f t="shared" si="38"/>
        <v>0.58990944372574372</v>
      </c>
      <c r="AB69" s="359">
        <f t="shared" si="39"/>
        <v>36.150582316825684</v>
      </c>
      <c r="AC69" s="360"/>
    </row>
    <row r="70" spans="1:29" ht="17.25" customHeight="1" x14ac:dyDescent="0.25">
      <c r="A70" s="345" t="str">
        <f t="shared" si="21"/>
        <v>MS 101</v>
      </c>
      <c r="B70" s="661">
        <f t="shared" si="22"/>
        <v>65</v>
      </c>
      <c r="C70" s="661" t="str">
        <f t="shared" ref="C70:C101" si="40">A70&amp;"-"&amp;B70</f>
        <v>MS 101-65</v>
      </c>
      <c r="D70" s="346">
        <v>41746</v>
      </c>
      <c r="E70" s="347">
        <v>7162140.8731000004</v>
      </c>
      <c r="F70" s="348">
        <v>665832.69299999997</v>
      </c>
      <c r="G70" s="348">
        <v>885.029</v>
      </c>
      <c r="H70" s="355">
        <f t="shared" si="23"/>
        <v>0.28442924467896818</v>
      </c>
      <c r="I70" s="356">
        <f t="shared" si="24"/>
        <v>7.4740685246443173</v>
      </c>
      <c r="J70" s="356">
        <f t="shared" si="25"/>
        <v>-0.19999999999527063</v>
      </c>
      <c r="K70" s="356">
        <f t="shared" si="26"/>
        <v>-13.099999999997181</v>
      </c>
      <c r="L70" s="356">
        <f t="shared" si="27"/>
        <v>4.7404874113161362E-2</v>
      </c>
      <c r="M70" s="356">
        <f t="shared" si="28"/>
        <v>3.3333333332545102E-2</v>
      </c>
      <c r="N70" s="361" t="str">
        <f t="shared" si="29"/>
        <v>OK</v>
      </c>
      <c r="O70" s="361" t="str">
        <f t="shared" si="30"/>
        <v>OK</v>
      </c>
      <c r="P70" s="361" t="str">
        <f t="shared" si="31"/>
        <v>COND. MIN.</v>
      </c>
      <c r="Q70" s="361" t="str">
        <f t="shared" si="32"/>
        <v>COND. MIN.</v>
      </c>
      <c r="R70" s="625"/>
      <c r="S70" s="625"/>
      <c r="T70" s="625"/>
      <c r="U70" s="625"/>
      <c r="V70" s="356">
        <f t="shared" si="33"/>
        <v>5.9600000269711018</v>
      </c>
      <c r="W70" s="356">
        <f t="shared" si="34"/>
        <v>4.50999999884516</v>
      </c>
      <c r="X70" s="357" t="str">
        <f t="shared" si="35"/>
        <v>NORTE</v>
      </c>
      <c r="Y70" s="357" t="str">
        <f t="shared" si="36"/>
        <v>LESTE</v>
      </c>
      <c r="Z70" s="357" t="str">
        <f t="shared" si="37"/>
        <v>NORDESTE</v>
      </c>
      <c r="AA70" s="358">
        <f t="shared" si="38"/>
        <v>0.60374832663989286</v>
      </c>
      <c r="AB70" s="359">
        <f t="shared" si="39"/>
        <v>37.138826103053162</v>
      </c>
      <c r="AC70" s="360"/>
    </row>
    <row r="71" spans="1:29" ht="17.25" customHeight="1" x14ac:dyDescent="0.25">
      <c r="A71" s="345" t="str">
        <f t="shared" ref="A71:A102" si="41">A70</f>
        <v>MS 101</v>
      </c>
      <c r="B71" s="661">
        <f t="shared" ref="B71:B102" si="42">IF(A70=A71,B70+1,1)</f>
        <v>66</v>
      </c>
      <c r="C71" s="661" t="str">
        <f t="shared" si="40"/>
        <v>MS 101-66</v>
      </c>
      <c r="D71" s="346">
        <v>41754</v>
      </c>
      <c r="E71" s="347">
        <v>7162140.8777999999</v>
      </c>
      <c r="F71" s="348">
        <v>665832.69559999998</v>
      </c>
      <c r="G71" s="348">
        <v>885.02599999999995</v>
      </c>
      <c r="H71" s="355">
        <f t="shared" ref="H71:H102" si="43">SQRT((E71-E70)^2+(F71-F70)^2)*100</f>
        <v>0.53712191374274976</v>
      </c>
      <c r="I71" s="356">
        <f t="shared" ref="I71:I102" si="44">SQRT((E71-$E$6)^2+(F71-$F$6)^2)*100</f>
        <v>8.0061101451673817</v>
      </c>
      <c r="J71" s="356">
        <f t="shared" ref="J71:J102" si="45">(G71-G70)*100</f>
        <v>-0.30000000000427463</v>
      </c>
      <c r="K71" s="356">
        <f t="shared" ref="K71:K102" si="46">(G71-$G$6)*100</f>
        <v>-13.400000000001455</v>
      </c>
      <c r="L71" s="356">
        <f t="shared" ref="L71:L102" si="47">H71/(D71-D70)</f>
        <v>6.714023921784372E-2</v>
      </c>
      <c r="M71" s="356">
        <f t="shared" ref="M71:M102" si="48">ABS((J71/(D71-D70)))</f>
        <v>3.7500000000534328E-2</v>
      </c>
      <c r="N71" s="361" t="str">
        <f t="shared" ref="N71:N102" si="49">IF(L71&lt;=0.25,"OK",IF(AND(0.25&lt;L71,L71&lt;=1),"ATENÇÃO",IF(AND(1&lt;L71,L71&lt;=4),"ALERTA",IF(AND(4&lt;L71,L71&lt;=14),"INTERVENÇÃO","PARALISAÇÃO"))))</f>
        <v>OK</v>
      </c>
      <c r="O71" s="361" t="str">
        <f t="shared" ref="O71:O102" si="50">IF(M71&lt;=0.25,"OK",IF(AND(0.25&lt;M71,M71&lt;=1),"ATENÇÃO",IF(AND(1&lt;M71,M71&lt;=4),"ALERTA",IF(AND(4&lt;M71,M71&lt;=14),"INTERVENÇÃO","PARALISAÇÃO"))))</f>
        <v>OK</v>
      </c>
      <c r="P71" s="361" t="str">
        <f t="shared" ref="P71:P102" si="51">IF(L71&lt;=1,"COND. MIN.",IF(AND(1&lt;L71, L71&lt;=2),"ATENÇÃO",IF(AND(2&lt;L71,L71&lt;=5),"ALERTA","INTERVENÇÃO")))</f>
        <v>COND. MIN.</v>
      </c>
      <c r="Q71" s="361" t="str">
        <f t="shared" ref="Q71:Q102" si="52">IF(M71&lt;=2,"COND. MIN.",IF(AND(2&lt;M71, M71&lt;=4),"ATENÇÃO",IF(AND(4&lt;M71, M71&lt;=10),"ALERTA","INTERVENÇÃO")))</f>
        <v>COND. MIN.</v>
      </c>
      <c r="R71" s="625"/>
      <c r="S71" s="625"/>
      <c r="T71" s="625"/>
      <c r="U71" s="625"/>
      <c r="V71" s="356">
        <f t="shared" ref="V71:V102" si="53">(E71-$E$6)*100</f>
        <v>6.4299999736249447</v>
      </c>
      <c r="W71" s="356">
        <f t="shared" ref="W71:W102" si="54">(F71-$F$6)*100</f>
        <v>4.7699999995529652</v>
      </c>
      <c r="X71" s="357" t="str">
        <f t="shared" ref="X71:X102" si="55">IF(V71&gt;0,"NORTE","SUL")</f>
        <v>NORTE</v>
      </c>
      <c r="Y71" s="357" t="str">
        <f t="shared" ref="Y71:Y102" si="56">IF(W71&gt;0,"LESTE","OESTE")</f>
        <v>LESTE</v>
      </c>
      <c r="Z71" s="357" t="str">
        <f t="shared" ref="Z71:Z102" si="57">IF(AND(X71="SUL", Y71="LESTE"),"SUDESTE", IF(AND(X71="SUL", Y71="OESTE"), "SUDOESTE", IF(AND(X71="NORTE", Y71="LESTE"), "NORDESTE", "NOROESTE")))</f>
        <v>NORDESTE</v>
      </c>
      <c r="AA71" s="358">
        <f t="shared" ref="AA71:AA102" si="58">ABS(ROUND(W71,2)/ROUND(I71,2))</f>
        <v>0.5955056179775281</v>
      </c>
      <c r="AB71" s="359">
        <f t="shared" ref="AB71:AB102" si="59">DEGREES(ASIN(AA71))</f>
        <v>36.548684855897029</v>
      </c>
      <c r="AC71" s="360"/>
    </row>
    <row r="72" spans="1:29" ht="17.25" customHeight="1" x14ac:dyDescent="0.25">
      <c r="A72" s="345" t="str">
        <f t="shared" si="41"/>
        <v>MS 101</v>
      </c>
      <c r="B72" s="661">
        <f t="shared" si="42"/>
        <v>67</v>
      </c>
      <c r="C72" s="661" t="str">
        <f t="shared" si="40"/>
        <v>MS 101-67</v>
      </c>
      <c r="D72" s="346">
        <v>41761</v>
      </c>
      <c r="E72" s="347">
        <v>7162140.8701999998</v>
      </c>
      <c r="F72" s="348">
        <v>665832.69609999994</v>
      </c>
      <c r="G72" s="348">
        <v>885.024</v>
      </c>
      <c r="H72" s="355">
        <f t="shared" si="43"/>
        <v>0.7616429735343252</v>
      </c>
      <c r="I72" s="356">
        <f t="shared" si="44"/>
        <v>7.4418612939275457</v>
      </c>
      <c r="J72" s="356">
        <f t="shared" si="45"/>
        <v>-0.19999999999527063</v>
      </c>
      <c r="K72" s="356">
        <f t="shared" si="46"/>
        <v>-13.599999999996726</v>
      </c>
      <c r="L72" s="356">
        <f t="shared" si="47"/>
        <v>0.10880613907633217</v>
      </c>
      <c r="M72" s="356">
        <f t="shared" si="48"/>
        <v>2.8571428570752948E-2</v>
      </c>
      <c r="N72" s="361" t="str">
        <f t="shared" si="49"/>
        <v>OK</v>
      </c>
      <c r="O72" s="361" t="str">
        <f t="shared" si="50"/>
        <v>OK</v>
      </c>
      <c r="P72" s="361" t="str">
        <f t="shared" si="51"/>
        <v>COND. MIN.</v>
      </c>
      <c r="Q72" s="361" t="str">
        <f t="shared" si="52"/>
        <v>COND. MIN.</v>
      </c>
      <c r="R72" s="625"/>
      <c r="S72" s="625"/>
      <c r="T72" s="625"/>
      <c r="U72" s="625"/>
      <c r="V72" s="356">
        <f t="shared" si="53"/>
        <v>5.6699999608099461</v>
      </c>
      <c r="W72" s="356">
        <f t="shared" si="54"/>
        <v>4.8199999961070716</v>
      </c>
      <c r="X72" s="357" t="str">
        <f t="shared" si="55"/>
        <v>NORTE</v>
      </c>
      <c r="Y72" s="357" t="str">
        <f t="shared" si="56"/>
        <v>LESTE</v>
      </c>
      <c r="Z72" s="357" t="str">
        <f t="shared" si="57"/>
        <v>NORDESTE</v>
      </c>
      <c r="AA72" s="358">
        <f t="shared" si="58"/>
        <v>0.64784946236559138</v>
      </c>
      <c r="AB72" s="359">
        <f t="shared" si="59"/>
        <v>40.379656104857119</v>
      </c>
      <c r="AC72" s="360"/>
    </row>
    <row r="73" spans="1:29" ht="17.25" customHeight="1" x14ac:dyDescent="0.25">
      <c r="A73" s="345" t="str">
        <f t="shared" si="41"/>
        <v>MS 101</v>
      </c>
      <c r="B73" s="661">
        <f t="shared" si="42"/>
        <v>68</v>
      </c>
      <c r="C73" s="661" t="str">
        <f t="shared" si="40"/>
        <v>MS 101-68</v>
      </c>
      <c r="D73" s="346">
        <v>41768</v>
      </c>
      <c r="E73" s="347">
        <v>7162140.8689000001</v>
      </c>
      <c r="F73" s="348">
        <v>665832.70129999996</v>
      </c>
      <c r="G73" s="348">
        <v>885.02200000000005</v>
      </c>
      <c r="H73" s="355">
        <f t="shared" si="43"/>
        <v>0.53600372431901577</v>
      </c>
      <c r="I73" s="356">
        <f t="shared" si="44"/>
        <v>7.6946214931184063</v>
      </c>
      <c r="J73" s="356">
        <f t="shared" si="45"/>
        <v>-0.19999999999527063</v>
      </c>
      <c r="K73" s="356">
        <f t="shared" si="46"/>
        <v>-13.799999999991996</v>
      </c>
      <c r="L73" s="356">
        <f t="shared" si="47"/>
        <v>7.6571960617002249E-2</v>
      </c>
      <c r="M73" s="356">
        <f t="shared" si="48"/>
        <v>2.8571428570752948E-2</v>
      </c>
      <c r="N73" s="361" t="str">
        <f t="shared" si="49"/>
        <v>OK</v>
      </c>
      <c r="O73" s="361" t="str">
        <f t="shared" si="50"/>
        <v>OK</v>
      </c>
      <c r="P73" s="361" t="str">
        <f t="shared" si="51"/>
        <v>COND. MIN.</v>
      </c>
      <c r="Q73" s="361" t="str">
        <f t="shared" si="52"/>
        <v>COND. MIN.</v>
      </c>
      <c r="R73" s="625"/>
      <c r="S73" s="625"/>
      <c r="T73" s="625"/>
      <c r="U73" s="625"/>
      <c r="V73" s="356">
        <f t="shared" si="53"/>
        <v>5.53999999538064</v>
      </c>
      <c r="W73" s="356">
        <f t="shared" si="54"/>
        <v>5.339999997522682</v>
      </c>
      <c r="X73" s="357" t="str">
        <f t="shared" si="55"/>
        <v>NORTE</v>
      </c>
      <c r="Y73" s="357" t="str">
        <f t="shared" si="56"/>
        <v>LESTE</v>
      </c>
      <c r="Z73" s="357" t="str">
        <f t="shared" si="57"/>
        <v>NORDESTE</v>
      </c>
      <c r="AA73" s="358">
        <f t="shared" si="58"/>
        <v>0.694408322496749</v>
      </c>
      <c r="AB73" s="359">
        <f t="shared" si="59"/>
        <v>43.980086894394425</v>
      </c>
      <c r="AC73" s="360"/>
    </row>
    <row r="74" spans="1:29" ht="17.25" customHeight="1" x14ac:dyDescent="0.25">
      <c r="A74" s="345" t="str">
        <f t="shared" si="41"/>
        <v>MS 101</v>
      </c>
      <c r="B74" s="661">
        <f t="shared" si="42"/>
        <v>69</v>
      </c>
      <c r="C74" s="661" t="str">
        <f t="shared" si="40"/>
        <v>MS 101-69</v>
      </c>
      <c r="D74" s="346">
        <v>41775</v>
      </c>
      <c r="E74" s="347">
        <v>7162140.8638000004</v>
      </c>
      <c r="F74" s="348">
        <v>665832.69830000005</v>
      </c>
      <c r="G74" s="348">
        <v>885.02099999999996</v>
      </c>
      <c r="H74" s="355">
        <f t="shared" si="43"/>
        <v>0.59169245884432642</v>
      </c>
      <c r="I74" s="356">
        <f t="shared" si="44"/>
        <v>7.1205688187770928</v>
      </c>
      <c r="J74" s="356">
        <f t="shared" si="45"/>
        <v>-0.100000000009004</v>
      </c>
      <c r="K74" s="356">
        <f t="shared" si="46"/>
        <v>-13.900000000001</v>
      </c>
      <c r="L74" s="356">
        <f t="shared" si="47"/>
        <v>8.4527494120618066E-2</v>
      </c>
      <c r="M74" s="356">
        <f t="shared" si="48"/>
        <v>1.4285714287000571E-2</v>
      </c>
      <c r="N74" s="361" t="str">
        <f t="shared" si="49"/>
        <v>OK</v>
      </c>
      <c r="O74" s="361" t="str">
        <f t="shared" si="50"/>
        <v>OK</v>
      </c>
      <c r="P74" s="361" t="str">
        <f t="shared" si="51"/>
        <v>COND. MIN.</v>
      </c>
      <c r="Q74" s="361" t="str">
        <f t="shared" si="52"/>
        <v>COND. MIN.</v>
      </c>
      <c r="R74" s="625"/>
      <c r="S74" s="625"/>
      <c r="T74" s="625"/>
      <c r="U74" s="625"/>
      <c r="V74" s="356">
        <f t="shared" si="53"/>
        <v>5.0300000235438347</v>
      </c>
      <c r="W74" s="356">
        <f t="shared" si="54"/>
        <v>5.0400000065565109</v>
      </c>
      <c r="X74" s="357" t="str">
        <f t="shared" si="55"/>
        <v>NORTE</v>
      </c>
      <c r="Y74" s="357" t="str">
        <f t="shared" si="56"/>
        <v>LESTE</v>
      </c>
      <c r="Z74" s="357" t="str">
        <f t="shared" si="57"/>
        <v>NORDESTE</v>
      </c>
      <c r="AA74" s="358">
        <f t="shared" si="58"/>
        <v>0.7078651685393258</v>
      </c>
      <c r="AB74" s="359">
        <f t="shared" si="59"/>
        <v>45.061483966637851</v>
      </c>
      <c r="AC74" s="360"/>
    </row>
    <row r="75" spans="1:29" ht="17.25" customHeight="1" x14ac:dyDescent="0.25">
      <c r="A75" s="345" t="str">
        <f t="shared" si="41"/>
        <v>MS 101</v>
      </c>
      <c r="B75" s="661">
        <f t="shared" si="42"/>
        <v>70</v>
      </c>
      <c r="C75" s="661" t="str">
        <f t="shared" si="40"/>
        <v>MS 101-70</v>
      </c>
      <c r="D75" s="346">
        <v>41782</v>
      </c>
      <c r="E75" s="347">
        <v>7162140.8684</v>
      </c>
      <c r="F75" s="348">
        <v>665832.69649999996</v>
      </c>
      <c r="G75" s="348">
        <v>885.01099999999997</v>
      </c>
      <c r="H75" s="355">
        <f t="shared" si="43"/>
        <v>0.49396353066568549</v>
      </c>
      <c r="I75" s="356">
        <f t="shared" si="44"/>
        <v>7.3321006430571494</v>
      </c>
      <c r="J75" s="356">
        <f t="shared" si="45"/>
        <v>-0.99999999999909051</v>
      </c>
      <c r="K75" s="356">
        <f t="shared" si="46"/>
        <v>-14.900000000000091</v>
      </c>
      <c r="L75" s="356">
        <f t="shared" si="47"/>
        <v>7.0566218666526501E-2</v>
      </c>
      <c r="M75" s="356">
        <f t="shared" si="48"/>
        <v>0.14285714285701293</v>
      </c>
      <c r="N75" s="361" t="str">
        <f t="shared" si="49"/>
        <v>OK</v>
      </c>
      <c r="O75" s="361" t="str">
        <f t="shared" si="50"/>
        <v>OK</v>
      </c>
      <c r="P75" s="361" t="str">
        <f t="shared" si="51"/>
        <v>COND. MIN.</v>
      </c>
      <c r="Q75" s="361" t="str">
        <f t="shared" si="52"/>
        <v>COND. MIN.</v>
      </c>
      <c r="R75" s="625"/>
      <c r="S75" s="625"/>
      <c r="T75" s="625"/>
      <c r="U75" s="625"/>
      <c r="V75" s="356">
        <f t="shared" si="53"/>
        <v>5.4899999871850014</v>
      </c>
      <c r="W75" s="356">
        <f t="shared" si="54"/>
        <v>4.8599999980069697</v>
      </c>
      <c r="X75" s="357" t="str">
        <f t="shared" si="55"/>
        <v>NORTE</v>
      </c>
      <c r="Y75" s="357" t="str">
        <f t="shared" si="56"/>
        <v>LESTE</v>
      </c>
      <c r="Z75" s="357" t="str">
        <f t="shared" si="57"/>
        <v>NORDESTE</v>
      </c>
      <c r="AA75" s="358">
        <f t="shared" si="58"/>
        <v>0.66302864938608463</v>
      </c>
      <c r="AB75" s="359">
        <f t="shared" si="59"/>
        <v>41.53126590230935</v>
      </c>
      <c r="AC75" s="360"/>
    </row>
    <row r="76" spans="1:29" ht="17.25" customHeight="1" x14ac:dyDescent="0.25">
      <c r="A76" s="345" t="str">
        <f t="shared" si="41"/>
        <v>MS 101</v>
      </c>
      <c r="B76" s="661">
        <f t="shared" si="42"/>
        <v>71</v>
      </c>
      <c r="C76" s="661" t="str">
        <f t="shared" si="40"/>
        <v>MS 101-71</v>
      </c>
      <c r="D76" s="346">
        <v>41789</v>
      </c>
      <c r="E76" s="347">
        <v>7162140.8717</v>
      </c>
      <c r="F76" s="348">
        <v>665832.69940000004</v>
      </c>
      <c r="G76" s="348">
        <v>885.01599999999996</v>
      </c>
      <c r="H76" s="355">
        <f t="shared" si="43"/>
        <v>0.43931765663680655</v>
      </c>
      <c r="I76" s="356">
        <f t="shared" si="44"/>
        <v>7.7714155654817656</v>
      </c>
      <c r="J76" s="356">
        <f t="shared" si="45"/>
        <v>0.49999999999954525</v>
      </c>
      <c r="K76" s="356">
        <f t="shared" si="46"/>
        <v>-14.400000000000546</v>
      </c>
      <c r="L76" s="356">
        <f t="shared" si="47"/>
        <v>6.2759665233829504E-2</v>
      </c>
      <c r="M76" s="356">
        <f t="shared" si="48"/>
        <v>7.1428571428506463E-2</v>
      </c>
      <c r="N76" s="361" t="str">
        <f t="shared" si="49"/>
        <v>OK</v>
      </c>
      <c r="O76" s="361" t="str">
        <f t="shared" si="50"/>
        <v>OK</v>
      </c>
      <c r="P76" s="361" t="str">
        <f t="shared" si="51"/>
        <v>COND. MIN.</v>
      </c>
      <c r="Q76" s="361" t="str">
        <f t="shared" si="52"/>
        <v>COND. MIN.</v>
      </c>
      <c r="R76" s="625"/>
      <c r="S76" s="625"/>
      <c r="T76" s="625"/>
      <c r="U76" s="625"/>
      <c r="V76" s="356">
        <f t="shared" si="53"/>
        <v>5.819999985396862</v>
      </c>
      <c r="W76" s="356">
        <f t="shared" si="54"/>
        <v>5.1500000059604645</v>
      </c>
      <c r="X76" s="357" t="str">
        <f t="shared" si="55"/>
        <v>NORTE</v>
      </c>
      <c r="Y76" s="357" t="str">
        <f t="shared" si="56"/>
        <v>LESTE</v>
      </c>
      <c r="Z76" s="357" t="str">
        <f t="shared" si="57"/>
        <v>NORDESTE</v>
      </c>
      <c r="AA76" s="358">
        <f t="shared" si="58"/>
        <v>0.66280566280566289</v>
      </c>
      <c r="AB76" s="359">
        <f t="shared" si="59"/>
        <v>41.514201238616963</v>
      </c>
      <c r="AC76" s="360"/>
    </row>
    <row r="77" spans="1:29" ht="17.25" customHeight="1" x14ac:dyDescent="0.25">
      <c r="A77" s="345" t="str">
        <f t="shared" si="41"/>
        <v>MS 101</v>
      </c>
      <c r="B77" s="661">
        <f t="shared" si="42"/>
        <v>72</v>
      </c>
      <c r="C77" s="661" t="str">
        <f t="shared" si="40"/>
        <v>MS 101-72</v>
      </c>
      <c r="D77" s="346">
        <v>41796</v>
      </c>
      <c r="E77" s="347">
        <v>7162140.8609999996</v>
      </c>
      <c r="F77" s="348">
        <v>665832.69240000006</v>
      </c>
      <c r="G77" s="348">
        <v>885.00800000000004</v>
      </c>
      <c r="H77" s="355">
        <f t="shared" si="43"/>
        <v>1.2786321183031082</v>
      </c>
      <c r="I77" s="356">
        <f t="shared" si="44"/>
        <v>6.508840104175535</v>
      </c>
      <c r="J77" s="356">
        <f t="shared" si="45"/>
        <v>-0.79999999999245119</v>
      </c>
      <c r="K77" s="356">
        <f t="shared" si="46"/>
        <v>-15.199999999992997</v>
      </c>
      <c r="L77" s="356">
        <f t="shared" si="47"/>
        <v>0.1826617311861583</v>
      </c>
      <c r="M77" s="356">
        <f t="shared" si="48"/>
        <v>0.11428571428463588</v>
      </c>
      <c r="N77" s="361" t="str">
        <f t="shared" si="49"/>
        <v>OK</v>
      </c>
      <c r="O77" s="361" t="str">
        <f t="shared" si="50"/>
        <v>OK</v>
      </c>
      <c r="P77" s="361" t="str">
        <f t="shared" si="51"/>
        <v>COND. MIN.</v>
      </c>
      <c r="Q77" s="361" t="str">
        <f t="shared" si="52"/>
        <v>COND. MIN.</v>
      </c>
      <c r="R77" s="625"/>
      <c r="S77" s="625"/>
      <c r="T77" s="625"/>
      <c r="U77" s="625"/>
      <c r="V77" s="356">
        <f t="shared" si="53"/>
        <v>4.7499999403953552</v>
      </c>
      <c r="W77" s="356">
        <f t="shared" si="54"/>
        <v>4.4500000076368451</v>
      </c>
      <c r="X77" s="357" t="str">
        <f t="shared" si="55"/>
        <v>NORTE</v>
      </c>
      <c r="Y77" s="357" t="str">
        <f t="shared" si="56"/>
        <v>LESTE</v>
      </c>
      <c r="Z77" s="357" t="str">
        <f t="shared" si="57"/>
        <v>NORDESTE</v>
      </c>
      <c r="AA77" s="358">
        <f t="shared" si="58"/>
        <v>0.68356374807987719</v>
      </c>
      <c r="AB77" s="359">
        <f t="shared" si="59"/>
        <v>43.122758499820456</v>
      </c>
      <c r="AC77" s="360"/>
    </row>
    <row r="78" spans="1:29" ht="17.25" customHeight="1" x14ac:dyDescent="0.25">
      <c r="A78" s="345" t="str">
        <f t="shared" si="41"/>
        <v>MS 101</v>
      </c>
      <c r="B78" s="661">
        <f t="shared" si="42"/>
        <v>73</v>
      </c>
      <c r="C78" s="661" t="str">
        <f t="shared" si="40"/>
        <v>MS 101-73</v>
      </c>
      <c r="D78" s="346">
        <v>41803</v>
      </c>
      <c r="E78" s="347">
        <v>7162140.8668999998</v>
      </c>
      <c r="F78" s="348">
        <v>665832.69590000005</v>
      </c>
      <c r="G78" s="348">
        <v>885.01199999999994</v>
      </c>
      <c r="H78" s="355">
        <f t="shared" si="43"/>
        <v>0.68600293411361513</v>
      </c>
      <c r="I78" s="356">
        <f t="shared" si="44"/>
        <v>7.1802228144964024</v>
      </c>
      <c r="J78" s="356">
        <f t="shared" si="45"/>
        <v>0.39999999999054126</v>
      </c>
      <c r="K78" s="356">
        <f t="shared" si="46"/>
        <v>-14.800000000002456</v>
      </c>
      <c r="L78" s="356">
        <f t="shared" si="47"/>
        <v>9.8000419159087873E-2</v>
      </c>
      <c r="M78" s="356">
        <f t="shared" si="48"/>
        <v>5.7142857141505896E-2</v>
      </c>
      <c r="N78" s="361" t="str">
        <f t="shared" si="49"/>
        <v>OK</v>
      </c>
      <c r="O78" s="361" t="str">
        <f t="shared" si="50"/>
        <v>OK</v>
      </c>
      <c r="P78" s="361" t="str">
        <f t="shared" si="51"/>
        <v>COND. MIN.</v>
      </c>
      <c r="Q78" s="361" t="str">
        <f t="shared" si="52"/>
        <v>COND. MIN.</v>
      </c>
      <c r="R78" s="625"/>
      <c r="S78" s="625"/>
      <c r="T78" s="625"/>
      <c r="U78" s="625"/>
      <c r="V78" s="356">
        <f t="shared" si="53"/>
        <v>5.3399999625980854</v>
      </c>
      <c r="W78" s="356">
        <f t="shared" si="54"/>
        <v>4.8000000067986548</v>
      </c>
      <c r="X78" s="357" t="str">
        <f t="shared" si="55"/>
        <v>NORTE</v>
      </c>
      <c r="Y78" s="357" t="str">
        <f t="shared" si="56"/>
        <v>LESTE</v>
      </c>
      <c r="Z78" s="357" t="str">
        <f t="shared" si="57"/>
        <v>NORDESTE</v>
      </c>
      <c r="AA78" s="358">
        <f t="shared" si="58"/>
        <v>0.66852367688022285</v>
      </c>
      <c r="AB78" s="359">
        <f t="shared" si="59"/>
        <v>41.953223485252181</v>
      </c>
      <c r="AC78" s="360"/>
    </row>
    <row r="79" spans="1:29" ht="17.25" customHeight="1" x14ac:dyDescent="0.25">
      <c r="A79" s="345" t="str">
        <f t="shared" si="41"/>
        <v>MS 101</v>
      </c>
      <c r="B79" s="661">
        <f t="shared" si="42"/>
        <v>74</v>
      </c>
      <c r="C79" s="661" t="str">
        <f t="shared" si="40"/>
        <v>MS 101-74</v>
      </c>
      <c r="D79" s="346">
        <v>41810</v>
      </c>
      <c r="E79" s="347">
        <v>7162140.8569</v>
      </c>
      <c r="F79" s="348">
        <v>665832.68590000004</v>
      </c>
      <c r="G79" s="348">
        <v>885.00199999999995</v>
      </c>
      <c r="H79" s="355">
        <f t="shared" si="43"/>
        <v>1.4142135472265716</v>
      </c>
      <c r="I79" s="356">
        <f t="shared" si="44"/>
        <v>5.7685006642936454</v>
      </c>
      <c r="J79" s="356">
        <f t="shared" si="45"/>
        <v>-0.99999999999909051</v>
      </c>
      <c r="K79" s="356">
        <f t="shared" si="46"/>
        <v>-15.800000000001546</v>
      </c>
      <c r="L79" s="356">
        <f t="shared" si="47"/>
        <v>0.20203050674665307</v>
      </c>
      <c r="M79" s="356">
        <f t="shared" si="48"/>
        <v>0.14285714285701293</v>
      </c>
      <c r="N79" s="361" t="str">
        <f t="shared" si="49"/>
        <v>OK</v>
      </c>
      <c r="O79" s="361" t="str">
        <f t="shared" si="50"/>
        <v>OK</v>
      </c>
      <c r="P79" s="361" t="str">
        <f t="shared" si="51"/>
        <v>COND. MIN.</v>
      </c>
      <c r="Q79" s="361" t="str">
        <f t="shared" si="52"/>
        <v>COND. MIN.</v>
      </c>
      <c r="R79" s="625"/>
      <c r="S79" s="625"/>
      <c r="T79" s="625"/>
      <c r="U79" s="625"/>
      <c r="V79" s="356">
        <f t="shared" si="53"/>
        <v>4.3399999849498272</v>
      </c>
      <c r="W79" s="356">
        <f t="shared" si="54"/>
        <v>3.8000000058673322</v>
      </c>
      <c r="X79" s="357" t="str">
        <f t="shared" si="55"/>
        <v>NORTE</v>
      </c>
      <c r="Y79" s="357" t="str">
        <f t="shared" si="56"/>
        <v>LESTE</v>
      </c>
      <c r="Z79" s="357" t="str">
        <f t="shared" si="57"/>
        <v>NORDESTE</v>
      </c>
      <c r="AA79" s="358">
        <f t="shared" si="58"/>
        <v>0.65857885615251299</v>
      </c>
      <c r="AB79" s="359">
        <f t="shared" si="59"/>
        <v>41.191578140327188</v>
      </c>
      <c r="AC79" s="360"/>
    </row>
    <row r="80" spans="1:29" ht="17.25" customHeight="1" x14ac:dyDescent="0.25">
      <c r="A80" s="345" t="str">
        <f t="shared" si="41"/>
        <v>MS 101</v>
      </c>
      <c r="B80" s="661">
        <f t="shared" si="42"/>
        <v>75</v>
      </c>
      <c r="C80" s="661" t="str">
        <f t="shared" si="40"/>
        <v>MS 101-75</v>
      </c>
      <c r="D80" s="346">
        <v>41817</v>
      </c>
      <c r="E80" s="347">
        <v>7162140.8278000001</v>
      </c>
      <c r="F80" s="348">
        <v>665832.70310000004</v>
      </c>
      <c r="G80" s="348">
        <v>885.01</v>
      </c>
      <c r="H80" s="355">
        <f t="shared" si="43"/>
        <v>3.3803106304317203</v>
      </c>
      <c r="I80" s="356">
        <f t="shared" si="44"/>
        <v>5.7022188703062193</v>
      </c>
      <c r="J80" s="356">
        <f t="shared" si="45"/>
        <v>0.80000000000381988</v>
      </c>
      <c r="K80" s="356">
        <f t="shared" si="46"/>
        <v>-14.999999999997726</v>
      </c>
      <c r="L80" s="356">
        <f t="shared" si="47"/>
        <v>0.48290151863310288</v>
      </c>
      <c r="M80" s="356">
        <f t="shared" si="48"/>
        <v>0.11428571428625998</v>
      </c>
      <c r="N80" s="361" t="str">
        <f t="shared" si="49"/>
        <v>ATENÇÃO</v>
      </c>
      <c r="O80" s="361" t="str">
        <f t="shared" si="50"/>
        <v>OK</v>
      </c>
      <c r="P80" s="361" t="str">
        <f t="shared" si="51"/>
        <v>COND. MIN.</v>
      </c>
      <c r="Q80" s="361" t="str">
        <f t="shared" si="52"/>
        <v>COND. MIN.</v>
      </c>
      <c r="R80" s="625"/>
      <c r="S80" s="625"/>
      <c r="T80" s="625"/>
      <c r="U80" s="625"/>
      <c r="V80" s="356">
        <f t="shared" si="53"/>
        <v>1.4299999922513962</v>
      </c>
      <c r="W80" s="356">
        <f t="shared" si="54"/>
        <v>5.5200000060722232</v>
      </c>
      <c r="X80" s="357" t="str">
        <f t="shared" si="55"/>
        <v>NORTE</v>
      </c>
      <c r="Y80" s="357" t="str">
        <f t="shared" si="56"/>
        <v>LESTE</v>
      </c>
      <c r="Z80" s="357" t="str">
        <f t="shared" si="57"/>
        <v>NORDESTE</v>
      </c>
      <c r="AA80" s="358">
        <f t="shared" si="58"/>
        <v>0.96842105263157885</v>
      </c>
      <c r="AB80" s="359">
        <f t="shared" si="59"/>
        <v>75.562699034518843</v>
      </c>
      <c r="AC80" s="360"/>
    </row>
    <row r="81" spans="1:29" ht="17.25" customHeight="1" x14ac:dyDescent="0.25">
      <c r="A81" s="345" t="str">
        <f t="shared" si="41"/>
        <v>MS 101</v>
      </c>
      <c r="B81" s="661">
        <f t="shared" si="42"/>
        <v>76</v>
      </c>
      <c r="C81" s="661" t="str">
        <f t="shared" si="40"/>
        <v>MS 101-76</v>
      </c>
      <c r="D81" s="346">
        <v>41824</v>
      </c>
      <c r="E81" s="347">
        <v>7162140.8668</v>
      </c>
      <c r="F81" s="348">
        <v>665832.69110000005</v>
      </c>
      <c r="G81" s="348">
        <v>885.00800000000004</v>
      </c>
      <c r="H81" s="355">
        <f t="shared" si="43"/>
        <v>4.0804411401586931</v>
      </c>
      <c r="I81" s="356">
        <f t="shared" si="44"/>
        <v>6.8608527054080586</v>
      </c>
      <c r="J81" s="356">
        <f t="shared" si="45"/>
        <v>-0.19999999999527063</v>
      </c>
      <c r="K81" s="356">
        <f t="shared" si="46"/>
        <v>-15.199999999992997</v>
      </c>
      <c r="L81" s="356">
        <f t="shared" si="47"/>
        <v>0.5829201628798133</v>
      </c>
      <c r="M81" s="356">
        <f t="shared" si="48"/>
        <v>2.8571428570752948E-2</v>
      </c>
      <c r="N81" s="361" t="str">
        <f t="shared" si="49"/>
        <v>ATENÇÃO</v>
      </c>
      <c r="O81" s="361" t="str">
        <f t="shared" si="50"/>
        <v>OK</v>
      </c>
      <c r="P81" s="361" t="str">
        <f t="shared" si="51"/>
        <v>COND. MIN.</v>
      </c>
      <c r="Q81" s="361" t="str">
        <f t="shared" si="52"/>
        <v>COND. MIN.</v>
      </c>
      <c r="R81" s="625"/>
      <c r="S81" s="625"/>
      <c r="T81" s="625"/>
      <c r="U81" s="625"/>
      <c r="V81" s="356">
        <f t="shared" si="53"/>
        <v>5.3299999795854092</v>
      </c>
      <c r="W81" s="356">
        <f t="shared" si="54"/>
        <v>4.3200000072829425</v>
      </c>
      <c r="X81" s="357" t="str">
        <f t="shared" si="55"/>
        <v>NORTE</v>
      </c>
      <c r="Y81" s="357" t="str">
        <f t="shared" si="56"/>
        <v>LESTE</v>
      </c>
      <c r="Z81" s="357" t="str">
        <f t="shared" si="57"/>
        <v>NORDESTE</v>
      </c>
      <c r="AA81" s="358">
        <f t="shared" si="58"/>
        <v>0.62973760932944611</v>
      </c>
      <c r="AB81" s="359">
        <f t="shared" si="59"/>
        <v>39.030766480627008</v>
      </c>
      <c r="AC81" s="360"/>
    </row>
    <row r="82" spans="1:29" ht="17.25" customHeight="1" x14ac:dyDescent="0.25">
      <c r="A82" s="345" t="str">
        <f t="shared" si="41"/>
        <v>MS 101</v>
      </c>
      <c r="B82" s="661">
        <f t="shared" si="42"/>
        <v>77</v>
      </c>
      <c r="C82" s="661" t="str">
        <f t="shared" si="40"/>
        <v>MS 101-77</v>
      </c>
      <c r="D82" s="346">
        <v>41831</v>
      </c>
      <c r="E82" s="347">
        <v>7162140.8634000001</v>
      </c>
      <c r="F82" s="348">
        <v>665832.70209999999</v>
      </c>
      <c r="G82" s="348">
        <v>885.00599999999997</v>
      </c>
      <c r="H82" s="355">
        <f t="shared" si="43"/>
        <v>1.151347025930785</v>
      </c>
      <c r="I82" s="356">
        <f t="shared" si="44"/>
        <v>7.3672586487768408</v>
      </c>
      <c r="J82" s="356">
        <f t="shared" si="45"/>
        <v>-0.20000000000663931</v>
      </c>
      <c r="K82" s="356">
        <f t="shared" si="46"/>
        <v>-15.399999999999636</v>
      </c>
      <c r="L82" s="356">
        <f t="shared" si="47"/>
        <v>0.16447814656154072</v>
      </c>
      <c r="M82" s="356">
        <f t="shared" si="48"/>
        <v>2.8571428572377044E-2</v>
      </c>
      <c r="N82" s="361" t="str">
        <f t="shared" si="49"/>
        <v>OK</v>
      </c>
      <c r="O82" s="361" t="str">
        <f t="shared" si="50"/>
        <v>OK</v>
      </c>
      <c r="P82" s="361" t="str">
        <f t="shared" si="51"/>
        <v>COND. MIN.</v>
      </c>
      <c r="Q82" s="361" t="str">
        <f t="shared" si="52"/>
        <v>COND. MIN.</v>
      </c>
      <c r="R82" s="625"/>
      <c r="S82" s="625"/>
      <c r="T82" s="625"/>
      <c r="U82" s="625"/>
      <c r="V82" s="356">
        <f t="shared" si="53"/>
        <v>4.9899999983608723</v>
      </c>
      <c r="W82" s="356">
        <f t="shared" si="54"/>
        <v>5.4200000013224781</v>
      </c>
      <c r="X82" s="357" t="str">
        <f t="shared" si="55"/>
        <v>NORTE</v>
      </c>
      <c r="Y82" s="357" t="str">
        <f t="shared" si="56"/>
        <v>LESTE</v>
      </c>
      <c r="Z82" s="357" t="str">
        <f t="shared" si="57"/>
        <v>NORDESTE</v>
      </c>
      <c r="AA82" s="358">
        <f t="shared" si="58"/>
        <v>0.73541383989145181</v>
      </c>
      <c r="AB82" s="359">
        <f t="shared" si="59"/>
        <v>47.34219660912597</v>
      </c>
      <c r="AC82" s="360"/>
    </row>
    <row r="83" spans="1:29" ht="17.25" customHeight="1" x14ac:dyDescent="0.25">
      <c r="A83" s="345" t="str">
        <f t="shared" si="41"/>
        <v>MS 101</v>
      </c>
      <c r="B83" s="661">
        <f t="shared" si="42"/>
        <v>78</v>
      </c>
      <c r="C83" s="661" t="str">
        <f t="shared" si="40"/>
        <v>MS 101-78</v>
      </c>
      <c r="D83" s="346">
        <v>41838</v>
      </c>
      <c r="E83" s="347">
        <v>7162140.8583000004</v>
      </c>
      <c r="F83" s="348">
        <v>665832.70239999995</v>
      </c>
      <c r="G83" s="348">
        <v>885.00400000000002</v>
      </c>
      <c r="H83" s="355">
        <f t="shared" si="43"/>
        <v>0.51088156260506379</v>
      </c>
      <c r="I83" s="356">
        <f t="shared" si="44"/>
        <v>7.054991155498068</v>
      </c>
      <c r="J83" s="356">
        <f t="shared" si="45"/>
        <v>-0.19999999999527063</v>
      </c>
      <c r="K83" s="356">
        <f t="shared" si="46"/>
        <v>-15.599999999994907</v>
      </c>
      <c r="L83" s="356">
        <f t="shared" si="47"/>
        <v>7.2983080372151968E-2</v>
      </c>
      <c r="M83" s="356">
        <f t="shared" si="48"/>
        <v>2.8571428570752948E-2</v>
      </c>
      <c r="N83" s="361" t="str">
        <f t="shared" si="49"/>
        <v>OK</v>
      </c>
      <c r="O83" s="361" t="str">
        <f t="shared" si="50"/>
        <v>OK</v>
      </c>
      <c r="P83" s="361" t="str">
        <f t="shared" si="51"/>
        <v>COND. MIN.</v>
      </c>
      <c r="Q83" s="361" t="str">
        <f t="shared" si="52"/>
        <v>COND. MIN.</v>
      </c>
      <c r="R83" s="625"/>
      <c r="S83" s="625"/>
      <c r="T83" s="625"/>
      <c r="U83" s="625"/>
      <c r="V83" s="356">
        <f t="shared" si="53"/>
        <v>4.4800000265240669</v>
      </c>
      <c r="W83" s="356">
        <f t="shared" si="54"/>
        <v>5.4499999969266355</v>
      </c>
      <c r="X83" s="357" t="str">
        <f t="shared" si="55"/>
        <v>NORTE</v>
      </c>
      <c r="Y83" s="357" t="str">
        <f t="shared" si="56"/>
        <v>LESTE</v>
      </c>
      <c r="Z83" s="357" t="str">
        <f t="shared" si="57"/>
        <v>NORDESTE</v>
      </c>
      <c r="AA83" s="358">
        <f t="shared" si="58"/>
        <v>0.77304964539007093</v>
      </c>
      <c r="AB83" s="359">
        <f t="shared" si="59"/>
        <v>50.628539795171278</v>
      </c>
      <c r="AC83" s="360"/>
    </row>
    <row r="84" spans="1:29" ht="17.25" customHeight="1" x14ac:dyDescent="0.25">
      <c r="A84" s="345" t="str">
        <f t="shared" si="41"/>
        <v>MS 101</v>
      </c>
      <c r="B84" s="661">
        <f t="shared" si="42"/>
        <v>79</v>
      </c>
      <c r="C84" s="661" t="str">
        <f t="shared" si="40"/>
        <v>MS 101-79</v>
      </c>
      <c r="D84" s="346">
        <v>41845</v>
      </c>
      <c r="E84" s="347">
        <v>7162140.8574000001</v>
      </c>
      <c r="F84" s="348">
        <v>665832.69620000001</v>
      </c>
      <c r="G84" s="348">
        <v>885.00199999999995</v>
      </c>
      <c r="H84" s="355">
        <f t="shared" si="43"/>
        <v>0.62649820368273224</v>
      </c>
      <c r="I84" s="356">
        <f t="shared" si="44"/>
        <v>6.5269441519771227</v>
      </c>
      <c r="J84" s="356">
        <f t="shared" si="45"/>
        <v>-0.20000000000663931</v>
      </c>
      <c r="K84" s="356">
        <f t="shared" si="46"/>
        <v>-15.800000000001546</v>
      </c>
      <c r="L84" s="356">
        <f t="shared" si="47"/>
        <v>8.9499743383247468E-2</v>
      </c>
      <c r="M84" s="356">
        <f t="shared" si="48"/>
        <v>2.8571428572377044E-2</v>
      </c>
      <c r="N84" s="361" t="str">
        <f t="shared" si="49"/>
        <v>OK</v>
      </c>
      <c r="O84" s="361" t="str">
        <f t="shared" si="50"/>
        <v>OK</v>
      </c>
      <c r="P84" s="361" t="str">
        <f t="shared" si="51"/>
        <v>COND. MIN.</v>
      </c>
      <c r="Q84" s="361" t="str">
        <f t="shared" si="52"/>
        <v>COND. MIN.</v>
      </c>
      <c r="R84" s="625"/>
      <c r="S84" s="625"/>
      <c r="T84" s="625"/>
      <c r="U84" s="625"/>
      <c r="V84" s="356">
        <f t="shared" si="53"/>
        <v>4.3899999931454659</v>
      </c>
      <c r="W84" s="356">
        <f t="shared" si="54"/>
        <v>4.8300000024028122</v>
      </c>
      <c r="X84" s="357" t="str">
        <f t="shared" si="55"/>
        <v>NORTE</v>
      </c>
      <c r="Y84" s="357" t="str">
        <f t="shared" si="56"/>
        <v>LESTE</v>
      </c>
      <c r="Z84" s="357" t="str">
        <f t="shared" si="57"/>
        <v>NORDESTE</v>
      </c>
      <c r="AA84" s="358">
        <f t="shared" si="58"/>
        <v>0.73966309341500769</v>
      </c>
      <c r="AB84" s="359">
        <f t="shared" si="59"/>
        <v>47.702724203816715</v>
      </c>
      <c r="AC84" s="360"/>
    </row>
    <row r="85" spans="1:29" ht="17.25" customHeight="1" x14ac:dyDescent="0.25">
      <c r="A85" s="345" t="str">
        <f t="shared" si="41"/>
        <v>MS 101</v>
      </c>
      <c r="B85" s="661">
        <f t="shared" si="42"/>
        <v>80</v>
      </c>
      <c r="C85" s="661" t="str">
        <f t="shared" si="40"/>
        <v>MS 101-80</v>
      </c>
      <c r="D85" s="346">
        <v>41866</v>
      </c>
      <c r="E85" s="347">
        <v>7162140.8627000004</v>
      </c>
      <c r="F85" s="348">
        <v>665832.70019999996</v>
      </c>
      <c r="G85" s="348">
        <v>884.995</v>
      </c>
      <c r="H85" s="355">
        <f t="shared" si="43"/>
        <v>0.66400303420000584</v>
      </c>
      <c r="I85" s="356">
        <f t="shared" si="44"/>
        <v>7.1804805004859054</v>
      </c>
      <c r="J85" s="356">
        <f t="shared" si="45"/>
        <v>-0.69999999999481588</v>
      </c>
      <c r="K85" s="356">
        <f t="shared" si="46"/>
        <v>-16.499999999996362</v>
      </c>
      <c r="L85" s="356">
        <f t="shared" si="47"/>
        <v>3.1619192104762182E-2</v>
      </c>
      <c r="M85" s="356">
        <f t="shared" si="48"/>
        <v>3.3333333333086468E-2</v>
      </c>
      <c r="N85" s="361" t="str">
        <f t="shared" si="49"/>
        <v>OK</v>
      </c>
      <c r="O85" s="361" t="str">
        <f t="shared" si="50"/>
        <v>OK</v>
      </c>
      <c r="P85" s="361" t="str">
        <f t="shared" si="51"/>
        <v>COND. MIN.</v>
      </c>
      <c r="Q85" s="361" t="str">
        <f t="shared" si="52"/>
        <v>COND. MIN.</v>
      </c>
      <c r="R85" s="625"/>
      <c r="S85" s="625"/>
      <c r="T85" s="625"/>
      <c r="U85" s="625"/>
      <c r="V85" s="356">
        <f t="shared" si="53"/>
        <v>4.9200000241398811</v>
      </c>
      <c r="W85" s="356">
        <f t="shared" si="54"/>
        <v>5.2299999981187284</v>
      </c>
      <c r="X85" s="357" t="str">
        <f t="shared" si="55"/>
        <v>NORTE</v>
      </c>
      <c r="Y85" s="357" t="str">
        <f t="shared" si="56"/>
        <v>LESTE</v>
      </c>
      <c r="Z85" s="357" t="str">
        <f t="shared" si="57"/>
        <v>NORDESTE</v>
      </c>
      <c r="AA85" s="358">
        <f t="shared" si="58"/>
        <v>0.72841225626740957</v>
      </c>
      <c r="AB85" s="359">
        <f t="shared" si="59"/>
        <v>46.753452524964999</v>
      </c>
      <c r="AC85" s="360"/>
    </row>
    <row r="86" spans="1:29" ht="17.25" customHeight="1" x14ac:dyDescent="0.25">
      <c r="A86" s="345" t="str">
        <f t="shared" si="41"/>
        <v>MS 101</v>
      </c>
      <c r="B86" s="661">
        <f t="shared" si="42"/>
        <v>81</v>
      </c>
      <c r="C86" s="661" t="str">
        <f t="shared" si="40"/>
        <v>MS 101-81</v>
      </c>
      <c r="D86" s="346">
        <v>41873</v>
      </c>
      <c r="E86" s="347">
        <v>7162140.8541999999</v>
      </c>
      <c r="F86" s="348">
        <v>665832.69519999996</v>
      </c>
      <c r="G86" s="348">
        <v>885</v>
      </c>
      <c r="H86" s="355">
        <f t="shared" si="43"/>
        <v>0.98615418621774509</v>
      </c>
      <c r="I86" s="356">
        <f t="shared" si="44"/>
        <v>6.2400160094570865</v>
      </c>
      <c r="J86" s="356">
        <f t="shared" si="45"/>
        <v>0.49999999999954525</v>
      </c>
      <c r="K86" s="356">
        <f t="shared" si="46"/>
        <v>-15.999999999996817</v>
      </c>
      <c r="L86" s="356">
        <f t="shared" si="47"/>
        <v>0.14087916945967788</v>
      </c>
      <c r="M86" s="356">
        <f t="shared" si="48"/>
        <v>7.1428571428506463E-2</v>
      </c>
      <c r="N86" s="361" t="str">
        <f t="shared" si="49"/>
        <v>OK</v>
      </c>
      <c r="O86" s="361" t="str">
        <f t="shared" si="50"/>
        <v>OK</v>
      </c>
      <c r="P86" s="361" t="str">
        <f t="shared" si="51"/>
        <v>COND. MIN.</v>
      </c>
      <c r="Q86" s="361" t="str">
        <f t="shared" si="52"/>
        <v>COND. MIN.</v>
      </c>
      <c r="R86" s="625"/>
      <c r="S86" s="625"/>
      <c r="T86" s="625"/>
      <c r="U86" s="625"/>
      <c r="V86" s="356">
        <f t="shared" si="53"/>
        <v>4.0699999779462814</v>
      </c>
      <c r="W86" s="356">
        <f t="shared" si="54"/>
        <v>4.7299999976530671</v>
      </c>
      <c r="X86" s="357" t="str">
        <f t="shared" si="55"/>
        <v>NORTE</v>
      </c>
      <c r="Y86" s="357" t="str">
        <f t="shared" si="56"/>
        <v>LESTE</v>
      </c>
      <c r="Z86" s="357" t="str">
        <f t="shared" si="57"/>
        <v>NORDESTE</v>
      </c>
      <c r="AA86" s="358">
        <f t="shared" si="58"/>
        <v>0.7580128205128206</v>
      </c>
      <c r="AB86" s="359">
        <f t="shared" si="59"/>
        <v>49.289324338375302</v>
      </c>
      <c r="AC86" s="360"/>
    </row>
    <row r="87" spans="1:29" ht="17.25" customHeight="1" x14ac:dyDescent="0.25">
      <c r="A87" s="345" t="str">
        <f t="shared" si="41"/>
        <v>MS 101</v>
      </c>
      <c r="B87" s="661">
        <f t="shared" si="42"/>
        <v>82</v>
      </c>
      <c r="C87" s="661" t="str">
        <f t="shared" si="40"/>
        <v>MS 101-82</v>
      </c>
      <c r="D87" s="346">
        <v>41880</v>
      </c>
      <c r="E87" s="347">
        <v>7162140.8570999997</v>
      </c>
      <c r="F87" s="348">
        <v>665832.69420000003</v>
      </c>
      <c r="G87" s="348">
        <v>884.99599999999998</v>
      </c>
      <c r="H87" s="355">
        <f t="shared" si="43"/>
        <v>0.30675720525915007</v>
      </c>
      <c r="I87" s="356">
        <f t="shared" si="44"/>
        <v>6.3597562543378121</v>
      </c>
      <c r="J87" s="356">
        <f t="shared" si="45"/>
        <v>-0.40000000000190994</v>
      </c>
      <c r="K87" s="356">
        <f t="shared" si="46"/>
        <v>-16.399999999998727</v>
      </c>
      <c r="L87" s="356">
        <f t="shared" si="47"/>
        <v>4.3822457894164293E-2</v>
      </c>
      <c r="M87" s="356">
        <f t="shared" si="48"/>
        <v>5.7142857143129992E-2</v>
      </c>
      <c r="N87" s="361" t="str">
        <f t="shared" si="49"/>
        <v>OK</v>
      </c>
      <c r="O87" s="361" t="str">
        <f t="shared" si="50"/>
        <v>OK</v>
      </c>
      <c r="P87" s="361" t="str">
        <f t="shared" si="51"/>
        <v>COND. MIN.</v>
      </c>
      <c r="Q87" s="361" t="str">
        <f t="shared" si="52"/>
        <v>COND. MIN.</v>
      </c>
      <c r="R87" s="625"/>
      <c r="S87" s="625"/>
      <c r="T87" s="625"/>
      <c r="U87" s="625"/>
      <c r="V87" s="356">
        <f t="shared" si="53"/>
        <v>4.3599999509751797</v>
      </c>
      <c r="W87" s="356">
        <f t="shared" si="54"/>
        <v>4.6300000045448542</v>
      </c>
      <c r="X87" s="357" t="str">
        <f t="shared" si="55"/>
        <v>NORTE</v>
      </c>
      <c r="Y87" s="357" t="str">
        <f t="shared" si="56"/>
        <v>LESTE</v>
      </c>
      <c r="Z87" s="357" t="str">
        <f t="shared" si="57"/>
        <v>NORDESTE</v>
      </c>
      <c r="AA87" s="358">
        <f t="shared" si="58"/>
        <v>0.72798742138364769</v>
      </c>
      <c r="AB87" s="359">
        <f t="shared" si="59"/>
        <v>46.717936774346292</v>
      </c>
      <c r="AC87" s="360"/>
    </row>
    <row r="88" spans="1:29" ht="17.25" customHeight="1" x14ac:dyDescent="0.25">
      <c r="A88" s="345" t="str">
        <f t="shared" si="41"/>
        <v>MS 101</v>
      </c>
      <c r="B88" s="661">
        <f t="shared" si="42"/>
        <v>83</v>
      </c>
      <c r="C88" s="661" t="str">
        <f t="shared" si="40"/>
        <v>MS 101-83</v>
      </c>
      <c r="D88" s="346">
        <v>41887</v>
      </c>
      <c r="E88" s="347">
        <v>7162140.8239000002</v>
      </c>
      <c r="F88" s="348">
        <v>665832.70079999999</v>
      </c>
      <c r="G88" s="348">
        <v>884.99400000000003</v>
      </c>
      <c r="H88" s="355">
        <f t="shared" si="43"/>
        <v>3.3849667134190851</v>
      </c>
      <c r="I88" s="356">
        <f t="shared" si="44"/>
        <v>5.3912614494324478</v>
      </c>
      <c r="J88" s="356">
        <f t="shared" si="45"/>
        <v>-0.19999999999527063</v>
      </c>
      <c r="K88" s="356">
        <f t="shared" si="46"/>
        <v>-16.599999999993997</v>
      </c>
      <c r="L88" s="356">
        <f t="shared" si="47"/>
        <v>0.48356667334558356</v>
      </c>
      <c r="M88" s="356">
        <f t="shared" si="48"/>
        <v>2.8571428570752948E-2</v>
      </c>
      <c r="N88" s="361" t="str">
        <f t="shared" si="49"/>
        <v>ATENÇÃO</v>
      </c>
      <c r="O88" s="361" t="str">
        <f t="shared" si="50"/>
        <v>OK</v>
      </c>
      <c r="P88" s="361" t="str">
        <f t="shared" si="51"/>
        <v>COND. MIN.</v>
      </c>
      <c r="Q88" s="361" t="str">
        <f t="shared" si="52"/>
        <v>COND. MIN.</v>
      </c>
      <c r="R88" s="625"/>
      <c r="S88" s="625"/>
      <c r="T88" s="625"/>
      <c r="U88" s="625"/>
      <c r="V88" s="356">
        <f t="shared" si="53"/>
        <v>1.0400000028312206</v>
      </c>
      <c r="W88" s="356">
        <f t="shared" si="54"/>
        <v>5.2900000009685755</v>
      </c>
      <c r="X88" s="357" t="str">
        <f t="shared" si="55"/>
        <v>NORTE</v>
      </c>
      <c r="Y88" s="357" t="str">
        <f t="shared" si="56"/>
        <v>LESTE</v>
      </c>
      <c r="Z88" s="357" t="str">
        <f t="shared" si="57"/>
        <v>NORDESTE</v>
      </c>
      <c r="AA88" s="358">
        <f t="shared" si="58"/>
        <v>0.98144712430426717</v>
      </c>
      <c r="AB88" s="359">
        <f t="shared" si="59"/>
        <v>78.946062767386977</v>
      </c>
      <c r="AC88" s="360"/>
    </row>
    <row r="89" spans="1:29" ht="17.25" customHeight="1" x14ac:dyDescent="0.25">
      <c r="A89" s="345" t="str">
        <f t="shared" si="41"/>
        <v>MS 101</v>
      </c>
      <c r="B89" s="661">
        <f t="shared" si="42"/>
        <v>84</v>
      </c>
      <c r="C89" s="661" t="str">
        <f t="shared" si="40"/>
        <v>MS 101-84</v>
      </c>
      <c r="D89" s="346">
        <v>41894</v>
      </c>
      <c r="E89" s="347">
        <v>7162140.8265000004</v>
      </c>
      <c r="F89" s="348">
        <v>665832.70449999999</v>
      </c>
      <c r="G89" s="348">
        <v>884.99199999999996</v>
      </c>
      <c r="H89" s="355">
        <f t="shared" si="43"/>
        <v>0.45221677606868388</v>
      </c>
      <c r="I89" s="356">
        <f t="shared" si="44"/>
        <v>5.8073746290356381</v>
      </c>
      <c r="J89" s="356">
        <f t="shared" si="45"/>
        <v>-0.20000000000663931</v>
      </c>
      <c r="K89" s="356">
        <f t="shared" si="46"/>
        <v>-16.800000000000637</v>
      </c>
      <c r="L89" s="356">
        <f t="shared" si="47"/>
        <v>6.4602396581240548E-2</v>
      </c>
      <c r="M89" s="356">
        <f t="shared" si="48"/>
        <v>2.8571428572377044E-2</v>
      </c>
      <c r="N89" s="361" t="str">
        <f t="shared" si="49"/>
        <v>OK</v>
      </c>
      <c r="O89" s="361" t="str">
        <f t="shared" si="50"/>
        <v>OK</v>
      </c>
      <c r="P89" s="361" t="str">
        <f t="shared" si="51"/>
        <v>COND. MIN.</v>
      </c>
      <c r="Q89" s="361" t="str">
        <f t="shared" si="52"/>
        <v>COND. MIN.</v>
      </c>
      <c r="R89" s="625"/>
      <c r="S89" s="625"/>
      <c r="T89" s="625"/>
      <c r="U89" s="625"/>
      <c r="V89" s="356">
        <f t="shared" si="53"/>
        <v>1.3000000268220901</v>
      </c>
      <c r="W89" s="356">
        <f t="shared" si="54"/>
        <v>5.6600000010803342</v>
      </c>
      <c r="X89" s="357" t="str">
        <f t="shared" si="55"/>
        <v>NORTE</v>
      </c>
      <c r="Y89" s="357" t="str">
        <f t="shared" si="56"/>
        <v>LESTE</v>
      </c>
      <c r="Z89" s="357" t="str">
        <f t="shared" si="57"/>
        <v>NORDESTE</v>
      </c>
      <c r="AA89" s="358">
        <f t="shared" si="58"/>
        <v>0.97418244406196219</v>
      </c>
      <c r="AB89" s="359">
        <f t="shared" si="59"/>
        <v>76.952298384187998</v>
      </c>
      <c r="AC89" s="360"/>
    </row>
    <row r="90" spans="1:29" ht="17.25" customHeight="1" x14ac:dyDescent="0.25">
      <c r="A90" s="345" t="str">
        <f t="shared" si="41"/>
        <v>MS 101</v>
      </c>
      <c r="B90" s="661">
        <f t="shared" si="42"/>
        <v>85</v>
      </c>
      <c r="C90" s="661" t="str">
        <f t="shared" si="40"/>
        <v>MS 101-85</v>
      </c>
      <c r="D90" s="346">
        <v>41901</v>
      </c>
      <c r="E90" s="347">
        <v>7162140.8295</v>
      </c>
      <c r="F90" s="348">
        <v>665832.69920000003</v>
      </c>
      <c r="G90" s="348">
        <v>884.98900000000003</v>
      </c>
      <c r="H90" s="355">
        <f t="shared" si="43"/>
        <v>0.60901557406929629</v>
      </c>
      <c r="I90" s="356">
        <f t="shared" si="44"/>
        <v>5.3737231038239779</v>
      </c>
      <c r="J90" s="356">
        <f t="shared" si="45"/>
        <v>-0.29999999999290594</v>
      </c>
      <c r="K90" s="356">
        <f t="shared" si="46"/>
        <v>-17.099999999993543</v>
      </c>
      <c r="L90" s="356">
        <f t="shared" si="47"/>
        <v>8.700222486704233E-2</v>
      </c>
      <c r="M90" s="356">
        <f t="shared" si="48"/>
        <v>4.2857142856129418E-2</v>
      </c>
      <c r="N90" s="361" t="str">
        <f t="shared" si="49"/>
        <v>OK</v>
      </c>
      <c r="O90" s="361" t="str">
        <f t="shared" si="50"/>
        <v>OK</v>
      </c>
      <c r="P90" s="361" t="str">
        <f t="shared" si="51"/>
        <v>COND. MIN.</v>
      </c>
      <c r="Q90" s="361" t="str">
        <f t="shared" si="52"/>
        <v>COND. MIN.</v>
      </c>
      <c r="R90" s="625"/>
      <c r="S90" s="625"/>
      <c r="T90" s="625"/>
      <c r="U90" s="625"/>
      <c r="V90" s="356">
        <f t="shared" si="53"/>
        <v>1.5999999828636646</v>
      </c>
      <c r="W90" s="356">
        <f t="shared" si="54"/>
        <v>5.1300000050105155</v>
      </c>
      <c r="X90" s="357" t="str">
        <f t="shared" si="55"/>
        <v>NORTE</v>
      </c>
      <c r="Y90" s="357" t="str">
        <f t="shared" si="56"/>
        <v>LESTE</v>
      </c>
      <c r="Z90" s="357" t="str">
        <f t="shared" si="57"/>
        <v>NORDESTE</v>
      </c>
      <c r="AA90" s="358">
        <f t="shared" si="58"/>
        <v>0.95530726256983234</v>
      </c>
      <c r="AB90" s="359">
        <f t="shared" si="59"/>
        <v>72.805600575134818</v>
      </c>
      <c r="AC90" s="360"/>
    </row>
    <row r="91" spans="1:29" ht="17.25" customHeight="1" x14ac:dyDescent="0.25">
      <c r="A91" s="345" t="str">
        <f t="shared" si="41"/>
        <v>MS 101</v>
      </c>
      <c r="B91" s="661">
        <f t="shared" si="42"/>
        <v>86</v>
      </c>
      <c r="C91" s="661" t="str">
        <f t="shared" si="40"/>
        <v>MS 101-86</v>
      </c>
      <c r="D91" s="346">
        <v>41908</v>
      </c>
      <c r="E91" s="347">
        <v>7162140.8213</v>
      </c>
      <c r="F91" s="348">
        <v>665832.70440000005</v>
      </c>
      <c r="G91" s="348">
        <v>884.99</v>
      </c>
      <c r="H91" s="355">
        <f t="shared" si="43"/>
        <v>0.97097889167091012</v>
      </c>
      <c r="I91" s="356">
        <f t="shared" si="44"/>
        <v>5.7035865943813082</v>
      </c>
      <c r="J91" s="356">
        <f t="shared" si="45"/>
        <v>9.9999999997635314E-2</v>
      </c>
      <c r="K91" s="356">
        <f t="shared" si="46"/>
        <v>-16.999999999995907</v>
      </c>
      <c r="L91" s="356">
        <f t="shared" si="47"/>
        <v>0.13871127023870145</v>
      </c>
      <c r="M91" s="356">
        <f t="shared" si="48"/>
        <v>1.4285714285376474E-2</v>
      </c>
      <c r="N91" s="361" t="str">
        <f t="shared" si="49"/>
        <v>OK</v>
      </c>
      <c r="O91" s="361" t="str">
        <f t="shared" si="50"/>
        <v>OK</v>
      </c>
      <c r="P91" s="361" t="str">
        <f t="shared" si="51"/>
        <v>COND. MIN.</v>
      </c>
      <c r="Q91" s="361" t="str">
        <f t="shared" si="52"/>
        <v>COND. MIN.</v>
      </c>
      <c r="R91" s="625"/>
      <c r="S91" s="625"/>
      <c r="T91" s="625"/>
      <c r="U91" s="625"/>
      <c r="V91" s="356">
        <f t="shared" si="53"/>
        <v>0.7799999788403511</v>
      </c>
      <c r="W91" s="356">
        <f t="shared" si="54"/>
        <v>5.6500000064261258</v>
      </c>
      <c r="X91" s="357" t="str">
        <f t="shared" si="55"/>
        <v>NORTE</v>
      </c>
      <c r="Y91" s="357" t="str">
        <f t="shared" si="56"/>
        <v>LESTE</v>
      </c>
      <c r="Z91" s="357" t="str">
        <f t="shared" si="57"/>
        <v>NORDESTE</v>
      </c>
      <c r="AA91" s="358">
        <f t="shared" si="58"/>
        <v>0.99122807017543868</v>
      </c>
      <c r="AB91" s="359">
        <f t="shared" si="59"/>
        <v>82.405430110492105</v>
      </c>
      <c r="AC91" s="360"/>
    </row>
    <row r="92" spans="1:29" ht="17.25" customHeight="1" x14ac:dyDescent="0.25">
      <c r="A92" s="345" t="str">
        <f t="shared" si="41"/>
        <v>MS 101</v>
      </c>
      <c r="B92" s="661">
        <f t="shared" si="42"/>
        <v>87</v>
      </c>
      <c r="C92" s="661" t="str">
        <f t="shared" si="40"/>
        <v>MS 101-87</v>
      </c>
      <c r="D92" s="346">
        <v>41915</v>
      </c>
      <c r="E92" s="347">
        <v>7162140.8213</v>
      </c>
      <c r="F92" s="348">
        <v>665832.69940000004</v>
      </c>
      <c r="G92" s="348">
        <v>884.98699999999997</v>
      </c>
      <c r="H92" s="355">
        <f t="shared" si="43"/>
        <v>0.50000000046566129</v>
      </c>
      <c r="I92" s="356">
        <f t="shared" si="44"/>
        <v>5.2087330540529466</v>
      </c>
      <c r="J92" s="356">
        <f t="shared" si="45"/>
        <v>-0.30000000000427463</v>
      </c>
      <c r="K92" s="356">
        <f t="shared" si="46"/>
        <v>-17.300000000000182</v>
      </c>
      <c r="L92" s="356">
        <f t="shared" si="47"/>
        <v>7.1428571495094476E-2</v>
      </c>
      <c r="M92" s="356">
        <f t="shared" si="48"/>
        <v>4.2857142857753515E-2</v>
      </c>
      <c r="N92" s="361" t="str">
        <f t="shared" si="49"/>
        <v>OK</v>
      </c>
      <c r="O92" s="361" t="str">
        <f t="shared" si="50"/>
        <v>OK</v>
      </c>
      <c r="P92" s="361" t="str">
        <f t="shared" si="51"/>
        <v>COND. MIN.</v>
      </c>
      <c r="Q92" s="361" t="str">
        <f t="shared" si="52"/>
        <v>COND. MIN.</v>
      </c>
      <c r="R92" s="625"/>
      <c r="S92" s="625"/>
      <c r="T92" s="625"/>
      <c r="U92" s="625"/>
      <c r="V92" s="356">
        <f t="shared" si="53"/>
        <v>0.7799999788403511</v>
      </c>
      <c r="W92" s="356">
        <f t="shared" si="54"/>
        <v>5.1500000059604645</v>
      </c>
      <c r="X92" s="357" t="str">
        <f t="shared" si="55"/>
        <v>NORTE</v>
      </c>
      <c r="Y92" s="357" t="str">
        <f t="shared" si="56"/>
        <v>LESTE</v>
      </c>
      <c r="Z92" s="357" t="str">
        <f t="shared" si="57"/>
        <v>NORDESTE</v>
      </c>
      <c r="AA92" s="358">
        <f t="shared" si="58"/>
        <v>0.98848368522072949</v>
      </c>
      <c r="AB92" s="359">
        <f t="shared" si="59"/>
        <v>81.296136612373161</v>
      </c>
      <c r="AC92" s="360"/>
    </row>
    <row r="93" spans="1:29" ht="17.25" customHeight="1" x14ac:dyDescent="0.25">
      <c r="A93" s="345" t="str">
        <f t="shared" si="41"/>
        <v>MS 101</v>
      </c>
      <c r="B93" s="661">
        <f t="shared" si="42"/>
        <v>88</v>
      </c>
      <c r="C93" s="661" t="str">
        <f t="shared" si="40"/>
        <v>MS 101-88</v>
      </c>
      <c r="D93" s="346">
        <v>41922</v>
      </c>
      <c r="E93" s="347">
        <v>7162140.8224999998</v>
      </c>
      <c r="F93" s="348">
        <v>665832.70440000005</v>
      </c>
      <c r="G93" s="348">
        <v>884.98599999999999</v>
      </c>
      <c r="H93" s="355">
        <f t="shared" si="43"/>
        <v>0.51419840163661801</v>
      </c>
      <c r="I93" s="356">
        <f t="shared" si="44"/>
        <v>5.7212323849742193</v>
      </c>
      <c r="J93" s="356">
        <f t="shared" si="45"/>
        <v>-9.9999999997635314E-2</v>
      </c>
      <c r="K93" s="356">
        <f t="shared" si="46"/>
        <v>-17.399999999997817</v>
      </c>
      <c r="L93" s="356">
        <f t="shared" si="47"/>
        <v>7.3456914519516858E-2</v>
      </c>
      <c r="M93" s="356">
        <f t="shared" si="48"/>
        <v>1.4285714285376474E-2</v>
      </c>
      <c r="N93" s="361" t="str">
        <f t="shared" si="49"/>
        <v>OK</v>
      </c>
      <c r="O93" s="361" t="str">
        <f t="shared" si="50"/>
        <v>OK</v>
      </c>
      <c r="P93" s="361" t="str">
        <f t="shared" si="51"/>
        <v>COND. MIN.</v>
      </c>
      <c r="Q93" s="361" t="str">
        <f t="shared" si="52"/>
        <v>COND. MIN.</v>
      </c>
      <c r="R93" s="625"/>
      <c r="S93" s="625"/>
      <c r="T93" s="625"/>
      <c r="U93" s="625"/>
      <c r="V93" s="356">
        <f t="shared" si="53"/>
        <v>0.8999999612569809</v>
      </c>
      <c r="W93" s="356">
        <f t="shared" si="54"/>
        <v>5.6500000064261258</v>
      </c>
      <c r="X93" s="357" t="str">
        <f t="shared" si="55"/>
        <v>NORTE</v>
      </c>
      <c r="Y93" s="357" t="str">
        <f t="shared" si="56"/>
        <v>LESTE</v>
      </c>
      <c r="Z93" s="357" t="str">
        <f t="shared" si="57"/>
        <v>NORDESTE</v>
      </c>
      <c r="AA93" s="358">
        <f t="shared" si="58"/>
        <v>0.98776223776223782</v>
      </c>
      <c r="AB93" s="359">
        <f t="shared" si="59"/>
        <v>81.02710610371669</v>
      </c>
      <c r="AC93" s="360"/>
    </row>
    <row r="94" spans="1:29" ht="17.25" customHeight="1" x14ac:dyDescent="0.25">
      <c r="A94" s="345" t="str">
        <f t="shared" si="41"/>
        <v>MS 101</v>
      </c>
      <c r="B94" s="661">
        <f t="shared" si="42"/>
        <v>89</v>
      </c>
      <c r="C94" s="661" t="str">
        <f t="shared" si="40"/>
        <v>MS 101-89</v>
      </c>
      <c r="D94" s="346">
        <v>41929</v>
      </c>
      <c r="E94" s="347">
        <v>7162140.8225999996</v>
      </c>
      <c r="F94" s="348">
        <v>665832.69940000004</v>
      </c>
      <c r="G94" s="348">
        <v>884.98500000000001</v>
      </c>
      <c r="H94" s="355">
        <f t="shared" si="43"/>
        <v>0.50009999012788942</v>
      </c>
      <c r="I94" s="356">
        <f t="shared" si="44"/>
        <v>5.2297801062724965</v>
      </c>
      <c r="J94" s="356">
        <f t="shared" si="45"/>
        <v>-9.9999999997635314E-2</v>
      </c>
      <c r="K94" s="356">
        <f t="shared" si="46"/>
        <v>-17.499999999995453</v>
      </c>
      <c r="L94" s="356">
        <f t="shared" si="47"/>
        <v>7.1442855732555627E-2</v>
      </c>
      <c r="M94" s="356">
        <f t="shared" si="48"/>
        <v>1.4285714285376474E-2</v>
      </c>
      <c r="N94" s="361" t="str">
        <f t="shared" si="49"/>
        <v>OK</v>
      </c>
      <c r="O94" s="361" t="str">
        <f t="shared" si="50"/>
        <v>OK</v>
      </c>
      <c r="P94" s="361" t="str">
        <f t="shared" si="51"/>
        <v>COND. MIN.</v>
      </c>
      <c r="Q94" s="361" t="str">
        <f t="shared" si="52"/>
        <v>COND. MIN.</v>
      </c>
      <c r="R94" s="625"/>
      <c r="S94" s="625"/>
      <c r="T94" s="625"/>
      <c r="U94" s="625"/>
      <c r="V94" s="356">
        <f t="shared" si="53"/>
        <v>0.90999994426965714</v>
      </c>
      <c r="W94" s="356">
        <f t="shared" si="54"/>
        <v>5.1500000059604645</v>
      </c>
      <c r="X94" s="357" t="str">
        <f t="shared" si="55"/>
        <v>NORTE</v>
      </c>
      <c r="Y94" s="357" t="str">
        <f t="shared" si="56"/>
        <v>LESTE</v>
      </c>
      <c r="Z94" s="357" t="str">
        <f t="shared" si="57"/>
        <v>NORDESTE</v>
      </c>
      <c r="AA94" s="358">
        <f t="shared" si="58"/>
        <v>0.98470363288718932</v>
      </c>
      <c r="AB94" s="359">
        <f t="shared" si="59"/>
        <v>79.965703439256728</v>
      </c>
      <c r="AC94" s="360"/>
    </row>
    <row r="95" spans="1:29" ht="17.25" customHeight="1" x14ac:dyDescent="0.25">
      <c r="A95" s="345" t="str">
        <f t="shared" si="41"/>
        <v>MS 101</v>
      </c>
      <c r="B95" s="661">
        <f t="shared" si="42"/>
        <v>90</v>
      </c>
      <c r="C95" s="661" t="str">
        <f t="shared" si="40"/>
        <v>MS 101-90</v>
      </c>
      <c r="D95" s="346">
        <v>41936</v>
      </c>
      <c r="E95" s="347">
        <v>7162140.8187999995</v>
      </c>
      <c r="F95" s="348">
        <v>665832.70389999996</v>
      </c>
      <c r="G95" s="348">
        <v>884.98199999999997</v>
      </c>
      <c r="H95" s="355">
        <f t="shared" si="43"/>
        <v>0.58898217113315066</v>
      </c>
      <c r="I95" s="356">
        <f t="shared" si="44"/>
        <v>5.6250244367749502</v>
      </c>
      <c r="J95" s="356">
        <f t="shared" si="45"/>
        <v>-0.30000000000427463</v>
      </c>
      <c r="K95" s="356">
        <f t="shared" si="46"/>
        <v>-17.799999999999727</v>
      </c>
      <c r="L95" s="356">
        <f t="shared" si="47"/>
        <v>8.4140310161878659E-2</v>
      </c>
      <c r="M95" s="356">
        <f t="shared" si="48"/>
        <v>4.2857142857753515E-2</v>
      </c>
      <c r="N95" s="361" t="str">
        <f t="shared" si="49"/>
        <v>OK</v>
      </c>
      <c r="O95" s="361" t="str">
        <f t="shared" si="50"/>
        <v>OK</v>
      </c>
      <c r="P95" s="361" t="str">
        <f t="shared" si="51"/>
        <v>COND. MIN.</v>
      </c>
      <c r="Q95" s="361" t="str">
        <f t="shared" si="52"/>
        <v>COND. MIN.</v>
      </c>
      <c r="R95" s="625"/>
      <c r="S95" s="625"/>
      <c r="T95" s="625"/>
      <c r="U95" s="625"/>
      <c r="V95" s="356">
        <f t="shared" si="53"/>
        <v>0.52999993786215782</v>
      </c>
      <c r="W95" s="356">
        <f t="shared" si="54"/>
        <v>5.5999999982304871</v>
      </c>
      <c r="X95" s="357" t="str">
        <f t="shared" si="55"/>
        <v>NORTE</v>
      </c>
      <c r="Y95" s="357" t="str">
        <f t="shared" si="56"/>
        <v>LESTE</v>
      </c>
      <c r="Z95" s="357" t="str">
        <f t="shared" si="57"/>
        <v>NORDESTE</v>
      </c>
      <c r="AA95" s="358">
        <f t="shared" si="58"/>
        <v>0.99467140319715808</v>
      </c>
      <c r="AB95" s="359">
        <f t="shared" si="59"/>
        <v>84.082515933751935</v>
      </c>
      <c r="AC95" s="360"/>
    </row>
    <row r="96" spans="1:29" ht="17.25" customHeight="1" x14ac:dyDescent="0.25">
      <c r="A96" s="345" t="str">
        <f t="shared" si="41"/>
        <v>MS 101</v>
      </c>
      <c r="B96" s="661">
        <f t="shared" si="42"/>
        <v>91</v>
      </c>
      <c r="C96" s="661" t="str">
        <f t="shared" si="40"/>
        <v>MS 101-91</v>
      </c>
      <c r="D96" s="346">
        <v>41943</v>
      </c>
      <c r="E96" s="347">
        <v>7162140.8307999996</v>
      </c>
      <c r="F96" s="348">
        <v>665832.70790000004</v>
      </c>
      <c r="G96" s="348">
        <v>884.98299999999995</v>
      </c>
      <c r="H96" s="355">
        <f t="shared" si="43"/>
        <v>1.264911076289519</v>
      </c>
      <c r="I96" s="356">
        <f t="shared" si="44"/>
        <v>6.2444295086219768</v>
      </c>
      <c r="J96" s="356">
        <f t="shared" si="45"/>
        <v>9.9999999997635314E-2</v>
      </c>
      <c r="K96" s="356">
        <f t="shared" si="46"/>
        <v>-17.700000000002092</v>
      </c>
      <c r="L96" s="356">
        <f t="shared" si="47"/>
        <v>0.18070158232707415</v>
      </c>
      <c r="M96" s="356">
        <f t="shared" si="48"/>
        <v>1.4285714285376474E-2</v>
      </c>
      <c r="N96" s="361" t="str">
        <f t="shared" si="49"/>
        <v>OK</v>
      </c>
      <c r="O96" s="361" t="str">
        <f t="shared" si="50"/>
        <v>OK</v>
      </c>
      <c r="P96" s="361" t="str">
        <f t="shared" si="51"/>
        <v>COND. MIN.</v>
      </c>
      <c r="Q96" s="361" t="str">
        <f t="shared" si="52"/>
        <v>COND. MIN.</v>
      </c>
      <c r="R96" s="625"/>
      <c r="S96" s="625"/>
      <c r="T96" s="625"/>
      <c r="U96" s="625"/>
      <c r="V96" s="356">
        <f t="shared" si="53"/>
        <v>1.7299999482929707</v>
      </c>
      <c r="W96" s="356">
        <f t="shared" si="54"/>
        <v>6.0000000055879354</v>
      </c>
      <c r="X96" s="357" t="str">
        <f t="shared" si="55"/>
        <v>NORTE</v>
      </c>
      <c r="Y96" s="357" t="str">
        <f t="shared" si="56"/>
        <v>LESTE</v>
      </c>
      <c r="Z96" s="357" t="str">
        <f t="shared" si="57"/>
        <v>NORDESTE</v>
      </c>
      <c r="AA96" s="358">
        <f t="shared" si="58"/>
        <v>0.96153846153846145</v>
      </c>
      <c r="AB96" s="359">
        <f t="shared" si="59"/>
        <v>74.057631394371342</v>
      </c>
      <c r="AC96" s="360"/>
    </row>
    <row r="97" spans="1:29" ht="17.25" customHeight="1" x14ac:dyDescent="0.25">
      <c r="A97" s="345" t="str">
        <f t="shared" si="41"/>
        <v>MS 101</v>
      </c>
      <c r="B97" s="661">
        <f t="shared" si="42"/>
        <v>92</v>
      </c>
      <c r="C97" s="661" t="str">
        <f t="shared" si="40"/>
        <v>MS 101-92</v>
      </c>
      <c r="D97" s="346">
        <v>41950</v>
      </c>
      <c r="E97" s="347">
        <v>7162140.8134000003</v>
      </c>
      <c r="F97" s="348">
        <v>665832.71109999996</v>
      </c>
      <c r="G97" s="348">
        <v>884.98</v>
      </c>
      <c r="H97" s="355">
        <f t="shared" si="43"/>
        <v>1.7691805322719252</v>
      </c>
      <c r="I97" s="356">
        <f t="shared" si="44"/>
        <v>6.3200079088646337</v>
      </c>
      <c r="J97" s="356">
        <f t="shared" si="45"/>
        <v>-0.29999999999290594</v>
      </c>
      <c r="K97" s="356">
        <f t="shared" si="46"/>
        <v>-17.999999999994998</v>
      </c>
      <c r="L97" s="356">
        <f t="shared" si="47"/>
        <v>0.25274007603884646</v>
      </c>
      <c r="M97" s="356">
        <f t="shared" si="48"/>
        <v>4.2857142856129418E-2</v>
      </c>
      <c r="N97" s="361" t="str">
        <f t="shared" si="49"/>
        <v>ATENÇÃO</v>
      </c>
      <c r="O97" s="361" t="str">
        <f t="shared" si="50"/>
        <v>OK</v>
      </c>
      <c r="P97" s="361" t="str">
        <f t="shared" si="51"/>
        <v>COND. MIN.</v>
      </c>
      <c r="Q97" s="361" t="str">
        <f t="shared" si="52"/>
        <v>COND. MIN.</v>
      </c>
      <c r="R97" s="625"/>
      <c r="S97" s="625"/>
      <c r="T97" s="625"/>
      <c r="U97" s="625"/>
      <c r="V97" s="356">
        <f t="shared" si="53"/>
        <v>-9.999983012676239E-3</v>
      </c>
      <c r="W97" s="356">
        <f t="shared" si="54"/>
        <v>6.3199999975040555</v>
      </c>
      <c r="X97" s="357" t="str">
        <f t="shared" si="55"/>
        <v>SUL</v>
      </c>
      <c r="Y97" s="357" t="str">
        <f t="shared" si="56"/>
        <v>LESTE</v>
      </c>
      <c r="Z97" s="357" t="str">
        <f t="shared" si="57"/>
        <v>SUDESTE</v>
      </c>
      <c r="AA97" s="358">
        <f t="shared" si="58"/>
        <v>1</v>
      </c>
      <c r="AB97" s="359">
        <f t="shared" si="59"/>
        <v>90</v>
      </c>
      <c r="AC97" s="360"/>
    </row>
    <row r="98" spans="1:29" ht="17.25" customHeight="1" x14ac:dyDescent="0.2">
      <c r="A98" s="345" t="str">
        <f t="shared" si="41"/>
        <v>MS 101</v>
      </c>
      <c r="B98" s="661">
        <f t="shared" si="42"/>
        <v>93</v>
      </c>
      <c r="C98" s="661" t="str">
        <f t="shared" si="40"/>
        <v>MS 101-93</v>
      </c>
      <c r="D98" s="363">
        <v>41957</v>
      </c>
      <c r="E98" s="364">
        <v>7162140.8196</v>
      </c>
      <c r="F98" s="365">
        <v>665832.70389999996</v>
      </c>
      <c r="G98" s="365">
        <v>884.97699999999998</v>
      </c>
      <c r="H98" s="355">
        <f t="shared" si="43"/>
        <v>0.95015786230103916</v>
      </c>
      <c r="I98" s="356">
        <f t="shared" si="44"/>
        <v>5.6331252396711111</v>
      </c>
      <c r="J98" s="356">
        <f t="shared" si="45"/>
        <v>-0.30000000000427463</v>
      </c>
      <c r="K98" s="356">
        <f t="shared" si="46"/>
        <v>-18.299999999999272</v>
      </c>
      <c r="L98" s="356">
        <f t="shared" si="47"/>
        <v>0.13573683747157703</v>
      </c>
      <c r="M98" s="356">
        <f t="shared" si="48"/>
        <v>4.2857142857753515E-2</v>
      </c>
      <c r="N98" s="361" t="str">
        <f t="shared" si="49"/>
        <v>OK</v>
      </c>
      <c r="O98" s="361" t="str">
        <f t="shared" si="50"/>
        <v>OK</v>
      </c>
      <c r="P98" s="361" t="str">
        <f t="shared" si="51"/>
        <v>COND. MIN.</v>
      </c>
      <c r="Q98" s="361" t="str">
        <f t="shared" si="52"/>
        <v>COND. MIN.</v>
      </c>
      <c r="R98" s="625"/>
      <c r="S98" s="625"/>
      <c r="T98" s="625"/>
      <c r="U98" s="625"/>
      <c r="V98" s="356">
        <f t="shared" si="53"/>
        <v>0.60999998822808266</v>
      </c>
      <c r="W98" s="356">
        <f t="shared" si="54"/>
        <v>5.5999999982304871</v>
      </c>
      <c r="X98" s="357" t="str">
        <f t="shared" si="55"/>
        <v>NORTE</v>
      </c>
      <c r="Y98" s="357" t="str">
        <f t="shared" si="56"/>
        <v>LESTE</v>
      </c>
      <c r="Z98" s="357" t="str">
        <f t="shared" si="57"/>
        <v>NORDESTE</v>
      </c>
      <c r="AA98" s="358">
        <f t="shared" si="58"/>
        <v>0.99467140319715808</v>
      </c>
      <c r="AB98" s="359">
        <f t="shared" si="59"/>
        <v>84.082515933751935</v>
      </c>
      <c r="AC98" s="360"/>
    </row>
    <row r="99" spans="1:29" ht="17.25" customHeight="1" x14ac:dyDescent="0.2">
      <c r="A99" s="345" t="str">
        <f t="shared" si="41"/>
        <v>MS 101</v>
      </c>
      <c r="B99" s="661">
        <f t="shared" si="42"/>
        <v>94</v>
      </c>
      <c r="C99" s="661" t="str">
        <f t="shared" si="40"/>
        <v>MS 101-94</v>
      </c>
      <c r="D99" s="363">
        <v>41964</v>
      </c>
      <c r="E99" s="364">
        <v>7162140.8271000003</v>
      </c>
      <c r="F99" s="365">
        <v>665832.71129999997</v>
      </c>
      <c r="G99" s="365">
        <v>884.97699999999998</v>
      </c>
      <c r="H99" s="355">
        <f t="shared" si="43"/>
        <v>1.0536128534876035</v>
      </c>
      <c r="I99" s="356">
        <f t="shared" si="44"/>
        <v>6.4842270186537636</v>
      </c>
      <c r="J99" s="356">
        <f t="shared" si="45"/>
        <v>0</v>
      </c>
      <c r="K99" s="356">
        <f t="shared" si="46"/>
        <v>-18.299999999999272</v>
      </c>
      <c r="L99" s="356">
        <f t="shared" si="47"/>
        <v>0.1505161219268005</v>
      </c>
      <c r="M99" s="356">
        <f t="shared" si="48"/>
        <v>0</v>
      </c>
      <c r="N99" s="361" t="str">
        <f t="shared" si="49"/>
        <v>OK</v>
      </c>
      <c r="O99" s="361" t="str">
        <f t="shared" si="50"/>
        <v>OK</v>
      </c>
      <c r="P99" s="361" t="str">
        <f t="shared" si="51"/>
        <v>COND. MIN.</v>
      </c>
      <c r="Q99" s="361" t="str">
        <f t="shared" si="52"/>
        <v>COND. MIN.</v>
      </c>
      <c r="R99" s="625"/>
      <c r="S99" s="625"/>
      <c r="T99" s="625"/>
      <c r="U99" s="625"/>
      <c r="V99" s="356">
        <f t="shared" si="53"/>
        <v>1.360000018030405</v>
      </c>
      <c r="W99" s="356">
        <f t="shared" si="54"/>
        <v>6.3399999984540045</v>
      </c>
      <c r="X99" s="357" t="str">
        <f t="shared" si="55"/>
        <v>NORTE</v>
      </c>
      <c r="Y99" s="357" t="str">
        <f t="shared" si="56"/>
        <v>LESTE</v>
      </c>
      <c r="Z99" s="357" t="str">
        <f t="shared" si="57"/>
        <v>NORDESTE</v>
      </c>
      <c r="AA99" s="358">
        <f t="shared" si="58"/>
        <v>0.97839506172839497</v>
      </c>
      <c r="AB99" s="359">
        <f t="shared" si="59"/>
        <v>78.068386699734305</v>
      </c>
      <c r="AC99" s="360"/>
    </row>
    <row r="100" spans="1:29" ht="17.25" customHeight="1" x14ac:dyDescent="0.2">
      <c r="A100" s="345" t="str">
        <f t="shared" si="41"/>
        <v>MS 101</v>
      </c>
      <c r="B100" s="661">
        <f t="shared" si="42"/>
        <v>95</v>
      </c>
      <c r="C100" s="661" t="str">
        <f t="shared" si="40"/>
        <v>MS 101-95</v>
      </c>
      <c r="D100" s="363">
        <v>41971</v>
      </c>
      <c r="E100" s="364">
        <v>7162140.8212000001</v>
      </c>
      <c r="F100" s="365">
        <v>665832.70689999999</v>
      </c>
      <c r="G100" s="365">
        <v>884.97799999999995</v>
      </c>
      <c r="H100" s="355">
        <f t="shared" si="43"/>
        <v>0.73600273375928338</v>
      </c>
      <c r="I100" s="356">
        <f t="shared" si="44"/>
        <v>5.9500336136416285</v>
      </c>
      <c r="J100" s="356">
        <f t="shared" si="45"/>
        <v>9.9999999997635314E-2</v>
      </c>
      <c r="K100" s="356">
        <f t="shared" si="46"/>
        <v>-18.200000000001637</v>
      </c>
      <c r="L100" s="356">
        <f t="shared" si="47"/>
        <v>0.10514324767989762</v>
      </c>
      <c r="M100" s="356">
        <f t="shared" si="48"/>
        <v>1.4285714285376474E-2</v>
      </c>
      <c r="N100" s="361" t="str">
        <f t="shared" si="49"/>
        <v>OK</v>
      </c>
      <c r="O100" s="361" t="str">
        <f t="shared" si="50"/>
        <v>OK</v>
      </c>
      <c r="P100" s="361" t="str">
        <f t="shared" si="51"/>
        <v>COND. MIN.</v>
      </c>
      <c r="Q100" s="361" t="str">
        <f t="shared" si="52"/>
        <v>COND. MIN.</v>
      </c>
      <c r="R100" s="625"/>
      <c r="S100" s="625"/>
      <c r="T100" s="625"/>
      <c r="U100" s="625"/>
      <c r="V100" s="356">
        <f t="shared" si="53"/>
        <v>0.76999999582767487</v>
      </c>
      <c r="W100" s="356">
        <f t="shared" si="54"/>
        <v>5.9000000008381903</v>
      </c>
      <c r="X100" s="357" t="str">
        <f t="shared" si="55"/>
        <v>NORTE</v>
      </c>
      <c r="Y100" s="357" t="str">
        <f t="shared" si="56"/>
        <v>LESTE</v>
      </c>
      <c r="Z100" s="357" t="str">
        <f t="shared" si="57"/>
        <v>NORDESTE</v>
      </c>
      <c r="AA100" s="358">
        <f t="shared" si="58"/>
        <v>0.99159663865546221</v>
      </c>
      <c r="AB100" s="359">
        <f t="shared" si="59"/>
        <v>82.566921027653876</v>
      </c>
      <c r="AC100" s="360"/>
    </row>
    <row r="101" spans="1:29" ht="17.25" customHeight="1" x14ac:dyDescent="0.2">
      <c r="A101" s="345" t="str">
        <f t="shared" si="41"/>
        <v>MS 101</v>
      </c>
      <c r="B101" s="661">
        <f t="shared" si="42"/>
        <v>96</v>
      </c>
      <c r="C101" s="661" t="str">
        <f t="shared" si="40"/>
        <v>MS 101-96</v>
      </c>
      <c r="D101" s="363">
        <v>41978</v>
      </c>
      <c r="E101" s="364">
        <v>7162140.8263999997</v>
      </c>
      <c r="F101" s="365">
        <v>665832.7108</v>
      </c>
      <c r="G101" s="365">
        <v>884.97500000000002</v>
      </c>
      <c r="H101" s="355">
        <f t="shared" si="43"/>
        <v>0.64999996451661046</v>
      </c>
      <c r="I101" s="356">
        <f t="shared" si="44"/>
        <v>6.4209189293003677</v>
      </c>
      <c r="J101" s="356">
        <f t="shared" si="45"/>
        <v>-0.29999999999290594</v>
      </c>
      <c r="K101" s="356">
        <f t="shared" si="46"/>
        <v>-18.499999999994543</v>
      </c>
      <c r="L101" s="356">
        <f t="shared" si="47"/>
        <v>9.2857137788087213E-2</v>
      </c>
      <c r="M101" s="356">
        <f t="shared" si="48"/>
        <v>4.2857142856129418E-2</v>
      </c>
      <c r="N101" s="361" t="str">
        <f t="shared" si="49"/>
        <v>OK</v>
      </c>
      <c r="O101" s="361" t="str">
        <f t="shared" si="50"/>
        <v>OK</v>
      </c>
      <c r="P101" s="361" t="str">
        <f t="shared" si="51"/>
        <v>COND. MIN.</v>
      </c>
      <c r="Q101" s="361" t="str">
        <f t="shared" si="52"/>
        <v>COND. MIN.</v>
      </c>
      <c r="R101" s="625"/>
      <c r="S101" s="625"/>
      <c r="T101" s="625"/>
      <c r="U101" s="625"/>
      <c r="V101" s="356">
        <f t="shared" si="53"/>
        <v>1.2899999506771564</v>
      </c>
      <c r="W101" s="356">
        <f t="shared" si="54"/>
        <v>6.2900000018998981</v>
      </c>
      <c r="X101" s="357" t="str">
        <f t="shared" si="55"/>
        <v>NORTE</v>
      </c>
      <c r="Y101" s="357" t="str">
        <f t="shared" si="56"/>
        <v>LESTE</v>
      </c>
      <c r="Z101" s="357" t="str">
        <f t="shared" si="57"/>
        <v>NORDESTE</v>
      </c>
      <c r="AA101" s="358">
        <f t="shared" si="58"/>
        <v>0.97975077881619943</v>
      </c>
      <c r="AB101" s="359">
        <f t="shared" si="59"/>
        <v>78.450122661579059</v>
      </c>
      <c r="AC101" s="360"/>
    </row>
    <row r="102" spans="1:29" ht="17.25" customHeight="1" x14ac:dyDescent="0.2">
      <c r="A102" s="345" t="str">
        <f t="shared" si="41"/>
        <v>MS 101</v>
      </c>
      <c r="B102" s="661">
        <f t="shared" si="42"/>
        <v>97</v>
      </c>
      <c r="C102" s="661" t="str">
        <f t="shared" ref="C102:C133" si="60">A102&amp;"-"&amp;B102</f>
        <v>MS 101-97</v>
      </c>
      <c r="D102" s="363">
        <v>41985</v>
      </c>
      <c r="E102" s="364">
        <v>7162140.8169999998</v>
      </c>
      <c r="F102" s="365">
        <v>665832.70739999996</v>
      </c>
      <c r="G102" s="365">
        <v>884.97400000000005</v>
      </c>
      <c r="H102" s="355">
        <f t="shared" si="43"/>
        <v>0.9995999087496269</v>
      </c>
      <c r="I102" s="356">
        <f t="shared" si="44"/>
        <v>5.960285223370974</v>
      </c>
      <c r="J102" s="356">
        <f t="shared" si="45"/>
        <v>-9.9999999997635314E-2</v>
      </c>
      <c r="K102" s="356">
        <f t="shared" si="46"/>
        <v>-18.599999999992178</v>
      </c>
      <c r="L102" s="356">
        <f t="shared" si="47"/>
        <v>0.14279998696423241</v>
      </c>
      <c r="M102" s="356">
        <f t="shared" si="48"/>
        <v>1.4285714285376474E-2</v>
      </c>
      <c r="N102" s="361" t="str">
        <f t="shared" si="49"/>
        <v>OK</v>
      </c>
      <c r="O102" s="361" t="str">
        <f t="shared" si="50"/>
        <v>OK</v>
      </c>
      <c r="P102" s="361" t="str">
        <f t="shared" si="51"/>
        <v>COND. MIN.</v>
      </c>
      <c r="Q102" s="361" t="str">
        <f t="shared" si="52"/>
        <v>COND. MIN.</v>
      </c>
      <c r="R102" s="625"/>
      <c r="S102" s="625"/>
      <c r="T102" s="625"/>
      <c r="U102" s="625"/>
      <c r="V102" s="356">
        <f t="shared" si="53"/>
        <v>0.34999996423721313</v>
      </c>
      <c r="W102" s="356">
        <f t="shared" si="54"/>
        <v>5.9499999973922968</v>
      </c>
      <c r="X102" s="357" t="str">
        <f t="shared" si="55"/>
        <v>NORTE</v>
      </c>
      <c r="Y102" s="357" t="str">
        <f t="shared" si="56"/>
        <v>LESTE</v>
      </c>
      <c r="Z102" s="357" t="str">
        <f t="shared" si="57"/>
        <v>NORDESTE</v>
      </c>
      <c r="AA102" s="358">
        <f t="shared" si="58"/>
        <v>0.9983221476510068</v>
      </c>
      <c r="AB102" s="359">
        <f t="shared" si="59"/>
        <v>86.680480359556455</v>
      </c>
      <c r="AC102" s="360"/>
    </row>
    <row r="103" spans="1:29" ht="17.25" customHeight="1" x14ac:dyDescent="0.2">
      <c r="A103" s="345" t="str">
        <f t="shared" ref="A103:A134" si="61">A102</f>
        <v>MS 101</v>
      </c>
      <c r="B103" s="661">
        <f t="shared" ref="B103:B134" si="62">IF(A102=A103,B102+1,1)</f>
        <v>98</v>
      </c>
      <c r="C103" s="661" t="str">
        <f t="shared" si="60"/>
        <v>MS 101-98</v>
      </c>
      <c r="D103" s="363">
        <v>41992</v>
      </c>
      <c r="E103" s="364">
        <v>7162140.8299000002</v>
      </c>
      <c r="F103" s="365">
        <v>665832.70860000001</v>
      </c>
      <c r="G103" s="365">
        <v>884.97299999999996</v>
      </c>
      <c r="H103" s="355">
        <f t="shared" ref="H103:H125" si="63">SQRT((E103-E102)^2+(F103-F102)^2)*100</f>
        <v>1.2955694170503627</v>
      </c>
      <c r="I103" s="356">
        <f t="shared" ref="I103:I125" si="64">SQRT((E103-$E$6)^2+(F103-$F$6)^2)*100</f>
        <v>6.2876466236525808</v>
      </c>
      <c r="J103" s="356">
        <f t="shared" ref="J103:J125" si="65">(G103-G102)*100</f>
        <v>-0.100000000009004</v>
      </c>
      <c r="K103" s="356">
        <f t="shared" ref="K103:K125" si="66">(G103-$G$6)*100</f>
        <v>-18.700000000001182</v>
      </c>
      <c r="L103" s="356">
        <f t="shared" ref="L103:L125" si="67">H103/(D103-D102)</f>
        <v>0.18508134529290896</v>
      </c>
      <c r="M103" s="356">
        <f t="shared" ref="M103:M125" si="68">ABS((J103/(D103-D102)))</f>
        <v>1.4285714287000571E-2</v>
      </c>
      <c r="N103" s="361" t="str">
        <f t="shared" ref="N103:N125" si="69">IF(L103&lt;=0.25,"OK",IF(AND(0.25&lt;L103,L103&lt;=1),"ATENÇÃO",IF(AND(1&lt;L103,L103&lt;=4),"ALERTA",IF(AND(4&lt;L103,L103&lt;=14),"INTERVENÇÃO","PARALISAÇÃO"))))</f>
        <v>OK</v>
      </c>
      <c r="O103" s="361" t="str">
        <f t="shared" ref="O103:O125" si="70">IF(M103&lt;=0.25,"OK",IF(AND(0.25&lt;M103,M103&lt;=1),"ATENÇÃO",IF(AND(1&lt;M103,M103&lt;=4),"ALERTA",IF(AND(4&lt;M103,M103&lt;=14),"INTERVENÇÃO","PARALISAÇÃO"))))</f>
        <v>OK</v>
      </c>
      <c r="P103" s="361" t="str">
        <f t="shared" ref="P103:P125" si="71">IF(L103&lt;=1,"COND. MIN.",IF(AND(1&lt;L103, L103&lt;=2),"ATENÇÃO",IF(AND(2&lt;L103,L103&lt;=5),"ALERTA","INTERVENÇÃO")))</f>
        <v>COND. MIN.</v>
      </c>
      <c r="Q103" s="361" t="str">
        <f t="shared" ref="Q103:Q125" si="72">IF(M103&lt;=2,"COND. MIN.",IF(AND(2&lt;M103, M103&lt;=4),"ATENÇÃO",IF(AND(4&lt;M103, M103&lt;=10),"ALERTA","INTERVENÇÃO")))</f>
        <v>COND. MIN.</v>
      </c>
      <c r="R103" s="625"/>
      <c r="S103" s="625"/>
      <c r="T103" s="625"/>
      <c r="U103" s="625"/>
      <c r="V103" s="356">
        <f t="shared" ref="V103:V125" si="73">(E103-$E$6)*100</f>
        <v>1.640000008046627</v>
      </c>
      <c r="W103" s="356">
        <f t="shared" ref="W103:W125" si="74">(F103-$F$6)*100</f>
        <v>6.0700000030919909</v>
      </c>
      <c r="X103" s="357" t="str">
        <f t="shared" ref="X103:X125" si="75">IF(V103&gt;0,"NORTE","SUL")</f>
        <v>NORTE</v>
      </c>
      <c r="Y103" s="357" t="str">
        <f t="shared" ref="Y103:Y125" si="76">IF(W103&gt;0,"LESTE","OESTE")</f>
        <v>LESTE</v>
      </c>
      <c r="Z103" s="357" t="str">
        <f t="shared" ref="Z103:Z125" si="77">IF(AND(X103="SUL", Y103="LESTE"),"SUDESTE", IF(AND(X103="SUL", Y103="OESTE"), "SUDOESTE", IF(AND(X103="NORTE", Y103="LESTE"), "NORDESTE", "NOROESTE")))</f>
        <v>NORDESTE</v>
      </c>
      <c r="AA103" s="358">
        <f t="shared" ref="AA103:AA125" si="78">ABS(ROUND(W103,2)/ROUND(I103,2))</f>
        <v>0.96502384737678859</v>
      </c>
      <c r="AB103" s="359">
        <f t="shared" ref="AB103:AB125" si="79">DEGREES(ASIN(AA103))</f>
        <v>74.801606901325968</v>
      </c>
      <c r="AC103" s="360"/>
    </row>
    <row r="104" spans="1:29" ht="17.25" customHeight="1" x14ac:dyDescent="0.25">
      <c r="A104" s="345" t="str">
        <f t="shared" si="61"/>
        <v>MS 101</v>
      </c>
      <c r="B104" s="661">
        <f t="shared" si="62"/>
        <v>99</v>
      </c>
      <c r="C104" s="661" t="str">
        <f t="shared" si="60"/>
        <v>MS 101-99</v>
      </c>
      <c r="D104" s="346">
        <v>41999</v>
      </c>
      <c r="E104" s="347">
        <v>7162140.8299000002</v>
      </c>
      <c r="F104" s="348">
        <v>665832.70860000001</v>
      </c>
      <c r="G104" s="348">
        <v>884.97199999999998</v>
      </c>
      <c r="H104" s="355">
        <f t="shared" si="63"/>
        <v>0</v>
      </c>
      <c r="I104" s="356">
        <f t="shared" si="64"/>
        <v>6.2876466236525808</v>
      </c>
      <c r="J104" s="356">
        <f t="shared" si="65"/>
        <v>-9.9999999997635314E-2</v>
      </c>
      <c r="K104" s="356">
        <f t="shared" si="66"/>
        <v>-18.799999999998818</v>
      </c>
      <c r="L104" s="356">
        <f t="shared" si="67"/>
        <v>0</v>
      </c>
      <c r="M104" s="356">
        <f t="shared" si="68"/>
        <v>1.4285714285376474E-2</v>
      </c>
      <c r="N104" s="361" t="str">
        <f t="shared" si="69"/>
        <v>OK</v>
      </c>
      <c r="O104" s="361" t="str">
        <f t="shared" si="70"/>
        <v>OK</v>
      </c>
      <c r="P104" s="361" t="str">
        <f t="shared" si="71"/>
        <v>COND. MIN.</v>
      </c>
      <c r="Q104" s="361" t="str">
        <f t="shared" si="72"/>
        <v>COND. MIN.</v>
      </c>
      <c r="R104" s="625"/>
      <c r="S104" s="625"/>
      <c r="T104" s="625"/>
      <c r="U104" s="625"/>
      <c r="V104" s="356">
        <f t="shared" si="73"/>
        <v>1.640000008046627</v>
      </c>
      <c r="W104" s="356">
        <f t="shared" si="74"/>
        <v>6.0700000030919909</v>
      </c>
      <c r="X104" s="357" t="str">
        <f t="shared" si="75"/>
        <v>NORTE</v>
      </c>
      <c r="Y104" s="357" t="str">
        <f t="shared" si="76"/>
        <v>LESTE</v>
      </c>
      <c r="Z104" s="357" t="str">
        <f t="shared" si="77"/>
        <v>NORDESTE</v>
      </c>
      <c r="AA104" s="358">
        <f t="shared" si="78"/>
        <v>0.96502384737678859</v>
      </c>
      <c r="AB104" s="359">
        <f t="shared" si="79"/>
        <v>74.801606901325968</v>
      </c>
      <c r="AC104" s="360"/>
    </row>
    <row r="105" spans="1:29" ht="17.25" customHeight="1" x14ac:dyDescent="0.25">
      <c r="A105" s="345" t="str">
        <f t="shared" si="61"/>
        <v>MS 101</v>
      </c>
      <c r="B105" s="661">
        <f t="shared" si="62"/>
        <v>100</v>
      </c>
      <c r="C105" s="661" t="str">
        <f t="shared" si="60"/>
        <v>MS 101-100</v>
      </c>
      <c r="D105" s="346">
        <v>42006</v>
      </c>
      <c r="E105" s="347">
        <v>7162140.8212000001</v>
      </c>
      <c r="F105" s="348">
        <v>665832.71279999998</v>
      </c>
      <c r="G105" s="348">
        <v>884.97</v>
      </c>
      <c r="H105" s="355">
        <f t="shared" si="63"/>
        <v>0.96607454084056255</v>
      </c>
      <c r="I105" s="356">
        <f t="shared" si="64"/>
        <v>6.5355183413736651</v>
      </c>
      <c r="J105" s="356">
        <f t="shared" si="65"/>
        <v>-0.19999999999527063</v>
      </c>
      <c r="K105" s="356">
        <f t="shared" si="66"/>
        <v>-18.999999999994088</v>
      </c>
      <c r="L105" s="356">
        <f t="shared" si="67"/>
        <v>0.13801064869150895</v>
      </c>
      <c r="M105" s="356">
        <f t="shared" si="68"/>
        <v>2.8571428570752948E-2</v>
      </c>
      <c r="N105" s="361" t="str">
        <f t="shared" si="69"/>
        <v>OK</v>
      </c>
      <c r="O105" s="361" t="str">
        <f t="shared" si="70"/>
        <v>OK</v>
      </c>
      <c r="P105" s="361" t="str">
        <f t="shared" si="71"/>
        <v>COND. MIN.</v>
      </c>
      <c r="Q105" s="361" t="str">
        <f t="shared" si="72"/>
        <v>COND. MIN.</v>
      </c>
      <c r="R105" s="625"/>
      <c r="S105" s="625"/>
      <c r="T105" s="625"/>
      <c r="U105" s="625"/>
      <c r="V105" s="356">
        <f t="shared" si="73"/>
        <v>0.76999999582767487</v>
      </c>
      <c r="W105" s="356">
        <f t="shared" si="74"/>
        <v>6.4899999997578561</v>
      </c>
      <c r="X105" s="357" t="str">
        <f t="shared" si="75"/>
        <v>NORTE</v>
      </c>
      <c r="Y105" s="357" t="str">
        <f t="shared" si="76"/>
        <v>LESTE</v>
      </c>
      <c r="Z105" s="357" t="str">
        <f t="shared" si="77"/>
        <v>NORDESTE</v>
      </c>
      <c r="AA105" s="358">
        <f t="shared" si="78"/>
        <v>0.99235474006116209</v>
      </c>
      <c r="AB105" s="359">
        <f t="shared" si="79"/>
        <v>82.9105778459612</v>
      </c>
      <c r="AC105" s="360"/>
    </row>
    <row r="106" spans="1:29" ht="17.25" customHeight="1" x14ac:dyDescent="0.25">
      <c r="A106" s="345" t="str">
        <f t="shared" si="61"/>
        <v>MS 101</v>
      </c>
      <c r="B106" s="661">
        <f t="shared" si="62"/>
        <v>101</v>
      </c>
      <c r="C106" s="661" t="str">
        <f t="shared" si="60"/>
        <v>MS 101-101</v>
      </c>
      <c r="D106" s="346">
        <v>42013</v>
      </c>
      <c r="E106" s="347">
        <v>7162140.8178000003</v>
      </c>
      <c r="F106" s="348">
        <v>665832.71070000005</v>
      </c>
      <c r="G106" s="348">
        <v>884.971</v>
      </c>
      <c r="H106" s="355">
        <f t="shared" si="63"/>
        <v>0.39962480414483215</v>
      </c>
      <c r="I106" s="356">
        <f t="shared" si="64"/>
        <v>6.2947041315350605</v>
      </c>
      <c r="J106" s="356">
        <f t="shared" si="65"/>
        <v>9.9999999997635314E-2</v>
      </c>
      <c r="K106" s="356">
        <f t="shared" si="66"/>
        <v>-18.899999999996453</v>
      </c>
      <c r="L106" s="356">
        <f t="shared" si="67"/>
        <v>5.7089257734976022E-2</v>
      </c>
      <c r="M106" s="356">
        <f t="shared" si="68"/>
        <v>1.4285714285376474E-2</v>
      </c>
      <c r="N106" s="361" t="str">
        <f t="shared" si="69"/>
        <v>OK</v>
      </c>
      <c r="O106" s="361" t="str">
        <f t="shared" si="70"/>
        <v>OK</v>
      </c>
      <c r="P106" s="361" t="str">
        <f t="shared" si="71"/>
        <v>COND. MIN.</v>
      </c>
      <c r="Q106" s="361" t="str">
        <f t="shared" si="72"/>
        <v>COND. MIN.</v>
      </c>
      <c r="R106" s="625"/>
      <c r="S106" s="625"/>
      <c r="T106" s="625"/>
      <c r="U106" s="625"/>
      <c r="V106" s="356">
        <f t="shared" si="73"/>
        <v>0.43000001460313797</v>
      </c>
      <c r="W106" s="356">
        <f t="shared" si="74"/>
        <v>6.2800000072456896</v>
      </c>
      <c r="X106" s="357" t="str">
        <f t="shared" si="75"/>
        <v>NORTE</v>
      </c>
      <c r="Y106" s="357" t="str">
        <f t="shared" si="76"/>
        <v>LESTE</v>
      </c>
      <c r="Z106" s="357" t="str">
        <f t="shared" si="77"/>
        <v>NORDESTE</v>
      </c>
      <c r="AA106" s="358">
        <f t="shared" si="78"/>
        <v>0.99841017488076311</v>
      </c>
      <c r="AB106" s="359">
        <f t="shared" si="79"/>
        <v>86.768755196638296</v>
      </c>
      <c r="AC106" s="360"/>
    </row>
    <row r="107" spans="1:29" ht="17.25" customHeight="1" x14ac:dyDescent="0.25">
      <c r="A107" s="345" t="str">
        <f t="shared" si="61"/>
        <v>MS 101</v>
      </c>
      <c r="B107" s="661">
        <f t="shared" si="62"/>
        <v>102</v>
      </c>
      <c r="C107" s="661" t="str">
        <f t="shared" si="60"/>
        <v>MS 101-102</v>
      </c>
      <c r="D107" s="346">
        <v>42020</v>
      </c>
      <c r="E107" s="347">
        <v>7162140.8235999998</v>
      </c>
      <c r="F107" s="348">
        <v>665832.71219999995</v>
      </c>
      <c r="G107" s="348">
        <v>884.96799999999996</v>
      </c>
      <c r="H107" s="355">
        <f t="shared" si="63"/>
        <v>0.59908257721765101</v>
      </c>
      <c r="I107" s="356">
        <f t="shared" si="64"/>
        <v>6.5088401332934964</v>
      </c>
      <c r="J107" s="356">
        <f t="shared" si="65"/>
        <v>-0.30000000000427463</v>
      </c>
      <c r="K107" s="356">
        <f t="shared" si="66"/>
        <v>-19.200000000000728</v>
      </c>
      <c r="L107" s="356">
        <f t="shared" si="67"/>
        <v>8.5583225316807288E-2</v>
      </c>
      <c r="M107" s="356">
        <f t="shared" si="68"/>
        <v>4.2857142857753515E-2</v>
      </c>
      <c r="N107" s="361" t="str">
        <f t="shared" si="69"/>
        <v>OK</v>
      </c>
      <c r="O107" s="361" t="str">
        <f t="shared" si="70"/>
        <v>OK</v>
      </c>
      <c r="P107" s="361" t="str">
        <f t="shared" si="71"/>
        <v>COND. MIN.</v>
      </c>
      <c r="Q107" s="361" t="str">
        <f t="shared" si="72"/>
        <v>COND. MIN.</v>
      </c>
      <c r="R107" s="625"/>
      <c r="S107" s="625"/>
      <c r="T107" s="625"/>
      <c r="U107" s="625"/>
      <c r="V107" s="356">
        <f t="shared" si="73"/>
        <v>1.0099999606609344</v>
      </c>
      <c r="W107" s="356">
        <f t="shared" si="74"/>
        <v>6.4299999969080091</v>
      </c>
      <c r="X107" s="357" t="str">
        <f t="shared" si="75"/>
        <v>NORTE</v>
      </c>
      <c r="Y107" s="357" t="str">
        <f t="shared" si="76"/>
        <v>LESTE</v>
      </c>
      <c r="Z107" s="357" t="str">
        <f t="shared" si="77"/>
        <v>NORDESTE</v>
      </c>
      <c r="AA107" s="358">
        <f t="shared" si="78"/>
        <v>0.98771121351766511</v>
      </c>
      <c r="AB107" s="359">
        <f t="shared" si="79"/>
        <v>81.008381320572113</v>
      </c>
      <c r="AC107" s="360"/>
    </row>
    <row r="108" spans="1:29" ht="17.25" customHeight="1" x14ac:dyDescent="0.25">
      <c r="A108" s="345" t="str">
        <f t="shared" si="61"/>
        <v>MS 101</v>
      </c>
      <c r="B108" s="661">
        <f t="shared" si="62"/>
        <v>103</v>
      </c>
      <c r="C108" s="661" t="str">
        <f t="shared" si="60"/>
        <v>MS 101-103</v>
      </c>
      <c r="D108" s="346">
        <v>42027</v>
      </c>
      <c r="E108" s="347">
        <v>7162140.8146000002</v>
      </c>
      <c r="F108" s="348">
        <v>665832.70770000003</v>
      </c>
      <c r="G108" s="348">
        <v>884.96699999999998</v>
      </c>
      <c r="H108" s="355">
        <f t="shared" si="63"/>
        <v>1.0062305517651446</v>
      </c>
      <c r="I108" s="356">
        <f t="shared" si="64"/>
        <v>5.9810116247453653</v>
      </c>
      <c r="J108" s="356">
        <f t="shared" si="65"/>
        <v>-9.9999999997635314E-2</v>
      </c>
      <c r="K108" s="356">
        <f t="shared" si="66"/>
        <v>-19.299999999998363</v>
      </c>
      <c r="L108" s="356">
        <f t="shared" si="67"/>
        <v>0.14374722168073495</v>
      </c>
      <c r="M108" s="356">
        <f t="shared" si="68"/>
        <v>1.4285714285376474E-2</v>
      </c>
      <c r="N108" s="361" t="str">
        <f t="shared" si="69"/>
        <v>OK</v>
      </c>
      <c r="O108" s="361" t="str">
        <f t="shared" si="70"/>
        <v>OK</v>
      </c>
      <c r="P108" s="361" t="str">
        <f t="shared" si="71"/>
        <v>COND. MIN.</v>
      </c>
      <c r="Q108" s="361" t="str">
        <f t="shared" si="72"/>
        <v>COND. MIN.</v>
      </c>
      <c r="R108" s="625"/>
      <c r="S108" s="625"/>
      <c r="T108" s="625"/>
      <c r="U108" s="625"/>
      <c r="V108" s="356">
        <f t="shared" si="73"/>
        <v>0.10999999940395355</v>
      </c>
      <c r="W108" s="356">
        <f t="shared" si="74"/>
        <v>5.9800000046379864</v>
      </c>
      <c r="X108" s="357" t="str">
        <f t="shared" si="75"/>
        <v>NORTE</v>
      </c>
      <c r="Y108" s="357" t="str">
        <f t="shared" si="76"/>
        <v>LESTE</v>
      </c>
      <c r="Z108" s="357" t="str">
        <f t="shared" si="77"/>
        <v>NORDESTE</v>
      </c>
      <c r="AA108" s="358">
        <f t="shared" si="78"/>
        <v>1</v>
      </c>
      <c r="AB108" s="359">
        <f t="shared" si="79"/>
        <v>90</v>
      </c>
      <c r="AC108" s="360"/>
    </row>
    <row r="109" spans="1:29" ht="17.25" customHeight="1" x14ac:dyDescent="0.25">
      <c r="A109" s="345" t="str">
        <f t="shared" si="61"/>
        <v>MS 101</v>
      </c>
      <c r="B109" s="661">
        <f t="shared" si="62"/>
        <v>104</v>
      </c>
      <c r="C109" s="661" t="str">
        <f t="shared" si="60"/>
        <v>MS 101-104</v>
      </c>
      <c r="D109" s="346">
        <v>42034</v>
      </c>
      <c r="E109" s="347">
        <v>7162140.8240999999</v>
      </c>
      <c r="F109" s="348">
        <v>665832.69339999999</v>
      </c>
      <c r="G109" s="348">
        <v>884.96600000000001</v>
      </c>
      <c r="H109" s="355">
        <f t="shared" si="63"/>
        <v>1.7167993339624037</v>
      </c>
      <c r="I109" s="356">
        <f t="shared" si="64"/>
        <v>4.6718411724667996</v>
      </c>
      <c r="J109" s="356">
        <f t="shared" si="65"/>
        <v>-9.9999999997635314E-2</v>
      </c>
      <c r="K109" s="356">
        <f t="shared" si="66"/>
        <v>-19.399999999995998</v>
      </c>
      <c r="L109" s="356">
        <f t="shared" si="67"/>
        <v>0.24525704770891482</v>
      </c>
      <c r="M109" s="356">
        <f t="shared" si="68"/>
        <v>1.4285714285376474E-2</v>
      </c>
      <c r="N109" s="361" t="str">
        <f t="shared" si="69"/>
        <v>OK</v>
      </c>
      <c r="O109" s="361" t="str">
        <f t="shared" si="70"/>
        <v>OK</v>
      </c>
      <c r="P109" s="361" t="str">
        <f t="shared" si="71"/>
        <v>COND. MIN.</v>
      </c>
      <c r="Q109" s="361" t="str">
        <f t="shared" si="72"/>
        <v>COND. MIN.</v>
      </c>
      <c r="R109" s="625"/>
      <c r="S109" s="625"/>
      <c r="T109" s="625"/>
      <c r="U109" s="625"/>
      <c r="V109" s="356">
        <f t="shared" si="73"/>
        <v>1.0599999688565731</v>
      </c>
      <c r="W109" s="356">
        <f t="shared" si="74"/>
        <v>4.5500000007450581</v>
      </c>
      <c r="X109" s="357" t="str">
        <f t="shared" si="75"/>
        <v>NORTE</v>
      </c>
      <c r="Y109" s="357" t="str">
        <f t="shared" si="76"/>
        <v>LESTE</v>
      </c>
      <c r="Z109" s="357" t="str">
        <f t="shared" si="77"/>
        <v>NORDESTE</v>
      </c>
      <c r="AA109" s="358">
        <f t="shared" si="78"/>
        <v>0.97430406852248397</v>
      </c>
      <c r="AB109" s="359">
        <f t="shared" si="79"/>
        <v>76.983201199721762</v>
      </c>
      <c r="AC109" s="360"/>
    </row>
    <row r="110" spans="1:29" ht="17.25" customHeight="1" x14ac:dyDescent="0.25">
      <c r="A110" s="345" t="str">
        <f t="shared" si="61"/>
        <v>MS 101</v>
      </c>
      <c r="B110" s="661">
        <f t="shared" si="62"/>
        <v>105</v>
      </c>
      <c r="C110" s="661" t="str">
        <f t="shared" si="60"/>
        <v>MS 101-105</v>
      </c>
      <c r="D110" s="346">
        <v>42041</v>
      </c>
      <c r="E110" s="347">
        <v>7162140.8159999996</v>
      </c>
      <c r="F110" s="348">
        <v>665832.69039999996</v>
      </c>
      <c r="G110" s="348">
        <v>884.96199999999999</v>
      </c>
      <c r="H110" s="355">
        <f t="shared" si="63"/>
        <v>0.8637708235416699</v>
      </c>
      <c r="I110" s="356">
        <f t="shared" si="64"/>
        <v>4.257346586559577</v>
      </c>
      <c r="J110" s="356">
        <f t="shared" si="65"/>
        <v>-0.40000000000190994</v>
      </c>
      <c r="K110" s="356">
        <f t="shared" si="66"/>
        <v>-19.799999999997908</v>
      </c>
      <c r="L110" s="356">
        <f t="shared" si="67"/>
        <v>0.12339583193452427</v>
      </c>
      <c r="M110" s="356">
        <f t="shared" si="68"/>
        <v>5.7142857143129992E-2</v>
      </c>
      <c r="N110" s="361" t="str">
        <f t="shared" si="69"/>
        <v>OK</v>
      </c>
      <c r="O110" s="361" t="str">
        <f t="shared" si="70"/>
        <v>OK</v>
      </c>
      <c r="P110" s="361" t="str">
        <f t="shared" si="71"/>
        <v>COND. MIN.</v>
      </c>
      <c r="Q110" s="361" t="str">
        <f t="shared" si="72"/>
        <v>COND. MIN.</v>
      </c>
      <c r="R110" s="625"/>
      <c r="S110" s="625"/>
      <c r="T110" s="625"/>
      <c r="U110" s="625"/>
      <c r="V110" s="356">
        <f t="shared" si="73"/>
        <v>0.24999994784593582</v>
      </c>
      <c r="W110" s="356">
        <f t="shared" si="74"/>
        <v>4.2499999981373549</v>
      </c>
      <c r="X110" s="357" t="str">
        <f t="shared" si="75"/>
        <v>NORTE</v>
      </c>
      <c r="Y110" s="357" t="str">
        <f t="shared" si="76"/>
        <v>LESTE</v>
      </c>
      <c r="Z110" s="357" t="str">
        <f t="shared" si="77"/>
        <v>NORDESTE</v>
      </c>
      <c r="AA110" s="358">
        <f t="shared" si="78"/>
        <v>0.99765258215962449</v>
      </c>
      <c r="AB110" s="359">
        <f t="shared" si="79"/>
        <v>86.073389503800712</v>
      </c>
      <c r="AC110" s="360"/>
    </row>
    <row r="111" spans="1:29" ht="17.25" customHeight="1" x14ac:dyDescent="0.25">
      <c r="A111" s="345" t="str">
        <f t="shared" si="61"/>
        <v>MS 101</v>
      </c>
      <c r="B111" s="661">
        <f t="shared" si="62"/>
        <v>106</v>
      </c>
      <c r="C111" s="661" t="str">
        <f t="shared" si="60"/>
        <v>MS 101-106</v>
      </c>
      <c r="D111" s="346">
        <v>42048</v>
      </c>
      <c r="E111" s="347">
        <v>7162140.8176999995</v>
      </c>
      <c r="F111" s="348">
        <v>665832.69429999997</v>
      </c>
      <c r="G111" s="348">
        <v>884.96</v>
      </c>
      <c r="H111" s="355">
        <f t="shared" si="63"/>
        <v>0.4254409449457156</v>
      </c>
      <c r="I111" s="356">
        <f t="shared" si="64"/>
        <v>4.6589698368708286</v>
      </c>
      <c r="J111" s="356">
        <f t="shared" si="65"/>
        <v>-0.19999999999527063</v>
      </c>
      <c r="K111" s="356">
        <f t="shared" si="66"/>
        <v>-19.999999999993179</v>
      </c>
      <c r="L111" s="356">
        <f t="shared" si="67"/>
        <v>6.0777277849387946E-2</v>
      </c>
      <c r="M111" s="356">
        <f t="shared" si="68"/>
        <v>2.8571428570752948E-2</v>
      </c>
      <c r="N111" s="361" t="str">
        <f t="shared" si="69"/>
        <v>OK</v>
      </c>
      <c r="O111" s="361" t="str">
        <f t="shared" si="70"/>
        <v>OK</v>
      </c>
      <c r="P111" s="361" t="str">
        <f t="shared" si="71"/>
        <v>COND. MIN.</v>
      </c>
      <c r="Q111" s="361" t="str">
        <f t="shared" si="72"/>
        <v>COND. MIN.</v>
      </c>
      <c r="R111" s="625"/>
      <c r="S111" s="625"/>
      <c r="T111" s="625"/>
      <c r="U111" s="625"/>
      <c r="V111" s="356">
        <f t="shared" si="73"/>
        <v>0.41999993845820427</v>
      </c>
      <c r="W111" s="356">
        <f t="shared" si="74"/>
        <v>4.6399999991990626</v>
      </c>
      <c r="X111" s="357" t="str">
        <f t="shared" si="75"/>
        <v>NORTE</v>
      </c>
      <c r="Y111" s="357" t="str">
        <f t="shared" si="76"/>
        <v>LESTE</v>
      </c>
      <c r="Z111" s="357" t="str">
        <f t="shared" si="77"/>
        <v>NORDESTE</v>
      </c>
      <c r="AA111" s="358">
        <f t="shared" si="78"/>
        <v>0.99570815450643768</v>
      </c>
      <c r="AB111" s="359">
        <f t="shared" si="79"/>
        <v>84.689748146970516</v>
      </c>
      <c r="AC111" s="360"/>
    </row>
    <row r="112" spans="1:29" ht="17.25" customHeight="1" x14ac:dyDescent="0.25">
      <c r="A112" s="345" t="str">
        <f t="shared" si="61"/>
        <v>MS 101</v>
      </c>
      <c r="B112" s="661">
        <f t="shared" si="62"/>
        <v>107</v>
      </c>
      <c r="C112" s="661" t="str">
        <f t="shared" si="60"/>
        <v>MS 101-107</v>
      </c>
      <c r="D112" s="346">
        <v>42055</v>
      </c>
      <c r="E112" s="347">
        <v>7162140.8194000004</v>
      </c>
      <c r="F112" s="348">
        <v>665832.69819999998</v>
      </c>
      <c r="G112" s="348">
        <v>884.95799999999997</v>
      </c>
      <c r="H112" s="355">
        <f t="shared" si="63"/>
        <v>0.42544098216001464</v>
      </c>
      <c r="I112" s="356">
        <f t="shared" si="64"/>
        <v>5.064484181910589</v>
      </c>
      <c r="J112" s="356">
        <f t="shared" si="65"/>
        <v>-0.20000000000663931</v>
      </c>
      <c r="K112" s="356">
        <f t="shared" si="66"/>
        <v>-20.199999999999818</v>
      </c>
      <c r="L112" s="356">
        <f t="shared" si="67"/>
        <v>6.077728316571638E-2</v>
      </c>
      <c r="M112" s="356">
        <f t="shared" si="68"/>
        <v>2.8571428572377044E-2</v>
      </c>
      <c r="N112" s="361" t="str">
        <f t="shared" si="69"/>
        <v>OK</v>
      </c>
      <c r="O112" s="361" t="str">
        <f t="shared" si="70"/>
        <v>OK</v>
      </c>
      <c r="P112" s="361" t="str">
        <f t="shared" si="71"/>
        <v>COND. MIN.</v>
      </c>
      <c r="Q112" s="361" t="str">
        <f t="shared" si="72"/>
        <v>COND. MIN.</v>
      </c>
      <c r="R112" s="625"/>
      <c r="S112" s="625"/>
      <c r="T112" s="625"/>
      <c r="U112" s="625"/>
      <c r="V112" s="356">
        <f t="shared" si="73"/>
        <v>0.59000002220273018</v>
      </c>
      <c r="W112" s="356">
        <f t="shared" si="74"/>
        <v>5.0300000002607703</v>
      </c>
      <c r="X112" s="357" t="str">
        <f t="shared" si="75"/>
        <v>NORTE</v>
      </c>
      <c r="Y112" s="357" t="str">
        <f t="shared" si="76"/>
        <v>LESTE</v>
      </c>
      <c r="Z112" s="357" t="str">
        <f t="shared" si="77"/>
        <v>NORDESTE</v>
      </c>
      <c r="AA112" s="358">
        <f t="shared" si="78"/>
        <v>0.99407114624505943</v>
      </c>
      <c r="AB112" s="359">
        <f t="shared" si="79"/>
        <v>83.75779819149291</v>
      </c>
      <c r="AC112" s="360"/>
    </row>
    <row r="113" spans="1:29" ht="17.25" customHeight="1" x14ac:dyDescent="0.25">
      <c r="A113" s="345" t="str">
        <f t="shared" si="61"/>
        <v>MS 101</v>
      </c>
      <c r="B113" s="661">
        <f t="shared" si="62"/>
        <v>108</v>
      </c>
      <c r="C113" s="661" t="str">
        <f t="shared" si="60"/>
        <v>MS 101-108</v>
      </c>
      <c r="D113" s="346">
        <v>42062</v>
      </c>
      <c r="E113" s="347">
        <v>7162140.8163000001</v>
      </c>
      <c r="F113" s="348">
        <v>665832.69469999999</v>
      </c>
      <c r="G113" s="348">
        <v>884.95500000000004</v>
      </c>
      <c r="H113" s="355">
        <f t="shared" si="63"/>
        <v>0.46754680981576896</v>
      </c>
      <c r="I113" s="356">
        <f t="shared" si="64"/>
        <v>4.6883685866936009</v>
      </c>
      <c r="J113" s="356">
        <f t="shared" si="65"/>
        <v>-0.29999999999290594</v>
      </c>
      <c r="K113" s="356">
        <f t="shared" si="66"/>
        <v>-20.499999999992724</v>
      </c>
      <c r="L113" s="356">
        <f t="shared" si="67"/>
        <v>6.6792401402252705E-2</v>
      </c>
      <c r="M113" s="356">
        <f t="shared" si="68"/>
        <v>4.2857142856129418E-2</v>
      </c>
      <c r="N113" s="361" t="str">
        <f t="shared" si="69"/>
        <v>OK</v>
      </c>
      <c r="O113" s="361" t="str">
        <f t="shared" si="70"/>
        <v>OK</v>
      </c>
      <c r="P113" s="361" t="str">
        <f t="shared" si="71"/>
        <v>COND. MIN.</v>
      </c>
      <c r="Q113" s="361" t="str">
        <f t="shared" si="72"/>
        <v>COND. MIN.</v>
      </c>
      <c r="R113" s="625"/>
      <c r="S113" s="625"/>
      <c r="T113" s="625"/>
      <c r="U113" s="625"/>
      <c r="V113" s="356">
        <f t="shared" si="73"/>
        <v>0.279999990016222</v>
      </c>
      <c r="W113" s="356">
        <f t="shared" si="74"/>
        <v>4.6800000010989606</v>
      </c>
      <c r="X113" s="357" t="str">
        <f t="shared" si="75"/>
        <v>NORTE</v>
      </c>
      <c r="Y113" s="357" t="str">
        <f t="shared" si="76"/>
        <v>LESTE</v>
      </c>
      <c r="Z113" s="357" t="str">
        <f t="shared" si="77"/>
        <v>NORDESTE</v>
      </c>
      <c r="AA113" s="358">
        <f t="shared" si="78"/>
        <v>0.99786780383795293</v>
      </c>
      <c r="AB113" s="359">
        <f t="shared" si="79"/>
        <v>86.257787838463443</v>
      </c>
      <c r="AC113" s="360"/>
    </row>
    <row r="114" spans="1:29" ht="17.25" customHeight="1" x14ac:dyDescent="0.25">
      <c r="A114" s="345" t="str">
        <f t="shared" si="61"/>
        <v>MS 101</v>
      </c>
      <c r="B114" s="661">
        <f t="shared" si="62"/>
        <v>109</v>
      </c>
      <c r="C114" s="661" t="str">
        <f t="shared" si="60"/>
        <v>MS 101-109</v>
      </c>
      <c r="D114" s="346">
        <v>42069</v>
      </c>
      <c r="E114" s="347">
        <v>7162140.8131999997</v>
      </c>
      <c r="F114" s="348">
        <v>665832.69110000005</v>
      </c>
      <c r="G114" s="348">
        <v>884.952</v>
      </c>
      <c r="H114" s="355">
        <f t="shared" si="63"/>
        <v>0.47507895712520165</v>
      </c>
      <c r="I114" s="356">
        <f t="shared" si="64"/>
        <v>4.3201041729864382</v>
      </c>
      <c r="J114" s="356">
        <f t="shared" si="65"/>
        <v>-0.30000000000427463</v>
      </c>
      <c r="K114" s="356">
        <f t="shared" si="66"/>
        <v>-20.799999999996999</v>
      </c>
      <c r="L114" s="356">
        <f t="shared" si="67"/>
        <v>6.7868422446457383E-2</v>
      </c>
      <c r="M114" s="356">
        <f t="shared" si="68"/>
        <v>4.2857142857753515E-2</v>
      </c>
      <c r="N114" s="361" t="str">
        <f t="shared" si="69"/>
        <v>OK</v>
      </c>
      <c r="O114" s="361" t="str">
        <f t="shared" si="70"/>
        <v>OK</v>
      </c>
      <c r="P114" s="361" t="str">
        <f t="shared" si="71"/>
        <v>COND. MIN.</v>
      </c>
      <c r="Q114" s="361" t="str">
        <f t="shared" si="72"/>
        <v>COND. MIN.</v>
      </c>
      <c r="R114" s="625"/>
      <c r="S114" s="625"/>
      <c r="T114" s="625"/>
      <c r="U114" s="625"/>
      <c r="V114" s="356">
        <f t="shared" si="73"/>
        <v>-3.0000042170286179E-2</v>
      </c>
      <c r="W114" s="356">
        <f t="shared" si="74"/>
        <v>4.3200000072829425</v>
      </c>
      <c r="X114" s="357" t="str">
        <f t="shared" si="75"/>
        <v>SUL</v>
      </c>
      <c r="Y114" s="357" t="str">
        <f t="shared" si="76"/>
        <v>LESTE</v>
      </c>
      <c r="Z114" s="357" t="str">
        <f t="shared" si="77"/>
        <v>SUDESTE</v>
      </c>
      <c r="AA114" s="358">
        <f t="shared" si="78"/>
        <v>1</v>
      </c>
      <c r="AB114" s="359">
        <f t="shared" si="79"/>
        <v>90</v>
      </c>
      <c r="AC114" s="360"/>
    </row>
    <row r="115" spans="1:29" ht="17.25" customHeight="1" x14ac:dyDescent="0.25">
      <c r="A115" s="345" t="str">
        <f t="shared" si="61"/>
        <v>MS 101</v>
      </c>
      <c r="B115" s="661">
        <f t="shared" si="62"/>
        <v>110</v>
      </c>
      <c r="C115" s="661" t="str">
        <f t="shared" si="60"/>
        <v>MS 101-110</v>
      </c>
      <c r="D115" s="346">
        <v>42076</v>
      </c>
      <c r="E115" s="347">
        <v>7162140.8146000002</v>
      </c>
      <c r="F115" s="348">
        <v>665832.69460000005</v>
      </c>
      <c r="G115" s="348">
        <v>884.94899999999996</v>
      </c>
      <c r="H115" s="355">
        <f t="shared" si="63"/>
        <v>0.37696155116146213</v>
      </c>
      <c r="I115" s="356">
        <f t="shared" si="64"/>
        <v>4.671295329998185</v>
      </c>
      <c r="J115" s="356">
        <f t="shared" si="65"/>
        <v>-0.30000000000427463</v>
      </c>
      <c r="K115" s="356">
        <f t="shared" si="66"/>
        <v>-21.100000000001273</v>
      </c>
      <c r="L115" s="356">
        <f t="shared" si="67"/>
        <v>5.3851650165923158E-2</v>
      </c>
      <c r="M115" s="356">
        <f t="shared" si="68"/>
        <v>4.2857142857753515E-2</v>
      </c>
      <c r="N115" s="361" t="str">
        <f t="shared" si="69"/>
        <v>OK</v>
      </c>
      <c r="O115" s="361" t="str">
        <f t="shared" si="70"/>
        <v>OK</v>
      </c>
      <c r="P115" s="361" t="str">
        <f t="shared" si="71"/>
        <v>COND. MIN.</v>
      </c>
      <c r="Q115" s="361" t="str">
        <f t="shared" si="72"/>
        <v>COND. MIN.</v>
      </c>
      <c r="R115" s="625"/>
      <c r="S115" s="625"/>
      <c r="T115" s="625"/>
      <c r="U115" s="625"/>
      <c r="V115" s="356">
        <f t="shared" si="73"/>
        <v>0.10999999940395355</v>
      </c>
      <c r="W115" s="356">
        <f t="shared" si="74"/>
        <v>4.6700000064447522</v>
      </c>
      <c r="X115" s="357" t="str">
        <f t="shared" si="75"/>
        <v>NORTE</v>
      </c>
      <c r="Y115" s="357" t="str">
        <f t="shared" si="76"/>
        <v>LESTE</v>
      </c>
      <c r="Z115" s="357" t="str">
        <f t="shared" si="77"/>
        <v>NORDESTE</v>
      </c>
      <c r="AA115" s="358">
        <f t="shared" si="78"/>
        <v>1</v>
      </c>
      <c r="AB115" s="359">
        <f t="shared" si="79"/>
        <v>90</v>
      </c>
      <c r="AC115" s="360"/>
    </row>
    <row r="116" spans="1:29" ht="12.75" x14ac:dyDescent="0.25">
      <c r="A116" s="345" t="str">
        <f t="shared" si="61"/>
        <v>MS 101</v>
      </c>
      <c r="B116" s="661">
        <f t="shared" si="62"/>
        <v>111</v>
      </c>
      <c r="C116" s="661" t="str">
        <f t="shared" si="60"/>
        <v>MS 101-111</v>
      </c>
      <c r="D116" s="346">
        <v>42083</v>
      </c>
      <c r="E116" s="347">
        <v>7162140.8162000002</v>
      </c>
      <c r="F116" s="348">
        <v>665832.69720000005</v>
      </c>
      <c r="G116" s="348">
        <v>884.94899999999996</v>
      </c>
      <c r="H116" s="355">
        <f t="shared" si="63"/>
        <v>0.30528675503520991</v>
      </c>
      <c r="I116" s="356">
        <f t="shared" si="64"/>
        <v>4.9373879809375048</v>
      </c>
      <c r="J116" s="356">
        <f t="shared" si="65"/>
        <v>0</v>
      </c>
      <c r="K116" s="356">
        <f t="shared" si="66"/>
        <v>-21.100000000001273</v>
      </c>
      <c r="L116" s="356">
        <f t="shared" si="67"/>
        <v>4.3612393576458561E-2</v>
      </c>
      <c r="M116" s="356">
        <f t="shared" si="68"/>
        <v>0</v>
      </c>
      <c r="N116" s="361" t="str">
        <f t="shared" si="69"/>
        <v>OK</v>
      </c>
      <c r="O116" s="361" t="str">
        <f t="shared" si="70"/>
        <v>OK</v>
      </c>
      <c r="P116" s="361" t="str">
        <f t="shared" si="71"/>
        <v>COND. MIN.</v>
      </c>
      <c r="Q116" s="361" t="str">
        <f t="shared" si="72"/>
        <v>COND. MIN.</v>
      </c>
      <c r="R116" s="625"/>
      <c r="S116" s="625"/>
      <c r="T116" s="625"/>
      <c r="U116" s="625"/>
      <c r="V116" s="356">
        <f t="shared" si="73"/>
        <v>0.27000000700354576</v>
      </c>
      <c r="W116" s="356">
        <f t="shared" si="74"/>
        <v>4.9300000071525574</v>
      </c>
      <c r="X116" s="357" t="str">
        <f t="shared" si="75"/>
        <v>NORTE</v>
      </c>
      <c r="Y116" s="357" t="str">
        <f t="shared" si="76"/>
        <v>LESTE</v>
      </c>
      <c r="Z116" s="357" t="str">
        <f t="shared" si="77"/>
        <v>NORDESTE</v>
      </c>
      <c r="AA116" s="358">
        <f t="shared" si="78"/>
        <v>0.99797570850202411</v>
      </c>
      <c r="AB116" s="359">
        <f t="shared" si="79"/>
        <v>86.353741583990256</v>
      </c>
      <c r="AC116" s="360"/>
    </row>
    <row r="117" spans="1:29" ht="17.25" customHeight="1" x14ac:dyDescent="0.25">
      <c r="A117" s="345" t="str">
        <f t="shared" si="61"/>
        <v>MS 101</v>
      </c>
      <c r="B117" s="661">
        <f t="shared" si="62"/>
        <v>112</v>
      </c>
      <c r="C117" s="661" t="str">
        <f t="shared" si="60"/>
        <v>MS 101-112</v>
      </c>
      <c r="D117" s="346">
        <v>42090</v>
      </c>
      <c r="E117" s="347">
        <v>7162140.8136</v>
      </c>
      <c r="F117" s="348">
        <v>665832.69510000001</v>
      </c>
      <c r="G117" s="348">
        <v>884.947</v>
      </c>
      <c r="H117" s="355">
        <f t="shared" si="63"/>
        <v>0.33421552061477661</v>
      </c>
      <c r="I117" s="356">
        <f t="shared" si="64"/>
        <v>4.7200105961713135</v>
      </c>
      <c r="J117" s="356">
        <f t="shared" si="65"/>
        <v>-0.19999999999527063</v>
      </c>
      <c r="K117" s="356">
        <f t="shared" si="66"/>
        <v>-21.299999999996544</v>
      </c>
      <c r="L117" s="356">
        <f t="shared" si="67"/>
        <v>4.7745074373539517E-2</v>
      </c>
      <c r="M117" s="356">
        <f t="shared" si="68"/>
        <v>2.8571428570752948E-2</v>
      </c>
      <c r="N117" s="361" t="str">
        <f t="shared" si="69"/>
        <v>OK</v>
      </c>
      <c r="O117" s="361" t="str">
        <f t="shared" si="70"/>
        <v>OK</v>
      </c>
      <c r="P117" s="361" t="str">
        <f t="shared" si="71"/>
        <v>COND. MIN.</v>
      </c>
      <c r="Q117" s="361" t="str">
        <f t="shared" si="72"/>
        <v>COND. MIN.</v>
      </c>
      <c r="R117" s="625"/>
      <c r="S117" s="625"/>
      <c r="T117" s="625"/>
      <c r="U117" s="625"/>
      <c r="V117" s="356">
        <f t="shared" si="73"/>
        <v>9.999983012676239E-3</v>
      </c>
      <c r="W117" s="356">
        <f t="shared" si="74"/>
        <v>4.7200000029988587</v>
      </c>
      <c r="X117" s="357" t="str">
        <f t="shared" si="75"/>
        <v>NORTE</v>
      </c>
      <c r="Y117" s="357" t="str">
        <f t="shared" si="76"/>
        <v>LESTE</v>
      </c>
      <c r="Z117" s="357" t="str">
        <f t="shared" si="77"/>
        <v>NORDESTE</v>
      </c>
      <c r="AA117" s="358">
        <f t="shared" si="78"/>
        <v>1</v>
      </c>
      <c r="AB117" s="359">
        <f t="shared" si="79"/>
        <v>90</v>
      </c>
      <c r="AC117" s="360"/>
    </row>
    <row r="118" spans="1:29" ht="17.25" customHeight="1" x14ac:dyDescent="0.25">
      <c r="A118" s="345" t="str">
        <f t="shared" si="61"/>
        <v>MS 101</v>
      </c>
      <c r="B118" s="661">
        <f t="shared" si="62"/>
        <v>113</v>
      </c>
      <c r="C118" s="661" t="str">
        <f t="shared" si="60"/>
        <v>MS 101-113</v>
      </c>
      <c r="D118" s="346">
        <v>42097</v>
      </c>
      <c r="E118" s="347">
        <v>7162140.8104999997</v>
      </c>
      <c r="F118" s="348">
        <v>665832.69759999996</v>
      </c>
      <c r="G118" s="348">
        <v>884.94100000000003</v>
      </c>
      <c r="H118" s="355">
        <f t="shared" si="63"/>
        <v>0.3982461765813558</v>
      </c>
      <c r="I118" s="356">
        <f t="shared" si="64"/>
        <v>4.9790460937582086</v>
      </c>
      <c r="J118" s="356">
        <f t="shared" si="65"/>
        <v>-0.59999999999718057</v>
      </c>
      <c r="K118" s="356">
        <f t="shared" si="66"/>
        <v>-21.899999999993724</v>
      </c>
      <c r="L118" s="356">
        <f t="shared" si="67"/>
        <v>5.6892310940193688E-2</v>
      </c>
      <c r="M118" s="356">
        <f t="shared" si="68"/>
        <v>8.571428571388294E-2</v>
      </c>
      <c r="N118" s="361" t="str">
        <f t="shared" si="69"/>
        <v>OK</v>
      </c>
      <c r="O118" s="361" t="str">
        <f t="shared" si="70"/>
        <v>OK</v>
      </c>
      <c r="P118" s="361" t="str">
        <f t="shared" si="71"/>
        <v>COND. MIN.</v>
      </c>
      <c r="Q118" s="361" t="str">
        <f t="shared" si="72"/>
        <v>COND. MIN.</v>
      </c>
      <c r="R118" s="625"/>
      <c r="S118" s="625"/>
      <c r="T118" s="625"/>
      <c r="U118" s="625"/>
      <c r="V118" s="356">
        <f t="shared" si="73"/>
        <v>-0.30000004917383194</v>
      </c>
      <c r="W118" s="356">
        <f t="shared" si="74"/>
        <v>4.9699999974109232</v>
      </c>
      <c r="X118" s="357" t="str">
        <f t="shared" si="75"/>
        <v>SUL</v>
      </c>
      <c r="Y118" s="357" t="str">
        <f t="shared" si="76"/>
        <v>LESTE</v>
      </c>
      <c r="Z118" s="357" t="str">
        <f t="shared" si="77"/>
        <v>SUDESTE</v>
      </c>
      <c r="AA118" s="358">
        <f t="shared" si="78"/>
        <v>0.99799196787148581</v>
      </c>
      <c r="AB118" s="359">
        <f t="shared" si="79"/>
        <v>86.368419639854679</v>
      </c>
      <c r="AC118" s="360"/>
    </row>
    <row r="119" spans="1:29" ht="17.25" customHeight="1" x14ac:dyDescent="0.25">
      <c r="A119" s="345" t="str">
        <f t="shared" si="61"/>
        <v>MS 101</v>
      </c>
      <c r="B119" s="661">
        <f t="shared" si="62"/>
        <v>114</v>
      </c>
      <c r="C119" s="661" t="str">
        <f t="shared" si="60"/>
        <v>MS 101-114</v>
      </c>
      <c r="D119" s="346">
        <v>42104</v>
      </c>
      <c r="E119" s="347">
        <v>7162140.8076999998</v>
      </c>
      <c r="F119" s="348">
        <v>665832.69720000005</v>
      </c>
      <c r="G119" s="348">
        <v>884.94299999999998</v>
      </c>
      <c r="H119" s="355">
        <f t="shared" si="63"/>
        <v>0.28284270121350802</v>
      </c>
      <c r="I119" s="356">
        <f t="shared" si="64"/>
        <v>4.9640004145834515</v>
      </c>
      <c r="J119" s="356">
        <f t="shared" si="65"/>
        <v>0.19999999999527063</v>
      </c>
      <c r="K119" s="356">
        <f t="shared" si="66"/>
        <v>-21.699999999998454</v>
      </c>
      <c r="L119" s="356">
        <f t="shared" si="67"/>
        <v>4.0406100173358286E-2</v>
      </c>
      <c r="M119" s="356">
        <f t="shared" si="68"/>
        <v>2.8571428570752948E-2</v>
      </c>
      <c r="N119" s="361" t="str">
        <f t="shared" si="69"/>
        <v>OK</v>
      </c>
      <c r="O119" s="361" t="str">
        <f t="shared" si="70"/>
        <v>OK</v>
      </c>
      <c r="P119" s="361" t="str">
        <f t="shared" si="71"/>
        <v>COND. MIN.</v>
      </c>
      <c r="Q119" s="361" t="str">
        <f t="shared" si="72"/>
        <v>COND. MIN.</v>
      </c>
      <c r="R119" s="625"/>
      <c r="S119" s="625"/>
      <c r="T119" s="625"/>
      <c r="U119" s="625"/>
      <c r="V119" s="356">
        <f t="shared" si="73"/>
        <v>-0.58000003919005394</v>
      </c>
      <c r="W119" s="356">
        <f t="shared" si="74"/>
        <v>4.9300000071525574</v>
      </c>
      <c r="X119" s="357" t="str">
        <f t="shared" si="75"/>
        <v>SUL</v>
      </c>
      <c r="Y119" s="357" t="str">
        <f t="shared" si="76"/>
        <v>LESTE</v>
      </c>
      <c r="Z119" s="357" t="str">
        <f t="shared" si="77"/>
        <v>SUDESTE</v>
      </c>
      <c r="AA119" s="358">
        <f t="shared" si="78"/>
        <v>0.99395161290322576</v>
      </c>
      <c r="AB119" s="359">
        <f t="shared" si="79"/>
        <v>83.695123835453757</v>
      </c>
      <c r="AC119" s="360"/>
    </row>
    <row r="120" spans="1:29" ht="17.25" customHeight="1" x14ac:dyDescent="0.25">
      <c r="A120" s="345" t="str">
        <f t="shared" si="61"/>
        <v>MS 101</v>
      </c>
      <c r="B120" s="661">
        <f t="shared" si="62"/>
        <v>115</v>
      </c>
      <c r="C120" s="661" t="str">
        <f t="shared" si="60"/>
        <v>MS 101-115</v>
      </c>
      <c r="D120" s="346">
        <v>42111</v>
      </c>
      <c r="E120" s="347">
        <v>7162140.8135000002</v>
      </c>
      <c r="F120" s="348">
        <v>665832.68799999997</v>
      </c>
      <c r="G120" s="348">
        <v>884.93700000000001</v>
      </c>
      <c r="H120" s="355">
        <f t="shared" si="63"/>
        <v>1.0875661182672491</v>
      </c>
      <c r="I120" s="356">
        <f t="shared" si="64"/>
        <v>4.0099999983794987</v>
      </c>
      <c r="J120" s="356">
        <f t="shared" si="65"/>
        <v>-0.59999999999718057</v>
      </c>
      <c r="K120" s="356">
        <f t="shared" si="66"/>
        <v>-22.299999999995634</v>
      </c>
      <c r="L120" s="356">
        <f t="shared" si="67"/>
        <v>0.15536658832389275</v>
      </c>
      <c r="M120" s="356">
        <f t="shared" si="68"/>
        <v>8.571428571388294E-2</v>
      </c>
      <c r="N120" s="361" t="str">
        <f t="shared" si="69"/>
        <v>OK</v>
      </c>
      <c r="O120" s="361" t="str">
        <f t="shared" si="70"/>
        <v>OK</v>
      </c>
      <c r="P120" s="361" t="str">
        <f t="shared" si="71"/>
        <v>COND. MIN.</v>
      </c>
      <c r="Q120" s="361" t="str">
        <f t="shared" si="72"/>
        <v>COND. MIN.</v>
      </c>
      <c r="R120" s="625"/>
      <c r="S120" s="625"/>
      <c r="T120" s="625"/>
      <c r="U120" s="625"/>
      <c r="V120" s="356">
        <f t="shared" si="73"/>
        <v>0</v>
      </c>
      <c r="W120" s="356">
        <f t="shared" si="74"/>
        <v>4.0099999983794987</v>
      </c>
      <c r="X120" s="357" t="str">
        <f t="shared" si="75"/>
        <v>SUL</v>
      </c>
      <c r="Y120" s="357" t="str">
        <f t="shared" si="76"/>
        <v>LESTE</v>
      </c>
      <c r="Z120" s="357" t="str">
        <f t="shared" si="77"/>
        <v>SUDESTE</v>
      </c>
      <c r="AA120" s="358">
        <f t="shared" si="78"/>
        <v>1</v>
      </c>
      <c r="AB120" s="359">
        <f t="shared" si="79"/>
        <v>90</v>
      </c>
      <c r="AC120" s="360"/>
    </row>
    <row r="121" spans="1:29" ht="17.25" customHeight="1" x14ac:dyDescent="0.25">
      <c r="A121" s="345" t="str">
        <f t="shared" si="61"/>
        <v>MS 101</v>
      </c>
      <c r="B121" s="661">
        <f t="shared" si="62"/>
        <v>116</v>
      </c>
      <c r="C121" s="661" t="str">
        <f t="shared" si="60"/>
        <v>MS 101-116</v>
      </c>
      <c r="D121" s="346">
        <v>42118</v>
      </c>
      <c r="E121" s="347">
        <v>7162140.8140000002</v>
      </c>
      <c r="F121" s="348">
        <v>665832.69990000001</v>
      </c>
      <c r="G121" s="348">
        <v>884.93799999999999</v>
      </c>
      <c r="H121" s="355">
        <f t="shared" si="63"/>
        <v>1.1910499614462173</v>
      </c>
      <c r="I121" s="356">
        <f t="shared" si="64"/>
        <v>5.2002403816526694</v>
      </c>
      <c r="J121" s="356">
        <f t="shared" si="65"/>
        <v>9.9999999997635314E-2</v>
      </c>
      <c r="K121" s="356">
        <f t="shared" si="66"/>
        <v>-22.199999999997999</v>
      </c>
      <c r="L121" s="356">
        <f t="shared" si="67"/>
        <v>0.17014999449231677</v>
      </c>
      <c r="M121" s="356">
        <f t="shared" si="68"/>
        <v>1.4285714285376474E-2</v>
      </c>
      <c r="N121" s="361" t="str">
        <f t="shared" si="69"/>
        <v>OK</v>
      </c>
      <c r="O121" s="361" t="str">
        <f t="shared" si="70"/>
        <v>OK</v>
      </c>
      <c r="P121" s="361" t="str">
        <f t="shared" si="71"/>
        <v>COND. MIN.</v>
      </c>
      <c r="Q121" s="361" t="str">
        <f t="shared" si="72"/>
        <v>COND. MIN.</v>
      </c>
      <c r="R121" s="625"/>
      <c r="S121" s="625"/>
      <c r="T121" s="625"/>
      <c r="U121" s="625"/>
      <c r="V121" s="356">
        <f t="shared" si="73"/>
        <v>5.0000008195638657E-2</v>
      </c>
      <c r="W121" s="356">
        <f t="shared" si="74"/>
        <v>5.200000002514571</v>
      </c>
      <c r="X121" s="357" t="str">
        <f t="shared" si="75"/>
        <v>NORTE</v>
      </c>
      <c r="Y121" s="357" t="str">
        <f t="shared" si="76"/>
        <v>LESTE</v>
      </c>
      <c r="Z121" s="357" t="str">
        <f t="shared" si="77"/>
        <v>NORDESTE</v>
      </c>
      <c r="AA121" s="358">
        <f t="shared" si="78"/>
        <v>1</v>
      </c>
      <c r="AB121" s="359">
        <f t="shared" si="79"/>
        <v>90</v>
      </c>
      <c r="AC121" s="360"/>
    </row>
    <row r="122" spans="1:29" ht="17.25" customHeight="1" x14ac:dyDescent="0.25">
      <c r="A122" s="345" t="str">
        <f t="shared" si="61"/>
        <v>MS 101</v>
      </c>
      <c r="B122" s="661">
        <f t="shared" si="62"/>
        <v>117</v>
      </c>
      <c r="C122" s="661" t="str">
        <f t="shared" si="60"/>
        <v>MS 101-117</v>
      </c>
      <c r="D122" s="346">
        <v>42125</v>
      </c>
      <c r="E122" s="366">
        <v>7162140.8114999998</v>
      </c>
      <c r="F122" s="367">
        <v>665832.70919999992</v>
      </c>
      <c r="G122" s="367">
        <v>884.93599999999992</v>
      </c>
      <c r="H122" s="355">
        <f t="shared" si="63"/>
        <v>0.96301609810561584</v>
      </c>
      <c r="I122" s="356">
        <f t="shared" si="64"/>
        <v>6.1332617703172243</v>
      </c>
      <c r="J122" s="356">
        <f t="shared" si="65"/>
        <v>-0.20000000000663931</v>
      </c>
      <c r="K122" s="356">
        <f t="shared" si="66"/>
        <v>-22.400000000004638</v>
      </c>
      <c r="L122" s="356">
        <f t="shared" si="67"/>
        <v>0.13757372830080225</v>
      </c>
      <c r="M122" s="356">
        <f t="shared" si="68"/>
        <v>2.8571428572377044E-2</v>
      </c>
      <c r="N122" s="361" t="str">
        <f t="shared" si="69"/>
        <v>OK</v>
      </c>
      <c r="O122" s="361" t="str">
        <f t="shared" si="70"/>
        <v>OK</v>
      </c>
      <c r="P122" s="361" t="str">
        <f t="shared" si="71"/>
        <v>COND. MIN.</v>
      </c>
      <c r="Q122" s="361" t="str">
        <f t="shared" si="72"/>
        <v>COND. MIN.</v>
      </c>
      <c r="R122" s="625"/>
      <c r="S122" s="625"/>
      <c r="T122" s="625"/>
      <c r="U122" s="625"/>
      <c r="V122" s="356">
        <f t="shared" si="73"/>
        <v>-0.20000003278255463</v>
      </c>
      <c r="W122" s="356">
        <f t="shared" si="74"/>
        <v>6.1299999943003058</v>
      </c>
      <c r="X122" s="357" t="str">
        <f t="shared" si="75"/>
        <v>SUL</v>
      </c>
      <c r="Y122" s="357" t="str">
        <f t="shared" si="76"/>
        <v>LESTE</v>
      </c>
      <c r="Z122" s="357" t="str">
        <f t="shared" si="77"/>
        <v>SUDESTE</v>
      </c>
      <c r="AA122" s="358">
        <f t="shared" si="78"/>
        <v>1</v>
      </c>
      <c r="AB122" s="359">
        <f t="shared" si="79"/>
        <v>90</v>
      </c>
      <c r="AC122" s="360"/>
    </row>
    <row r="123" spans="1:29" ht="17.25" customHeight="1" x14ac:dyDescent="0.25">
      <c r="A123" s="345" t="str">
        <f t="shared" si="61"/>
        <v>MS 101</v>
      </c>
      <c r="B123" s="661">
        <f t="shared" si="62"/>
        <v>118</v>
      </c>
      <c r="C123" s="661" t="str">
        <f t="shared" si="60"/>
        <v>MS 101-118</v>
      </c>
      <c r="D123" s="346">
        <v>42132</v>
      </c>
      <c r="E123" s="347">
        <v>7162140.8090000004</v>
      </c>
      <c r="F123" s="348">
        <v>665832.71849999996</v>
      </c>
      <c r="G123" s="348">
        <v>884.93399999999997</v>
      </c>
      <c r="H123" s="368">
        <f t="shared" si="63"/>
        <v>0.96301608517079684</v>
      </c>
      <c r="I123" s="356">
        <f t="shared" si="64"/>
        <v>7.0743268195976761</v>
      </c>
      <c r="J123" s="356">
        <f t="shared" si="65"/>
        <v>-0.19999999999527063</v>
      </c>
      <c r="K123" s="356">
        <f t="shared" si="66"/>
        <v>-22.599999999999909</v>
      </c>
      <c r="L123" s="356">
        <f t="shared" si="67"/>
        <v>0.13757372645297097</v>
      </c>
      <c r="M123" s="356">
        <f t="shared" si="68"/>
        <v>2.8571428570752948E-2</v>
      </c>
      <c r="N123" s="361" t="str">
        <f t="shared" si="69"/>
        <v>OK</v>
      </c>
      <c r="O123" s="361" t="str">
        <f t="shared" si="70"/>
        <v>OK</v>
      </c>
      <c r="P123" s="361" t="str">
        <f t="shared" si="71"/>
        <v>COND. MIN.</v>
      </c>
      <c r="Q123" s="361" t="str">
        <f t="shared" si="72"/>
        <v>COND. MIN.</v>
      </c>
      <c r="R123" s="625"/>
      <c r="S123" s="625"/>
      <c r="T123" s="625"/>
      <c r="U123" s="625"/>
      <c r="V123" s="356">
        <f t="shared" si="73"/>
        <v>-0.44999998062849045</v>
      </c>
      <c r="W123" s="356">
        <f t="shared" si="74"/>
        <v>7.0599999977275729</v>
      </c>
      <c r="X123" s="357" t="str">
        <f t="shared" si="75"/>
        <v>SUL</v>
      </c>
      <c r="Y123" s="357" t="str">
        <f t="shared" si="76"/>
        <v>LESTE</v>
      </c>
      <c r="Z123" s="357" t="str">
        <f t="shared" si="77"/>
        <v>SUDESTE</v>
      </c>
      <c r="AA123" s="358">
        <f t="shared" si="78"/>
        <v>0.99858557284299854</v>
      </c>
      <c r="AB123" s="359">
        <f t="shared" si="79"/>
        <v>86.952251498225223</v>
      </c>
      <c r="AC123" s="360"/>
    </row>
    <row r="124" spans="1:29" ht="17.25" customHeight="1" x14ac:dyDescent="0.25">
      <c r="A124" s="345" t="str">
        <f t="shared" si="61"/>
        <v>MS 101</v>
      </c>
      <c r="B124" s="661">
        <f t="shared" si="62"/>
        <v>119</v>
      </c>
      <c r="C124" s="661" t="str">
        <f t="shared" si="60"/>
        <v>MS 101-119</v>
      </c>
      <c r="D124" s="346">
        <v>42146</v>
      </c>
      <c r="E124" s="366">
        <v>7162140.8068000004</v>
      </c>
      <c r="F124" s="367">
        <v>665832.69510000001</v>
      </c>
      <c r="G124" s="367">
        <v>884.93600000000004</v>
      </c>
      <c r="H124" s="355">
        <f t="shared" si="63"/>
        <v>2.3503191219078872</v>
      </c>
      <c r="I124" s="356">
        <f t="shared" si="64"/>
        <v>4.7673158066939507</v>
      </c>
      <c r="J124" s="356">
        <f t="shared" si="65"/>
        <v>0.20000000000663931</v>
      </c>
      <c r="K124" s="356">
        <f t="shared" si="66"/>
        <v>-22.39999999999327</v>
      </c>
      <c r="L124" s="356">
        <f t="shared" si="67"/>
        <v>0.16787993727913481</v>
      </c>
      <c r="M124" s="356">
        <f t="shared" si="68"/>
        <v>1.4285714286188522E-2</v>
      </c>
      <c r="N124" s="361" t="str">
        <f t="shared" si="69"/>
        <v>OK</v>
      </c>
      <c r="O124" s="361" t="str">
        <f t="shared" si="70"/>
        <v>OK</v>
      </c>
      <c r="P124" s="361" t="str">
        <f t="shared" si="71"/>
        <v>COND. MIN.</v>
      </c>
      <c r="Q124" s="361" t="str">
        <f t="shared" si="72"/>
        <v>COND. MIN.</v>
      </c>
      <c r="R124" s="625"/>
      <c r="S124" s="625"/>
      <c r="T124" s="625"/>
      <c r="U124" s="625"/>
      <c r="V124" s="356">
        <f t="shared" si="73"/>
        <v>-0.66999997943639755</v>
      </c>
      <c r="W124" s="356">
        <f t="shared" si="74"/>
        <v>4.7200000029988587</v>
      </c>
      <c r="X124" s="357" t="str">
        <f t="shared" si="75"/>
        <v>SUL</v>
      </c>
      <c r="Y124" s="357" t="str">
        <f t="shared" si="76"/>
        <v>LESTE</v>
      </c>
      <c r="Z124" s="357" t="str">
        <f t="shared" si="77"/>
        <v>SUDESTE</v>
      </c>
      <c r="AA124" s="358">
        <f t="shared" si="78"/>
        <v>0.98951781970649899</v>
      </c>
      <c r="AB124" s="359">
        <f t="shared" si="79"/>
        <v>81.696837513953426</v>
      </c>
      <c r="AC124" s="360"/>
    </row>
    <row r="125" spans="1:29" ht="17.25" customHeight="1" x14ac:dyDescent="0.25">
      <c r="A125" s="345" t="str">
        <f t="shared" si="61"/>
        <v>MS 101</v>
      </c>
      <c r="B125" s="661">
        <f t="shared" si="62"/>
        <v>120</v>
      </c>
      <c r="C125" s="661" t="str">
        <f t="shared" si="60"/>
        <v>MS 101-120</v>
      </c>
      <c r="D125" s="346">
        <v>42153</v>
      </c>
      <c r="E125" s="347">
        <v>7162140.8089499995</v>
      </c>
      <c r="F125" s="348">
        <v>665832.69665000006</v>
      </c>
      <c r="G125" s="348">
        <v>884.93049999999994</v>
      </c>
      <c r="H125" s="355">
        <f t="shared" si="63"/>
        <v>0.26504709859352382</v>
      </c>
      <c r="I125" s="356">
        <f t="shared" si="64"/>
        <v>4.8961873056528598</v>
      </c>
      <c r="J125" s="356">
        <f t="shared" si="65"/>
        <v>-0.55000000000973159</v>
      </c>
      <c r="K125" s="356">
        <f t="shared" si="66"/>
        <v>-22.950000000003001</v>
      </c>
      <c r="L125" s="356">
        <f t="shared" si="67"/>
        <v>3.7863871227646263E-2</v>
      </c>
      <c r="M125" s="356">
        <f t="shared" si="68"/>
        <v>7.8571428572818805E-2</v>
      </c>
      <c r="N125" s="361" t="str">
        <f t="shared" si="69"/>
        <v>OK</v>
      </c>
      <c r="O125" s="361" t="str">
        <f t="shared" si="70"/>
        <v>OK</v>
      </c>
      <c r="P125" s="361" t="str">
        <f t="shared" si="71"/>
        <v>COND. MIN.</v>
      </c>
      <c r="Q125" s="361" t="str">
        <f t="shared" si="72"/>
        <v>COND. MIN.</v>
      </c>
      <c r="R125" s="625"/>
      <c r="S125" s="625"/>
      <c r="T125" s="625"/>
      <c r="U125" s="625"/>
      <c r="V125" s="356">
        <f t="shared" si="73"/>
        <v>-0.45500006526708603</v>
      </c>
      <c r="W125" s="356">
        <f t="shared" si="74"/>
        <v>4.8750000074505806</v>
      </c>
      <c r="X125" s="357" t="str">
        <f t="shared" si="75"/>
        <v>SUL</v>
      </c>
      <c r="Y125" s="357" t="str">
        <f t="shared" si="76"/>
        <v>LESTE</v>
      </c>
      <c r="Z125" s="357" t="str">
        <f t="shared" si="77"/>
        <v>SUDESTE</v>
      </c>
      <c r="AA125" s="358">
        <f t="shared" si="78"/>
        <v>0.99591836734693873</v>
      </c>
      <c r="AB125" s="359">
        <f t="shared" si="79"/>
        <v>84.821518632901643</v>
      </c>
      <c r="AC125" s="360"/>
    </row>
    <row r="126" spans="1:29" ht="17.25" customHeight="1" x14ac:dyDescent="0.2">
      <c r="A126" s="345" t="str">
        <f t="shared" si="61"/>
        <v>MS 101</v>
      </c>
      <c r="B126" s="661">
        <f t="shared" si="62"/>
        <v>121</v>
      </c>
      <c r="C126" s="661" t="str">
        <f t="shared" si="60"/>
        <v>MS 101-121</v>
      </c>
      <c r="D126" s="369"/>
      <c r="E126" s="370"/>
      <c r="F126" s="370"/>
      <c r="G126" s="370"/>
      <c r="H126" s="371"/>
      <c r="I126" s="371"/>
      <c r="J126" s="371"/>
      <c r="K126" s="371"/>
      <c r="L126" s="371"/>
      <c r="M126" s="371"/>
      <c r="N126" s="371"/>
      <c r="O126" s="371"/>
      <c r="P126" s="371"/>
      <c r="Q126" s="371"/>
      <c r="R126" s="626"/>
      <c r="S126" s="626"/>
      <c r="T126" s="626"/>
      <c r="U126" s="626"/>
      <c r="V126" s="610"/>
      <c r="W126" s="610"/>
      <c r="X126" s="371"/>
      <c r="Y126" s="371"/>
      <c r="Z126" s="371"/>
      <c r="AA126" s="371"/>
      <c r="AB126" s="371"/>
      <c r="AC126" s="372"/>
    </row>
    <row r="127" spans="1:29" ht="17.25" customHeight="1" x14ac:dyDescent="0.2">
      <c r="A127" s="345" t="str">
        <f t="shared" si="61"/>
        <v>MS 101</v>
      </c>
      <c r="B127" s="661">
        <f t="shared" si="62"/>
        <v>122</v>
      </c>
      <c r="C127" s="661" t="str">
        <f t="shared" si="60"/>
        <v>MS 101-122</v>
      </c>
      <c r="D127" s="346">
        <v>42160</v>
      </c>
      <c r="E127" s="347">
        <v>7162097.1118000001</v>
      </c>
      <c r="F127" s="348">
        <v>665783.44099999999</v>
      </c>
      <c r="G127" s="373">
        <v>884.92499999999995</v>
      </c>
      <c r="H127" s="374"/>
      <c r="I127" s="375"/>
      <c r="J127" s="375"/>
      <c r="K127" s="375"/>
      <c r="L127" s="375"/>
      <c r="M127" s="375"/>
      <c r="N127" s="375"/>
      <c r="O127" s="375"/>
      <c r="P127" s="375"/>
      <c r="Q127" s="375"/>
      <c r="R127" s="628"/>
      <c r="S127" s="628"/>
      <c r="T127" s="628"/>
      <c r="U127" s="628"/>
      <c r="V127" s="610"/>
      <c r="W127" s="610"/>
      <c r="X127" s="371"/>
      <c r="Y127" s="371"/>
      <c r="Z127" s="371"/>
      <c r="AA127" s="371"/>
      <c r="AB127" s="371"/>
      <c r="AC127" s="376"/>
    </row>
    <row r="128" spans="1:29" ht="17.25" customHeight="1" x14ac:dyDescent="0.25">
      <c r="A128" s="345" t="str">
        <f t="shared" si="61"/>
        <v>MS 101</v>
      </c>
      <c r="B128" s="661">
        <f t="shared" si="62"/>
        <v>123</v>
      </c>
      <c r="C128" s="661" t="str">
        <f t="shared" si="60"/>
        <v>MS 101-123</v>
      </c>
      <c r="D128" s="346">
        <v>42174</v>
      </c>
      <c r="E128" s="347">
        <v>7162097.1095000003</v>
      </c>
      <c r="F128" s="348">
        <v>665783.45019999996</v>
      </c>
      <c r="G128" s="348">
        <v>884.92200000000003</v>
      </c>
      <c r="H128" s="368">
        <f>SQRT((E128-E127)^2+(F128-F127)^2)*100</f>
        <v>0.94831428670007789</v>
      </c>
      <c r="I128" s="377">
        <f>SQRT((E128-$E$127)^2+(F128-$F$127)^2)*100</f>
        <v>0.94831428670007789</v>
      </c>
      <c r="J128" s="377">
        <f>(G128-G127)*100</f>
        <v>-0.29999999999290594</v>
      </c>
      <c r="K128" s="377">
        <f>(G128-$G$127)*100</f>
        <v>-0.29999999999290594</v>
      </c>
      <c r="L128" s="377">
        <f>H128/(D128-D127)</f>
        <v>6.7736734764291276E-2</v>
      </c>
      <c r="M128" s="377">
        <f>ABS((J128/(D128-D127)))</f>
        <v>2.1428571428064709E-2</v>
      </c>
      <c r="N128" s="378" t="str">
        <f t="shared" ref="N128" si="80">IF(L128&lt;=0.25,"OK",IF(AND(0.25&lt;L128,L128&lt;=1),"ATENÇÃO",IF(AND(1&lt;L128,L128&lt;=4),"ALERTA",IF(AND(4&lt;L128,L128&lt;=14),"INTERVENÇÃO","PARALISAÇÃO"))))</f>
        <v>OK</v>
      </c>
      <c r="O128" s="378" t="str">
        <f t="shared" ref="O128" si="81">IF(M128&lt;=0.25,"OK",IF(AND(0.25&lt;M128,M128&lt;=1),"ATENÇÃO",IF(AND(1&lt;M128,M128&lt;=4),"ALERTA",IF(AND(4&lt;M128,M128&lt;=14),"INTERVENÇÃO","PARALISAÇÃO"))))</f>
        <v>OK</v>
      </c>
      <c r="P128" s="378" t="str">
        <f t="shared" ref="P128" si="82">IF(L128&lt;=1,"COND. MIN.",IF(AND(1&lt;L128, L128&lt;=2),"ATENÇÃO",IF(AND(2&lt;L128,L128&lt;=5),"ALERTA","INTERVENÇÃO")))</f>
        <v>COND. MIN.</v>
      </c>
      <c r="Q128" s="378" t="str">
        <f t="shared" ref="Q128:Q165" si="83">IF(M128&lt;=2,"COND. MIN.",IF(AND(2&lt;M128, M128&lt;=4),"ATENÇÃO",IF(AND(4&lt;M128, M128&lt;=10),"ALERTA","INTERVENÇÃO")))</f>
        <v>COND. MIN.</v>
      </c>
      <c r="R128" s="629"/>
      <c r="S128" s="629"/>
      <c r="T128" s="629"/>
      <c r="U128" s="629"/>
      <c r="V128" s="356">
        <f t="shared" ref="V128:V165" si="84">(E128-$E$127)*100</f>
        <v>-0.22999998182058334</v>
      </c>
      <c r="W128" s="356">
        <f t="shared" ref="W128:W165" si="85">(F128-$F$127)*100</f>
        <v>0.91999999713152647</v>
      </c>
      <c r="X128" s="357" t="str">
        <f>IF(V128&gt;0,"NORTE","SUL")</f>
        <v>SUL</v>
      </c>
      <c r="Y128" s="357" t="str">
        <f>IF(W128&gt;0,"LESTE","OESTE")</f>
        <v>LESTE</v>
      </c>
      <c r="Z128" s="357" t="str">
        <f>IF(AND(X128="SUL", Y128="LESTE"),"SUDESTE", IF(AND(X128="SUL", Y128="OESTE"), "SUDOESTE", IF(AND(X128="NORTE", Y128="LESTE"), "NORDESTE", "NOROESTE")))</f>
        <v>SUDESTE</v>
      </c>
      <c r="AA128" s="358">
        <f t="shared" ref="AA128:AA165" si="86">ABS(ROUND(W128,2)/ROUND(I128,2))</f>
        <v>0.96842105263157907</v>
      </c>
      <c r="AB128" s="359">
        <f>DEGREES(ASIN(AA128))</f>
        <v>75.5626990345189</v>
      </c>
      <c r="AC128" s="360" t="s">
        <v>196</v>
      </c>
    </row>
    <row r="129" spans="1:29" ht="17.25" customHeight="1" x14ac:dyDescent="0.25">
      <c r="A129" s="345" t="str">
        <f t="shared" si="61"/>
        <v>MS 101</v>
      </c>
      <c r="B129" s="661">
        <f t="shared" si="62"/>
        <v>124</v>
      </c>
      <c r="C129" s="661" t="str">
        <f t="shared" si="60"/>
        <v>MS 101-124</v>
      </c>
      <c r="D129" s="346">
        <v>42181</v>
      </c>
      <c r="E129" s="347">
        <v>7162097.1048999997</v>
      </c>
      <c r="F129" s="348">
        <v>665783.44499999995</v>
      </c>
      <c r="G129" s="348">
        <v>884.92</v>
      </c>
      <c r="H129" s="368">
        <f t="shared" ref="H129:H130" si="87">SQRT((E129-E128)^2+(F129-F128)^2)*100</f>
        <v>0.69426223698526779</v>
      </c>
      <c r="I129" s="377">
        <f t="shared" ref="I129:I130" si="88">SQRT((E129-$E$127)^2+(F129-$F$127)^2)*100</f>
        <v>0.79755880650423816</v>
      </c>
      <c r="J129" s="377">
        <f t="shared" ref="J129:J130" si="89">(G129-G128)*100</f>
        <v>-0.20000000000663931</v>
      </c>
      <c r="K129" s="377">
        <f t="shared" ref="K129:K130" si="90">(G129-$G$127)*100</f>
        <v>-0.49999999999954525</v>
      </c>
      <c r="L129" s="377">
        <f t="shared" ref="L129:L130" si="91">H129/(D129-D128)</f>
        <v>9.9180319569323966E-2</v>
      </c>
      <c r="M129" s="377">
        <f t="shared" ref="M129:M130" si="92">ABS((J129/(D129-D128)))</f>
        <v>2.8571428572377044E-2</v>
      </c>
      <c r="N129" s="378" t="str">
        <f t="shared" ref="N129:N130" si="93">IF(L129&lt;=0.25,"OK",IF(AND(0.25&lt;L129,L129&lt;=1),"ATENÇÃO",IF(AND(1&lt;L129,L129&lt;=4),"ALERTA",IF(AND(4&lt;L129,L129&lt;=14),"INTERVENÇÃO","PARALISAÇÃO"))))</f>
        <v>OK</v>
      </c>
      <c r="O129" s="378" t="str">
        <f t="shared" ref="O129:O130" si="94">IF(M129&lt;=0.25,"OK",IF(AND(0.25&lt;M129,M129&lt;=1),"ATENÇÃO",IF(AND(1&lt;M129,M129&lt;=4),"ALERTA",IF(AND(4&lt;M129,M129&lt;=14),"INTERVENÇÃO","PARALISAÇÃO"))))</f>
        <v>OK</v>
      </c>
      <c r="P129" s="378" t="str">
        <f t="shared" ref="P129:P130" si="95">IF(L129&lt;=1,"COND. MIN.",IF(AND(1&lt;L129, L129&lt;=2),"ATENÇÃO",IF(AND(2&lt;L129,L129&lt;=5),"ALERTA","INTERVENÇÃO")))</f>
        <v>COND. MIN.</v>
      </c>
      <c r="Q129" s="378" t="str">
        <f t="shared" si="83"/>
        <v>COND. MIN.</v>
      </c>
      <c r="R129" s="629"/>
      <c r="S129" s="629"/>
      <c r="T129" s="629"/>
      <c r="U129" s="629"/>
      <c r="V129" s="356">
        <f t="shared" si="84"/>
        <v>-0.69000003859400749</v>
      </c>
      <c r="W129" s="356">
        <f t="shared" si="85"/>
        <v>0.39999999571591616</v>
      </c>
      <c r="X129" s="357" t="str">
        <f t="shared" ref="X129:X130" si="96">IF(V129&gt;0,"NORTE","SUL")</f>
        <v>SUL</v>
      </c>
      <c r="Y129" s="357" t="str">
        <f t="shared" ref="Y129:Y130" si="97">IF(W129&gt;0,"LESTE","OESTE")</f>
        <v>LESTE</v>
      </c>
      <c r="Z129" s="357" t="str">
        <f t="shared" ref="Z129:Z130" si="98">IF(AND(X129="SUL", Y129="LESTE"),"SUDESTE", IF(AND(X129="SUL", Y129="OESTE"), "SUDOESTE", IF(AND(X129="NORTE", Y129="LESTE"), "NORDESTE", "NOROESTE")))</f>
        <v>SUDESTE</v>
      </c>
      <c r="AA129" s="358">
        <f t="shared" si="86"/>
        <v>0.5</v>
      </c>
      <c r="AB129" s="359">
        <f t="shared" ref="AB129:AB130" si="99">DEGREES(ASIN(AA129))</f>
        <v>30.000000000000004</v>
      </c>
      <c r="AC129" s="360"/>
    </row>
    <row r="130" spans="1:29" ht="17.25" customHeight="1" x14ac:dyDescent="0.25">
      <c r="A130" s="345" t="str">
        <f t="shared" si="61"/>
        <v>MS 101</v>
      </c>
      <c r="B130" s="661">
        <f t="shared" si="62"/>
        <v>125</v>
      </c>
      <c r="C130" s="661" t="str">
        <f t="shared" si="60"/>
        <v>MS 101-125</v>
      </c>
      <c r="D130" s="346">
        <v>42188</v>
      </c>
      <c r="E130" s="347">
        <v>7162097.1124999998</v>
      </c>
      <c r="F130" s="348">
        <v>665783.44539999997</v>
      </c>
      <c r="G130" s="348">
        <v>884.91800000000001</v>
      </c>
      <c r="H130" s="368">
        <f t="shared" si="87"/>
        <v>0.76105191651476045</v>
      </c>
      <c r="I130" s="377">
        <f t="shared" si="88"/>
        <v>0.44553338179406482</v>
      </c>
      <c r="J130" s="377">
        <f t="shared" si="89"/>
        <v>-0.19999999999527063</v>
      </c>
      <c r="K130" s="377">
        <f t="shared" si="90"/>
        <v>-0.69999999999481588</v>
      </c>
      <c r="L130" s="377">
        <f t="shared" si="91"/>
        <v>0.10872170235925149</v>
      </c>
      <c r="M130" s="377">
        <f t="shared" si="92"/>
        <v>2.8571428570752948E-2</v>
      </c>
      <c r="N130" s="378" t="str">
        <f t="shared" si="93"/>
        <v>OK</v>
      </c>
      <c r="O130" s="378" t="str">
        <f t="shared" si="94"/>
        <v>OK</v>
      </c>
      <c r="P130" s="378" t="str">
        <f t="shared" si="95"/>
        <v>COND. MIN.</v>
      </c>
      <c r="Q130" s="378" t="str">
        <f t="shared" si="83"/>
        <v>COND. MIN.</v>
      </c>
      <c r="R130" s="629"/>
      <c r="S130" s="629"/>
      <c r="T130" s="629"/>
      <c r="U130" s="629"/>
      <c r="V130" s="356">
        <f t="shared" si="84"/>
        <v>6.9999974220991135E-2</v>
      </c>
      <c r="W130" s="356">
        <f t="shared" si="85"/>
        <v>0.43999999761581421</v>
      </c>
      <c r="X130" s="357" t="str">
        <f t="shared" si="96"/>
        <v>NORTE</v>
      </c>
      <c r="Y130" s="357" t="str">
        <f t="shared" si="97"/>
        <v>LESTE</v>
      </c>
      <c r="Z130" s="357" t="str">
        <f t="shared" si="98"/>
        <v>NORDESTE</v>
      </c>
      <c r="AA130" s="358">
        <f t="shared" si="86"/>
        <v>0.97777777777777775</v>
      </c>
      <c r="AB130" s="359">
        <f t="shared" si="99"/>
        <v>77.898507968176503</v>
      </c>
      <c r="AC130" s="360"/>
    </row>
    <row r="131" spans="1:29" ht="17.25" customHeight="1" x14ac:dyDescent="0.25">
      <c r="A131" s="345" t="str">
        <f t="shared" si="61"/>
        <v>MS 101</v>
      </c>
      <c r="B131" s="661">
        <f t="shared" si="62"/>
        <v>126</v>
      </c>
      <c r="C131" s="661" t="str">
        <f t="shared" si="60"/>
        <v>MS 101-126</v>
      </c>
      <c r="D131" s="346">
        <v>42195</v>
      </c>
      <c r="E131" s="347">
        <v>7162097.1136999996</v>
      </c>
      <c r="F131" s="348">
        <v>665783.4338</v>
      </c>
      <c r="G131" s="348">
        <v>884.91600000000005</v>
      </c>
      <c r="H131" s="368">
        <f t="shared" ref="H131:H132" si="100">SQRT((E131-E130)^2+(F131-F130)^2)*100</f>
        <v>1.1661903740656407</v>
      </c>
      <c r="I131" s="377">
        <f t="shared" ref="I131:I132" si="101">SQRT((E131-$E$127)^2+(F131-$F$127)^2)*100</f>
        <v>0.74464755587877696</v>
      </c>
      <c r="J131" s="377">
        <f t="shared" ref="J131:J132" si="102">(G131-G130)*100</f>
        <v>-0.19999999999527063</v>
      </c>
      <c r="K131" s="377">
        <f t="shared" ref="K131:K132" si="103">(G131-$G$127)*100</f>
        <v>-0.89999999999008651</v>
      </c>
      <c r="L131" s="377">
        <f t="shared" ref="L131:L132" si="104">H131/(D131-D130)</f>
        <v>0.16659862486652011</v>
      </c>
      <c r="M131" s="377">
        <f t="shared" ref="M131:M132" si="105">ABS((J131/(D131-D130)))</f>
        <v>2.8571428570752948E-2</v>
      </c>
      <c r="N131" s="378" t="str">
        <f t="shared" ref="N131:N132" si="106">IF(L131&lt;=0.25,"OK",IF(AND(0.25&lt;L131,L131&lt;=1),"ATENÇÃO",IF(AND(1&lt;L131,L131&lt;=4),"ALERTA",IF(AND(4&lt;L131,L131&lt;=14),"INTERVENÇÃO","PARALISAÇÃO"))))</f>
        <v>OK</v>
      </c>
      <c r="O131" s="378" t="str">
        <f t="shared" ref="O131:O132" si="107">IF(M131&lt;=0.25,"OK",IF(AND(0.25&lt;M131,M131&lt;=1),"ATENÇÃO",IF(AND(1&lt;M131,M131&lt;=4),"ALERTA",IF(AND(4&lt;M131,M131&lt;=14),"INTERVENÇÃO","PARALISAÇÃO"))))</f>
        <v>OK</v>
      </c>
      <c r="P131" s="378" t="str">
        <f t="shared" ref="P131:P132" si="108">IF(L131&lt;=1,"COND. MIN.",IF(AND(1&lt;L131, L131&lt;=2),"ATENÇÃO",IF(AND(2&lt;L131,L131&lt;=5),"ALERTA","INTERVENÇÃO")))</f>
        <v>COND. MIN.</v>
      </c>
      <c r="Q131" s="378" t="str">
        <f t="shared" si="83"/>
        <v>COND. MIN.</v>
      </c>
      <c r="R131" s="629"/>
      <c r="S131" s="629"/>
      <c r="T131" s="629"/>
      <c r="U131" s="629"/>
      <c r="V131" s="356">
        <f t="shared" si="84"/>
        <v>0.18999995663762093</v>
      </c>
      <c r="W131" s="356">
        <f t="shared" si="85"/>
        <v>-0.71999999927356839</v>
      </c>
      <c r="X131" s="357" t="str">
        <f t="shared" ref="X131:X132" si="109">IF(V131&gt;0,"NORTE","SUL")</f>
        <v>NORTE</v>
      </c>
      <c r="Y131" s="357" t="str">
        <f t="shared" ref="Y131:Y132" si="110">IF(W131&gt;0,"LESTE","OESTE")</f>
        <v>OESTE</v>
      </c>
      <c r="Z131" s="357" t="str">
        <f t="shared" ref="Z131:Z132" si="111">IF(AND(X131="SUL", Y131="LESTE"),"SUDESTE", IF(AND(X131="SUL", Y131="OESTE"), "SUDOESTE", IF(AND(X131="NORTE", Y131="LESTE"), "NORDESTE", "NOROESTE")))</f>
        <v>NOROESTE</v>
      </c>
      <c r="AA131" s="358">
        <f t="shared" si="86"/>
        <v>0.97297297297297292</v>
      </c>
      <c r="AB131" s="359">
        <f t="shared" ref="AB131:AB132" si="112">DEGREES(ASIN(AA131))</f>
        <v>76.648815667846549</v>
      </c>
      <c r="AC131" s="360"/>
    </row>
    <row r="132" spans="1:29" ht="17.25" customHeight="1" x14ac:dyDescent="0.25">
      <c r="A132" s="345" t="str">
        <f t="shared" si="61"/>
        <v>MS 101</v>
      </c>
      <c r="B132" s="661">
        <f t="shared" si="62"/>
        <v>127</v>
      </c>
      <c r="C132" s="661" t="str">
        <f t="shared" si="60"/>
        <v>MS 101-127</v>
      </c>
      <c r="D132" s="346">
        <v>42202</v>
      </c>
      <c r="E132" s="347">
        <v>7162097.1037999997</v>
      </c>
      <c r="F132" s="348">
        <v>665783.43900000001</v>
      </c>
      <c r="G132" s="348">
        <v>884.93299999999999</v>
      </c>
      <c r="H132" s="368">
        <f t="shared" si="100"/>
        <v>1.118257569100557</v>
      </c>
      <c r="I132" s="377">
        <f t="shared" si="101"/>
        <v>0.82462116146744757</v>
      </c>
      <c r="J132" s="377">
        <f t="shared" si="102"/>
        <v>1.6999999999939064</v>
      </c>
      <c r="K132" s="377">
        <f t="shared" si="103"/>
        <v>0.80000000000381988</v>
      </c>
      <c r="L132" s="377">
        <f t="shared" si="104"/>
        <v>0.15975108130007956</v>
      </c>
      <c r="M132" s="377">
        <f t="shared" si="105"/>
        <v>0.24285714285627233</v>
      </c>
      <c r="N132" s="378" t="str">
        <f t="shared" si="106"/>
        <v>OK</v>
      </c>
      <c r="O132" s="378" t="str">
        <f t="shared" si="107"/>
        <v>OK</v>
      </c>
      <c r="P132" s="378" t="str">
        <f t="shared" si="108"/>
        <v>COND. MIN.</v>
      </c>
      <c r="Q132" s="378" t="str">
        <f t="shared" si="83"/>
        <v>COND. MIN.</v>
      </c>
      <c r="R132" s="629"/>
      <c r="S132" s="629"/>
      <c r="T132" s="629"/>
      <c r="U132" s="629"/>
      <c r="V132" s="356">
        <f t="shared" si="84"/>
        <v>-0.80000003799796104</v>
      </c>
      <c r="W132" s="356">
        <f t="shared" si="85"/>
        <v>-0.19999999785795808</v>
      </c>
      <c r="X132" s="357" t="str">
        <f t="shared" si="109"/>
        <v>SUL</v>
      </c>
      <c r="Y132" s="357" t="str">
        <f t="shared" si="110"/>
        <v>OESTE</v>
      </c>
      <c r="Z132" s="357" t="str">
        <f t="shared" si="111"/>
        <v>SUDOESTE</v>
      </c>
      <c r="AA132" s="358">
        <f t="shared" si="86"/>
        <v>0.24390243902439027</v>
      </c>
      <c r="AB132" s="359">
        <f t="shared" si="112"/>
        <v>14.116980571303033</v>
      </c>
      <c r="AC132" s="360"/>
    </row>
    <row r="133" spans="1:29" ht="17.25" customHeight="1" x14ac:dyDescent="0.25">
      <c r="A133" s="345" t="str">
        <f t="shared" si="61"/>
        <v>MS 101</v>
      </c>
      <c r="B133" s="661">
        <f t="shared" si="62"/>
        <v>128</v>
      </c>
      <c r="C133" s="661" t="str">
        <f t="shared" si="60"/>
        <v>MS 101-128</v>
      </c>
      <c r="D133" s="346">
        <v>42209</v>
      </c>
      <c r="E133" s="347">
        <v>7162097.1035000002</v>
      </c>
      <c r="F133" s="348">
        <v>665783.44559999998</v>
      </c>
      <c r="G133" s="348">
        <v>884.91600000000005</v>
      </c>
      <c r="H133" s="368">
        <f t="shared" ref="H133:H134" si="113">SQRT((E133-E132)^2+(F133-F132)^2)*100</f>
        <v>0.66068146047970533</v>
      </c>
      <c r="I133" s="377">
        <f t="shared" ref="I133:I134" si="114">SQRT((E133-$E$127)^2+(F133-$F$127)^2)*100</f>
        <v>0.94894677256432325</v>
      </c>
      <c r="J133" s="377">
        <f t="shared" ref="J133:J134" si="115">(G133-G132)*100</f>
        <v>-1.6999999999939064</v>
      </c>
      <c r="K133" s="377">
        <f t="shared" ref="K133:K134" si="116">(G133-$G$127)*100</f>
        <v>-0.89999999999008651</v>
      </c>
      <c r="L133" s="377">
        <f t="shared" ref="L133:L134" si="117">H133/(D133-D132)</f>
        <v>9.4383065782815051E-2</v>
      </c>
      <c r="M133" s="377">
        <f t="shared" ref="M133:M134" si="118">ABS((J133/(D133-D132)))</f>
        <v>0.24285714285627233</v>
      </c>
      <c r="N133" s="378" t="str">
        <f t="shared" ref="N133:N134" si="119">IF(L133&lt;=0.25,"OK",IF(AND(0.25&lt;L133,L133&lt;=1),"ATENÇÃO",IF(AND(1&lt;L133,L133&lt;=4),"ALERTA",IF(AND(4&lt;L133,L133&lt;=14),"INTERVENÇÃO","PARALISAÇÃO"))))</f>
        <v>OK</v>
      </c>
      <c r="O133" s="378" t="str">
        <f t="shared" ref="O133:O134" si="120">IF(M133&lt;=0.25,"OK",IF(AND(0.25&lt;M133,M133&lt;=1),"ATENÇÃO",IF(AND(1&lt;M133,M133&lt;=4),"ALERTA",IF(AND(4&lt;M133,M133&lt;=14),"INTERVENÇÃO","PARALISAÇÃO"))))</f>
        <v>OK</v>
      </c>
      <c r="P133" s="378" t="str">
        <f t="shared" ref="P133:P134" si="121">IF(L133&lt;=1,"COND. MIN.",IF(AND(1&lt;L133, L133&lt;=2),"ATENÇÃO",IF(AND(2&lt;L133,L133&lt;=5),"ALERTA","INTERVENÇÃO")))</f>
        <v>COND. MIN.</v>
      </c>
      <c r="Q133" s="378" t="str">
        <f t="shared" si="83"/>
        <v>COND. MIN.</v>
      </c>
      <c r="R133" s="629"/>
      <c r="S133" s="629"/>
      <c r="T133" s="629"/>
      <c r="U133" s="629"/>
      <c r="V133" s="356">
        <f t="shared" si="84"/>
        <v>-0.82999998703598976</v>
      </c>
      <c r="W133" s="356">
        <f t="shared" si="85"/>
        <v>0.45999999856576324</v>
      </c>
      <c r="X133" s="357" t="str">
        <f t="shared" ref="X133:X134" si="122">IF(V133&gt;0,"NORTE","SUL")</f>
        <v>SUL</v>
      </c>
      <c r="Y133" s="357" t="str">
        <f t="shared" ref="Y133:Y134" si="123">IF(W133&gt;0,"LESTE","OESTE")</f>
        <v>LESTE</v>
      </c>
      <c r="Z133" s="357" t="str">
        <f t="shared" ref="Z133:Z134" si="124">IF(AND(X133="SUL", Y133="LESTE"),"SUDESTE", IF(AND(X133="SUL", Y133="OESTE"), "SUDOESTE", IF(AND(X133="NORTE", Y133="LESTE"), "NORDESTE", "NOROESTE")))</f>
        <v>SUDESTE</v>
      </c>
      <c r="AA133" s="358">
        <f t="shared" si="86"/>
        <v>0.48421052631578954</v>
      </c>
      <c r="AB133" s="359">
        <f t="shared" ref="AB133:AB134" si="125">DEGREES(ASIN(AA133))</f>
        <v>28.96076118327165</v>
      </c>
      <c r="AC133" s="360"/>
    </row>
    <row r="134" spans="1:29" ht="17.25" customHeight="1" x14ac:dyDescent="0.25">
      <c r="A134" s="345" t="str">
        <f t="shared" si="61"/>
        <v>MS 101</v>
      </c>
      <c r="B134" s="661">
        <f t="shared" si="62"/>
        <v>129</v>
      </c>
      <c r="C134" s="661" t="str">
        <f t="shared" ref="C134:C147" si="126">A134&amp;"-"&amp;B134</f>
        <v>MS 101-129</v>
      </c>
      <c r="D134" s="346">
        <v>42216</v>
      </c>
      <c r="E134" s="347">
        <v>7162097.1039000005</v>
      </c>
      <c r="F134" s="348">
        <v>665783.43909999996</v>
      </c>
      <c r="G134" s="348">
        <v>884.91200000000003</v>
      </c>
      <c r="H134" s="368">
        <f t="shared" si="113"/>
        <v>0.65122960951956443</v>
      </c>
      <c r="I134" s="377">
        <f t="shared" si="114"/>
        <v>0.81252688629066883</v>
      </c>
      <c r="J134" s="377">
        <f t="shared" si="115"/>
        <v>-0.40000000000190994</v>
      </c>
      <c r="K134" s="377">
        <f t="shared" si="116"/>
        <v>-1.2999999999919964</v>
      </c>
      <c r="L134" s="377">
        <f t="shared" si="117"/>
        <v>9.3032801359937772E-2</v>
      </c>
      <c r="M134" s="377">
        <f t="shared" si="118"/>
        <v>5.7142857143129992E-2</v>
      </c>
      <c r="N134" s="378" t="str">
        <f t="shared" si="119"/>
        <v>OK</v>
      </c>
      <c r="O134" s="378" t="str">
        <f t="shared" si="120"/>
        <v>OK</v>
      </c>
      <c r="P134" s="378" t="str">
        <f t="shared" si="121"/>
        <v>COND. MIN.</v>
      </c>
      <c r="Q134" s="378" t="str">
        <f t="shared" si="83"/>
        <v>COND. MIN.</v>
      </c>
      <c r="R134" s="629"/>
      <c r="S134" s="629"/>
      <c r="T134" s="629"/>
      <c r="U134" s="629"/>
      <c r="V134" s="356">
        <f t="shared" si="84"/>
        <v>-0.78999996185302734</v>
      </c>
      <c r="W134" s="356">
        <f t="shared" si="85"/>
        <v>-0.19000000320374966</v>
      </c>
      <c r="X134" s="357" t="str">
        <f t="shared" si="122"/>
        <v>SUL</v>
      </c>
      <c r="Y134" s="357" t="str">
        <f t="shared" si="123"/>
        <v>OESTE</v>
      </c>
      <c r="Z134" s="357" t="str">
        <f t="shared" si="124"/>
        <v>SUDOESTE</v>
      </c>
      <c r="AA134" s="358">
        <f t="shared" si="86"/>
        <v>0.23456790123456789</v>
      </c>
      <c r="AB134" s="359">
        <f t="shared" si="125"/>
        <v>13.566153407676746</v>
      </c>
      <c r="AC134" s="360"/>
    </row>
    <row r="135" spans="1:29" ht="17.25" customHeight="1" x14ac:dyDescent="0.25">
      <c r="A135" s="345" t="str">
        <f t="shared" ref="A135:A153" si="127">A134</f>
        <v>MS 101</v>
      </c>
      <c r="B135" s="661">
        <f t="shared" ref="B135:B147" si="128">IF(A134=A135,B134+1,1)</f>
        <v>130</v>
      </c>
      <c r="C135" s="661" t="str">
        <f t="shared" si="126"/>
        <v>MS 101-130</v>
      </c>
      <c r="D135" s="346">
        <v>42223</v>
      </c>
      <c r="E135" s="347">
        <v>7162097.1070999997</v>
      </c>
      <c r="F135" s="348">
        <v>665783.44299999997</v>
      </c>
      <c r="G135" s="348">
        <v>884.91099999999994</v>
      </c>
      <c r="H135" s="368">
        <f t="shared" ref="H135" si="129">SQRT((E135-E134)^2+(F135-F134)^2)*100</f>
        <v>0.50447988161171642</v>
      </c>
      <c r="I135" s="377">
        <f t="shared" ref="I135" si="130">SQRT((E135-$E$127)^2+(F135-$F$127)^2)*100</f>
        <v>0.51078374733552279</v>
      </c>
      <c r="J135" s="377">
        <f t="shared" ref="J135" si="131">(G135-G134)*100</f>
        <v>-0.100000000009004</v>
      </c>
      <c r="K135" s="377">
        <f t="shared" ref="K135" si="132">(G135-$G$127)*100</f>
        <v>-1.4000000000010004</v>
      </c>
      <c r="L135" s="377">
        <f t="shared" ref="L135" si="133">H135/(D135-D134)</f>
        <v>7.206855451595949E-2</v>
      </c>
      <c r="M135" s="377">
        <f t="shared" ref="M135" si="134">ABS((J135/(D135-D134)))</f>
        <v>1.4285714287000571E-2</v>
      </c>
      <c r="N135" s="378" t="str">
        <f t="shared" ref="N135" si="135">IF(L135&lt;=0.25,"OK",IF(AND(0.25&lt;L135,L135&lt;=1),"ATENÇÃO",IF(AND(1&lt;L135,L135&lt;=4),"ALERTA",IF(AND(4&lt;L135,L135&lt;=14),"INTERVENÇÃO","PARALISAÇÃO"))))</f>
        <v>OK</v>
      </c>
      <c r="O135" s="378" t="str">
        <f t="shared" ref="O135" si="136">IF(M135&lt;=0.25,"OK",IF(AND(0.25&lt;M135,M135&lt;=1),"ATENÇÃO",IF(AND(1&lt;M135,M135&lt;=4),"ALERTA",IF(AND(4&lt;M135,M135&lt;=14),"INTERVENÇÃO","PARALISAÇÃO"))))</f>
        <v>OK</v>
      </c>
      <c r="P135" s="378" t="str">
        <f t="shared" ref="P135" si="137">IF(L135&lt;=1,"COND. MIN.",IF(AND(1&lt;L135, L135&lt;=2),"ATENÇÃO",IF(AND(2&lt;L135,L135&lt;=5),"ALERTA","INTERVENÇÃO")))</f>
        <v>COND. MIN.</v>
      </c>
      <c r="Q135" s="378" t="str">
        <f t="shared" si="83"/>
        <v>COND. MIN.</v>
      </c>
      <c r="R135" s="629"/>
      <c r="S135" s="629"/>
      <c r="T135" s="629"/>
      <c r="U135" s="629"/>
      <c r="V135" s="356">
        <f t="shared" si="84"/>
        <v>-0.47000003978610039</v>
      </c>
      <c r="W135" s="356">
        <f t="shared" si="85"/>
        <v>0.19999999785795808</v>
      </c>
      <c r="X135" s="357" t="str">
        <f t="shared" ref="X135" si="138">IF(V135&gt;0,"NORTE","SUL")</f>
        <v>SUL</v>
      </c>
      <c r="Y135" s="357" t="str">
        <f t="shared" ref="Y135" si="139">IF(W135&gt;0,"LESTE","OESTE")</f>
        <v>LESTE</v>
      </c>
      <c r="Z135" s="357" t="str">
        <f t="shared" ref="Z135" si="140">IF(AND(X135="SUL", Y135="LESTE"),"SUDESTE", IF(AND(X135="SUL", Y135="OESTE"), "SUDOESTE", IF(AND(X135="NORTE", Y135="LESTE"), "NORDESTE", "NOROESTE")))</f>
        <v>SUDESTE</v>
      </c>
      <c r="AA135" s="358">
        <f t="shared" si="86"/>
        <v>0.39215686274509803</v>
      </c>
      <c r="AB135" s="359">
        <f t="shared" ref="AB135" si="141">DEGREES(ASIN(AA135))</f>
        <v>23.088772437010103</v>
      </c>
      <c r="AC135" s="360"/>
    </row>
    <row r="136" spans="1:29" ht="17.25" customHeight="1" x14ac:dyDescent="0.25">
      <c r="A136" s="345" t="str">
        <f t="shared" si="127"/>
        <v>MS 101</v>
      </c>
      <c r="B136" s="661">
        <f t="shared" si="128"/>
        <v>131</v>
      </c>
      <c r="C136" s="661" t="str">
        <f t="shared" si="126"/>
        <v>MS 101-131</v>
      </c>
      <c r="D136" s="346">
        <v>42230</v>
      </c>
      <c r="E136" s="347">
        <v>7162097.1062000003</v>
      </c>
      <c r="F136" s="348">
        <v>665783.44339999999</v>
      </c>
      <c r="G136" s="348">
        <v>884.91200000000003</v>
      </c>
      <c r="H136" s="368">
        <f t="shared" ref="H136:H138" si="142">SQRT((E136-E135)^2+(F136-F135)^2)*100</f>
        <v>9.8488524186004872E-2</v>
      </c>
      <c r="I136" s="377">
        <f t="shared" ref="I136:I138" si="143">SQRT((E136-$E$127)^2+(F136-$F$127)^2)*100</f>
        <v>0.60926183002064771</v>
      </c>
      <c r="J136" s="377">
        <f t="shared" ref="J136:J138" si="144">(G136-G135)*100</f>
        <v>0.100000000009004</v>
      </c>
      <c r="K136" s="377">
        <f t="shared" ref="K136:K138" si="145">(G136-$G$127)*100</f>
        <v>-1.2999999999919964</v>
      </c>
      <c r="L136" s="377">
        <f t="shared" ref="L136:L138" si="146">H136/(D136-D135)</f>
        <v>1.4069789169429267E-2</v>
      </c>
      <c r="M136" s="377">
        <f t="shared" ref="M136:M138" si="147">ABS((J136/(D136-D135)))</f>
        <v>1.4285714287000571E-2</v>
      </c>
      <c r="N136" s="378" t="str">
        <f t="shared" ref="N136:N138" si="148">IF(L136&lt;=0.25,"OK",IF(AND(0.25&lt;L136,L136&lt;=1),"ATENÇÃO",IF(AND(1&lt;L136,L136&lt;=4),"ALERTA",IF(AND(4&lt;L136,L136&lt;=14),"INTERVENÇÃO","PARALISAÇÃO"))))</f>
        <v>OK</v>
      </c>
      <c r="O136" s="378" t="str">
        <f t="shared" ref="O136:O138" si="149">IF(M136&lt;=0.25,"OK",IF(AND(0.25&lt;M136,M136&lt;=1),"ATENÇÃO",IF(AND(1&lt;M136,M136&lt;=4),"ALERTA",IF(AND(4&lt;M136,M136&lt;=14),"INTERVENÇÃO","PARALISAÇÃO"))))</f>
        <v>OK</v>
      </c>
      <c r="P136" s="378" t="str">
        <f t="shared" ref="P136:P138" si="150">IF(L136&lt;=1,"COND. MIN.",IF(AND(1&lt;L136, L136&lt;=2),"ATENÇÃO",IF(AND(2&lt;L136,L136&lt;=5),"ALERTA","INTERVENÇÃO")))</f>
        <v>COND. MIN.</v>
      </c>
      <c r="Q136" s="378" t="str">
        <f t="shared" si="83"/>
        <v>COND. MIN.</v>
      </c>
      <c r="R136" s="629"/>
      <c r="S136" s="629"/>
      <c r="T136" s="629"/>
      <c r="U136" s="629"/>
      <c r="V136" s="356">
        <f t="shared" si="84"/>
        <v>-0.559999980032444</v>
      </c>
      <c r="W136" s="356">
        <f t="shared" si="85"/>
        <v>0.23999999975785613</v>
      </c>
      <c r="X136" s="357" t="str">
        <f t="shared" ref="X136:X138" si="151">IF(V136&gt;0,"NORTE","SUL")</f>
        <v>SUL</v>
      </c>
      <c r="Y136" s="357" t="str">
        <f t="shared" ref="Y136:Y138" si="152">IF(W136&gt;0,"LESTE","OESTE")</f>
        <v>LESTE</v>
      </c>
      <c r="Z136" s="357" t="str">
        <f t="shared" ref="Z136:Z138" si="153">IF(AND(X136="SUL", Y136="LESTE"),"SUDESTE", IF(AND(X136="SUL", Y136="OESTE"), "SUDOESTE", IF(AND(X136="NORTE", Y136="LESTE"), "NORDESTE", "NOROESTE")))</f>
        <v>SUDESTE</v>
      </c>
      <c r="AA136" s="358">
        <f t="shared" si="86"/>
        <v>0.39344262295081966</v>
      </c>
      <c r="AB136" s="359">
        <f t="shared" ref="AB136:AB138" si="154">DEGREES(ASIN(AA136))</f>
        <v>23.168879785118484</v>
      </c>
      <c r="AC136" s="360"/>
    </row>
    <row r="137" spans="1:29" ht="17.25" customHeight="1" x14ac:dyDescent="0.25">
      <c r="A137" s="345" t="str">
        <f t="shared" si="127"/>
        <v>MS 101</v>
      </c>
      <c r="B137" s="661">
        <f t="shared" si="128"/>
        <v>132</v>
      </c>
      <c r="C137" s="661" t="str">
        <f t="shared" si="126"/>
        <v>MS 101-132</v>
      </c>
      <c r="D137" s="346">
        <v>42244</v>
      </c>
      <c r="E137" s="347">
        <v>7162097.1024000002</v>
      </c>
      <c r="F137" s="348">
        <v>665783.44279999996</v>
      </c>
      <c r="G137" s="348">
        <v>884.90800000000002</v>
      </c>
      <c r="H137" s="368">
        <f t="shared" si="142"/>
        <v>0.3847076880069869</v>
      </c>
      <c r="I137" s="377">
        <f t="shared" si="143"/>
        <v>0.95707887522083412</v>
      </c>
      <c r="J137" s="377">
        <f t="shared" si="144"/>
        <v>-0.40000000000190994</v>
      </c>
      <c r="K137" s="377">
        <f t="shared" si="145"/>
        <v>-1.6999999999939064</v>
      </c>
      <c r="L137" s="377">
        <f t="shared" si="146"/>
        <v>2.7479120571927636E-2</v>
      </c>
      <c r="M137" s="377">
        <f t="shared" si="147"/>
        <v>2.8571428571564996E-2</v>
      </c>
      <c r="N137" s="378" t="str">
        <f t="shared" si="148"/>
        <v>OK</v>
      </c>
      <c r="O137" s="378" t="str">
        <f t="shared" si="149"/>
        <v>OK</v>
      </c>
      <c r="P137" s="378" t="str">
        <f t="shared" si="150"/>
        <v>COND. MIN.</v>
      </c>
      <c r="Q137" s="378" t="str">
        <f t="shared" si="83"/>
        <v>COND. MIN.</v>
      </c>
      <c r="R137" s="629"/>
      <c r="S137" s="629"/>
      <c r="T137" s="629"/>
      <c r="U137" s="629"/>
      <c r="V137" s="356">
        <f t="shared" si="84"/>
        <v>-0.93999998643994331</v>
      </c>
      <c r="W137" s="356">
        <f t="shared" si="85"/>
        <v>0.17999999690800905</v>
      </c>
      <c r="X137" s="357" t="str">
        <f t="shared" si="151"/>
        <v>SUL</v>
      </c>
      <c r="Y137" s="357" t="str">
        <f t="shared" si="152"/>
        <v>LESTE</v>
      </c>
      <c r="Z137" s="357" t="str">
        <f t="shared" si="153"/>
        <v>SUDESTE</v>
      </c>
      <c r="AA137" s="358">
        <f t="shared" si="86"/>
        <v>0.1875</v>
      </c>
      <c r="AB137" s="359">
        <f t="shared" si="154"/>
        <v>10.806922874860343</v>
      </c>
      <c r="AC137" s="360"/>
    </row>
    <row r="138" spans="1:29" ht="17.25" customHeight="1" x14ac:dyDescent="0.25">
      <c r="A138" s="345" t="str">
        <f t="shared" si="127"/>
        <v>MS 101</v>
      </c>
      <c r="B138" s="661">
        <f t="shared" si="128"/>
        <v>133</v>
      </c>
      <c r="C138" s="661" t="str">
        <f t="shared" si="126"/>
        <v>MS 101-133</v>
      </c>
      <c r="D138" s="346">
        <v>42251</v>
      </c>
      <c r="E138" s="347">
        <v>7162097.1140999999</v>
      </c>
      <c r="F138" s="348">
        <v>665783.43759999995</v>
      </c>
      <c r="G138" s="348">
        <v>884.90599999999995</v>
      </c>
      <c r="H138" s="368">
        <f t="shared" si="142"/>
        <v>1.2803514858045302</v>
      </c>
      <c r="I138" s="377">
        <f t="shared" si="143"/>
        <v>0.41048750858295013</v>
      </c>
      <c r="J138" s="377">
        <f t="shared" si="144"/>
        <v>-0.20000000000663931</v>
      </c>
      <c r="K138" s="377">
        <f t="shared" si="145"/>
        <v>-1.9000000000005457</v>
      </c>
      <c r="L138" s="377">
        <f t="shared" si="146"/>
        <v>0.18290735511493289</v>
      </c>
      <c r="M138" s="377">
        <f t="shared" si="147"/>
        <v>2.8571428572377044E-2</v>
      </c>
      <c r="N138" s="378" t="str">
        <f t="shared" si="148"/>
        <v>OK</v>
      </c>
      <c r="O138" s="378" t="str">
        <f t="shared" si="149"/>
        <v>OK</v>
      </c>
      <c r="P138" s="378" t="str">
        <f t="shared" si="150"/>
        <v>COND. MIN.</v>
      </c>
      <c r="Q138" s="378" t="str">
        <f t="shared" si="83"/>
        <v>COND. MIN.</v>
      </c>
      <c r="R138" s="629"/>
      <c r="S138" s="629"/>
      <c r="T138" s="629"/>
      <c r="U138" s="629"/>
      <c r="V138" s="356">
        <f t="shared" si="84"/>
        <v>0.22999998182058334</v>
      </c>
      <c r="W138" s="356">
        <f t="shared" si="85"/>
        <v>-0.34000000450760126</v>
      </c>
      <c r="X138" s="357" t="str">
        <f t="shared" si="151"/>
        <v>NORTE</v>
      </c>
      <c r="Y138" s="357" t="str">
        <f t="shared" si="152"/>
        <v>OESTE</v>
      </c>
      <c r="Z138" s="357" t="str">
        <f t="shared" si="153"/>
        <v>NOROESTE</v>
      </c>
      <c r="AA138" s="358">
        <f t="shared" si="86"/>
        <v>0.8292682926829269</v>
      </c>
      <c r="AB138" s="359">
        <f t="shared" si="154"/>
        <v>56.02364718050854</v>
      </c>
      <c r="AC138" s="360"/>
    </row>
    <row r="139" spans="1:29" ht="17.25" customHeight="1" x14ac:dyDescent="0.25">
      <c r="A139" s="345" t="str">
        <f t="shared" si="127"/>
        <v>MS 101</v>
      </c>
      <c r="B139" s="661">
        <f t="shared" si="128"/>
        <v>134</v>
      </c>
      <c r="C139" s="661" t="str">
        <f t="shared" si="126"/>
        <v>MS 101-134</v>
      </c>
      <c r="D139" s="346">
        <v>42258</v>
      </c>
      <c r="E139" s="347">
        <v>7162097.1123000002</v>
      </c>
      <c r="F139" s="348">
        <v>665783.44059999997</v>
      </c>
      <c r="G139" s="348">
        <v>884.90700000000004</v>
      </c>
      <c r="H139" s="368">
        <f t="shared" ref="H139" si="155">SQRT((E139-E138)^2+(F139-F138)^2)*100</f>
        <v>0.34985710235695189</v>
      </c>
      <c r="I139" s="377">
        <f t="shared" ref="I139" si="156">SQRT((E139-$E$127)^2+(F139-$F$127)^2)*100</f>
        <v>6.4031249960904091E-2</v>
      </c>
      <c r="J139" s="377">
        <f t="shared" ref="J139" si="157">(G139-G138)*100</f>
        <v>0.100000000009004</v>
      </c>
      <c r="K139" s="377">
        <f t="shared" ref="K139" si="158">(G139-$G$127)*100</f>
        <v>-1.7999999999915417</v>
      </c>
      <c r="L139" s="377">
        <f t="shared" ref="L139" si="159">H139/(D139-D138)</f>
        <v>4.9979586050993126E-2</v>
      </c>
      <c r="M139" s="377">
        <f t="shared" ref="M139" si="160">ABS((J139/(D139-D138)))</f>
        <v>1.4285714287000571E-2</v>
      </c>
      <c r="N139" s="378" t="str">
        <f t="shared" ref="N139" si="161">IF(L139&lt;=0.25,"OK",IF(AND(0.25&lt;L139,L139&lt;=1),"ATENÇÃO",IF(AND(1&lt;L139,L139&lt;=4),"ALERTA",IF(AND(4&lt;L139,L139&lt;=14),"INTERVENÇÃO","PARALISAÇÃO"))))</f>
        <v>OK</v>
      </c>
      <c r="O139" s="378" t="str">
        <f t="shared" ref="O139" si="162">IF(M139&lt;=0.25,"OK",IF(AND(0.25&lt;M139,M139&lt;=1),"ATENÇÃO",IF(AND(1&lt;M139,M139&lt;=4),"ALERTA",IF(AND(4&lt;M139,M139&lt;=14),"INTERVENÇÃO","PARALISAÇÃO"))))</f>
        <v>OK</v>
      </c>
      <c r="P139" s="378" t="str">
        <f t="shared" ref="P139" si="163">IF(L139&lt;=1,"COND. MIN.",IF(AND(1&lt;L139, L139&lt;=2),"ATENÇÃO",IF(AND(2&lt;L139,L139&lt;=5),"ALERTA","INTERVENÇÃO")))</f>
        <v>COND. MIN.</v>
      </c>
      <c r="Q139" s="378" t="str">
        <f t="shared" si="83"/>
        <v>COND. MIN.</v>
      </c>
      <c r="R139" s="629"/>
      <c r="S139" s="629"/>
      <c r="T139" s="629"/>
      <c r="U139" s="629"/>
      <c r="V139" s="356">
        <f t="shared" si="84"/>
        <v>5.0000008195638657E-2</v>
      </c>
      <c r="W139" s="356">
        <f t="shared" si="85"/>
        <v>-4.0000001899898052E-2</v>
      </c>
      <c r="X139" s="357" t="str">
        <f t="shared" ref="X139" si="164">IF(V139&gt;0,"NORTE","SUL")</f>
        <v>NORTE</v>
      </c>
      <c r="Y139" s="357" t="str">
        <f t="shared" ref="Y139" si="165">IF(W139&gt;0,"LESTE","OESTE")</f>
        <v>OESTE</v>
      </c>
      <c r="Z139" s="357" t="str">
        <f t="shared" ref="Z139" si="166">IF(AND(X139="SUL", Y139="LESTE"),"SUDESTE", IF(AND(X139="SUL", Y139="OESTE"), "SUDOESTE", IF(AND(X139="NORTE", Y139="LESTE"), "NORDESTE", "NOROESTE")))</f>
        <v>NOROESTE</v>
      </c>
      <c r="AA139" s="358">
        <f t="shared" si="86"/>
        <v>0.66666666666666674</v>
      </c>
      <c r="AB139" s="359">
        <f t="shared" ref="AB139" si="167">DEGREES(ASIN(AA139))</f>
        <v>41.810314895778603</v>
      </c>
      <c r="AC139" s="360"/>
    </row>
    <row r="140" spans="1:29" ht="17.25" customHeight="1" x14ac:dyDescent="0.25">
      <c r="A140" s="345" t="str">
        <f t="shared" si="127"/>
        <v>MS 101</v>
      </c>
      <c r="B140" s="661">
        <f t="shared" si="128"/>
        <v>135</v>
      </c>
      <c r="C140" s="661" t="str">
        <f t="shared" si="126"/>
        <v>MS 101-135</v>
      </c>
      <c r="D140" s="346">
        <v>42265</v>
      </c>
      <c r="E140" s="347">
        <v>7162097.1059999997</v>
      </c>
      <c r="F140" s="348">
        <v>665783.43180000002</v>
      </c>
      <c r="G140" s="348">
        <v>884.904</v>
      </c>
      <c r="H140" s="368">
        <f t="shared" ref="H140:H141" si="168">SQRT((E140-E139)^2+(F140-F139)^2)*100</f>
        <v>1.082266164727347</v>
      </c>
      <c r="I140" s="377">
        <f t="shared" ref="I140:I141" si="169">SQRT((E140-$E$127)^2+(F140-$F$127)^2)*100</f>
        <v>1.0875661084193793</v>
      </c>
      <c r="J140" s="377">
        <f t="shared" ref="J140:J141" si="170">(G140-G139)*100</f>
        <v>-0.30000000000427463</v>
      </c>
      <c r="K140" s="377">
        <f t="shared" ref="K140:K141" si="171">(G140-$G$127)*100</f>
        <v>-2.0999999999958163</v>
      </c>
      <c r="L140" s="377">
        <f t="shared" ref="L140:L141" si="172">H140/(D140-D139)</f>
        <v>0.15460945210390672</v>
      </c>
      <c r="M140" s="377">
        <f t="shared" ref="M140:M141" si="173">ABS((J140/(D140-D139)))</f>
        <v>4.2857142857753515E-2</v>
      </c>
      <c r="N140" s="378" t="str">
        <f t="shared" ref="N140:N141" si="174">IF(L140&lt;=0.25,"OK",IF(AND(0.25&lt;L140,L140&lt;=1),"ATENÇÃO",IF(AND(1&lt;L140,L140&lt;=4),"ALERTA",IF(AND(4&lt;L140,L140&lt;=14),"INTERVENÇÃO","PARALISAÇÃO"))))</f>
        <v>OK</v>
      </c>
      <c r="O140" s="378" t="str">
        <f t="shared" ref="O140:O141" si="175">IF(M140&lt;=0.25,"OK",IF(AND(0.25&lt;M140,M140&lt;=1),"ATENÇÃO",IF(AND(1&lt;M140,M140&lt;=4),"ALERTA",IF(AND(4&lt;M140,M140&lt;=14),"INTERVENÇÃO","PARALISAÇÃO"))))</f>
        <v>OK</v>
      </c>
      <c r="P140" s="378" t="str">
        <f t="shared" ref="P140:P141" si="176">IF(L140&lt;=1,"COND. MIN.",IF(AND(1&lt;L140, L140&lt;=2),"ATENÇÃO",IF(AND(2&lt;L140,L140&lt;=5),"ALERTA","INTERVENÇÃO")))</f>
        <v>COND. MIN.</v>
      </c>
      <c r="Q140" s="378" t="str">
        <f t="shared" si="83"/>
        <v>COND. MIN.</v>
      </c>
      <c r="R140" s="629"/>
      <c r="S140" s="629"/>
      <c r="T140" s="629"/>
      <c r="U140" s="629"/>
      <c r="V140" s="356">
        <f t="shared" si="84"/>
        <v>-0.58000003919005394</v>
      </c>
      <c r="W140" s="356">
        <f t="shared" si="85"/>
        <v>-0.91999999713152647</v>
      </c>
      <c r="X140" s="357" t="str">
        <f t="shared" ref="X140:X141" si="177">IF(V140&gt;0,"NORTE","SUL")</f>
        <v>SUL</v>
      </c>
      <c r="Y140" s="357" t="str">
        <f t="shared" ref="Y140:Y141" si="178">IF(W140&gt;0,"LESTE","OESTE")</f>
        <v>OESTE</v>
      </c>
      <c r="Z140" s="357" t="str">
        <f t="shared" ref="Z140:Z141" si="179">IF(AND(X140="SUL", Y140="LESTE"),"SUDESTE", IF(AND(X140="SUL", Y140="OESTE"), "SUDOESTE", IF(AND(X140="NORTE", Y140="LESTE"), "NORDESTE", "NOROESTE")))</f>
        <v>SUDOESTE</v>
      </c>
      <c r="AA140" s="358">
        <f t="shared" si="86"/>
        <v>0.84403669724770636</v>
      </c>
      <c r="AB140" s="359">
        <f t="shared" ref="AB140:AB141" si="180">DEGREES(ASIN(AA140))</f>
        <v>57.568872382621208</v>
      </c>
      <c r="AC140" s="360"/>
    </row>
    <row r="141" spans="1:29" ht="17.25" customHeight="1" x14ac:dyDescent="0.25">
      <c r="A141" s="345" t="str">
        <f t="shared" si="127"/>
        <v>MS 101</v>
      </c>
      <c r="B141" s="661">
        <f t="shared" si="128"/>
        <v>136</v>
      </c>
      <c r="C141" s="661" t="str">
        <f t="shared" si="126"/>
        <v>MS 101-136</v>
      </c>
      <c r="D141" s="346">
        <v>42272</v>
      </c>
      <c r="E141" s="347">
        <v>7162097.1003</v>
      </c>
      <c r="F141" s="348">
        <v>665783.44169999997</v>
      </c>
      <c r="G141" s="348">
        <v>884.90499999999997</v>
      </c>
      <c r="H141" s="368">
        <f t="shared" si="168"/>
        <v>1.1423659427914905</v>
      </c>
      <c r="I141" s="377">
        <f t="shared" si="169"/>
        <v>1.1521284671387424</v>
      </c>
      <c r="J141" s="377">
        <f t="shared" si="170"/>
        <v>9.9999999997635314E-2</v>
      </c>
      <c r="K141" s="377">
        <f t="shared" si="171"/>
        <v>-1.999999999998181</v>
      </c>
      <c r="L141" s="377">
        <f t="shared" si="172"/>
        <v>0.16319513468449864</v>
      </c>
      <c r="M141" s="377">
        <f t="shared" si="173"/>
        <v>1.4285714285376474E-2</v>
      </c>
      <c r="N141" s="378" t="str">
        <f t="shared" si="174"/>
        <v>OK</v>
      </c>
      <c r="O141" s="378" t="str">
        <f t="shared" si="175"/>
        <v>OK</v>
      </c>
      <c r="P141" s="378" t="str">
        <f t="shared" si="176"/>
        <v>COND. MIN.</v>
      </c>
      <c r="Q141" s="378" t="str">
        <f t="shared" si="83"/>
        <v>COND. MIN.</v>
      </c>
      <c r="R141" s="629"/>
      <c r="S141" s="629"/>
      <c r="T141" s="629"/>
      <c r="U141" s="629"/>
      <c r="V141" s="356">
        <f t="shared" si="84"/>
        <v>-1.1500000022351742</v>
      </c>
      <c r="W141" s="356">
        <f t="shared" si="85"/>
        <v>6.99999975040555E-2</v>
      </c>
      <c r="X141" s="357" t="str">
        <f t="shared" si="177"/>
        <v>SUL</v>
      </c>
      <c r="Y141" s="357" t="str">
        <f t="shared" si="178"/>
        <v>LESTE</v>
      </c>
      <c r="Z141" s="357" t="str">
        <f t="shared" si="179"/>
        <v>SUDESTE</v>
      </c>
      <c r="AA141" s="358">
        <f t="shared" si="86"/>
        <v>6.0869565217391314E-2</v>
      </c>
      <c r="AB141" s="359">
        <f t="shared" si="180"/>
        <v>3.4897264208467456</v>
      </c>
      <c r="AC141" s="360"/>
    </row>
    <row r="142" spans="1:29" ht="17.25" customHeight="1" x14ac:dyDescent="0.25">
      <c r="A142" s="345" t="str">
        <f t="shared" si="127"/>
        <v>MS 101</v>
      </c>
      <c r="B142" s="661">
        <f t="shared" si="128"/>
        <v>137</v>
      </c>
      <c r="C142" s="661" t="str">
        <f t="shared" si="126"/>
        <v>MS 101-137</v>
      </c>
      <c r="D142" s="346">
        <v>42279</v>
      </c>
      <c r="E142" s="347">
        <v>7162097.1086999997</v>
      </c>
      <c r="F142" s="348">
        <v>665783.44660000002</v>
      </c>
      <c r="G142" s="348">
        <v>884.90099999999995</v>
      </c>
      <c r="H142" s="368">
        <f t="shared" ref="H142:H144" si="181">SQRT((E142-E141)^2+(F142-F141)^2)*100</f>
        <v>0.97247105631837893</v>
      </c>
      <c r="I142" s="377">
        <f t="shared" ref="I142:I144" si="182">SQRT((E142-$E$127)^2+(F142-$F$127)^2)*100</f>
        <v>0.64007813872136388</v>
      </c>
      <c r="J142" s="377">
        <f t="shared" ref="J142:J144" si="183">(G142-G141)*100</f>
        <v>-0.40000000000190994</v>
      </c>
      <c r="K142" s="377">
        <f t="shared" ref="K142:K144" si="184">(G142-$G$127)*100</f>
        <v>-2.4000000000000909</v>
      </c>
      <c r="L142" s="377">
        <f t="shared" ref="L142:L144" si="185">H142/(D142-D141)</f>
        <v>0.13892443661691128</v>
      </c>
      <c r="M142" s="377">
        <f t="shared" ref="M142:M144" si="186">ABS((J142/(D142-D141)))</f>
        <v>5.7142857143129992E-2</v>
      </c>
      <c r="N142" s="378" t="str">
        <f t="shared" ref="N142:N144" si="187">IF(L142&lt;=0.25,"OK",IF(AND(0.25&lt;L142,L142&lt;=1),"ATENÇÃO",IF(AND(1&lt;L142,L142&lt;=4),"ALERTA",IF(AND(4&lt;L142,L142&lt;=14),"INTERVENÇÃO","PARALISAÇÃO"))))</f>
        <v>OK</v>
      </c>
      <c r="O142" s="378" t="str">
        <f t="shared" ref="O142:O144" si="188">IF(M142&lt;=0.25,"OK",IF(AND(0.25&lt;M142,M142&lt;=1),"ATENÇÃO",IF(AND(1&lt;M142,M142&lt;=4),"ALERTA",IF(AND(4&lt;M142,M142&lt;=14),"INTERVENÇÃO","PARALISAÇÃO"))))</f>
        <v>OK</v>
      </c>
      <c r="P142" s="378" t="str">
        <f t="shared" ref="P142:P144" si="189">IF(L142&lt;=1,"COND. MIN.",IF(AND(1&lt;L142, L142&lt;=2),"ATENÇÃO",IF(AND(2&lt;L142,L142&lt;=5),"ALERTA","INTERVENÇÃO")))</f>
        <v>COND. MIN.</v>
      </c>
      <c r="Q142" s="378" t="str">
        <f t="shared" si="83"/>
        <v>COND. MIN.</v>
      </c>
      <c r="R142" s="629"/>
      <c r="S142" s="629"/>
      <c r="T142" s="629"/>
      <c r="U142" s="629"/>
      <c r="V142" s="356">
        <f t="shared" si="84"/>
        <v>-0.31000003218650818</v>
      </c>
      <c r="W142" s="356">
        <f t="shared" si="85"/>
        <v>0.56000000331550837</v>
      </c>
      <c r="X142" s="357" t="str">
        <f t="shared" ref="X142:X144" si="190">IF(V142&gt;0,"NORTE","SUL")</f>
        <v>SUL</v>
      </c>
      <c r="Y142" s="357" t="str">
        <f t="shared" ref="Y142:Y144" si="191">IF(W142&gt;0,"LESTE","OESTE")</f>
        <v>LESTE</v>
      </c>
      <c r="Z142" s="357" t="str">
        <f t="shared" ref="Z142:Z144" si="192">IF(AND(X142="SUL", Y142="LESTE"),"SUDESTE", IF(AND(X142="SUL", Y142="OESTE"), "SUDOESTE", IF(AND(X142="NORTE", Y142="LESTE"), "NORDESTE", "NOROESTE")))</f>
        <v>SUDESTE</v>
      </c>
      <c r="AA142" s="358">
        <f t="shared" si="86"/>
        <v>0.87500000000000011</v>
      </c>
      <c r="AB142" s="359">
        <f t="shared" ref="AB142:AB144" si="193">DEGREES(ASIN(AA142))</f>
        <v>61.044975628140172</v>
      </c>
      <c r="AC142" s="360"/>
    </row>
    <row r="143" spans="1:29" ht="17.25" customHeight="1" x14ac:dyDescent="0.25">
      <c r="A143" s="345" t="str">
        <f t="shared" si="127"/>
        <v>MS 101</v>
      </c>
      <c r="B143" s="661">
        <f t="shared" si="128"/>
        <v>138</v>
      </c>
      <c r="C143" s="661" t="str">
        <f t="shared" si="126"/>
        <v>MS 101-138</v>
      </c>
      <c r="D143" s="346">
        <v>42286</v>
      </c>
      <c r="E143" s="347">
        <v>7162097.0948000001</v>
      </c>
      <c r="F143" s="348">
        <v>665783.44299999997</v>
      </c>
      <c r="G143" s="348">
        <v>884.89800000000002</v>
      </c>
      <c r="H143" s="368">
        <f t="shared" si="181"/>
        <v>1.4358620798599298</v>
      </c>
      <c r="I143" s="377">
        <f t="shared" si="182"/>
        <v>1.7117242758721352</v>
      </c>
      <c r="J143" s="377">
        <f t="shared" si="183"/>
        <v>-0.29999999999290594</v>
      </c>
      <c r="K143" s="377">
        <f t="shared" si="184"/>
        <v>-2.6999999999929969</v>
      </c>
      <c r="L143" s="377">
        <f t="shared" si="185"/>
        <v>0.20512315426570424</v>
      </c>
      <c r="M143" s="377">
        <f t="shared" si="186"/>
        <v>4.2857142856129418E-2</v>
      </c>
      <c r="N143" s="378" t="str">
        <f t="shared" si="187"/>
        <v>OK</v>
      </c>
      <c r="O143" s="378" t="str">
        <f t="shared" si="188"/>
        <v>OK</v>
      </c>
      <c r="P143" s="378" t="str">
        <f t="shared" si="189"/>
        <v>COND. MIN.</v>
      </c>
      <c r="Q143" s="378" t="str">
        <f t="shared" si="83"/>
        <v>COND. MIN.</v>
      </c>
      <c r="R143" s="629"/>
      <c r="S143" s="629"/>
      <c r="T143" s="629"/>
      <c r="U143" s="629"/>
      <c r="V143" s="356">
        <f t="shared" si="84"/>
        <v>-1.6999999992549419</v>
      </c>
      <c r="W143" s="356">
        <f t="shared" si="85"/>
        <v>0.19999999785795808</v>
      </c>
      <c r="X143" s="357" t="str">
        <f t="shared" si="190"/>
        <v>SUL</v>
      </c>
      <c r="Y143" s="357" t="str">
        <f t="shared" si="191"/>
        <v>LESTE</v>
      </c>
      <c r="Z143" s="357" t="str">
        <f t="shared" si="192"/>
        <v>SUDESTE</v>
      </c>
      <c r="AA143" s="358">
        <f t="shared" si="86"/>
        <v>0.11695906432748539</v>
      </c>
      <c r="AB143" s="359">
        <f t="shared" si="193"/>
        <v>6.716633813368861</v>
      </c>
      <c r="AC143" s="360"/>
    </row>
    <row r="144" spans="1:29" ht="17.25" customHeight="1" x14ac:dyDescent="0.25">
      <c r="A144" s="345" t="str">
        <f t="shared" si="127"/>
        <v>MS 101</v>
      </c>
      <c r="B144" s="661">
        <f t="shared" si="128"/>
        <v>139</v>
      </c>
      <c r="C144" s="661" t="str">
        <f t="shared" si="126"/>
        <v>MS 101-139</v>
      </c>
      <c r="D144" s="346">
        <v>42300</v>
      </c>
      <c r="E144" s="347">
        <v>7162097.1095000003</v>
      </c>
      <c r="F144" s="348">
        <v>665783.44169999997</v>
      </c>
      <c r="G144" s="348">
        <v>884.89700000000005</v>
      </c>
      <c r="H144" s="368">
        <f t="shared" si="181"/>
        <v>1.4757371213563171</v>
      </c>
      <c r="I144" s="377">
        <f t="shared" si="182"/>
        <v>0.24041628748492985</v>
      </c>
      <c r="J144" s="377">
        <f t="shared" si="183"/>
        <v>-9.9999999997635314E-2</v>
      </c>
      <c r="K144" s="377">
        <f t="shared" si="184"/>
        <v>-2.7999999999906322</v>
      </c>
      <c r="L144" s="377">
        <f t="shared" si="185"/>
        <v>0.10540979438259408</v>
      </c>
      <c r="M144" s="377">
        <f t="shared" si="186"/>
        <v>7.1428571426882369E-3</v>
      </c>
      <c r="N144" s="378" t="str">
        <f t="shared" si="187"/>
        <v>OK</v>
      </c>
      <c r="O144" s="378" t="str">
        <f t="shared" si="188"/>
        <v>OK</v>
      </c>
      <c r="P144" s="378" t="str">
        <f t="shared" si="189"/>
        <v>COND. MIN.</v>
      </c>
      <c r="Q144" s="378" t="str">
        <f t="shared" si="83"/>
        <v>COND. MIN.</v>
      </c>
      <c r="R144" s="629"/>
      <c r="S144" s="629"/>
      <c r="T144" s="629"/>
      <c r="U144" s="629"/>
      <c r="V144" s="356">
        <f t="shared" si="84"/>
        <v>-0.22999998182058334</v>
      </c>
      <c r="W144" s="356">
        <f t="shared" si="85"/>
        <v>6.99999975040555E-2</v>
      </c>
      <c r="X144" s="357" t="str">
        <f t="shared" si="190"/>
        <v>SUL</v>
      </c>
      <c r="Y144" s="357" t="str">
        <f t="shared" si="191"/>
        <v>LESTE</v>
      </c>
      <c r="Z144" s="357" t="str">
        <f t="shared" si="192"/>
        <v>SUDESTE</v>
      </c>
      <c r="AA144" s="358">
        <f t="shared" si="86"/>
        <v>0.29166666666666669</v>
      </c>
      <c r="AB144" s="359">
        <f t="shared" si="193"/>
        <v>16.957763300004149</v>
      </c>
      <c r="AC144" s="360"/>
    </row>
    <row r="145" spans="1:29" ht="17.25" customHeight="1" x14ac:dyDescent="0.25">
      <c r="A145" s="345" t="str">
        <f t="shared" si="127"/>
        <v>MS 101</v>
      </c>
      <c r="B145" s="661">
        <f t="shared" si="128"/>
        <v>140</v>
      </c>
      <c r="C145" s="661" t="str">
        <f t="shared" si="126"/>
        <v>MS 101-140</v>
      </c>
      <c r="D145" s="346">
        <v>42314</v>
      </c>
      <c r="E145" s="347">
        <v>7162097.1024000002</v>
      </c>
      <c r="F145" s="348">
        <v>665783.44700000004</v>
      </c>
      <c r="G145" s="348">
        <v>884.89800000000002</v>
      </c>
      <c r="H145" s="368">
        <f t="shared" ref="H145" si="194">SQRT((E145-E144)^2+(F145-F144)^2)*100</f>
        <v>0.88600226564807572</v>
      </c>
      <c r="I145" s="377">
        <f t="shared" ref="I145" si="195">SQRT((E145-$E$127)^2+(F145-$F$127)^2)*100</f>
        <v>1.1151681401320526</v>
      </c>
      <c r="J145" s="377">
        <f t="shared" ref="J145" si="196">(G145-G144)*100</f>
        <v>9.9999999997635314E-2</v>
      </c>
      <c r="K145" s="377">
        <f t="shared" ref="K145" si="197">(G145-$G$127)*100</f>
        <v>-2.6999999999929969</v>
      </c>
      <c r="L145" s="377">
        <f t="shared" ref="L145" si="198">H145/(D145-D144)</f>
        <v>6.32858761177197E-2</v>
      </c>
      <c r="M145" s="377">
        <f t="shared" ref="M145" si="199">ABS((J145/(D145-D144)))</f>
        <v>7.1428571426882369E-3</v>
      </c>
      <c r="N145" s="378" t="str">
        <f t="shared" ref="N145" si="200">IF(L145&lt;=0.25,"OK",IF(AND(0.25&lt;L145,L145&lt;=1),"ATENÇÃO",IF(AND(1&lt;L145,L145&lt;=4),"ALERTA",IF(AND(4&lt;L145,L145&lt;=14),"INTERVENÇÃO","PARALISAÇÃO"))))</f>
        <v>OK</v>
      </c>
      <c r="O145" s="378" t="str">
        <f t="shared" ref="O145" si="201">IF(M145&lt;=0.25,"OK",IF(AND(0.25&lt;M145,M145&lt;=1),"ATENÇÃO",IF(AND(1&lt;M145,M145&lt;=4),"ALERTA",IF(AND(4&lt;M145,M145&lt;=14),"INTERVENÇÃO","PARALISAÇÃO"))))</f>
        <v>OK</v>
      </c>
      <c r="P145" s="378" t="str">
        <f t="shared" ref="P145" si="202">IF(L145&lt;=1,"COND. MIN.",IF(AND(1&lt;L145, L145&lt;=2),"ATENÇÃO",IF(AND(2&lt;L145,L145&lt;=5),"ALERTA","INTERVENÇÃO")))</f>
        <v>COND. MIN.</v>
      </c>
      <c r="Q145" s="378" t="str">
        <f t="shared" si="83"/>
        <v>COND. MIN.</v>
      </c>
      <c r="R145" s="629"/>
      <c r="S145" s="629"/>
      <c r="T145" s="629"/>
      <c r="U145" s="629"/>
      <c r="V145" s="356">
        <f t="shared" si="84"/>
        <v>-0.93999998643994331</v>
      </c>
      <c r="W145" s="356">
        <f t="shared" si="85"/>
        <v>0.60000000521540642</v>
      </c>
      <c r="X145" s="357" t="str">
        <f t="shared" ref="X145" si="203">IF(V145&gt;0,"NORTE","SUL")</f>
        <v>SUL</v>
      </c>
      <c r="Y145" s="357" t="str">
        <f t="shared" ref="Y145" si="204">IF(W145&gt;0,"LESTE","OESTE")</f>
        <v>LESTE</v>
      </c>
      <c r="Z145" s="357" t="str">
        <f t="shared" ref="Z145" si="205">IF(AND(X145="SUL", Y145="LESTE"),"SUDESTE", IF(AND(X145="SUL", Y145="OESTE"), "SUDOESTE", IF(AND(X145="NORTE", Y145="LESTE"), "NORDESTE", "NOROESTE")))</f>
        <v>SUDESTE</v>
      </c>
      <c r="AA145" s="358">
        <f t="shared" si="86"/>
        <v>0.5357142857142857</v>
      </c>
      <c r="AB145" s="359">
        <f t="shared" ref="AB145" si="206">DEGREES(ASIN(AA145))</f>
        <v>32.392365485843001</v>
      </c>
      <c r="AC145" s="360"/>
    </row>
    <row r="146" spans="1:29" ht="17.25" customHeight="1" x14ac:dyDescent="0.25">
      <c r="A146" s="345" t="str">
        <f t="shared" si="127"/>
        <v>MS 101</v>
      </c>
      <c r="B146" s="661">
        <f t="shared" si="128"/>
        <v>141</v>
      </c>
      <c r="C146" s="661" t="str">
        <f t="shared" si="126"/>
        <v>MS 101-141</v>
      </c>
      <c r="D146" s="346">
        <v>42321</v>
      </c>
      <c r="E146" s="347">
        <v>7162097.1078000003</v>
      </c>
      <c r="F146" s="348">
        <v>665783.446</v>
      </c>
      <c r="G146" s="348">
        <v>884.89400000000001</v>
      </c>
      <c r="H146" s="368">
        <f t="shared" ref="H146:H148" si="207">SQRT((E146-E145)^2+(F146-F145)^2)*100</f>
        <v>0.54918122334763786</v>
      </c>
      <c r="I146" s="377">
        <f t="shared" ref="I146:I148" si="208">SQRT((E146-$E$127)^2+(F146-$F$127)^2)*100</f>
        <v>0.64031240688584468</v>
      </c>
      <c r="J146" s="377">
        <f t="shared" ref="J146:J148" si="209">(G146-G145)*100</f>
        <v>-0.40000000000190994</v>
      </c>
      <c r="K146" s="377">
        <f t="shared" ref="K146:K148" si="210">(G146-$G$127)*100</f>
        <v>-3.0999999999949068</v>
      </c>
      <c r="L146" s="377">
        <f t="shared" ref="L146:L148" si="211">H146/(D146-D145)</f>
        <v>7.8454460478233984E-2</v>
      </c>
      <c r="M146" s="377">
        <f t="shared" ref="M146:M148" si="212">ABS((J146/(D146-D145)))</f>
        <v>5.7142857143129992E-2</v>
      </c>
      <c r="N146" s="378" t="str">
        <f t="shared" ref="N146:N148" si="213">IF(L146&lt;=0.25,"OK",IF(AND(0.25&lt;L146,L146&lt;=1),"ATENÇÃO",IF(AND(1&lt;L146,L146&lt;=4),"ALERTA",IF(AND(4&lt;L146,L146&lt;=14),"INTERVENÇÃO","PARALISAÇÃO"))))</f>
        <v>OK</v>
      </c>
      <c r="O146" s="378" t="str">
        <f t="shared" ref="O146:O148" si="214">IF(M146&lt;=0.25,"OK",IF(AND(0.25&lt;M146,M146&lt;=1),"ATENÇÃO",IF(AND(1&lt;M146,M146&lt;=4),"ALERTA",IF(AND(4&lt;M146,M146&lt;=14),"INTERVENÇÃO","PARALISAÇÃO"))))</f>
        <v>OK</v>
      </c>
      <c r="P146" s="378" t="str">
        <f t="shared" ref="P146:P148" si="215">IF(L146&lt;=1,"COND. MIN.",IF(AND(1&lt;L146, L146&lt;=2),"ATENÇÃO",IF(AND(2&lt;L146,L146&lt;=5),"ALERTA","INTERVENÇÃO")))</f>
        <v>COND. MIN.</v>
      </c>
      <c r="Q146" s="378" t="str">
        <f t="shared" si="83"/>
        <v>COND. MIN.</v>
      </c>
      <c r="R146" s="629"/>
      <c r="S146" s="629"/>
      <c r="T146" s="629"/>
      <c r="U146" s="629"/>
      <c r="V146" s="356">
        <f t="shared" si="84"/>
        <v>-0.39999997243285179</v>
      </c>
      <c r="W146" s="356">
        <f t="shared" si="85"/>
        <v>0.50000000046566129</v>
      </c>
      <c r="X146" s="357" t="str">
        <f t="shared" ref="X146:X148" si="216">IF(V146&gt;0,"NORTE","SUL")</f>
        <v>SUL</v>
      </c>
      <c r="Y146" s="357" t="str">
        <f t="shared" ref="Y146:Y148" si="217">IF(W146&gt;0,"LESTE","OESTE")</f>
        <v>LESTE</v>
      </c>
      <c r="Z146" s="357" t="str">
        <f t="shared" ref="Z146:Z148" si="218">IF(AND(X146="SUL", Y146="LESTE"),"SUDESTE", IF(AND(X146="SUL", Y146="OESTE"), "SUDOESTE", IF(AND(X146="NORTE", Y146="LESTE"), "NORDESTE", "NOROESTE")))</f>
        <v>SUDESTE</v>
      </c>
      <c r="AA146" s="358">
        <f t="shared" si="86"/>
        <v>0.78125</v>
      </c>
      <c r="AB146" s="359">
        <f t="shared" ref="AB146:AB148" si="219">DEGREES(ASIN(AA146))</f>
        <v>51.375167126947041</v>
      </c>
      <c r="AC146" s="360"/>
    </row>
    <row r="147" spans="1:29" ht="17.25" customHeight="1" x14ac:dyDescent="0.25">
      <c r="A147" s="345" t="str">
        <f t="shared" si="127"/>
        <v>MS 101</v>
      </c>
      <c r="B147" s="661">
        <f t="shared" si="128"/>
        <v>142</v>
      </c>
      <c r="C147" s="661" t="str">
        <f t="shared" si="126"/>
        <v>MS 101-142</v>
      </c>
      <c r="D147" s="346">
        <v>42328</v>
      </c>
      <c r="E147" s="347">
        <v>7162097.1064999998</v>
      </c>
      <c r="F147" s="348">
        <v>665783.44649999996</v>
      </c>
      <c r="G147" s="348">
        <v>884.89400000000001</v>
      </c>
      <c r="H147" s="368">
        <f t="shared" si="207"/>
        <v>0.1392839361930176</v>
      </c>
      <c r="I147" s="377">
        <f t="shared" si="208"/>
        <v>0.76380627751794872</v>
      </c>
      <c r="J147" s="377">
        <f t="shared" si="209"/>
        <v>0</v>
      </c>
      <c r="K147" s="377">
        <f t="shared" si="210"/>
        <v>-3.0999999999949068</v>
      </c>
      <c r="L147" s="377">
        <f t="shared" si="211"/>
        <v>1.9897705170431084E-2</v>
      </c>
      <c r="M147" s="377">
        <f t="shared" si="212"/>
        <v>0</v>
      </c>
      <c r="N147" s="378" t="str">
        <f t="shared" si="213"/>
        <v>OK</v>
      </c>
      <c r="O147" s="378" t="str">
        <f t="shared" si="214"/>
        <v>OK</v>
      </c>
      <c r="P147" s="378" t="str">
        <f t="shared" si="215"/>
        <v>COND. MIN.</v>
      </c>
      <c r="Q147" s="378" t="str">
        <f t="shared" si="83"/>
        <v>COND. MIN.</v>
      </c>
      <c r="R147" s="629"/>
      <c r="S147" s="629"/>
      <c r="T147" s="629"/>
      <c r="U147" s="629"/>
      <c r="V147" s="356">
        <f t="shared" si="84"/>
        <v>-0.53000003099441528</v>
      </c>
      <c r="W147" s="356">
        <f t="shared" si="85"/>
        <v>0.54999999701976776</v>
      </c>
      <c r="X147" s="357" t="str">
        <f t="shared" si="216"/>
        <v>SUL</v>
      </c>
      <c r="Y147" s="357" t="str">
        <f t="shared" si="217"/>
        <v>LESTE</v>
      </c>
      <c r="Z147" s="357" t="str">
        <f t="shared" si="218"/>
        <v>SUDESTE</v>
      </c>
      <c r="AA147" s="358">
        <f t="shared" si="86"/>
        <v>0.72368421052631582</v>
      </c>
      <c r="AB147" s="359">
        <f t="shared" si="219"/>
        <v>46.359499443324111</v>
      </c>
      <c r="AC147" s="360"/>
    </row>
    <row r="148" spans="1:29" ht="17.25" customHeight="1" x14ac:dyDescent="0.25">
      <c r="A148" s="345" t="str">
        <f t="shared" si="127"/>
        <v>MS 101</v>
      </c>
      <c r="B148" s="661">
        <f>IF(A147=A148,B147+1,1)</f>
        <v>143</v>
      </c>
      <c r="C148" s="661" t="str">
        <f>A148&amp;"-"&amp;B148</f>
        <v>MS 101-143</v>
      </c>
      <c r="D148" s="346">
        <v>42335</v>
      </c>
      <c r="E148" s="347">
        <v>7162097.1070999997</v>
      </c>
      <c r="F148" s="348">
        <v>665783.43610000005</v>
      </c>
      <c r="G148" s="348">
        <v>884.89800000000002</v>
      </c>
      <c r="H148" s="368">
        <f t="shared" si="207"/>
        <v>1.0417293221463768</v>
      </c>
      <c r="I148" s="377">
        <f t="shared" si="208"/>
        <v>0.67896983120419885</v>
      </c>
      <c r="J148" s="377">
        <f t="shared" si="209"/>
        <v>0.40000000000190994</v>
      </c>
      <c r="K148" s="377">
        <f t="shared" si="210"/>
        <v>-2.6999999999929969</v>
      </c>
      <c r="L148" s="377">
        <f t="shared" si="211"/>
        <v>0.14881847459233954</v>
      </c>
      <c r="M148" s="377">
        <f t="shared" si="212"/>
        <v>5.7142857143129992E-2</v>
      </c>
      <c r="N148" s="378" t="str">
        <f t="shared" si="213"/>
        <v>OK</v>
      </c>
      <c r="O148" s="378" t="str">
        <f t="shared" si="214"/>
        <v>OK</v>
      </c>
      <c r="P148" s="378" t="str">
        <f t="shared" si="215"/>
        <v>COND. MIN.</v>
      </c>
      <c r="Q148" s="378" t="str">
        <f t="shared" si="83"/>
        <v>COND. MIN.</v>
      </c>
      <c r="R148" s="629"/>
      <c r="S148" s="629"/>
      <c r="T148" s="629"/>
      <c r="U148" s="629"/>
      <c r="V148" s="356">
        <f t="shared" si="84"/>
        <v>-0.47000003978610039</v>
      </c>
      <c r="W148" s="356">
        <f t="shared" si="85"/>
        <v>-0.48999999416992068</v>
      </c>
      <c r="X148" s="357" t="str">
        <f t="shared" si="216"/>
        <v>SUL</v>
      </c>
      <c r="Y148" s="357" t="str">
        <f t="shared" si="217"/>
        <v>OESTE</v>
      </c>
      <c r="Z148" s="357" t="str">
        <f t="shared" si="218"/>
        <v>SUDOESTE</v>
      </c>
      <c r="AA148" s="358">
        <f t="shared" si="86"/>
        <v>0.72058823529411753</v>
      </c>
      <c r="AB148" s="359">
        <f t="shared" si="219"/>
        <v>46.103067608817852</v>
      </c>
      <c r="AC148" s="360"/>
    </row>
    <row r="149" spans="1:29" ht="17.25" customHeight="1" x14ac:dyDescent="0.25">
      <c r="A149" s="345" t="str">
        <f t="shared" si="127"/>
        <v>MS 101</v>
      </c>
      <c r="B149" s="661">
        <f t="shared" ref="B149:B215" si="220">IF(A148=A149,B148+1,1)</f>
        <v>144</v>
      </c>
      <c r="C149" s="661" t="str">
        <f t="shared" ref="C149:C215" si="221">A149&amp;"-"&amp;B149</f>
        <v>MS 101-144</v>
      </c>
      <c r="D149" s="346">
        <v>42342</v>
      </c>
      <c r="E149" s="347">
        <v>7162097.1065999996</v>
      </c>
      <c r="F149" s="348">
        <v>665783.44869999995</v>
      </c>
      <c r="G149" s="348">
        <v>884.89499999999998</v>
      </c>
      <c r="H149" s="368">
        <f t="shared" ref="H149" si="222">SQRT((E149-E148)^2+(F149-F148)^2)*100</f>
        <v>1.260991663578116</v>
      </c>
      <c r="I149" s="377">
        <f t="shared" ref="I149" si="223">SQRT((E149-$E$127)^2+(F149-$F$127)^2)*100</f>
        <v>0.92913941014017387</v>
      </c>
      <c r="J149" s="377">
        <f t="shared" ref="J149" si="224">(G149-G148)*100</f>
        <v>-0.30000000000427463</v>
      </c>
      <c r="K149" s="377">
        <f t="shared" ref="K149" si="225">(G149-$G$127)*100</f>
        <v>-2.9999999999972715</v>
      </c>
      <c r="L149" s="377">
        <f t="shared" ref="L149" si="226">H149/(D149-D148)</f>
        <v>0.18014166622544514</v>
      </c>
      <c r="M149" s="377">
        <f t="shared" ref="M149" si="227">ABS((J149/(D149-D148)))</f>
        <v>4.2857142857753515E-2</v>
      </c>
      <c r="N149" s="378" t="str">
        <f t="shared" ref="N149" si="228">IF(L149&lt;=0.25,"OK",IF(AND(0.25&lt;L149,L149&lt;=1),"ATENÇÃO",IF(AND(1&lt;L149,L149&lt;=4),"ALERTA",IF(AND(4&lt;L149,L149&lt;=14),"INTERVENÇÃO","PARALISAÇÃO"))))</f>
        <v>OK</v>
      </c>
      <c r="O149" s="378" t="str">
        <f t="shared" ref="O149" si="229">IF(M149&lt;=0.25,"OK",IF(AND(0.25&lt;M149,M149&lt;=1),"ATENÇÃO",IF(AND(1&lt;M149,M149&lt;=4),"ALERTA",IF(AND(4&lt;M149,M149&lt;=14),"INTERVENÇÃO","PARALISAÇÃO"))))</f>
        <v>OK</v>
      </c>
      <c r="P149" s="378" t="str">
        <f t="shared" ref="P149" si="230">IF(L149&lt;=1,"COND. MIN.",IF(AND(1&lt;L149, L149&lt;=2),"ATENÇÃO",IF(AND(2&lt;L149,L149&lt;=5),"ALERTA","INTERVENÇÃO")))</f>
        <v>COND. MIN.</v>
      </c>
      <c r="Q149" s="378" t="str">
        <f t="shared" si="83"/>
        <v>COND. MIN.</v>
      </c>
      <c r="R149" s="629"/>
      <c r="S149" s="629"/>
      <c r="T149" s="629"/>
      <c r="U149" s="629"/>
      <c r="V149" s="356">
        <f t="shared" si="84"/>
        <v>-0.52000004798173904</v>
      </c>
      <c r="W149" s="356">
        <f t="shared" si="85"/>
        <v>0.76999999582767487</v>
      </c>
      <c r="X149" s="357" t="str">
        <f t="shared" ref="X149" si="231">IF(V149&gt;0,"NORTE","SUL")</f>
        <v>SUL</v>
      </c>
      <c r="Y149" s="357" t="str">
        <f t="shared" ref="Y149" si="232">IF(W149&gt;0,"LESTE","OESTE")</f>
        <v>LESTE</v>
      </c>
      <c r="Z149" s="357" t="str">
        <f t="shared" ref="Z149" si="233">IF(AND(X149="SUL", Y149="LESTE"),"SUDESTE", IF(AND(X149="SUL", Y149="OESTE"), "SUDOESTE", IF(AND(X149="NORTE", Y149="LESTE"), "NORDESTE", "NOROESTE")))</f>
        <v>SUDESTE</v>
      </c>
      <c r="AA149" s="358">
        <f t="shared" si="86"/>
        <v>0.82795698924731176</v>
      </c>
      <c r="AB149" s="359">
        <f t="shared" ref="AB149" si="234">DEGREES(ASIN(AA149))</f>
        <v>55.889439821212243</v>
      </c>
      <c r="AC149" s="360"/>
    </row>
    <row r="150" spans="1:29" ht="17.25" customHeight="1" x14ac:dyDescent="0.25">
      <c r="A150" s="345" t="str">
        <f t="shared" si="127"/>
        <v>MS 101</v>
      </c>
      <c r="B150" s="661">
        <f t="shared" si="220"/>
        <v>145</v>
      </c>
      <c r="C150" s="661" t="str">
        <f t="shared" si="221"/>
        <v>MS 101-145</v>
      </c>
      <c r="D150" s="346">
        <v>42349</v>
      </c>
      <c r="E150" s="347">
        <v>7162097.1025999999</v>
      </c>
      <c r="F150" s="348">
        <v>665783.43859999999</v>
      </c>
      <c r="G150" s="348">
        <v>884.89400000000001</v>
      </c>
      <c r="H150" s="368">
        <f t="shared" ref="H150:H153" si="235">SQRT((E150-E149)^2+(F150-F149)^2)*100</f>
        <v>1.0863240626208437</v>
      </c>
      <c r="I150" s="377">
        <f t="shared" ref="I150:I153" si="236">SQRT((E150-$E$127)^2+(F150-$F$127)^2)*100</f>
        <v>0.95078916561276527</v>
      </c>
      <c r="J150" s="377">
        <f t="shared" ref="J150:J153" si="237">(G150-G149)*100</f>
        <v>-9.9999999997635314E-2</v>
      </c>
      <c r="K150" s="377">
        <f t="shared" ref="K150:K153" si="238">(G150-$G$127)*100</f>
        <v>-3.0999999999949068</v>
      </c>
      <c r="L150" s="377">
        <f t="shared" ref="L150:L153" si="239">H150/(D150-D149)</f>
        <v>0.15518915180297768</v>
      </c>
      <c r="M150" s="377">
        <f t="shared" ref="M150:M153" si="240">ABS((J150/(D150-D149)))</f>
        <v>1.4285714285376474E-2</v>
      </c>
      <c r="N150" s="378" t="str">
        <f t="shared" ref="N150:N153" si="241">IF(L150&lt;=0.25,"OK",IF(AND(0.25&lt;L150,L150&lt;=1),"ATENÇÃO",IF(AND(1&lt;L150,L150&lt;=4),"ALERTA",IF(AND(4&lt;L150,L150&lt;=14),"INTERVENÇÃO","PARALISAÇÃO"))))</f>
        <v>OK</v>
      </c>
      <c r="O150" s="378" t="str">
        <f t="shared" ref="O150:O153" si="242">IF(M150&lt;=0.25,"OK",IF(AND(0.25&lt;M150,M150&lt;=1),"ATENÇÃO",IF(AND(1&lt;M150,M150&lt;=4),"ALERTA",IF(AND(4&lt;M150,M150&lt;=14),"INTERVENÇÃO","PARALISAÇÃO"))))</f>
        <v>OK</v>
      </c>
      <c r="P150" s="378" t="str">
        <f t="shared" ref="P150:P153" si="243">IF(L150&lt;=1,"COND. MIN.",IF(AND(1&lt;L150, L150&lt;=2),"ATENÇÃO",IF(AND(2&lt;L150,L150&lt;=5),"ALERTA","INTERVENÇÃO")))</f>
        <v>COND. MIN.</v>
      </c>
      <c r="Q150" s="378" t="str">
        <f t="shared" si="83"/>
        <v>COND. MIN.</v>
      </c>
      <c r="R150" s="629"/>
      <c r="S150" s="629"/>
      <c r="T150" s="629"/>
      <c r="U150" s="629"/>
      <c r="V150" s="356">
        <f t="shared" si="84"/>
        <v>-0.92000002041459084</v>
      </c>
      <c r="W150" s="356">
        <f t="shared" si="85"/>
        <v>-0.23999999975785613</v>
      </c>
      <c r="X150" s="357" t="str">
        <f t="shared" ref="X150:X153" si="244">IF(V150&gt;0,"NORTE","SUL")</f>
        <v>SUL</v>
      </c>
      <c r="Y150" s="357" t="str">
        <f t="shared" ref="Y150:Y153" si="245">IF(W150&gt;0,"LESTE","OESTE")</f>
        <v>OESTE</v>
      </c>
      <c r="Z150" s="357" t="str">
        <f t="shared" ref="Z150:Z153" si="246">IF(AND(X150="SUL", Y150="LESTE"),"SUDESTE", IF(AND(X150="SUL", Y150="OESTE"), "SUDOESTE", IF(AND(X150="NORTE", Y150="LESTE"), "NORDESTE", "NOROESTE")))</f>
        <v>SUDOESTE</v>
      </c>
      <c r="AA150" s="358">
        <f t="shared" si="86"/>
        <v>0.25263157894736843</v>
      </c>
      <c r="AB150" s="359">
        <f t="shared" ref="AB150:AB153" si="247">DEGREES(ASIN(AA150))</f>
        <v>14.633290284031933</v>
      </c>
      <c r="AC150" s="360"/>
    </row>
    <row r="151" spans="1:29" ht="17.25" customHeight="1" x14ac:dyDescent="0.25">
      <c r="A151" s="345" t="str">
        <f t="shared" si="127"/>
        <v>MS 101</v>
      </c>
      <c r="B151" s="661">
        <f t="shared" si="220"/>
        <v>146</v>
      </c>
      <c r="C151" s="661" t="str">
        <f t="shared" si="221"/>
        <v>MS 101-146</v>
      </c>
      <c r="D151" s="346">
        <v>42356</v>
      </c>
      <c r="E151" s="347">
        <v>7162097.1036</v>
      </c>
      <c r="F151" s="348">
        <v>665783.44019999995</v>
      </c>
      <c r="G151" s="348">
        <v>884.89</v>
      </c>
      <c r="H151" s="368">
        <f t="shared" si="235"/>
        <v>0.18867962790093409</v>
      </c>
      <c r="I151" s="377">
        <f t="shared" si="236"/>
        <v>0.82389320133510124</v>
      </c>
      <c r="J151" s="377">
        <f t="shared" si="237"/>
        <v>-0.40000000000190994</v>
      </c>
      <c r="K151" s="377">
        <f t="shared" si="238"/>
        <v>-3.4999999999968168</v>
      </c>
      <c r="L151" s="377">
        <f t="shared" si="239"/>
        <v>2.69542325572763E-2</v>
      </c>
      <c r="M151" s="377">
        <f t="shared" si="240"/>
        <v>5.7142857143129992E-2</v>
      </c>
      <c r="N151" s="378" t="str">
        <f t="shared" si="241"/>
        <v>OK</v>
      </c>
      <c r="O151" s="378" t="str">
        <f t="shared" si="242"/>
        <v>OK</v>
      </c>
      <c r="P151" s="378" t="str">
        <f t="shared" si="243"/>
        <v>COND. MIN.</v>
      </c>
      <c r="Q151" s="378" t="str">
        <f t="shared" si="83"/>
        <v>COND. MIN.</v>
      </c>
      <c r="R151" s="629"/>
      <c r="S151" s="629"/>
      <c r="T151" s="629"/>
      <c r="U151" s="629"/>
      <c r="V151" s="356">
        <f t="shared" si="84"/>
        <v>-0.82000000402331352</v>
      </c>
      <c r="W151" s="356">
        <f t="shared" si="85"/>
        <v>-8.0000003799796104E-2</v>
      </c>
      <c r="X151" s="357" t="str">
        <f t="shared" si="244"/>
        <v>SUL</v>
      </c>
      <c r="Y151" s="357" t="str">
        <f t="shared" si="245"/>
        <v>OESTE</v>
      </c>
      <c r="Z151" s="357" t="str">
        <f t="shared" si="246"/>
        <v>SUDOESTE</v>
      </c>
      <c r="AA151" s="358">
        <f t="shared" si="86"/>
        <v>9.7560975609756101E-2</v>
      </c>
      <c r="AB151" s="359">
        <f t="shared" si="247"/>
        <v>5.5987378162285983</v>
      </c>
      <c r="AC151" s="360"/>
    </row>
    <row r="152" spans="1:29" ht="17.25" customHeight="1" x14ac:dyDescent="0.25">
      <c r="A152" s="345" t="str">
        <f t="shared" si="127"/>
        <v>MS 101</v>
      </c>
      <c r="B152" s="661">
        <f t="shared" si="220"/>
        <v>147</v>
      </c>
      <c r="C152" s="661" t="str">
        <f t="shared" si="221"/>
        <v>MS 101-147</v>
      </c>
      <c r="D152" s="346">
        <v>42369</v>
      </c>
      <c r="E152" s="347">
        <v>7162097.1017000005</v>
      </c>
      <c r="F152" s="348">
        <v>665783.44909999997</v>
      </c>
      <c r="G152" s="348">
        <v>884.88900000000001</v>
      </c>
      <c r="H152" s="368">
        <f t="shared" si="235"/>
        <v>0.91005493583685082</v>
      </c>
      <c r="I152" s="377">
        <f t="shared" si="236"/>
        <v>1.2946813958861683</v>
      </c>
      <c r="J152" s="377">
        <f t="shared" si="237"/>
        <v>-9.9999999997635314E-2</v>
      </c>
      <c r="K152" s="377">
        <f t="shared" si="238"/>
        <v>-3.5999999999944521</v>
      </c>
      <c r="L152" s="377">
        <f t="shared" si="239"/>
        <v>7.0004225833603911E-2</v>
      </c>
      <c r="M152" s="377">
        <f t="shared" si="240"/>
        <v>7.6923076921257931E-3</v>
      </c>
      <c r="N152" s="378" t="str">
        <f t="shared" si="241"/>
        <v>OK</v>
      </c>
      <c r="O152" s="378" t="str">
        <f t="shared" si="242"/>
        <v>OK</v>
      </c>
      <c r="P152" s="378" t="str">
        <f t="shared" si="243"/>
        <v>COND. MIN.</v>
      </c>
      <c r="Q152" s="378" t="str">
        <f t="shared" si="83"/>
        <v>COND. MIN.</v>
      </c>
      <c r="R152" s="629"/>
      <c r="S152" s="629"/>
      <c r="T152" s="629"/>
      <c r="U152" s="629"/>
      <c r="V152" s="356">
        <f t="shared" si="84"/>
        <v>-1.0099999606609344</v>
      </c>
      <c r="W152" s="356">
        <f t="shared" si="85"/>
        <v>0.80999999772757292</v>
      </c>
      <c r="X152" s="357" t="str">
        <f t="shared" si="244"/>
        <v>SUL</v>
      </c>
      <c r="Y152" s="357" t="str">
        <f t="shared" si="245"/>
        <v>LESTE</v>
      </c>
      <c r="Z152" s="357" t="str">
        <f t="shared" si="246"/>
        <v>SUDESTE</v>
      </c>
      <c r="AA152" s="358">
        <f t="shared" si="86"/>
        <v>0.62790697674418605</v>
      </c>
      <c r="AB152" s="359">
        <f t="shared" si="247"/>
        <v>38.895871334333336</v>
      </c>
      <c r="AC152" s="360"/>
    </row>
    <row r="153" spans="1:29" ht="15" customHeight="1" x14ac:dyDescent="0.25">
      <c r="A153" s="345" t="str">
        <f t="shared" si="127"/>
        <v>MS 101</v>
      </c>
      <c r="B153" s="661">
        <f t="shared" si="220"/>
        <v>148</v>
      </c>
      <c r="C153" s="661" t="str">
        <f t="shared" si="221"/>
        <v>MS 101-148</v>
      </c>
      <c r="D153" s="346">
        <v>42377</v>
      </c>
      <c r="E153" s="347">
        <v>7162097.1053999998</v>
      </c>
      <c r="F153" s="348">
        <v>665783.44799999997</v>
      </c>
      <c r="G153" s="348">
        <v>884.88900000000001</v>
      </c>
      <c r="H153" s="368">
        <f t="shared" si="235"/>
        <v>0.38600511429665435</v>
      </c>
      <c r="I153" s="377">
        <f t="shared" si="236"/>
        <v>0.94847247538501622</v>
      </c>
      <c r="J153" s="377">
        <f t="shared" si="237"/>
        <v>0</v>
      </c>
      <c r="K153" s="377">
        <f t="shared" si="238"/>
        <v>-3.5999999999944521</v>
      </c>
      <c r="L153" s="377">
        <f t="shared" si="239"/>
        <v>4.8250639287081794E-2</v>
      </c>
      <c r="M153" s="377">
        <f t="shared" si="240"/>
        <v>0</v>
      </c>
      <c r="N153" s="361" t="str">
        <f t="shared" si="241"/>
        <v>OK</v>
      </c>
      <c r="O153" s="361" t="str">
        <f t="shared" si="242"/>
        <v>OK</v>
      </c>
      <c r="P153" s="361" t="str">
        <f t="shared" si="243"/>
        <v>COND. MIN.</v>
      </c>
      <c r="Q153" s="361" t="str">
        <f t="shared" si="83"/>
        <v>COND. MIN.</v>
      </c>
      <c r="R153" s="625"/>
      <c r="S153" s="625"/>
      <c r="T153" s="625"/>
      <c r="U153" s="625"/>
      <c r="V153" s="356">
        <f t="shared" si="84"/>
        <v>-0.64000003039836884</v>
      </c>
      <c r="W153" s="356">
        <f t="shared" si="85"/>
        <v>0.69999999832361937</v>
      </c>
      <c r="X153" s="357" t="str">
        <f t="shared" si="244"/>
        <v>SUL</v>
      </c>
      <c r="Y153" s="357" t="str">
        <f t="shared" si="245"/>
        <v>LESTE</v>
      </c>
      <c r="Z153" s="357" t="str">
        <f t="shared" si="246"/>
        <v>SUDESTE</v>
      </c>
      <c r="AA153" s="358">
        <f t="shared" si="86"/>
        <v>0.73684210526315785</v>
      </c>
      <c r="AB153" s="359">
        <f t="shared" si="247"/>
        <v>47.463101637013786</v>
      </c>
      <c r="AC153" s="360"/>
    </row>
    <row r="154" spans="1:29" ht="15" customHeight="1" x14ac:dyDescent="0.25">
      <c r="A154" s="345" t="str">
        <f>A147</f>
        <v>MS 101</v>
      </c>
      <c r="B154" s="661">
        <f t="shared" si="220"/>
        <v>149</v>
      </c>
      <c r="C154" s="661" t="str">
        <f t="shared" si="221"/>
        <v>MS 101-149</v>
      </c>
      <c r="D154" s="346">
        <v>42384</v>
      </c>
      <c r="E154" s="347">
        <v>7162097.1091</v>
      </c>
      <c r="F154" s="348">
        <v>665783.45070000004</v>
      </c>
      <c r="G154" s="348">
        <v>884.88599999999997</v>
      </c>
      <c r="H154" s="368">
        <f t="shared" ref="H154:H163" si="248">SQRT((E154-E153)^2+(F154-F153)^2)*100</f>
        <v>0.45803932265045144</v>
      </c>
      <c r="I154" s="377">
        <f t="shared" ref="I154:I163" si="249">SQRT((E154-$E$127)^2+(F154-$F$127)^2)*100</f>
        <v>1.0068763648614536</v>
      </c>
      <c r="J154" s="377">
        <f t="shared" ref="J154:J163" si="250">(G154-G153)*100</f>
        <v>-0.30000000000427463</v>
      </c>
      <c r="K154" s="377">
        <f t="shared" ref="K154:K163" si="251">(G154-$G$127)*100</f>
        <v>-3.8999999999987267</v>
      </c>
      <c r="L154" s="377">
        <f t="shared" ref="L154:L163" si="252">H154/(D154-D153)</f>
        <v>6.543418895006449E-2</v>
      </c>
      <c r="M154" s="377">
        <f t="shared" ref="M154:M163" si="253">ABS((J154/(D154-D153)))</f>
        <v>4.2857142857753515E-2</v>
      </c>
      <c r="N154" s="378" t="str">
        <f t="shared" ref="N154:N163" si="254">IF(L154&lt;=0.25,"OK",IF(AND(0.25&lt;L154,L154&lt;=1),"ATENÇÃO",IF(AND(1&lt;L154,L154&lt;=4),"ALERTA",IF(AND(4&lt;L154,L154&lt;=14),"INTERVENÇÃO","PARALISAÇÃO"))))</f>
        <v>OK</v>
      </c>
      <c r="O154" s="378" t="str">
        <f t="shared" ref="O154:O163" si="255">IF(M154&lt;=0.25,"OK",IF(AND(0.25&lt;M154,M154&lt;=1),"ATENÇÃO",IF(AND(1&lt;M154,M154&lt;=4),"ALERTA",IF(AND(4&lt;M154,M154&lt;=14),"INTERVENÇÃO","PARALISAÇÃO"))))</f>
        <v>OK</v>
      </c>
      <c r="P154" s="378" t="str">
        <f t="shared" ref="P154:P163" si="256">IF(L154&lt;=1,"COND. MIN.",IF(AND(1&lt;L154, L154&lt;=2),"ATENÇÃO",IF(AND(2&lt;L154,L154&lt;=5),"ALERTA","INTERVENÇÃO")))</f>
        <v>COND. MIN.</v>
      </c>
      <c r="Q154" s="378" t="str">
        <f t="shared" si="83"/>
        <v>COND. MIN.</v>
      </c>
      <c r="R154" s="629"/>
      <c r="S154" s="629"/>
      <c r="T154" s="629"/>
      <c r="U154" s="629"/>
      <c r="V154" s="356">
        <f t="shared" si="84"/>
        <v>-0.27000000700354576</v>
      </c>
      <c r="W154" s="356">
        <f t="shared" si="85"/>
        <v>0.97000000532716513</v>
      </c>
      <c r="X154" s="357" t="str">
        <f t="shared" ref="X154:X163" si="257">IF(V154&gt;0,"NORTE","SUL")</f>
        <v>SUL</v>
      </c>
      <c r="Y154" s="357" t="str">
        <f t="shared" ref="Y154:Y163" si="258">IF(W154&gt;0,"LESTE","OESTE")</f>
        <v>LESTE</v>
      </c>
      <c r="Z154" s="357" t="str">
        <f t="shared" ref="Z154:Z163" si="259">IF(AND(X154="SUL", Y154="LESTE"),"SUDESTE", IF(AND(X154="SUL", Y154="OESTE"), "SUDOESTE", IF(AND(X154="NORTE", Y154="LESTE"), "NORDESTE", "NOROESTE")))</f>
        <v>SUDESTE</v>
      </c>
      <c r="AA154" s="358">
        <f t="shared" si="86"/>
        <v>0.96039603960396036</v>
      </c>
      <c r="AB154" s="359">
        <f t="shared" ref="AB154:AB163" si="260">DEGREES(ASIN(AA154))</f>
        <v>73.821033486294183</v>
      </c>
      <c r="AC154" s="360"/>
    </row>
    <row r="155" spans="1:29" ht="15" customHeight="1" x14ac:dyDescent="0.25">
      <c r="A155" s="345" t="str">
        <f t="shared" ref="A155:A163" si="261">A148</f>
        <v>MS 101</v>
      </c>
      <c r="B155" s="661">
        <f t="shared" si="220"/>
        <v>150</v>
      </c>
      <c r="C155" s="661" t="str">
        <f t="shared" si="221"/>
        <v>MS 101-150</v>
      </c>
      <c r="D155" s="346">
        <v>42391</v>
      </c>
      <c r="E155" s="347">
        <v>7162097.0996000003</v>
      </c>
      <c r="F155" s="348">
        <v>665783.44739999995</v>
      </c>
      <c r="G155" s="348">
        <v>884.88</v>
      </c>
      <c r="H155" s="368">
        <f t="shared" si="248"/>
        <v>1.0056838213192143</v>
      </c>
      <c r="I155" s="377">
        <f t="shared" si="249"/>
        <v>1.3776791849917283</v>
      </c>
      <c r="J155" s="377">
        <f t="shared" si="250"/>
        <v>-0.59999999999718057</v>
      </c>
      <c r="K155" s="377">
        <f t="shared" si="251"/>
        <v>-4.4999999999959073</v>
      </c>
      <c r="L155" s="377">
        <f t="shared" si="252"/>
        <v>0.14366911733131632</v>
      </c>
      <c r="M155" s="377">
        <f t="shared" si="253"/>
        <v>8.571428571388294E-2</v>
      </c>
      <c r="N155" s="378" t="str">
        <f t="shared" si="254"/>
        <v>OK</v>
      </c>
      <c r="O155" s="378" t="str">
        <f t="shared" si="255"/>
        <v>OK</v>
      </c>
      <c r="P155" s="378" t="str">
        <f t="shared" si="256"/>
        <v>COND. MIN.</v>
      </c>
      <c r="Q155" s="378" t="str">
        <f t="shared" si="83"/>
        <v>COND. MIN.</v>
      </c>
      <c r="R155" s="629"/>
      <c r="S155" s="629"/>
      <c r="T155" s="629"/>
      <c r="U155" s="629"/>
      <c r="V155" s="356">
        <f t="shared" si="84"/>
        <v>-1.2199999764561653</v>
      </c>
      <c r="W155" s="356">
        <f t="shared" si="85"/>
        <v>0.63999999547377229</v>
      </c>
      <c r="X155" s="357" t="str">
        <f t="shared" si="257"/>
        <v>SUL</v>
      </c>
      <c r="Y155" s="357" t="str">
        <f t="shared" si="258"/>
        <v>LESTE</v>
      </c>
      <c r="Z155" s="357" t="str">
        <f t="shared" si="259"/>
        <v>SUDESTE</v>
      </c>
      <c r="AA155" s="358">
        <f t="shared" si="86"/>
        <v>0.46376811594202905</v>
      </c>
      <c r="AB155" s="359">
        <f t="shared" si="260"/>
        <v>27.630525725668569</v>
      </c>
      <c r="AC155" s="360"/>
    </row>
    <row r="156" spans="1:29" ht="15" customHeight="1" x14ac:dyDescent="0.25">
      <c r="A156" s="345" t="str">
        <f t="shared" si="261"/>
        <v>MS 101</v>
      </c>
      <c r="B156" s="661">
        <f t="shared" si="220"/>
        <v>151</v>
      </c>
      <c r="C156" s="661" t="str">
        <f t="shared" si="221"/>
        <v>MS 101-151</v>
      </c>
      <c r="D156" s="346">
        <v>42398</v>
      </c>
      <c r="E156" s="347">
        <v>7162097.1047999999</v>
      </c>
      <c r="F156" s="348">
        <v>665783.44559999998</v>
      </c>
      <c r="G156" s="348">
        <v>884.87900000000002</v>
      </c>
      <c r="H156" s="368">
        <f t="shared" si="248"/>
        <v>0.55027261600987032</v>
      </c>
      <c r="I156" s="377">
        <f t="shared" si="249"/>
        <v>0.83761568092405003</v>
      </c>
      <c r="J156" s="377">
        <f t="shared" si="250"/>
        <v>-9.9999999997635314E-2</v>
      </c>
      <c r="K156" s="377">
        <f t="shared" si="251"/>
        <v>-4.5999999999935426</v>
      </c>
      <c r="L156" s="377">
        <f t="shared" si="252"/>
        <v>7.8610373715695764E-2</v>
      </c>
      <c r="M156" s="377">
        <f t="shared" si="253"/>
        <v>1.4285714285376474E-2</v>
      </c>
      <c r="N156" s="378" t="str">
        <f t="shared" si="254"/>
        <v>OK</v>
      </c>
      <c r="O156" s="378" t="str">
        <f t="shared" si="255"/>
        <v>OK</v>
      </c>
      <c r="P156" s="378" t="str">
        <f t="shared" si="256"/>
        <v>COND. MIN.</v>
      </c>
      <c r="Q156" s="378" t="str">
        <f t="shared" si="83"/>
        <v>COND. MIN.</v>
      </c>
      <c r="R156" s="629"/>
      <c r="S156" s="629"/>
      <c r="T156" s="629"/>
      <c r="U156" s="629"/>
      <c r="V156" s="356">
        <f t="shared" si="84"/>
        <v>-0.70000002160668373</v>
      </c>
      <c r="W156" s="356">
        <f t="shared" si="85"/>
        <v>0.45999999856576324</v>
      </c>
      <c r="X156" s="357" t="str">
        <f t="shared" si="257"/>
        <v>SUL</v>
      </c>
      <c r="Y156" s="357" t="str">
        <f t="shared" si="258"/>
        <v>LESTE</v>
      </c>
      <c r="Z156" s="357" t="str">
        <f t="shared" si="259"/>
        <v>SUDESTE</v>
      </c>
      <c r="AA156" s="358">
        <f t="shared" si="86"/>
        <v>0.54761904761904767</v>
      </c>
      <c r="AB156" s="359">
        <f t="shared" si="260"/>
        <v>33.203822529970289</v>
      </c>
      <c r="AC156" s="360"/>
    </row>
    <row r="157" spans="1:29" ht="17.25" customHeight="1" x14ac:dyDescent="0.25">
      <c r="A157" s="345" t="str">
        <f t="shared" si="261"/>
        <v>MS 101</v>
      </c>
      <c r="B157" s="661">
        <f t="shared" si="220"/>
        <v>152</v>
      </c>
      <c r="C157" s="661" t="str">
        <f t="shared" si="221"/>
        <v>MS 101-152</v>
      </c>
      <c r="D157" s="346">
        <v>42405</v>
      </c>
      <c r="E157" s="347">
        <v>7162097.1030000001</v>
      </c>
      <c r="F157" s="348">
        <v>665783.44469999999</v>
      </c>
      <c r="G157" s="348">
        <v>884.87900000000002</v>
      </c>
      <c r="H157" s="368">
        <f t="shared" si="248"/>
        <v>0.20124609369302449</v>
      </c>
      <c r="I157" s="377">
        <f t="shared" si="249"/>
        <v>0.95462033903032228</v>
      </c>
      <c r="J157" s="377">
        <f t="shared" si="250"/>
        <v>0</v>
      </c>
      <c r="K157" s="377">
        <f t="shared" si="251"/>
        <v>-4.5999999999935426</v>
      </c>
      <c r="L157" s="377">
        <f t="shared" si="252"/>
        <v>2.8749441956146354E-2</v>
      </c>
      <c r="M157" s="377">
        <f t="shared" si="253"/>
        <v>0</v>
      </c>
      <c r="N157" s="378" t="str">
        <f t="shared" si="254"/>
        <v>OK</v>
      </c>
      <c r="O157" s="378" t="str">
        <f t="shared" si="255"/>
        <v>OK</v>
      </c>
      <c r="P157" s="378" t="str">
        <f t="shared" si="256"/>
        <v>COND. MIN.</v>
      </c>
      <c r="Q157" s="378" t="str">
        <f t="shared" si="83"/>
        <v>COND. MIN.</v>
      </c>
      <c r="R157" s="629"/>
      <c r="S157" s="629"/>
      <c r="T157" s="629"/>
      <c r="U157" s="629"/>
      <c r="V157" s="356">
        <f t="shared" si="84"/>
        <v>-0.87999999523162842</v>
      </c>
      <c r="W157" s="356">
        <f t="shared" si="85"/>
        <v>0.37000000011175871</v>
      </c>
      <c r="X157" s="357" t="str">
        <f t="shared" si="257"/>
        <v>SUL</v>
      </c>
      <c r="Y157" s="357" t="str">
        <f t="shared" si="258"/>
        <v>LESTE</v>
      </c>
      <c r="Z157" s="357" t="str">
        <f t="shared" si="259"/>
        <v>SUDESTE</v>
      </c>
      <c r="AA157" s="358">
        <f t="shared" si="86"/>
        <v>0.38947368421052631</v>
      </c>
      <c r="AB157" s="359">
        <f t="shared" si="260"/>
        <v>22.921754462892672</v>
      </c>
      <c r="AC157" s="360"/>
    </row>
    <row r="158" spans="1:29" ht="17.25" customHeight="1" x14ac:dyDescent="0.25">
      <c r="A158" s="345" t="str">
        <f t="shared" si="261"/>
        <v>MS 101</v>
      </c>
      <c r="B158" s="661">
        <f t="shared" si="220"/>
        <v>153</v>
      </c>
      <c r="C158" s="661" t="str">
        <f t="shared" si="221"/>
        <v>MS 101-153</v>
      </c>
      <c r="D158" s="346">
        <v>42412</v>
      </c>
      <c r="E158" s="347">
        <v>7162097.1008000001</v>
      </c>
      <c r="F158" s="348">
        <v>665783.44279999996</v>
      </c>
      <c r="G158" s="348">
        <v>884.87199999999996</v>
      </c>
      <c r="H158" s="368">
        <f t="shared" si="248"/>
        <v>0.29068883826680375</v>
      </c>
      <c r="I158" s="377">
        <f t="shared" si="249"/>
        <v>1.1146299770658699</v>
      </c>
      <c r="J158" s="377">
        <f t="shared" si="250"/>
        <v>-0.70000000000618456</v>
      </c>
      <c r="K158" s="377">
        <f t="shared" si="251"/>
        <v>-5.2999999999997272</v>
      </c>
      <c r="L158" s="377">
        <f t="shared" si="252"/>
        <v>4.1526976895257681E-2</v>
      </c>
      <c r="M158" s="377">
        <f t="shared" si="253"/>
        <v>0.10000000000088351</v>
      </c>
      <c r="N158" s="378" t="str">
        <f t="shared" si="254"/>
        <v>OK</v>
      </c>
      <c r="O158" s="378" t="str">
        <f t="shared" si="255"/>
        <v>OK</v>
      </c>
      <c r="P158" s="378" t="str">
        <f t="shared" si="256"/>
        <v>COND. MIN.</v>
      </c>
      <c r="Q158" s="378" t="str">
        <f t="shared" si="83"/>
        <v>COND. MIN.</v>
      </c>
      <c r="R158" s="629"/>
      <c r="S158" s="629"/>
      <c r="T158" s="629"/>
      <c r="U158" s="629"/>
      <c r="V158" s="356">
        <f t="shared" si="84"/>
        <v>-1.0999999940395355</v>
      </c>
      <c r="W158" s="356">
        <f t="shared" si="85"/>
        <v>0.17999999690800905</v>
      </c>
      <c r="X158" s="357" t="str">
        <f t="shared" si="257"/>
        <v>SUL</v>
      </c>
      <c r="Y158" s="357" t="str">
        <f t="shared" si="258"/>
        <v>LESTE</v>
      </c>
      <c r="Z158" s="357" t="str">
        <f t="shared" si="259"/>
        <v>SUDESTE</v>
      </c>
      <c r="AA158" s="358">
        <f t="shared" si="86"/>
        <v>0.16216216216216214</v>
      </c>
      <c r="AB158" s="359">
        <f t="shared" si="260"/>
        <v>9.3324181838026394</v>
      </c>
      <c r="AC158" s="360"/>
    </row>
    <row r="159" spans="1:29" ht="17.25" customHeight="1" x14ac:dyDescent="0.25">
      <c r="A159" s="345" t="str">
        <f t="shared" si="261"/>
        <v>MS 101</v>
      </c>
      <c r="B159" s="661">
        <f t="shared" si="220"/>
        <v>154</v>
      </c>
      <c r="C159" s="661" t="str">
        <f t="shared" si="221"/>
        <v>MS 101-154</v>
      </c>
      <c r="D159" s="346">
        <v>42419</v>
      </c>
      <c r="E159" s="347">
        <v>7162097.1029000003</v>
      </c>
      <c r="F159" s="348">
        <v>665783.44019999995</v>
      </c>
      <c r="G159" s="348">
        <v>884.87300000000005</v>
      </c>
      <c r="H159" s="368">
        <f t="shared" si="248"/>
        <v>0.33421550981672871</v>
      </c>
      <c r="I159" s="377">
        <f t="shared" si="249"/>
        <v>0.89358825075245374</v>
      </c>
      <c r="J159" s="377">
        <f t="shared" si="250"/>
        <v>0.100000000009004</v>
      </c>
      <c r="K159" s="377">
        <f t="shared" si="251"/>
        <v>-5.1999999999907232</v>
      </c>
      <c r="L159" s="377">
        <f t="shared" si="252"/>
        <v>4.7745072830961244E-2</v>
      </c>
      <c r="M159" s="377">
        <f t="shared" si="253"/>
        <v>1.4285714287000571E-2</v>
      </c>
      <c r="N159" s="378" t="str">
        <f t="shared" si="254"/>
        <v>OK</v>
      </c>
      <c r="O159" s="378" t="str">
        <f t="shared" si="255"/>
        <v>OK</v>
      </c>
      <c r="P159" s="378" t="str">
        <f t="shared" si="256"/>
        <v>COND. MIN.</v>
      </c>
      <c r="Q159" s="378" t="str">
        <f t="shared" si="83"/>
        <v>COND. MIN.</v>
      </c>
      <c r="R159" s="629"/>
      <c r="S159" s="629"/>
      <c r="T159" s="629"/>
      <c r="U159" s="629"/>
      <c r="V159" s="356">
        <f t="shared" si="84"/>
        <v>-0.88999997824430466</v>
      </c>
      <c r="W159" s="356">
        <f t="shared" si="85"/>
        <v>-8.0000003799796104E-2</v>
      </c>
      <c r="X159" s="357" t="str">
        <f t="shared" si="257"/>
        <v>SUL</v>
      </c>
      <c r="Y159" s="357" t="str">
        <f t="shared" si="258"/>
        <v>OESTE</v>
      </c>
      <c r="Z159" s="357" t="str">
        <f t="shared" si="259"/>
        <v>SUDOESTE</v>
      </c>
      <c r="AA159" s="358">
        <f t="shared" si="86"/>
        <v>8.98876404494382E-2</v>
      </c>
      <c r="AB159" s="359">
        <f t="shared" si="260"/>
        <v>5.1571431634794171</v>
      </c>
      <c r="AC159" s="360"/>
    </row>
    <row r="160" spans="1:29" ht="17.25" customHeight="1" x14ac:dyDescent="0.25">
      <c r="A160" s="345" t="str">
        <f t="shared" si="261"/>
        <v>MS 101</v>
      </c>
      <c r="B160" s="661">
        <f t="shared" si="220"/>
        <v>155</v>
      </c>
      <c r="C160" s="661" t="str">
        <f t="shared" si="221"/>
        <v>MS 101-155</v>
      </c>
      <c r="D160" s="346">
        <v>42426</v>
      </c>
      <c r="E160" s="347">
        <v>7162097.0926999999</v>
      </c>
      <c r="F160" s="348">
        <v>665783.44409999996</v>
      </c>
      <c r="G160" s="348">
        <v>884.86800000000005</v>
      </c>
      <c r="H160" s="368">
        <f t="shared" si="248"/>
        <v>1.092016518149842</v>
      </c>
      <c r="I160" s="377">
        <f t="shared" si="249"/>
        <v>1.9349935544580106</v>
      </c>
      <c r="J160" s="377">
        <f t="shared" si="250"/>
        <v>-0.49999999999954525</v>
      </c>
      <c r="K160" s="377">
        <f t="shared" si="251"/>
        <v>-5.6999999999902684</v>
      </c>
      <c r="L160" s="377">
        <f t="shared" si="252"/>
        <v>0.15600235973569171</v>
      </c>
      <c r="M160" s="377">
        <f t="shared" si="253"/>
        <v>7.1428571428506463E-2</v>
      </c>
      <c r="N160" s="378" t="str">
        <f t="shared" si="254"/>
        <v>OK</v>
      </c>
      <c r="O160" s="378" t="str">
        <f t="shared" si="255"/>
        <v>OK</v>
      </c>
      <c r="P160" s="378" t="str">
        <f t="shared" si="256"/>
        <v>COND. MIN.</v>
      </c>
      <c r="Q160" s="378" t="str">
        <f t="shared" si="83"/>
        <v>COND. MIN.</v>
      </c>
      <c r="R160" s="629"/>
      <c r="S160" s="629"/>
      <c r="T160" s="629"/>
      <c r="U160" s="629"/>
      <c r="V160" s="356">
        <f t="shared" si="84"/>
        <v>-1.9100000150501728</v>
      </c>
      <c r="W160" s="356">
        <f t="shared" si="85"/>
        <v>0.30999999726191163</v>
      </c>
      <c r="X160" s="357" t="str">
        <f t="shared" si="257"/>
        <v>SUL</v>
      </c>
      <c r="Y160" s="357" t="str">
        <f t="shared" si="258"/>
        <v>LESTE</v>
      </c>
      <c r="Z160" s="357" t="str">
        <f t="shared" si="259"/>
        <v>SUDESTE</v>
      </c>
      <c r="AA160" s="358">
        <f t="shared" si="86"/>
        <v>0.1606217616580311</v>
      </c>
      <c r="AB160" s="359">
        <f t="shared" si="260"/>
        <v>9.2429873224352797</v>
      </c>
      <c r="AC160" s="360"/>
    </row>
    <row r="161" spans="1:29" ht="17.25" customHeight="1" x14ac:dyDescent="0.25">
      <c r="A161" s="345" t="str">
        <f t="shared" si="261"/>
        <v>MS 101</v>
      </c>
      <c r="B161" s="661">
        <f t="shared" si="220"/>
        <v>156</v>
      </c>
      <c r="C161" s="661" t="str">
        <f t="shared" si="221"/>
        <v>MS 101-156</v>
      </c>
      <c r="D161" s="346">
        <v>42433</v>
      </c>
      <c r="E161" s="347">
        <v>7162097.0972999996</v>
      </c>
      <c r="F161" s="348">
        <v>665783.44929999998</v>
      </c>
      <c r="G161" s="348">
        <v>884.86900000000003</v>
      </c>
      <c r="H161" s="368">
        <f t="shared" si="248"/>
        <v>0.69426217527826573</v>
      </c>
      <c r="I161" s="377">
        <f t="shared" si="249"/>
        <v>1.6707483792872002</v>
      </c>
      <c r="J161" s="377">
        <f t="shared" si="250"/>
        <v>9.9999999997635314E-2</v>
      </c>
      <c r="K161" s="377">
        <f t="shared" si="251"/>
        <v>-5.5999999999926331</v>
      </c>
      <c r="L161" s="377">
        <f t="shared" si="252"/>
        <v>9.9180310754037965E-2</v>
      </c>
      <c r="M161" s="377">
        <f t="shared" si="253"/>
        <v>1.4285714285376474E-2</v>
      </c>
      <c r="N161" s="378" t="str">
        <f t="shared" si="254"/>
        <v>OK</v>
      </c>
      <c r="O161" s="378" t="str">
        <f t="shared" si="255"/>
        <v>OK</v>
      </c>
      <c r="P161" s="378" t="str">
        <f t="shared" si="256"/>
        <v>COND. MIN.</v>
      </c>
      <c r="Q161" s="378" t="str">
        <f t="shared" si="83"/>
        <v>COND. MIN.</v>
      </c>
      <c r="R161" s="629"/>
      <c r="S161" s="629"/>
      <c r="T161" s="629"/>
      <c r="U161" s="629"/>
      <c r="V161" s="356">
        <f t="shared" si="84"/>
        <v>-1.4500000514090061</v>
      </c>
      <c r="W161" s="356">
        <f t="shared" si="85"/>
        <v>0.82999999867752194</v>
      </c>
      <c r="X161" s="357" t="str">
        <f t="shared" si="257"/>
        <v>SUL</v>
      </c>
      <c r="Y161" s="357" t="str">
        <f t="shared" si="258"/>
        <v>LESTE</v>
      </c>
      <c r="Z161" s="357" t="str">
        <f t="shared" si="259"/>
        <v>SUDESTE</v>
      </c>
      <c r="AA161" s="358">
        <f t="shared" si="86"/>
        <v>0.49700598802395207</v>
      </c>
      <c r="AB161" s="359">
        <f t="shared" si="260"/>
        <v>29.802114662563621</v>
      </c>
      <c r="AC161" s="360"/>
    </row>
    <row r="162" spans="1:29" ht="17.25" customHeight="1" x14ac:dyDescent="0.25">
      <c r="A162" s="345" t="str">
        <f t="shared" si="261"/>
        <v>MS 101</v>
      </c>
      <c r="B162" s="661">
        <f t="shared" ref="B162:B163" si="262">IF(A161=A162,B161+1,1)</f>
        <v>157</v>
      </c>
      <c r="C162" s="661" t="str">
        <f t="shared" ref="C162:C165" si="263">A162&amp;"-"&amp;B162</f>
        <v>MS 101-157</v>
      </c>
      <c r="D162" s="346">
        <v>42440</v>
      </c>
      <c r="E162" s="347">
        <v>7162097.0953000002</v>
      </c>
      <c r="F162" s="348">
        <v>665783.44319999998</v>
      </c>
      <c r="G162" s="348">
        <v>884.87</v>
      </c>
      <c r="H162" s="368">
        <f t="shared" si="248"/>
        <v>0.64195013490227781</v>
      </c>
      <c r="I162" s="377">
        <f t="shared" si="249"/>
        <v>1.6646020455265518</v>
      </c>
      <c r="J162" s="377">
        <f t="shared" si="250"/>
        <v>9.9999999997635314E-2</v>
      </c>
      <c r="K162" s="377">
        <f t="shared" si="251"/>
        <v>-5.4999999999949978</v>
      </c>
      <c r="L162" s="377">
        <f t="shared" si="252"/>
        <v>9.1707162128896832E-2</v>
      </c>
      <c r="M162" s="377">
        <f t="shared" si="253"/>
        <v>1.4285714285376474E-2</v>
      </c>
      <c r="N162" s="378" t="str">
        <f t="shared" si="254"/>
        <v>OK</v>
      </c>
      <c r="O162" s="378" t="str">
        <f t="shared" si="255"/>
        <v>OK</v>
      </c>
      <c r="P162" s="378" t="str">
        <f t="shared" si="256"/>
        <v>COND. MIN.</v>
      </c>
      <c r="Q162" s="378" t="str">
        <f t="shared" si="83"/>
        <v>COND. MIN.</v>
      </c>
      <c r="R162" s="629"/>
      <c r="S162" s="629"/>
      <c r="T162" s="629"/>
      <c r="U162" s="629"/>
      <c r="V162" s="356">
        <f t="shared" si="84"/>
        <v>-1.6499999910593033</v>
      </c>
      <c r="W162" s="356">
        <f t="shared" si="85"/>
        <v>0.2199999988079071</v>
      </c>
      <c r="X162" s="357" t="str">
        <f t="shared" si="257"/>
        <v>SUL</v>
      </c>
      <c r="Y162" s="357" t="str">
        <f t="shared" si="258"/>
        <v>LESTE</v>
      </c>
      <c r="Z162" s="357" t="str">
        <f t="shared" si="259"/>
        <v>SUDESTE</v>
      </c>
      <c r="AA162" s="358">
        <f t="shared" si="86"/>
        <v>0.13253012048192772</v>
      </c>
      <c r="AB162" s="359">
        <f t="shared" si="260"/>
        <v>7.6158228711384153</v>
      </c>
      <c r="AC162" s="360"/>
    </row>
    <row r="163" spans="1:29" ht="17.25" customHeight="1" x14ac:dyDescent="0.25">
      <c r="A163" s="345" t="str">
        <f t="shared" si="261"/>
        <v>MS 101</v>
      </c>
      <c r="B163" s="661">
        <f t="shared" si="262"/>
        <v>158</v>
      </c>
      <c r="C163" s="661" t="str">
        <f t="shared" si="263"/>
        <v>MS 101-158</v>
      </c>
      <c r="D163" s="346">
        <v>42447</v>
      </c>
      <c r="E163" s="347">
        <v>7162097.0950999996</v>
      </c>
      <c r="F163" s="348">
        <v>665783.44609999994</v>
      </c>
      <c r="G163" s="348">
        <v>884.86500000000001</v>
      </c>
      <c r="H163" s="368">
        <f t="shared" si="248"/>
        <v>0.290688837465848</v>
      </c>
      <c r="I163" s="377">
        <f t="shared" si="249"/>
        <v>1.7461386436210498</v>
      </c>
      <c r="J163" s="377">
        <f t="shared" si="250"/>
        <v>-0.49999999999954525</v>
      </c>
      <c r="K163" s="377">
        <f t="shared" si="251"/>
        <v>-5.999999999994543</v>
      </c>
      <c r="L163" s="377">
        <f t="shared" si="252"/>
        <v>4.1526976780835431E-2</v>
      </c>
      <c r="M163" s="377">
        <f t="shared" si="253"/>
        <v>7.1428571428506463E-2</v>
      </c>
      <c r="N163" s="378" t="str">
        <f t="shared" si="254"/>
        <v>OK</v>
      </c>
      <c r="O163" s="378" t="str">
        <f t="shared" si="255"/>
        <v>OK</v>
      </c>
      <c r="P163" s="378" t="str">
        <f t="shared" si="256"/>
        <v>COND. MIN.</v>
      </c>
      <c r="Q163" s="378" t="str">
        <f t="shared" si="83"/>
        <v>COND. MIN.</v>
      </c>
      <c r="R163" s="629"/>
      <c r="S163" s="629"/>
      <c r="T163" s="629"/>
      <c r="U163" s="629"/>
      <c r="V163" s="356">
        <f t="shared" si="84"/>
        <v>-1.6700000502169132</v>
      </c>
      <c r="W163" s="356">
        <f t="shared" si="85"/>
        <v>0.50999999511986971</v>
      </c>
      <c r="X163" s="357" t="str">
        <f t="shared" si="257"/>
        <v>SUL</v>
      </c>
      <c r="Y163" s="357" t="str">
        <f t="shared" si="258"/>
        <v>LESTE</v>
      </c>
      <c r="Z163" s="357" t="str">
        <f t="shared" si="259"/>
        <v>SUDESTE</v>
      </c>
      <c r="AA163" s="358">
        <f t="shared" si="86"/>
        <v>0.29142857142857143</v>
      </c>
      <c r="AB163" s="359">
        <f t="shared" si="260"/>
        <v>16.943501879028965</v>
      </c>
      <c r="AC163" s="360"/>
    </row>
    <row r="164" spans="1:29" ht="17.25" customHeight="1" x14ac:dyDescent="0.25">
      <c r="A164" s="345" t="str">
        <f>A156</f>
        <v>MS 101</v>
      </c>
      <c r="B164" s="661"/>
      <c r="C164" s="661"/>
      <c r="D164" s="346">
        <v>42453</v>
      </c>
      <c r="E164" s="347">
        <v>7162097.0937000001</v>
      </c>
      <c r="F164" s="348">
        <v>665783.44880000001</v>
      </c>
      <c r="G164" s="348">
        <v>884.86199999999997</v>
      </c>
      <c r="H164" s="368">
        <f>SQRT((E164-E162)^2+(F164-F162)^2)*100</f>
        <v>0.5824087964181508</v>
      </c>
      <c r="I164" s="377">
        <f t="shared" ref="I164:I165" si="264">SQRT((E164-$E$127)^2+(F164-$F$127)^2)*100</f>
        <v>1.9709134933978534</v>
      </c>
      <c r="J164" s="377">
        <f>(G164-G162)*100</f>
        <v>-0.80000000000381988</v>
      </c>
      <c r="K164" s="377">
        <f t="shared" ref="K164:K165" si="265">(G164-$G$127)*100</f>
        <v>-6.2999999999988177</v>
      </c>
      <c r="L164" s="377">
        <f>H164/(D164-D162)</f>
        <v>4.480067664755006E-2</v>
      </c>
      <c r="M164" s="377">
        <f>ABS((J164/(D164-D162)))</f>
        <v>6.1538461538755376E-2</v>
      </c>
      <c r="N164" s="378" t="str">
        <f t="shared" ref="N164:N165" si="266">IF(L164&lt;=0.25,"OK",IF(AND(0.25&lt;L164,L164&lt;=1),"ATENÇÃO",IF(AND(1&lt;L164,L164&lt;=4),"ALERTA",IF(AND(4&lt;L164,L164&lt;=14),"INTERVENÇÃO","PARALISAÇÃO"))))</f>
        <v>OK</v>
      </c>
      <c r="O164" s="378" t="str">
        <f t="shared" ref="O164:O165" si="267">IF(M164&lt;=0.25,"OK",IF(AND(0.25&lt;M164,M164&lt;=1),"ATENÇÃO",IF(AND(1&lt;M164,M164&lt;=4),"ALERTA",IF(AND(4&lt;M164,M164&lt;=14),"INTERVENÇÃO","PARALISAÇÃO"))))</f>
        <v>OK</v>
      </c>
      <c r="P164" s="378" t="str">
        <f t="shared" ref="P164:P165" si="268">IF(L164&lt;=1,"COND. MIN.",IF(AND(1&lt;L164, L164&lt;=2),"ATENÇÃO",IF(AND(2&lt;L164,L164&lt;=5),"ALERTA","INTERVENÇÃO")))</f>
        <v>COND. MIN.</v>
      </c>
      <c r="Q164" s="378" t="str">
        <f t="shared" si="83"/>
        <v>COND. MIN.</v>
      </c>
      <c r="R164" s="629"/>
      <c r="S164" s="629"/>
      <c r="T164" s="629"/>
      <c r="U164" s="629"/>
      <c r="V164" s="356">
        <f t="shared" si="84"/>
        <v>-1.8099999986588955</v>
      </c>
      <c r="W164" s="356">
        <f t="shared" si="85"/>
        <v>0.78000000212341547</v>
      </c>
      <c r="X164" s="357" t="str">
        <f t="shared" ref="X164:X165" si="269">IF(V164&gt;0,"NORTE","SUL")</f>
        <v>SUL</v>
      </c>
      <c r="Y164" s="357" t="str">
        <f t="shared" ref="Y164:Y165" si="270">IF(W164&gt;0,"LESTE","OESTE")</f>
        <v>LESTE</v>
      </c>
      <c r="Z164" s="357" t="str">
        <f t="shared" ref="Z164:Z165" si="271">IF(AND(X164="SUL", Y164="LESTE"),"SUDESTE", IF(AND(X164="SUL", Y164="OESTE"), "SUDOESTE", IF(AND(X164="NORTE", Y164="LESTE"), "NORDESTE", "NOROESTE")))</f>
        <v>SUDESTE</v>
      </c>
      <c r="AA164" s="358">
        <f t="shared" si="86"/>
        <v>0.39593908629441626</v>
      </c>
      <c r="AB164" s="359">
        <f t="shared" ref="AB164:AB165" si="272">DEGREES(ASIN(AA164))</f>
        <v>23.324555346018752</v>
      </c>
      <c r="AC164" s="360"/>
    </row>
    <row r="165" spans="1:29" ht="17.25" customHeight="1" x14ac:dyDescent="0.25">
      <c r="A165" s="345" t="str">
        <f>A157</f>
        <v>MS 101</v>
      </c>
      <c r="B165" s="661">
        <f>IF(A163=A165,B163+1,1)</f>
        <v>159</v>
      </c>
      <c r="C165" s="661" t="str">
        <f t="shared" si="263"/>
        <v>MS 101-159</v>
      </c>
      <c r="D165" s="346">
        <v>42461</v>
      </c>
      <c r="E165" s="347">
        <v>7162097.0961999996</v>
      </c>
      <c r="F165" s="348">
        <v>665783.44779999997</v>
      </c>
      <c r="G165" s="348">
        <v>884.86300000000006</v>
      </c>
      <c r="H165" s="368">
        <f>SQRT((E165-E162)^2+(F165-F162)^2)*100</f>
        <v>0.46872165292937729</v>
      </c>
      <c r="I165" s="377">
        <f t="shared" si="264"/>
        <v>1.7017638364252039</v>
      </c>
      <c r="J165" s="377">
        <f>(G165-G162)*100</f>
        <v>-0.69999999999481588</v>
      </c>
      <c r="K165" s="377">
        <f t="shared" si="265"/>
        <v>-6.1999999999898137</v>
      </c>
      <c r="L165" s="377">
        <f>H165/(D165-D162)</f>
        <v>2.2320078710922727E-2</v>
      </c>
      <c r="M165" s="377">
        <f>ABS((J165/(D165-D162)))</f>
        <v>3.3333333333086468E-2</v>
      </c>
      <c r="N165" s="378" t="str">
        <f t="shared" si="266"/>
        <v>OK</v>
      </c>
      <c r="O165" s="378" t="str">
        <f t="shared" si="267"/>
        <v>OK</v>
      </c>
      <c r="P165" s="378" t="str">
        <f t="shared" si="268"/>
        <v>COND. MIN.</v>
      </c>
      <c r="Q165" s="378" t="str">
        <f t="shared" si="83"/>
        <v>COND. MIN.</v>
      </c>
      <c r="R165" s="629"/>
      <c r="S165" s="629"/>
      <c r="T165" s="629"/>
      <c r="U165" s="629"/>
      <c r="V165" s="356">
        <f t="shared" si="84"/>
        <v>-1.5600000508129597</v>
      </c>
      <c r="W165" s="356">
        <f t="shared" si="85"/>
        <v>0.67999999737367034</v>
      </c>
      <c r="X165" s="357" t="str">
        <f t="shared" si="269"/>
        <v>SUL</v>
      </c>
      <c r="Y165" s="357" t="str">
        <f t="shared" si="270"/>
        <v>LESTE</v>
      </c>
      <c r="Z165" s="357" t="str">
        <f t="shared" si="271"/>
        <v>SUDESTE</v>
      </c>
      <c r="AA165" s="358">
        <f t="shared" si="86"/>
        <v>0.4</v>
      </c>
      <c r="AB165" s="359">
        <f t="shared" si="272"/>
        <v>23.578178478201831</v>
      </c>
      <c r="AC165" s="360"/>
    </row>
    <row r="166" spans="1:29" s="540" customFormat="1" ht="17.25" customHeight="1" x14ac:dyDescent="0.25">
      <c r="A166" s="602"/>
      <c r="B166" s="661"/>
      <c r="C166" s="661"/>
      <c r="D166" s="393"/>
      <c r="E166" s="381"/>
      <c r="F166" s="382"/>
      <c r="G166" s="382"/>
      <c r="H166" s="537"/>
      <c r="I166" s="538"/>
      <c r="J166" s="538"/>
      <c r="K166" s="538"/>
      <c r="L166" s="538"/>
      <c r="M166" s="538"/>
      <c r="N166" s="539"/>
      <c r="O166" s="539"/>
      <c r="P166" s="539"/>
      <c r="Q166" s="539"/>
      <c r="R166" s="630"/>
      <c r="S166" s="630"/>
      <c r="T166" s="630"/>
      <c r="U166" s="630"/>
      <c r="V166" s="538"/>
      <c r="W166" s="538"/>
      <c r="X166" s="539"/>
      <c r="Y166" s="539"/>
      <c r="Z166" s="539"/>
      <c r="AA166" s="539"/>
      <c r="AB166" s="539"/>
      <c r="AC166" s="451"/>
    </row>
    <row r="167" spans="1:29" ht="17.25" customHeight="1" x14ac:dyDescent="0.25">
      <c r="A167" s="345" t="s">
        <v>377</v>
      </c>
      <c r="B167" s="661"/>
      <c r="C167" s="661"/>
      <c r="D167" s="346">
        <v>42468</v>
      </c>
      <c r="E167" s="622">
        <v>7162097.1973000001</v>
      </c>
      <c r="F167" s="622">
        <v>665783.72600000002</v>
      </c>
      <c r="G167" s="631">
        <v>884.82500000000005</v>
      </c>
      <c r="H167" s="350"/>
      <c r="I167" s="350"/>
      <c r="J167" s="350"/>
      <c r="K167" s="350"/>
      <c r="L167" s="350"/>
      <c r="M167" s="350"/>
      <c r="N167" s="351"/>
      <c r="O167" s="351"/>
      <c r="P167" s="352"/>
      <c r="Q167" s="352"/>
      <c r="R167" s="632"/>
      <c r="S167" s="632"/>
      <c r="T167" s="632"/>
      <c r="U167" s="632"/>
      <c r="V167" s="420"/>
      <c r="W167" s="420"/>
      <c r="X167" s="353"/>
      <c r="Y167" s="353"/>
      <c r="Z167" s="353"/>
      <c r="AA167" s="353"/>
      <c r="AB167" s="353"/>
      <c r="AC167" s="451"/>
    </row>
    <row r="168" spans="1:29" ht="17.25" customHeight="1" x14ac:dyDescent="0.25">
      <c r="A168" s="345" t="s">
        <v>377</v>
      </c>
      <c r="B168" s="661">
        <f>IF(A165=A168,B165+1,1)</f>
        <v>1</v>
      </c>
      <c r="C168" s="661" t="str">
        <f t="shared" si="221"/>
        <v>MS 101 A-1</v>
      </c>
      <c r="D168" s="346">
        <v>42475</v>
      </c>
      <c r="E168" s="622">
        <v>7162097.1972000003</v>
      </c>
      <c r="F168" s="622">
        <v>665783.72600000002</v>
      </c>
      <c r="G168" s="631">
        <v>884.80799999999999</v>
      </c>
      <c r="H168" s="368">
        <f>SQRT((E168-E167)^2+(F168-F167)^2)*100</f>
        <v>9.999983012676239E-3</v>
      </c>
      <c r="I168" s="377">
        <f>SQRT((E168-$E$167)^2+(F168-$F$167)^2)*100</f>
        <v>9.999983012676239E-3</v>
      </c>
      <c r="J168" s="377">
        <f>(G168-G167)*100</f>
        <v>-1.7000000000052751</v>
      </c>
      <c r="K168" s="377">
        <f>(G168-$G$167)*100</f>
        <v>-1.7000000000052751</v>
      </c>
      <c r="L168" s="377">
        <f>H168/(D168-D167)</f>
        <v>1.4285690018108913E-3</v>
      </c>
      <c r="M168" s="377">
        <f>ABS((J168/(D168-D167)))</f>
        <v>0.24285714285789645</v>
      </c>
      <c r="N168" s="378" t="str">
        <f t="shared" ref="N168" si="273">IF(L168&lt;=0.25,"OK",IF(AND(0.25&lt;L168,L168&lt;=1),"ATENÇÃO",IF(AND(1&lt;L168,L168&lt;=4),"ALERTA",IF(AND(4&lt;L168,L168&lt;=14),"INTERVENÇÃO","PARALISAÇÃO"))))</f>
        <v>OK</v>
      </c>
      <c r="O168" s="378" t="str">
        <f t="shared" ref="O168" si="274">IF(M168&lt;=0.25,"OK",IF(AND(0.25&lt;M168,M168&lt;=1),"ATENÇÃO",IF(AND(1&lt;M168,M168&lt;=4),"ALERTA",IF(AND(4&lt;M168,M168&lt;=14),"INTERVENÇÃO","PARALISAÇÃO"))))</f>
        <v>OK</v>
      </c>
      <c r="P168" s="378" t="str">
        <f t="shared" ref="P168" si="275">IF(L168&lt;=1,"COND. MIN.",IF(AND(1&lt;L168, L168&lt;=2),"ATENÇÃO",IF(AND(2&lt;L168,L168&lt;=5),"ALERTA","INTERVENÇÃO")))</f>
        <v>COND. MIN.</v>
      </c>
      <c r="Q168" s="378" t="str">
        <f t="shared" ref="Q168:Q169" si="276">IF(M168&lt;=2,"COND. MIN.",IF(AND(2&lt;M168, M168&lt;=4),"ATENÇÃO",IF(AND(4&lt;M168, M168&lt;=10),"ALERTA","INTERVENÇÃO")))</f>
        <v>COND. MIN.</v>
      </c>
      <c r="R168" s="629"/>
      <c r="S168" s="629"/>
      <c r="T168" s="629"/>
      <c r="U168" s="629"/>
      <c r="V168" s="356"/>
      <c r="W168" s="356"/>
      <c r="X168" s="357"/>
      <c r="Y168" s="357"/>
      <c r="Z168" s="357"/>
      <c r="AA168" s="358"/>
      <c r="AB168" s="359"/>
      <c r="AC168" s="678" t="s">
        <v>408</v>
      </c>
    </row>
    <row r="169" spans="1:29" ht="17.25" customHeight="1" x14ac:dyDescent="0.25">
      <c r="A169" s="345" t="s">
        <v>377</v>
      </c>
      <c r="B169" s="661">
        <f t="shared" si="220"/>
        <v>2</v>
      </c>
      <c r="C169" s="661" t="str">
        <f t="shared" si="221"/>
        <v>MS 101 A-2</v>
      </c>
      <c r="D169" s="346">
        <v>42482</v>
      </c>
      <c r="E169" s="622">
        <v>7162097.1947999997</v>
      </c>
      <c r="F169" s="622">
        <v>665783.73089999997</v>
      </c>
      <c r="G169" s="631">
        <v>884.81299999999999</v>
      </c>
      <c r="H169" s="368">
        <f>SQRT((E169-E168)^2+(F169-F168)^2)*100</f>
        <v>0.54561893488951962</v>
      </c>
      <c r="I169" s="377">
        <f>SQRT((E169-$E$167)^2+(F169-$F$167)^2)*100</f>
        <v>0.55009091500916518</v>
      </c>
      <c r="J169" s="377">
        <f>(G169-G168)*100</f>
        <v>0.49999999999954525</v>
      </c>
      <c r="K169" s="377">
        <f>(G169-$G$167)*100</f>
        <v>-1.2000000000057298</v>
      </c>
      <c r="L169" s="377">
        <f>H169/(D169-D168)</f>
        <v>7.7945562127074236E-2</v>
      </c>
      <c r="M169" s="377">
        <f>ABS((J169/(D169-D168)))</f>
        <v>7.1428571428506463E-2</v>
      </c>
      <c r="N169" s="378" t="str">
        <f t="shared" ref="N169" si="277">IF(L169&lt;=0.25,"OK",IF(AND(0.25&lt;L169,L169&lt;=1),"ATENÇÃO",IF(AND(1&lt;L169,L169&lt;=4),"ALERTA",IF(AND(4&lt;L169,L169&lt;=14),"INTERVENÇÃO","PARALISAÇÃO"))))</f>
        <v>OK</v>
      </c>
      <c r="O169" s="378" t="str">
        <f t="shared" ref="O169" si="278">IF(M169&lt;=0.25,"OK",IF(AND(0.25&lt;M169,M169&lt;=1),"ATENÇÃO",IF(AND(1&lt;M169,M169&lt;=4),"ALERTA",IF(AND(4&lt;M169,M169&lt;=14),"INTERVENÇÃO","PARALISAÇÃO"))))</f>
        <v>OK</v>
      </c>
      <c r="P169" s="378" t="str">
        <f t="shared" ref="P169" si="279">IF(L169&lt;=1,"COND. MIN.",IF(AND(1&lt;L169, L169&lt;=2),"ATENÇÃO",IF(AND(2&lt;L169,L169&lt;=5),"ALERTA","INTERVENÇÃO")))</f>
        <v>COND. MIN.</v>
      </c>
      <c r="Q169" s="378" t="str">
        <f t="shared" si="276"/>
        <v>COND. MIN.</v>
      </c>
      <c r="R169" s="629"/>
      <c r="S169" s="629"/>
      <c r="T169" s="625"/>
      <c r="U169" s="625"/>
      <c r="V169" s="356"/>
      <c r="W169" s="356"/>
      <c r="X169" s="357"/>
      <c r="Y169" s="357"/>
      <c r="Z169" s="357"/>
      <c r="AA169" s="358"/>
      <c r="AB169" s="359"/>
      <c r="AC169" s="360"/>
    </row>
    <row r="170" spans="1:29" ht="17.25" customHeight="1" x14ac:dyDescent="0.25">
      <c r="A170" s="345" t="s">
        <v>377</v>
      </c>
      <c r="B170" s="661">
        <f t="shared" si="220"/>
        <v>3</v>
      </c>
      <c r="C170" s="661" t="str">
        <f t="shared" si="221"/>
        <v>MS 101 A-3</v>
      </c>
      <c r="D170" s="633">
        <v>42496</v>
      </c>
      <c r="E170" s="622">
        <v>7162097.1896000002</v>
      </c>
      <c r="F170" s="622">
        <v>665783.72710000002</v>
      </c>
      <c r="G170" s="623">
        <v>884.81200000000001</v>
      </c>
      <c r="H170" s="368">
        <f t="shared" ref="H170:H200" si="280">SQRT((E170-E169)^2+(F170-F169)^2)*100</f>
        <v>0.64404964798189113</v>
      </c>
      <c r="I170" s="377">
        <f t="shared" ref="I170:I200" si="281">SQRT((E170-$E$167)^2+(F170-$F$167)^2)*100</f>
        <v>0.77781745509051747</v>
      </c>
      <c r="J170" s="377">
        <f t="shared" ref="J170:J200" si="282">(G170-G169)*100</f>
        <v>-9.9999999997635314E-2</v>
      </c>
      <c r="K170" s="377">
        <f t="shared" ref="K170:K200" si="283">(G170-$G$167)*100</f>
        <v>-1.3000000000033651</v>
      </c>
      <c r="L170" s="377">
        <f t="shared" ref="L170:L200" si="284">H170/(D170-D169)</f>
        <v>4.6003546284420792E-2</v>
      </c>
      <c r="M170" s="377">
        <f t="shared" ref="M170:M200" si="285">ABS((J170/(D170-D169)))</f>
        <v>7.1428571426882369E-3</v>
      </c>
      <c r="N170" s="378" t="str">
        <f t="shared" ref="N170:N200" si="286">IF(L170&lt;=0.25,"OK",IF(AND(0.25&lt;L170,L170&lt;=1),"ATENÇÃO",IF(AND(1&lt;L170,L170&lt;=4),"ALERTA",IF(AND(4&lt;L170,L170&lt;=14),"INTERVENÇÃO","PARALISAÇÃO"))))</f>
        <v>OK</v>
      </c>
      <c r="O170" s="378" t="str">
        <f t="shared" ref="O170:O200" si="287">IF(M170&lt;=0.25,"OK",IF(AND(0.25&lt;M170,M170&lt;=1),"ATENÇÃO",IF(AND(1&lt;M170,M170&lt;=4),"ALERTA",IF(AND(4&lt;M170,M170&lt;=14),"INTERVENÇÃO","PARALISAÇÃO"))))</f>
        <v>OK</v>
      </c>
      <c r="P170" s="378" t="str">
        <f t="shared" ref="P170:P200" si="288">IF(L170&lt;=1,"COND. MIN.",IF(AND(1&lt;L170, L170&lt;=2),"ATENÇÃO",IF(AND(2&lt;L170,L170&lt;=5),"ALERTA","INTERVENÇÃO")))</f>
        <v>COND. MIN.</v>
      </c>
      <c r="Q170" s="378" t="str">
        <f t="shared" ref="Q170:Q200" si="289">IF(M170&lt;=2,"COND. MIN.",IF(AND(2&lt;M170, M170&lt;=4),"ATENÇÃO",IF(AND(4&lt;M170, M170&lt;=10),"ALERTA","INTERVENÇÃO")))</f>
        <v>COND. MIN.</v>
      </c>
      <c r="R170" s="629"/>
      <c r="S170" s="629"/>
      <c r="T170" s="625"/>
      <c r="U170" s="625"/>
      <c r="V170" s="356"/>
      <c r="W170" s="356"/>
      <c r="X170" s="357"/>
      <c r="Y170" s="357"/>
      <c r="Z170" s="357"/>
      <c r="AA170" s="358"/>
      <c r="AB170" s="359"/>
      <c r="AC170" s="360"/>
    </row>
    <row r="171" spans="1:29" ht="17.25" customHeight="1" x14ac:dyDescent="0.25">
      <c r="A171" s="345" t="s">
        <v>377</v>
      </c>
      <c r="B171" s="661">
        <f t="shared" si="220"/>
        <v>4</v>
      </c>
      <c r="C171" s="661" t="str">
        <f t="shared" si="221"/>
        <v>MS 101 A-4</v>
      </c>
      <c r="D171" s="346"/>
      <c r="E171" s="347"/>
      <c r="F171" s="348"/>
      <c r="G171" s="348"/>
      <c r="H171" s="368">
        <f t="shared" si="280"/>
        <v>719297602.69687665</v>
      </c>
      <c r="I171" s="377">
        <f t="shared" si="281"/>
        <v>719297603.45338953</v>
      </c>
      <c r="J171" s="377">
        <f t="shared" si="282"/>
        <v>-88481.2</v>
      </c>
      <c r="K171" s="377">
        <f t="shared" si="283"/>
        <v>-88482.5</v>
      </c>
      <c r="L171" s="377">
        <f t="shared" si="284"/>
        <v>-16926.24253334141</v>
      </c>
      <c r="M171" s="377">
        <f t="shared" si="285"/>
        <v>2.0821065512048191</v>
      </c>
      <c r="N171" s="378" t="str">
        <f t="shared" si="286"/>
        <v>OK</v>
      </c>
      <c r="O171" s="378" t="str">
        <f t="shared" si="287"/>
        <v>ALERTA</v>
      </c>
      <c r="P171" s="378" t="str">
        <f t="shared" si="288"/>
        <v>COND. MIN.</v>
      </c>
      <c r="Q171" s="378" t="str">
        <f t="shared" si="289"/>
        <v>ATENÇÃO</v>
      </c>
      <c r="R171" s="629"/>
      <c r="S171" s="629"/>
      <c r="T171" s="625"/>
      <c r="U171" s="625"/>
      <c r="V171" s="356"/>
      <c r="W171" s="356"/>
      <c r="X171" s="357"/>
      <c r="Y171" s="357"/>
      <c r="Z171" s="357"/>
      <c r="AA171" s="358"/>
      <c r="AB171" s="359"/>
      <c r="AC171" s="360"/>
    </row>
    <row r="172" spans="1:29" ht="17.25" customHeight="1" x14ac:dyDescent="0.25">
      <c r="A172" s="345" t="s">
        <v>377</v>
      </c>
      <c r="B172" s="661">
        <f t="shared" si="220"/>
        <v>5</v>
      </c>
      <c r="C172" s="661" t="str">
        <f t="shared" si="221"/>
        <v>MS 101 A-5</v>
      </c>
      <c r="D172" s="346"/>
      <c r="E172" s="347"/>
      <c r="F172" s="348"/>
      <c r="G172" s="348"/>
      <c r="H172" s="368">
        <f t="shared" si="280"/>
        <v>0</v>
      </c>
      <c r="I172" s="377">
        <f t="shared" si="281"/>
        <v>719297603.45338953</v>
      </c>
      <c r="J172" s="377">
        <f t="shared" si="282"/>
        <v>0</v>
      </c>
      <c r="K172" s="377">
        <f t="shared" si="283"/>
        <v>-88482.5</v>
      </c>
      <c r="L172" s="377" t="e">
        <f t="shared" si="284"/>
        <v>#DIV/0!</v>
      </c>
      <c r="M172" s="377" t="e">
        <f t="shared" si="285"/>
        <v>#DIV/0!</v>
      </c>
      <c r="N172" s="378" t="e">
        <f t="shared" si="286"/>
        <v>#DIV/0!</v>
      </c>
      <c r="O172" s="378" t="e">
        <f t="shared" si="287"/>
        <v>#DIV/0!</v>
      </c>
      <c r="P172" s="378" t="e">
        <f t="shared" si="288"/>
        <v>#DIV/0!</v>
      </c>
      <c r="Q172" s="378" t="e">
        <f t="shared" si="289"/>
        <v>#DIV/0!</v>
      </c>
      <c r="R172" s="629"/>
      <c r="S172" s="629"/>
      <c r="T172" s="625"/>
      <c r="U172" s="625"/>
      <c r="V172" s="356"/>
      <c r="W172" s="356"/>
      <c r="X172" s="357"/>
      <c r="Y172" s="357"/>
      <c r="Z172" s="357"/>
      <c r="AA172" s="358"/>
      <c r="AB172" s="359"/>
      <c r="AC172" s="360"/>
    </row>
    <row r="173" spans="1:29" ht="17.25" customHeight="1" x14ac:dyDescent="0.25">
      <c r="A173" s="345" t="s">
        <v>377</v>
      </c>
      <c r="B173" s="661">
        <f t="shared" si="220"/>
        <v>6</v>
      </c>
      <c r="C173" s="661" t="str">
        <f t="shared" si="221"/>
        <v>MS 101 A-6</v>
      </c>
      <c r="D173" s="346"/>
      <c r="E173" s="347"/>
      <c r="F173" s="348"/>
      <c r="G173" s="348"/>
      <c r="H173" s="368">
        <f t="shared" si="280"/>
        <v>0</v>
      </c>
      <c r="I173" s="377">
        <f t="shared" si="281"/>
        <v>719297603.45338953</v>
      </c>
      <c r="J173" s="377">
        <f t="shared" si="282"/>
        <v>0</v>
      </c>
      <c r="K173" s="377">
        <f t="shared" si="283"/>
        <v>-88482.5</v>
      </c>
      <c r="L173" s="377" t="e">
        <f t="shared" si="284"/>
        <v>#DIV/0!</v>
      </c>
      <c r="M173" s="377" t="e">
        <f t="shared" si="285"/>
        <v>#DIV/0!</v>
      </c>
      <c r="N173" s="378" t="e">
        <f t="shared" si="286"/>
        <v>#DIV/0!</v>
      </c>
      <c r="O173" s="378" t="e">
        <f t="shared" si="287"/>
        <v>#DIV/0!</v>
      </c>
      <c r="P173" s="378" t="e">
        <f t="shared" si="288"/>
        <v>#DIV/0!</v>
      </c>
      <c r="Q173" s="378" t="e">
        <f t="shared" si="289"/>
        <v>#DIV/0!</v>
      </c>
      <c r="R173" s="629"/>
      <c r="S173" s="629"/>
      <c r="T173" s="625"/>
      <c r="U173" s="625"/>
      <c r="V173" s="356"/>
      <c r="W173" s="356"/>
      <c r="X173" s="357"/>
      <c r="Y173" s="357"/>
      <c r="Z173" s="357"/>
      <c r="AA173" s="358"/>
      <c r="AB173" s="359"/>
      <c r="AC173" s="360"/>
    </row>
    <row r="174" spans="1:29" ht="17.25" customHeight="1" x14ac:dyDescent="0.25">
      <c r="A174" s="345" t="s">
        <v>377</v>
      </c>
      <c r="B174" s="661">
        <f t="shared" si="220"/>
        <v>7</v>
      </c>
      <c r="C174" s="661" t="str">
        <f t="shared" si="221"/>
        <v>MS 101 A-7</v>
      </c>
      <c r="D174" s="346"/>
      <c r="E174" s="347"/>
      <c r="F174" s="348"/>
      <c r="G174" s="348"/>
      <c r="H174" s="368">
        <f t="shared" si="280"/>
        <v>0</v>
      </c>
      <c r="I174" s="377">
        <f t="shared" si="281"/>
        <v>719297603.45338953</v>
      </c>
      <c r="J174" s="377">
        <f t="shared" si="282"/>
        <v>0</v>
      </c>
      <c r="K174" s="377">
        <f t="shared" si="283"/>
        <v>-88482.5</v>
      </c>
      <c r="L174" s="377" t="e">
        <f t="shared" si="284"/>
        <v>#DIV/0!</v>
      </c>
      <c r="M174" s="377" t="e">
        <f t="shared" si="285"/>
        <v>#DIV/0!</v>
      </c>
      <c r="N174" s="378" t="e">
        <f t="shared" si="286"/>
        <v>#DIV/0!</v>
      </c>
      <c r="O174" s="378" t="e">
        <f t="shared" si="287"/>
        <v>#DIV/0!</v>
      </c>
      <c r="P174" s="378" t="e">
        <f t="shared" si="288"/>
        <v>#DIV/0!</v>
      </c>
      <c r="Q174" s="378" t="e">
        <f t="shared" si="289"/>
        <v>#DIV/0!</v>
      </c>
      <c r="R174" s="629"/>
      <c r="S174" s="629"/>
      <c r="T174" s="625"/>
      <c r="U174" s="625"/>
      <c r="V174" s="356"/>
      <c r="W174" s="356"/>
      <c r="X174" s="357"/>
      <c r="Y174" s="357"/>
      <c r="Z174" s="357"/>
      <c r="AA174" s="358"/>
      <c r="AB174" s="359"/>
      <c r="AC174" s="360"/>
    </row>
    <row r="175" spans="1:29" ht="17.25" customHeight="1" x14ac:dyDescent="0.25">
      <c r="A175" s="345" t="s">
        <v>377</v>
      </c>
      <c r="B175" s="661">
        <f t="shared" si="220"/>
        <v>8</v>
      </c>
      <c r="C175" s="661" t="str">
        <f t="shared" si="221"/>
        <v>MS 101 A-8</v>
      </c>
      <c r="D175" s="346"/>
      <c r="E175" s="347"/>
      <c r="F175" s="348"/>
      <c r="G175" s="348"/>
      <c r="H175" s="368">
        <f t="shared" si="280"/>
        <v>0</v>
      </c>
      <c r="I175" s="377">
        <f t="shared" si="281"/>
        <v>719297603.45338953</v>
      </c>
      <c r="J175" s="377">
        <f t="shared" si="282"/>
        <v>0</v>
      </c>
      <c r="K175" s="377">
        <f t="shared" si="283"/>
        <v>-88482.5</v>
      </c>
      <c r="L175" s="377" t="e">
        <f t="shared" si="284"/>
        <v>#DIV/0!</v>
      </c>
      <c r="M175" s="377" t="e">
        <f t="shared" si="285"/>
        <v>#DIV/0!</v>
      </c>
      <c r="N175" s="378" t="e">
        <f t="shared" si="286"/>
        <v>#DIV/0!</v>
      </c>
      <c r="O175" s="378" t="e">
        <f t="shared" si="287"/>
        <v>#DIV/0!</v>
      </c>
      <c r="P175" s="378" t="e">
        <f t="shared" si="288"/>
        <v>#DIV/0!</v>
      </c>
      <c r="Q175" s="378" t="e">
        <f t="shared" si="289"/>
        <v>#DIV/0!</v>
      </c>
      <c r="R175" s="629"/>
      <c r="S175" s="629"/>
      <c r="T175" s="625"/>
      <c r="U175" s="625"/>
      <c r="V175" s="356"/>
      <c r="W175" s="356"/>
      <c r="X175" s="357"/>
      <c r="Y175" s="357"/>
      <c r="Z175" s="357"/>
      <c r="AA175" s="358"/>
      <c r="AB175" s="359"/>
      <c r="AC175" s="360"/>
    </row>
    <row r="176" spans="1:29" ht="17.25" customHeight="1" x14ac:dyDescent="0.25">
      <c r="A176" s="345" t="s">
        <v>377</v>
      </c>
      <c r="B176" s="661">
        <f t="shared" si="220"/>
        <v>9</v>
      </c>
      <c r="C176" s="661" t="str">
        <f t="shared" si="221"/>
        <v>MS 101 A-9</v>
      </c>
      <c r="D176" s="346"/>
      <c r="E176" s="347"/>
      <c r="F176" s="348"/>
      <c r="G176" s="348"/>
      <c r="H176" s="368">
        <f t="shared" si="280"/>
        <v>0</v>
      </c>
      <c r="I176" s="377">
        <f t="shared" si="281"/>
        <v>719297603.45338953</v>
      </c>
      <c r="J176" s="377">
        <f t="shared" si="282"/>
        <v>0</v>
      </c>
      <c r="K176" s="377">
        <f t="shared" si="283"/>
        <v>-88482.5</v>
      </c>
      <c r="L176" s="377" t="e">
        <f t="shared" si="284"/>
        <v>#DIV/0!</v>
      </c>
      <c r="M176" s="377" t="e">
        <f t="shared" si="285"/>
        <v>#DIV/0!</v>
      </c>
      <c r="N176" s="378" t="e">
        <f t="shared" si="286"/>
        <v>#DIV/0!</v>
      </c>
      <c r="O176" s="378" t="e">
        <f t="shared" si="287"/>
        <v>#DIV/0!</v>
      </c>
      <c r="P176" s="378" t="e">
        <f t="shared" si="288"/>
        <v>#DIV/0!</v>
      </c>
      <c r="Q176" s="378" t="e">
        <f t="shared" si="289"/>
        <v>#DIV/0!</v>
      </c>
      <c r="R176" s="629"/>
      <c r="S176" s="629"/>
      <c r="T176" s="625"/>
      <c r="U176" s="625"/>
      <c r="V176" s="356"/>
      <c r="W176" s="356"/>
      <c r="X176" s="357"/>
      <c r="Y176" s="357"/>
      <c r="Z176" s="357"/>
      <c r="AA176" s="358"/>
      <c r="AB176" s="359"/>
      <c r="AC176" s="360"/>
    </row>
    <row r="177" spans="1:29" ht="17.25" customHeight="1" x14ac:dyDescent="0.25">
      <c r="A177" s="345" t="s">
        <v>377</v>
      </c>
      <c r="B177" s="661">
        <f t="shared" si="220"/>
        <v>10</v>
      </c>
      <c r="C177" s="661" t="str">
        <f t="shared" si="221"/>
        <v>MS 101 A-10</v>
      </c>
      <c r="D177" s="346"/>
      <c r="E177" s="347"/>
      <c r="F177" s="348"/>
      <c r="G177" s="348"/>
      <c r="H177" s="368">
        <f t="shared" si="280"/>
        <v>0</v>
      </c>
      <c r="I177" s="377">
        <f t="shared" si="281"/>
        <v>719297603.45338953</v>
      </c>
      <c r="J177" s="377">
        <f t="shared" si="282"/>
        <v>0</v>
      </c>
      <c r="K177" s="377">
        <f t="shared" si="283"/>
        <v>-88482.5</v>
      </c>
      <c r="L177" s="377" t="e">
        <f t="shared" si="284"/>
        <v>#DIV/0!</v>
      </c>
      <c r="M177" s="377" t="e">
        <f t="shared" si="285"/>
        <v>#DIV/0!</v>
      </c>
      <c r="N177" s="378" t="e">
        <f t="shared" si="286"/>
        <v>#DIV/0!</v>
      </c>
      <c r="O177" s="378" t="e">
        <f t="shared" si="287"/>
        <v>#DIV/0!</v>
      </c>
      <c r="P177" s="378" t="e">
        <f t="shared" si="288"/>
        <v>#DIV/0!</v>
      </c>
      <c r="Q177" s="378" t="e">
        <f t="shared" si="289"/>
        <v>#DIV/0!</v>
      </c>
      <c r="R177" s="629"/>
      <c r="S177" s="629"/>
      <c r="T177" s="625"/>
      <c r="U177" s="625"/>
      <c r="V177" s="356"/>
      <c r="W177" s="356"/>
      <c r="X177" s="357"/>
      <c r="Y177" s="357"/>
      <c r="Z177" s="357"/>
      <c r="AA177" s="358"/>
      <c r="AB177" s="359"/>
      <c r="AC177" s="360"/>
    </row>
    <row r="178" spans="1:29" ht="17.25" customHeight="1" x14ac:dyDescent="0.25">
      <c r="A178" s="345" t="s">
        <v>377</v>
      </c>
      <c r="B178" s="661">
        <f t="shared" si="220"/>
        <v>11</v>
      </c>
      <c r="C178" s="661" t="str">
        <f t="shared" si="221"/>
        <v>MS 101 A-11</v>
      </c>
      <c r="D178" s="346"/>
      <c r="E178" s="347"/>
      <c r="F178" s="348"/>
      <c r="G178" s="348"/>
      <c r="H178" s="368">
        <f t="shared" si="280"/>
        <v>0</v>
      </c>
      <c r="I178" s="377">
        <f t="shared" si="281"/>
        <v>719297603.45338953</v>
      </c>
      <c r="J178" s="377">
        <f t="shared" si="282"/>
        <v>0</v>
      </c>
      <c r="K178" s="377">
        <f t="shared" si="283"/>
        <v>-88482.5</v>
      </c>
      <c r="L178" s="377" t="e">
        <f t="shared" si="284"/>
        <v>#DIV/0!</v>
      </c>
      <c r="M178" s="377" t="e">
        <f t="shared" si="285"/>
        <v>#DIV/0!</v>
      </c>
      <c r="N178" s="378" t="e">
        <f t="shared" si="286"/>
        <v>#DIV/0!</v>
      </c>
      <c r="O178" s="378" t="e">
        <f t="shared" si="287"/>
        <v>#DIV/0!</v>
      </c>
      <c r="P178" s="378" t="e">
        <f t="shared" si="288"/>
        <v>#DIV/0!</v>
      </c>
      <c r="Q178" s="378" t="e">
        <f t="shared" si="289"/>
        <v>#DIV/0!</v>
      </c>
      <c r="R178" s="629"/>
      <c r="S178" s="629"/>
      <c r="T178" s="625"/>
      <c r="U178" s="625"/>
      <c r="V178" s="356"/>
      <c r="W178" s="356"/>
      <c r="X178" s="357"/>
      <c r="Y178" s="357"/>
      <c r="Z178" s="357"/>
      <c r="AA178" s="358"/>
      <c r="AB178" s="359"/>
      <c r="AC178" s="360"/>
    </row>
    <row r="179" spans="1:29" ht="17.25" customHeight="1" x14ac:dyDescent="0.25">
      <c r="A179" s="345" t="s">
        <v>377</v>
      </c>
      <c r="B179" s="661">
        <f t="shared" si="220"/>
        <v>12</v>
      </c>
      <c r="C179" s="661" t="str">
        <f t="shared" si="221"/>
        <v>MS 101 A-12</v>
      </c>
      <c r="D179" s="346"/>
      <c r="E179" s="347"/>
      <c r="F179" s="348"/>
      <c r="G179" s="348"/>
      <c r="H179" s="368">
        <f t="shared" si="280"/>
        <v>0</v>
      </c>
      <c r="I179" s="377">
        <f t="shared" si="281"/>
        <v>719297603.45338953</v>
      </c>
      <c r="J179" s="377">
        <f t="shared" si="282"/>
        <v>0</v>
      </c>
      <c r="K179" s="377">
        <f t="shared" si="283"/>
        <v>-88482.5</v>
      </c>
      <c r="L179" s="377" t="e">
        <f t="shared" si="284"/>
        <v>#DIV/0!</v>
      </c>
      <c r="M179" s="377" t="e">
        <f t="shared" si="285"/>
        <v>#DIV/0!</v>
      </c>
      <c r="N179" s="378" t="e">
        <f t="shared" si="286"/>
        <v>#DIV/0!</v>
      </c>
      <c r="O179" s="378" t="e">
        <f t="shared" si="287"/>
        <v>#DIV/0!</v>
      </c>
      <c r="P179" s="378" t="e">
        <f t="shared" si="288"/>
        <v>#DIV/0!</v>
      </c>
      <c r="Q179" s="378" t="e">
        <f t="shared" si="289"/>
        <v>#DIV/0!</v>
      </c>
      <c r="R179" s="629"/>
      <c r="S179" s="629"/>
      <c r="T179" s="625"/>
      <c r="U179" s="625"/>
      <c r="V179" s="356"/>
      <c r="W179" s="356"/>
      <c r="X179" s="357"/>
      <c r="Y179" s="357"/>
      <c r="Z179" s="357"/>
      <c r="AA179" s="358"/>
      <c r="AB179" s="359"/>
      <c r="AC179" s="360"/>
    </row>
    <row r="180" spans="1:29" ht="17.25" customHeight="1" x14ac:dyDescent="0.25">
      <c r="A180" s="345" t="s">
        <v>377</v>
      </c>
      <c r="B180" s="661">
        <f t="shared" si="220"/>
        <v>13</v>
      </c>
      <c r="C180" s="661" t="str">
        <f t="shared" si="221"/>
        <v>MS 101 A-13</v>
      </c>
      <c r="D180" s="346"/>
      <c r="E180" s="347"/>
      <c r="F180" s="348"/>
      <c r="G180" s="348"/>
      <c r="H180" s="368">
        <f t="shared" si="280"/>
        <v>0</v>
      </c>
      <c r="I180" s="377">
        <f t="shared" si="281"/>
        <v>719297603.45338953</v>
      </c>
      <c r="J180" s="377">
        <f t="shared" si="282"/>
        <v>0</v>
      </c>
      <c r="K180" s="377">
        <f t="shared" si="283"/>
        <v>-88482.5</v>
      </c>
      <c r="L180" s="377" t="e">
        <f t="shared" si="284"/>
        <v>#DIV/0!</v>
      </c>
      <c r="M180" s="377" t="e">
        <f t="shared" si="285"/>
        <v>#DIV/0!</v>
      </c>
      <c r="N180" s="378" t="e">
        <f t="shared" si="286"/>
        <v>#DIV/0!</v>
      </c>
      <c r="O180" s="378" t="e">
        <f t="shared" si="287"/>
        <v>#DIV/0!</v>
      </c>
      <c r="P180" s="378" t="e">
        <f t="shared" si="288"/>
        <v>#DIV/0!</v>
      </c>
      <c r="Q180" s="378" t="e">
        <f t="shared" si="289"/>
        <v>#DIV/0!</v>
      </c>
      <c r="R180" s="629"/>
      <c r="S180" s="629"/>
      <c r="T180" s="625"/>
      <c r="U180" s="625"/>
      <c r="V180" s="356"/>
      <c r="W180" s="356"/>
      <c r="X180" s="357"/>
      <c r="Y180" s="357"/>
      <c r="Z180" s="357"/>
      <c r="AA180" s="358"/>
      <c r="AB180" s="359"/>
      <c r="AC180" s="360"/>
    </row>
    <row r="181" spans="1:29" ht="17.25" customHeight="1" x14ac:dyDescent="0.25">
      <c r="A181" s="345" t="s">
        <v>377</v>
      </c>
      <c r="B181" s="661">
        <f t="shared" si="220"/>
        <v>14</v>
      </c>
      <c r="C181" s="661" t="str">
        <f t="shared" si="221"/>
        <v>MS 101 A-14</v>
      </c>
      <c r="D181" s="346"/>
      <c r="E181" s="347"/>
      <c r="F181" s="348"/>
      <c r="G181" s="348"/>
      <c r="H181" s="368">
        <f t="shared" si="280"/>
        <v>0</v>
      </c>
      <c r="I181" s="377">
        <f t="shared" si="281"/>
        <v>719297603.45338953</v>
      </c>
      <c r="J181" s="377">
        <f t="shared" si="282"/>
        <v>0</v>
      </c>
      <c r="K181" s="377">
        <f t="shared" si="283"/>
        <v>-88482.5</v>
      </c>
      <c r="L181" s="377" t="e">
        <f t="shared" si="284"/>
        <v>#DIV/0!</v>
      </c>
      <c r="M181" s="377" t="e">
        <f t="shared" si="285"/>
        <v>#DIV/0!</v>
      </c>
      <c r="N181" s="378" t="e">
        <f t="shared" si="286"/>
        <v>#DIV/0!</v>
      </c>
      <c r="O181" s="378" t="e">
        <f t="shared" si="287"/>
        <v>#DIV/0!</v>
      </c>
      <c r="P181" s="378" t="e">
        <f t="shared" si="288"/>
        <v>#DIV/0!</v>
      </c>
      <c r="Q181" s="378" t="e">
        <f t="shared" si="289"/>
        <v>#DIV/0!</v>
      </c>
      <c r="R181" s="629"/>
      <c r="S181" s="629"/>
      <c r="T181" s="625"/>
      <c r="U181" s="625"/>
      <c r="V181" s="356"/>
      <c r="W181" s="356"/>
      <c r="X181" s="357"/>
      <c r="Y181" s="357"/>
      <c r="Z181" s="357"/>
      <c r="AA181" s="358"/>
      <c r="AB181" s="359"/>
      <c r="AC181" s="360"/>
    </row>
    <row r="182" spans="1:29" ht="17.25" customHeight="1" x14ac:dyDescent="0.25">
      <c r="A182" s="345" t="s">
        <v>377</v>
      </c>
      <c r="B182" s="661">
        <f t="shared" si="220"/>
        <v>15</v>
      </c>
      <c r="C182" s="661" t="str">
        <f t="shared" si="221"/>
        <v>MS 101 A-15</v>
      </c>
      <c r="D182" s="346"/>
      <c r="E182" s="347"/>
      <c r="F182" s="348"/>
      <c r="G182" s="348"/>
      <c r="H182" s="368">
        <f t="shared" si="280"/>
        <v>0</v>
      </c>
      <c r="I182" s="377">
        <f t="shared" si="281"/>
        <v>719297603.45338953</v>
      </c>
      <c r="J182" s="377">
        <f t="shared" si="282"/>
        <v>0</v>
      </c>
      <c r="K182" s="377">
        <f t="shared" si="283"/>
        <v>-88482.5</v>
      </c>
      <c r="L182" s="377" t="e">
        <f t="shared" si="284"/>
        <v>#DIV/0!</v>
      </c>
      <c r="M182" s="377" t="e">
        <f t="shared" si="285"/>
        <v>#DIV/0!</v>
      </c>
      <c r="N182" s="378" t="e">
        <f t="shared" si="286"/>
        <v>#DIV/0!</v>
      </c>
      <c r="O182" s="378" t="e">
        <f t="shared" si="287"/>
        <v>#DIV/0!</v>
      </c>
      <c r="P182" s="378" t="e">
        <f t="shared" si="288"/>
        <v>#DIV/0!</v>
      </c>
      <c r="Q182" s="378" t="e">
        <f t="shared" si="289"/>
        <v>#DIV/0!</v>
      </c>
      <c r="R182" s="629"/>
      <c r="S182" s="629"/>
      <c r="T182" s="625"/>
      <c r="U182" s="625"/>
      <c r="V182" s="356"/>
      <c r="W182" s="356"/>
      <c r="X182" s="357"/>
      <c r="Y182" s="357"/>
      <c r="Z182" s="357"/>
      <c r="AA182" s="358"/>
      <c r="AB182" s="359"/>
      <c r="AC182" s="360"/>
    </row>
    <row r="183" spans="1:29" ht="17.25" customHeight="1" x14ac:dyDescent="0.25">
      <c r="A183" s="345" t="s">
        <v>377</v>
      </c>
      <c r="B183" s="661">
        <f t="shared" si="220"/>
        <v>16</v>
      </c>
      <c r="C183" s="661" t="str">
        <f t="shared" si="221"/>
        <v>MS 101 A-16</v>
      </c>
      <c r="D183" s="346"/>
      <c r="E183" s="347"/>
      <c r="F183" s="348"/>
      <c r="G183" s="348"/>
      <c r="H183" s="368">
        <f t="shared" si="280"/>
        <v>0</v>
      </c>
      <c r="I183" s="377">
        <f t="shared" si="281"/>
        <v>719297603.45338953</v>
      </c>
      <c r="J183" s="377">
        <f t="shared" si="282"/>
        <v>0</v>
      </c>
      <c r="K183" s="377">
        <f t="shared" si="283"/>
        <v>-88482.5</v>
      </c>
      <c r="L183" s="377" t="e">
        <f t="shared" si="284"/>
        <v>#DIV/0!</v>
      </c>
      <c r="M183" s="377" t="e">
        <f t="shared" si="285"/>
        <v>#DIV/0!</v>
      </c>
      <c r="N183" s="378" t="e">
        <f t="shared" si="286"/>
        <v>#DIV/0!</v>
      </c>
      <c r="O183" s="378" t="e">
        <f t="shared" si="287"/>
        <v>#DIV/0!</v>
      </c>
      <c r="P183" s="378" t="e">
        <f t="shared" si="288"/>
        <v>#DIV/0!</v>
      </c>
      <c r="Q183" s="378" t="e">
        <f t="shared" si="289"/>
        <v>#DIV/0!</v>
      </c>
      <c r="R183" s="629"/>
      <c r="S183" s="629"/>
      <c r="T183" s="625"/>
      <c r="U183" s="625"/>
      <c r="V183" s="356"/>
      <c r="W183" s="356"/>
      <c r="X183" s="357"/>
      <c r="Y183" s="357"/>
      <c r="Z183" s="357"/>
      <c r="AA183" s="358"/>
      <c r="AB183" s="359"/>
      <c r="AC183" s="360"/>
    </row>
    <row r="184" spans="1:29" ht="17.25" customHeight="1" x14ac:dyDescent="0.25">
      <c r="A184" s="345" t="s">
        <v>377</v>
      </c>
      <c r="B184" s="661">
        <f t="shared" si="220"/>
        <v>17</v>
      </c>
      <c r="C184" s="661" t="str">
        <f t="shared" si="221"/>
        <v>MS 101 A-17</v>
      </c>
      <c r="D184" s="346"/>
      <c r="E184" s="347"/>
      <c r="F184" s="348"/>
      <c r="G184" s="348"/>
      <c r="H184" s="368">
        <f t="shared" si="280"/>
        <v>0</v>
      </c>
      <c r="I184" s="377">
        <f t="shared" si="281"/>
        <v>719297603.45338953</v>
      </c>
      <c r="J184" s="377">
        <f t="shared" si="282"/>
        <v>0</v>
      </c>
      <c r="K184" s="377">
        <f t="shared" si="283"/>
        <v>-88482.5</v>
      </c>
      <c r="L184" s="377" t="e">
        <f t="shared" si="284"/>
        <v>#DIV/0!</v>
      </c>
      <c r="M184" s="377" t="e">
        <f t="shared" si="285"/>
        <v>#DIV/0!</v>
      </c>
      <c r="N184" s="378" t="e">
        <f t="shared" si="286"/>
        <v>#DIV/0!</v>
      </c>
      <c r="O184" s="378" t="e">
        <f t="shared" si="287"/>
        <v>#DIV/0!</v>
      </c>
      <c r="P184" s="378" t="e">
        <f t="shared" si="288"/>
        <v>#DIV/0!</v>
      </c>
      <c r="Q184" s="378" t="e">
        <f t="shared" si="289"/>
        <v>#DIV/0!</v>
      </c>
      <c r="R184" s="629"/>
      <c r="S184" s="629"/>
      <c r="T184" s="625"/>
      <c r="U184" s="625"/>
      <c r="V184" s="356"/>
      <c r="W184" s="356"/>
      <c r="X184" s="357"/>
      <c r="Y184" s="357"/>
      <c r="Z184" s="357"/>
      <c r="AA184" s="358"/>
      <c r="AB184" s="359"/>
      <c r="AC184" s="360"/>
    </row>
    <row r="185" spans="1:29" ht="17.25" customHeight="1" x14ac:dyDescent="0.25">
      <c r="A185" s="345" t="s">
        <v>377</v>
      </c>
      <c r="B185" s="661">
        <f t="shared" si="220"/>
        <v>18</v>
      </c>
      <c r="C185" s="661" t="str">
        <f t="shared" si="221"/>
        <v>MS 101 A-18</v>
      </c>
      <c r="D185" s="346"/>
      <c r="E185" s="347"/>
      <c r="F185" s="348"/>
      <c r="G185" s="348"/>
      <c r="H185" s="368">
        <f t="shared" si="280"/>
        <v>0</v>
      </c>
      <c r="I185" s="377">
        <f t="shared" si="281"/>
        <v>719297603.45338953</v>
      </c>
      <c r="J185" s="377">
        <f t="shared" si="282"/>
        <v>0</v>
      </c>
      <c r="K185" s="377">
        <f t="shared" si="283"/>
        <v>-88482.5</v>
      </c>
      <c r="L185" s="377" t="e">
        <f t="shared" si="284"/>
        <v>#DIV/0!</v>
      </c>
      <c r="M185" s="377" t="e">
        <f t="shared" si="285"/>
        <v>#DIV/0!</v>
      </c>
      <c r="N185" s="378" t="e">
        <f t="shared" si="286"/>
        <v>#DIV/0!</v>
      </c>
      <c r="O185" s="378" t="e">
        <f t="shared" si="287"/>
        <v>#DIV/0!</v>
      </c>
      <c r="P185" s="378" t="e">
        <f t="shared" si="288"/>
        <v>#DIV/0!</v>
      </c>
      <c r="Q185" s="378" t="e">
        <f t="shared" si="289"/>
        <v>#DIV/0!</v>
      </c>
      <c r="R185" s="629"/>
      <c r="S185" s="629"/>
      <c r="T185" s="625"/>
      <c r="U185" s="625"/>
      <c r="V185" s="356"/>
      <c r="W185" s="356"/>
      <c r="X185" s="357"/>
      <c r="Y185" s="357"/>
      <c r="Z185" s="357"/>
      <c r="AA185" s="358"/>
      <c r="AB185" s="359"/>
      <c r="AC185" s="360"/>
    </row>
    <row r="186" spans="1:29" ht="17.25" customHeight="1" x14ac:dyDescent="0.25">
      <c r="A186" s="345" t="s">
        <v>377</v>
      </c>
      <c r="B186" s="661">
        <f t="shared" si="220"/>
        <v>19</v>
      </c>
      <c r="C186" s="661" t="str">
        <f t="shared" si="221"/>
        <v>MS 101 A-19</v>
      </c>
      <c r="D186" s="346"/>
      <c r="E186" s="347"/>
      <c r="F186" s="348"/>
      <c r="G186" s="348"/>
      <c r="H186" s="368">
        <f t="shared" si="280"/>
        <v>0</v>
      </c>
      <c r="I186" s="377">
        <f t="shared" si="281"/>
        <v>719297603.45338953</v>
      </c>
      <c r="J186" s="377">
        <f t="shared" si="282"/>
        <v>0</v>
      </c>
      <c r="K186" s="377">
        <f t="shared" si="283"/>
        <v>-88482.5</v>
      </c>
      <c r="L186" s="377" t="e">
        <f t="shared" si="284"/>
        <v>#DIV/0!</v>
      </c>
      <c r="M186" s="377" t="e">
        <f t="shared" si="285"/>
        <v>#DIV/0!</v>
      </c>
      <c r="N186" s="378" t="e">
        <f t="shared" si="286"/>
        <v>#DIV/0!</v>
      </c>
      <c r="O186" s="378" t="e">
        <f t="shared" si="287"/>
        <v>#DIV/0!</v>
      </c>
      <c r="P186" s="378" t="e">
        <f t="shared" si="288"/>
        <v>#DIV/0!</v>
      </c>
      <c r="Q186" s="378" t="e">
        <f t="shared" si="289"/>
        <v>#DIV/0!</v>
      </c>
      <c r="R186" s="629"/>
      <c r="S186" s="629"/>
      <c r="T186" s="625"/>
      <c r="U186" s="625"/>
      <c r="V186" s="356"/>
      <c r="W186" s="356"/>
      <c r="X186" s="357"/>
      <c r="Y186" s="357"/>
      <c r="Z186" s="357"/>
      <c r="AA186" s="358"/>
      <c r="AB186" s="359"/>
      <c r="AC186" s="360"/>
    </row>
    <row r="187" spans="1:29" ht="17.25" customHeight="1" x14ac:dyDescent="0.25">
      <c r="A187" s="345" t="s">
        <v>377</v>
      </c>
      <c r="B187" s="661">
        <f t="shared" si="220"/>
        <v>20</v>
      </c>
      <c r="C187" s="661" t="str">
        <f t="shared" si="221"/>
        <v>MS 101 A-20</v>
      </c>
      <c r="D187" s="346"/>
      <c r="E187" s="347"/>
      <c r="F187" s="348"/>
      <c r="G187" s="348"/>
      <c r="H187" s="368">
        <f t="shared" si="280"/>
        <v>0</v>
      </c>
      <c r="I187" s="377">
        <f t="shared" si="281"/>
        <v>719297603.45338953</v>
      </c>
      <c r="J187" s="377">
        <f t="shared" si="282"/>
        <v>0</v>
      </c>
      <c r="K187" s="377">
        <f t="shared" si="283"/>
        <v>-88482.5</v>
      </c>
      <c r="L187" s="377" t="e">
        <f t="shared" si="284"/>
        <v>#DIV/0!</v>
      </c>
      <c r="M187" s="377" t="e">
        <f t="shared" si="285"/>
        <v>#DIV/0!</v>
      </c>
      <c r="N187" s="378" t="e">
        <f t="shared" si="286"/>
        <v>#DIV/0!</v>
      </c>
      <c r="O187" s="378" t="e">
        <f t="shared" si="287"/>
        <v>#DIV/0!</v>
      </c>
      <c r="P187" s="378" t="e">
        <f t="shared" si="288"/>
        <v>#DIV/0!</v>
      </c>
      <c r="Q187" s="378" t="e">
        <f t="shared" si="289"/>
        <v>#DIV/0!</v>
      </c>
      <c r="R187" s="629"/>
      <c r="S187" s="629"/>
      <c r="T187" s="625"/>
      <c r="U187" s="625"/>
      <c r="V187" s="356"/>
      <c r="W187" s="356"/>
      <c r="X187" s="357"/>
      <c r="Y187" s="357"/>
      <c r="Z187" s="357"/>
      <c r="AA187" s="358"/>
      <c r="AB187" s="359"/>
      <c r="AC187" s="360"/>
    </row>
    <row r="188" spans="1:29" ht="17.25" customHeight="1" x14ac:dyDescent="0.25">
      <c r="A188" s="345" t="s">
        <v>377</v>
      </c>
      <c r="B188" s="661">
        <f t="shared" si="220"/>
        <v>21</v>
      </c>
      <c r="C188" s="661" t="str">
        <f t="shared" si="221"/>
        <v>MS 101 A-21</v>
      </c>
      <c r="D188" s="346"/>
      <c r="E188" s="347"/>
      <c r="F188" s="348"/>
      <c r="G188" s="348"/>
      <c r="H188" s="368">
        <f t="shared" si="280"/>
        <v>0</v>
      </c>
      <c r="I188" s="377">
        <f t="shared" si="281"/>
        <v>719297603.45338953</v>
      </c>
      <c r="J188" s="377">
        <f t="shared" si="282"/>
        <v>0</v>
      </c>
      <c r="K188" s="377">
        <f t="shared" si="283"/>
        <v>-88482.5</v>
      </c>
      <c r="L188" s="377" t="e">
        <f t="shared" si="284"/>
        <v>#DIV/0!</v>
      </c>
      <c r="M188" s="377" t="e">
        <f t="shared" si="285"/>
        <v>#DIV/0!</v>
      </c>
      <c r="N188" s="378" t="e">
        <f t="shared" si="286"/>
        <v>#DIV/0!</v>
      </c>
      <c r="O188" s="378" t="e">
        <f t="shared" si="287"/>
        <v>#DIV/0!</v>
      </c>
      <c r="P188" s="378" t="e">
        <f t="shared" si="288"/>
        <v>#DIV/0!</v>
      </c>
      <c r="Q188" s="378" t="e">
        <f t="shared" si="289"/>
        <v>#DIV/0!</v>
      </c>
      <c r="R188" s="629"/>
      <c r="S188" s="629"/>
      <c r="T188" s="625"/>
      <c r="U188" s="625"/>
      <c r="V188" s="356"/>
      <c r="W188" s="356"/>
      <c r="X188" s="357"/>
      <c r="Y188" s="357"/>
      <c r="Z188" s="357"/>
      <c r="AA188" s="358"/>
      <c r="AB188" s="359"/>
      <c r="AC188" s="360"/>
    </row>
    <row r="189" spans="1:29" ht="17.25" customHeight="1" x14ac:dyDescent="0.25">
      <c r="A189" s="345" t="s">
        <v>377</v>
      </c>
      <c r="B189" s="661">
        <f t="shared" si="220"/>
        <v>22</v>
      </c>
      <c r="C189" s="661" t="str">
        <f t="shared" si="221"/>
        <v>MS 101 A-22</v>
      </c>
      <c r="D189" s="346"/>
      <c r="E189" s="347"/>
      <c r="F189" s="348"/>
      <c r="G189" s="348"/>
      <c r="H189" s="368">
        <f t="shared" si="280"/>
        <v>0</v>
      </c>
      <c r="I189" s="377">
        <f t="shared" si="281"/>
        <v>719297603.45338953</v>
      </c>
      <c r="J189" s="377">
        <f t="shared" si="282"/>
        <v>0</v>
      </c>
      <c r="K189" s="377">
        <f t="shared" si="283"/>
        <v>-88482.5</v>
      </c>
      <c r="L189" s="377" t="e">
        <f t="shared" si="284"/>
        <v>#DIV/0!</v>
      </c>
      <c r="M189" s="377" t="e">
        <f t="shared" si="285"/>
        <v>#DIV/0!</v>
      </c>
      <c r="N189" s="378" t="e">
        <f t="shared" si="286"/>
        <v>#DIV/0!</v>
      </c>
      <c r="O189" s="378" t="e">
        <f t="shared" si="287"/>
        <v>#DIV/0!</v>
      </c>
      <c r="P189" s="378" t="e">
        <f t="shared" si="288"/>
        <v>#DIV/0!</v>
      </c>
      <c r="Q189" s="378" t="e">
        <f t="shared" si="289"/>
        <v>#DIV/0!</v>
      </c>
      <c r="R189" s="629"/>
      <c r="S189" s="629"/>
      <c r="T189" s="625"/>
      <c r="U189" s="625"/>
      <c r="V189" s="356"/>
      <c r="W189" s="356"/>
      <c r="X189" s="357"/>
      <c r="Y189" s="357"/>
      <c r="Z189" s="357"/>
      <c r="AA189" s="358"/>
      <c r="AB189" s="359"/>
      <c r="AC189" s="360"/>
    </row>
    <row r="190" spans="1:29" ht="17.25" customHeight="1" x14ac:dyDescent="0.25">
      <c r="A190" s="345" t="s">
        <v>377</v>
      </c>
      <c r="B190" s="661">
        <f t="shared" si="220"/>
        <v>23</v>
      </c>
      <c r="C190" s="661" t="str">
        <f t="shared" si="221"/>
        <v>MS 101 A-23</v>
      </c>
      <c r="D190" s="346"/>
      <c r="E190" s="347"/>
      <c r="F190" s="348"/>
      <c r="G190" s="348"/>
      <c r="H190" s="368">
        <f t="shared" si="280"/>
        <v>0</v>
      </c>
      <c r="I190" s="377">
        <f t="shared" si="281"/>
        <v>719297603.45338953</v>
      </c>
      <c r="J190" s="377">
        <f t="shared" si="282"/>
        <v>0</v>
      </c>
      <c r="K190" s="377">
        <f t="shared" si="283"/>
        <v>-88482.5</v>
      </c>
      <c r="L190" s="377" t="e">
        <f t="shared" si="284"/>
        <v>#DIV/0!</v>
      </c>
      <c r="M190" s="377" t="e">
        <f t="shared" si="285"/>
        <v>#DIV/0!</v>
      </c>
      <c r="N190" s="378" t="e">
        <f t="shared" si="286"/>
        <v>#DIV/0!</v>
      </c>
      <c r="O190" s="378" t="e">
        <f t="shared" si="287"/>
        <v>#DIV/0!</v>
      </c>
      <c r="P190" s="378" t="e">
        <f t="shared" si="288"/>
        <v>#DIV/0!</v>
      </c>
      <c r="Q190" s="378" t="e">
        <f t="shared" si="289"/>
        <v>#DIV/0!</v>
      </c>
      <c r="R190" s="629"/>
      <c r="S190" s="629"/>
      <c r="T190" s="625"/>
      <c r="U190" s="625"/>
      <c r="V190" s="356"/>
      <c r="W190" s="356"/>
      <c r="X190" s="357"/>
      <c r="Y190" s="357"/>
      <c r="Z190" s="357"/>
      <c r="AA190" s="358"/>
      <c r="AB190" s="359"/>
      <c r="AC190" s="360"/>
    </row>
    <row r="191" spans="1:29" ht="17.25" customHeight="1" x14ac:dyDescent="0.25">
      <c r="A191" s="345" t="s">
        <v>377</v>
      </c>
      <c r="B191" s="661">
        <f t="shared" si="220"/>
        <v>24</v>
      </c>
      <c r="C191" s="661" t="str">
        <f t="shared" si="221"/>
        <v>MS 101 A-24</v>
      </c>
      <c r="D191" s="346"/>
      <c r="E191" s="347"/>
      <c r="F191" s="348"/>
      <c r="G191" s="348"/>
      <c r="H191" s="368">
        <f t="shared" si="280"/>
        <v>0</v>
      </c>
      <c r="I191" s="377">
        <f t="shared" si="281"/>
        <v>719297603.45338953</v>
      </c>
      <c r="J191" s="377">
        <f t="shared" si="282"/>
        <v>0</v>
      </c>
      <c r="K191" s="377">
        <f t="shared" si="283"/>
        <v>-88482.5</v>
      </c>
      <c r="L191" s="377" t="e">
        <f t="shared" si="284"/>
        <v>#DIV/0!</v>
      </c>
      <c r="M191" s="377" t="e">
        <f t="shared" si="285"/>
        <v>#DIV/0!</v>
      </c>
      <c r="N191" s="378" t="e">
        <f t="shared" si="286"/>
        <v>#DIV/0!</v>
      </c>
      <c r="O191" s="378" t="e">
        <f t="shared" si="287"/>
        <v>#DIV/0!</v>
      </c>
      <c r="P191" s="378" t="e">
        <f t="shared" si="288"/>
        <v>#DIV/0!</v>
      </c>
      <c r="Q191" s="378" t="e">
        <f t="shared" si="289"/>
        <v>#DIV/0!</v>
      </c>
      <c r="R191" s="629"/>
      <c r="S191" s="629"/>
      <c r="T191" s="625"/>
      <c r="U191" s="625"/>
      <c r="V191" s="356"/>
      <c r="W191" s="356"/>
      <c r="X191" s="357"/>
      <c r="Y191" s="357"/>
      <c r="Z191" s="357"/>
      <c r="AA191" s="358"/>
      <c r="AB191" s="359"/>
      <c r="AC191" s="360"/>
    </row>
    <row r="192" spans="1:29" ht="17.25" customHeight="1" x14ac:dyDescent="0.25">
      <c r="A192" s="345" t="s">
        <v>377</v>
      </c>
      <c r="B192" s="661">
        <f t="shared" si="220"/>
        <v>25</v>
      </c>
      <c r="C192" s="661" t="str">
        <f t="shared" si="221"/>
        <v>MS 101 A-25</v>
      </c>
      <c r="D192" s="346"/>
      <c r="E192" s="347"/>
      <c r="F192" s="348"/>
      <c r="G192" s="348"/>
      <c r="H192" s="368">
        <f t="shared" si="280"/>
        <v>0</v>
      </c>
      <c r="I192" s="377">
        <f t="shared" si="281"/>
        <v>719297603.45338953</v>
      </c>
      <c r="J192" s="377">
        <f t="shared" si="282"/>
        <v>0</v>
      </c>
      <c r="K192" s="377">
        <f t="shared" si="283"/>
        <v>-88482.5</v>
      </c>
      <c r="L192" s="377" t="e">
        <f t="shared" si="284"/>
        <v>#DIV/0!</v>
      </c>
      <c r="M192" s="377" t="e">
        <f t="shared" si="285"/>
        <v>#DIV/0!</v>
      </c>
      <c r="N192" s="378" t="e">
        <f t="shared" si="286"/>
        <v>#DIV/0!</v>
      </c>
      <c r="O192" s="378" t="e">
        <f t="shared" si="287"/>
        <v>#DIV/0!</v>
      </c>
      <c r="P192" s="378" t="e">
        <f t="shared" si="288"/>
        <v>#DIV/0!</v>
      </c>
      <c r="Q192" s="378" t="e">
        <f t="shared" si="289"/>
        <v>#DIV/0!</v>
      </c>
      <c r="R192" s="629"/>
      <c r="S192" s="629"/>
      <c r="T192" s="625"/>
      <c r="U192" s="625"/>
      <c r="V192" s="356"/>
      <c r="W192" s="356"/>
      <c r="X192" s="357"/>
      <c r="Y192" s="357"/>
      <c r="Z192" s="357"/>
      <c r="AA192" s="358"/>
      <c r="AB192" s="359"/>
      <c r="AC192" s="360"/>
    </row>
    <row r="193" spans="1:29" ht="17.25" customHeight="1" x14ac:dyDescent="0.25">
      <c r="A193" s="345" t="s">
        <v>377</v>
      </c>
      <c r="B193" s="661">
        <f t="shared" si="220"/>
        <v>26</v>
      </c>
      <c r="C193" s="661" t="str">
        <f t="shared" si="221"/>
        <v>MS 101 A-26</v>
      </c>
      <c r="D193" s="346"/>
      <c r="E193" s="347"/>
      <c r="F193" s="348"/>
      <c r="G193" s="348"/>
      <c r="H193" s="368">
        <f t="shared" si="280"/>
        <v>0</v>
      </c>
      <c r="I193" s="377">
        <f t="shared" si="281"/>
        <v>719297603.45338953</v>
      </c>
      <c r="J193" s="377">
        <f t="shared" si="282"/>
        <v>0</v>
      </c>
      <c r="K193" s="377">
        <f t="shared" si="283"/>
        <v>-88482.5</v>
      </c>
      <c r="L193" s="377" t="e">
        <f t="shared" si="284"/>
        <v>#DIV/0!</v>
      </c>
      <c r="M193" s="377" t="e">
        <f t="shared" si="285"/>
        <v>#DIV/0!</v>
      </c>
      <c r="N193" s="378" t="e">
        <f t="shared" si="286"/>
        <v>#DIV/0!</v>
      </c>
      <c r="O193" s="378" t="e">
        <f t="shared" si="287"/>
        <v>#DIV/0!</v>
      </c>
      <c r="P193" s="378" t="e">
        <f t="shared" si="288"/>
        <v>#DIV/0!</v>
      </c>
      <c r="Q193" s="378" t="e">
        <f t="shared" si="289"/>
        <v>#DIV/0!</v>
      </c>
      <c r="R193" s="629"/>
      <c r="S193" s="629"/>
      <c r="T193" s="625"/>
      <c r="U193" s="625"/>
      <c r="V193" s="356"/>
      <c r="W193" s="356"/>
      <c r="X193" s="357"/>
      <c r="Y193" s="357"/>
      <c r="Z193" s="357"/>
      <c r="AA193" s="358"/>
      <c r="AB193" s="359"/>
      <c r="AC193" s="360"/>
    </row>
    <row r="194" spans="1:29" ht="17.25" customHeight="1" x14ac:dyDescent="0.25">
      <c r="A194" s="345" t="s">
        <v>377</v>
      </c>
      <c r="B194" s="661">
        <f t="shared" si="220"/>
        <v>27</v>
      </c>
      <c r="C194" s="661" t="str">
        <f t="shared" si="221"/>
        <v>MS 101 A-27</v>
      </c>
      <c r="D194" s="346"/>
      <c r="E194" s="347"/>
      <c r="F194" s="348"/>
      <c r="G194" s="348"/>
      <c r="H194" s="368">
        <f t="shared" si="280"/>
        <v>0</v>
      </c>
      <c r="I194" s="377">
        <f t="shared" si="281"/>
        <v>719297603.45338953</v>
      </c>
      <c r="J194" s="377">
        <f t="shared" si="282"/>
        <v>0</v>
      </c>
      <c r="K194" s="377">
        <f t="shared" si="283"/>
        <v>-88482.5</v>
      </c>
      <c r="L194" s="377" t="e">
        <f t="shared" si="284"/>
        <v>#DIV/0!</v>
      </c>
      <c r="M194" s="377" t="e">
        <f t="shared" si="285"/>
        <v>#DIV/0!</v>
      </c>
      <c r="N194" s="378" t="e">
        <f t="shared" si="286"/>
        <v>#DIV/0!</v>
      </c>
      <c r="O194" s="378" t="e">
        <f t="shared" si="287"/>
        <v>#DIV/0!</v>
      </c>
      <c r="P194" s="378" t="e">
        <f t="shared" si="288"/>
        <v>#DIV/0!</v>
      </c>
      <c r="Q194" s="378" t="e">
        <f t="shared" si="289"/>
        <v>#DIV/0!</v>
      </c>
      <c r="R194" s="629"/>
      <c r="S194" s="629"/>
      <c r="T194" s="625"/>
      <c r="U194" s="625"/>
      <c r="V194" s="356"/>
      <c r="W194" s="356"/>
      <c r="X194" s="357"/>
      <c r="Y194" s="357"/>
      <c r="Z194" s="357"/>
      <c r="AA194" s="358"/>
      <c r="AB194" s="359"/>
      <c r="AC194" s="360"/>
    </row>
    <row r="195" spans="1:29" ht="17.25" customHeight="1" x14ac:dyDescent="0.25">
      <c r="A195" s="345" t="s">
        <v>377</v>
      </c>
      <c r="B195" s="661">
        <f t="shared" si="220"/>
        <v>28</v>
      </c>
      <c r="C195" s="661" t="str">
        <f t="shared" si="221"/>
        <v>MS 101 A-28</v>
      </c>
      <c r="D195" s="346"/>
      <c r="E195" s="347"/>
      <c r="F195" s="348"/>
      <c r="G195" s="348"/>
      <c r="H195" s="368">
        <f t="shared" si="280"/>
        <v>0</v>
      </c>
      <c r="I195" s="377">
        <f t="shared" si="281"/>
        <v>719297603.45338953</v>
      </c>
      <c r="J195" s="377">
        <f t="shared" si="282"/>
        <v>0</v>
      </c>
      <c r="K195" s="377">
        <f t="shared" si="283"/>
        <v>-88482.5</v>
      </c>
      <c r="L195" s="377" t="e">
        <f t="shared" si="284"/>
        <v>#DIV/0!</v>
      </c>
      <c r="M195" s="377" t="e">
        <f t="shared" si="285"/>
        <v>#DIV/0!</v>
      </c>
      <c r="N195" s="378" t="e">
        <f t="shared" si="286"/>
        <v>#DIV/0!</v>
      </c>
      <c r="O195" s="378" t="e">
        <f t="shared" si="287"/>
        <v>#DIV/0!</v>
      </c>
      <c r="P195" s="378" t="e">
        <f t="shared" si="288"/>
        <v>#DIV/0!</v>
      </c>
      <c r="Q195" s="378" t="e">
        <f t="shared" si="289"/>
        <v>#DIV/0!</v>
      </c>
      <c r="R195" s="629"/>
      <c r="S195" s="629"/>
      <c r="T195" s="625"/>
      <c r="U195" s="625"/>
      <c r="V195" s="356">
        <f t="shared" ref="V195:V200" si="290">(E195-$E$167)*100</f>
        <v>-716209719.73000002</v>
      </c>
      <c r="W195" s="356">
        <f t="shared" ref="W195:W200" si="291">(F195-$F$167)*100</f>
        <v>-66578372.600000001</v>
      </c>
      <c r="X195" s="361" t="str">
        <f t="shared" ref="X195:X200" si="292">IF(V195&gt;0,"NORTE","SUL")</f>
        <v>SUL</v>
      </c>
      <c r="Y195" s="361" t="str">
        <f t="shared" ref="Y195:Y200" si="293">IF(W195&gt;0,"LESTE","OESTE")</f>
        <v>OESTE</v>
      </c>
      <c r="Z195" s="361" t="str">
        <f t="shared" ref="Z195:Z200" si="294">IF(AND(X195="SUL", Y195="LESTE"),"SUDESTE", IF(AND(X195="SUL", Y195="OESTE"), "SUDOESTE", IF(AND(X195="NORTE", Y195="LESTE"), "NORDESTE", "NOROESTE")))</f>
        <v>SUDOESTE</v>
      </c>
      <c r="AA195" s="358">
        <f t="shared" ref="AA195:AA200" si="295">ABS(ROUND(W195,2)/ROUND(I195,2))</f>
        <v>9.2560259175989326E-2</v>
      </c>
      <c r="AB195" s="359">
        <f t="shared" ref="AB195:AB200" si="296">DEGREES(ASIN(AA195))</f>
        <v>5.3109141469469066</v>
      </c>
      <c r="AC195" s="360"/>
    </row>
    <row r="196" spans="1:29" ht="17.25" customHeight="1" x14ac:dyDescent="0.25">
      <c r="A196" s="345" t="s">
        <v>377</v>
      </c>
      <c r="B196" s="661">
        <f t="shared" si="220"/>
        <v>29</v>
      </c>
      <c r="C196" s="661" t="str">
        <f t="shared" si="221"/>
        <v>MS 101 A-29</v>
      </c>
      <c r="D196" s="346"/>
      <c r="E196" s="347"/>
      <c r="F196" s="348"/>
      <c r="G196" s="348"/>
      <c r="H196" s="368">
        <f t="shared" si="280"/>
        <v>0</v>
      </c>
      <c r="I196" s="377">
        <f t="shared" si="281"/>
        <v>719297603.45338953</v>
      </c>
      <c r="J196" s="377">
        <f t="shared" si="282"/>
        <v>0</v>
      </c>
      <c r="K196" s="377">
        <f t="shared" si="283"/>
        <v>-88482.5</v>
      </c>
      <c r="L196" s="377" t="e">
        <f t="shared" si="284"/>
        <v>#DIV/0!</v>
      </c>
      <c r="M196" s="377" t="e">
        <f t="shared" si="285"/>
        <v>#DIV/0!</v>
      </c>
      <c r="N196" s="378" t="e">
        <f t="shared" si="286"/>
        <v>#DIV/0!</v>
      </c>
      <c r="O196" s="378" t="e">
        <f t="shared" si="287"/>
        <v>#DIV/0!</v>
      </c>
      <c r="P196" s="378" t="e">
        <f t="shared" si="288"/>
        <v>#DIV/0!</v>
      </c>
      <c r="Q196" s="378" t="e">
        <f t="shared" si="289"/>
        <v>#DIV/0!</v>
      </c>
      <c r="R196" s="629"/>
      <c r="S196" s="629"/>
      <c r="T196" s="625"/>
      <c r="U196" s="625"/>
      <c r="V196" s="356">
        <f t="shared" si="290"/>
        <v>-716209719.73000002</v>
      </c>
      <c r="W196" s="356">
        <f t="shared" si="291"/>
        <v>-66578372.600000001</v>
      </c>
      <c r="X196" s="361" t="str">
        <f t="shared" si="292"/>
        <v>SUL</v>
      </c>
      <c r="Y196" s="361" t="str">
        <f t="shared" si="293"/>
        <v>OESTE</v>
      </c>
      <c r="Z196" s="361" t="str">
        <f t="shared" si="294"/>
        <v>SUDOESTE</v>
      </c>
      <c r="AA196" s="358">
        <f t="shared" si="295"/>
        <v>9.2560259175989326E-2</v>
      </c>
      <c r="AB196" s="359">
        <f t="shared" si="296"/>
        <v>5.3109141469469066</v>
      </c>
      <c r="AC196" s="360"/>
    </row>
    <row r="197" spans="1:29" ht="17.25" customHeight="1" x14ac:dyDescent="0.25">
      <c r="A197" s="345" t="s">
        <v>377</v>
      </c>
      <c r="B197" s="661">
        <f t="shared" si="220"/>
        <v>30</v>
      </c>
      <c r="C197" s="661" t="str">
        <f t="shared" si="221"/>
        <v>MS 101 A-30</v>
      </c>
      <c r="D197" s="346"/>
      <c r="E197" s="347"/>
      <c r="F197" s="348"/>
      <c r="G197" s="348"/>
      <c r="H197" s="368">
        <f t="shared" si="280"/>
        <v>0</v>
      </c>
      <c r="I197" s="377">
        <f t="shared" si="281"/>
        <v>719297603.45338953</v>
      </c>
      <c r="J197" s="377">
        <f t="shared" si="282"/>
        <v>0</v>
      </c>
      <c r="K197" s="377">
        <f t="shared" si="283"/>
        <v>-88482.5</v>
      </c>
      <c r="L197" s="377" t="e">
        <f t="shared" si="284"/>
        <v>#DIV/0!</v>
      </c>
      <c r="M197" s="377" t="e">
        <f t="shared" si="285"/>
        <v>#DIV/0!</v>
      </c>
      <c r="N197" s="378" t="e">
        <f t="shared" si="286"/>
        <v>#DIV/0!</v>
      </c>
      <c r="O197" s="378" t="e">
        <f t="shared" si="287"/>
        <v>#DIV/0!</v>
      </c>
      <c r="P197" s="378" t="e">
        <f t="shared" si="288"/>
        <v>#DIV/0!</v>
      </c>
      <c r="Q197" s="378" t="e">
        <f t="shared" si="289"/>
        <v>#DIV/0!</v>
      </c>
      <c r="R197" s="629"/>
      <c r="S197" s="629"/>
      <c r="T197" s="625"/>
      <c r="U197" s="625"/>
      <c r="V197" s="356">
        <f t="shared" si="290"/>
        <v>-716209719.73000002</v>
      </c>
      <c r="W197" s="356">
        <f t="shared" si="291"/>
        <v>-66578372.600000001</v>
      </c>
      <c r="X197" s="361" t="str">
        <f t="shared" si="292"/>
        <v>SUL</v>
      </c>
      <c r="Y197" s="361" t="str">
        <f t="shared" si="293"/>
        <v>OESTE</v>
      </c>
      <c r="Z197" s="361" t="str">
        <f t="shared" si="294"/>
        <v>SUDOESTE</v>
      </c>
      <c r="AA197" s="358">
        <f t="shared" si="295"/>
        <v>9.2560259175989326E-2</v>
      </c>
      <c r="AB197" s="359">
        <f t="shared" si="296"/>
        <v>5.3109141469469066</v>
      </c>
      <c r="AC197" s="360"/>
    </row>
    <row r="198" spans="1:29" ht="17.25" customHeight="1" x14ac:dyDescent="0.25">
      <c r="A198" s="345" t="s">
        <v>377</v>
      </c>
      <c r="B198" s="661">
        <f t="shared" si="220"/>
        <v>31</v>
      </c>
      <c r="C198" s="661" t="str">
        <f t="shared" si="221"/>
        <v>MS 101 A-31</v>
      </c>
      <c r="D198" s="346"/>
      <c r="E198" s="347"/>
      <c r="F198" s="348"/>
      <c r="G198" s="348"/>
      <c r="H198" s="368">
        <f t="shared" si="280"/>
        <v>0</v>
      </c>
      <c r="I198" s="377">
        <f t="shared" si="281"/>
        <v>719297603.45338953</v>
      </c>
      <c r="J198" s="377">
        <f t="shared" si="282"/>
        <v>0</v>
      </c>
      <c r="K198" s="377">
        <f t="shared" si="283"/>
        <v>-88482.5</v>
      </c>
      <c r="L198" s="377" t="e">
        <f t="shared" si="284"/>
        <v>#DIV/0!</v>
      </c>
      <c r="M198" s="377" t="e">
        <f t="shared" si="285"/>
        <v>#DIV/0!</v>
      </c>
      <c r="N198" s="378" t="e">
        <f t="shared" si="286"/>
        <v>#DIV/0!</v>
      </c>
      <c r="O198" s="378" t="e">
        <f t="shared" si="287"/>
        <v>#DIV/0!</v>
      </c>
      <c r="P198" s="378" t="e">
        <f t="shared" si="288"/>
        <v>#DIV/0!</v>
      </c>
      <c r="Q198" s="378" t="e">
        <f t="shared" si="289"/>
        <v>#DIV/0!</v>
      </c>
      <c r="R198" s="629"/>
      <c r="S198" s="629"/>
      <c r="T198" s="625"/>
      <c r="U198" s="625"/>
      <c r="V198" s="356">
        <f t="shared" si="290"/>
        <v>-716209719.73000002</v>
      </c>
      <c r="W198" s="356">
        <f t="shared" si="291"/>
        <v>-66578372.600000001</v>
      </c>
      <c r="X198" s="361" t="str">
        <f t="shared" si="292"/>
        <v>SUL</v>
      </c>
      <c r="Y198" s="361" t="str">
        <f t="shared" si="293"/>
        <v>OESTE</v>
      </c>
      <c r="Z198" s="361" t="str">
        <f t="shared" si="294"/>
        <v>SUDOESTE</v>
      </c>
      <c r="AA198" s="358">
        <f t="shared" si="295"/>
        <v>9.2560259175989326E-2</v>
      </c>
      <c r="AB198" s="359">
        <f t="shared" si="296"/>
        <v>5.3109141469469066</v>
      </c>
      <c r="AC198" s="360"/>
    </row>
    <row r="199" spans="1:29" ht="17.25" customHeight="1" x14ac:dyDescent="0.25">
      <c r="A199" s="345" t="s">
        <v>377</v>
      </c>
      <c r="B199" s="661">
        <f t="shared" si="220"/>
        <v>32</v>
      </c>
      <c r="C199" s="661" t="str">
        <f t="shared" si="221"/>
        <v>MS 101 A-32</v>
      </c>
      <c r="D199" s="346"/>
      <c r="E199" s="347"/>
      <c r="F199" s="348"/>
      <c r="G199" s="348"/>
      <c r="H199" s="368">
        <f t="shared" si="280"/>
        <v>0</v>
      </c>
      <c r="I199" s="377">
        <f t="shared" si="281"/>
        <v>719297603.45338953</v>
      </c>
      <c r="J199" s="377">
        <f t="shared" si="282"/>
        <v>0</v>
      </c>
      <c r="K199" s="377">
        <f t="shared" si="283"/>
        <v>-88482.5</v>
      </c>
      <c r="L199" s="377" t="e">
        <f t="shared" si="284"/>
        <v>#DIV/0!</v>
      </c>
      <c r="M199" s="377" t="e">
        <f t="shared" si="285"/>
        <v>#DIV/0!</v>
      </c>
      <c r="N199" s="378" t="e">
        <f t="shared" si="286"/>
        <v>#DIV/0!</v>
      </c>
      <c r="O199" s="378" t="e">
        <f t="shared" si="287"/>
        <v>#DIV/0!</v>
      </c>
      <c r="P199" s="378" t="e">
        <f t="shared" si="288"/>
        <v>#DIV/0!</v>
      </c>
      <c r="Q199" s="378" t="e">
        <f t="shared" si="289"/>
        <v>#DIV/0!</v>
      </c>
      <c r="R199" s="629"/>
      <c r="S199" s="629"/>
      <c r="T199" s="625"/>
      <c r="U199" s="625"/>
      <c r="V199" s="356">
        <f t="shared" si="290"/>
        <v>-716209719.73000002</v>
      </c>
      <c r="W199" s="356">
        <f t="shared" si="291"/>
        <v>-66578372.600000001</v>
      </c>
      <c r="X199" s="361" t="str">
        <f t="shared" si="292"/>
        <v>SUL</v>
      </c>
      <c r="Y199" s="361" t="str">
        <f t="shared" si="293"/>
        <v>OESTE</v>
      </c>
      <c r="Z199" s="361" t="str">
        <f t="shared" si="294"/>
        <v>SUDOESTE</v>
      </c>
      <c r="AA199" s="358">
        <f t="shared" si="295"/>
        <v>9.2560259175989326E-2</v>
      </c>
      <c r="AB199" s="359">
        <f t="shared" si="296"/>
        <v>5.3109141469469066</v>
      </c>
      <c r="AC199" s="360"/>
    </row>
    <row r="200" spans="1:29" ht="17.25" customHeight="1" x14ac:dyDescent="0.25">
      <c r="A200" s="345" t="s">
        <v>377</v>
      </c>
      <c r="B200" s="661">
        <f t="shared" si="220"/>
        <v>33</v>
      </c>
      <c r="C200" s="661" t="str">
        <f t="shared" si="221"/>
        <v>MS 101 A-33</v>
      </c>
      <c r="D200" s="346"/>
      <c r="E200" s="347"/>
      <c r="F200" s="348"/>
      <c r="G200" s="348"/>
      <c r="H200" s="368">
        <f t="shared" si="280"/>
        <v>0</v>
      </c>
      <c r="I200" s="377">
        <f t="shared" si="281"/>
        <v>719297603.45338953</v>
      </c>
      <c r="J200" s="377">
        <f t="shared" si="282"/>
        <v>0</v>
      </c>
      <c r="K200" s="377">
        <f t="shared" si="283"/>
        <v>-88482.5</v>
      </c>
      <c r="L200" s="377" t="e">
        <f t="shared" si="284"/>
        <v>#DIV/0!</v>
      </c>
      <c r="M200" s="377" t="e">
        <f t="shared" si="285"/>
        <v>#DIV/0!</v>
      </c>
      <c r="N200" s="378" t="e">
        <f t="shared" si="286"/>
        <v>#DIV/0!</v>
      </c>
      <c r="O200" s="378" t="e">
        <f t="shared" si="287"/>
        <v>#DIV/0!</v>
      </c>
      <c r="P200" s="378" t="e">
        <f t="shared" si="288"/>
        <v>#DIV/0!</v>
      </c>
      <c r="Q200" s="378" t="e">
        <f t="shared" si="289"/>
        <v>#DIV/0!</v>
      </c>
      <c r="R200" s="629"/>
      <c r="S200" s="629"/>
      <c r="T200" s="625"/>
      <c r="U200" s="625"/>
      <c r="V200" s="356">
        <f t="shared" si="290"/>
        <v>-716209719.73000002</v>
      </c>
      <c r="W200" s="356">
        <f t="shared" si="291"/>
        <v>-66578372.600000001</v>
      </c>
      <c r="X200" s="361" t="str">
        <f t="shared" si="292"/>
        <v>SUL</v>
      </c>
      <c r="Y200" s="361" t="str">
        <f t="shared" si="293"/>
        <v>OESTE</v>
      </c>
      <c r="Z200" s="361" t="str">
        <f t="shared" si="294"/>
        <v>SUDOESTE</v>
      </c>
      <c r="AA200" s="358">
        <f t="shared" si="295"/>
        <v>9.2560259175989326E-2</v>
      </c>
      <c r="AB200" s="359">
        <f t="shared" si="296"/>
        <v>5.3109141469469066</v>
      </c>
      <c r="AC200" s="360"/>
    </row>
    <row r="201" spans="1:29" ht="15" customHeight="1" x14ac:dyDescent="0.2">
      <c r="A201" s="379"/>
      <c r="B201" s="661">
        <f t="shared" si="220"/>
        <v>1</v>
      </c>
      <c r="C201" s="661" t="str">
        <f t="shared" si="221"/>
        <v>-1</v>
      </c>
      <c r="D201" s="380"/>
      <c r="E201" s="381"/>
      <c r="F201" s="382" t="s">
        <v>313</v>
      </c>
      <c r="G201" s="382"/>
      <c r="H201" s="383"/>
      <c r="I201" s="383"/>
      <c r="J201" s="383"/>
      <c r="K201" s="383"/>
      <c r="L201" s="383"/>
      <c r="M201" s="383"/>
      <c r="N201" s="384"/>
      <c r="O201" s="384"/>
      <c r="P201" s="384"/>
      <c r="Q201" s="384"/>
      <c r="R201" s="354"/>
      <c r="S201" s="354"/>
      <c r="T201" s="354"/>
      <c r="U201" s="354"/>
      <c r="V201" s="383"/>
      <c r="W201" s="383"/>
      <c r="X201" s="384"/>
      <c r="Y201" s="384"/>
      <c r="Z201" s="384"/>
      <c r="AA201" s="384"/>
      <c r="AB201" s="385"/>
      <c r="AC201" s="386"/>
    </row>
    <row r="202" spans="1:29" ht="15" customHeight="1" x14ac:dyDescent="0.2">
      <c r="A202" s="345" t="s">
        <v>114</v>
      </c>
      <c r="B202" s="661">
        <f t="shared" si="220"/>
        <v>1</v>
      </c>
      <c r="C202" s="661" t="str">
        <f t="shared" si="221"/>
        <v>MS 102-1</v>
      </c>
      <c r="D202" s="346">
        <f>'Leituras semanais - MS'!D6</f>
        <v>41299</v>
      </c>
      <c r="E202" s="347">
        <f>'LEITURAS INICIAIS'!C7</f>
        <v>7162116.3953999998</v>
      </c>
      <c r="F202" s="348">
        <f>'LEITURAS INICIAIS'!D7</f>
        <v>665848.70550000004</v>
      </c>
      <c r="G202" s="348">
        <f>'LEITURAS INICIAIS'!E7</f>
        <v>894.21600000000001</v>
      </c>
      <c r="H202" s="350"/>
      <c r="I202" s="350"/>
      <c r="J202" s="350"/>
      <c r="K202" s="350"/>
      <c r="L202" s="350"/>
      <c r="M202" s="350"/>
      <c r="N202" s="351"/>
      <c r="O202" s="351"/>
      <c r="P202" s="351"/>
      <c r="Q202" s="351"/>
      <c r="R202" s="354"/>
      <c r="S202" s="354"/>
      <c r="T202" s="354"/>
      <c r="U202" s="354"/>
      <c r="V202" s="383"/>
      <c r="W202" s="383"/>
      <c r="X202" s="384"/>
      <c r="Y202" s="384"/>
      <c r="Z202" s="384"/>
      <c r="AA202" s="384"/>
      <c r="AB202" s="385"/>
      <c r="AC202" s="386"/>
    </row>
    <row r="203" spans="1:29" ht="17.25" customHeight="1" x14ac:dyDescent="0.25">
      <c r="A203" s="345" t="str">
        <f t="shared" ref="A203:A234" si="297">A202</f>
        <v>MS 102</v>
      </c>
      <c r="B203" s="661">
        <f t="shared" si="220"/>
        <v>2</v>
      </c>
      <c r="C203" s="661" t="str">
        <f t="shared" si="221"/>
        <v>MS 102-2</v>
      </c>
      <c r="D203" s="346">
        <f>'Leituras semanais - MS'!D7</f>
        <v>41306</v>
      </c>
      <c r="E203" s="347">
        <v>7162116.4022000004</v>
      </c>
      <c r="F203" s="348">
        <v>665848.70039999997</v>
      </c>
      <c r="G203" s="348">
        <v>894.20699999999999</v>
      </c>
      <c r="H203" s="356">
        <f t="shared" ref="H203:H234" si="298">SQRT((E203-E202)^2+(F203-F202)^2)*100</f>
        <v>0.85000004852190647</v>
      </c>
      <c r="I203" s="356">
        <f t="shared" ref="I203:I234" si="299">SQRT((E203-$E$202)^2+(F203-$F$202)^2)*100</f>
        <v>0.85000004852190647</v>
      </c>
      <c r="J203" s="356">
        <f t="shared" ref="J203:J234" si="300">(G203-G202)*100</f>
        <v>-0.90000000000145519</v>
      </c>
      <c r="K203" s="356">
        <f t="shared" ref="K203:K234" si="301">(G203-$G$202)*100</f>
        <v>-0.90000000000145519</v>
      </c>
      <c r="L203" s="356">
        <f t="shared" ref="L203:L234" si="302">H203/(D203-D202)</f>
        <v>0.12142857836027235</v>
      </c>
      <c r="M203" s="356">
        <f t="shared" ref="M203:M234" si="303">ABS(J203/(D203-D202))</f>
        <v>0.12857142857163645</v>
      </c>
      <c r="N203" s="361" t="str">
        <f t="shared" ref="N203" si="304">IF(L203&lt;=0.25,"OK",IF(AND(0.25&lt;L203,L203&lt;=1),"ATENÇÃO",IF(AND(1&lt;L203,L203&lt;=4),"ALERTA",IF(AND(4&lt;L203,L203&lt;=14),"INTERVENÇÃO","PARALISAÇÃO"))))</f>
        <v>OK</v>
      </c>
      <c r="O203" s="361" t="str">
        <f t="shared" ref="O203" si="305">IF(M203&lt;=0.25,"OK",IF(AND(0.25&lt;M203,M203&lt;=1),"ATENÇÃO",IF(AND(1&lt;M203,M203&lt;=4),"ALERTA",IF(AND(4&lt;M203,M203&lt;=14),"INTERVENÇÃO","PARALISAÇÃO"))))</f>
        <v>OK</v>
      </c>
      <c r="P203" s="361" t="str">
        <f t="shared" ref="P203" si="306">IF(L203&lt;=1,"COND. MIN.",IF(AND(1&lt;L203, L203&lt;=2),"ATENÇÃO",IF(AND(2&lt;L203,L203&lt;=5),"ALERTA","INTERVENÇÃO")))</f>
        <v>COND. MIN.</v>
      </c>
      <c r="Q203" s="361" t="str">
        <f t="shared" ref="Q203:Q234" si="307">IF(M203&lt;=2,"COND. MIN.",IF(AND(2&lt;M203, M203&lt;=4),"ATENÇÃO",IF(AND(4&lt;M203, M203&lt;=10),"ALERTA","INTERVENÇÃO")))</f>
        <v>COND. MIN.</v>
      </c>
      <c r="R203" s="625"/>
      <c r="S203" s="625"/>
      <c r="T203" s="625"/>
      <c r="U203" s="625"/>
      <c r="V203" s="356">
        <f t="shared" ref="V203:V234" si="308">(E203-$E$202)*100</f>
        <v>0.68000005558133125</v>
      </c>
      <c r="W203" s="356">
        <f t="shared" ref="W203:W234" si="309">(F203-$F$202)*100</f>
        <v>-0.51000000676140189</v>
      </c>
      <c r="X203" s="361" t="str">
        <f t="shared" ref="X203:X234" si="310">IF(V203&gt;0,"NORTE","SUL")</f>
        <v>NORTE</v>
      </c>
      <c r="Y203" s="361" t="str">
        <f t="shared" ref="Y203:Y234" si="311">IF(W203&gt;0,"LESTE","OESTE")</f>
        <v>OESTE</v>
      </c>
      <c r="Z203" s="361" t="str">
        <f t="shared" ref="Z203:Z234" si="312">IF(AND(X203="SUL", Y203="LESTE"),"SUDESTE", IF(AND(X203="SUL", Y203="OESTE"), "SUDOESTE", IF(AND(X203="NORTE", Y203="LESTE"), "NORDESTE", "NOROESTE")))</f>
        <v>NOROESTE</v>
      </c>
      <c r="AA203" s="358">
        <f t="shared" ref="AA203:AA234" si="313">ABS(ROUND(W203,2)/ROUND(I203,2))</f>
        <v>0.6</v>
      </c>
      <c r="AB203" s="359">
        <f t="shared" ref="AB203:AB234" si="314">DEGREES(ASIN(AA203))</f>
        <v>36.86989764584402</v>
      </c>
      <c r="AC203" s="360"/>
    </row>
    <row r="204" spans="1:29" ht="17.25" customHeight="1" x14ac:dyDescent="0.25">
      <c r="A204" s="345" t="str">
        <f t="shared" si="297"/>
        <v>MS 102</v>
      </c>
      <c r="B204" s="661">
        <f t="shared" si="220"/>
        <v>3</v>
      </c>
      <c r="C204" s="661" t="str">
        <f t="shared" si="221"/>
        <v>MS 102-3</v>
      </c>
      <c r="D204" s="346">
        <f>'Leituras semanais - MS'!D8</f>
        <v>41313</v>
      </c>
      <c r="E204" s="347">
        <v>7162116.4029000001</v>
      </c>
      <c r="F204" s="348">
        <v>665848.69940000004</v>
      </c>
      <c r="G204" s="348">
        <v>894.19299999999998</v>
      </c>
      <c r="H204" s="356">
        <f t="shared" si="298"/>
        <v>0.12206553572807544</v>
      </c>
      <c r="I204" s="356">
        <f t="shared" si="299"/>
        <v>0.96674714612685286</v>
      </c>
      <c r="J204" s="356">
        <f t="shared" si="300"/>
        <v>-1.4000000000010004</v>
      </c>
      <c r="K204" s="356">
        <f t="shared" si="301"/>
        <v>-2.3000000000024556</v>
      </c>
      <c r="L204" s="356">
        <f t="shared" si="302"/>
        <v>1.7437933675439349E-2</v>
      </c>
      <c r="M204" s="356">
        <f t="shared" si="303"/>
        <v>0.20000000000014292</v>
      </c>
      <c r="N204" s="361" t="str">
        <f t="shared" ref="N204:N267" si="315">IF(L204&lt;=0.25,"OK",IF(AND(0.25&lt;L204,L204&lt;=1),"ATENÇÃO",IF(AND(1&lt;L204,L204&lt;=4),"ALERTA",IF(AND(4&lt;L204,L204&lt;=14),"INTERVENÇÃO","PARALISAÇÃO"))))</f>
        <v>OK</v>
      </c>
      <c r="O204" s="361" t="str">
        <f t="shared" ref="O204:O267" si="316">IF(M204&lt;=0.25,"OK",IF(AND(0.25&lt;M204,M204&lt;=1),"ATENÇÃO",IF(AND(1&lt;M204,M204&lt;=4),"ALERTA",IF(AND(4&lt;M204,M204&lt;=14),"INTERVENÇÃO","PARALISAÇÃO"))))</f>
        <v>OK</v>
      </c>
      <c r="P204" s="361" t="str">
        <f t="shared" ref="P204:P267" si="317">IF(L204&lt;=1,"COND. MIN.",IF(AND(1&lt;L204, L204&lt;=2),"ATENÇÃO",IF(AND(2&lt;L204,L204&lt;=5),"ALERTA","INTERVENÇÃO")))</f>
        <v>COND. MIN.</v>
      </c>
      <c r="Q204" s="361" t="str">
        <f t="shared" si="307"/>
        <v>COND. MIN.</v>
      </c>
      <c r="R204" s="625"/>
      <c r="S204" s="625"/>
      <c r="T204" s="625"/>
      <c r="U204" s="625"/>
      <c r="V204" s="356">
        <f t="shared" si="308"/>
        <v>0.75000002980232239</v>
      </c>
      <c r="W204" s="356">
        <f t="shared" si="309"/>
        <v>-0.60999999986961484</v>
      </c>
      <c r="X204" s="361" t="str">
        <f t="shared" si="310"/>
        <v>NORTE</v>
      </c>
      <c r="Y204" s="361" t="str">
        <f t="shared" si="311"/>
        <v>OESTE</v>
      </c>
      <c r="Z204" s="361" t="str">
        <f t="shared" si="312"/>
        <v>NOROESTE</v>
      </c>
      <c r="AA204" s="358">
        <f t="shared" si="313"/>
        <v>0.62886597938144329</v>
      </c>
      <c r="AB204" s="359">
        <f t="shared" si="314"/>
        <v>38.966506020087358</v>
      </c>
      <c r="AC204" s="360"/>
    </row>
    <row r="205" spans="1:29" ht="17.25" customHeight="1" x14ac:dyDescent="0.25">
      <c r="A205" s="345" t="str">
        <f t="shared" si="297"/>
        <v>MS 102</v>
      </c>
      <c r="B205" s="661">
        <f t="shared" si="220"/>
        <v>4</v>
      </c>
      <c r="C205" s="661" t="str">
        <f t="shared" si="221"/>
        <v>MS 102-4</v>
      </c>
      <c r="D205" s="346">
        <f>'Leituras semanais - MS'!D9</f>
        <v>41320</v>
      </c>
      <c r="E205" s="347">
        <v>7162116.4068999998</v>
      </c>
      <c r="F205" s="348">
        <v>665848.69550000003</v>
      </c>
      <c r="G205" s="348">
        <v>894.18499999999995</v>
      </c>
      <c r="H205" s="356">
        <f t="shared" si="298"/>
        <v>0.55865908994163349</v>
      </c>
      <c r="I205" s="356">
        <f t="shared" si="299"/>
        <v>1.5239750677106059</v>
      </c>
      <c r="J205" s="356">
        <f t="shared" si="300"/>
        <v>-0.80000000000381988</v>
      </c>
      <c r="K205" s="356">
        <f t="shared" si="301"/>
        <v>-3.1000000000062755</v>
      </c>
      <c r="L205" s="356">
        <f t="shared" si="302"/>
        <v>7.9808441420233356E-2</v>
      </c>
      <c r="M205" s="356">
        <f t="shared" si="303"/>
        <v>0.11428571428625998</v>
      </c>
      <c r="N205" s="361" t="str">
        <f t="shared" si="315"/>
        <v>OK</v>
      </c>
      <c r="O205" s="361" t="str">
        <f t="shared" si="316"/>
        <v>OK</v>
      </c>
      <c r="P205" s="361" t="str">
        <f t="shared" si="317"/>
        <v>COND. MIN.</v>
      </c>
      <c r="Q205" s="361" t="str">
        <f t="shared" si="307"/>
        <v>COND. MIN.</v>
      </c>
      <c r="R205" s="625"/>
      <c r="S205" s="625"/>
      <c r="T205" s="625"/>
      <c r="U205" s="625"/>
      <c r="V205" s="356">
        <f t="shared" si="308"/>
        <v>1.1500000022351742</v>
      </c>
      <c r="W205" s="356">
        <f t="shared" si="309"/>
        <v>-1.0000000009313226</v>
      </c>
      <c r="X205" s="361" t="str">
        <f t="shared" si="310"/>
        <v>NORTE</v>
      </c>
      <c r="Y205" s="361" t="str">
        <f t="shared" si="311"/>
        <v>OESTE</v>
      </c>
      <c r="Z205" s="361" t="str">
        <f t="shared" si="312"/>
        <v>NOROESTE</v>
      </c>
      <c r="AA205" s="358">
        <f t="shared" si="313"/>
        <v>0.65789473684210531</v>
      </c>
      <c r="AB205" s="359">
        <f t="shared" si="314"/>
        <v>41.139510414899149</v>
      </c>
      <c r="AC205" s="360"/>
    </row>
    <row r="206" spans="1:29" ht="17.25" customHeight="1" x14ac:dyDescent="0.25">
      <c r="A206" s="345" t="str">
        <f t="shared" si="297"/>
        <v>MS 102</v>
      </c>
      <c r="B206" s="661">
        <f t="shared" si="220"/>
        <v>5</v>
      </c>
      <c r="C206" s="661" t="str">
        <f t="shared" si="221"/>
        <v>MS 102-5</v>
      </c>
      <c r="D206" s="346">
        <f>'Leituras semanais - MS'!D10</f>
        <v>41327</v>
      </c>
      <c r="E206" s="347">
        <v>7162116.4144000001</v>
      </c>
      <c r="F206" s="348">
        <v>665848.67940000002</v>
      </c>
      <c r="G206" s="348">
        <v>894.16600000000005</v>
      </c>
      <c r="H206" s="356">
        <f t="shared" si="298"/>
        <v>1.776119378668704</v>
      </c>
      <c r="I206" s="356">
        <f t="shared" si="299"/>
        <v>3.2283277607431509</v>
      </c>
      <c r="J206" s="356">
        <f t="shared" si="300"/>
        <v>-1.899999999989177</v>
      </c>
      <c r="K206" s="356">
        <f t="shared" si="301"/>
        <v>-4.9999999999954525</v>
      </c>
      <c r="L206" s="356">
        <f t="shared" si="302"/>
        <v>0.25373133980981483</v>
      </c>
      <c r="M206" s="356">
        <f t="shared" si="303"/>
        <v>0.27142857142702531</v>
      </c>
      <c r="N206" s="361" t="str">
        <f t="shared" si="315"/>
        <v>ATENÇÃO</v>
      </c>
      <c r="O206" s="361" t="str">
        <f t="shared" si="316"/>
        <v>ATENÇÃO</v>
      </c>
      <c r="P206" s="361" t="str">
        <f t="shared" si="317"/>
        <v>COND. MIN.</v>
      </c>
      <c r="Q206" s="361" t="str">
        <f t="shared" si="307"/>
        <v>COND. MIN.</v>
      </c>
      <c r="R206" s="625"/>
      <c r="S206" s="625"/>
      <c r="T206" s="625"/>
      <c r="U206" s="625"/>
      <c r="V206" s="356">
        <f t="shared" si="308"/>
        <v>1.9000000320374966</v>
      </c>
      <c r="W206" s="356">
        <f t="shared" si="309"/>
        <v>-2.61000000173226</v>
      </c>
      <c r="X206" s="361" t="str">
        <f t="shared" si="310"/>
        <v>NORTE</v>
      </c>
      <c r="Y206" s="361" t="str">
        <f t="shared" si="311"/>
        <v>OESTE</v>
      </c>
      <c r="Z206" s="361" t="str">
        <f t="shared" si="312"/>
        <v>NOROESTE</v>
      </c>
      <c r="AA206" s="358">
        <f t="shared" si="313"/>
        <v>0.80804953560371517</v>
      </c>
      <c r="AB206" s="359">
        <f t="shared" si="314"/>
        <v>53.905801170072479</v>
      </c>
      <c r="AC206" s="360"/>
    </row>
    <row r="207" spans="1:29" ht="17.25" customHeight="1" x14ac:dyDescent="0.25">
      <c r="A207" s="345" t="str">
        <f t="shared" si="297"/>
        <v>MS 102</v>
      </c>
      <c r="B207" s="661">
        <f t="shared" si="220"/>
        <v>6</v>
      </c>
      <c r="C207" s="661" t="str">
        <f t="shared" si="221"/>
        <v>MS 102-6</v>
      </c>
      <c r="D207" s="346">
        <f>'Leituras semanais - MS'!D11</f>
        <v>41334</v>
      </c>
      <c r="E207" s="347">
        <v>7162116.4155999999</v>
      </c>
      <c r="F207" s="348">
        <v>665848.68330000003</v>
      </c>
      <c r="G207" s="348">
        <v>894.16200000000003</v>
      </c>
      <c r="H207" s="355">
        <f t="shared" si="298"/>
        <v>0.40804411110580124</v>
      </c>
      <c r="I207" s="356">
        <f t="shared" si="299"/>
        <v>3.0014663185469739</v>
      </c>
      <c r="J207" s="356">
        <f t="shared" si="300"/>
        <v>-0.40000000000190994</v>
      </c>
      <c r="K207" s="356">
        <f t="shared" si="301"/>
        <v>-5.3999999999973625</v>
      </c>
      <c r="L207" s="356">
        <f t="shared" si="302"/>
        <v>5.8292015872257318E-2</v>
      </c>
      <c r="M207" s="356">
        <f t="shared" si="303"/>
        <v>5.7142857143129992E-2</v>
      </c>
      <c r="N207" s="361" t="str">
        <f t="shared" si="315"/>
        <v>OK</v>
      </c>
      <c r="O207" s="361" t="str">
        <f t="shared" si="316"/>
        <v>OK</v>
      </c>
      <c r="P207" s="361" t="str">
        <f t="shared" si="317"/>
        <v>COND. MIN.</v>
      </c>
      <c r="Q207" s="361" t="str">
        <f t="shared" si="307"/>
        <v>COND. MIN.</v>
      </c>
      <c r="R207" s="625"/>
      <c r="S207" s="625"/>
      <c r="T207" s="625"/>
      <c r="U207" s="625"/>
      <c r="V207" s="356">
        <f t="shared" si="308"/>
        <v>2.0200000144541264</v>
      </c>
      <c r="W207" s="356">
        <f t="shared" si="309"/>
        <v>-2.2200000006705523</v>
      </c>
      <c r="X207" s="361" t="str">
        <f t="shared" si="310"/>
        <v>NORTE</v>
      </c>
      <c r="Y207" s="361" t="str">
        <f t="shared" si="311"/>
        <v>OESTE</v>
      </c>
      <c r="Z207" s="361" t="str">
        <f t="shared" si="312"/>
        <v>NOROESTE</v>
      </c>
      <c r="AA207" s="358">
        <f t="shared" si="313"/>
        <v>0.7400000000000001</v>
      </c>
      <c r="AB207" s="359">
        <f t="shared" si="314"/>
        <v>47.731415570427544</v>
      </c>
      <c r="AC207" s="360"/>
    </row>
    <row r="208" spans="1:29" ht="17.25" customHeight="1" x14ac:dyDescent="0.25">
      <c r="A208" s="345" t="str">
        <f t="shared" si="297"/>
        <v>MS 102</v>
      </c>
      <c r="B208" s="661">
        <f t="shared" si="220"/>
        <v>7</v>
      </c>
      <c r="C208" s="661" t="str">
        <f t="shared" si="221"/>
        <v>MS 102-7</v>
      </c>
      <c r="D208" s="346">
        <f>'Leituras semanais - MS'!D12</f>
        <v>41341</v>
      </c>
      <c r="E208" s="347">
        <v>7162116.4252000004</v>
      </c>
      <c r="F208" s="348">
        <v>665848.68050000002</v>
      </c>
      <c r="G208" s="348">
        <v>894.15200000000004</v>
      </c>
      <c r="H208" s="355">
        <f t="shared" si="298"/>
        <v>1.0000000442378223</v>
      </c>
      <c r="I208" s="356">
        <f t="shared" si="299"/>
        <v>3.889781532367794</v>
      </c>
      <c r="J208" s="356">
        <f t="shared" si="300"/>
        <v>-0.99999999999909051</v>
      </c>
      <c r="K208" s="356">
        <f t="shared" si="301"/>
        <v>-6.399999999996453</v>
      </c>
      <c r="L208" s="356">
        <f t="shared" si="302"/>
        <v>0.14285714917683176</v>
      </c>
      <c r="M208" s="356">
        <f t="shared" si="303"/>
        <v>0.14285714285701293</v>
      </c>
      <c r="N208" s="361" t="str">
        <f t="shared" si="315"/>
        <v>OK</v>
      </c>
      <c r="O208" s="361" t="str">
        <f t="shared" si="316"/>
        <v>OK</v>
      </c>
      <c r="P208" s="361" t="str">
        <f t="shared" si="317"/>
        <v>COND. MIN.</v>
      </c>
      <c r="Q208" s="361" t="str">
        <f t="shared" si="307"/>
        <v>COND. MIN.</v>
      </c>
      <c r="R208" s="625"/>
      <c r="S208" s="625"/>
      <c r="T208" s="625"/>
      <c r="U208" s="625"/>
      <c r="V208" s="356">
        <f t="shared" si="308"/>
        <v>2.9800000600516796</v>
      </c>
      <c r="W208" s="356">
        <f t="shared" si="309"/>
        <v>-2.5000000023283064</v>
      </c>
      <c r="X208" s="361" t="str">
        <f t="shared" si="310"/>
        <v>NORTE</v>
      </c>
      <c r="Y208" s="361" t="str">
        <f t="shared" si="311"/>
        <v>OESTE</v>
      </c>
      <c r="Z208" s="361" t="str">
        <f t="shared" si="312"/>
        <v>NOROESTE</v>
      </c>
      <c r="AA208" s="358">
        <f t="shared" si="313"/>
        <v>0.64267352185089976</v>
      </c>
      <c r="AB208" s="359">
        <f t="shared" si="314"/>
        <v>39.99146741006038</v>
      </c>
      <c r="AC208" s="360"/>
    </row>
    <row r="209" spans="1:29" ht="17.25" customHeight="1" x14ac:dyDescent="0.25">
      <c r="A209" s="345" t="str">
        <f t="shared" si="297"/>
        <v>MS 102</v>
      </c>
      <c r="B209" s="661">
        <f t="shared" si="220"/>
        <v>8</v>
      </c>
      <c r="C209" s="661" t="str">
        <f t="shared" si="221"/>
        <v>MS 102-8</v>
      </c>
      <c r="D209" s="346">
        <f>'Leituras semanais - MS'!D13</f>
        <v>41348</v>
      </c>
      <c r="E209" s="347">
        <v>7162116.4537000004</v>
      </c>
      <c r="F209" s="348">
        <v>665848.67119999998</v>
      </c>
      <c r="G209" s="348">
        <v>894.13900000000001</v>
      </c>
      <c r="H209" s="355">
        <f t="shared" si="298"/>
        <v>2.9978992669648488</v>
      </c>
      <c r="I209" s="356">
        <f t="shared" si="299"/>
        <v>6.7641555834457705</v>
      </c>
      <c r="J209" s="356">
        <f t="shared" si="300"/>
        <v>-1.3000000000033651</v>
      </c>
      <c r="K209" s="356">
        <f t="shared" si="301"/>
        <v>-7.6999999999998181</v>
      </c>
      <c r="L209" s="356">
        <f t="shared" si="302"/>
        <v>0.42827132385212124</v>
      </c>
      <c r="M209" s="356">
        <f t="shared" si="303"/>
        <v>0.18571428571476645</v>
      </c>
      <c r="N209" s="361" t="str">
        <f t="shared" si="315"/>
        <v>ATENÇÃO</v>
      </c>
      <c r="O209" s="361" t="str">
        <f t="shared" si="316"/>
        <v>OK</v>
      </c>
      <c r="P209" s="361" t="str">
        <f t="shared" si="317"/>
        <v>COND. MIN.</v>
      </c>
      <c r="Q209" s="361" t="str">
        <f t="shared" si="307"/>
        <v>COND. MIN.</v>
      </c>
      <c r="R209" s="625"/>
      <c r="S209" s="625"/>
      <c r="T209" s="625"/>
      <c r="U209" s="625"/>
      <c r="V209" s="356">
        <f t="shared" si="308"/>
        <v>5.8300000615417957</v>
      </c>
      <c r="W209" s="356">
        <f t="shared" si="309"/>
        <v>-3.4300000057555735</v>
      </c>
      <c r="X209" s="361" t="str">
        <f t="shared" si="310"/>
        <v>NORTE</v>
      </c>
      <c r="Y209" s="361" t="str">
        <f t="shared" si="311"/>
        <v>OESTE</v>
      </c>
      <c r="Z209" s="361" t="str">
        <f t="shared" si="312"/>
        <v>NOROESTE</v>
      </c>
      <c r="AA209" s="358">
        <f t="shared" si="313"/>
        <v>0.50739644970414211</v>
      </c>
      <c r="AB209" s="359">
        <f t="shared" si="314"/>
        <v>30.490563647704558</v>
      </c>
      <c r="AC209" s="360"/>
    </row>
    <row r="210" spans="1:29" ht="17.25" customHeight="1" x14ac:dyDescent="0.25">
      <c r="A210" s="345" t="str">
        <f t="shared" si="297"/>
        <v>MS 102</v>
      </c>
      <c r="B210" s="661">
        <f t="shared" si="220"/>
        <v>9</v>
      </c>
      <c r="C210" s="661" t="str">
        <f t="shared" si="221"/>
        <v>MS 102-9</v>
      </c>
      <c r="D210" s="346">
        <f>'Leituras semanais - MS'!D14</f>
        <v>41355</v>
      </c>
      <c r="E210" s="347">
        <v>7162116.4263000004</v>
      </c>
      <c r="F210" s="348">
        <v>665848.68389999995</v>
      </c>
      <c r="G210" s="348">
        <v>894.13300000000004</v>
      </c>
      <c r="H210" s="355">
        <f t="shared" si="298"/>
        <v>3.0200165565799875</v>
      </c>
      <c r="I210" s="356">
        <f t="shared" si="299"/>
        <v>3.7701061534541278</v>
      </c>
      <c r="J210" s="356">
        <f t="shared" si="300"/>
        <v>-0.59999999999718057</v>
      </c>
      <c r="K210" s="356">
        <f t="shared" si="301"/>
        <v>-8.2999999999969987</v>
      </c>
      <c r="L210" s="356">
        <f t="shared" si="302"/>
        <v>0.43143093665428395</v>
      </c>
      <c r="M210" s="356">
        <f t="shared" si="303"/>
        <v>8.571428571388294E-2</v>
      </c>
      <c r="N210" s="361" t="str">
        <f t="shared" si="315"/>
        <v>ATENÇÃO</v>
      </c>
      <c r="O210" s="361" t="str">
        <f t="shared" si="316"/>
        <v>OK</v>
      </c>
      <c r="P210" s="361" t="str">
        <f t="shared" si="317"/>
        <v>COND. MIN.</v>
      </c>
      <c r="Q210" s="361" t="str">
        <f t="shared" si="307"/>
        <v>COND. MIN.</v>
      </c>
      <c r="R210" s="625"/>
      <c r="S210" s="625"/>
      <c r="T210" s="625"/>
      <c r="U210" s="625"/>
      <c r="V210" s="356">
        <f t="shared" si="308"/>
        <v>3.0900000594556332</v>
      </c>
      <c r="W210" s="356">
        <f t="shared" si="309"/>
        <v>-2.1600000094622374</v>
      </c>
      <c r="X210" s="361" t="str">
        <f t="shared" si="310"/>
        <v>NORTE</v>
      </c>
      <c r="Y210" s="361" t="str">
        <f t="shared" si="311"/>
        <v>OESTE</v>
      </c>
      <c r="Z210" s="361" t="str">
        <f t="shared" si="312"/>
        <v>NOROESTE</v>
      </c>
      <c r="AA210" s="358">
        <f t="shared" si="313"/>
        <v>0.57294429708222816</v>
      </c>
      <c r="AB210" s="359">
        <f t="shared" si="314"/>
        <v>34.955796807377993</v>
      </c>
      <c r="AC210" s="360"/>
    </row>
    <row r="211" spans="1:29" ht="17.25" customHeight="1" x14ac:dyDescent="0.25">
      <c r="A211" s="345" t="str">
        <f t="shared" si="297"/>
        <v>MS 102</v>
      </c>
      <c r="B211" s="661">
        <f t="shared" si="220"/>
        <v>10</v>
      </c>
      <c r="C211" s="661" t="str">
        <f t="shared" si="221"/>
        <v>MS 102-10</v>
      </c>
      <c r="D211" s="346">
        <f>'Leituras semanais - MS'!D15</f>
        <v>41361</v>
      </c>
      <c r="E211" s="347">
        <v>7162116.4649</v>
      </c>
      <c r="F211" s="348">
        <v>665848.67319999996</v>
      </c>
      <c r="G211" s="348">
        <v>894.11500000000001</v>
      </c>
      <c r="H211" s="355">
        <f t="shared" si="298"/>
        <v>4.0055586008018684</v>
      </c>
      <c r="I211" s="356">
        <f t="shared" si="299"/>
        <v>7.6639024231361068</v>
      </c>
      <c r="J211" s="356">
        <f t="shared" si="300"/>
        <v>-1.8000000000029104</v>
      </c>
      <c r="K211" s="356">
        <f t="shared" si="301"/>
        <v>-10.099999999999909</v>
      </c>
      <c r="L211" s="356">
        <f t="shared" si="302"/>
        <v>0.6675931001336447</v>
      </c>
      <c r="M211" s="356">
        <f t="shared" si="303"/>
        <v>0.30000000000048505</v>
      </c>
      <c r="N211" s="361" t="str">
        <f t="shared" si="315"/>
        <v>ATENÇÃO</v>
      </c>
      <c r="O211" s="361" t="str">
        <f t="shared" si="316"/>
        <v>ATENÇÃO</v>
      </c>
      <c r="P211" s="361" t="str">
        <f t="shared" si="317"/>
        <v>COND. MIN.</v>
      </c>
      <c r="Q211" s="361" t="str">
        <f t="shared" si="307"/>
        <v>COND. MIN.</v>
      </c>
      <c r="R211" s="625"/>
      <c r="S211" s="625"/>
      <c r="T211" s="625"/>
      <c r="U211" s="625"/>
      <c r="V211" s="356">
        <f t="shared" si="308"/>
        <v>6.9500000216066837</v>
      </c>
      <c r="W211" s="356">
        <f t="shared" si="309"/>
        <v>-3.2300000078976154</v>
      </c>
      <c r="X211" s="361" t="str">
        <f t="shared" si="310"/>
        <v>NORTE</v>
      </c>
      <c r="Y211" s="361" t="str">
        <f t="shared" si="311"/>
        <v>OESTE</v>
      </c>
      <c r="Z211" s="361" t="str">
        <f t="shared" si="312"/>
        <v>NOROESTE</v>
      </c>
      <c r="AA211" s="358">
        <f t="shared" si="313"/>
        <v>0.4216710182767624</v>
      </c>
      <c r="AB211" s="359">
        <f t="shared" si="314"/>
        <v>24.940130886852572</v>
      </c>
      <c r="AC211" s="360"/>
    </row>
    <row r="212" spans="1:29" ht="17.25" customHeight="1" x14ac:dyDescent="0.25">
      <c r="A212" s="345" t="str">
        <f t="shared" si="297"/>
        <v>MS 102</v>
      </c>
      <c r="B212" s="661">
        <f t="shared" si="220"/>
        <v>11</v>
      </c>
      <c r="C212" s="661" t="str">
        <f t="shared" si="221"/>
        <v>MS 102-11</v>
      </c>
      <c r="D212" s="346">
        <f>'Leituras semanais - MS'!D16</f>
        <v>41369</v>
      </c>
      <c r="E212" s="347">
        <v>7162116.4354999997</v>
      </c>
      <c r="F212" s="348">
        <v>665848.67989999999</v>
      </c>
      <c r="G212" s="348">
        <v>894.11599999999999</v>
      </c>
      <c r="H212" s="355">
        <f t="shared" si="298"/>
        <v>3.0153772912642518</v>
      </c>
      <c r="I212" s="356">
        <f t="shared" si="299"/>
        <v>4.7574888250158436</v>
      </c>
      <c r="J212" s="356">
        <f t="shared" si="300"/>
        <v>9.9999999997635314E-2</v>
      </c>
      <c r="K212" s="356">
        <f t="shared" si="301"/>
        <v>-10.000000000002274</v>
      </c>
      <c r="L212" s="356">
        <f t="shared" si="302"/>
        <v>0.37692216140803148</v>
      </c>
      <c r="M212" s="356">
        <f t="shared" si="303"/>
        <v>1.2499999999704414E-2</v>
      </c>
      <c r="N212" s="361" t="str">
        <f t="shared" si="315"/>
        <v>ATENÇÃO</v>
      </c>
      <c r="O212" s="361" t="str">
        <f t="shared" si="316"/>
        <v>OK</v>
      </c>
      <c r="P212" s="361" t="str">
        <f t="shared" si="317"/>
        <v>COND. MIN.</v>
      </c>
      <c r="Q212" s="361" t="str">
        <f t="shared" si="307"/>
        <v>COND. MIN.</v>
      </c>
      <c r="R212" s="625"/>
      <c r="S212" s="625"/>
      <c r="T212" s="625"/>
      <c r="U212" s="625"/>
      <c r="V212" s="356">
        <f t="shared" si="308"/>
        <v>4.0099999867379665</v>
      </c>
      <c r="W212" s="356">
        <f t="shared" si="309"/>
        <v>-2.5600000051781535</v>
      </c>
      <c r="X212" s="361" t="str">
        <f t="shared" si="310"/>
        <v>NORTE</v>
      </c>
      <c r="Y212" s="361" t="str">
        <f t="shared" si="311"/>
        <v>OESTE</v>
      </c>
      <c r="Z212" s="361" t="str">
        <f t="shared" si="312"/>
        <v>NOROESTE</v>
      </c>
      <c r="AA212" s="358">
        <f t="shared" si="313"/>
        <v>0.53781512605042026</v>
      </c>
      <c r="AB212" s="359">
        <f t="shared" si="314"/>
        <v>32.535028507624332</v>
      </c>
      <c r="AC212" s="360"/>
    </row>
    <row r="213" spans="1:29" ht="17.25" customHeight="1" x14ac:dyDescent="0.25">
      <c r="A213" s="345" t="str">
        <f t="shared" si="297"/>
        <v>MS 102</v>
      </c>
      <c r="B213" s="661">
        <f t="shared" si="220"/>
        <v>12</v>
      </c>
      <c r="C213" s="661" t="str">
        <f t="shared" si="221"/>
        <v>MS 102-12</v>
      </c>
      <c r="D213" s="346">
        <f>'Leituras semanais - MS'!D17</f>
        <v>41376</v>
      </c>
      <c r="E213" s="347">
        <v>7162116.4705999997</v>
      </c>
      <c r="F213" s="348">
        <v>665848.65830000001</v>
      </c>
      <c r="G213" s="348">
        <v>894.09699999999998</v>
      </c>
      <c r="H213" s="355">
        <f t="shared" si="298"/>
        <v>4.1213711281490522</v>
      </c>
      <c r="I213" s="356">
        <f t="shared" si="299"/>
        <v>8.8785584301435083</v>
      </c>
      <c r="J213" s="356">
        <f t="shared" si="300"/>
        <v>-1.9000000000005457</v>
      </c>
      <c r="K213" s="356">
        <f t="shared" si="301"/>
        <v>-11.900000000002819</v>
      </c>
      <c r="L213" s="356">
        <f t="shared" si="302"/>
        <v>0.58876730402129318</v>
      </c>
      <c r="M213" s="356">
        <f t="shared" si="303"/>
        <v>0.2714285714286494</v>
      </c>
      <c r="N213" s="361" t="str">
        <f t="shared" si="315"/>
        <v>ATENÇÃO</v>
      </c>
      <c r="O213" s="361" t="str">
        <f t="shared" si="316"/>
        <v>ATENÇÃO</v>
      </c>
      <c r="P213" s="361" t="str">
        <f t="shared" si="317"/>
        <v>COND. MIN.</v>
      </c>
      <c r="Q213" s="361" t="str">
        <f t="shared" si="307"/>
        <v>COND. MIN.</v>
      </c>
      <c r="R213" s="625"/>
      <c r="S213" s="625"/>
      <c r="T213" s="625"/>
      <c r="U213" s="625"/>
      <c r="V213" s="356">
        <f t="shared" si="308"/>
        <v>7.519999984651804</v>
      </c>
      <c r="W213" s="356">
        <f t="shared" si="309"/>
        <v>-4.7200000029988587</v>
      </c>
      <c r="X213" s="361" t="str">
        <f t="shared" si="310"/>
        <v>NORTE</v>
      </c>
      <c r="Y213" s="361" t="str">
        <f t="shared" si="311"/>
        <v>OESTE</v>
      </c>
      <c r="Z213" s="361" t="str">
        <f t="shared" si="312"/>
        <v>NOROESTE</v>
      </c>
      <c r="AA213" s="358">
        <f t="shared" si="313"/>
        <v>0.53153153153153143</v>
      </c>
      <c r="AB213" s="359">
        <f t="shared" si="314"/>
        <v>32.108992760199932</v>
      </c>
      <c r="AC213" s="360"/>
    </row>
    <row r="214" spans="1:29" ht="17.25" customHeight="1" x14ac:dyDescent="0.25">
      <c r="A214" s="345" t="str">
        <f t="shared" si="297"/>
        <v>MS 102</v>
      </c>
      <c r="B214" s="661">
        <f t="shared" si="220"/>
        <v>13</v>
      </c>
      <c r="C214" s="661" t="str">
        <f t="shared" si="221"/>
        <v>MS 102-13</v>
      </c>
      <c r="D214" s="346">
        <f>'Leituras semanais - MS'!D18</f>
        <v>41383</v>
      </c>
      <c r="E214" s="347">
        <v>7162116.4793999996</v>
      </c>
      <c r="F214" s="348">
        <v>665848.65280000004</v>
      </c>
      <c r="G214" s="348">
        <v>894.12599999999998</v>
      </c>
      <c r="H214" s="355">
        <f t="shared" si="298"/>
        <v>1.0377379189031355</v>
      </c>
      <c r="I214" s="356">
        <f t="shared" si="299"/>
        <v>9.9162946538633072</v>
      </c>
      <c r="J214" s="356">
        <f t="shared" si="300"/>
        <v>2.8999999999996362</v>
      </c>
      <c r="K214" s="356">
        <f t="shared" si="301"/>
        <v>-9.0000000000031832</v>
      </c>
      <c r="L214" s="356">
        <f t="shared" si="302"/>
        <v>0.14824827412901936</v>
      </c>
      <c r="M214" s="356">
        <f t="shared" si="303"/>
        <v>0.4142857142856623</v>
      </c>
      <c r="N214" s="361" t="str">
        <f t="shared" si="315"/>
        <v>OK</v>
      </c>
      <c r="O214" s="361" t="str">
        <f t="shared" si="316"/>
        <v>ATENÇÃO</v>
      </c>
      <c r="P214" s="361" t="str">
        <f t="shared" si="317"/>
        <v>COND. MIN.</v>
      </c>
      <c r="Q214" s="361" t="str">
        <f t="shared" si="307"/>
        <v>COND. MIN.</v>
      </c>
      <c r="R214" s="625"/>
      <c r="S214" s="625"/>
      <c r="T214" s="625"/>
      <c r="U214" s="625"/>
      <c r="V214" s="356">
        <f t="shared" si="308"/>
        <v>8.3999999798834324</v>
      </c>
      <c r="W214" s="356">
        <f t="shared" si="309"/>
        <v>-5.2700000000186265</v>
      </c>
      <c r="X214" s="361" t="str">
        <f t="shared" si="310"/>
        <v>NORTE</v>
      </c>
      <c r="Y214" s="361" t="str">
        <f t="shared" si="311"/>
        <v>OESTE</v>
      </c>
      <c r="Z214" s="361" t="str">
        <f t="shared" si="312"/>
        <v>NOROESTE</v>
      </c>
      <c r="AA214" s="358">
        <f t="shared" si="313"/>
        <v>0.53125</v>
      </c>
      <c r="AB214" s="359">
        <f t="shared" si="314"/>
        <v>32.089951256280308</v>
      </c>
      <c r="AC214" s="360"/>
    </row>
    <row r="215" spans="1:29" ht="17.25" customHeight="1" x14ac:dyDescent="0.25">
      <c r="A215" s="345" t="str">
        <f t="shared" si="297"/>
        <v>MS 102</v>
      </c>
      <c r="B215" s="661">
        <f t="shared" si="220"/>
        <v>14</v>
      </c>
      <c r="C215" s="661" t="str">
        <f t="shared" si="221"/>
        <v>MS 102-14</v>
      </c>
      <c r="D215" s="346">
        <f>'Leituras semanais - MS'!D19</f>
        <v>41390</v>
      </c>
      <c r="E215" s="347">
        <v>7162116.4478000002</v>
      </c>
      <c r="F215" s="348">
        <v>665848.65249999997</v>
      </c>
      <c r="G215" s="348">
        <v>894.08100000000002</v>
      </c>
      <c r="H215" s="355">
        <f t="shared" si="298"/>
        <v>3.1601423424705324</v>
      </c>
      <c r="I215" s="356">
        <f t="shared" si="299"/>
        <v>7.4530262638256657</v>
      </c>
      <c r="J215" s="356">
        <f t="shared" si="300"/>
        <v>-4.4999999999959073</v>
      </c>
      <c r="K215" s="356">
        <f t="shared" si="301"/>
        <v>-13.499999999999091</v>
      </c>
      <c r="L215" s="356">
        <f t="shared" si="302"/>
        <v>0.45144890606721894</v>
      </c>
      <c r="M215" s="356">
        <f t="shared" si="303"/>
        <v>0.64285714285655815</v>
      </c>
      <c r="N215" s="361" t="str">
        <f t="shared" si="315"/>
        <v>ATENÇÃO</v>
      </c>
      <c r="O215" s="361" t="str">
        <f t="shared" si="316"/>
        <v>ATENÇÃO</v>
      </c>
      <c r="P215" s="361" t="str">
        <f t="shared" si="317"/>
        <v>COND. MIN.</v>
      </c>
      <c r="Q215" s="361" t="str">
        <f t="shared" si="307"/>
        <v>COND. MIN.</v>
      </c>
      <c r="R215" s="625"/>
      <c r="S215" s="625"/>
      <c r="T215" s="625"/>
      <c r="U215" s="625"/>
      <c r="V215" s="356">
        <f t="shared" si="308"/>
        <v>5.2400000393390656</v>
      </c>
      <c r="W215" s="356">
        <f t="shared" si="309"/>
        <v>-5.3000000072643161</v>
      </c>
      <c r="X215" s="361" t="str">
        <f t="shared" si="310"/>
        <v>NORTE</v>
      </c>
      <c r="Y215" s="361" t="str">
        <f t="shared" si="311"/>
        <v>OESTE</v>
      </c>
      <c r="Z215" s="361" t="str">
        <f t="shared" si="312"/>
        <v>NOROESTE</v>
      </c>
      <c r="AA215" s="358">
        <f t="shared" si="313"/>
        <v>0.71140939597315433</v>
      </c>
      <c r="AB215" s="359">
        <f t="shared" si="314"/>
        <v>45.349703659100427</v>
      </c>
      <c r="AC215" s="360"/>
    </row>
    <row r="216" spans="1:29" ht="17.25" customHeight="1" x14ac:dyDescent="0.25">
      <c r="A216" s="345" t="str">
        <f t="shared" si="297"/>
        <v>MS 102</v>
      </c>
      <c r="B216" s="661">
        <f t="shared" ref="B216:B279" si="318">IF(A215=A216,B215+1,1)</f>
        <v>15</v>
      </c>
      <c r="C216" s="661" t="str">
        <f t="shared" ref="C216:C279" si="319">A216&amp;"-"&amp;B216</f>
        <v>MS 102-15</v>
      </c>
      <c r="D216" s="346">
        <f>'Leituras semanais - MS'!D20</f>
        <v>41400</v>
      </c>
      <c r="E216" s="347">
        <v>7162116.4592000004</v>
      </c>
      <c r="F216" s="348">
        <v>665848.65529999998</v>
      </c>
      <c r="G216" s="348">
        <v>894.07399999999996</v>
      </c>
      <c r="H216" s="355">
        <f t="shared" si="298"/>
        <v>1.1738824663294183</v>
      </c>
      <c r="I216" s="356">
        <f t="shared" si="299"/>
        <v>8.1181771847832582</v>
      </c>
      <c r="J216" s="362">
        <f t="shared" si="300"/>
        <v>-0.70000000000618456</v>
      </c>
      <c r="K216" s="356">
        <f t="shared" si="301"/>
        <v>-14.200000000005275</v>
      </c>
      <c r="L216" s="356">
        <f t="shared" si="302"/>
        <v>0.11738824663294183</v>
      </c>
      <c r="M216" s="356">
        <f t="shared" si="303"/>
        <v>7.0000000000618456E-2</v>
      </c>
      <c r="N216" s="361" t="str">
        <f t="shared" si="315"/>
        <v>OK</v>
      </c>
      <c r="O216" s="361" t="str">
        <f t="shared" si="316"/>
        <v>OK</v>
      </c>
      <c r="P216" s="361" t="str">
        <f t="shared" si="317"/>
        <v>COND. MIN.</v>
      </c>
      <c r="Q216" s="361" t="str">
        <f t="shared" si="307"/>
        <v>COND. MIN.</v>
      </c>
      <c r="R216" s="625"/>
      <c r="S216" s="625"/>
      <c r="T216" s="625"/>
      <c r="U216" s="625"/>
      <c r="V216" s="356">
        <f t="shared" si="308"/>
        <v>6.3800000585615635</v>
      </c>
      <c r="W216" s="356">
        <f t="shared" si="309"/>
        <v>-5.0200000056065619</v>
      </c>
      <c r="X216" s="361" t="str">
        <f t="shared" si="310"/>
        <v>NORTE</v>
      </c>
      <c r="Y216" s="361" t="str">
        <f t="shared" si="311"/>
        <v>OESTE</v>
      </c>
      <c r="Z216" s="361" t="str">
        <f t="shared" si="312"/>
        <v>NOROESTE</v>
      </c>
      <c r="AA216" s="358">
        <f t="shared" si="313"/>
        <v>0.61822660098522164</v>
      </c>
      <c r="AB216" s="359">
        <f t="shared" si="314"/>
        <v>38.186746820500822</v>
      </c>
      <c r="AC216" s="360"/>
    </row>
    <row r="217" spans="1:29" ht="17.25" customHeight="1" x14ac:dyDescent="0.25">
      <c r="A217" s="345" t="str">
        <f t="shared" si="297"/>
        <v>MS 102</v>
      </c>
      <c r="B217" s="661">
        <f t="shared" si="318"/>
        <v>16</v>
      </c>
      <c r="C217" s="661" t="str">
        <f t="shared" si="319"/>
        <v>MS 102-16</v>
      </c>
      <c r="D217" s="346">
        <f>'Leituras semanais - MS'!D21</f>
        <v>41404</v>
      </c>
      <c r="E217" s="347">
        <v>7162116.4600999998</v>
      </c>
      <c r="F217" s="348">
        <v>665848.65819999995</v>
      </c>
      <c r="G217" s="348">
        <v>894.05799999999999</v>
      </c>
      <c r="H217" s="355">
        <f t="shared" si="298"/>
        <v>0.30364450778053559</v>
      </c>
      <c r="I217" s="356">
        <f t="shared" si="299"/>
        <v>8.0145991835213586</v>
      </c>
      <c r="J217" s="362">
        <f t="shared" si="300"/>
        <v>-1.5999999999962711</v>
      </c>
      <c r="K217" s="356">
        <f t="shared" si="301"/>
        <v>-15.800000000001546</v>
      </c>
      <c r="L217" s="356">
        <f t="shared" si="302"/>
        <v>7.5911126945133897E-2</v>
      </c>
      <c r="M217" s="356">
        <f t="shared" si="303"/>
        <v>0.39999999999906777</v>
      </c>
      <c r="N217" s="361" t="str">
        <f t="shared" si="315"/>
        <v>OK</v>
      </c>
      <c r="O217" s="361" t="str">
        <f t="shared" si="316"/>
        <v>ATENÇÃO</v>
      </c>
      <c r="P217" s="361" t="str">
        <f t="shared" si="317"/>
        <v>COND. MIN.</v>
      </c>
      <c r="Q217" s="361" t="str">
        <f t="shared" si="307"/>
        <v>COND. MIN.</v>
      </c>
      <c r="R217" s="625"/>
      <c r="S217" s="625"/>
      <c r="T217" s="625"/>
      <c r="U217" s="625"/>
      <c r="V217" s="356">
        <f t="shared" si="308"/>
        <v>6.4699999988079071</v>
      </c>
      <c r="W217" s="356">
        <f t="shared" si="309"/>
        <v>-4.7300000092945993</v>
      </c>
      <c r="X217" s="361" t="str">
        <f t="shared" si="310"/>
        <v>NORTE</v>
      </c>
      <c r="Y217" s="361" t="str">
        <f t="shared" si="311"/>
        <v>OESTE</v>
      </c>
      <c r="Z217" s="361" t="str">
        <f t="shared" si="312"/>
        <v>NOROESTE</v>
      </c>
      <c r="AA217" s="358">
        <f t="shared" si="313"/>
        <v>0.59051186017478163</v>
      </c>
      <c r="AB217" s="359">
        <f t="shared" si="314"/>
        <v>36.193339769007295</v>
      </c>
      <c r="AC217" s="360"/>
    </row>
    <row r="218" spans="1:29" ht="17.25" customHeight="1" x14ac:dyDescent="0.25">
      <c r="A218" s="345" t="str">
        <f t="shared" si="297"/>
        <v>MS 102</v>
      </c>
      <c r="B218" s="661">
        <f t="shared" si="318"/>
        <v>17</v>
      </c>
      <c r="C218" s="661" t="str">
        <f t="shared" si="319"/>
        <v>MS 102-17</v>
      </c>
      <c r="D218" s="346">
        <f>'Leituras semanais - MS'!D22</f>
        <v>41411</v>
      </c>
      <c r="E218" s="347">
        <v>7162116.466</v>
      </c>
      <c r="F218" s="348">
        <v>665848.65419999999</v>
      </c>
      <c r="G218" s="348">
        <v>894.08199999999999</v>
      </c>
      <c r="H218" s="355">
        <f t="shared" si="298"/>
        <v>0.71281135146120889</v>
      </c>
      <c r="I218" s="356">
        <f t="shared" si="299"/>
        <v>8.7269983584321871</v>
      </c>
      <c r="J218" s="362">
        <f t="shared" si="300"/>
        <v>2.4000000000000909</v>
      </c>
      <c r="K218" s="356">
        <f t="shared" si="301"/>
        <v>-13.400000000001455</v>
      </c>
      <c r="L218" s="356">
        <f t="shared" si="302"/>
        <v>0.10183019306588699</v>
      </c>
      <c r="M218" s="356">
        <f t="shared" si="303"/>
        <v>0.34285714285715585</v>
      </c>
      <c r="N218" s="361" t="str">
        <f t="shared" si="315"/>
        <v>OK</v>
      </c>
      <c r="O218" s="361" t="str">
        <f t="shared" si="316"/>
        <v>ATENÇÃO</v>
      </c>
      <c r="P218" s="361" t="str">
        <f t="shared" si="317"/>
        <v>COND. MIN.</v>
      </c>
      <c r="Q218" s="361" t="str">
        <f t="shared" si="307"/>
        <v>COND. MIN.</v>
      </c>
      <c r="R218" s="625"/>
      <c r="S218" s="625"/>
      <c r="T218" s="625"/>
      <c r="U218" s="625"/>
      <c r="V218" s="356">
        <f t="shared" si="308"/>
        <v>7.0600000210106373</v>
      </c>
      <c r="W218" s="356">
        <f t="shared" si="309"/>
        <v>-5.1300000050105155</v>
      </c>
      <c r="X218" s="361" t="str">
        <f t="shared" si="310"/>
        <v>NORTE</v>
      </c>
      <c r="Y218" s="361" t="str">
        <f t="shared" si="311"/>
        <v>OESTE</v>
      </c>
      <c r="Z218" s="361" t="str">
        <f t="shared" si="312"/>
        <v>NOROESTE</v>
      </c>
      <c r="AA218" s="358">
        <f t="shared" si="313"/>
        <v>0.58762886597938135</v>
      </c>
      <c r="AB218" s="359">
        <f t="shared" si="314"/>
        <v>35.98892526768504</v>
      </c>
      <c r="AC218" s="360"/>
    </row>
    <row r="219" spans="1:29" ht="17.25" customHeight="1" x14ac:dyDescent="0.25">
      <c r="A219" s="345" t="str">
        <f t="shared" si="297"/>
        <v>MS 102</v>
      </c>
      <c r="B219" s="661">
        <f t="shared" si="318"/>
        <v>18</v>
      </c>
      <c r="C219" s="661" t="str">
        <f t="shared" si="319"/>
        <v>MS 102-18</v>
      </c>
      <c r="D219" s="346">
        <f>'Leituras semanais - MS'!D23</f>
        <v>41418</v>
      </c>
      <c r="E219" s="347">
        <v>7162116.4894000003</v>
      </c>
      <c r="F219" s="348">
        <v>665848.63069999998</v>
      </c>
      <c r="G219" s="348">
        <v>894.06100000000004</v>
      </c>
      <c r="H219" s="355">
        <f t="shared" si="298"/>
        <v>3.3163383638574087</v>
      </c>
      <c r="I219" s="356">
        <f t="shared" si="299"/>
        <v>12.012926414607115</v>
      </c>
      <c r="J219" s="362">
        <f t="shared" si="300"/>
        <v>-2.0999999999958163</v>
      </c>
      <c r="K219" s="356">
        <f t="shared" si="301"/>
        <v>-15.499999999997272</v>
      </c>
      <c r="L219" s="356">
        <f t="shared" si="302"/>
        <v>0.47376262340820124</v>
      </c>
      <c r="M219" s="356">
        <f t="shared" si="303"/>
        <v>0.29999999999940236</v>
      </c>
      <c r="N219" s="361" t="str">
        <f t="shared" si="315"/>
        <v>ATENÇÃO</v>
      </c>
      <c r="O219" s="361" t="str">
        <f t="shared" si="316"/>
        <v>ATENÇÃO</v>
      </c>
      <c r="P219" s="361" t="str">
        <f t="shared" si="317"/>
        <v>COND. MIN.</v>
      </c>
      <c r="Q219" s="361" t="str">
        <f t="shared" si="307"/>
        <v>COND. MIN.</v>
      </c>
      <c r="R219" s="625"/>
      <c r="S219" s="625"/>
      <c r="T219" s="625"/>
      <c r="U219" s="625"/>
      <c r="V219" s="356">
        <f t="shared" si="308"/>
        <v>9.4000000506639481</v>
      </c>
      <c r="W219" s="356">
        <f t="shared" si="309"/>
        <v>-7.4800000060349703</v>
      </c>
      <c r="X219" s="361" t="str">
        <f t="shared" si="310"/>
        <v>NORTE</v>
      </c>
      <c r="Y219" s="361" t="str">
        <f t="shared" si="311"/>
        <v>OESTE</v>
      </c>
      <c r="Z219" s="361" t="str">
        <f t="shared" si="312"/>
        <v>NOROESTE</v>
      </c>
      <c r="AA219" s="358">
        <f t="shared" si="313"/>
        <v>0.6228143213988343</v>
      </c>
      <c r="AB219" s="359">
        <f t="shared" si="314"/>
        <v>38.521943661250113</v>
      </c>
      <c r="AC219" s="360"/>
    </row>
    <row r="220" spans="1:29" ht="17.25" customHeight="1" x14ac:dyDescent="0.25">
      <c r="A220" s="345" t="str">
        <f t="shared" si="297"/>
        <v>MS 102</v>
      </c>
      <c r="B220" s="661">
        <f t="shared" si="318"/>
        <v>19</v>
      </c>
      <c r="C220" s="661" t="str">
        <f t="shared" si="319"/>
        <v>MS 102-19</v>
      </c>
      <c r="D220" s="346">
        <f>'Leituras semanais - MS'!D24</f>
        <v>41425</v>
      </c>
      <c r="E220" s="347">
        <v>7162116.5104999999</v>
      </c>
      <c r="F220" s="348">
        <v>665848.62479999999</v>
      </c>
      <c r="G220" s="348">
        <v>894.00099999999998</v>
      </c>
      <c r="H220" s="355">
        <f t="shared" si="298"/>
        <v>2.1909358291746455</v>
      </c>
      <c r="I220" s="356">
        <f t="shared" si="299"/>
        <v>14.057204565754059</v>
      </c>
      <c r="J220" s="362">
        <f t="shared" si="300"/>
        <v>-6.0000000000059117</v>
      </c>
      <c r="K220" s="356">
        <f t="shared" si="301"/>
        <v>-21.500000000003183</v>
      </c>
      <c r="L220" s="356">
        <f t="shared" si="302"/>
        <v>0.31299083273923506</v>
      </c>
      <c r="M220" s="356">
        <f t="shared" si="303"/>
        <v>0.85714285714370164</v>
      </c>
      <c r="N220" s="361" t="str">
        <f t="shared" si="315"/>
        <v>ATENÇÃO</v>
      </c>
      <c r="O220" s="361" t="str">
        <f t="shared" si="316"/>
        <v>ATENÇÃO</v>
      </c>
      <c r="P220" s="361" t="str">
        <f t="shared" si="317"/>
        <v>COND. MIN.</v>
      </c>
      <c r="Q220" s="361" t="str">
        <f t="shared" si="307"/>
        <v>COND. MIN.</v>
      </c>
      <c r="R220" s="625"/>
      <c r="S220" s="625"/>
      <c r="T220" s="625"/>
      <c r="U220" s="625"/>
      <c r="V220" s="356">
        <f t="shared" si="308"/>
        <v>11.510000005364418</v>
      </c>
      <c r="W220" s="356">
        <f t="shared" si="309"/>
        <v>-8.0700000049546361</v>
      </c>
      <c r="X220" s="361" t="str">
        <f t="shared" si="310"/>
        <v>NORTE</v>
      </c>
      <c r="Y220" s="361" t="str">
        <f t="shared" si="311"/>
        <v>OESTE</v>
      </c>
      <c r="Z220" s="361" t="str">
        <f t="shared" si="312"/>
        <v>NOROESTE</v>
      </c>
      <c r="AA220" s="358">
        <f t="shared" si="313"/>
        <v>0.57396870554765289</v>
      </c>
      <c r="AB220" s="359">
        <f t="shared" si="314"/>
        <v>35.027441962437464</v>
      </c>
      <c r="AC220" s="360"/>
    </row>
    <row r="221" spans="1:29" ht="17.25" customHeight="1" x14ac:dyDescent="0.25">
      <c r="A221" s="345" t="str">
        <f t="shared" si="297"/>
        <v>MS 102</v>
      </c>
      <c r="B221" s="661">
        <f t="shared" si="318"/>
        <v>20</v>
      </c>
      <c r="C221" s="661" t="str">
        <f t="shared" si="319"/>
        <v>MS 102-20</v>
      </c>
      <c r="D221" s="346">
        <f>'Leituras semanais - MS'!D25</f>
        <v>41432</v>
      </c>
      <c r="E221" s="347">
        <v>7162116.5124000004</v>
      </c>
      <c r="F221" s="348">
        <v>665848.58010000002</v>
      </c>
      <c r="G221" s="348">
        <v>894.02</v>
      </c>
      <c r="H221" s="355">
        <f t="shared" si="298"/>
        <v>4.4740362081238452</v>
      </c>
      <c r="I221" s="356">
        <f t="shared" si="299"/>
        <v>17.150556881273328</v>
      </c>
      <c r="J221" s="362">
        <f t="shared" si="300"/>
        <v>1.9000000000005457</v>
      </c>
      <c r="K221" s="356">
        <f t="shared" si="301"/>
        <v>-19.600000000002638</v>
      </c>
      <c r="L221" s="356">
        <f t="shared" si="302"/>
        <v>0.63914802973197793</v>
      </c>
      <c r="M221" s="356">
        <f t="shared" si="303"/>
        <v>0.2714285714286494</v>
      </c>
      <c r="N221" s="361" t="str">
        <f t="shared" si="315"/>
        <v>ATENÇÃO</v>
      </c>
      <c r="O221" s="361" t="str">
        <f t="shared" si="316"/>
        <v>ATENÇÃO</v>
      </c>
      <c r="P221" s="361" t="str">
        <f t="shared" si="317"/>
        <v>COND. MIN.</v>
      </c>
      <c r="Q221" s="361" t="str">
        <f t="shared" si="307"/>
        <v>COND. MIN.</v>
      </c>
      <c r="R221" s="625"/>
      <c r="S221" s="625"/>
      <c r="T221" s="625"/>
      <c r="U221" s="625"/>
      <c r="V221" s="356">
        <f t="shared" si="308"/>
        <v>11.700000055134296</v>
      </c>
      <c r="W221" s="356">
        <f t="shared" si="309"/>
        <v>-12.540000001899898</v>
      </c>
      <c r="X221" s="361" t="str">
        <f t="shared" si="310"/>
        <v>NORTE</v>
      </c>
      <c r="Y221" s="361" t="str">
        <f t="shared" si="311"/>
        <v>OESTE</v>
      </c>
      <c r="Z221" s="361" t="str">
        <f t="shared" si="312"/>
        <v>NOROESTE</v>
      </c>
      <c r="AA221" s="358">
        <f t="shared" si="313"/>
        <v>0.73119533527696789</v>
      </c>
      <c r="AB221" s="359">
        <f t="shared" si="314"/>
        <v>46.98669704477706</v>
      </c>
      <c r="AC221" s="360"/>
    </row>
    <row r="222" spans="1:29" ht="17.25" customHeight="1" x14ac:dyDescent="0.25">
      <c r="A222" s="345" t="str">
        <f t="shared" si="297"/>
        <v>MS 102</v>
      </c>
      <c r="B222" s="661">
        <f t="shared" si="318"/>
        <v>21</v>
      </c>
      <c r="C222" s="661" t="str">
        <f t="shared" si="319"/>
        <v>MS 102-21</v>
      </c>
      <c r="D222" s="346">
        <f>'Leituras semanais - MS'!D26</f>
        <v>41439</v>
      </c>
      <c r="E222" s="347">
        <v>7162116.6101000002</v>
      </c>
      <c r="F222" s="348">
        <v>665848.57819999999</v>
      </c>
      <c r="G222" s="348">
        <v>894.00900000000001</v>
      </c>
      <c r="H222" s="355">
        <f t="shared" si="298"/>
        <v>9.7718472986698632</v>
      </c>
      <c r="I222" s="356">
        <f t="shared" si="299"/>
        <v>24.960244423450465</v>
      </c>
      <c r="J222" s="362">
        <f t="shared" si="300"/>
        <v>-1.0999999999967258</v>
      </c>
      <c r="K222" s="356">
        <f t="shared" si="301"/>
        <v>-20.699999999999363</v>
      </c>
      <c r="L222" s="356">
        <f t="shared" si="302"/>
        <v>1.3959781855242661</v>
      </c>
      <c r="M222" s="356">
        <f t="shared" si="303"/>
        <v>0.1571428571423894</v>
      </c>
      <c r="N222" s="361" t="str">
        <f t="shared" si="315"/>
        <v>ALERTA</v>
      </c>
      <c r="O222" s="361" t="str">
        <f t="shared" si="316"/>
        <v>OK</v>
      </c>
      <c r="P222" s="361" t="str">
        <f t="shared" si="317"/>
        <v>ATENÇÃO</v>
      </c>
      <c r="Q222" s="361" t="str">
        <f t="shared" si="307"/>
        <v>COND. MIN.</v>
      </c>
      <c r="R222" s="625"/>
      <c r="S222" s="625"/>
      <c r="T222" s="625"/>
      <c r="U222" s="625"/>
      <c r="V222" s="356">
        <f t="shared" si="308"/>
        <v>21.47000003606081</v>
      </c>
      <c r="W222" s="356">
        <f t="shared" si="309"/>
        <v>-12.730000005103648</v>
      </c>
      <c r="X222" s="361" t="str">
        <f t="shared" si="310"/>
        <v>NORTE</v>
      </c>
      <c r="Y222" s="361" t="str">
        <f t="shared" si="311"/>
        <v>OESTE</v>
      </c>
      <c r="Z222" s="361" t="str">
        <f t="shared" si="312"/>
        <v>NOROESTE</v>
      </c>
      <c r="AA222" s="358">
        <f t="shared" si="313"/>
        <v>0.51001602564102566</v>
      </c>
      <c r="AB222" s="359">
        <f t="shared" si="314"/>
        <v>30.664897208082703</v>
      </c>
      <c r="AC222" s="360"/>
    </row>
    <row r="223" spans="1:29" ht="17.25" customHeight="1" x14ac:dyDescent="0.25">
      <c r="A223" s="345" t="str">
        <f t="shared" si="297"/>
        <v>MS 102</v>
      </c>
      <c r="B223" s="661">
        <f t="shared" si="318"/>
        <v>22</v>
      </c>
      <c r="C223" s="661" t="str">
        <f t="shared" si="319"/>
        <v>MS 102-22</v>
      </c>
      <c r="D223" s="346">
        <f>'Leituras semanais - MS'!D27</f>
        <v>41446</v>
      </c>
      <c r="E223" s="347">
        <v>7162116.5886000004</v>
      </c>
      <c r="F223" s="348">
        <v>665848.58369999996</v>
      </c>
      <c r="G223" s="348">
        <v>894.00699999999995</v>
      </c>
      <c r="H223" s="355">
        <f t="shared" si="298"/>
        <v>2.219234081889629</v>
      </c>
      <c r="I223" s="356">
        <f t="shared" si="299"/>
        <v>22.83888794069486</v>
      </c>
      <c r="J223" s="362">
        <f t="shared" si="300"/>
        <v>-0.20000000000663931</v>
      </c>
      <c r="K223" s="356">
        <f t="shared" si="301"/>
        <v>-20.900000000006003</v>
      </c>
      <c r="L223" s="356">
        <f t="shared" si="302"/>
        <v>0.31703344026994701</v>
      </c>
      <c r="M223" s="356">
        <f t="shared" si="303"/>
        <v>2.8571428572377044E-2</v>
      </c>
      <c r="N223" s="361" t="str">
        <f t="shared" si="315"/>
        <v>ATENÇÃO</v>
      </c>
      <c r="O223" s="361" t="str">
        <f t="shared" si="316"/>
        <v>OK</v>
      </c>
      <c r="P223" s="361" t="str">
        <f t="shared" si="317"/>
        <v>COND. MIN.</v>
      </c>
      <c r="Q223" s="361" t="str">
        <f t="shared" si="307"/>
        <v>COND. MIN.</v>
      </c>
      <c r="R223" s="625"/>
      <c r="S223" s="625"/>
      <c r="T223" s="625"/>
      <c r="U223" s="625"/>
      <c r="V223" s="356">
        <f t="shared" si="308"/>
        <v>19.320000056177378</v>
      </c>
      <c r="W223" s="356">
        <f t="shared" si="309"/>
        <v>-12.18000000808388</v>
      </c>
      <c r="X223" s="361" t="str">
        <f t="shared" si="310"/>
        <v>NORTE</v>
      </c>
      <c r="Y223" s="361" t="str">
        <f t="shared" si="311"/>
        <v>OESTE</v>
      </c>
      <c r="Z223" s="361" t="str">
        <f t="shared" si="312"/>
        <v>NOROESTE</v>
      </c>
      <c r="AA223" s="358">
        <f t="shared" si="313"/>
        <v>0.53327495621716281</v>
      </c>
      <c r="AB223" s="359">
        <f t="shared" si="314"/>
        <v>32.22699865846441</v>
      </c>
      <c r="AC223" s="360"/>
    </row>
    <row r="224" spans="1:29" ht="17.25" customHeight="1" x14ac:dyDescent="0.25">
      <c r="A224" s="345" t="str">
        <f t="shared" si="297"/>
        <v>MS 102</v>
      </c>
      <c r="B224" s="661">
        <f t="shared" si="318"/>
        <v>23</v>
      </c>
      <c r="C224" s="661" t="str">
        <f t="shared" si="319"/>
        <v>MS 102-23</v>
      </c>
      <c r="D224" s="346">
        <f>'Leituras semanais - MS'!D28</f>
        <v>41456</v>
      </c>
      <c r="E224" s="347">
        <v>7162116.6085000001</v>
      </c>
      <c r="F224" s="348">
        <v>665848.57440000004</v>
      </c>
      <c r="G224" s="348">
        <v>893.98099999999999</v>
      </c>
      <c r="H224" s="355">
        <f t="shared" si="298"/>
        <v>2.1965882350616264</v>
      </c>
      <c r="I224" s="356">
        <f t="shared" si="299"/>
        <v>25.019756218028949</v>
      </c>
      <c r="J224" s="362">
        <f t="shared" si="300"/>
        <v>-2.5999999999953616</v>
      </c>
      <c r="K224" s="356">
        <f t="shared" si="301"/>
        <v>-23.500000000001364</v>
      </c>
      <c r="L224" s="356">
        <f t="shared" si="302"/>
        <v>0.21965882350616264</v>
      </c>
      <c r="M224" s="356">
        <f t="shared" si="303"/>
        <v>0.25999999999953616</v>
      </c>
      <c r="N224" s="361" t="str">
        <f t="shared" si="315"/>
        <v>OK</v>
      </c>
      <c r="O224" s="361" t="str">
        <f t="shared" si="316"/>
        <v>ATENÇÃO</v>
      </c>
      <c r="P224" s="361" t="str">
        <f t="shared" si="317"/>
        <v>COND. MIN.</v>
      </c>
      <c r="Q224" s="361" t="str">
        <f t="shared" si="307"/>
        <v>COND. MIN.</v>
      </c>
      <c r="R224" s="625"/>
      <c r="S224" s="625"/>
      <c r="T224" s="625"/>
      <c r="U224" s="625"/>
      <c r="V224" s="356">
        <f t="shared" si="308"/>
        <v>21.310000028461218</v>
      </c>
      <c r="W224" s="356">
        <f t="shared" si="309"/>
        <v>-13.109999999869615</v>
      </c>
      <c r="X224" s="361" t="str">
        <f t="shared" si="310"/>
        <v>NORTE</v>
      </c>
      <c r="Y224" s="361" t="str">
        <f t="shared" si="311"/>
        <v>OESTE</v>
      </c>
      <c r="Z224" s="361" t="str">
        <f t="shared" si="312"/>
        <v>NOROESTE</v>
      </c>
      <c r="AA224" s="358">
        <f t="shared" si="313"/>
        <v>0.52398081534772178</v>
      </c>
      <c r="AB224" s="359">
        <f t="shared" si="314"/>
        <v>31.599657553814197</v>
      </c>
      <c r="AC224" s="360"/>
    </row>
    <row r="225" spans="1:29" ht="17.25" customHeight="1" x14ac:dyDescent="0.25">
      <c r="A225" s="345" t="str">
        <f t="shared" si="297"/>
        <v>MS 102</v>
      </c>
      <c r="B225" s="661">
        <f t="shared" si="318"/>
        <v>24</v>
      </c>
      <c r="C225" s="661" t="str">
        <f t="shared" si="319"/>
        <v>MS 102-24</v>
      </c>
      <c r="D225" s="346">
        <f>'Leituras semanais - MS'!D29</f>
        <v>41460</v>
      </c>
      <c r="E225" s="347">
        <v>7162116.6139000002</v>
      </c>
      <c r="F225" s="348">
        <v>665848.56449999998</v>
      </c>
      <c r="G225" s="348">
        <v>893.97400000000005</v>
      </c>
      <c r="H225" s="355">
        <f t="shared" si="298"/>
        <v>1.1276967799707265</v>
      </c>
      <c r="I225" s="356">
        <f t="shared" si="299"/>
        <v>26.0044708084822</v>
      </c>
      <c r="J225" s="362">
        <f t="shared" si="300"/>
        <v>-0.69999999999481588</v>
      </c>
      <c r="K225" s="356">
        <f t="shared" si="301"/>
        <v>-24.19999999999618</v>
      </c>
      <c r="L225" s="356">
        <f t="shared" si="302"/>
        <v>0.28192419499268162</v>
      </c>
      <c r="M225" s="356">
        <f t="shared" si="303"/>
        <v>0.17499999999870397</v>
      </c>
      <c r="N225" s="361" t="str">
        <f t="shared" si="315"/>
        <v>ATENÇÃO</v>
      </c>
      <c r="O225" s="361" t="str">
        <f t="shared" si="316"/>
        <v>OK</v>
      </c>
      <c r="P225" s="361" t="str">
        <f t="shared" si="317"/>
        <v>COND. MIN.</v>
      </c>
      <c r="Q225" s="361" t="str">
        <f t="shared" si="307"/>
        <v>COND. MIN.</v>
      </c>
      <c r="R225" s="625"/>
      <c r="S225" s="625"/>
      <c r="T225" s="625"/>
      <c r="U225" s="625"/>
      <c r="V225" s="356">
        <f t="shared" si="308"/>
        <v>21.850000042468309</v>
      </c>
      <c r="W225" s="356">
        <f t="shared" si="309"/>
        <v>-14.100000006146729</v>
      </c>
      <c r="X225" s="361" t="str">
        <f t="shared" si="310"/>
        <v>NORTE</v>
      </c>
      <c r="Y225" s="361" t="str">
        <f t="shared" si="311"/>
        <v>OESTE</v>
      </c>
      <c r="Z225" s="361" t="str">
        <f t="shared" si="312"/>
        <v>NOROESTE</v>
      </c>
      <c r="AA225" s="358">
        <f t="shared" si="313"/>
        <v>0.54230769230769227</v>
      </c>
      <c r="AB225" s="359">
        <f t="shared" si="314"/>
        <v>32.840872061490735</v>
      </c>
      <c r="AC225" s="360"/>
    </row>
    <row r="226" spans="1:29" ht="17.25" customHeight="1" x14ac:dyDescent="0.25">
      <c r="A226" s="345" t="str">
        <f t="shared" si="297"/>
        <v>MS 102</v>
      </c>
      <c r="B226" s="661">
        <f t="shared" si="318"/>
        <v>25</v>
      </c>
      <c r="C226" s="661" t="str">
        <f t="shared" si="319"/>
        <v>MS 102-25</v>
      </c>
      <c r="D226" s="346">
        <f>'Leituras semanais - MS'!D30</f>
        <v>41467</v>
      </c>
      <c r="E226" s="347">
        <v>7162116.6238000002</v>
      </c>
      <c r="F226" s="348">
        <v>665848.55920000002</v>
      </c>
      <c r="G226" s="348">
        <v>893.96199999999999</v>
      </c>
      <c r="H226" s="355">
        <f t="shared" si="298"/>
        <v>1.122942556506102</v>
      </c>
      <c r="I226" s="356">
        <f t="shared" si="299"/>
        <v>27.123836413010643</v>
      </c>
      <c r="J226" s="362">
        <f t="shared" si="300"/>
        <v>-1.2000000000057298</v>
      </c>
      <c r="K226" s="356">
        <f t="shared" si="301"/>
        <v>-25.40000000000191</v>
      </c>
      <c r="L226" s="356">
        <f t="shared" si="302"/>
        <v>0.16042036521515743</v>
      </c>
      <c r="M226" s="356">
        <f t="shared" si="303"/>
        <v>0.17142857142938997</v>
      </c>
      <c r="N226" s="361" t="str">
        <f t="shared" si="315"/>
        <v>OK</v>
      </c>
      <c r="O226" s="361" t="str">
        <f t="shared" si="316"/>
        <v>OK</v>
      </c>
      <c r="P226" s="361" t="str">
        <f t="shared" si="317"/>
        <v>COND. MIN.</v>
      </c>
      <c r="Q226" s="361" t="str">
        <f t="shared" si="307"/>
        <v>COND. MIN.</v>
      </c>
      <c r="R226" s="625"/>
      <c r="S226" s="625"/>
      <c r="T226" s="625"/>
      <c r="U226" s="625"/>
      <c r="V226" s="356">
        <f t="shared" si="308"/>
        <v>22.840000037103891</v>
      </c>
      <c r="W226" s="356">
        <f t="shared" si="309"/>
        <v>-14.630000002216548</v>
      </c>
      <c r="X226" s="361" t="str">
        <f t="shared" si="310"/>
        <v>NORTE</v>
      </c>
      <c r="Y226" s="361" t="str">
        <f t="shared" si="311"/>
        <v>OESTE</v>
      </c>
      <c r="Z226" s="361" t="str">
        <f t="shared" si="312"/>
        <v>NOROESTE</v>
      </c>
      <c r="AA226" s="358">
        <f t="shared" si="313"/>
        <v>0.53945427728613571</v>
      </c>
      <c r="AB226" s="359">
        <f t="shared" si="314"/>
        <v>32.646496861029199</v>
      </c>
      <c r="AC226" s="360"/>
    </row>
    <row r="227" spans="1:29" ht="17.25" customHeight="1" x14ac:dyDescent="0.25">
      <c r="A227" s="345" t="str">
        <f t="shared" si="297"/>
        <v>MS 102</v>
      </c>
      <c r="B227" s="661">
        <f t="shared" si="318"/>
        <v>26</v>
      </c>
      <c r="C227" s="661" t="str">
        <f t="shared" si="319"/>
        <v>MS 102-26</v>
      </c>
      <c r="D227" s="346">
        <f>'Leituras semanais - MS'!D31</f>
        <v>41477</v>
      </c>
      <c r="E227" s="347">
        <v>7162116.6753000002</v>
      </c>
      <c r="F227" s="348">
        <v>665848.54969999997</v>
      </c>
      <c r="G227" s="348">
        <v>893.91499999999996</v>
      </c>
      <c r="H227" s="355">
        <f t="shared" si="298"/>
        <v>5.2368883957660861</v>
      </c>
      <c r="I227" s="356">
        <f t="shared" si="299"/>
        <v>32.033989801712245</v>
      </c>
      <c r="J227" s="362">
        <f t="shared" si="300"/>
        <v>-4.7000000000025466</v>
      </c>
      <c r="K227" s="356">
        <f t="shared" si="301"/>
        <v>-30.100000000004457</v>
      </c>
      <c r="L227" s="356">
        <f t="shared" si="302"/>
        <v>0.52368883957660861</v>
      </c>
      <c r="M227" s="356">
        <f t="shared" si="303"/>
        <v>0.47000000000025466</v>
      </c>
      <c r="N227" s="361" t="str">
        <f t="shared" si="315"/>
        <v>ATENÇÃO</v>
      </c>
      <c r="O227" s="361" t="str">
        <f t="shared" si="316"/>
        <v>ATENÇÃO</v>
      </c>
      <c r="P227" s="361" t="str">
        <f t="shared" si="317"/>
        <v>COND. MIN.</v>
      </c>
      <c r="Q227" s="361" t="str">
        <f t="shared" si="307"/>
        <v>COND. MIN.</v>
      </c>
      <c r="R227" s="625"/>
      <c r="S227" s="625"/>
      <c r="T227" s="625"/>
      <c r="U227" s="625"/>
      <c r="V227" s="356">
        <f t="shared" si="308"/>
        <v>27.990000043064356</v>
      </c>
      <c r="W227" s="356">
        <f t="shared" si="309"/>
        <v>-15.580000006593764</v>
      </c>
      <c r="X227" s="361" t="str">
        <f t="shared" si="310"/>
        <v>NORTE</v>
      </c>
      <c r="Y227" s="361" t="str">
        <f t="shared" si="311"/>
        <v>OESTE</v>
      </c>
      <c r="Z227" s="361" t="str">
        <f t="shared" si="312"/>
        <v>NOROESTE</v>
      </c>
      <c r="AA227" s="358">
        <f t="shared" si="313"/>
        <v>0.48641898220418356</v>
      </c>
      <c r="AB227" s="359">
        <f t="shared" si="314"/>
        <v>29.105482157278761</v>
      </c>
      <c r="AC227" s="360"/>
    </row>
    <row r="228" spans="1:29" ht="17.25" customHeight="1" x14ac:dyDescent="0.25">
      <c r="A228" s="345" t="str">
        <f t="shared" si="297"/>
        <v>MS 102</v>
      </c>
      <c r="B228" s="661">
        <f t="shared" si="318"/>
        <v>27</v>
      </c>
      <c r="C228" s="661" t="str">
        <f t="shared" si="319"/>
        <v>MS 102-27</v>
      </c>
      <c r="D228" s="346">
        <f>'Leituras semanais - MS'!D32</f>
        <v>41481</v>
      </c>
      <c r="E228" s="347">
        <v>7162116.6736000003</v>
      </c>
      <c r="F228" s="348">
        <v>665848.53460000001</v>
      </c>
      <c r="G228" s="348">
        <v>893.90300000000002</v>
      </c>
      <c r="H228" s="355">
        <f t="shared" si="298"/>
        <v>1.5195393989241517</v>
      </c>
      <c r="I228" s="356">
        <f t="shared" si="299"/>
        <v>32.649969418191475</v>
      </c>
      <c r="J228" s="362">
        <f t="shared" si="300"/>
        <v>-1.1999999999943611</v>
      </c>
      <c r="K228" s="356">
        <f t="shared" si="301"/>
        <v>-31.299999999998818</v>
      </c>
      <c r="L228" s="356">
        <f t="shared" si="302"/>
        <v>0.37988484973103792</v>
      </c>
      <c r="M228" s="356">
        <f t="shared" si="303"/>
        <v>0.29999999999859028</v>
      </c>
      <c r="N228" s="361" t="str">
        <f t="shared" si="315"/>
        <v>ATENÇÃO</v>
      </c>
      <c r="O228" s="361" t="str">
        <f t="shared" si="316"/>
        <v>ATENÇÃO</v>
      </c>
      <c r="P228" s="361" t="str">
        <f t="shared" si="317"/>
        <v>COND. MIN.</v>
      </c>
      <c r="Q228" s="361" t="str">
        <f t="shared" si="307"/>
        <v>COND. MIN.</v>
      </c>
      <c r="R228" s="625"/>
      <c r="S228" s="625"/>
      <c r="T228" s="625"/>
      <c r="U228" s="625"/>
      <c r="V228" s="356">
        <f t="shared" si="308"/>
        <v>27.820000052452087</v>
      </c>
      <c r="W228" s="356">
        <f t="shared" si="309"/>
        <v>-17.090000002644956</v>
      </c>
      <c r="X228" s="361" t="str">
        <f t="shared" si="310"/>
        <v>NORTE</v>
      </c>
      <c r="Y228" s="361" t="str">
        <f t="shared" si="311"/>
        <v>OESTE</v>
      </c>
      <c r="Z228" s="361" t="str">
        <f t="shared" si="312"/>
        <v>NOROESTE</v>
      </c>
      <c r="AA228" s="358">
        <f t="shared" si="313"/>
        <v>0.52343032159264935</v>
      </c>
      <c r="AB228" s="359">
        <f t="shared" si="314"/>
        <v>31.562633261534046</v>
      </c>
      <c r="AC228" s="360"/>
    </row>
    <row r="229" spans="1:29" ht="17.25" customHeight="1" x14ac:dyDescent="0.25">
      <c r="A229" s="345" t="str">
        <f t="shared" si="297"/>
        <v>MS 102</v>
      </c>
      <c r="B229" s="661">
        <f t="shared" si="318"/>
        <v>28</v>
      </c>
      <c r="C229" s="661" t="str">
        <f t="shared" si="319"/>
        <v>MS 102-28</v>
      </c>
      <c r="D229" s="346">
        <f>'Leituras semanais - MS'!D33</f>
        <v>41488</v>
      </c>
      <c r="E229" s="347">
        <v>7162116.6695999997</v>
      </c>
      <c r="F229" s="348">
        <v>665848.55149999994</v>
      </c>
      <c r="G229" s="348">
        <v>893.875</v>
      </c>
      <c r="H229" s="355">
        <f t="shared" si="298"/>
        <v>1.7366922665383735</v>
      </c>
      <c r="I229" s="356">
        <f t="shared" si="299"/>
        <v>31.448631124091918</v>
      </c>
      <c r="J229" s="362">
        <f t="shared" si="300"/>
        <v>-2.8000000000020009</v>
      </c>
      <c r="K229" s="356">
        <f t="shared" si="301"/>
        <v>-34.100000000000819</v>
      </c>
      <c r="L229" s="356">
        <f t="shared" si="302"/>
        <v>0.24809889521976763</v>
      </c>
      <c r="M229" s="356">
        <f t="shared" si="303"/>
        <v>0.40000000000028585</v>
      </c>
      <c r="N229" s="361" t="str">
        <f t="shared" si="315"/>
        <v>OK</v>
      </c>
      <c r="O229" s="361" t="str">
        <f t="shared" si="316"/>
        <v>ATENÇÃO</v>
      </c>
      <c r="P229" s="361" t="str">
        <f t="shared" si="317"/>
        <v>COND. MIN.</v>
      </c>
      <c r="Q229" s="361" t="str">
        <f t="shared" si="307"/>
        <v>COND. MIN.</v>
      </c>
      <c r="R229" s="625"/>
      <c r="S229" s="625"/>
      <c r="T229" s="625"/>
      <c r="U229" s="625"/>
      <c r="V229" s="356">
        <f t="shared" si="308"/>
        <v>27.419999986886978</v>
      </c>
      <c r="W229" s="356">
        <f t="shared" si="309"/>
        <v>-15.400000009685755</v>
      </c>
      <c r="X229" s="361" t="str">
        <f t="shared" si="310"/>
        <v>NORTE</v>
      </c>
      <c r="Y229" s="361" t="str">
        <f t="shared" si="311"/>
        <v>OESTE</v>
      </c>
      <c r="Z229" s="361" t="str">
        <f t="shared" si="312"/>
        <v>NOROESTE</v>
      </c>
      <c r="AA229" s="358">
        <f t="shared" si="313"/>
        <v>0.48966613672496029</v>
      </c>
      <c r="AB229" s="359">
        <f t="shared" si="314"/>
        <v>29.318640074242676</v>
      </c>
      <c r="AC229" s="360"/>
    </row>
    <row r="230" spans="1:29" ht="17.25" customHeight="1" x14ac:dyDescent="0.25">
      <c r="A230" s="345" t="str">
        <f t="shared" si="297"/>
        <v>MS 102</v>
      </c>
      <c r="B230" s="661">
        <f t="shared" si="318"/>
        <v>29</v>
      </c>
      <c r="C230" s="661" t="str">
        <f t="shared" si="319"/>
        <v>MS 102-29</v>
      </c>
      <c r="D230" s="346">
        <f>'Leituras semanais - MS'!D34</f>
        <v>41495</v>
      </c>
      <c r="E230" s="347">
        <v>7162116.6727</v>
      </c>
      <c r="F230" s="348">
        <v>665848.54810000001</v>
      </c>
      <c r="G230" s="348">
        <v>893.89</v>
      </c>
      <c r="H230" s="355">
        <f t="shared" si="298"/>
        <v>0.46010869922721864</v>
      </c>
      <c r="I230" s="356">
        <f t="shared" si="299"/>
        <v>31.88574134528076</v>
      </c>
      <c r="J230" s="362">
        <f t="shared" si="300"/>
        <v>1.4999999999986358</v>
      </c>
      <c r="K230" s="356">
        <f t="shared" si="301"/>
        <v>-32.600000000002183</v>
      </c>
      <c r="L230" s="356">
        <f t="shared" si="302"/>
        <v>6.5729814175316953E-2</v>
      </c>
      <c r="M230" s="356">
        <f t="shared" si="303"/>
        <v>0.2142857142855194</v>
      </c>
      <c r="N230" s="361" t="str">
        <f t="shared" si="315"/>
        <v>OK</v>
      </c>
      <c r="O230" s="361" t="str">
        <f t="shared" si="316"/>
        <v>OK</v>
      </c>
      <c r="P230" s="361" t="str">
        <f t="shared" si="317"/>
        <v>COND. MIN.</v>
      </c>
      <c r="Q230" s="361" t="str">
        <f t="shared" si="307"/>
        <v>COND. MIN.</v>
      </c>
      <c r="R230" s="625"/>
      <c r="S230" s="625"/>
      <c r="T230" s="625"/>
      <c r="U230" s="625"/>
      <c r="V230" s="356">
        <f t="shared" si="308"/>
        <v>27.730000019073486</v>
      </c>
      <c r="W230" s="356">
        <f t="shared" si="309"/>
        <v>-15.740000002551824</v>
      </c>
      <c r="X230" s="361" t="str">
        <f t="shared" si="310"/>
        <v>NORTE</v>
      </c>
      <c r="Y230" s="361" t="str">
        <f t="shared" si="311"/>
        <v>OESTE</v>
      </c>
      <c r="Z230" s="361" t="str">
        <f t="shared" si="312"/>
        <v>NOROESTE</v>
      </c>
      <c r="AA230" s="358">
        <f t="shared" si="313"/>
        <v>0.4935716525556601</v>
      </c>
      <c r="AB230" s="359">
        <f t="shared" si="314"/>
        <v>29.575607520431358</v>
      </c>
      <c r="AC230" s="360"/>
    </row>
    <row r="231" spans="1:29" ht="17.25" customHeight="1" x14ac:dyDescent="0.25">
      <c r="A231" s="345" t="str">
        <f t="shared" si="297"/>
        <v>MS 102</v>
      </c>
      <c r="B231" s="661">
        <f t="shared" si="318"/>
        <v>30</v>
      </c>
      <c r="C231" s="661" t="str">
        <f t="shared" si="319"/>
        <v>MS 102-30</v>
      </c>
      <c r="D231" s="346">
        <f>'Leituras semanais - MS'!D35</f>
        <v>41502</v>
      </c>
      <c r="E231" s="347">
        <v>7162116.6875999998</v>
      </c>
      <c r="F231" s="348">
        <v>665848.53890000004</v>
      </c>
      <c r="G231" s="348">
        <v>893.86699999999996</v>
      </c>
      <c r="H231" s="355">
        <f t="shared" si="298"/>
        <v>1.7511424686278236</v>
      </c>
      <c r="I231" s="356">
        <f t="shared" si="299"/>
        <v>33.635754787688192</v>
      </c>
      <c r="J231" s="362">
        <f t="shared" si="300"/>
        <v>-2.3000000000024556</v>
      </c>
      <c r="K231" s="356">
        <f t="shared" si="301"/>
        <v>-34.900000000004638</v>
      </c>
      <c r="L231" s="356">
        <f t="shared" si="302"/>
        <v>0.25016320980397483</v>
      </c>
      <c r="M231" s="356">
        <f t="shared" si="303"/>
        <v>0.3285714285717794</v>
      </c>
      <c r="N231" s="361" t="str">
        <f t="shared" si="315"/>
        <v>ATENÇÃO</v>
      </c>
      <c r="O231" s="361" t="str">
        <f t="shared" si="316"/>
        <v>ATENÇÃO</v>
      </c>
      <c r="P231" s="361" t="str">
        <f t="shared" si="317"/>
        <v>COND. MIN.</v>
      </c>
      <c r="Q231" s="361" t="str">
        <f t="shared" si="307"/>
        <v>COND. MIN.</v>
      </c>
      <c r="R231" s="625"/>
      <c r="S231" s="625"/>
      <c r="T231" s="625"/>
      <c r="U231" s="625"/>
      <c r="V231" s="356">
        <f t="shared" si="308"/>
        <v>29.220000002533197</v>
      </c>
      <c r="W231" s="356">
        <f t="shared" si="309"/>
        <v>-16.65999999968335</v>
      </c>
      <c r="X231" s="361" t="str">
        <f t="shared" si="310"/>
        <v>NORTE</v>
      </c>
      <c r="Y231" s="361" t="str">
        <f t="shared" si="311"/>
        <v>OESTE</v>
      </c>
      <c r="Z231" s="361" t="str">
        <f t="shared" si="312"/>
        <v>NOROESTE</v>
      </c>
      <c r="AA231" s="358">
        <f t="shared" si="313"/>
        <v>0.49524375743162902</v>
      </c>
      <c r="AB231" s="359">
        <f t="shared" si="314"/>
        <v>29.685825261337779</v>
      </c>
      <c r="AC231" s="360"/>
    </row>
    <row r="232" spans="1:29" ht="17.25" customHeight="1" x14ac:dyDescent="0.25">
      <c r="A232" s="345" t="str">
        <f t="shared" si="297"/>
        <v>MS 102</v>
      </c>
      <c r="B232" s="661">
        <f t="shared" si="318"/>
        <v>31</v>
      </c>
      <c r="C232" s="661" t="str">
        <f t="shared" si="319"/>
        <v>MS 102-31</v>
      </c>
      <c r="D232" s="346">
        <f>'Leituras semanais - MS'!D36</f>
        <v>41509</v>
      </c>
      <c r="E232" s="347">
        <v>7162116.7231000001</v>
      </c>
      <c r="F232" s="348">
        <v>665848.52520000003</v>
      </c>
      <c r="G232" s="348">
        <v>893.86500000000001</v>
      </c>
      <c r="H232" s="355">
        <f t="shared" si="298"/>
        <v>3.8051807009451371</v>
      </c>
      <c r="I232" s="356">
        <f t="shared" si="299"/>
        <v>37.402590842159391</v>
      </c>
      <c r="J232" s="362">
        <f t="shared" si="300"/>
        <v>-0.19999999999527063</v>
      </c>
      <c r="K232" s="356">
        <f t="shared" si="301"/>
        <v>-35.099999999999909</v>
      </c>
      <c r="L232" s="356">
        <f t="shared" si="302"/>
        <v>0.54359724299216239</v>
      </c>
      <c r="M232" s="356">
        <f t="shared" si="303"/>
        <v>2.8571428570752948E-2</v>
      </c>
      <c r="N232" s="361" t="str">
        <f t="shared" si="315"/>
        <v>ATENÇÃO</v>
      </c>
      <c r="O232" s="361" t="str">
        <f t="shared" si="316"/>
        <v>OK</v>
      </c>
      <c r="P232" s="361" t="str">
        <f t="shared" si="317"/>
        <v>COND. MIN.</v>
      </c>
      <c r="Q232" s="361" t="str">
        <f t="shared" si="307"/>
        <v>COND. MIN.</v>
      </c>
      <c r="R232" s="625"/>
      <c r="S232" s="625"/>
      <c r="T232" s="625"/>
      <c r="U232" s="625"/>
      <c r="V232" s="356">
        <f t="shared" si="308"/>
        <v>32.770000025629997</v>
      </c>
      <c r="W232" s="356">
        <f t="shared" si="309"/>
        <v>-18.030000000726432</v>
      </c>
      <c r="X232" s="361" t="str">
        <f t="shared" si="310"/>
        <v>NORTE</v>
      </c>
      <c r="Y232" s="361" t="str">
        <f t="shared" si="311"/>
        <v>OESTE</v>
      </c>
      <c r="Z232" s="361" t="str">
        <f t="shared" si="312"/>
        <v>NOROESTE</v>
      </c>
      <c r="AA232" s="358">
        <f t="shared" si="313"/>
        <v>0.48208556149732623</v>
      </c>
      <c r="AB232" s="359">
        <f t="shared" si="314"/>
        <v>28.821702136918045</v>
      </c>
      <c r="AC232" s="360"/>
    </row>
    <row r="233" spans="1:29" ht="17.25" customHeight="1" x14ac:dyDescent="0.25">
      <c r="A233" s="345" t="str">
        <f t="shared" si="297"/>
        <v>MS 102</v>
      </c>
      <c r="B233" s="661">
        <f t="shared" si="318"/>
        <v>32</v>
      </c>
      <c r="C233" s="661" t="str">
        <f t="shared" si="319"/>
        <v>MS 102-32</v>
      </c>
      <c r="D233" s="346">
        <f>'Leituras semanais - MS'!D37</f>
        <v>41516</v>
      </c>
      <c r="E233" s="347">
        <v>7162116.7418</v>
      </c>
      <c r="F233" s="348">
        <v>665848.51450000005</v>
      </c>
      <c r="G233" s="348">
        <v>893.846</v>
      </c>
      <c r="H233" s="355">
        <f t="shared" si="298"/>
        <v>2.1544836872798725</v>
      </c>
      <c r="I233" s="356">
        <f t="shared" si="299"/>
        <v>39.556789569448476</v>
      </c>
      <c r="J233" s="362">
        <f t="shared" si="300"/>
        <v>-1.9000000000005457</v>
      </c>
      <c r="K233" s="356">
        <f t="shared" si="301"/>
        <v>-37.000000000000455</v>
      </c>
      <c r="L233" s="356">
        <f t="shared" si="302"/>
        <v>0.30778338389712462</v>
      </c>
      <c r="M233" s="356">
        <f t="shared" si="303"/>
        <v>0.2714285714286494</v>
      </c>
      <c r="N233" s="361" t="str">
        <f t="shared" si="315"/>
        <v>ATENÇÃO</v>
      </c>
      <c r="O233" s="361" t="str">
        <f t="shared" si="316"/>
        <v>ATENÇÃO</v>
      </c>
      <c r="P233" s="361" t="str">
        <f t="shared" si="317"/>
        <v>COND. MIN.</v>
      </c>
      <c r="Q233" s="361" t="str">
        <f t="shared" si="307"/>
        <v>COND. MIN.</v>
      </c>
      <c r="R233" s="625"/>
      <c r="S233" s="625"/>
      <c r="T233" s="625"/>
      <c r="U233" s="625"/>
      <c r="V233" s="356">
        <f t="shared" si="308"/>
        <v>34.640000015497208</v>
      </c>
      <c r="W233" s="356">
        <f t="shared" si="309"/>
        <v>-19.09999999916181</v>
      </c>
      <c r="X233" s="361" t="str">
        <f t="shared" si="310"/>
        <v>NORTE</v>
      </c>
      <c r="Y233" s="361" t="str">
        <f t="shared" si="311"/>
        <v>OESTE</v>
      </c>
      <c r="Z233" s="361" t="str">
        <f t="shared" si="312"/>
        <v>NOROESTE</v>
      </c>
      <c r="AA233" s="358">
        <f t="shared" si="313"/>
        <v>0.4828109201213347</v>
      </c>
      <c r="AB233" s="359">
        <f t="shared" si="314"/>
        <v>28.869149138342035</v>
      </c>
      <c r="AC233" s="360"/>
    </row>
    <row r="234" spans="1:29" ht="17.25" customHeight="1" x14ac:dyDescent="0.25">
      <c r="A234" s="345" t="str">
        <f t="shared" si="297"/>
        <v>MS 102</v>
      </c>
      <c r="B234" s="661">
        <f t="shared" si="318"/>
        <v>33</v>
      </c>
      <c r="C234" s="661" t="str">
        <f t="shared" si="319"/>
        <v>MS 102-33</v>
      </c>
      <c r="D234" s="346">
        <f>'Leituras semanais - MS'!D38</f>
        <v>41523</v>
      </c>
      <c r="E234" s="347">
        <v>7162116.7589999996</v>
      </c>
      <c r="F234" s="348">
        <v>665848.50589999999</v>
      </c>
      <c r="G234" s="348">
        <v>893.84199999999998</v>
      </c>
      <c r="H234" s="355">
        <f t="shared" si="298"/>
        <v>1.9230184322445114</v>
      </c>
      <c r="I234" s="356">
        <f t="shared" si="299"/>
        <v>41.478322034589752</v>
      </c>
      <c r="J234" s="362">
        <f t="shared" si="300"/>
        <v>-0.40000000000190994</v>
      </c>
      <c r="K234" s="356">
        <f t="shared" si="301"/>
        <v>-37.400000000002365</v>
      </c>
      <c r="L234" s="356">
        <f t="shared" si="302"/>
        <v>0.27471691889207306</v>
      </c>
      <c r="M234" s="356">
        <f t="shared" si="303"/>
        <v>5.7142857143129992E-2</v>
      </c>
      <c r="N234" s="361" t="str">
        <f t="shared" si="315"/>
        <v>ATENÇÃO</v>
      </c>
      <c r="O234" s="361" t="str">
        <f t="shared" si="316"/>
        <v>OK</v>
      </c>
      <c r="P234" s="361" t="str">
        <f t="shared" si="317"/>
        <v>COND. MIN.</v>
      </c>
      <c r="Q234" s="361" t="str">
        <f t="shared" si="307"/>
        <v>COND. MIN.</v>
      </c>
      <c r="R234" s="625"/>
      <c r="S234" s="625"/>
      <c r="T234" s="625"/>
      <c r="U234" s="625"/>
      <c r="V234" s="356">
        <f t="shared" si="308"/>
        <v>36.359999980777502</v>
      </c>
      <c r="W234" s="356">
        <f t="shared" si="309"/>
        <v>-19.960000005085021</v>
      </c>
      <c r="X234" s="361" t="str">
        <f t="shared" si="310"/>
        <v>NORTE</v>
      </c>
      <c r="Y234" s="361" t="str">
        <f t="shared" si="311"/>
        <v>OESTE</v>
      </c>
      <c r="Z234" s="361" t="str">
        <f t="shared" si="312"/>
        <v>NOROESTE</v>
      </c>
      <c r="AA234" s="358">
        <f t="shared" si="313"/>
        <v>0.48119575699132117</v>
      </c>
      <c r="AB234" s="359">
        <f t="shared" si="314"/>
        <v>28.76352794484049</v>
      </c>
      <c r="AC234" s="360"/>
    </row>
    <row r="235" spans="1:29" ht="17.25" customHeight="1" x14ac:dyDescent="0.25">
      <c r="A235" s="345" t="str">
        <f t="shared" ref="A235:A266" si="320">A234</f>
        <v>MS 102</v>
      </c>
      <c r="B235" s="661">
        <f t="shared" si="318"/>
        <v>34</v>
      </c>
      <c r="C235" s="661" t="str">
        <f t="shared" si="319"/>
        <v>MS 102-34</v>
      </c>
      <c r="D235" s="346">
        <f>'Leituras semanais - MS'!D39</f>
        <v>41530</v>
      </c>
      <c r="E235" s="347">
        <v>7162116.7649999997</v>
      </c>
      <c r="F235" s="348">
        <v>665848.50179999997</v>
      </c>
      <c r="G235" s="348">
        <v>893.81399999999996</v>
      </c>
      <c r="H235" s="355">
        <f t="shared" ref="H235:H266" si="321">SQRT((E235-E234)^2+(F235-F234)^2)*100</f>
        <v>0.72670489740199651</v>
      </c>
      <c r="I235" s="356">
        <f t="shared" ref="I235:I266" si="322">SQRT((E235-$E$202)^2+(F235-$F$202)^2)*100</f>
        <v>42.201640954514012</v>
      </c>
      <c r="J235" s="362">
        <f t="shared" ref="J235:J266" si="323">(G235-G234)*100</f>
        <v>-2.8000000000020009</v>
      </c>
      <c r="K235" s="356">
        <f t="shared" ref="K235:K266" si="324">(G235-$G$202)*100</f>
        <v>-40.200000000004366</v>
      </c>
      <c r="L235" s="356">
        <f t="shared" ref="L235:L266" si="325">H235/(D235-D234)</f>
        <v>0.10381498534314236</v>
      </c>
      <c r="M235" s="356">
        <f t="shared" ref="M235:M266" si="326">ABS(J235/(D235-D234))</f>
        <v>0.40000000000028585</v>
      </c>
      <c r="N235" s="361" t="str">
        <f t="shared" si="315"/>
        <v>OK</v>
      </c>
      <c r="O235" s="361" t="str">
        <f t="shared" si="316"/>
        <v>ATENÇÃO</v>
      </c>
      <c r="P235" s="361" t="str">
        <f t="shared" si="317"/>
        <v>COND. MIN.</v>
      </c>
      <c r="Q235" s="361" t="str">
        <f t="shared" ref="Q235:Q266" si="327">IF(M235&lt;=2,"COND. MIN.",IF(AND(2&lt;M235, M235&lt;=4),"ATENÇÃO",IF(AND(4&lt;M235, M235&lt;=10),"ALERTA","INTERVENÇÃO")))</f>
        <v>COND. MIN.</v>
      </c>
      <c r="R235" s="625"/>
      <c r="S235" s="625"/>
      <c r="T235" s="625"/>
      <c r="U235" s="625"/>
      <c r="V235" s="356">
        <f t="shared" ref="V235:V266" si="328">(E235-$E$202)*100</f>
        <v>36.959999985992908</v>
      </c>
      <c r="W235" s="356">
        <f t="shared" ref="W235:W266" si="329">(F235-$F$202)*100</f>
        <v>-20.370000007096678</v>
      </c>
      <c r="X235" s="361" t="str">
        <f t="shared" ref="X235:X266" si="330">IF(V235&gt;0,"NORTE","SUL")</f>
        <v>NORTE</v>
      </c>
      <c r="Y235" s="361" t="str">
        <f t="shared" ref="Y235:Y266" si="331">IF(W235&gt;0,"LESTE","OESTE")</f>
        <v>OESTE</v>
      </c>
      <c r="Z235" s="361" t="str">
        <f t="shared" ref="Z235:Z266" si="332">IF(AND(X235="SUL", Y235="LESTE"),"SUDESTE", IF(AND(X235="SUL", Y235="OESTE"), "SUDOESTE", IF(AND(X235="NORTE", Y235="LESTE"), "NORDESTE", "NOROESTE")))</f>
        <v>NOROESTE</v>
      </c>
      <c r="AA235" s="358">
        <f t="shared" ref="AA235:AA266" si="333">ABS(ROUND(W235,2)/ROUND(I235,2))</f>
        <v>0.48270142180094788</v>
      </c>
      <c r="AB235" s="359">
        <f t="shared" ref="AB235:AB266" si="334">DEGREES(ASIN(AA235))</f>
        <v>28.86198527056743</v>
      </c>
      <c r="AC235" s="360"/>
    </row>
    <row r="236" spans="1:29" ht="17.25" customHeight="1" x14ac:dyDescent="0.25">
      <c r="A236" s="345" t="str">
        <f t="shared" si="320"/>
        <v>MS 102</v>
      </c>
      <c r="B236" s="661">
        <f t="shared" si="318"/>
        <v>35</v>
      </c>
      <c r="C236" s="661" t="str">
        <f t="shared" si="319"/>
        <v>MS 102-35</v>
      </c>
      <c r="D236" s="346">
        <f>'Leituras semanais - MS'!D40</f>
        <v>41537</v>
      </c>
      <c r="E236" s="347">
        <v>7162116.7805000003</v>
      </c>
      <c r="F236" s="348">
        <v>665848.49769999995</v>
      </c>
      <c r="G236" s="348">
        <v>893.80100000000004</v>
      </c>
      <c r="H236" s="355">
        <f t="shared" si="321"/>
        <v>1.6033091441859992</v>
      </c>
      <c r="I236" s="356">
        <f t="shared" si="322"/>
        <v>43.758753461698312</v>
      </c>
      <c r="J236" s="362">
        <f t="shared" si="323"/>
        <v>-1.2999999999919964</v>
      </c>
      <c r="K236" s="356">
        <f t="shared" si="324"/>
        <v>-41.499999999996362</v>
      </c>
      <c r="L236" s="356">
        <f t="shared" si="325"/>
        <v>0.22904416345514275</v>
      </c>
      <c r="M236" s="356">
        <f t="shared" si="326"/>
        <v>0.18571428571314236</v>
      </c>
      <c r="N236" s="361" t="str">
        <f t="shared" si="315"/>
        <v>OK</v>
      </c>
      <c r="O236" s="361" t="str">
        <f t="shared" si="316"/>
        <v>OK</v>
      </c>
      <c r="P236" s="361" t="str">
        <f t="shared" si="317"/>
        <v>COND. MIN.</v>
      </c>
      <c r="Q236" s="361" t="str">
        <f t="shared" si="327"/>
        <v>COND. MIN.</v>
      </c>
      <c r="R236" s="625"/>
      <c r="S236" s="625"/>
      <c r="T236" s="625"/>
      <c r="U236" s="625"/>
      <c r="V236" s="356">
        <f t="shared" si="328"/>
        <v>38.510000053793192</v>
      </c>
      <c r="W236" s="356">
        <f t="shared" si="329"/>
        <v>-20.780000009108335</v>
      </c>
      <c r="X236" s="361" t="str">
        <f t="shared" si="330"/>
        <v>NORTE</v>
      </c>
      <c r="Y236" s="361" t="str">
        <f t="shared" si="331"/>
        <v>OESTE</v>
      </c>
      <c r="Z236" s="361" t="str">
        <f t="shared" si="332"/>
        <v>NOROESTE</v>
      </c>
      <c r="AA236" s="358">
        <f t="shared" si="333"/>
        <v>0.47486288848263258</v>
      </c>
      <c r="AB236" s="359">
        <f t="shared" si="334"/>
        <v>28.350423087504009</v>
      </c>
      <c r="AC236" s="360"/>
    </row>
    <row r="237" spans="1:29" ht="17.25" customHeight="1" x14ac:dyDescent="0.25">
      <c r="A237" s="345" t="str">
        <f t="shared" si="320"/>
        <v>MS 102</v>
      </c>
      <c r="B237" s="661">
        <f t="shared" si="318"/>
        <v>36</v>
      </c>
      <c r="C237" s="661" t="str">
        <f t="shared" si="319"/>
        <v>MS 102-36</v>
      </c>
      <c r="D237" s="346">
        <f>'Leituras semanais - MS'!D41</f>
        <v>41544</v>
      </c>
      <c r="E237" s="347">
        <v>7162116.7922999999</v>
      </c>
      <c r="F237" s="348">
        <v>665848.50190000003</v>
      </c>
      <c r="G237" s="348">
        <v>893.78499999999997</v>
      </c>
      <c r="H237" s="355">
        <f t="shared" si="321"/>
        <v>1.2525174218281259</v>
      </c>
      <c r="I237" s="356">
        <f t="shared" si="322"/>
        <v>44.607462385062711</v>
      </c>
      <c r="J237" s="362">
        <f t="shared" si="323"/>
        <v>-1.6000000000076398</v>
      </c>
      <c r="K237" s="356">
        <f t="shared" si="324"/>
        <v>-43.100000000004002</v>
      </c>
      <c r="L237" s="356">
        <f t="shared" si="325"/>
        <v>0.17893106026116085</v>
      </c>
      <c r="M237" s="356">
        <f t="shared" si="326"/>
        <v>0.22857142857251997</v>
      </c>
      <c r="N237" s="361" t="str">
        <f t="shared" si="315"/>
        <v>OK</v>
      </c>
      <c r="O237" s="361" t="str">
        <f t="shared" si="316"/>
        <v>OK</v>
      </c>
      <c r="P237" s="361" t="str">
        <f t="shared" si="317"/>
        <v>COND. MIN.</v>
      </c>
      <c r="Q237" s="361" t="str">
        <f t="shared" si="327"/>
        <v>COND. MIN.</v>
      </c>
      <c r="R237" s="625"/>
      <c r="S237" s="625"/>
      <c r="T237" s="625"/>
      <c r="U237" s="625"/>
      <c r="V237" s="356">
        <f t="shared" si="328"/>
        <v>39.690000005066395</v>
      </c>
      <c r="W237" s="356">
        <f t="shared" si="329"/>
        <v>-20.360000000800937</v>
      </c>
      <c r="X237" s="361" t="str">
        <f t="shared" si="330"/>
        <v>NORTE</v>
      </c>
      <c r="Y237" s="361" t="str">
        <f t="shared" si="331"/>
        <v>OESTE</v>
      </c>
      <c r="Z237" s="361" t="str">
        <f t="shared" si="332"/>
        <v>NOROESTE</v>
      </c>
      <c r="AA237" s="358">
        <f t="shared" si="333"/>
        <v>0.45639991033400584</v>
      </c>
      <c r="AB237" s="359">
        <f t="shared" si="334"/>
        <v>27.155043154638921</v>
      </c>
      <c r="AC237" s="360"/>
    </row>
    <row r="238" spans="1:29" ht="17.25" customHeight="1" x14ac:dyDescent="0.25">
      <c r="A238" s="345" t="str">
        <f t="shared" si="320"/>
        <v>MS 102</v>
      </c>
      <c r="B238" s="661">
        <f t="shared" si="318"/>
        <v>37</v>
      </c>
      <c r="C238" s="661" t="str">
        <f t="shared" si="319"/>
        <v>MS 102-37</v>
      </c>
      <c r="D238" s="346">
        <f>'Leituras semanais - MS'!D42</f>
        <v>41551</v>
      </c>
      <c r="E238" s="347">
        <v>7162116.8047000002</v>
      </c>
      <c r="F238" s="348">
        <v>665848.49450000003</v>
      </c>
      <c r="G238" s="348">
        <v>893.77</v>
      </c>
      <c r="H238" s="355">
        <f t="shared" si="321"/>
        <v>1.444022191191316</v>
      </c>
      <c r="I238" s="356">
        <f t="shared" si="322"/>
        <v>46.048614565188714</v>
      </c>
      <c r="J238" s="356">
        <f t="shared" si="323"/>
        <v>-1.4999999999986358</v>
      </c>
      <c r="K238" s="356">
        <f t="shared" si="324"/>
        <v>-44.600000000002638</v>
      </c>
      <c r="L238" s="356">
        <f t="shared" si="325"/>
        <v>0.20628888445590229</v>
      </c>
      <c r="M238" s="356">
        <f t="shared" si="326"/>
        <v>0.2142857142855194</v>
      </c>
      <c r="N238" s="361" t="str">
        <f t="shared" si="315"/>
        <v>OK</v>
      </c>
      <c r="O238" s="361" t="str">
        <f t="shared" si="316"/>
        <v>OK</v>
      </c>
      <c r="P238" s="361" t="str">
        <f t="shared" si="317"/>
        <v>COND. MIN.</v>
      </c>
      <c r="Q238" s="361" t="str">
        <f t="shared" si="327"/>
        <v>COND. MIN.</v>
      </c>
      <c r="R238" s="625"/>
      <c r="S238" s="625"/>
      <c r="T238" s="625"/>
      <c r="U238" s="625"/>
      <c r="V238" s="356">
        <f t="shared" si="328"/>
        <v>40.93000004068017</v>
      </c>
      <c r="W238" s="356">
        <f t="shared" si="329"/>
        <v>-21.100000001024455</v>
      </c>
      <c r="X238" s="361" t="str">
        <f t="shared" si="330"/>
        <v>NORTE</v>
      </c>
      <c r="Y238" s="361" t="str">
        <f t="shared" si="331"/>
        <v>OESTE</v>
      </c>
      <c r="Z238" s="361" t="str">
        <f t="shared" si="332"/>
        <v>NOROESTE</v>
      </c>
      <c r="AA238" s="358">
        <f t="shared" si="333"/>
        <v>0.45819761129207387</v>
      </c>
      <c r="AB238" s="359">
        <f t="shared" si="334"/>
        <v>27.270863674640911</v>
      </c>
      <c r="AC238" s="360"/>
    </row>
    <row r="239" spans="1:29" ht="17.25" customHeight="1" x14ac:dyDescent="0.25">
      <c r="A239" s="345" t="str">
        <f t="shared" si="320"/>
        <v>MS 102</v>
      </c>
      <c r="B239" s="661">
        <f t="shared" si="318"/>
        <v>38</v>
      </c>
      <c r="C239" s="661" t="str">
        <f t="shared" si="319"/>
        <v>MS 102-38</v>
      </c>
      <c r="D239" s="346">
        <f>'Leituras semanais - MS'!D43</f>
        <v>41558</v>
      </c>
      <c r="E239" s="347">
        <v>7162116.8048999999</v>
      </c>
      <c r="F239" s="348">
        <v>665848.48540000001</v>
      </c>
      <c r="G239" s="348">
        <v>893.76099999999997</v>
      </c>
      <c r="H239" s="355">
        <f t="shared" si="321"/>
        <v>0.91021975541609401</v>
      </c>
      <c r="I239" s="356">
        <f t="shared" si="322"/>
        <v>46.490241994458692</v>
      </c>
      <c r="J239" s="356">
        <f t="shared" si="323"/>
        <v>-0.90000000000145519</v>
      </c>
      <c r="K239" s="356">
        <f t="shared" si="324"/>
        <v>-45.500000000004093</v>
      </c>
      <c r="L239" s="356">
        <f t="shared" si="325"/>
        <v>0.13003139363087057</v>
      </c>
      <c r="M239" s="356">
        <f t="shared" si="326"/>
        <v>0.12857142857163645</v>
      </c>
      <c r="N239" s="361" t="str">
        <f t="shared" si="315"/>
        <v>OK</v>
      </c>
      <c r="O239" s="361" t="str">
        <f t="shared" si="316"/>
        <v>OK</v>
      </c>
      <c r="P239" s="361" t="str">
        <f t="shared" si="317"/>
        <v>COND. MIN.</v>
      </c>
      <c r="Q239" s="361" t="str">
        <f t="shared" si="327"/>
        <v>COND. MIN.</v>
      </c>
      <c r="R239" s="625"/>
      <c r="S239" s="625"/>
      <c r="T239" s="625"/>
      <c r="U239" s="625"/>
      <c r="V239" s="356">
        <f t="shared" si="328"/>
        <v>40.950000006705523</v>
      </c>
      <c r="W239" s="356">
        <f t="shared" si="329"/>
        <v>-22.010000003501773</v>
      </c>
      <c r="X239" s="361" t="str">
        <f t="shared" si="330"/>
        <v>NORTE</v>
      </c>
      <c r="Y239" s="361" t="str">
        <f t="shared" si="331"/>
        <v>OESTE</v>
      </c>
      <c r="Z239" s="361" t="str">
        <f t="shared" si="332"/>
        <v>NOROESTE</v>
      </c>
      <c r="AA239" s="358">
        <f t="shared" si="333"/>
        <v>0.47343514734351477</v>
      </c>
      <c r="AB239" s="359">
        <f t="shared" si="334"/>
        <v>28.2575114409665</v>
      </c>
      <c r="AC239" s="360"/>
    </row>
    <row r="240" spans="1:29" ht="17.25" customHeight="1" x14ac:dyDescent="0.25">
      <c r="A240" s="345" t="str">
        <f t="shared" si="320"/>
        <v>MS 102</v>
      </c>
      <c r="B240" s="661">
        <f t="shared" si="318"/>
        <v>39</v>
      </c>
      <c r="C240" s="661" t="str">
        <f t="shared" si="319"/>
        <v>MS 102-39</v>
      </c>
      <c r="D240" s="346">
        <f>'Leituras semanais - MS'!D44</f>
        <v>41565</v>
      </c>
      <c r="E240" s="347">
        <v>7162116.8121999996</v>
      </c>
      <c r="F240" s="348">
        <v>665848.47860000003</v>
      </c>
      <c r="G240" s="348">
        <v>893.74</v>
      </c>
      <c r="H240" s="355">
        <f t="shared" si="321"/>
        <v>0.99764720897192549</v>
      </c>
      <c r="I240" s="356">
        <f t="shared" si="322"/>
        <v>47.45585841760365</v>
      </c>
      <c r="J240" s="356">
        <f t="shared" si="323"/>
        <v>-2.0999999999958163</v>
      </c>
      <c r="K240" s="356">
        <f t="shared" si="324"/>
        <v>-47.599999999999909</v>
      </c>
      <c r="L240" s="356">
        <f t="shared" si="325"/>
        <v>0.14252102985313223</v>
      </c>
      <c r="M240" s="356">
        <f t="shared" si="326"/>
        <v>0.29999999999940236</v>
      </c>
      <c r="N240" s="361" t="str">
        <f t="shared" si="315"/>
        <v>OK</v>
      </c>
      <c r="O240" s="361" t="str">
        <f t="shared" si="316"/>
        <v>ATENÇÃO</v>
      </c>
      <c r="P240" s="361" t="str">
        <f t="shared" si="317"/>
        <v>COND. MIN.</v>
      </c>
      <c r="Q240" s="361" t="str">
        <f t="shared" si="327"/>
        <v>COND. MIN.</v>
      </c>
      <c r="R240" s="625"/>
      <c r="S240" s="625"/>
      <c r="T240" s="625"/>
      <c r="U240" s="625"/>
      <c r="V240" s="356">
        <f t="shared" si="328"/>
        <v>41.679999977350235</v>
      </c>
      <c r="W240" s="356">
        <f t="shared" si="329"/>
        <v>-22.690000000875443</v>
      </c>
      <c r="X240" s="361" t="str">
        <f t="shared" si="330"/>
        <v>NORTE</v>
      </c>
      <c r="Y240" s="361" t="str">
        <f t="shared" si="331"/>
        <v>OESTE</v>
      </c>
      <c r="Z240" s="361" t="str">
        <f t="shared" si="332"/>
        <v>NOROESTE</v>
      </c>
      <c r="AA240" s="358">
        <f t="shared" si="333"/>
        <v>0.47808680994521702</v>
      </c>
      <c r="AB240" s="359">
        <f t="shared" si="334"/>
        <v>28.560522937152431</v>
      </c>
      <c r="AC240" s="360"/>
    </row>
    <row r="241" spans="1:29" ht="17.25" customHeight="1" x14ac:dyDescent="0.25">
      <c r="A241" s="345" t="str">
        <f t="shared" si="320"/>
        <v>MS 102</v>
      </c>
      <c r="B241" s="661">
        <f t="shared" si="318"/>
        <v>40</v>
      </c>
      <c r="C241" s="661" t="str">
        <f t="shared" si="319"/>
        <v>MS 102-40</v>
      </c>
      <c r="D241" s="346">
        <f>'Leituras semanais - MS'!D45</f>
        <v>41572</v>
      </c>
      <c r="E241" s="347">
        <v>7162116.8335999995</v>
      </c>
      <c r="F241" s="348">
        <v>665848.48</v>
      </c>
      <c r="G241" s="348">
        <v>893.72799999999995</v>
      </c>
      <c r="H241" s="355">
        <f t="shared" si="321"/>
        <v>2.1445745464331862</v>
      </c>
      <c r="I241" s="356">
        <f t="shared" si="322"/>
        <v>49.281790734563856</v>
      </c>
      <c r="J241" s="356">
        <f t="shared" si="323"/>
        <v>-1.2000000000057298</v>
      </c>
      <c r="K241" s="356">
        <f t="shared" si="324"/>
        <v>-48.800000000005639</v>
      </c>
      <c r="L241" s="356">
        <f t="shared" si="325"/>
        <v>0.30636779234759803</v>
      </c>
      <c r="M241" s="356">
        <f t="shared" si="326"/>
        <v>0.17142857142938997</v>
      </c>
      <c r="N241" s="361" t="str">
        <f t="shared" si="315"/>
        <v>ATENÇÃO</v>
      </c>
      <c r="O241" s="361" t="str">
        <f t="shared" si="316"/>
        <v>OK</v>
      </c>
      <c r="P241" s="361" t="str">
        <f t="shared" si="317"/>
        <v>COND. MIN.</v>
      </c>
      <c r="Q241" s="361" t="str">
        <f t="shared" si="327"/>
        <v>COND. MIN.</v>
      </c>
      <c r="R241" s="625"/>
      <c r="S241" s="625"/>
      <c r="T241" s="625"/>
      <c r="U241" s="625"/>
      <c r="V241" s="356">
        <f t="shared" si="328"/>
        <v>43.819999974220991</v>
      </c>
      <c r="W241" s="356">
        <f t="shared" si="329"/>
        <v>-22.550000005867332</v>
      </c>
      <c r="X241" s="361" t="str">
        <f t="shared" si="330"/>
        <v>NORTE</v>
      </c>
      <c r="Y241" s="361" t="str">
        <f t="shared" si="331"/>
        <v>OESTE</v>
      </c>
      <c r="Z241" s="361" t="str">
        <f t="shared" si="332"/>
        <v>NOROESTE</v>
      </c>
      <c r="AA241" s="358">
        <f t="shared" si="333"/>
        <v>0.4575892857142857</v>
      </c>
      <c r="AB241" s="359">
        <f t="shared" si="334"/>
        <v>27.231657587143136</v>
      </c>
      <c r="AC241" s="360"/>
    </row>
    <row r="242" spans="1:29" ht="17.25" customHeight="1" x14ac:dyDescent="0.25">
      <c r="A242" s="345" t="str">
        <f t="shared" si="320"/>
        <v>MS 102</v>
      </c>
      <c r="B242" s="661">
        <f t="shared" si="318"/>
        <v>41</v>
      </c>
      <c r="C242" s="661" t="str">
        <f t="shared" si="319"/>
        <v>MS 102-41</v>
      </c>
      <c r="D242" s="346">
        <f>'Leituras semanais - MS'!D46</f>
        <v>41579</v>
      </c>
      <c r="E242" s="347">
        <v>7162116.8329999996</v>
      </c>
      <c r="F242" s="348">
        <v>665848.47809999995</v>
      </c>
      <c r="G242" s="348">
        <v>893.71199999999999</v>
      </c>
      <c r="H242" s="355">
        <f t="shared" si="321"/>
        <v>0.19924858885930094</v>
      </c>
      <c r="I242" s="356">
        <f t="shared" si="322"/>
        <v>49.315770286246384</v>
      </c>
      <c r="J242" s="356">
        <f t="shared" si="323"/>
        <v>-1.5999999999962711</v>
      </c>
      <c r="K242" s="356">
        <f t="shared" si="324"/>
        <v>-50.40000000000191</v>
      </c>
      <c r="L242" s="356">
        <f t="shared" si="325"/>
        <v>2.8464084122757277E-2</v>
      </c>
      <c r="M242" s="356">
        <f t="shared" si="326"/>
        <v>0.22857142857089588</v>
      </c>
      <c r="N242" s="361" t="str">
        <f t="shared" si="315"/>
        <v>OK</v>
      </c>
      <c r="O242" s="361" t="str">
        <f t="shared" si="316"/>
        <v>OK</v>
      </c>
      <c r="P242" s="361" t="str">
        <f t="shared" si="317"/>
        <v>COND. MIN.</v>
      </c>
      <c r="Q242" s="361" t="str">
        <f t="shared" si="327"/>
        <v>COND. MIN.</v>
      </c>
      <c r="R242" s="625"/>
      <c r="S242" s="625"/>
      <c r="T242" s="625"/>
      <c r="U242" s="625"/>
      <c r="V242" s="356">
        <f t="shared" si="328"/>
        <v>43.759999983012676</v>
      </c>
      <c r="W242" s="356">
        <f t="shared" si="329"/>
        <v>-22.740000009071082</v>
      </c>
      <c r="X242" s="361" t="str">
        <f t="shared" si="330"/>
        <v>NORTE</v>
      </c>
      <c r="Y242" s="361" t="str">
        <f t="shared" si="331"/>
        <v>OESTE</v>
      </c>
      <c r="Z242" s="361" t="str">
        <f t="shared" si="332"/>
        <v>NOROESTE</v>
      </c>
      <c r="AA242" s="358">
        <f t="shared" si="333"/>
        <v>0.46107055961070559</v>
      </c>
      <c r="AB242" s="359">
        <f t="shared" si="334"/>
        <v>27.456210356677143</v>
      </c>
      <c r="AC242" s="360"/>
    </row>
    <row r="243" spans="1:29" ht="17.25" customHeight="1" x14ac:dyDescent="0.25">
      <c r="A243" s="345" t="str">
        <f t="shared" si="320"/>
        <v>MS 102</v>
      </c>
      <c r="B243" s="661">
        <f t="shared" si="318"/>
        <v>42</v>
      </c>
      <c r="C243" s="661" t="str">
        <f t="shared" si="319"/>
        <v>MS 102-42</v>
      </c>
      <c r="D243" s="346">
        <f>'Leituras semanais - MS'!D47</f>
        <v>41586</v>
      </c>
      <c r="E243" s="347">
        <v>7162116.8449999997</v>
      </c>
      <c r="F243" s="348">
        <v>665848.47959999996</v>
      </c>
      <c r="G243" s="348">
        <v>893.70500000000004</v>
      </c>
      <c r="H243" s="355">
        <f t="shared" si="321"/>
        <v>1.2093386727567701</v>
      </c>
      <c r="I243" s="356">
        <f t="shared" si="322"/>
        <v>50.316097819299955</v>
      </c>
      <c r="J243" s="356">
        <f t="shared" si="323"/>
        <v>-0.69999999999481588</v>
      </c>
      <c r="K243" s="356">
        <f t="shared" si="324"/>
        <v>-51.099999999996726</v>
      </c>
      <c r="L243" s="356">
        <f t="shared" si="325"/>
        <v>0.17276266753668143</v>
      </c>
      <c r="M243" s="356">
        <f t="shared" si="326"/>
        <v>9.9999999999259417E-2</v>
      </c>
      <c r="N243" s="361" t="str">
        <f t="shared" si="315"/>
        <v>OK</v>
      </c>
      <c r="O243" s="361" t="str">
        <f t="shared" si="316"/>
        <v>OK</v>
      </c>
      <c r="P243" s="361" t="str">
        <f t="shared" si="317"/>
        <v>COND. MIN.</v>
      </c>
      <c r="Q243" s="361" t="str">
        <f t="shared" si="327"/>
        <v>COND. MIN.</v>
      </c>
      <c r="R243" s="625"/>
      <c r="S243" s="625"/>
      <c r="T243" s="625"/>
      <c r="U243" s="625"/>
      <c r="V243" s="356">
        <f t="shared" si="328"/>
        <v>44.959999993443489</v>
      </c>
      <c r="W243" s="356">
        <f t="shared" si="329"/>
        <v>-22.59000000776723</v>
      </c>
      <c r="X243" s="361" t="str">
        <f t="shared" si="330"/>
        <v>NORTE</v>
      </c>
      <c r="Y243" s="361" t="str">
        <f t="shared" si="331"/>
        <v>OESTE</v>
      </c>
      <c r="Z243" s="361" t="str">
        <f t="shared" si="332"/>
        <v>NOROESTE</v>
      </c>
      <c r="AA243" s="358">
        <f t="shared" si="333"/>
        <v>0.44892686804451509</v>
      </c>
      <c r="AB243" s="359">
        <f t="shared" si="334"/>
        <v>26.674853741277435</v>
      </c>
      <c r="AC243" s="360"/>
    </row>
    <row r="244" spans="1:29" ht="17.25" customHeight="1" x14ac:dyDescent="0.25">
      <c r="A244" s="345" t="str">
        <f t="shared" si="320"/>
        <v>MS 102</v>
      </c>
      <c r="B244" s="661">
        <f t="shared" si="318"/>
        <v>43</v>
      </c>
      <c r="C244" s="661" t="str">
        <f t="shared" si="319"/>
        <v>MS 102-43</v>
      </c>
      <c r="D244" s="346">
        <f>'Leituras semanais - MS'!D48</f>
        <v>41592</v>
      </c>
      <c r="E244" s="347">
        <v>7162116.8466999996</v>
      </c>
      <c r="F244" s="348">
        <v>665848.46499999997</v>
      </c>
      <c r="G244" s="348">
        <v>893.68799999999999</v>
      </c>
      <c r="H244" s="355">
        <f t="shared" si="321"/>
        <v>1.4698639376961604</v>
      </c>
      <c r="I244" s="356">
        <f t="shared" si="322"/>
        <v>51.138238128726002</v>
      </c>
      <c r="J244" s="356">
        <f t="shared" si="323"/>
        <v>-1.7000000000052751</v>
      </c>
      <c r="K244" s="356">
        <f t="shared" si="324"/>
        <v>-52.800000000002001</v>
      </c>
      <c r="L244" s="356">
        <f t="shared" si="325"/>
        <v>0.24497732294936006</v>
      </c>
      <c r="M244" s="356">
        <f t="shared" si="326"/>
        <v>0.28333333333421251</v>
      </c>
      <c r="N244" s="361" t="str">
        <f t="shared" si="315"/>
        <v>OK</v>
      </c>
      <c r="O244" s="361" t="str">
        <f t="shared" si="316"/>
        <v>ATENÇÃO</v>
      </c>
      <c r="P244" s="361" t="str">
        <f t="shared" si="317"/>
        <v>COND. MIN.</v>
      </c>
      <c r="Q244" s="361" t="str">
        <f t="shared" si="327"/>
        <v>COND. MIN.</v>
      </c>
      <c r="R244" s="625"/>
      <c r="S244" s="625"/>
      <c r="T244" s="625"/>
      <c r="U244" s="625"/>
      <c r="V244" s="356">
        <f t="shared" si="328"/>
        <v>45.129999984055758</v>
      </c>
      <c r="W244" s="356">
        <f t="shared" si="329"/>
        <v>-24.050000007264316</v>
      </c>
      <c r="X244" s="361" t="str">
        <f t="shared" si="330"/>
        <v>NORTE</v>
      </c>
      <c r="Y244" s="361" t="str">
        <f t="shared" si="331"/>
        <v>OESTE</v>
      </c>
      <c r="Z244" s="361" t="str">
        <f t="shared" si="332"/>
        <v>NOROESTE</v>
      </c>
      <c r="AA244" s="358">
        <f t="shared" si="333"/>
        <v>0.47027766914352759</v>
      </c>
      <c r="AB244" s="359">
        <f t="shared" si="334"/>
        <v>28.05232214761239</v>
      </c>
      <c r="AC244" s="360"/>
    </row>
    <row r="245" spans="1:29" ht="17.25" customHeight="1" x14ac:dyDescent="0.25">
      <c r="A245" s="345" t="str">
        <f t="shared" si="320"/>
        <v>MS 102</v>
      </c>
      <c r="B245" s="661">
        <f t="shared" si="318"/>
        <v>44</v>
      </c>
      <c r="C245" s="661" t="str">
        <f t="shared" si="319"/>
        <v>MS 102-44</v>
      </c>
      <c r="D245" s="346">
        <f>'Leituras semanais - MS'!D49</f>
        <v>41600</v>
      </c>
      <c r="E245" s="347">
        <v>7162116.8512000004</v>
      </c>
      <c r="F245" s="348">
        <v>665848.46600000001</v>
      </c>
      <c r="G245" s="348">
        <v>893.67100000000005</v>
      </c>
      <c r="H245" s="355">
        <f t="shared" si="321"/>
        <v>0.46097729589929654</v>
      </c>
      <c r="I245" s="356">
        <f t="shared" si="322"/>
        <v>51.489211543691368</v>
      </c>
      <c r="J245" s="356">
        <f t="shared" si="323"/>
        <v>-1.6999999999939064</v>
      </c>
      <c r="K245" s="356">
        <f t="shared" si="324"/>
        <v>-54.499999999995907</v>
      </c>
      <c r="L245" s="356">
        <f t="shared" si="325"/>
        <v>5.7622161987412067E-2</v>
      </c>
      <c r="M245" s="356">
        <f t="shared" si="326"/>
        <v>0.2124999999992383</v>
      </c>
      <c r="N245" s="361" t="str">
        <f t="shared" si="315"/>
        <v>OK</v>
      </c>
      <c r="O245" s="361" t="str">
        <f t="shared" si="316"/>
        <v>OK</v>
      </c>
      <c r="P245" s="361" t="str">
        <f t="shared" si="317"/>
        <v>COND. MIN.</v>
      </c>
      <c r="Q245" s="361" t="str">
        <f t="shared" si="327"/>
        <v>COND. MIN.</v>
      </c>
      <c r="R245" s="625"/>
      <c r="S245" s="625"/>
      <c r="T245" s="625"/>
      <c r="U245" s="625"/>
      <c r="V245" s="356">
        <f t="shared" si="328"/>
        <v>45.580000057816505</v>
      </c>
      <c r="W245" s="356">
        <f t="shared" si="329"/>
        <v>-23.950000002514571</v>
      </c>
      <c r="X245" s="361" t="str">
        <f t="shared" si="330"/>
        <v>NORTE</v>
      </c>
      <c r="Y245" s="361" t="str">
        <f t="shared" si="331"/>
        <v>OESTE</v>
      </c>
      <c r="Z245" s="361" t="str">
        <f t="shared" si="332"/>
        <v>NOROESTE</v>
      </c>
      <c r="AA245" s="358">
        <f t="shared" si="333"/>
        <v>0.46513886191493492</v>
      </c>
      <c r="AB245" s="359">
        <f t="shared" si="334"/>
        <v>27.719209323023481</v>
      </c>
      <c r="AC245" s="360"/>
    </row>
    <row r="246" spans="1:29" ht="17.25" customHeight="1" x14ac:dyDescent="0.25">
      <c r="A246" s="345" t="str">
        <f t="shared" si="320"/>
        <v>MS 102</v>
      </c>
      <c r="B246" s="661">
        <f t="shared" si="318"/>
        <v>45</v>
      </c>
      <c r="C246" s="661" t="str">
        <f t="shared" si="319"/>
        <v>MS 102-45</v>
      </c>
      <c r="D246" s="346">
        <f>'Leituras semanais - MS'!D50</f>
        <v>41607</v>
      </c>
      <c r="E246" s="347">
        <v>7162116.8608999997</v>
      </c>
      <c r="F246" s="348">
        <v>665848.46660000004</v>
      </c>
      <c r="G246" s="348">
        <v>893.65599999999995</v>
      </c>
      <c r="H246" s="355">
        <f t="shared" si="321"/>
        <v>0.9718538342617431</v>
      </c>
      <c r="I246" s="356">
        <f t="shared" si="322"/>
        <v>52.322410106566153</v>
      </c>
      <c r="J246" s="356">
        <f t="shared" si="323"/>
        <v>-1.5000000000100044</v>
      </c>
      <c r="K246" s="356">
        <f t="shared" si="324"/>
        <v>-56.000000000005912</v>
      </c>
      <c r="L246" s="356">
        <f t="shared" si="325"/>
        <v>0.13883626203739188</v>
      </c>
      <c r="M246" s="356">
        <f t="shared" si="326"/>
        <v>0.21428571428714349</v>
      </c>
      <c r="N246" s="361" t="str">
        <f t="shared" si="315"/>
        <v>OK</v>
      </c>
      <c r="O246" s="361" t="str">
        <f t="shared" si="316"/>
        <v>OK</v>
      </c>
      <c r="P246" s="361" t="str">
        <f t="shared" si="317"/>
        <v>COND. MIN.</v>
      </c>
      <c r="Q246" s="361" t="str">
        <f t="shared" si="327"/>
        <v>COND. MIN.</v>
      </c>
      <c r="R246" s="625"/>
      <c r="S246" s="625"/>
      <c r="T246" s="625"/>
      <c r="U246" s="625"/>
      <c r="V246" s="356">
        <f t="shared" si="328"/>
        <v>46.549999993294477</v>
      </c>
      <c r="W246" s="356">
        <f t="shared" si="329"/>
        <v>-23.889999999664724</v>
      </c>
      <c r="X246" s="361" t="str">
        <f t="shared" si="330"/>
        <v>NORTE</v>
      </c>
      <c r="Y246" s="361" t="str">
        <f t="shared" si="331"/>
        <v>OESTE</v>
      </c>
      <c r="Z246" s="361" t="str">
        <f t="shared" si="332"/>
        <v>NOROESTE</v>
      </c>
      <c r="AA246" s="358">
        <f t="shared" si="333"/>
        <v>0.45661314984709483</v>
      </c>
      <c r="AB246" s="359">
        <f t="shared" si="334"/>
        <v>27.168775253874731</v>
      </c>
      <c r="AC246" s="360"/>
    </row>
    <row r="247" spans="1:29" ht="17.25" customHeight="1" x14ac:dyDescent="0.25">
      <c r="A247" s="345" t="str">
        <f t="shared" si="320"/>
        <v>MS 102</v>
      </c>
      <c r="B247" s="661">
        <f t="shared" si="318"/>
        <v>46</v>
      </c>
      <c r="C247" s="661" t="str">
        <f t="shared" si="319"/>
        <v>MS 102-46</v>
      </c>
      <c r="D247" s="346">
        <f>'Leituras semanais - MS'!D51</f>
        <v>41614</v>
      </c>
      <c r="E247" s="347">
        <v>7162116.8721000003</v>
      </c>
      <c r="F247" s="348">
        <v>665848.45909999998</v>
      </c>
      <c r="G247" s="348">
        <v>893.64200000000005</v>
      </c>
      <c r="H247" s="355">
        <f t="shared" si="321"/>
        <v>1.3479243780496353</v>
      </c>
      <c r="I247" s="356">
        <f t="shared" si="322"/>
        <v>53.661517913093526</v>
      </c>
      <c r="J247" s="356">
        <f t="shared" si="323"/>
        <v>-1.3999999999896318</v>
      </c>
      <c r="K247" s="356">
        <f t="shared" si="324"/>
        <v>-57.399999999995543</v>
      </c>
      <c r="L247" s="356">
        <f t="shared" si="325"/>
        <v>0.19256062543566219</v>
      </c>
      <c r="M247" s="356">
        <f t="shared" si="326"/>
        <v>0.19999999999851883</v>
      </c>
      <c r="N247" s="361" t="str">
        <f t="shared" si="315"/>
        <v>OK</v>
      </c>
      <c r="O247" s="361" t="str">
        <f t="shared" si="316"/>
        <v>OK</v>
      </c>
      <c r="P247" s="361" t="str">
        <f t="shared" si="317"/>
        <v>COND. MIN.</v>
      </c>
      <c r="Q247" s="361" t="str">
        <f t="shared" si="327"/>
        <v>COND. MIN.</v>
      </c>
      <c r="R247" s="625"/>
      <c r="S247" s="625"/>
      <c r="T247" s="625"/>
      <c r="U247" s="625"/>
      <c r="V247" s="356">
        <f t="shared" si="328"/>
        <v>47.670000046491623</v>
      </c>
      <c r="W247" s="356">
        <f t="shared" si="329"/>
        <v>-24.640000006183982</v>
      </c>
      <c r="X247" s="361" t="str">
        <f t="shared" si="330"/>
        <v>NORTE</v>
      </c>
      <c r="Y247" s="361" t="str">
        <f t="shared" si="331"/>
        <v>OESTE</v>
      </c>
      <c r="Z247" s="361" t="str">
        <f t="shared" si="332"/>
        <v>NOROESTE</v>
      </c>
      <c r="AA247" s="358">
        <f t="shared" si="333"/>
        <v>0.45918747670518079</v>
      </c>
      <c r="AB247" s="359">
        <f t="shared" si="334"/>
        <v>27.334689279108872</v>
      </c>
      <c r="AC247" s="360"/>
    </row>
    <row r="248" spans="1:29" ht="17.25" customHeight="1" x14ac:dyDescent="0.25">
      <c r="A248" s="345" t="str">
        <f t="shared" si="320"/>
        <v>MS 102</v>
      </c>
      <c r="B248" s="661">
        <f t="shared" si="318"/>
        <v>47</v>
      </c>
      <c r="C248" s="661" t="str">
        <f t="shared" si="319"/>
        <v>MS 102-47</v>
      </c>
      <c r="D248" s="346">
        <f>'Leituras semanais - MS'!D52</f>
        <v>41621</v>
      </c>
      <c r="E248" s="347">
        <v>7162116.8836000003</v>
      </c>
      <c r="F248" s="348">
        <v>665848.44909999997</v>
      </c>
      <c r="G248" s="348">
        <v>893.63300000000004</v>
      </c>
      <c r="H248" s="355">
        <f t="shared" si="321"/>
        <v>1.5239750677106059</v>
      </c>
      <c r="I248" s="356">
        <f t="shared" si="322"/>
        <v>55.143467474602623</v>
      </c>
      <c r="J248" s="356">
        <f t="shared" si="323"/>
        <v>-0.90000000000145519</v>
      </c>
      <c r="K248" s="356">
        <f t="shared" si="324"/>
        <v>-58.299999999996999</v>
      </c>
      <c r="L248" s="356">
        <f t="shared" si="325"/>
        <v>0.21771072395865798</v>
      </c>
      <c r="M248" s="356">
        <f t="shared" si="326"/>
        <v>0.12857142857163645</v>
      </c>
      <c r="N248" s="361" t="str">
        <f t="shared" si="315"/>
        <v>OK</v>
      </c>
      <c r="O248" s="361" t="str">
        <f t="shared" si="316"/>
        <v>OK</v>
      </c>
      <c r="P248" s="361" t="str">
        <f t="shared" si="317"/>
        <v>COND. MIN.</v>
      </c>
      <c r="Q248" s="361" t="str">
        <f t="shared" si="327"/>
        <v>COND. MIN.</v>
      </c>
      <c r="R248" s="625"/>
      <c r="S248" s="625"/>
      <c r="T248" s="625"/>
      <c r="U248" s="625"/>
      <c r="V248" s="356">
        <f t="shared" si="328"/>
        <v>48.820000048726797</v>
      </c>
      <c r="W248" s="356">
        <f t="shared" si="329"/>
        <v>-25.640000007115304</v>
      </c>
      <c r="X248" s="361" t="str">
        <f t="shared" si="330"/>
        <v>NORTE</v>
      </c>
      <c r="Y248" s="361" t="str">
        <f t="shared" si="331"/>
        <v>OESTE</v>
      </c>
      <c r="Z248" s="361" t="str">
        <f t="shared" si="332"/>
        <v>NOROESTE</v>
      </c>
      <c r="AA248" s="358">
        <f t="shared" si="333"/>
        <v>0.46499818643453028</v>
      </c>
      <c r="AB248" s="359">
        <f t="shared" si="334"/>
        <v>27.710104678486999</v>
      </c>
      <c r="AC248" s="360"/>
    </row>
    <row r="249" spans="1:29" ht="17.25" customHeight="1" x14ac:dyDescent="0.25">
      <c r="A249" s="345" t="str">
        <f t="shared" si="320"/>
        <v>MS 102</v>
      </c>
      <c r="B249" s="661">
        <f t="shared" si="318"/>
        <v>48</v>
      </c>
      <c r="C249" s="661" t="str">
        <f t="shared" si="319"/>
        <v>MS 102-48</v>
      </c>
      <c r="D249" s="346">
        <f>'Leituras semanais - MS'!D53</f>
        <v>41628</v>
      </c>
      <c r="E249" s="347">
        <v>7162116.8909</v>
      </c>
      <c r="F249" s="348">
        <v>665848.44909999997</v>
      </c>
      <c r="G249" s="348">
        <v>893.61300000000006</v>
      </c>
      <c r="H249" s="355">
        <f t="shared" si="321"/>
        <v>0.72999997064471245</v>
      </c>
      <c r="I249" s="356">
        <f t="shared" si="322"/>
        <v>55.79078868670517</v>
      </c>
      <c r="J249" s="356">
        <f t="shared" si="323"/>
        <v>-1.999999999998181</v>
      </c>
      <c r="K249" s="356">
        <f t="shared" si="324"/>
        <v>-60.29999999999518</v>
      </c>
      <c r="L249" s="356">
        <f t="shared" si="325"/>
        <v>0.10428571009210177</v>
      </c>
      <c r="M249" s="356">
        <f t="shared" si="326"/>
        <v>0.28571428571402585</v>
      </c>
      <c r="N249" s="361" t="str">
        <f t="shared" si="315"/>
        <v>OK</v>
      </c>
      <c r="O249" s="361" t="str">
        <f t="shared" si="316"/>
        <v>ATENÇÃO</v>
      </c>
      <c r="P249" s="361" t="str">
        <f t="shared" si="317"/>
        <v>COND. MIN.</v>
      </c>
      <c r="Q249" s="361" t="str">
        <f t="shared" si="327"/>
        <v>COND. MIN.</v>
      </c>
      <c r="R249" s="625"/>
      <c r="S249" s="625"/>
      <c r="T249" s="625"/>
      <c r="U249" s="625"/>
      <c r="V249" s="356">
        <f t="shared" si="328"/>
        <v>49.55000001937151</v>
      </c>
      <c r="W249" s="356">
        <f t="shared" si="329"/>
        <v>-25.640000007115304</v>
      </c>
      <c r="X249" s="361" t="str">
        <f t="shared" si="330"/>
        <v>NORTE</v>
      </c>
      <c r="Y249" s="361" t="str">
        <f t="shared" si="331"/>
        <v>OESTE</v>
      </c>
      <c r="Z249" s="361" t="str">
        <f t="shared" si="332"/>
        <v>NOROESTE</v>
      </c>
      <c r="AA249" s="358">
        <f t="shared" si="333"/>
        <v>0.45958056999462271</v>
      </c>
      <c r="AB249" s="359">
        <f t="shared" si="334"/>
        <v>27.360045763345465</v>
      </c>
      <c r="AC249" s="360"/>
    </row>
    <row r="250" spans="1:29" ht="17.25" customHeight="1" x14ac:dyDescent="0.25">
      <c r="A250" s="345" t="str">
        <f t="shared" si="320"/>
        <v>MS 102</v>
      </c>
      <c r="B250" s="661">
        <f t="shared" si="318"/>
        <v>49</v>
      </c>
      <c r="C250" s="661" t="str">
        <f t="shared" si="319"/>
        <v>MS 102-49</v>
      </c>
      <c r="D250" s="346">
        <f>'Leituras semanais - MS'!D54</f>
        <v>41635</v>
      </c>
      <c r="E250" s="347">
        <v>7162116.8936000001</v>
      </c>
      <c r="F250" s="348">
        <v>665848.44409999996</v>
      </c>
      <c r="G250" s="348">
        <v>893.601</v>
      </c>
      <c r="H250" s="355">
        <f t="shared" si="321"/>
        <v>0.56824290954447998</v>
      </c>
      <c r="I250" s="356">
        <f t="shared" si="322"/>
        <v>56.261283339649694</v>
      </c>
      <c r="J250" s="356">
        <f t="shared" si="323"/>
        <v>-1.2000000000057298</v>
      </c>
      <c r="K250" s="356">
        <f t="shared" si="324"/>
        <v>-61.500000000000909</v>
      </c>
      <c r="L250" s="356">
        <f t="shared" si="325"/>
        <v>8.1177558506354289E-2</v>
      </c>
      <c r="M250" s="356">
        <f t="shared" si="326"/>
        <v>0.17142857142938997</v>
      </c>
      <c r="N250" s="361" t="str">
        <f t="shared" si="315"/>
        <v>OK</v>
      </c>
      <c r="O250" s="361" t="str">
        <f t="shared" si="316"/>
        <v>OK</v>
      </c>
      <c r="P250" s="361" t="str">
        <f t="shared" si="317"/>
        <v>COND. MIN.</v>
      </c>
      <c r="Q250" s="361" t="str">
        <f t="shared" si="327"/>
        <v>COND. MIN.</v>
      </c>
      <c r="R250" s="625"/>
      <c r="S250" s="625"/>
      <c r="T250" s="625"/>
      <c r="U250" s="625"/>
      <c r="V250" s="356">
        <f t="shared" si="328"/>
        <v>49.820000026375055</v>
      </c>
      <c r="W250" s="356">
        <f t="shared" si="329"/>
        <v>-26.140000007580966</v>
      </c>
      <c r="X250" s="361" t="str">
        <f t="shared" si="330"/>
        <v>NORTE</v>
      </c>
      <c r="Y250" s="361" t="str">
        <f t="shared" si="331"/>
        <v>OESTE</v>
      </c>
      <c r="Z250" s="361" t="str">
        <f t="shared" si="332"/>
        <v>NOROESTE</v>
      </c>
      <c r="AA250" s="358">
        <f t="shared" si="333"/>
        <v>0.46462851048702458</v>
      </c>
      <c r="AB250" s="359">
        <f t="shared" si="334"/>
        <v>27.686182537149911</v>
      </c>
      <c r="AC250" s="360"/>
    </row>
    <row r="251" spans="1:29" ht="17.25" customHeight="1" x14ac:dyDescent="0.25">
      <c r="A251" s="345" t="str">
        <f t="shared" si="320"/>
        <v>MS 102</v>
      </c>
      <c r="B251" s="661">
        <f t="shared" si="318"/>
        <v>50</v>
      </c>
      <c r="C251" s="661" t="str">
        <f t="shared" si="319"/>
        <v>MS 102-50</v>
      </c>
      <c r="D251" s="346">
        <f>'Leituras semanais - MS'!D55</f>
        <v>41642</v>
      </c>
      <c r="E251" s="347">
        <v>7162116.8836000003</v>
      </c>
      <c r="F251" s="348">
        <v>665848.45570000005</v>
      </c>
      <c r="G251" s="348">
        <v>893.58199999999999</v>
      </c>
      <c r="H251" s="355">
        <f t="shared" si="321"/>
        <v>1.531535169393194</v>
      </c>
      <c r="I251" s="356">
        <f t="shared" si="322"/>
        <v>54.839700990342976</v>
      </c>
      <c r="J251" s="356">
        <f t="shared" si="323"/>
        <v>-1.9000000000005457</v>
      </c>
      <c r="K251" s="356">
        <f t="shared" si="324"/>
        <v>-63.400000000001455</v>
      </c>
      <c r="L251" s="356">
        <f t="shared" si="325"/>
        <v>0.21879073848474201</v>
      </c>
      <c r="M251" s="356">
        <f t="shared" si="326"/>
        <v>0.2714285714286494</v>
      </c>
      <c r="N251" s="361" t="str">
        <f t="shared" si="315"/>
        <v>OK</v>
      </c>
      <c r="O251" s="361" t="str">
        <f t="shared" si="316"/>
        <v>ATENÇÃO</v>
      </c>
      <c r="P251" s="361" t="str">
        <f t="shared" si="317"/>
        <v>COND. MIN.</v>
      </c>
      <c r="Q251" s="361" t="str">
        <f t="shared" si="327"/>
        <v>COND. MIN.</v>
      </c>
      <c r="R251" s="625"/>
      <c r="S251" s="625"/>
      <c r="T251" s="625"/>
      <c r="U251" s="625"/>
      <c r="V251" s="356">
        <f t="shared" si="328"/>
        <v>48.820000048726797</v>
      </c>
      <c r="W251" s="356">
        <f t="shared" si="329"/>
        <v>-24.979999999050051</v>
      </c>
      <c r="X251" s="361" t="str">
        <f t="shared" si="330"/>
        <v>NORTE</v>
      </c>
      <c r="Y251" s="361" t="str">
        <f t="shared" si="331"/>
        <v>OESTE</v>
      </c>
      <c r="Z251" s="361" t="str">
        <f t="shared" si="332"/>
        <v>NOROESTE</v>
      </c>
      <c r="AA251" s="358">
        <f t="shared" si="333"/>
        <v>0.45550692924872355</v>
      </c>
      <c r="AB251" s="359">
        <f t="shared" si="334"/>
        <v>27.097555691761666</v>
      </c>
      <c r="AC251" s="360"/>
    </row>
    <row r="252" spans="1:29" ht="17.25" customHeight="1" x14ac:dyDescent="0.25">
      <c r="A252" s="345" t="str">
        <f t="shared" si="320"/>
        <v>MS 102</v>
      </c>
      <c r="B252" s="661">
        <f t="shared" si="318"/>
        <v>51</v>
      </c>
      <c r="C252" s="661" t="str">
        <f t="shared" si="319"/>
        <v>MS 102-51</v>
      </c>
      <c r="D252" s="346">
        <f>'Leituras semanais - MS'!D56</f>
        <v>41649</v>
      </c>
      <c r="E252" s="347">
        <v>7162116.9105000002</v>
      </c>
      <c r="F252" s="348">
        <v>665848.43449999997</v>
      </c>
      <c r="G252" s="348">
        <v>893.572</v>
      </c>
      <c r="H252" s="355">
        <f t="shared" si="321"/>
        <v>3.4249817516587351</v>
      </c>
      <c r="I252" s="356">
        <f t="shared" si="322"/>
        <v>58.203866750833896</v>
      </c>
      <c r="J252" s="356">
        <f t="shared" si="323"/>
        <v>-0.99999999999909051</v>
      </c>
      <c r="K252" s="356">
        <f t="shared" si="324"/>
        <v>-64.400000000000546</v>
      </c>
      <c r="L252" s="356">
        <f t="shared" si="325"/>
        <v>0.48928310737981928</v>
      </c>
      <c r="M252" s="356">
        <f t="shared" si="326"/>
        <v>0.14285714285701293</v>
      </c>
      <c r="N252" s="361" t="str">
        <f t="shared" si="315"/>
        <v>ATENÇÃO</v>
      </c>
      <c r="O252" s="361" t="str">
        <f t="shared" si="316"/>
        <v>OK</v>
      </c>
      <c r="P252" s="361" t="str">
        <f t="shared" si="317"/>
        <v>COND. MIN.</v>
      </c>
      <c r="Q252" s="361" t="str">
        <f t="shared" si="327"/>
        <v>COND. MIN.</v>
      </c>
      <c r="R252" s="625"/>
      <c r="S252" s="625"/>
      <c r="T252" s="625"/>
      <c r="U252" s="625"/>
      <c r="V252" s="356">
        <f t="shared" si="328"/>
        <v>51.510000042617321</v>
      </c>
      <c r="W252" s="356">
        <f t="shared" si="329"/>
        <v>-27.10000000661239</v>
      </c>
      <c r="X252" s="361" t="str">
        <f t="shared" si="330"/>
        <v>NORTE</v>
      </c>
      <c r="Y252" s="361" t="str">
        <f t="shared" si="331"/>
        <v>OESTE</v>
      </c>
      <c r="Z252" s="361" t="str">
        <f t="shared" si="332"/>
        <v>NOROESTE</v>
      </c>
      <c r="AA252" s="358">
        <f t="shared" si="333"/>
        <v>0.46563573883161513</v>
      </c>
      <c r="AB252" s="359">
        <f t="shared" si="334"/>
        <v>27.751373735052159</v>
      </c>
      <c r="AC252" s="360"/>
    </row>
    <row r="253" spans="1:29" ht="17.25" customHeight="1" x14ac:dyDescent="0.25">
      <c r="A253" s="345" t="str">
        <f t="shared" si="320"/>
        <v>MS 102</v>
      </c>
      <c r="B253" s="661">
        <f t="shared" si="318"/>
        <v>52</v>
      </c>
      <c r="C253" s="661" t="str">
        <f t="shared" si="319"/>
        <v>MS 102-52</v>
      </c>
      <c r="D253" s="346">
        <f>'Leituras semanais - MS'!D57</f>
        <v>41656</v>
      </c>
      <c r="E253" s="347">
        <v>7162116.9572999999</v>
      </c>
      <c r="F253" s="348">
        <v>665848.46160000004</v>
      </c>
      <c r="G253" s="348">
        <v>893.55200000000002</v>
      </c>
      <c r="H253" s="355">
        <f t="shared" si="321"/>
        <v>5.4080033023773675</v>
      </c>
      <c r="I253" s="356">
        <f t="shared" si="322"/>
        <v>61.255107550263673</v>
      </c>
      <c r="J253" s="356">
        <f t="shared" si="323"/>
        <v>-1.999999999998181</v>
      </c>
      <c r="K253" s="356">
        <f t="shared" si="324"/>
        <v>-66.399999999998727</v>
      </c>
      <c r="L253" s="356">
        <f t="shared" si="325"/>
        <v>0.77257190033962397</v>
      </c>
      <c r="M253" s="356">
        <f t="shared" si="326"/>
        <v>0.28571428571402585</v>
      </c>
      <c r="N253" s="361" t="str">
        <f t="shared" si="315"/>
        <v>ATENÇÃO</v>
      </c>
      <c r="O253" s="361" t="str">
        <f t="shared" si="316"/>
        <v>ATENÇÃO</v>
      </c>
      <c r="P253" s="361" t="str">
        <f t="shared" si="317"/>
        <v>COND. MIN.</v>
      </c>
      <c r="Q253" s="361" t="str">
        <f t="shared" si="327"/>
        <v>COND. MIN.</v>
      </c>
      <c r="R253" s="625"/>
      <c r="S253" s="625"/>
      <c r="T253" s="625"/>
      <c r="U253" s="625"/>
      <c r="V253" s="356">
        <f t="shared" si="328"/>
        <v>56.190000008791685</v>
      </c>
      <c r="W253" s="356">
        <f t="shared" si="329"/>
        <v>-24.390000000130385</v>
      </c>
      <c r="X253" s="361" t="str">
        <f t="shared" si="330"/>
        <v>NORTE</v>
      </c>
      <c r="Y253" s="361" t="str">
        <f t="shared" si="331"/>
        <v>OESTE</v>
      </c>
      <c r="Z253" s="361" t="str">
        <f t="shared" si="332"/>
        <v>NOROESTE</v>
      </c>
      <c r="AA253" s="358">
        <f t="shared" si="333"/>
        <v>0.39813907933398629</v>
      </c>
      <c r="AB253" s="359">
        <f t="shared" si="334"/>
        <v>23.461894776509325</v>
      </c>
      <c r="AC253" s="360"/>
    </row>
    <row r="254" spans="1:29" ht="17.25" customHeight="1" x14ac:dyDescent="0.25">
      <c r="A254" s="345" t="str">
        <f t="shared" si="320"/>
        <v>MS 102</v>
      </c>
      <c r="B254" s="661">
        <f t="shared" si="318"/>
        <v>53</v>
      </c>
      <c r="C254" s="661" t="str">
        <f t="shared" si="319"/>
        <v>MS 102-53</v>
      </c>
      <c r="D254" s="346">
        <f>'Leituras semanais - MS'!D58</f>
        <v>41662</v>
      </c>
      <c r="E254" s="347">
        <v>7162116.9665999999</v>
      </c>
      <c r="F254" s="348">
        <v>665848.45449999999</v>
      </c>
      <c r="G254" s="348">
        <v>893.54200000000003</v>
      </c>
      <c r="H254" s="355">
        <f t="shared" si="321"/>
        <v>1.1700427397895377</v>
      </c>
      <c r="I254" s="356">
        <f t="shared" si="322"/>
        <v>62.391541106421876</v>
      </c>
      <c r="J254" s="356">
        <f t="shared" si="323"/>
        <v>-0.99999999999909051</v>
      </c>
      <c r="K254" s="356">
        <f t="shared" si="324"/>
        <v>-67.399999999997817</v>
      </c>
      <c r="L254" s="356">
        <f t="shared" si="325"/>
        <v>0.19500712329825629</v>
      </c>
      <c r="M254" s="356">
        <f t="shared" si="326"/>
        <v>0.16666666666651508</v>
      </c>
      <c r="N254" s="361" t="str">
        <f t="shared" si="315"/>
        <v>OK</v>
      </c>
      <c r="O254" s="361" t="str">
        <f t="shared" si="316"/>
        <v>OK</v>
      </c>
      <c r="P254" s="361" t="str">
        <f t="shared" si="317"/>
        <v>COND. MIN.</v>
      </c>
      <c r="Q254" s="361" t="str">
        <f t="shared" si="327"/>
        <v>COND. MIN.</v>
      </c>
      <c r="R254" s="625"/>
      <c r="S254" s="625"/>
      <c r="T254" s="625"/>
      <c r="U254" s="625"/>
      <c r="V254" s="356">
        <f t="shared" si="328"/>
        <v>57.120000012218952</v>
      </c>
      <c r="W254" s="356">
        <f t="shared" si="329"/>
        <v>-25.100000004749745</v>
      </c>
      <c r="X254" s="361" t="str">
        <f t="shared" si="330"/>
        <v>NORTE</v>
      </c>
      <c r="Y254" s="361" t="str">
        <f t="shared" si="331"/>
        <v>OESTE</v>
      </c>
      <c r="Z254" s="361" t="str">
        <f t="shared" si="332"/>
        <v>NOROESTE</v>
      </c>
      <c r="AA254" s="358">
        <f t="shared" si="333"/>
        <v>0.40230806218945347</v>
      </c>
      <c r="AB254" s="359">
        <f t="shared" si="334"/>
        <v>23.722546103998699</v>
      </c>
      <c r="AC254" s="360"/>
    </row>
    <row r="255" spans="1:29" ht="17.25" customHeight="1" x14ac:dyDescent="0.25">
      <c r="A255" s="345" t="str">
        <f t="shared" si="320"/>
        <v>MS 102</v>
      </c>
      <c r="B255" s="661">
        <f t="shared" si="318"/>
        <v>54</v>
      </c>
      <c r="C255" s="661" t="str">
        <f t="shared" si="319"/>
        <v>MS 102-54</v>
      </c>
      <c r="D255" s="346">
        <f>'Leituras semanais - MS'!D59</f>
        <v>41670</v>
      </c>
      <c r="E255" s="347">
        <v>7162116.9650999997</v>
      </c>
      <c r="F255" s="348">
        <v>665848.44310000003</v>
      </c>
      <c r="G255" s="348">
        <v>893.52700000000004</v>
      </c>
      <c r="H255" s="355">
        <f t="shared" si="321"/>
        <v>1.1498260729858163</v>
      </c>
      <c r="I255" s="356">
        <f t="shared" si="322"/>
        <v>62.722551754747371</v>
      </c>
      <c r="J255" s="356">
        <f t="shared" si="323"/>
        <v>-1.4999999999986358</v>
      </c>
      <c r="K255" s="356">
        <f t="shared" si="324"/>
        <v>-68.899999999996453</v>
      </c>
      <c r="L255" s="356">
        <f t="shared" si="325"/>
        <v>0.14372825912322704</v>
      </c>
      <c r="M255" s="356">
        <f t="shared" si="326"/>
        <v>0.18749999999982947</v>
      </c>
      <c r="N255" s="361" t="str">
        <f t="shared" si="315"/>
        <v>OK</v>
      </c>
      <c r="O255" s="361" t="str">
        <f t="shared" si="316"/>
        <v>OK</v>
      </c>
      <c r="P255" s="361" t="str">
        <f t="shared" si="317"/>
        <v>COND. MIN.</v>
      </c>
      <c r="Q255" s="361" t="str">
        <f t="shared" si="327"/>
        <v>COND. MIN.</v>
      </c>
      <c r="R255" s="625"/>
      <c r="S255" s="625"/>
      <c r="T255" s="625"/>
      <c r="U255" s="625"/>
      <c r="V255" s="356">
        <f t="shared" si="328"/>
        <v>56.969999987632036</v>
      </c>
      <c r="W255" s="356">
        <f t="shared" si="329"/>
        <v>-26.240000000689179</v>
      </c>
      <c r="X255" s="361" t="str">
        <f t="shared" si="330"/>
        <v>NORTE</v>
      </c>
      <c r="Y255" s="361" t="str">
        <f t="shared" si="331"/>
        <v>OESTE</v>
      </c>
      <c r="Z255" s="361" t="str">
        <f t="shared" si="332"/>
        <v>NOROESTE</v>
      </c>
      <c r="AA255" s="358">
        <f t="shared" si="333"/>
        <v>0.41836734693877548</v>
      </c>
      <c r="AB255" s="359">
        <f t="shared" si="334"/>
        <v>24.731554115099875</v>
      </c>
      <c r="AC255" s="360"/>
    </row>
    <row r="256" spans="1:29" ht="17.25" customHeight="1" x14ac:dyDescent="0.25">
      <c r="A256" s="345" t="str">
        <f t="shared" si="320"/>
        <v>MS 102</v>
      </c>
      <c r="B256" s="661">
        <f t="shared" si="318"/>
        <v>55</v>
      </c>
      <c r="C256" s="661" t="str">
        <f t="shared" si="319"/>
        <v>MS 102-55</v>
      </c>
      <c r="D256" s="346">
        <f>'Leituras semanais - MS'!D60</f>
        <v>41677</v>
      </c>
      <c r="E256" s="347">
        <v>7162117.0092000002</v>
      </c>
      <c r="F256" s="348">
        <v>665848.44310000003</v>
      </c>
      <c r="G256" s="348">
        <v>893.50099999999998</v>
      </c>
      <c r="H256" s="355">
        <f t="shared" si="321"/>
        <v>4.4100000523030758</v>
      </c>
      <c r="I256" s="356">
        <f t="shared" si="322"/>
        <v>66.753591700661346</v>
      </c>
      <c r="J256" s="356">
        <f t="shared" si="323"/>
        <v>-2.6000000000067303</v>
      </c>
      <c r="K256" s="356">
        <f t="shared" si="324"/>
        <v>-71.500000000003183</v>
      </c>
      <c r="L256" s="356">
        <f t="shared" si="325"/>
        <v>0.63000000747186802</v>
      </c>
      <c r="M256" s="356">
        <f t="shared" si="326"/>
        <v>0.37142857142953289</v>
      </c>
      <c r="N256" s="361" t="str">
        <f t="shared" si="315"/>
        <v>ATENÇÃO</v>
      </c>
      <c r="O256" s="361" t="str">
        <f t="shared" si="316"/>
        <v>ATENÇÃO</v>
      </c>
      <c r="P256" s="361" t="str">
        <f t="shared" si="317"/>
        <v>COND. MIN.</v>
      </c>
      <c r="Q256" s="361" t="str">
        <f t="shared" si="327"/>
        <v>COND. MIN.</v>
      </c>
      <c r="R256" s="625"/>
      <c r="S256" s="625"/>
      <c r="T256" s="625"/>
      <c r="U256" s="625"/>
      <c r="V256" s="356">
        <f t="shared" si="328"/>
        <v>61.380000039935112</v>
      </c>
      <c r="W256" s="356">
        <f t="shared" si="329"/>
        <v>-26.240000000689179</v>
      </c>
      <c r="X256" s="361" t="str">
        <f t="shared" si="330"/>
        <v>NORTE</v>
      </c>
      <c r="Y256" s="361" t="str">
        <f t="shared" si="331"/>
        <v>OESTE</v>
      </c>
      <c r="Z256" s="361" t="str">
        <f t="shared" si="332"/>
        <v>NOROESTE</v>
      </c>
      <c r="AA256" s="358">
        <f t="shared" si="333"/>
        <v>0.39310861423220972</v>
      </c>
      <c r="AB256" s="359">
        <f t="shared" si="334"/>
        <v>23.148065274854883</v>
      </c>
      <c r="AC256" s="360"/>
    </row>
    <row r="257" spans="1:29" ht="17.25" customHeight="1" x14ac:dyDescent="0.25">
      <c r="A257" s="345" t="str">
        <f t="shared" si="320"/>
        <v>MS 102</v>
      </c>
      <c r="B257" s="661">
        <f t="shared" si="318"/>
        <v>56</v>
      </c>
      <c r="C257" s="661" t="str">
        <f t="shared" si="319"/>
        <v>MS 102-56</v>
      </c>
      <c r="D257" s="346">
        <f>'Leituras semanais - MS'!D61</f>
        <v>41684</v>
      </c>
      <c r="E257" s="347">
        <v>7162117.0165999997</v>
      </c>
      <c r="F257" s="348">
        <v>665848.43229999999</v>
      </c>
      <c r="G257" s="348">
        <v>893.48500000000001</v>
      </c>
      <c r="H257" s="355">
        <f t="shared" si="321"/>
        <v>1.309198205632804</v>
      </c>
      <c r="I257" s="356">
        <f t="shared" si="322"/>
        <v>67.862189763520718</v>
      </c>
      <c r="J257" s="356">
        <f t="shared" si="323"/>
        <v>-1.5999999999962711</v>
      </c>
      <c r="K257" s="356">
        <f t="shared" si="324"/>
        <v>-73.099999999999454</v>
      </c>
      <c r="L257" s="356">
        <f t="shared" si="325"/>
        <v>0.18702831509040058</v>
      </c>
      <c r="M257" s="356">
        <f t="shared" si="326"/>
        <v>0.22857142857089588</v>
      </c>
      <c r="N257" s="361" t="str">
        <f t="shared" si="315"/>
        <v>OK</v>
      </c>
      <c r="O257" s="361" t="str">
        <f t="shared" si="316"/>
        <v>OK</v>
      </c>
      <c r="P257" s="361" t="str">
        <f t="shared" si="317"/>
        <v>COND. MIN.</v>
      </c>
      <c r="Q257" s="361" t="str">
        <f t="shared" si="327"/>
        <v>COND. MIN.</v>
      </c>
      <c r="R257" s="625"/>
      <c r="S257" s="625"/>
      <c r="T257" s="625"/>
      <c r="U257" s="625"/>
      <c r="V257" s="356">
        <f t="shared" si="328"/>
        <v>62.119999993592501</v>
      </c>
      <c r="W257" s="356">
        <f t="shared" si="329"/>
        <v>-27.320000005420297</v>
      </c>
      <c r="X257" s="361" t="str">
        <f t="shared" si="330"/>
        <v>NORTE</v>
      </c>
      <c r="Y257" s="361" t="str">
        <f t="shared" si="331"/>
        <v>OESTE</v>
      </c>
      <c r="Z257" s="361" t="str">
        <f t="shared" si="332"/>
        <v>NOROESTE</v>
      </c>
      <c r="AA257" s="358">
        <f t="shared" si="333"/>
        <v>0.40259357500736814</v>
      </c>
      <c r="AB257" s="359">
        <f t="shared" si="334"/>
        <v>23.740415817824132</v>
      </c>
      <c r="AC257" s="360"/>
    </row>
    <row r="258" spans="1:29" ht="17.25" customHeight="1" x14ac:dyDescent="0.25">
      <c r="A258" s="345" t="str">
        <f t="shared" si="320"/>
        <v>MS 102</v>
      </c>
      <c r="B258" s="661">
        <f t="shared" si="318"/>
        <v>57</v>
      </c>
      <c r="C258" s="661" t="str">
        <f t="shared" si="319"/>
        <v>MS 102-57</v>
      </c>
      <c r="D258" s="346">
        <f>'Leituras semanais - MS'!D62</f>
        <v>41691</v>
      </c>
      <c r="E258" s="347">
        <v>7162117.0164999999</v>
      </c>
      <c r="F258" s="348">
        <v>665848.43339999998</v>
      </c>
      <c r="G258" s="348">
        <v>893.46900000000005</v>
      </c>
      <c r="H258" s="355">
        <f t="shared" si="321"/>
        <v>0.11045360804031526</v>
      </c>
      <c r="I258" s="356">
        <f t="shared" si="322"/>
        <v>67.808820972213013</v>
      </c>
      <c r="J258" s="356">
        <f t="shared" si="323"/>
        <v>-1.5999999999962711</v>
      </c>
      <c r="K258" s="356">
        <f t="shared" si="324"/>
        <v>-74.699999999995725</v>
      </c>
      <c r="L258" s="356">
        <f t="shared" si="325"/>
        <v>1.5779086862902181E-2</v>
      </c>
      <c r="M258" s="356">
        <f t="shared" si="326"/>
        <v>0.22857142857089588</v>
      </c>
      <c r="N258" s="361" t="str">
        <f t="shared" si="315"/>
        <v>OK</v>
      </c>
      <c r="O258" s="361" t="str">
        <f t="shared" si="316"/>
        <v>OK</v>
      </c>
      <c r="P258" s="361" t="str">
        <f t="shared" si="317"/>
        <v>COND. MIN.</v>
      </c>
      <c r="Q258" s="361" t="str">
        <f t="shared" si="327"/>
        <v>COND. MIN.</v>
      </c>
      <c r="R258" s="625"/>
      <c r="S258" s="625"/>
      <c r="T258" s="625"/>
      <c r="U258" s="625"/>
      <c r="V258" s="356">
        <f t="shared" si="328"/>
        <v>62.110000010579824</v>
      </c>
      <c r="W258" s="356">
        <f t="shared" si="329"/>
        <v>-27.210000006016344</v>
      </c>
      <c r="X258" s="361" t="str">
        <f t="shared" si="330"/>
        <v>NORTE</v>
      </c>
      <c r="Y258" s="361" t="str">
        <f t="shared" si="331"/>
        <v>OESTE</v>
      </c>
      <c r="Z258" s="361" t="str">
        <f t="shared" si="332"/>
        <v>NOROESTE</v>
      </c>
      <c r="AA258" s="358">
        <f t="shared" si="333"/>
        <v>0.40126824952071966</v>
      </c>
      <c r="AB258" s="359">
        <f t="shared" si="334"/>
        <v>23.657486850348182</v>
      </c>
      <c r="AC258" s="360"/>
    </row>
    <row r="259" spans="1:29" ht="17.25" customHeight="1" x14ac:dyDescent="0.25">
      <c r="A259" s="345" t="str">
        <f t="shared" si="320"/>
        <v>MS 102</v>
      </c>
      <c r="B259" s="661">
        <f t="shared" si="318"/>
        <v>58</v>
      </c>
      <c r="C259" s="661" t="str">
        <f t="shared" si="319"/>
        <v>MS 102-58</v>
      </c>
      <c r="D259" s="346">
        <f>'Leituras semanais - MS'!D63</f>
        <v>41698</v>
      </c>
      <c r="E259" s="347">
        <v>7162117.0162000004</v>
      </c>
      <c r="F259" s="348">
        <v>665848.4327</v>
      </c>
      <c r="G259" s="348">
        <v>893.45899999999995</v>
      </c>
      <c r="H259" s="355">
        <f t="shared" si="321"/>
        <v>7.6157708689613926E-2</v>
      </c>
      <c r="I259" s="356">
        <f t="shared" si="322"/>
        <v>67.809474322052537</v>
      </c>
      <c r="J259" s="356">
        <f t="shared" si="323"/>
        <v>-1.0000000000104592</v>
      </c>
      <c r="K259" s="356">
        <f t="shared" si="324"/>
        <v>-75.700000000006185</v>
      </c>
      <c r="L259" s="356">
        <f t="shared" si="325"/>
        <v>1.0879672669944846E-2</v>
      </c>
      <c r="M259" s="356">
        <f t="shared" si="326"/>
        <v>0.14285714285863702</v>
      </c>
      <c r="N259" s="361" t="str">
        <f t="shared" si="315"/>
        <v>OK</v>
      </c>
      <c r="O259" s="361" t="str">
        <f t="shared" si="316"/>
        <v>OK</v>
      </c>
      <c r="P259" s="361" t="str">
        <f t="shared" si="317"/>
        <v>COND. MIN.</v>
      </c>
      <c r="Q259" s="361" t="str">
        <f t="shared" si="327"/>
        <v>COND. MIN.</v>
      </c>
      <c r="R259" s="625"/>
      <c r="S259" s="625"/>
      <c r="T259" s="625"/>
      <c r="U259" s="625"/>
      <c r="V259" s="356">
        <f t="shared" si="328"/>
        <v>62.080000061541796</v>
      </c>
      <c r="W259" s="356">
        <f t="shared" si="329"/>
        <v>-27.280000003520399</v>
      </c>
      <c r="X259" s="361" t="str">
        <f t="shared" si="330"/>
        <v>NORTE</v>
      </c>
      <c r="Y259" s="361" t="str">
        <f t="shared" si="331"/>
        <v>OESTE</v>
      </c>
      <c r="Z259" s="361" t="str">
        <f t="shared" si="332"/>
        <v>NOROESTE</v>
      </c>
      <c r="AA259" s="358">
        <f t="shared" si="333"/>
        <v>0.40230054564223566</v>
      </c>
      <c r="AB259" s="359">
        <f t="shared" si="334"/>
        <v>23.722075690446779</v>
      </c>
      <c r="AC259" s="360"/>
    </row>
    <row r="260" spans="1:29" ht="17.25" customHeight="1" x14ac:dyDescent="0.25">
      <c r="A260" s="345" t="str">
        <f t="shared" si="320"/>
        <v>MS 102</v>
      </c>
      <c r="B260" s="661">
        <f t="shared" si="318"/>
        <v>59</v>
      </c>
      <c r="C260" s="661" t="str">
        <f t="shared" si="319"/>
        <v>MS 102-59</v>
      </c>
      <c r="D260" s="346">
        <f>'Leituras semanais - MS'!D64</f>
        <v>41705</v>
      </c>
      <c r="E260" s="347">
        <v>7162117.0345999999</v>
      </c>
      <c r="F260" s="348">
        <v>665848.43339999998</v>
      </c>
      <c r="G260" s="348">
        <v>893.44</v>
      </c>
      <c r="H260" s="355">
        <f t="shared" si="321"/>
        <v>1.841330987947374</v>
      </c>
      <c r="I260" s="356">
        <f t="shared" si="322"/>
        <v>69.470500944706643</v>
      </c>
      <c r="J260" s="356">
        <f t="shared" si="323"/>
        <v>-1.899999999989177</v>
      </c>
      <c r="K260" s="356">
        <f t="shared" si="324"/>
        <v>-77.599999999995362</v>
      </c>
      <c r="L260" s="356">
        <f t="shared" si="325"/>
        <v>0.26304728399248201</v>
      </c>
      <c r="M260" s="356">
        <f t="shared" si="326"/>
        <v>0.27142857142702531</v>
      </c>
      <c r="N260" s="361" t="str">
        <f t="shared" si="315"/>
        <v>ATENÇÃO</v>
      </c>
      <c r="O260" s="361" t="str">
        <f t="shared" si="316"/>
        <v>ATENÇÃO</v>
      </c>
      <c r="P260" s="361" t="str">
        <f t="shared" si="317"/>
        <v>COND. MIN.</v>
      </c>
      <c r="Q260" s="361" t="str">
        <f t="shared" si="327"/>
        <v>COND. MIN.</v>
      </c>
      <c r="R260" s="625"/>
      <c r="S260" s="625"/>
      <c r="T260" s="625"/>
      <c r="U260" s="625"/>
      <c r="V260" s="356">
        <f t="shared" si="328"/>
        <v>63.92000000923872</v>
      </c>
      <c r="W260" s="356">
        <f t="shared" si="329"/>
        <v>-27.210000006016344</v>
      </c>
      <c r="X260" s="361" t="str">
        <f t="shared" si="330"/>
        <v>NORTE</v>
      </c>
      <c r="Y260" s="361" t="str">
        <f t="shared" si="331"/>
        <v>OESTE</v>
      </c>
      <c r="Z260" s="361" t="str">
        <f t="shared" si="332"/>
        <v>NOROESTE</v>
      </c>
      <c r="AA260" s="358">
        <f t="shared" si="333"/>
        <v>0.39167986181085362</v>
      </c>
      <c r="AB260" s="359">
        <f t="shared" si="334"/>
        <v>23.05906576214899</v>
      </c>
      <c r="AC260" s="360"/>
    </row>
    <row r="261" spans="1:29" ht="17.25" customHeight="1" x14ac:dyDescent="0.25">
      <c r="A261" s="345" t="str">
        <f t="shared" si="320"/>
        <v>MS 102</v>
      </c>
      <c r="B261" s="661">
        <f t="shared" si="318"/>
        <v>60</v>
      </c>
      <c r="C261" s="661" t="str">
        <f t="shared" si="319"/>
        <v>MS 102-60</v>
      </c>
      <c r="D261" s="346">
        <f>'Leituras semanais - MS'!D65</f>
        <v>41712</v>
      </c>
      <c r="E261" s="347">
        <v>7162117.0373999998</v>
      </c>
      <c r="F261" s="348">
        <v>665848.42150000005</v>
      </c>
      <c r="G261" s="348">
        <v>893.41800000000001</v>
      </c>
      <c r="H261" s="355">
        <f t="shared" si="321"/>
        <v>1.2224974341665138</v>
      </c>
      <c r="I261" s="356">
        <f t="shared" si="322"/>
        <v>70.201139590605621</v>
      </c>
      <c r="J261" s="356">
        <f t="shared" si="323"/>
        <v>-2.2000000000048203</v>
      </c>
      <c r="K261" s="356">
        <f t="shared" si="324"/>
        <v>-79.800000000000182</v>
      </c>
      <c r="L261" s="356">
        <f t="shared" si="325"/>
        <v>0.17464249059521625</v>
      </c>
      <c r="M261" s="356">
        <f t="shared" si="326"/>
        <v>0.3142857142864029</v>
      </c>
      <c r="N261" s="361" t="str">
        <f t="shared" si="315"/>
        <v>OK</v>
      </c>
      <c r="O261" s="361" t="str">
        <f t="shared" si="316"/>
        <v>ATENÇÃO</v>
      </c>
      <c r="P261" s="361" t="str">
        <f t="shared" si="317"/>
        <v>COND. MIN.</v>
      </c>
      <c r="Q261" s="361" t="str">
        <f t="shared" si="327"/>
        <v>COND. MIN.</v>
      </c>
      <c r="R261" s="625"/>
      <c r="S261" s="625"/>
      <c r="T261" s="625"/>
      <c r="U261" s="625"/>
      <c r="V261" s="356">
        <f t="shared" si="328"/>
        <v>64.199999999254942</v>
      </c>
      <c r="W261" s="356">
        <f t="shared" si="329"/>
        <v>-28.399999998509884</v>
      </c>
      <c r="X261" s="361" t="str">
        <f t="shared" si="330"/>
        <v>NORTE</v>
      </c>
      <c r="Y261" s="361" t="str">
        <f t="shared" si="331"/>
        <v>OESTE</v>
      </c>
      <c r="Z261" s="361" t="str">
        <f t="shared" si="332"/>
        <v>NOROESTE</v>
      </c>
      <c r="AA261" s="358">
        <f t="shared" si="333"/>
        <v>0.40455840455840453</v>
      </c>
      <c r="AB261" s="359">
        <f t="shared" si="334"/>
        <v>23.863457460743025</v>
      </c>
      <c r="AC261" s="360"/>
    </row>
    <row r="262" spans="1:29" ht="17.25" customHeight="1" x14ac:dyDescent="0.25">
      <c r="A262" s="345" t="str">
        <f t="shared" si="320"/>
        <v>MS 102</v>
      </c>
      <c r="B262" s="661">
        <f t="shared" si="318"/>
        <v>61</v>
      </c>
      <c r="C262" s="661" t="str">
        <f t="shared" si="319"/>
        <v>MS 102-61</v>
      </c>
      <c r="D262" s="346">
        <f>'Leituras semanais - MS'!D66</f>
        <v>41719</v>
      </c>
      <c r="E262" s="347">
        <v>7162117.0584000004</v>
      </c>
      <c r="F262" s="348">
        <v>665848.42299999995</v>
      </c>
      <c r="G262" s="348">
        <v>893.41</v>
      </c>
      <c r="H262" s="355">
        <f t="shared" si="321"/>
        <v>2.1053503910615246</v>
      </c>
      <c r="I262" s="356">
        <f t="shared" si="322"/>
        <v>72.067693934218752</v>
      </c>
      <c r="J262" s="356">
        <f t="shared" si="323"/>
        <v>-0.80000000000381988</v>
      </c>
      <c r="K262" s="356">
        <f t="shared" si="324"/>
        <v>-80.600000000004002</v>
      </c>
      <c r="L262" s="356">
        <f t="shared" si="325"/>
        <v>0.30076434158021781</v>
      </c>
      <c r="M262" s="356">
        <f t="shared" si="326"/>
        <v>0.11428571428625998</v>
      </c>
      <c r="N262" s="361" t="str">
        <f t="shared" si="315"/>
        <v>ATENÇÃO</v>
      </c>
      <c r="O262" s="361" t="str">
        <f t="shared" si="316"/>
        <v>OK</v>
      </c>
      <c r="P262" s="361" t="str">
        <f t="shared" si="317"/>
        <v>COND. MIN.</v>
      </c>
      <c r="Q262" s="361" t="str">
        <f t="shared" si="327"/>
        <v>COND. MIN.</v>
      </c>
      <c r="R262" s="625"/>
      <c r="S262" s="625"/>
      <c r="T262" s="625"/>
      <c r="U262" s="625"/>
      <c r="V262" s="356">
        <f t="shared" si="328"/>
        <v>66.300000064074993</v>
      </c>
      <c r="W262" s="356">
        <f t="shared" si="329"/>
        <v>-28.250000008847564</v>
      </c>
      <c r="X262" s="361" t="str">
        <f t="shared" si="330"/>
        <v>NORTE</v>
      </c>
      <c r="Y262" s="361" t="str">
        <f t="shared" si="331"/>
        <v>OESTE</v>
      </c>
      <c r="Z262" s="361" t="str">
        <f t="shared" si="332"/>
        <v>NOROESTE</v>
      </c>
      <c r="AA262" s="358">
        <f t="shared" si="333"/>
        <v>0.39198001942555855</v>
      </c>
      <c r="AB262" s="359">
        <f t="shared" si="334"/>
        <v>23.077758219380161</v>
      </c>
      <c r="AC262" s="360"/>
    </row>
    <row r="263" spans="1:29" ht="17.25" customHeight="1" x14ac:dyDescent="0.25">
      <c r="A263" s="345" t="str">
        <f t="shared" si="320"/>
        <v>MS 102</v>
      </c>
      <c r="B263" s="661">
        <f t="shared" si="318"/>
        <v>62</v>
      </c>
      <c r="C263" s="661" t="str">
        <f t="shared" si="319"/>
        <v>MS 102-62</v>
      </c>
      <c r="D263" s="346">
        <v>41726</v>
      </c>
      <c r="E263" s="347">
        <v>7162117.0467999997</v>
      </c>
      <c r="F263" s="348">
        <v>665848.41130000004</v>
      </c>
      <c r="G263" s="348">
        <v>893.39400000000001</v>
      </c>
      <c r="H263" s="355">
        <f t="shared" si="321"/>
        <v>1.647574023239581</v>
      </c>
      <c r="I263" s="356">
        <f t="shared" si="322"/>
        <v>71.475562244443708</v>
      </c>
      <c r="J263" s="356">
        <f t="shared" si="323"/>
        <v>-1.5999999999962711</v>
      </c>
      <c r="K263" s="356">
        <f t="shared" si="324"/>
        <v>-82.200000000000273</v>
      </c>
      <c r="L263" s="356">
        <f t="shared" si="325"/>
        <v>0.23536771760565442</v>
      </c>
      <c r="M263" s="356">
        <f t="shared" si="326"/>
        <v>0.22857142857089588</v>
      </c>
      <c r="N263" s="361" t="str">
        <f t="shared" si="315"/>
        <v>OK</v>
      </c>
      <c r="O263" s="361" t="str">
        <f t="shared" si="316"/>
        <v>OK</v>
      </c>
      <c r="P263" s="361" t="str">
        <f t="shared" si="317"/>
        <v>COND. MIN.</v>
      </c>
      <c r="Q263" s="361" t="str">
        <f t="shared" si="327"/>
        <v>COND. MIN.</v>
      </c>
      <c r="R263" s="625"/>
      <c r="S263" s="625"/>
      <c r="T263" s="625"/>
      <c r="U263" s="625"/>
      <c r="V263" s="356">
        <f t="shared" si="328"/>
        <v>65.139999985694885</v>
      </c>
      <c r="W263" s="356">
        <f t="shared" si="329"/>
        <v>-29.420000000391155</v>
      </c>
      <c r="X263" s="361" t="str">
        <f t="shared" si="330"/>
        <v>NORTE</v>
      </c>
      <c r="Y263" s="361" t="str">
        <f t="shared" si="331"/>
        <v>OESTE</v>
      </c>
      <c r="Z263" s="361" t="str">
        <f t="shared" si="332"/>
        <v>NOROESTE</v>
      </c>
      <c r="AA263" s="358">
        <f t="shared" si="333"/>
        <v>0.41158365976496925</v>
      </c>
      <c r="AB263" s="359">
        <f t="shared" si="334"/>
        <v>24.30435672357623</v>
      </c>
      <c r="AC263" s="360"/>
    </row>
    <row r="264" spans="1:29" ht="17.25" customHeight="1" x14ac:dyDescent="0.25">
      <c r="A264" s="345" t="str">
        <f t="shared" si="320"/>
        <v>MS 102</v>
      </c>
      <c r="B264" s="661">
        <f t="shared" si="318"/>
        <v>63</v>
      </c>
      <c r="C264" s="661" t="str">
        <f t="shared" si="319"/>
        <v>MS 102-63</v>
      </c>
      <c r="D264" s="346">
        <v>41733</v>
      </c>
      <c r="E264" s="347">
        <v>7162117.0624000002</v>
      </c>
      <c r="F264" s="348">
        <v>665848.41720000003</v>
      </c>
      <c r="G264" s="348">
        <v>893.37900000000002</v>
      </c>
      <c r="H264" s="355">
        <f t="shared" si="321"/>
        <v>1.6678429654082072</v>
      </c>
      <c r="I264" s="356">
        <f t="shared" si="322"/>
        <v>72.664013823590793</v>
      </c>
      <c r="J264" s="356">
        <f t="shared" si="323"/>
        <v>-1.4999999999986358</v>
      </c>
      <c r="K264" s="356">
        <f t="shared" si="324"/>
        <v>-83.699999999998909</v>
      </c>
      <c r="L264" s="356">
        <f t="shared" si="325"/>
        <v>0.23826328077260103</v>
      </c>
      <c r="M264" s="356">
        <f t="shared" si="326"/>
        <v>0.2142857142855194</v>
      </c>
      <c r="N264" s="361" t="str">
        <f t="shared" si="315"/>
        <v>OK</v>
      </c>
      <c r="O264" s="361" t="str">
        <f t="shared" si="316"/>
        <v>OK</v>
      </c>
      <c r="P264" s="361" t="str">
        <f t="shared" si="317"/>
        <v>COND. MIN.</v>
      </c>
      <c r="Q264" s="361" t="str">
        <f t="shared" si="327"/>
        <v>COND. MIN.</v>
      </c>
      <c r="R264" s="625"/>
      <c r="S264" s="625"/>
      <c r="T264" s="625"/>
      <c r="U264" s="625"/>
      <c r="V264" s="356">
        <f t="shared" si="328"/>
        <v>66.700000036507845</v>
      </c>
      <c r="W264" s="356">
        <f t="shared" si="329"/>
        <v>-28.83000000147149</v>
      </c>
      <c r="X264" s="361" t="str">
        <f t="shared" si="330"/>
        <v>NORTE</v>
      </c>
      <c r="Y264" s="361" t="str">
        <f t="shared" si="331"/>
        <v>OESTE</v>
      </c>
      <c r="Z264" s="361" t="str">
        <f t="shared" si="332"/>
        <v>NOROESTE</v>
      </c>
      <c r="AA264" s="358">
        <f t="shared" si="333"/>
        <v>0.39677952105697772</v>
      </c>
      <c r="AB264" s="359">
        <f t="shared" si="334"/>
        <v>23.377004539757248</v>
      </c>
      <c r="AC264" s="360"/>
    </row>
    <row r="265" spans="1:29" ht="17.25" customHeight="1" x14ac:dyDescent="0.25">
      <c r="A265" s="345" t="str">
        <f t="shared" si="320"/>
        <v>MS 102</v>
      </c>
      <c r="B265" s="661">
        <f t="shared" si="318"/>
        <v>64</v>
      </c>
      <c r="C265" s="661" t="str">
        <f t="shared" si="319"/>
        <v>MS 102-64</v>
      </c>
      <c r="D265" s="346">
        <f>'Leituras semanais - MS'!D69</f>
        <v>41740</v>
      </c>
      <c r="E265" s="347">
        <v>7162117.0700000003</v>
      </c>
      <c r="F265" s="348">
        <v>665848.41980000003</v>
      </c>
      <c r="G265" s="348">
        <v>893.36500000000001</v>
      </c>
      <c r="H265" s="355">
        <f t="shared" si="321"/>
        <v>0.80324343747512605</v>
      </c>
      <c r="I265" s="356">
        <f t="shared" si="322"/>
        <v>73.260470287176531</v>
      </c>
      <c r="J265" s="356">
        <f t="shared" si="323"/>
        <v>-1.4000000000010004</v>
      </c>
      <c r="K265" s="356">
        <f t="shared" si="324"/>
        <v>-85.099999999999909</v>
      </c>
      <c r="L265" s="356">
        <f t="shared" si="325"/>
        <v>0.11474906249644658</v>
      </c>
      <c r="M265" s="356">
        <f t="shared" si="326"/>
        <v>0.20000000000014292</v>
      </c>
      <c r="N265" s="361" t="str">
        <f t="shared" si="315"/>
        <v>OK</v>
      </c>
      <c r="O265" s="361" t="str">
        <f t="shared" si="316"/>
        <v>OK</v>
      </c>
      <c r="P265" s="361" t="str">
        <f t="shared" si="317"/>
        <v>COND. MIN.</v>
      </c>
      <c r="Q265" s="361" t="str">
        <f t="shared" si="327"/>
        <v>COND. MIN.</v>
      </c>
      <c r="R265" s="625"/>
      <c r="S265" s="625"/>
      <c r="T265" s="625"/>
      <c r="U265" s="625"/>
      <c r="V265" s="356">
        <f t="shared" si="328"/>
        <v>67.460000049322844</v>
      </c>
      <c r="W265" s="356">
        <f t="shared" si="329"/>
        <v>-28.570000000763685</v>
      </c>
      <c r="X265" s="361" t="str">
        <f t="shared" si="330"/>
        <v>NORTE</v>
      </c>
      <c r="Y265" s="361" t="str">
        <f t="shared" si="331"/>
        <v>OESTE</v>
      </c>
      <c r="Z265" s="361" t="str">
        <f t="shared" si="332"/>
        <v>NOROESTE</v>
      </c>
      <c r="AA265" s="358">
        <f t="shared" si="333"/>
        <v>0.38998088998088998</v>
      </c>
      <c r="AB265" s="359">
        <f t="shared" si="334"/>
        <v>22.953310325628358</v>
      </c>
      <c r="AC265" s="360"/>
    </row>
    <row r="266" spans="1:29" ht="17.25" customHeight="1" x14ac:dyDescent="0.25">
      <c r="A266" s="345" t="str">
        <f t="shared" si="320"/>
        <v>MS 102</v>
      </c>
      <c r="B266" s="661">
        <f t="shared" si="318"/>
        <v>65</v>
      </c>
      <c r="C266" s="661" t="str">
        <f t="shared" si="319"/>
        <v>MS 102-65</v>
      </c>
      <c r="D266" s="346">
        <f>'Leituras semanais - MS'!D70</f>
        <v>41746</v>
      </c>
      <c r="E266" s="347">
        <v>7162117.0685999999</v>
      </c>
      <c r="F266" s="348">
        <v>665848.41</v>
      </c>
      <c r="G266" s="348">
        <v>893.34799999999996</v>
      </c>
      <c r="H266" s="355">
        <f t="shared" si="321"/>
        <v>0.98994949952221356</v>
      </c>
      <c r="I266" s="356">
        <f t="shared" si="322"/>
        <v>73.519962602597303</v>
      </c>
      <c r="J266" s="356">
        <f t="shared" si="323"/>
        <v>-1.7000000000052751</v>
      </c>
      <c r="K266" s="356">
        <f t="shared" si="324"/>
        <v>-86.800000000005184</v>
      </c>
      <c r="L266" s="356">
        <f t="shared" si="325"/>
        <v>0.16499158325370225</v>
      </c>
      <c r="M266" s="356">
        <f t="shared" si="326"/>
        <v>0.28333333333421251</v>
      </c>
      <c r="N266" s="361" t="str">
        <f t="shared" si="315"/>
        <v>OK</v>
      </c>
      <c r="O266" s="361" t="str">
        <f t="shared" si="316"/>
        <v>ATENÇÃO</v>
      </c>
      <c r="P266" s="361" t="str">
        <f t="shared" si="317"/>
        <v>COND. MIN.</v>
      </c>
      <c r="Q266" s="361" t="str">
        <f t="shared" si="327"/>
        <v>COND. MIN.</v>
      </c>
      <c r="R266" s="625"/>
      <c r="S266" s="625"/>
      <c r="T266" s="625"/>
      <c r="U266" s="625"/>
      <c r="V266" s="356">
        <f t="shared" si="328"/>
        <v>67.320000007748604</v>
      </c>
      <c r="W266" s="356">
        <f t="shared" si="329"/>
        <v>-29.550000000745058</v>
      </c>
      <c r="X266" s="361" t="str">
        <f t="shared" si="330"/>
        <v>NORTE</v>
      </c>
      <c r="Y266" s="361" t="str">
        <f t="shared" si="331"/>
        <v>OESTE</v>
      </c>
      <c r="Z266" s="361" t="str">
        <f t="shared" si="332"/>
        <v>NOROESTE</v>
      </c>
      <c r="AA266" s="358">
        <f t="shared" si="333"/>
        <v>0.40193144722524488</v>
      </c>
      <c r="AB266" s="359">
        <f t="shared" si="334"/>
        <v>23.69897822210212</v>
      </c>
      <c r="AC266" s="360"/>
    </row>
    <row r="267" spans="1:29" ht="17.25" customHeight="1" x14ac:dyDescent="0.25">
      <c r="A267" s="345" t="str">
        <f t="shared" ref="A267:A298" si="335">A266</f>
        <v>MS 102</v>
      </c>
      <c r="B267" s="661">
        <f t="shared" si="318"/>
        <v>66</v>
      </c>
      <c r="C267" s="661" t="str">
        <f t="shared" si="319"/>
        <v>MS 102-66</v>
      </c>
      <c r="D267" s="346">
        <f>'Leituras semanais - MS'!D71</f>
        <v>41754</v>
      </c>
      <c r="E267" s="347">
        <v>7162117.0719999997</v>
      </c>
      <c r="F267" s="348">
        <v>665848.41310000001</v>
      </c>
      <c r="G267" s="348">
        <v>893.33399999999995</v>
      </c>
      <c r="H267" s="355">
        <f t="shared" ref="H267:H298" si="336">SQRT((E267-E266)^2+(F267-F266)^2)*100</f>
        <v>0.46010866709405801</v>
      </c>
      <c r="I267" s="356">
        <f t="shared" ref="I267:I298" si="337">SQRT((E267-$E$202)^2+(F267-$F$202)^2)*100</f>
        <v>73.70789102064677</v>
      </c>
      <c r="J267" s="356">
        <f t="shared" ref="J267:J298" si="338">(G267-G266)*100</f>
        <v>-1.4000000000010004</v>
      </c>
      <c r="K267" s="356">
        <f t="shared" ref="K267:K298" si="339">(G267-$G$202)*100</f>
        <v>-88.200000000006185</v>
      </c>
      <c r="L267" s="356">
        <f t="shared" ref="L267:L298" si="340">H267/(D267-D266)</f>
        <v>5.7513583386757251E-2</v>
      </c>
      <c r="M267" s="356">
        <f t="shared" ref="M267:M298" si="341">ABS(J267/(D267-D266))</f>
        <v>0.17500000000012506</v>
      </c>
      <c r="N267" s="361" t="str">
        <f t="shared" si="315"/>
        <v>OK</v>
      </c>
      <c r="O267" s="361" t="str">
        <f t="shared" si="316"/>
        <v>OK</v>
      </c>
      <c r="P267" s="361" t="str">
        <f t="shared" si="317"/>
        <v>COND. MIN.</v>
      </c>
      <c r="Q267" s="361" t="str">
        <f t="shared" ref="Q267:Q298" si="342">IF(M267&lt;=2,"COND. MIN.",IF(AND(2&lt;M267, M267&lt;=4),"ATENÇÃO",IF(AND(4&lt;M267, M267&lt;=10),"ALERTA","INTERVENÇÃO")))</f>
        <v>COND. MIN.</v>
      </c>
      <c r="R267" s="625"/>
      <c r="S267" s="625"/>
      <c r="T267" s="625"/>
      <c r="U267" s="625"/>
      <c r="V267" s="356">
        <f t="shared" ref="V267:V298" si="343">(E267-$E$202)*100</f>
        <v>67.659999988973141</v>
      </c>
      <c r="W267" s="356">
        <f t="shared" ref="W267:W298" si="344">(F267-$F$202)*100</f>
        <v>-29.240000003483146</v>
      </c>
      <c r="X267" s="361" t="str">
        <f t="shared" ref="X267:X298" si="345">IF(V267&gt;0,"NORTE","SUL")</f>
        <v>NORTE</v>
      </c>
      <c r="Y267" s="361" t="str">
        <f t="shared" ref="Y267:Y298" si="346">IF(W267&gt;0,"LESTE","OESTE")</f>
        <v>OESTE</v>
      </c>
      <c r="Z267" s="361" t="str">
        <f t="shared" ref="Z267:Z298" si="347">IF(AND(X267="SUL", Y267="LESTE"),"SUDESTE", IF(AND(X267="SUL", Y267="OESTE"), "SUDOESTE", IF(AND(X267="NORTE", Y267="LESTE"), "NORDESTE", "NOROESTE")))</f>
        <v>NOROESTE</v>
      </c>
      <c r="AA267" s="358">
        <f t="shared" ref="AA267:AA298" si="348">ABS(ROUND(W267,2)/ROUND(I267,2))</f>
        <v>0.39668973002306335</v>
      </c>
      <c r="AB267" s="359">
        <f t="shared" ref="AB267:AB298" si="349">DEGREES(ASIN(AA267))</f>
        <v>23.371399941908237</v>
      </c>
      <c r="AC267" s="360"/>
    </row>
    <row r="268" spans="1:29" ht="17.25" customHeight="1" x14ac:dyDescent="0.25">
      <c r="A268" s="345" t="str">
        <f t="shared" si="335"/>
        <v>MS 102</v>
      </c>
      <c r="B268" s="661">
        <f t="shared" si="318"/>
        <v>67</v>
      </c>
      <c r="C268" s="661" t="str">
        <f t="shared" si="319"/>
        <v>MS 102-67</v>
      </c>
      <c r="D268" s="346">
        <f>'Leituras semanais - MS'!D72</f>
        <v>41761</v>
      </c>
      <c r="E268" s="347">
        <v>7162117.0761000002</v>
      </c>
      <c r="F268" s="348">
        <v>665848.40859999997</v>
      </c>
      <c r="G268" s="348">
        <v>893.32299999999998</v>
      </c>
      <c r="H268" s="355">
        <f t="shared" si="336"/>
        <v>0.60876928581703749</v>
      </c>
      <c r="I268" s="356">
        <f t="shared" si="337"/>
        <v>74.263187418473237</v>
      </c>
      <c r="J268" s="356">
        <f t="shared" si="338"/>
        <v>-1.0999999999967258</v>
      </c>
      <c r="K268" s="356">
        <f t="shared" si="339"/>
        <v>-89.30000000000291</v>
      </c>
      <c r="L268" s="356">
        <f t="shared" si="340"/>
        <v>8.6967040831005357E-2</v>
      </c>
      <c r="M268" s="356">
        <f t="shared" si="341"/>
        <v>0.1571428571423894</v>
      </c>
      <c r="N268" s="361" t="str">
        <f t="shared" ref="N268:N321" si="350">IF(L268&lt;=0.25,"OK",IF(AND(0.25&lt;L268,L268&lt;=1),"ATENÇÃO",IF(AND(1&lt;L268,L268&lt;=4),"ALERTA",IF(AND(4&lt;L268,L268&lt;=14),"INTERVENÇÃO","PARALISAÇÃO"))))</f>
        <v>OK</v>
      </c>
      <c r="O268" s="361" t="str">
        <f t="shared" ref="O268:O321" si="351">IF(M268&lt;=0.25,"OK",IF(AND(0.25&lt;M268,M268&lt;=1),"ATENÇÃO",IF(AND(1&lt;M268,M268&lt;=4),"ALERTA",IF(AND(4&lt;M268,M268&lt;=14),"INTERVENÇÃO","PARALISAÇÃO"))))</f>
        <v>OK</v>
      </c>
      <c r="P268" s="361" t="str">
        <f t="shared" ref="P268:P321" si="352">IF(L268&lt;=1,"COND. MIN.",IF(AND(1&lt;L268, L268&lt;=2),"ATENÇÃO",IF(AND(2&lt;L268,L268&lt;=5),"ALERTA","INTERVENÇÃO")))</f>
        <v>COND. MIN.</v>
      </c>
      <c r="Q268" s="361" t="str">
        <f t="shared" si="342"/>
        <v>COND. MIN.</v>
      </c>
      <c r="R268" s="625"/>
      <c r="S268" s="625"/>
      <c r="T268" s="625"/>
      <c r="U268" s="625"/>
      <c r="V268" s="356">
        <f t="shared" si="343"/>
        <v>68.070000037550926</v>
      </c>
      <c r="W268" s="356">
        <f t="shared" si="344"/>
        <v>-29.690000007394701</v>
      </c>
      <c r="X268" s="361" t="str">
        <f t="shared" si="345"/>
        <v>NORTE</v>
      </c>
      <c r="Y268" s="361" t="str">
        <f t="shared" si="346"/>
        <v>OESTE</v>
      </c>
      <c r="Z268" s="361" t="str">
        <f t="shared" si="347"/>
        <v>NOROESTE</v>
      </c>
      <c r="AA268" s="358">
        <f t="shared" si="348"/>
        <v>0.39981147320226229</v>
      </c>
      <c r="AB268" s="359">
        <f t="shared" si="349"/>
        <v>23.566393288157368</v>
      </c>
      <c r="AC268" s="360"/>
    </row>
    <row r="269" spans="1:29" ht="17.25" customHeight="1" x14ac:dyDescent="0.25">
      <c r="A269" s="345" t="str">
        <f t="shared" si="335"/>
        <v>MS 102</v>
      </c>
      <c r="B269" s="661">
        <f t="shared" si="318"/>
        <v>68</v>
      </c>
      <c r="C269" s="661" t="str">
        <f t="shared" si="319"/>
        <v>MS 102-68</v>
      </c>
      <c r="D269" s="346">
        <f>'Leituras semanais - MS'!D73</f>
        <v>41768</v>
      </c>
      <c r="E269" s="347">
        <v>7162117.0826000003</v>
      </c>
      <c r="F269" s="348">
        <v>665848.40549999999</v>
      </c>
      <c r="G269" s="348">
        <v>893.3</v>
      </c>
      <c r="H269" s="355">
        <f t="shared" si="336"/>
        <v>0.72013888642174018</v>
      </c>
      <c r="I269" s="356">
        <f t="shared" si="337"/>
        <v>74.982920770556873</v>
      </c>
      <c r="J269" s="356">
        <f t="shared" si="338"/>
        <v>-2.3000000000024556</v>
      </c>
      <c r="K269" s="356">
        <f t="shared" si="339"/>
        <v>-91.600000000005366</v>
      </c>
      <c r="L269" s="356">
        <f t="shared" si="340"/>
        <v>0.10287698377453432</v>
      </c>
      <c r="M269" s="356">
        <f t="shared" si="341"/>
        <v>0.3285714285717794</v>
      </c>
      <c r="N269" s="361" t="str">
        <f t="shared" si="350"/>
        <v>OK</v>
      </c>
      <c r="O269" s="361" t="str">
        <f t="shared" si="351"/>
        <v>ATENÇÃO</v>
      </c>
      <c r="P269" s="361" t="str">
        <f t="shared" si="352"/>
        <v>COND. MIN.</v>
      </c>
      <c r="Q269" s="361" t="str">
        <f t="shared" si="342"/>
        <v>COND. MIN.</v>
      </c>
      <c r="R269" s="625"/>
      <c r="S269" s="625"/>
      <c r="T269" s="625"/>
      <c r="U269" s="625"/>
      <c r="V269" s="356">
        <f t="shared" si="343"/>
        <v>68.720000050961971</v>
      </c>
      <c r="W269" s="356">
        <f t="shared" si="344"/>
        <v>-30.000000004656613</v>
      </c>
      <c r="X269" s="361" t="str">
        <f t="shared" si="345"/>
        <v>NORTE</v>
      </c>
      <c r="Y269" s="361" t="str">
        <f t="shared" si="346"/>
        <v>OESTE</v>
      </c>
      <c r="Z269" s="361" t="str">
        <f t="shared" si="347"/>
        <v>NOROESTE</v>
      </c>
      <c r="AA269" s="358">
        <f t="shared" si="348"/>
        <v>0.40010669511869829</v>
      </c>
      <c r="AB269" s="359">
        <f t="shared" si="349"/>
        <v>23.584848673875047</v>
      </c>
      <c r="AC269" s="360"/>
    </row>
    <row r="270" spans="1:29" ht="17.25" customHeight="1" x14ac:dyDescent="0.25">
      <c r="A270" s="345" t="str">
        <f t="shared" si="335"/>
        <v>MS 102</v>
      </c>
      <c r="B270" s="661">
        <f t="shared" si="318"/>
        <v>69</v>
      </c>
      <c r="C270" s="661" t="str">
        <f t="shared" si="319"/>
        <v>MS 102-69</v>
      </c>
      <c r="D270" s="346">
        <f>'Leituras semanais - MS'!D74</f>
        <v>41775</v>
      </c>
      <c r="E270" s="347">
        <v>7162117.0909000002</v>
      </c>
      <c r="F270" s="348">
        <v>665848.40399999998</v>
      </c>
      <c r="G270" s="348">
        <v>893.28899999999999</v>
      </c>
      <c r="H270" s="355">
        <f t="shared" si="336"/>
        <v>0.84344530283290953</v>
      </c>
      <c r="I270" s="356">
        <f t="shared" si="337"/>
        <v>75.803858778065731</v>
      </c>
      <c r="J270" s="356">
        <f t="shared" si="338"/>
        <v>-1.0999999999967258</v>
      </c>
      <c r="K270" s="356">
        <f t="shared" si="339"/>
        <v>-92.700000000002092</v>
      </c>
      <c r="L270" s="356">
        <f t="shared" si="340"/>
        <v>0.12049218611898707</v>
      </c>
      <c r="M270" s="356">
        <f t="shared" si="341"/>
        <v>0.1571428571423894</v>
      </c>
      <c r="N270" s="361" t="str">
        <f t="shared" si="350"/>
        <v>OK</v>
      </c>
      <c r="O270" s="361" t="str">
        <f t="shared" si="351"/>
        <v>OK</v>
      </c>
      <c r="P270" s="361" t="str">
        <f t="shared" si="352"/>
        <v>COND. MIN.</v>
      </c>
      <c r="Q270" s="361" t="str">
        <f t="shared" si="342"/>
        <v>COND. MIN.</v>
      </c>
      <c r="R270" s="625"/>
      <c r="S270" s="625"/>
      <c r="T270" s="625"/>
      <c r="U270" s="625"/>
      <c r="V270" s="356">
        <f t="shared" si="343"/>
        <v>69.550000037997961</v>
      </c>
      <c r="W270" s="356">
        <f t="shared" si="344"/>
        <v>-30.150000005960464</v>
      </c>
      <c r="X270" s="361" t="str">
        <f t="shared" si="345"/>
        <v>NORTE</v>
      </c>
      <c r="Y270" s="361" t="str">
        <f t="shared" si="346"/>
        <v>OESTE</v>
      </c>
      <c r="Z270" s="361" t="str">
        <f t="shared" si="347"/>
        <v>NOROESTE</v>
      </c>
      <c r="AA270" s="358">
        <f t="shared" si="348"/>
        <v>0.39775725593667544</v>
      </c>
      <c r="AB270" s="359">
        <f t="shared" si="349"/>
        <v>23.438048383404716</v>
      </c>
      <c r="AC270" s="360"/>
    </row>
    <row r="271" spans="1:29" ht="17.25" customHeight="1" x14ac:dyDescent="0.25">
      <c r="A271" s="345" t="str">
        <f t="shared" si="335"/>
        <v>MS 102</v>
      </c>
      <c r="B271" s="661">
        <f t="shared" si="318"/>
        <v>70</v>
      </c>
      <c r="C271" s="661" t="str">
        <f t="shared" si="319"/>
        <v>MS 102-70</v>
      </c>
      <c r="D271" s="346">
        <f>'Leituras semanais - MS'!D75</f>
        <v>41782</v>
      </c>
      <c r="E271" s="347">
        <v>7162117.0970999999</v>
      </c>
      <c r="F271" s="348">
        <v>665848.3996</v>
      </c>
      <c r="G271" s="348">
        <v>893.26900000000001</v>
      </c>
      <c r="H271" s="355">
        <f t="shared" si="336"/>
        <v>0.76026308751672167</v>
      </c>
      <c r="I271" s="356">
        <f t="shared" si="337"/>
        <v>76.547873918975426</v>
      </c>
      <c r="J271" s="356">
        <f t="shared" si="338"/>
        <v>-1.999999999998181</v>
      </c>
      <c r="K271" s="356">
        <f t="shared" si="339"/>
        <v>-94.700000000000273</v>
      </c>
      <c r="L271" s="356">
        <f t="shared" si="340"/>
        <v>0.10860901250238882</v>
      </c>
      <c r="M271" s="356">
        <f t="shared" si="341"/>
        <v>0.28571428571402585</v>
      </c>
      <c r="N271" s="361" t="str">
        <f t="shared" si="350"/>
        <v>OK</v>
      </c>
      <c r="O271" s="361" t="str">
        <f t="shared" si="351"/>
        <v>ATENÇÃO</v>
      </c>
      <c r="P271" s="361" t="str">
        <f t="shared" si="352"/>
        <v>COND. MIN.</v>
      </c>
      <c r="Q271" s="361" t="str">
        <f t="shared" si="342"/>
        <v>COND. MIN.</v>
      </c>
      <c r="R271" s="625"/>
      <c r="S271" s="625"/>
      <c r="T271" s="625"/>
      <c r="U271" s="625"/>
      <c r="V271" s="356">
        <f t="shared" si="343"/>
        <v>70.17000000923872</v>
      </c>
      <c r="W271" s="356">
        <f t="shared" si="344"/>
        <v>-30.590000003576279</v>
      </c>
      <c r="X271" s="361" t="str">
        <f t="shared" si="345"/>
        <v>NORTE</v>
      </c>
      <c r="Y271" s="361" t="str">
        <f t="shared" si="346"/>
        <v>OESTE</v>
      </c>
      <c r="Z271" s="361" t="str">
        <f t="shared" si="347"/>
        <v>NOROESTE</v>
      </c>
      <c r="AA271" s="358">
        <f t="shared" si="348"/>
        <v>0.39960809928151536</v>
      </c>
      <c r="AB271" s="359">
        <f t="shared" si="349"/>
        <v>23.553681159961101</v>
      </c>
      <c r="AC271" s="360"/>
    </row>
    <row r="272" spans="1:29" ht="17.25" customHeight="1" x14ac:dyDescent="0.25">
      <c r="A272" s="345" t="str">
        <f t="shared" si="335"/>
        <v>MS 102</v>
      </c>
      <c r="B272" s="661">
        <f t="shared" si="318"/>
        <v>71</v>
      </c>
      <c r="C272" s="661" t="str">
        <f t="shared" si="319"/>
        <v>MS 102-71</v>
      </c>
      <c r="D272" s="346">
        <f>'Leituras semanais - MS'!D76</f>
        <v>41789</v>
      </c>
      <c r="E272" s="347">
        <v>7162117.1045000004</v>
      </c>
      <c r="F272" s="348">
        <v>665848.39520000003</v>
      </c>
      <c r="G272" s="348">
        <v>893.26199999999994</v>
      </c>
      <c r="H272" s="355">
        <f t="shared" si="336"/>
        <v>0.86092976900011708</v>
      </c>
      <c r="I272" s="356">
        <f t="shared" si="337"/>
        <v>77.402125345625507</v>
      </c>
      <c r="J272" s="356">
        <f t="shared" si="338"/>
        <v>-0.70000000000618456</v>
      </c>
      <c r="K272" s="356">
        <f t="shared" si="339"/>
        <v>-95.400000000006457</v>
      </c>
      <c r="L272" s="356">
        <f t="shared" si="340"/>
        <v>0.12298996700001673</v>
      </c>
      <c r="M272" s="356">
        <f t="shared" si="341"/>
        <v>0.10000000000088351</v>
      </c>
      <c r="N272" s="361" t="str">
        <f t="shared" si="350"/>
        <v>OK</v>
      </c>
      <c r="O272" s="361" t="str">
        <f t="shared" si="351"/>
        <v>OK</v>
      </c>
      <c r="P272" s="361" t="str">
        <f t="shared" si="352"/>
        <v>COND. MIN.</v>
      </c>
      <c r="Q272" s="361" t="str">
        <f t="shared" si="342"/>
        <v>COND. MIN.</v>
      </c>
      <c r="R272" s="625"/>
      <c r="S272" s="625"/>
      <c r="T272" s="625"/>
      <c r="U272" s="625"/>
      <c r="V272" s="356">
        <f t="shared" si="343"/>
        <v>70.910000056028366</v>
      </c>
      <c r="W272" s="356">
        <f t="shared" si="344"/>
        <v>-31.030000001192093</v>
      </c>
      <c r="X272" s="361" t="str">
        <f t="shared" si="345"/>
        <v>NORTE</v>
      </c>
      <c r="Y272" s="361" t="str">
        <f t="shared" si="346"/>
        <v>OESTE</v>
      </c>
      <c r="Z272" s="361" t="str">
        <f t="shared" si="347"/>
        <v>NOROESTE</v>
      </c>
      <c r="AA272" s="358">
        <f t="shared" si="348"/>
        <v>0.40090439276485784</v>
      </c>
      <c r="AB272" s="359">
        <f t="shared" si="349"/>
        <v>23.63472861850876</v>
      </c>
      <c r="AC272" s="360"/>
    </row>
    <row r="273" spans="1:29" ht="17.25" customHeight="1" x14ac:dyDescent="0.25">
      <c r="A273" s="345" t="str">
        <f t="shared" si="335"/>
        <v>MS 102</v>
      </c>
      <c r="B273" s="661">
        <f t="shared" si="318"/>
        <v>72</v>
      </c>
      <c r="C273" s="661" t="str">
        <f t="shared" si="319"/>
        <v>MS 102-72</v>
      </c>
      <c r="D273" s="346">
        <f>'Leituras semanais - MS'!D77</f>
        <v>41796</v>
      </c>
      <c r="E273" s="347">
        <v>7162117.1036999999</v>
      </c>
      <c r="F273" s="348">
        <v>665848.3959</v>
      </c>
      <c r="G273" s="348">
        <v>893.23800000000006</v>
      </c>
      <c r="H273" s="355">
        <f t="shared" si="336"/>
        <v>0.10630149438798256</v>
      </c>
      <c r="I273" s="356">
        <f t="shared" si="337"/>
        <v>77.30077943352515</v>
      </c>
      <c r="J273" s="356">
        <f t="shared" si="338"/>
        <v>-2.3999999999887223</v>
      </c>
      <c r="K273" s="356">
        <f t="shared" si="339"/>
        <v>-97.79999999999518</v>
      </c>
      <c r="L273" s="356">
        <f t="shared" si="340"/>
        <v>1.5185927769711794E-2</v>
      </c>
      <c r="M273" s="356">
        <f t="shared" si="341"/>
        <v>0.34285714285553176</v>
      </c>
      <c r="N273" s="361" t="str">
        <f t="shared" si="350"/>
        <v>OK</v>
      </c>
      <c r="O273" s="361" t="str">
        <f t="shared" si="351"/>
        <v>ATENÇÃO</v>
      </c>
      <c r="P273" s="361" t="str">
        <f t="shared" si="352"/>
        <v>COND. MIN.</v>
      </c>
      <c r="Q273" s="361" t="str">
        <f t="shared" si="342"/>
        <v>COND. MIN.</v>
      </c>
      <c r="R273" s="625"/>
      <c r="S273" s="625"/>
      <c r="T273" s="625"/>
      <c r="U273" s="625"/>
      <c r="V273" s="356">
        <f t="shared" si="343"/>
        <v>70.830000005662441</v>
      </c>
      <c r="W273" s="356">
        <f t="shared" si="344"/>
        <v>-30.960000003688037</v>
      </c>
      <c r="X273" s="361" t="str">
        <f t="shared" si="345"/>
        <v>NORTE</v>
      </c>
      <c r="Y273" s="361" t="str">
        <f t="shared" si="346"/>
        <v>OESTE</v>
      </c>
      <c r="Z273" s="361" t="str">
        <f t="shared" si="347"/>
        <v>NOROESTE</v>
      </c>
      <c r="AA273" s="358">
        <f t="shared" si="348"/>
        <v>0.40051746442432085</v>
      </c>
      <c r="AB273" s="359">
        <f t="shared" si="349"/>
        <v>23.610531662178538</v>
      </c>
      <c r="AC273" s="360"/>
    </row>
    <row r="274" spans="1:29" ht="17.25" customHeight="1" x14ac:dyDescent="0.25">
      <c r="A274" s="345" t="str">
        <f t="shared" si="335"/>
        <v>MS 102</v>
      </c>
      <c r="B274" s="661">
        <f t="shared" si="318"/>
        <v>73</v>
      </c>
      <c r="C274" s="661" t="str">
        <f t="shared" si="319"/>
        <v>MS 102-73</v>
      </c>
      <c r="D274" s="346">
        <f>'Leituras semanais - MS'!D78</f>
        <v>41803</v>
      </c>
      <c r="E274" s="347">
        <v>7162117.1096999999</v>
      </c>
      <c r="F274" s="348">
        <v>665848.3824</v>
      </c>
      <c r="G274" s="348">
        <v>893.23</v>
      </c>
      <c r="H274" s="355">
        <f t="shared" si="336"/>
        <v>1.4773286724726982</v>
      </c>
      <c r="I274" s="356">
        <f t="shared" si="337"/>
        <v>78.397582882371751</v>
      </c>
      <c r="J274" s="356">
        <f t="shared" si="338"/>
        <v>-0.80000000000381988</v>
      </c>
      <c r="K274" s="356">
        <f t="shared" si="339"/>
        <v>-98.599999999999</v>
      </c>
      <c r="L274" s="356">
        <f t="shared" si="340"/>
        <v>0.21104695321038544</v>
      </c>
      <c r="M274" s="356">
        <f t="shared" si="341"/>
        <v>0.11428571428625998</v>
      </c>
      <c r="N274" s="361" t="str">
        <f t="shared" si="350"/>
        <v>OK</v>
      </c>
      <c r="O274" s="361" t="str">
        <f t="shared" si="351"/>
        <v>OK</v>
      </c>
      <c r="P274" s="361" t="str">
        <f t="shared" si="352"/>
        <v>COND. MIN.</v>
      </c>
      <c r="Q274" s="361" t="str">
        <f t="shared" si="342"/>
        <v>COND. MIN.</v>
      </c>
      <c r="R274" s="625"/>
      <c r="S274" s="625"/>
      <c r="T274" s="625"/>
      <c r="U274" s="625"/>
      <c r="V274" s="356">
        <f t="shared" si="343"/>
        <v>71.430000010877848</v>
      </c>
      <c r="W274" s="356">
        <f t="shared" si="344"/>
        <v>-32.31000000378117</v>
      </c>
      <c r="X274" s="361" t="str">
        <f t="shared" si="345"/>
        <v>NORTE</v>
      </c>
      <c r="Y274" s="361" t="str">
        <f t="shared" si="346"/>
        <v>OESTE</v>
      </c>
      <c r="Z274" s="361" t="str">
        <f t="shared" si="347"/>
        <v>NOROESTE</v>
      </c>
      <c r="AA274" s="358">
        <f t="shared" si="348"/>
        <v>0.4121173469387755</v>
      </c>
      <c r="AB274" s="359">
        <f t="shared" si="349"/>
        <v>24.337912800904697</v>
      </c>
      <c r="AC274" s="360"/>
    </row>
    <row r="275" spans="1:29" ht="17.25" customHeight="1" x14ac:dyDescent="0.25">
      <c r="A275" s="345" t="str">
        <f t="shared" si="335"/>
        <v>MS 102</v>
      </c>
      <c r="B275" s="661">
        <f t="shared" si="318"/>
        <v>74</v>
      </c>
      <c r="C275" s="661" t="str">
        <f t="shared" si="319"/>
        <v>MS 102-74</v>
      </c>
      <c r="D275" s="346">
        <f>'Leituras semanais - MS'!D79</f>
        <v>41810</v>
      </c>
      <c r="E275" s="347">
        <v>7162117.0997000001</v>
      </c>
      <c r="F275" s="348">
        <v>665848.39240000001</v>
      </c>
      <c r="G275" s="348">
        <v>893.22699999999998</v>
      </c>
      <c r="H275" s="355">
        <f t="shared" si="336"/>
        <v>1.4142135472265716</v>
      </c>
      <c r="I275" s="356">
        <f t="shared" si="337"/>
        <v>77.075943100679467</v>
      </c>
      <c r="J275" s="356">
        <f t="shared" si="338"/>
        <v>-0.30000000000427463</v>
      </c>
      <c r="K275" s="356">
        <f t="shared" si="339"/>
        <v>-98.900000000003274</v>
      </c>
      <c r="L275" s="356">
        <f t="shared" si="340"/>
        <v>0.20203050674665307</v>
      </c>
      <c r="M275" s="356">
        <f t="shared" si="341"/>
        <v>4.2857142857753515E-2</v>
      </c>
      <c r="N275" s="361" t="str">
        <f t="shared" si="350"/>
        <v>OK</v>
      </c>
      <c r="O275" s="361" t="str">
        <f t="shared" si="351"/>
        <v>OK</v>
      </c>
      <c r="P275" s="361" t="str">
        <f t="shared" si="352"/>
        <v>COND. MIN.</v>
      </c>
      <c r="Q275" s="361" t="str">
        <f t="shared" si="342"/>
        <v>COND. MIN.</v>
      </c>
      <c r="R275" s="625"/>
      <c r="S275" s="625"/>
      <c r="T275" s="625"/>
      <c r="U275" s="625"/>
      <c r="V275" s="356">
        <f t="shared" si="343"/>
        <v>70.430000033229589</v>
      </c>
      <c r="W275" s="356">
        <f t="shared" si="344"/>
        <v>-31.310000002849847</v>
      </c>
      <c r="X275" s="361" t="str">
        <f t="shared" si="345"/>
        <v>NORTE</v>
      </c>
      <c r="Y275" s="361" t="str">
        <f t="shared" si="346"/>
        <v>OESTE</v>
      </c>
      <c r="Z275" s="361" t="str">
        <f t="shared" si="347"/>
        <v>NOROESTE</v>
      </c>
      <c r="AA275" s="358">
        <f t="shared" si="348"/>
        <v>0.40620134924753504</v>
      </c>
      <c r="AB275" s="359">
        <f t="shared" si="349"/>
        <v>23.966431797066925</v>
      </c>
      <c r="AC275" s="360"/>
    </row>
    <row r="276" spans="1:29" ht="17.25" customHeight="1" x14ac:dyDescent="0.25">
      <c r="A276" s="345" t="str">
        <f t="shared" si="335"/>
        <v>MS 102</v>
      </c>
      <c r="B276" s="661">
        <f t="shared" si="318"/>
        <v>75</v>
      </c>
      <c r="C276" s="661" t="str">
        <f t="shared" si="319"/>
        <v>MS 102-75</v>
      </c>
      <c r="D276" s="346">
        <f>'Leituras semanais - MS'!D80</f>
        <v>41817</v>
      </c>
      <c r="E276" s="347">
        <v>7162117.0870000003</v>
      </c>
      <c r="F276" s="348">
        <v>665848.40150000004</v>
      </c>
      <c r="G276" s="348">
        <v>893.20500000000004</v>
      </c>
      <c r="H276" s="355">
        <f t="shared" si="336"/>
        <v>1.5623699835584082</v>
      </c>
      <c r="I276" s="356">
        <f t="shared" si="337"/>
        <v>75.546446685081946</v>
      </c>
      <c r="J276" s="356">
        <f t="shared" si="338"/>
        <v>-2.1999999999934516</v>
      </c>
      <c r="K276" s="356">
        <f t="shared" si="339"/>
        <v>-101.09999999999673</v>
      </c>
      <c r="L276" s="356">
        <f t="shared" si="340"/>
        <v>0.22319571193691545</v>
      </c>
      <c r="M276" s="356">
        <f t="shared" si="341"/>
        <v>0.31428571428477881</v>
      </c>
      <c r="N276" s="361" t="str">
        <f t="shared" si="350"/>
        <v>OK</v>
      </c>
      <c r="O276" s="361" t="str">
        <f t="shared" si="351"/>
        <v>ATENÇÃO</v>
      </c>
      <c r="P276" s="361" t="str">
        <f t="shared" si="352"/>
        <v>COND. MIN.</v>
      </c>
      <c r="Q276" s="361" t="str">
        <f t="shared" si="342"/>
        <v>COND. MIN.</v>
      </c>
      <c r="R276" s="625"/>
      <c r="S276" s="625"/>
      <c r="T276" s="625"/>
      <c r="U276" s="625"/>
      <c r="V276" s="356">
        <f t="shared" si="343"/>
        <v>69.160000048577785</v>
      </c>
      <c r="W276" s="356">
        <f t="shared" si="344"/>
        <v>-30.400000000372529</v>
      </c>
      <c r="X276" s="361" t="str">
        <f t="shared" si="345"/>
        <v>NORTE</v>
      </c>
      <c r="Y276" s="361" t="str">
        <f t="shared" si="346"/>
        <v>OESTE</v>
      </c>
      <c r="Z276" s="361" t="str">
        <f t="shared" si="347"/>
        <v>NOROESTE</v>
      </c>
      <c r="AA276" s="358">
        <f t="shared" si="348"/>
        <v>0.40238252812706815</v>
      </c>
      <c r="AB276" s="359">
        <f t="shared" si="349"/>
        <v>23.727206551740263</v>
      </c>
      <c r="AC276" s="360"/>
    </row>
    <row r="277" spans="1:29" ht="17.25" customHeight="1" x14ac:dyDescent="0.25">
      <c r="A277" s="345" t="str">
        <f t="shared" si="335"/>
        <v>MS 102</v>
      </c>
      <c r="B277" s="661">
        <f t="shared" si="318"/>
        <v>76</v>
      </c>
      <c r="C277" s="661" t="str">
        <f t="shared" si="319"/>
        <v>MS 102-76</v>
      </c>
      <c r="D277" s="346">
        <f>'Leituras semanais - MS'!D81</f>
        <v>41824</v>
      </c>
      <c r="E277" s="347">
        <v>7162117.1182000004</v>
      </c>
      <c r="F277" s="348">
        <v>665848.37899999996</v>
      </c>
      <c r="G277" s="348">
        <v>893.18700000000001</v>
      </c>
      <c r="H277" s="355">
        <f t="shared" si="336"/>
        <v>3.8466738994387786</v>
      </c>
      <c r="I277" s="356">
        <f t="shared" si="337"/>
        <v>79.312173774216433</v>
      </c>
      <c r="J277" s="356">
        <f t="shared" si="338"/>
        <v>-1.8000000000029104</v>
      </c>
      <c r="K277" s="356">
        <f t="shared" si="339"/>
        <v>-102.89999999999964</v>
      </c>
      <c r="L277" s="356">
        <f t="shared" si="340"/>
        <v>0.54952484277696834</v>
      </c>
      <c r="M277" s="356">
        <f t="shared" si="341"/>
        <v>0.2571428571432729</v>
      </c>
      <c r="N277" s="361" t="str">
        <f t="shared" si="350"/>
        <v>ATENÇÃO</v>
      </c>
      <c r="O277" s="361" t="str">
        <f t="shared" si="351"/>
        <v>ATENÇÃO</v>
      </c>
      <c r="P277" s="361" t="str">
        <f t="shared" si="352"/>
        <v>COND. MIN.</v>
      </c>
      <c r="Q277" s="361" t="str">
        <f t="shared" si="342"/>
        <v>COND. MIN.</v>
      </c>
      <c r="R277" s="625"/>
      <c r="S277" s="625"/>
      <c r="T277" s="625"/>
      <c r="U277" s="625"/>
      <c r="V277" s="356">
        <f t="shared" si="343"/>
        <v>72.280000057071447</v>
      </c>
      <c r="W277" s="356">
        <f t="shared" si="344"/>
        <v>-32.650000008288771</v>
      </c>
      <c r="X277" s="361" t="str">
        <f t="shared" si="345"/>
        <v>NORTE</v>
      </c>
      <c r="Y277" s="361" t="str">
        <f t="shared" si="346"/>
        <v>OESTE</v>
      </c>
      <c r="Z277" s="361" t="str">
        <f t="shared" si="347"/>
        <v>NOROESTE</v>
      </c>
      <c r="AA277" s="358">
        <f t="shared" si="348"/>
        <v>0.41167570293783884</v>
      </c>
      <c r="AB277" s="359">
        <f t="shared" si="349"/>
        <v>24.310143389963148</v>
      </c>
      <c r="AC277" s="360"/>
    </row>
    <row r="278" spans="1:29" ht="17.25" customHeight="1" x14ac:dyDescent="0.25">
      <c r="A278" s="345" t="str">
        <f t="shared" si="335"/>
        <v>MS 102</v>
      </c>
      <c r="B278" s="661">
        <f t="shared" si="318"/>
        <v>77</v>
      </c>
      <c r="C278" s="661" t="str">
        <f t="shared" si="319"/>
        <v>MS 102-77</v>
      </c>
      <c r="D278" s="346">
        <f>'Leituras semanais - MS'!D82</f>
        <v>41831</v>
      </c>
      <c r="E278" s="347">
        <v>7162117.1312999995</v>
      </c>
      <c r="F278" s="348">
        <v>665848.38139999995</v>
      </c>
      <c r="G278" s="348">
        <v>893.17100000000005</v>
      </c>
      <c r="H278" s="355">
        <f t="shared" si="336"/>
        <v>1.3318032068005961</v>
      </c>
      <c r="I278" s="356">
        <f t="shared" si="337"/>
        <v>80.410796518210333</v>
      </c>
      <c r="J278" s="356">
        <f t="shared" si="338"/>
        <v>-1.5999999999962711</v>
      </c>
      <c r="K278" s="356">
        <f t="shared" si="339"/>
        <v>-104.49999999999591</v>
      </c>
      <c r="L278" s="356">
        <f t="shared" si="340"/>
        <v>0.19025760097151373</v>
      </c>
      <c r="M278" s="356">
        <f t="shared" si="341"/>
        <v>0.22857142857089588</v>
      </c>
      <c r="N278" s="361" t="str">
        <f t="shared" si="350"/>
        <v>OK</v>
      </c>
      <c r="O278" s="361" t="str">
        <f t="shared" si="351"/>
        <v>OK</v>
      </c>
      <c r="P278" s="361" t="str">
        <f t="shared" si="352"/>
        <v>COND. MIN.</v>
      </c>
      <c r="Q278" s="361" t="str">
        <f t="shared" si="342"/>
        <v>COND. MIN.</v>
      </c>
      <c r="R278" s="625"/>
      <c r="S278" s="625"/>
      <c r="T278" s="625"/>
      <c r="U278" s="625"/>
      <c r="V278" s="356">
        <f t="shared" si="343"/>
        <v>73.589999973773956</v>
      </c>
      <c r="W278" s="356">
        <f t="shared" si="344"/>
        <v>-32.410000008530915</v>
      </c>
      <c r="X278" s="361" t="str">
        <f t="shared" si="345"/>
        <v>NORTE</v>
      </c>
      <c r="Y278" s="361" t="str">
        <f t="shared" si="346"/>
        <v>OESTE</v>
      </c>
      <c r="Z278" s="361" t="str">
        <f t="shared" si="347"/>
        <v>NOROESTE</v>
      </c>
      <c r="AA278" s="358">
        <f t="shared" si="348"/>
        <v>0.4030593209799776</v>
      </c>
      <c r="AB278" s="359">
        <f t="shared" si="349"/>
        <v>23.769571250628864</v>
      </c>
      <c r="AC278" s="360"/>
    </row>
    <row r="279" spans="1:29" ht="17.25" customHeight="1" x14ac:dyDescent="0.25">
      <c r="A279" s="345" t="str">
        <f t="shared" si="335"/>
        <v>MS 102</v>
      </c>
      <c r="B279" s="661">
        <f t="shared" si="318"/>
        <v>78</v>
      </c>
      <c r="C279" s="661" t="str">
        <f t="shared" si="319"/>
        <v>MS 102-78</v>
      </c>
      <c r="D279" s="346">
        <f>'Leituras semanais - MS'!D83</f>
        <v>41838</v>
      </c>
      <c r="E279" s="347">
        <v>7162117.1304000001</v>
      </c>
      <c r="F279" s="348">
        <v>665848.37899999996</v>
      </c>
      <c r="G279" s="348">
        <v>893.15899999999999</v>
      </c>
      <c r="H279" s="355">
        <f t="shared" si="336"/>
        <v>0.25632009115189619</v>
      </c>
      <c r="I279" s="356">
        <f t="shared" si="337"/>
        <v>80.425571216310402</v>
      </c>
      <c r="J279" s="356">
        <f t="shared" si="338"/>
        <v>-1.2000000000057298</v>
      </c>
      <c r="K279" s="356">
        <f t="shared" si="339"/>
        <v>-105.70000000000164</v>
      </c>
      <c r="L279" s="356">
        <f t="shared" si="340"/>
        <v>3.661715587884231E-2</v>
      </c>
      <c r="M279" s="356">
        <f t="shared" si="341"/>
        <v>0.17142857142938997</v>
      </c>
      <c r="N279" s="361" t="str">
        <f t="shared" si="350"/>
        <v>OK</v>
      </c>
      <c r="O279" s="361" t="str">
        <f t="shared" si="351"/>
        <v>OK</v>
      </c>
      <c r="P279" s="361" t="str">
        <f t="shared" si="352"/>
        <v>COND. MIN.</v>
      </c>
      <c r="Q279" s="361" t="str">
        <f t="shared" si="342"/>
        <v>COND. MIN.</v>
      </c>
      <c r="R279" s="625"/>
      <c r="S279" s="625"/>
      <c r="T279" s="625"/>
      <c r="U279" s="625"/>
      <c r="V279" s="356">
        <f t="shared" si="343"/>
        <v>73.500000033527613</v>
      </c>
      <c r="W279" s="356">
        <f t="shared" si="344"/>
        <v>-32.650000008288771</v>
      </c>
      <c r="X279" s="361" t="str">
        <f t="shared" si="345"/>
        <v>NORTE</v>
      </c>
      <c r="Y279" s="361" t="str">
        <f t="shared" si="346"/>
        <v>OESTE</v>
      </c>
      <c r="Z279" s="361" t="str">
        <f t="shared" si="347"/>
        <v>NOROESTE</v>
      </c>
      <c r="AA279" s="358">
        <f t="shared" si="348"/>
        <v>0.40594305607360431</v>
      </c>
      <c r="AB279" s="359">
        <f t="shared" si="349"/>
        <v>23.950237394666267</v>
      </c>
      <c r="AC279" s="360"/>
    </row>
    <row r="280" spans="1:29" ht="17.25" customHeight="1" x14ac:dyDescent="0.25">
      <c r="A280" s="345" t="str">
        <f t="shared" si="335"/>
        <v>MS 102</v>
      </c>
      <c r="B280" s="661">
        <f t="shared" ref="B280:B343" si="353">IF(A279=A280,B279+1,1)</f>
        <v>79</v>
      </c>
      <c r="C280" s="661" t="str">
        <f t="shared" ref="C280:C343" si="354">A280&amp;"-"&amp;B280</f>
        <v>MS 102-79</v>
      </c>
      <c r="D280" s="346">
        <f>'Leituras semanais - MS'!D84</f>
        <v>41845</v>
      </c>
      <c r="E280" s="347">
        <v>7162117.1376999998</v>
      </c>
      <c r="F280" s="348">
        <v>665848.37589999998</v>
      </c>
      <c r="G280" s="348">
        <v>893.14400000000001</v>
      </c>
      <c r="H280" s="355">
        <f t="shared" si="336"/>
        <v>0.79309517426577902</v>
      </c>
      <c r="I280" s="356">
        <f t="shared" si="337"/>
        <v>81.218560077025032</v>
      </c>
      <c r="J280" s="356">
        <f t="shared" si="338"/>
        <v>-1.4999999999986358</v>
      </c>
      <c r="K280" s="356">
        <f t="shared" si="339"/>
        <v>-107.20000000000027</v>
      </c>
      <c r="L280" s="356">
        <f t="shared" si="340"/>
        <v>0.11329931060939701</v>
      </c>
      <c r="M280" s="356">
        <f t="shared" si="341"/>
        <v>0.2142857142855194</v>
      </c>
      <c r="N280" s="361" t="str">
        <f t="shared" si="350"/>
        <v>OK</v>
      </c>
      <c r="O280" s="361" t="str">
        <f t="shared" si="351"/>
        <v>OK</v>
      </c>
      <c r="P280" s="361" t="str">
        <f t="shared" si="352"/>
        <v>COND. MIN.</v>
      </c>
      <c r="Q280" s="361" t="str">
        <f t="shared" si="342"/>
        <v>COND. MIN.</v>
      </c>
      <c r="R280" s="625"/>
      <c r="S280" s="625"/>
      <c r="T280" s="625"/>
      <c r="U280" s="625"/>
      <c r="V280" s="356">
        <f t="shared" si="343"/>
        <v>74.230000004172325</v>
      </c>
      <c r="W280" s="356">
        <f t="shared" si="344"/>
        <v>-32.960000005550683</v>
      </c>
      <c r="X280" s="361" t="str">
        <f t="shared" si="345"/>
        <v>NORTE</v>
      </c>
      <c r="Y280" s="361" t="str">
        <f t="shared" si="346"/>
        <v>OESTE</v>
      </c>
      <c r="Z280" s="361" t="str">
        <f t="shared" si="347"/>
        <v>NOROESTE</v>
      </c>
      <c r="AA280" s="358">
        <f t="shared" si="348"/>
        <v>0.40581137650824922</v>
      </c>
      <c r="AB280" s="359">
        <f t="shared" si="349"/>
        <v>23.941982163912471</v>
      </c>
      <c r="AC280" s="360"/>
    </row>
    <row r="281" spans="1:29" ht="17.25" customHeight="1" x14ac:dyDescent="0.25">
      <c r="A281" s="345" t="str">
        <f t="shared" si="335"/>
        <v>MS 102</v>
      </c>
      <c r="B281" s="661">
        <f t="shared" si="353"/>
        <v>80</v>
      </c>
      <c r="C281" s="661" t="str">
        <f t="shared" si="354"/>
        <v>MS 102-80</v>
      </c>
      <c r="D281" s="346">
        <f>'Leituras semanais - MS'!D85</f>
        <v>41866</v>
      </c>
      <c r="E281" s="347">
        <v>7162117.1538000004</v>
      </c>
      <c r="F281" s="348">
        <v>665848.36899999995</v>
      </c>
      <c r="G281" s="348">
        <v>893.09500000000003</v>
      </c>
      <c r="H281" s="355">
        <f t="shared" si="336"/>
        <v>1.7516278700316108</v>
      </c>
      <c r="I281" s="356">
        <f t="shared" si="337"/>
        <v>82.970043450656306</v>
      </c>
      <c r="J281" s="356">
        <f t="shared" si="338"/>
        <v>-4.8999999999978172</v>
      </c>
      <c r="K281" s="356">
        <f t="shared" si="339"/>
        <v>-112.09999999999809</v>
      </c>
      <c r="L281" s="356">
        <f t="shared" si="340"/>
        <v>8.3410850953886229E-2</v>
      </c>
      <c r="M281" s="356">
        <f t="shared" si="341"/>
        <v>0.23333333333322939</v>
      </c>
      <c r="N281" s="361" t="str">
        <f t="shared" si="350"/>
        <v>OK</v>
      </c>
      <c r="O281" s="361" t="str">
        <f t="shared" si="351"/>
        <v>OK</v>
      </c>
      <c r="P281" s="361" t="str">
        <f t="shared" si="352"/>
        <v>COND. MIN.</v>
      </c>
      <c r="Q281" s="361" t="str">
        <f t="shared" si="342"/>
        <v>COND. MIN.</v>
      </c>
      <c r="R281" s="625"/>
      <c r="S281" s="625"/>
      <c r="T281" s="625"/>
      <c r="U281" s="625"/>
      <c r="V281" s="356">
        <f t="shared" si="343"/>
        <v>75.840000063180923</v>
      </c>
      <c r="W281" s="356">
        <f t="shared" si="344"/>
        <v>-33.650000009220093</v>
      </c>
      <c r="X281" s="361" t="str">
        <f t="shared" si="345"/>
        <v>NORTE</v>
      </c>
      <c r="Y281" s="361" t="str">
        <f t="shared" si="346"/>
        <v>OESTE</v>
      </c>
      <c r="Z281" s="361" t="str">
        <f t="shared" si="347"/>
        <v>NOROESTE</v>
      </c>
      <c r="AA281" s="358">
        <f t="shared" si="348"/>
        <v>0.40556827769073156</v>
      </c>
      <c r="AB281" s="359">
        <f t="shared" si="349"/>
        <v>23.926743245364634</v>
      </c>
      <c r="AC281" s="360"/>
    </row>
    <row r="282" spans="1:29" ht="17.25" customHeight="1" x14ac:dyDescent="0.25">
      <c r="A282" s="345" t="str">
        <f t="shared" si="335"/>
        <v>MS 102</v>
      </c>
      <c r="B282" s="661">
        <f t="shared" si="353"/>
        <v>81</v>
      </c>
      <c r="C282" s="661" t="str">
        <f t="shared" si="354"/>
        <v>MS 102-81</v>
      </c>
      <c r="D282" s="346">
        <f>'Leituras semanais - MS'!D86</f>
        <v>41873</v>
      </c>
      <c r="E282" s="347">
        <v>7162117.1546999998</v>
      </c>
      <c r="F282" s="348">
        <v>665848.36690000002</v>
      </c>
      <c r="G282" s="348">
        <v>893.09299999999996</v>
      </c>
      <c r="H282" s="355">
        <f t="shared" si="336"/>
        <v>0.22847316275539978</v>
      </c>
      <c r="I282" s="356">
        <f t="shared" si="337"/>
        <v>83.137623857299246</v>
      </c>
      <c r="J282" s="356">
        <f t="shared" si="338"/>
        <v>-0.20000000000663931</v>
      </c>
      <c r="K282" s="356">
        <f t="shared" si="339"/>
        <v>-112.30000000000473</v>
      </c>
      <c r="L282" s="356">
        <f t="shared" si="340"/>
        <v>3.26390232507714E-2</v>
      </c>
      <c r="M282" s="356">
        <f t="shared" si="341"/>
        <v>2.8571428572377044E-2</v>
      </c>
      <c r="N282" s="361" t="str">
        <f t="shared" si="350"/>
        <v>OK</v>
      </c>
      <c r="O282" s="361" t="str">
        <f t="shared" si="351"/>
        <v>OK</v>
      </c>
      <c r="P282" s="361" t="str">
        <f t="shared" si="352"/>
        <v>COND. MIN.</v>
      </c>
      <c r="Q282" s="361" t="str">
        <f t="shared" si="342"/>
        <v>COND. MIN.</v>
      </c>
      <c r="R282" s="625"/>
      <c r="S282" s="625"/>
      <c r="T282" s="625"/>
      <c r="U282" s="625"/>
      <c r="V282" s="356">
        <f t="shared" si="343"/>
        <v>75.930000003427267</v>
      </c>
      <c r="W282" s="356">
        <f t="shared" si="344"/>
        <v>-33.86000000173226</v>
      </c>
      <c r="X282" s="361" t="str">
        <f t="shared" si="345"/>
        <v>NORTE</v>
      </c>
      <c r="Y282" s="361" t="str">
        <f t="shared" si="346"/>
        <v>OESTE</v>
      </c>
      <c r="Z282" s="361" t="str">
        <f t="shared" si="347"/>
        <v>NOROESTE</v>
      </c>
      <c r="AA282" s="358">
        <f t="shared" si="348"/>
        <v>0.40726485446235267</v>
      </c>
      <c r="AB282" s="359">
        <f t="shared" si="349"/>
        <v>24.033132649348488</v>
      </c>
      <c r="AC282" s="360"/>
    </row>
    <row r="283" spans="1:29" ht="17.25" customHeight="1" x14ac:dyDescent="0.25">
      <c r="A283" s="345" t="str">
        <f t="shared" si="335"/>
        <v>MS 102</v>
      </c>
      <c r="B283" s="661">
        <f t="shared" si="353"/>
        <v>82</v>
      </c>
      <c r="C283" s="661" t="str">
        <f t="shared" si="354"/>
        <v>MS 102-82</v>
      </c>
      <c r="D283" s="346">
        <f>'Leituras semanais - MS'!D87</f>
        <v>41880</v>
      </c>
      <c r="E283" s="347">
        <v>7162117.1589000002</v>
      </c>
      <c r="F283" s="348">
        <v>665848.36190000002</v>
      </c>
      <c r="G283" s="348">
        <v>893.07399999999996</v>
      </c>
      <c r="H283" s="355">
        <f t="shared" si="336"/>
        <v>0.65299312936787479</v>
      </c>
      <c r="I283" s="356">
        <f t="shared" si="337"/>
        <v>83.725337297010924</v>
      </c>
      <c r="J283" s="356">
        <f t="shared" si="338"/>
        <v>-1.9000000000005457</v>
      </c>
      <c r="K283" s="356">
        <f t="shared" si="339"/>
        <v>-114.20000000000528</v>
      </c>
      <c r="L283" s="356">
        <f t="shared" si="340"/>
        <v>9.3284732766839254E-2</v>
      </c>
      <c r="M283" s="356">
        <f t="shared" si="341"/>
        <v>0.2714285714286494</v>
      </c>
      <c r="N283" s="361" t="str">
        <f t="shared" si="350"/>
        <v>OK</v>
      </c>
      <c r="O283" s="361" t="str">
        <f t="shared" si="351"/>
        <v>ATENÇÃO</v>
      </c>
      <c r="P283" s="361" t="str">
        <f t="shared" si="352"/>
        <v>COND. MIN.</v>
      </c>
      <c r="Q283" s="361" t="str">
        <f t="shared" si="342"/>
        <v>COND. MIN.</v>
      </c>
      <c r="R283" s="625"/>
      <c r="S283" s="625"/>
      <c r="T283" s="625"/>
      <c r="U283" s="625"/>
      <c r="V283" s="356">
        <f t="shared" si="343"/>
        <v>76.350000035017729</v>
      </c>
      <c r="W283" s="356">
        <f t="shared" si="344"/>
        <v>-34.360000002197921</v>
      </c>
      <c r="X283" s="361" t="str">
        <f t="shared" si="345"/>
        <v>NORTE</v>
      </c>
      <c r="Y283" s="361" t="str">
        <f t="shared" si="346"/>
        <v>OESTE</v>
      </c>
      <c r="Z283" s="361" t="str">
        <f t="shared" si="347"/>
        <v>NOROESTE</v>
      </c>
      <c r="AA283" s="358">
        <f t="shared" si="348"/>
        <v>0.41036665472351602</v>
      </c>
      <c r="AB283" s="359">
        <f t="shared" si="349"/>
        <v>24.227869557185745</v>
      </c>
      <c r="AC283" s="360"/>
    </row>
    <row r="284" spans="1:29" ht="17.25" customHeight="1" x14ac:dyDescent="0.25">
      <c r="A284" s="345" t="str">
        <f t="shared" si="335"/>
        <v>MS 102</v>
      </c>
      <c r="B284" s="661">
        <f t="shared" si="353"/>
        <v>83</v>
      </c>
      <c r="C284" s="661" t="str">
        <f t="shared" si="354"/>
        <v>MS 102-83</v>
      </c>
      <c r="D284" s="346">
        <f>'Leituras semanais - MS'!D88</f>
        <v>41887</v>
      </c>
      <c r="E284" s="347">
        <v>7162117.1348999999</v>
      </c>
      <c r="F284" s="348">
        <v>665848.37520000001</v>
      </c>
      <c r="G284" s="348">
        <v>893.06299999999999</v>
      </c>
      <c r="H284" s="355">
        <f t="shared" si="336"/>
        <v>2.743884126171634</v>
      </c>
      <c r="I284" s="356">
        <f t="shared" si="337"/>
        <v>80.99125509766769</v>
      </c>
      <c r="J284" s="356">
        <f t="shared" si="338"/>
        <v>-1.0999999999967258</v>
      </c>
      <c r="K284" s="356">
        <f t="shared" si="339"/>
        <v>-115.300000000002</v>
      </c>
      <c r="L284" s="356">
        <f t="shared" si="340"/>
        <v>0.39198344659594769</v>
      </c>
      <c r="M284" s="356">
        <f t="shared" si="341"/>
        <v>0.1571428571423894</v>
      </c>
      <c r="N284" s="361" t="str">
        <f t="shared" si="350"/>
        <v>ATENÇÃO</v>
      </c>
      <c r="O284" s="361" t="str">
        <f t="shared" si="351"/>
        <v>OK</v>
      </c>
      <c r="P284" s="361" t="str">
        <f t="shared" si="352"/>
        <v>COND. MIN.</v>
      </c>
      <c r="Q284" s="361" t="str">
        <f t="shared" si="342"/>
        <v>COND. MIN.</v>
      </c>
      <c r="R284" s="625"/>
      <c r="S284" s="625"/>
      <c r="T284" s="625"/>
      <c r="U284" s="625"/>
      <c r="V284" s="356">
        <f t="shared" si="343"/>
        <v>73.950000014156103</v>
      </c>
      <c r="W284" s="356">
        <f t="shared" si="344"/>
        <v>-33.030000003054738</v>
      </c>
      <c r="X284" s="361" t="str">
        <f t="shared" si="345"/>
        <v>NORTE</v>
      </c>
      <c r="Y284" s="361" t="str">
        <f t="shared" si="346"/>
        <v>OESTE</v>
      </c>
      <c r="Z284" s="361" t="str">
        <f t="shared" si="347"/>
        <v>NOROESTE</v>
      </c>
      <c r="AA284" s="358">
        <f t="shared" si="348"/>
        <v>0.40782812692925058</v>
      </c>
      <c r="AB284" s="359">
        <f t="shared" si="349"/>
        <v>24.068473960224214</v>
      </c>
      <c r="AC284" s="360"/>
    </row>
    <row r="285" spans="1:29" ht="17.25" customHeight="1" x14ac:dyDescent="0.25">
      <c r="A285" s="345" t="str">
        <f t="shared" si="335"/>
        <v>MS 102</v>
      </c>
      <c r="B285" s="661">
        <f t="shared" si="353"/>
        <v>84</v>
      </c>
      <c r="C285" s="661" t="str">
        <f t="shared" si="354"/>
        <v>MS 102-84</v>
      </c>
      <c r="D285" s="346">
        <f>'Leituras semanais - MS'!D89</f>
        <v>41894</v>
      </c>
      <c r="E285" s="347">
        <v>7162117.1328999996</v>
      </c>
      <c r="F285" s="348">
        <v>665848.37540000002</v>
      </c>
      <c r="G285" s="348">
        <v>893.05</v>
      </c>
      <c r="H285" s="355">
        <f t="shared" si="336"/>
        <v>0.20099754513680229</v>
      </c>
      <c r="I285" s="356">
        <f t="shared" si="337"/>
        <v>80.800511120855887</v>
      </c>
      <c r="J285" s="356">
        <f t="shared" si="338"/>
        <v>-1.3000000000033651</v>
      </c>
      <c r="K285" s="356">
        <f t="shared" si="339"/>
        <v>-116.60000000000537</v>
      </c>
      <c r="L285" s="356">
        <f t="shared" si="340"/>
        <v>2.8713935019543186E-2</v>
      </c>
      <c r="M285" s="356">
        <f t="shared" si="341"/>
        <v>0.18571428571476645</v>
      </c>
      <c r="N285" s="361" t="str">
        <f t="shared" si="350"/>
        <v>OK</v>
      </c>
      <c r="O285" s="361" t="str">
        <f t="shared" si="351"/>
        <v>OK</v>
      </c>
      <c r="P285" s="361" t="str">
        <f t="shared" si="352"/>
        <v>COND. MIN.</v>
      </c>
      <c r="Q285" s="361" t="str">
        <f t="shared" si="342"/>
        <v>COND. MIN.</v>
      </c>
      <c r="R285" s="625"/>
      <c r="S285" s="625"/>
      <c r="T285" s="625"/>
      <c r="U285" s="625"/>
      <c r="V285" s="356">
        <f t="shared" si="343"/>
        <v>73.749999981373549</v>
      </c>
      <c r="W285" s="356">
        <f t="shared" si="344"/>
        <v>-33.010000002104789</v>
      </c>
      <c r="X285" s="361" t="str">
        <f t="shared" si="345"/>
        <v>NORTE</v>
      </c>
      <c r="Y285" s="361" t="str">
        <f t="shared" si="346"/>
        <v>OESTE</v>
      </c>
      <c r="Z285" s="361" t="str">
        <f t="shared" si="347"/>
        <v>NOROESTE</v>
      </c>
      <c r="AA285" s="358">
        <f t="shared" si="348"/>
        <v>0.40853960396039601</v>
      </c>
      <c r="AB285" s="359">
        <f t="shared" si="349"/>
        <v>24.113127968819224</v>
      </c>
      <c r="AC285" s="360"/>
    </row>
    <row r="286" spans="1:29" ht="17.25" customHeight="1" x14ac:dyDescent="0.25">
      <c r="A286" s="345" t="str">
        <f t="shared" si="335"/>
        <v>MS 102</v>
      </c>
      <c r="B286" s="661">
        <f t="shared" si="353"/>
        <v>85</v>
      </c>
      <c r="C286" s="661" t="str">
        <f t="shared" si="354"/>
        <v>MS 102-85</v>
      </c>
      <c r="D286" s="346">
        <f>'Leituras semanais - MS'!D90</f>
        <v>41901</v>
      </c>
      <c r="E286" s="347">
        <v>7162117.1474000001</v>
      </c>
      <c r="F286" s="348">
        <v>665848.37309999997</v>
      </c>
      <c r="G286" s="348">
        <v>893.029</v>
      </c>
      <c r="H286" s="355">
        <f t="shared" si="336"/>
        <v>1.4681281113832669</v>
      </c>
      <c r="I286" s="356">
        <f t="shared" si="337"/>
        <v>82.218839723081189</v>
      </c>
      <c r="J286" s="356">
        <f t="shared" si="338"/>
        <v>-2.0999999999958163</v>
      </c>
      <c r="K286" s="356">
        <f t="shared" si="339"/>
        <v>-118.70000000000118</v>
      </c>
      <c r="L286" s="356">
        <f t="shared" si="340"/>
        <v>0.20973258734046671</v>
      </c>
      <c r="M286" s="356">
        <f t="shared" si="341"/>
        <v>0.29999999999940236</v>
      </c>
      <c r="N286" s="361" t="str">
        <f t="shared" si="350"/>
        <v>OK</v>
      </c>
      <c r="O286" s="361" t="str">
        <f t="shared" si="351"/>
        <v>ATENÇÃO</v>
      </c>
      <c r="P286" s="361" t="str">
        <f t="shared" si="352"/>
        <v>COND. MIN.</v>
      </c>
      <c r="Q286" s="361" t="str">
        <f t="shared" si="342"/>
        <v>COND. MIN.</v>
      </c>
      <c r="R286" s="625"/>
      <c r="S286" s="625"/>
      <c r="T286" s="625"/>
      <c r="U286" s="625"/>
      <c r="V286" s="356">
        <f t="shared" si="343"/>
        <v>75.200000032782555</v>
      </c>
      <c r="W286" s="356">
        <f t="shared" si="344"/>
        <v>-33.240000007208437</v>
      </c>
      <c r="X286" s="361" t="str">
        <f t="shared" si="345"/>
        <v>NORTE</v>
      </c>
      <c r="Y286" s="361" t="str">
        <f t="shared" si="346"/>
        <v>OESTE</v>
      </c>
      <c r="Z286" s="361" t="str">
        <f t="shared" si="347"/>
        <v>NOROESTE</v>
      </c>
      <c r="AA286" s="358">
        <f t="shared" si="348"/>
        <v>0.40428119678910246</v>
      </c>
      <c r="AB286" s="359">
        <f t="shared" si="349"/>
        <v>23.846091075302049</v>
      </c>
      <c r="AC286" s="360"/>
    </row>
    <row r="287" spans="1:29" ht="17.25" customHeight="1" x14ac:dyDescent="0.25">
      <c r="A287" s="345" t="str">
        <f t="shared" si="335"/>
        <v>MS 102</v>
      </c>
      <c r="B287" s="661">
        <f t="shared" si="353"/>
        <v>86</v>
      </c>
      <c r="C287" s="661" t="str">
        <f t="shared" si="354"/>
        <v>MS 102-86</v>
      </c>
      <c r="D287" s="346">
        <f>'Leituras semanais - MS'!D91</f>
        <v>41908</v>
      </c>
      <c r="E287" s="347">
        <v>7162117.1479000002</v>
      </c>
      <c r="F287" s="348">
        <v>665848.37430000002</v>
      </c>
      <c r="G287" s="348">
        <v>893.02099999999996</v>
      </c>
      <c r="H287" s="355">
        <f t="shared" si="336"/>
        <v>0.13000000841342496</v>
      </c>
      <c r="I287" s="356">
        <f t="shared" si="337"/>
        <v>82.216159641929011</v>
      </c>
      <c r="J287" s="356">
        <f t="shared" si="338"/>
        <v>-0.80000000000381988</v>
      </c>
      <c r="K287" s="356">
        <f t="shared" si="339"/>
        <v>-119.500000000005</v>
      </c>
      <c r="L287" s="356">
        <f t="shared" si="340"/>
        <v>1.8571429773346422E-2</v>
      </c>
      <c r="M287" s="356">
        <f t="shared" si="341"/>
        <v>0.11428571428625998</v>
      </c>
      <c r="N287" s="361" t="str">
        <f t="shared" si="350"/>
        <v>OK</v>
      </c>
      <c r="O287" s="361" t="str">
        <f t="shared" si="351"/>
        <v>OK</v>
      </c>
      <c r="P287" s="361" t="str">
        <f t="shared" si="352"/>
        <v>COND. MIN.</v>
      </c>
      <c r="Q287" s="361" t="str">
        <f t="shared" si="342"/>
        <v>COND. MIN.</v>
      </c>
      <c r="R287" s="625"/>
      <c r="S287" s="625"/>
      <c r="T287" s="625"/>
      <c r="U287" s="625"/>
      <c r="V287" s="356">
        <f t="shared" si="343"/>
        <v>75.250000040978193</v>
      </c>
      <c r="W287" s="356">
        <f t="shared" si="344"/>
        <v>-33.120000001508743</v>
      </c>
      <c r="X287" s="361" t="str">
        <f t="shared" si="345"/>
        <v>NORTE</v>
      </c>
      <c r="Y287" s="361" t="str">
        <f t="shared" si="346"/>
        <v>OESTE</v>
      </c>
      <c r="Z287" s="361" t="str">
        <f t="shared" si="347"/>
        <v>NOROESTE</v>
      </c>
      <c r="AA287" s="358">
        <f t="shared" si="348"/>
        <v>0.40282169788372657</v>
      </c>
      <c r="AB287" s="359">
        <f t="shared" si="349"/>
        <v>23.754695364200497</v>
      </c>
      <c r="AC287" s="360"/>
    </row>
    <row r="288" spans="1:29" ht="17.25" customHeight="1" x14ac:dyDescent="0.25">
      <c r="A288" s="345" t="str">
        <f t="shared" si="335"/>
        <v>MS 102</v>
      </c>
      <c r="B288" s="661">
        <f t="shared" si="353"/>
        <v>87</v>
      </c>
      <c r="C288" s="661" t="str">
        <f t="shared" si="354"/>
        <v>MS 102-87</v>
      </c>
      <c r="D288" s="346">
        <f>'Leituras semanais - MS'!D92</f>
        <v>41915</v>
      </c>
      <c r="E288" s="347">
        <v>7162117.1495000003</v>
      </c>
      <c r="F288" s="348">
        <v>665848.36140000005</v>
      </c>
      <c r="G288" s="348">
        <v>893.005</v>
      </c>
      <c r="H288" s="355">
        <f t="shared" si="336"/>
        <v>1.2998846084632072</v>
      </c>
      <c r="I288" s="356">
        <f t="shared" si="337"/>
        <v>82.889783491336345</v>
      </c>
      <c r="J288" s="356">
        <f t="shared" si="338"/>
        <v>-1.5999999999962711</v>
      </c>
      <c r="K288" s="356">
        <f t="shared" si="339"/>
        <v>-121.10000000000127</v>
      </c>
      <c r="L288" s="356">
        <f t="shared" si="340"/>
        <v>0.18569780120902959</v>
      </c>
      <c r="M288" s="356">
        <f t="shared" si="341"/>
        <v>0.22857142857089588</v>
      </c>
      <c r="N288" s="361" t="str">
        <f t="shared" si="350"/>
        <v>OK</v>
      </c>
      <c r="O288" s="361" t="str">
        <f t="shared" si="351"/>
        <v>OK</v>
      </c>
      <c r="P288" s="361" t="str">
        <f t="shared" si="352"/>
        <v>COND. MIN.</v>
      </c>
      <c r="Q288" s="361" t="str">
        <f t="shared" si="342"/>
        <v>COND. MIN.</v>
      </c>
      <c r="R288" s="625"/>
      <c r="S288" s="625"/>
      <c r="T288" s="625"/>
      <c r="U288" s="625"/>
      <c r="V288" s="356">
        <f t="shared" si="343"/>
        <v>75.410000048577785</v>
      </c>
      <c r="W288" s="356">
        <f t="shared" si="344"/>
        <v>-34.409999998752028</v>
      </c>
      <c r="X288" s="361" t="str">
        <f t="shared" si="345"/>
        <v>NORTE</v>
      </c>
      <c r="Y288" s="361" t="str">
        <f t="shared" si="346"/>
        <v>OESTE</v>
      </c>
      <c r="Z288" s="361" t="str">
        <f t="shared" si="347"/>
        <v>NOROESTE</v>
      </c>
      <c r="AA288" s="358">
        <f t="shared" si="348"/>
        <v>0.41512848353239229</v>
      </c>
      <c r="AB288" s="359">
        <f t="shared" si="349"/>
        <v>24.527407962860778</v>
      </c>
      <c r="AC288" s="360"/>
    </row>
    <row r="289" spans="1:29" ht="17.25" customHeight="1" x14ac:dyDescent="0.25">
      <c r="A289" s="345" t="str">
        <f t="shared" si="335"/>
        <v>MS 102</v>
      </c>
      <c r="B289" s="661">
        <f t="shared" si="353"/>
        <v>88</v>
      </c>
      <c r="C289" s="661" t="str">
        <f t="shared" si="354"/>
        <v>MS 102-88</v>
      </c>
      <c r="D289" s="346">
        <f>'Leituras semanais - MS'!D93</f>
        <v>41922</v>
      </c>
      <c r="E289" s="347">
        <v>7162117.1557</v>
      </c>
      <c r="F289" s="348">
        <v>665848.37390000001</v>
      </c>
      <c r="G289" s="348">
        <v>892.99699999999996</v>
      </c>
      <c r="H289" s="355">
        <f t="shared" si="336"/>
        <v>1.3953135678753397</v>
      </c>
      <c r="I289" s="356">
        <f t="shared" si="337"/>
        <v>82.946648535306522</v>
      </c>
      <c r="J289" s="356">
        <f t="shared" si="338"/>
        <v>-0.80000000000381988</v>
      </c>
      <c r="K289" s="356">
        <f t="shared" si="339"/>
        <v>-121.90000000000509</v>
      </c>
      <c r="L289" s="356">
        <f t="shared" si="340"/>
        <v>0.19933050969647709</v>
      </c>
      <c r="M289" s="356">
        <f t="shared" si="341"/>
        <v>0.11428571428625998</v>
      </c>
      <c r="N289" s="361" t="str">
        <f t="shared" si="350"/>
        <v>OK</v>
      </c>
      <c r="O289" s="361" t="str">
        <f t="shared" si="351"/>
        <v>OK</v>
      </c>
      <c r="P289" s="361" t="str">
        <f t="shared" si="352"/>
        <v>COND. MIN.</v>
      </c>
      <c r="Q289" s="361" t="str">
        <f t="shared" si="342"/>
        <v>COND. MIN.</v>
      </c>
      <c r="R289" s="625"/>
      <c r="S289" s="625"/>
      <c r="T289" s="625"/>
      <c r="U289" s="625"/>
      <c r="V289" s="356">
        <f t="shared" si="343"/>
        <v>76.030000019818544</v>
      </c>
      <c r="W289" s="356">
        <f t="shared" si="344"/>
        <v>-33.160000003408641</v>
      </c>
      <c r="X289" s="361" t="str">
        <f t="shared" si="345"/>
        <v>NORTE</v>
      </c>
      <c r="Y289" s="361" t="str">
        <f t="shared" si="346"/>
        <v>OESTE</v>
      </c>
      <c r="Z289" s="361" t="str">
        <f t="shared" si="347"/>
        <v>NOROESTE</v>
      </c>
      <c r="AA289" s="358">
        <f t="shared" si="348"/>
        <v>0.39975889089813132</v>
      </c>
      <c r="AB289" s="359">
        <f t="shared" si="349"/>
        <v>23.563106450963044</v>
      </c>
      <c r="AC289" s="360"/>
    </row>
    <row r="290" spans="1:29" ht="17.25" customHeight="1" x14ac:dyDescent="0.25">
      <c r="A290" s="345" t="str">
        <f t="shared" si="335"/>
        <v>MS 102</v>
      </c>
      <c r="B290" s="661">
        <f t="shared" si="353"/>
        <v>89</v>
      </c>
      <c r="C290" s="661" t="str">
        <f t="shared" si="354"/>
        <v>MS 102-89</v>
      </c>
      <c r="D290" s="346">
        <f>'Leituras semanais - MS'!D94</f>
        <v>41929</v>
      </c>
      <c r="E290" s="347">
        <v>7162117.1606999999</v>
      </c>
      <c r="F290" s="348">
        <v>665848.35970000003</v>
      </c>
      <c r="G290" s="348">
        <v>892.98599999999999</v>
      </c>
      <c r="H290" s="355">
        <f t="shared" si="336"/>
        <v>1.5054567353465003</v>
      </c>
      <c r="I290" s="356">
        <f t="shared" si="337"/>
        <v>83.979862475431631</v>
      </c>
      <c r="J290" s="356">
        <f t="shared" si="338"/>
        <v>-1.0999999999967258</v>
      </c>
      <c r="K290" s="356">
        <f t="shared" si="339"/>
        <v>-123.00000000000182</v>
      </c>
      <c r="L290" s="356">
        <f t="shared" si="340"/>
        <v>0.21506524790664289</v>
      </c>
      <c r="M290" s="356">
        <f t="shared" si="341"/>
        <v>0.1571428571423894</v>
      </c>
      <c r="N290" s="361" t="str">
        <f t="shared" si="350"/>
        <v>OK</v>
      </c>
      <c r="O290" s="361" t="str">
        <f t="shared" si="351"/>
        <v>OK</v>
      </c>
      <c r="P290" s="361" t="str">
        <f t="shared" si="352"/>
        <v>COND. MIN.</v>
      </c>
      <c r="Q290" s="361" t="str">
        <f t="shared" si="342"/>
        <v>COND. MIN.</v>
      </c>
      <c r="R290" s="625"/>
      <c r="S290" s="625"/>
      <c r="T290" s="625"/>
      <c r="U290" s="625"/>
      <c r="V290" s="356">
        <f t="shared" si="343"/>
        <v>76.530000008642673</v>
      </c>
      <c r="W290" s="356">
        <f t="shared" si="344"/>
        <v>-34.580000001005828</v>
      </c>
      <c r="X290" s="361" t="str">
        <f t="shared" si="345"/>
        <v>NORTE</v>
      </c>
      <c r="Y290" s="361" t="str">
        <f t="shared" si="346"/>
        <v>OESTE</v>
      </c>
      <c r="Z290" s="361" t="str">
        <f t="shared" si="347"/>
        <v>NOROESTE</v>
      </c>
      <c r="AA290" s="358">
        <f t="shared" si="348"/>
        <v>0.41176470588235292</v>
      </c>
      <c r="AB290" s="359">
        <f t="shared" si="349"/>
        <v>24.315739171176478</v>
      </c>
      <c r="AC290" s="360"/>
    </row>
    <row r="291" spans="1:29" ht="17.25" customHeight="1" x14ac:dyDescent="0.25">
      <c r="A291" s="345" t="str">
        <f t="shared" si="335"/>
        <v>MS 102</v>
      </c>
      <c r="B291" s="661">
        <f t="shared" si="353"/>
        <v>90</v>
      </c>
      <c r="C291" s="661" t="str">
        <f t="shared" si="354"/>
        <v>MS 102-90</v>
      </c>
      <c r="D291" s="346">
        <f>'Leituras semanais - MS'!D95</f>
        <v>41936</v>
      </c>
      <c r="E291" s="347">
        <v>7162117.1671000002</v>
      </c>
      <c r="F291" s="348">
        <v>665848.36270000006</v>
      </c>
      <c r="G291" s="348">
        <v>892.96699999999998</v>
      </c>
      <c r="H291" s="355">
        <f t="shared" si="336"/>
        <v>0.70682391051416404</v>
      </c>
      <c r="I291" s="356">
        <f t="shared" si="337"/>
        <v>84.441265421094741</v>
      </c>
      <c r="J291" s="356">
        <f t="shared" si="338"/>
        <v>-1.9000000000005457</v>
      </c>
      <c r="K291" s="356">
        <f t="shared" si="339"/>
        <v>-124.90000000000236</v>
      </c>
      <c r="L291" s="356">
        <f t="shared" si="340"/>
        <v>0.10097484435916629</v>
      </c>
      <c r="M291" s="356">
        <f t="shared" si="341"/>
        <v>0.2714285714286494</v>
      </c>
      <c r="N291" s="361" t="str">
        <f t="shared" si="350"/>
        <v>OK</v>
      </c>
      <c r="O291" s="361" t="str">
        <f t="shared" si="351"/>
        <v>ATENÇÃO</v>
      </c>
      <c r="P291" s="361" t="str">
        <f t="shared" si="352"/>
        <v>COND. MIN.</v>
      </c>
      <c r="Q291" s="361" t="str">
        <f t="shared" si="342"/>
        <v>COND. MIN.</v>
      </c>
      <c r="R291" s="625"/>
      <c r="S291" s="625"/>
      <c r="T291" s="625"/>
      <c r="U291" s="625"/>
      <c r="V291" s="356">
        <f t="shared" si="343"/>
        <v>77.170000039041042</v>
      </c>
      <c r="W291" s="356">
        <f t="shared" si="344"/>
        <v>-34.279999998398125</v>
      </c>
      <c r="X291" s="361" t="str">
        <f t="shared" si="345"/>
        <v>NORTE</v>
      </c>
      <c r="Y291" s="361" t="str">
        <f t="shared" si="346"/>
        <v>OESTE</v>
      </c>
      <c r="Z291" s="361" t="str">
        <f t="shared" si="347"/>
        <v>NOROESTE</v>
      </c>
      <c r="AA291" s="358">
        <f t="shared" si="348"/>
        <v>0.40596873519658933</v>
      </c>
      <c r="AB291" s="359">
        <f t="shared" si="349"/>
        <v>23.951847327012061</v>
      </c>
      <c r="AC291" s="360"/>
    </row>
    <row r="292" spans="1:29" ht="17.25" customHeight="1" x14ac:dyDescent="0.25">
      <c r="A292" s="345" t="str">
        <f t="shared" si="335"/>
        <v>MS 102</v>
      </c>
      <c r="B292" s="661">
        <f t="shared" si="353"/>
        <v>91</v>
      </c>
      <c r="C292" s="661" t="str">
        <f t="shared" si="354"/>
        <v>MS 102-91</v>
      </c>
      <c r="D292" s="346">
        <f>'Leituras semanais - MS'!D96</f>
        <v>41943</v>
      </c>
      <c r="E292" s="347">
        <v>7162117.1765999999</v>
      </c>
      <c r="F292" s="348">
        <v>665848.36049999995</v>
      </c>
      <c r="G292" s="348">
        <v>892.96</v>
      </c>
      <c r="H292" s="355">
        <f t="shared" si="336"/>
        <v>0.97514098804107885</v>
      </c>
      <c r="I292" s="356">
        <f t="shared" si="337"/>
        <v>85.398971902110929</v>
      </c>
      <c r="J292" s="356">
        <f t="shared" si="338"/>
        <v>-0.69999999999481588</v>
      </c>
      <c r="K292" s="356">
        <f t="shared" si="339"/>
        <v>-125.59999999999718</v>
      </c>
      <c r="L292" s="356">
        <f t="shared" si="340"/>
        <v>0.13930585543443982</v>
      </c>
      <c r="M292" s="356">
        <f t="shared" si="341"/>
        <v>9.9999999999259417E-2</v>
      </c>
      <c r="N292" s="361" t="str">
        <f t="shared" si="350"/>
        <v>OK</v>
      </c>
      <c r="O292" s="361" t="str">
        <f t="shared" si="351"/>
        <v>OK</v>
      </c>
      <c r="P292" s="361" t="str">
        <f t="shared" si="352"/>
        <v>COND. MIN.</v>
      </c>
      <c r="Q292" s="361" t="str">
        <f t="shared" si="342"/>
        <v>COND. MIN.</v>
      </c>
      <c r="R292" s="625"/>
      <c r="S292" s="625"/>
      <c r="T292" s="625"/>
      <c r="U292" s="625"/>
      <c r="V292" s="356">
        <f t="shared" si="343"/>
        <v>78.120000008493662</v>
      </c>
      <c r="W292" s="356">
        <f t="shared" si="344"/>
        <v>-34.500000008847564</v>
      </c>
      <c r="X292" s="361" t="str">
        <f t="shared" si="345"/>
        <v>NORTE</v>
      </c>
      <c r="Y292" s="361" t="str">
        <f t="shared" si="346"/>
        <v>OESTE</v>
      </c>
      <c r="Z292" s="361" t="str">
        <f t="shared" si="347"/>
        <v>NOROESTE</v>
      </c>
      <c r="AA292" s="358">
        <f t="shared" si="348"/>
        <v>0.40398126463700229</v>
      </c>
      <c r="AB292" s="359">
        <f t="shared" si="349"/>
        <v>23.827303683268738</v>
      </c>
      <c r="AC292" s="360"/>
    </row>
    <row r="293" spans="1:29" ht="17.25" customHeight="1" x14ac:dyDescent="0.25">
      <c r="A293" s="345" t="str">
        <f t="shared" si="335"/>
        <v>MS 102</v>
      </c>
      <c r="B293" s="661">
        <f t="shared" si="353"/>
        <v>92</v>
      </c>
      <c r="C293" s="661" t="str">
        <f t="shared" si="354"/>
        <v>MS 102-92</v>
      </c>
      <c r="D293" s="346">
        <f>'Leituras semanais - MS'!D97</f>
        <v>41950</v>
      </c>
      <c r="E293" s="347">
        <v>7162117.1771999998</v>
      </c>
      <c r="F293" s="348">
        <v>665848.35600000003</v>
      </c>
      <c r="G293" s="348">
        <v>892.93499999999995</v>
      </c>
      <c r="H293" s="355">
        <f t="shared" si="336"/>
        <v>0.45398236968853567</v>
      </c>
      <c r="I293" s="356">
        <f t="shared" si="337"/>
        <v>85.636527837316706</v>
      </c>
      <c r="J293" s="356">
        <f t="shared" si="338"/>
        <v>-2.5000000000090949</v>
      </c>
      <c r="K293" s="356">
        <f t="shared" si="339"/>
        <v>-128.10000000000628</v>
      </c>
      <c r="L293" s="356">
        <f t="shared" si="340"/>
        <v>6.4854624241219377E-2</v>
      </c>
      <c r="M293" s="356">
        <f t="shared" si="341"/>
        <v>0.35714285714415644</v>
      </c>
      <c r="N293" s="361" t="str">
        <f t="shared" si="350"/>
        <v>OK</v>
      </c>
      <c r="O293" s="361" t="str">
        <f t="shared" si="351"/>
        <v>ATENÇÃO</v>
      </c>
      <c r="P293" s="361" t="str">
        <f t="shared" si="352"/>
        <v>COND. MIN.</v>
      </c>
      <c r="Q293" s="361" t="str">
        <f t="shared" si="342"/>
        <v>COND. MIN.</v>
      </c>
      <c r="R293" s="625"/>
      <c r="S293" s="625"/>
      <c r="T293" s="625"/>
      <c r="U293" s="625"/>
      <c r="V293" s="356">
        <f t="shared" si="343"/>
        <v>78.179999999701977</v>
      </c>
      <c r="W293" s="356">
        <f t="shared" si="344"/>
        <v>-34.950000001117587</v>
      </c>
      <c r="X293" s="361" t="str">
        <f t="shared" si="345"/>
        <v>NORTE</v>
      </c>
      <c r="Y293" s="361" t="str">
        <f t="shared" si="346"/>
        <v>OESTE</v>
      </c>
      <c r="Z293" s="361" t="str">
        <f t="shared" si="347"/>
        <v>NOROESTE</v>
      </c>
      <c r="AA293" s="358">
        <f t="shared" si="348"/>
        <v>0.40810368986454931</v>
      </c>
      <c r="AB293" s="359">
        <f t="shared" si="349"/>
        <v>24.085767106290863</v>
      </c>
      <c r="AC293" s="360"/>
    </row>
    <row r="294" spans="1:29" ht="17.25" customHeight="1" x14ac:dyDescent="0.2">
      <c r="A294" s="345" t="str">
        <f t="shared" si="335"/>
        <v>MS 102</v>
      </c>
      <c r="B294" s="661">
        <f t="shared" si="353"/>
        <v>93</v>
      </c>
      <c r="C294" s="661" t="str">
        <f t="shared" si="354"/>
        <v>MS 102-93</v>
      </c>
      <c r="D294" s="346">
        <f>'Leituras semanais - MS'!D98</f>
        <v>41957</v>
      </c>
      <c r="E294" s="364">
        <v>7162117.1837999998</v>
      </c>
      <c r="F294" s="365">
        <v>665848.35190000001</v>
      </c>
      <c r="G294" s="365">
        <v>892.92700000000002</v>
      </c>
      <c r="H294" s="355">
        <f t="shared" si="336"/>
        <v>0.77698133628091137</v>
      </c>
      <c r="I294" s="356">
        <f t="shared" si="337"/>
        <v>86.406453460435458</v>
      </c>
      <c r="J294" s="356">
        <f t="shared" si="338"/>
        <v>-0.79999999999245119</v>
      </c>
      <c r="K294" s="356">
        <f t="shared" si="339"/>
        <v>-128.89999999999873</v>
      </c>
      <c r="L294" s="356">
        <f t="shared" si="340"/>
        <v>0.11099733375441591</v>
      </c>
      <c r="M294" s="356">
        <f t="shared" si="341"/>
        <v>0.11428571428463588</v>
      </c>
      <c r="N294" s="361" t="str">
        <f t="shared" si="350"/>
        <v>OK</v>
      </c>
      <c r="O294" s="361" t="str">
        <f t="shared" si="351"/>
        <v>OK</v>
      </c>
      <c r="P294" s="361" t="str">
        <f t="shared" si="352"/>
        <v>COND. MIN.</v>
      </c>
      <c r="Q294" s="361" t="str">
        <f t="shared" si="342"/>
        <v>COND. MIN.</v>
      </c>
      <c r="R294" s="625"/>
      <c r="S294" s="625"/>
      <c r="T294" s="625"/>
      <c r="U294" s="625"/>
      <c r="V294" s="356">
        <f t="shared" si="343"/>
        <v>78.839999996125698</v>
      </c>
      <c r="W294" s="356">
        <f t="shared" si="344"/>
        <v>-35.360000003129244</v>
      </c>
      <c r="X294" s="361" t="str">
        <f t="shared" si="345"/>
        <v>NORTE</v>
      </c>
      <c r="Y294" s="361" t="str">
        <f t="shared" si="346"/>
        <v>OESTE</v>
      </c>
      <c r="Z294" s="361" t="str">
        <f t="shared" si="347"/>
        <v>NOROESTE</v>
      </c>
      <c r="AA294" s="358">
        <f t="shared" si="348"/>
        <v>0.40921189677120706</v>
      </c>
      <c r="AB294" s="359">
        <f t="shared" si="349"/>
        <v>24.155336999650824</v>
      </c>
      <c r="AC294" s="360"/>
    </row>
    <row r="295" spans="1:29" ht="17.25" customHeight="1" x14ac:dyDescent="0.2">
      <c r="A295" s="345" t="str">
        <f t="shared" si="335"/>
        <v>MS 102</v>
      </c>
      <c r="B295" s="661">
        <f t="shared" si="353"/>
        <v>94</v>
      </c>
      <c r="C295" s="661" t="str">
        <f t="shared" si="354"/>
        <v>MS 102-94</v>
      </c>
      <c r="D295" s="346">
        <f>'Leituras semanais - MS'!D99</f>
        <v>41964</v>
      </c>
      <c r="E295" s="364">
        <v>7162117.199</v>
      </c>
      <c r="F295" s="365">
        <v>665848.34649999999</v>
      </c>
      <c r="G295" s="365">
        <v>892.91600000000005</v>
      </c>
      <c r="H295" s="355">
        <f t="shared" si="336"/>
        <v>1.6130716290574318</v>
      </c>
      <c r="I295" s="356">
        <f t="shared" si="337"/>
        <v>88.014428384731914</v>
      </c>
      <c r="J295" s="356">
        <f t="shared" si="338"/>
        <v>-1.0999999999967258</v>
      </c>
      <c r="K295" s="356">
        <f t="shared" si="339"/>
        <v>-129.99999999999545</v>
      </c>
      <c r="L295" s="356">
        <f t="shared" si="340"/>
        <v>0.23043880415106169</v>
      </c>
      <c r="M295" s="356">
        <f t="shared" si="341"/>
        <v>0.1571428571423894</v>
      </c>
      <c r="N295" s="361" t="str">
        <f t="shared" si="350"/>
        <v>OK</v>
      </c>
      <c r="O295" s="361" t="str">
        <f t="shared" si="351"/>
        <v>OK</v>
      </c>
      <c r="P295" s="361" t="str">
        <f t="shared" si="352"/>
        <v>COND. MIN.</v>
      </c>
      <c r="Q295" s="361" t="str">
        <f t="shared" si="342"/>
        <v>COND. MIN.</v>
      </c>
      <c r="R295" s="625"/>
      <c r="S295" s="625"/>
      <c r="T295" s="625"/>
      <c r="U295" s="625"/>
      <c r="V295" s="356">
        <f t="shared" si="343"/>
        <v>80.360000021755695</v>
      </c>
      <c r="W295" s="356">
        <f t="shared" si="344"/>
        <v>-35.900000005494803</v>
      </c>
      <c r="X295" s="361" t="str">
        <f t="shared" si="345"/>
        <v>NORTE</v>
      </c>
      <c r="Y295" s="361" t="str">
        <f t="shared" si="346"/>
        <v>OESTE</v>
      </c>
      <c r="Z295" s="361" t="str">
        <f t="shared" si="347"/>
        <v>NOROESTE</v>
      </c>
      <c r="AA295" s="358">
        <f t="shared" si="348"/>
        <v>0.40790819225088054</v>
      </c>
      <c r="AB295" s="359">
        <f t="shared" si="349"/>
        <v>24.073498275508605</v>
      </c>
      <c r="AC295" s="360"/>
    </row>
    <row r="296" spans="1:29" ht="17.25" customHeight="1" x14ac:dyDescent="0.2">
      <c r="A296" s="345" t="str">
        <f t="shared" si="335"/>
        <v>MS 102</v>
      </c>
      <c r="B296" s="661">
        <f t="shared" si="353"/>
        <v>95</v>
      </c>
      <c r="C296" s="661" t="str">
        <f t="shared" si="354"/>
        <v>MS 102-95</v>
      </c>
      <c r="D296" s="346">
        <f>'Leituras semanais - MS'!D100</f>
        <v>41971</v>
      </c>
      <c r="E296" s="364">
        <v>7162117.1858000001</v>
      </c>
      <c r="F296" s="365">
        <v>665848.34970000002</v>
      </c>
      <c r="G296" s="365">
        <v>892.91</v>
      </c>
      <c r="H296" s="355">
        <f t="shared" si="336"/>
        <v>1.3582341415949408</v>
      </c>
      <c r="I296" s="356">
        <f t="shared" si="337"/>
        <v>86.679051706324429</v>
      </c>
      <c r="J296" s="356">
        <f t="shared" si="338"/>
        <v>-0.60000000000854925</v>
      </c>
      <c r="K296" s="356">
        <f t="shared" si="339"/>
        <v>-130.600000000004</v>
      </c>
      <c r="L296" s="356">
        <f t="shared" si="340"/>
        <v>0.19403344879927725</v>
      </c>
      <c r="M296" s="356">
        <f t="shared" si="341"/>
        <v>8.571428571550703E-2</v>
      </c>
      <c r="N296" s="361" t="str">
        <f t="shared" si="350"/>
        <v>OK</v>
      </c>
      <c r="O296" s="361" t="str">
        <f t="shared" si="351"/>
        <v>OK</v>
      </c>
      <c r="P296" s="361" t="str">
        <f t="shared" si="352"/>
        <v>COND. MIN.</v>
      </c>
      <c r="Q296" s="361" t="str">
        <f t="shared" si="342"/>
        <v>COND. MIN.</v>
      </c>
      <c r="R296" s="625"/>
      <c r="S296" s="625"/>
      <c r="T296" s="625"/>
      <c r="U296" s="625"/>
      <c r="V296" s="356">
        <f t="shared" si="343"/>
        <v>79.040000028908253</v>
      </c>
      <c r="W296" s="356">
        <f t="shared" si="344"/>
        <v>-35.580000001937151</v>
      </c>
      <c r="X296" s="361" t="str">
        <f t="shared" si="345"/>
        <v>NORTE</v>
      </c>
      <c r="Y296" s="361" t="str">
        <f t="shared" si="346"/>
        <v>OESTE</v>
      </c>
      <c r="Z296" s="361" t="str">
        <f t="shared" si="347"/>
        <v>NOROESTE</v>
      </c>
      <c r="AA296" s="358">
        <f t="shared" si="348"/>
        <v>0.41047531149053984</v>
      </c>
      <c r="AB296" s="359">
        <f t="shared" si="349"/>
        <v>24.234696621941094</v>
      </c>
      <c r="AC296" s="360"/>
    </row>
    <row r="297" spans="1:29" ht="17.25" customHeight="1" x14ac:dyDescent="0.2">
      <c r="A297" s="345" t="str">
        <f t="shared" si="335"/>
        <v>MS 102</v>
      </c>
      <c r="B297" s="661">
        <f t="shared" si="353"/>
        <v>96</v>
      </c>
      <c r="C297" s="661" t="str">
        <f t="shared" si="354"/>
        <v>MS 102-96</v>
      </c>
      <c r="D297" s="346">
        <f>'Leituras semanais - MS'!D101</f>
        <v>41978</v>
      </c>
      <c r="E297" s="364">
        <v>7162117.1950000003</v>
      </c>
      <c r="F297" s="365">
        <v>665848.34750000003</v>
      </c>
      <c r="G297" s="365">
        <v>892.89</v>
      </c>
      <c r="H297" s="355">
        <f t="shared" si="336"/>
        <v>0.94593870680838876</v>
      </c>
      <c r="I297" s="356">
        <f t="shared" si="337"/>
        <v>87.60845625817781</v>
      </c>
      <c r="J297" s="356">
        <f t="shared" si="338"/>
        <v>-1.999999999998181</v>
      </c>
      <c r="K297" s="356">
        <f t="shared" si="339"/>
        <v>-132.60000000000218</v>
      </c>
      <c r="L297" s="356">
        <f t="shared" si="340"/>
        <v>0.13513410097262696</v>
      </c>
      <c r="M297" s="356">
        <f t="shared" si="341"/>
        <v>0.28571428571402585</v>
      </c>
      <c r="N297" s="361" t="str">
        <f t="shared" si="350"/>
        <v>OK</v>
      </c>
      <c r="O297" s="361" t="str">
        <f t="shared" si="351"/>
        <v>ATENÇÃO</v>
      </c>
      <c r="P297" s="361" t="str">
        <f t="shared" si="352"/>
        <v>COND. MIN.</v>
      </c>
      <c r="Q297" s="361" t="str">
        <f t="shared" si="342"/>
        <v>COND. MIN.</v>
      </c>
      <c r="R297" s="625"/>
      <c r="S297" s="625"/>
      <c r="T297" s="625"/>
      <c r="U297" s="625"/>
      <c r="V297" s="356">
        <f t="shared" si="343"/>
        <v>79.960000049322844</v>
      </c>
      <c r="W297" s="356">
        <f t="shared" si="344"/>
        <v>-35.800000000745058</v>
      </c>
      <c r="X297" s="361" t="str">
        <f t="shared" si="345"/>
        <v>NORTE</v>
      </c>
      <c r="Y297" s="361" t="str">
        <f t="shared" si="346"/>
        <v>OESTE</v>
      </c>
      <c r="Z297" s="361" t="str">
        <f t="shared" si="347"/>
        <v>NOROESTE</v>
      </c>
      <c r="AA297" s="358">
        <f t="shared" si="348"/>
        <v>0.40862915192329641</v>
      </c>
      <c r="AB297" s="359">
        <f t="shared" si="349"/>
        <v>24.118749317358009</v>
      </c>
      <c r="AC297" s="360"/>
    </row>
    <row r="298" spans="1:29" ht="17.25" customHeight="1" x14ac:dyDescent="0.2">
      <c r="A298" s="345" t="str">
        <f t="shared" si="335"/>
        <v>MS 102</v>
      </c>
      <c r="B298" s="661">
        <f t="shared" si="353"/>
        <v>97</v>
      </c>
      <c r="C298" s="661" t="str">
        <f t="shared" si="354"/>
        <v>MS 102-97</v>
      </c>
      <c r="D298" s="346">
        <f>'Leituras semanais - MS'!D102</f>
        <v>41985</v>
      </c>
      <c r="E298" s="364">
        <v>7162117.1973999999</v>
      </c>
      <c r="F298" s="365">
        <v>665848.34279999998</v>
      </c>
      <c r="G298" s="365">
        <v>892.88199999999995</v>
      </c>
      <c r="H298" s="355">
        <f t="shared" si="336"/>
        <v>0.52773098041500222</v>
      </c>
      <c r="I298" s="356">
        <f t="shared" si="337"/>
        <v>88.020184632147519</v>
      </c>
      <c r="J298" s="356">
        <f t="shared" si="338"/>
        <v>-0.80000000000381988</v>
      </c>
      <c r="K298" s="356">
        <f t="shared" si="339"/>
        <v>-133.400000000006</v>
      </c>
      <c r="L298" s="356">
        <f t="shared" si="340"/>
        <v>7.5390140059286029E-2</v>
      </c>
      <c r="M298" s="356">
        <f t="shared" si="341"/>
        <v>0.11428571428625998</v>
      </c>
      <c r="N298" s="361" t="str">
        <f t="shared" si="350"/>
        <v>OK</v>
      </c>
      <c r="O298" s="361" t="str">
        <f t="shared" si="351"/>
        <v>OK</v>
      </c>
      <c r="P298" s="361" t="str">
        <f t="shared" si="352"/>
        <v>COND. MIN.</v>
      </c>
      <c r="Q298" s="361" t="str">
        <f t="shared" si="342"/>
        <v>COND. MIN.</v>
      </c>
      <c r="R298" s="625"/>
      <c r="S298" s="625"/>
      <c r="T298" s="625"/>
      <c r="U298" s="625"/>
      <c r="V298" s="356">
        <f t="shared" si="343"/>
        <v>80.200000014156103</v>
      </c>
      <c r="W298" s="356">
        <f t="shared" si="344"/>
        <v>-36.270000005606562</v>
      </c>
      <c r="X298" s="361" t="str">
        <f t="shared" si="345"/>
        <v>NORTE</v>
      </c>
      <c r="Y298" s="361" t="str">
        <f t="shared" si="346"/>
        <v>OESTE</v>
      </c>
      <c r="Z298" s="361" t="str">
        <f t="shared" si="347"/>
        <v>NOROESTE</v>
      </c>
      <c r="AA298" s="358">
        <f t="shared" si="348"/>
        <v>0.41206543967280168</v>
      </c>
      <c r="AB298" s="359">
        <f t="shared" si="349"/>
        <v>24.334648693241625</v>
      </c>
      <c r="AC298" s="360"/>
    </row>
    <row r="299" spans="1:29" ht="17.25" customHeight="1" x14ac:dyDescent="0.25">
      <c r="A299" s="345" t="str">
        <f t="shared" ref="A299:A330" si="355">A298</f>
        <v>MS 102</v>
      </c>
      <c r="B299" s="661">
        <f t="shared" si="353"/>
        <v>98</v>
      </c>
      <c r="C299" s="661" t="str">
        <f t="shared" si="354"/>
        <v>MS 102-98</v>
      </c>
      <c r="D299" s="346">
        <f>'Leituras semanais - MS'!D103</f>
        <v>41992</v>
      </c>
      <c r="E299" s="347">
        <v>7162117.2041999996</v>
      </c>
      <c r="F299" s="348">
        <v>665848.33799999999</v>
      </c>
      <c r="G299" s="348">
        <v>892.86099999999999</v>
      </c>
      <c r="H299" s="355">
        <f t="shared" ref="H299:H312" si="356">SQRT((E299-E298)^2+(F299-F298)^2)*100</f>
        <v>0.83234605091021208</v>
      </c>
      <c r="I299" s="356">
        <f t="shared" ref="I299:I321" si="357">SQRT((E299-$E$202)^2+(F299-$F$202)^2)*100</f>
        <v>88.837699748429671</v>
      </c>
      <c r="J299" s="356">
        <f t="shared" ref="J299:J312" si="358">(G299-G298)*100</f>
        <v>-2.0999999999958163</v>
      </c>
      <c r="K299" s="356">
        <f t="shared" ref="K299:K321" si="359">(G299-$G$202)*100</f>
        <v>-135.50000000000182</v>
      </c>
      <c r="L299" s="356">
        <f t="shared" ref="L299:L312" si="360">H299/(D299-D298)</f>
        <v>0.11890657870145886</v>
      </c>
      <c r="M299" s="356">
        <f t="shared" ref="M299:M312" si="361">ABS(J299/(D299-D298))</f>
        <v>0.29999999999940236</v>
      </c>
      <c r="N299" s="361" t="str">
        <f t="shared" si="350"/>
        <v>OK</v>
      </c>
      <c r="O299" s="361" t="str">
        <f t="shared" si="351"/>
        <v>ATENÇÃO</v>
      </c>
      <c r="P299" s="361" t="str">
        <f t="shared" si="352"/>
        <v>COND. MIN.</v>
      </c>
      <c r="Q299" s="361" t="str">
        <f t="shared" ref="Q299:Q321" si="362">IF(M299&lt;=2,"COND. MIN.",IF(AND(2&lt;M299, M299&lt;=4),"ATENÇÃO",IF(AND(4&lt;M299, M299&lt;=10),"ALERTA","INTERVENÇÃO")))</f>
        <v>COND. MIN.</v>
      </c>
      <c r="R299" s="625"/>
      <c r="S299" s="625"/>
      <c r="T299" s="625"/>
      <c r="U299" s="625"/>
      <c r="V299" s="356">
        <f t="shared" ref="V299:V321" si="363">(E299-$E$202)*100</f>
        <v>80.879999976605177</v>
      </c>
      <c r="W299" s="356">
        <f t="shared" ref="W299:W321" si="364">(F299-$F$202)*100</f>
        <v>-36.750000005122274</v>
      </c>
      <c r="X299" s="361" t="str">
        <f t="shared" ref="X299:X312" si="365">IF(V299&gt;0,"NORTE","SUL")</f>
        <v>NORTE</v>
      </c>
      <c r="Y299" s="361" t="str">
        <f t="shared" ref="Y299:Y312" si="366">IF(W299&gt;0,"LESTE","OESTE")</f>
        <v>OESTE</v>
      </c>
      <c r="Z299" s="361" t="str">
        <f t="shared" ref="Z299:Z312" si="367">IF(AND(X299="SUL", Y299="LESTE"),"SUDESTE", IF(AND(X299="SUL", Y299="OESTE"), "SUDOESTE", IF(AND(X299="NORTE", Y299="LESTE"), "NORDESTE", "NOROESTE")))</f>
        <v>NOROESTE</v>
      </c>
      <c r="AA299" s="358">
        <f t="shared" ref="AA299:AA321" si="368">ABS(ROUND(W299,2)/ROUND(I299,2))</f>
        <v>0.41366501575866726</v>
      </c>
      <c r="AB299" s="359">
        <f t="shared" ref="AB299:AB312" si="369">DEGREES(ASIN(AA299))</f>
        <v>24.43527426385069</v>
      </c>
      <c r="AC299" s="360"/>
    </row>
    <row r="300" spans="1:29" ht="17.25" customHeight="1" x14ac:dyDescent="0.25">
      <c r="A300" s="345" t="str">
        <f t="shared" si="355"/>
        <v>MS 102</v>
      </c>
      <c r="B300" s="661">
        <f t="shared" si="353"/>
        <v>99</v>
      </c>
      <c r="C300" s="661" t="str">
        <f t="shared" si="354"/>
        <v>MS 102-99</v>
      </c>
      <c r="D300" s="346">
        <f>'Leituras semanais - MS'!D104</f>
        <v>41999</v>
      </c>
      <c r="E300" s="347">
        <v>7162117.2041999996</v>
      </c>
      <c r="F300" s="348">
        <v>665848.33799999999</v>
      </c>
      <c r="G300" s="348">
        <v>892.851</v>
      </c>
      <c r="H300" s="355">
        <f t="shared" si="356"/>
        <v>0</v>
      </c>
      <c r="I300" s="356">
        <f t="shared" si="357"/>
        <v>88.837699748429671</v>
      </c>
      <c r="J300" s="356">
        <f t="shared" si="358"/>
        <v>-0.99999999999909051</v>
      </c>
      <c r="K300" s="356">
        <f t="shared" si="359"/>
        <v>-136.50000000000091</v>
      </c>
      <c r="L300" s="356">
        <f t="shared" si="360"/>
        <v>0</v>
      </c>
      <c r="M300" s="356">
        <f t="shared" si="361"/>
        <v>0.14285714285701293</v>
      </c>
      <c r="N300" s="361" t="str">
        <f t="shared" si="350"/>
        <v>OK</v>
      </c>
      <c r="O300" s="361" t="str">
        <f t="shared" si="351"/>
        <v>OK</v>
      </c>
      <c r="P300" s="361" t="str">
        <f t="shared" si="352"/>
        <v>COND. MIN.</v>
      </c>
      <c r="Q300" s="361" t="str">
        <f t="shared" si="362"/>
        <v>COND. MIN.</v>
      </c>
      <c r="R300" s="625"/>
      <c r="S300" s="625"/>
      <c r="T300" s="625"/>
      <c r="U300" s="625"/>
      <c r="V300" s="356">
        <f t="shared" si="363"/>
        <v>80.879999976605177</v>
      </c>
      <c r="W300" s="356">
        <f t="shared" si="364"/>
        <v>-36.750000005122274</v>
      </c>
      <c r="X300" s="361" t="str">
        <f t="shared" si="365"/>
        <v>NORTE</v>
      </c>
      <c r="Y300" s="361" t="str">
        <f t="shared" si="366"/>
        <v>OESTE</v>
      </c>
      <c r="Z300" s="361" t="str">
        <f t="shared" si="367"/>
        <v>NOROESTE</v>
      </c>
      <c r="AA300" s="358">
        <f t="shared" si="368"/>
        <v>0.41366501575866726</v>
      </c>
      <c r="AB300" s="359">
        <f t="shared" si="369"/>
        <v>24.43527426385069</v>
      </c>
      <c r="AC300" s="360"/>
    </row>
    <row r="301" spans="1:29" ht="17.25" customHeight="1" x14ac:dyDescent="0.25">
      <c r="A301" s="345" t="str">
        <f t="shared" si="355"/>
        <v>MS 102</v>
      </c>
      <c r="B301" s="661">
        <f t="shared" si="353"/>
        <v>100</v>
      </c>
      <c r="C301" s="661" t="str">
        <f t="shared" si="354"/>
        <v>MS 102-100</v>
      </c>
      <c r="D301" s="346">
        <f>'Leituras semanais - MS'!D105</f>
        <v>42006</v>
      </c>
      <c r="E301" s="347">
        <v>7162117.2125000004</v>
      </c>
      <c r="F301" s="348">
        <v>665848.33730000001</v>
      </c>
      <c r="G301" s="348">
        <v>892.83900000000006</v>
      </c>
      <c r="H301" s="355">
        <f t="shared" si="356"/>
        <v>0.83294665659324452</v>
      </c>
      <c r="I301" s="356">
        <f t="shared" si="357"/>
        <v>89.62274549170715</v>
      </c>
      <c r="J301" s="356">
        <f t="shared" si="358"/>
        <v>-1.1999999999943611</v>
      </c>
      <c r="K301" s="356">
        <f t="shared" si="359"/>
        <v>-137.69999999999527</v>
      </c>
      <c r="L301" s="356">
        <f t="shared" si="360"/>
        <v>0.11899237951332065</v>
      </c>
      <c r="M301" s="356">
        <f t="shared" si="361"/>
        <v>0.17142857142776588</v>
      </c>
      <c r="N301" s="361" t="str">
        <f t="shared" si="350"/>
        <v>OK</v>
      </c>
      <c r="O301" s="361" t="str">
        <f t="shared" si="351"/>
        <v>OK</v>
      </c>
      <c r="P301" s="361" t="str">
        <f t="shared" si="352"/>
        <v>COND. MIN.</v>
      </c>
      <c r="Q301" s="361" t="str">
        <f t="shared" si="362"/>
        <v>COND. MIN.</v>
      </c>
      <c r="R301" s="625"/>
      <c r="S301" s="625"/>
      <c r="T301" s="625"/>
      <c r="U301" s="625"/>
      <c r="V301" s="356">
        <f t="shared" si="363"/>
        <v>81.710000056773424</v>
      </c>
      <c r="W301" s="356">
        <f t="shared" si="364"/>
        <v>-36.82000000262633</v>
      </c>
      <c r="X301" s="361" t="str">
        <f t="shared" si="365"/>
        <v>NORTE</v>
      </c>
      <c r="Y301" s="361" t="str">
        <f t="shared" si="366"/>
        <v>OESTE</v>
      </c>
      <c r="Z301" s="361" t="str">
        <f t="shared" si="367"/>
        <v>NOROESTE</v>
      </c>
      <c r="AA301" s="358">
        <f t="shared" si="368"/>
        <v>0.41084579334969873</v>
      </c>
      <c r="AB301" s="359">
        <f t="shared" si="369"/>
        <v>24.257977296924214</v>
      </c>
      <c r="AC301" s="360"/>
    </row>
    <row r="302" spans="1:29" ht="17.25" customHeight="1" x14ac:dyDescent="0.25">
      <c r="A302" s="345" t="str">
        <f t="shared" si="355"/>
        <v>MS 102</v>
      </c>
      <c r="B302" s="661">
        <f t="shared" si="353"/>
        <v>101</v>
      </c>
      <c r="C302" s="661" t="str">
        <f t="shared" si="354"/>
        <v>MS 102-101</v>
      </c>
      <c r="D302" s="346">
        <f>'Leituras semanais - MS'!D106</f>
        <v>42013</v>
      </c>
      <c r="E302" s="347">
        <v>7162117.2175000003</v>
      </c>
      <c r="F302" s="348">
        <v>665848.33459999994</v>
      </c>
      <c r="G302" s="348">
        <v>892.82500000000005</v>
      </c>
      <c r="H302" s="355">
        <f t="shared" si="356"/>
        <v>0.56824289930103311</v>
      </c>
      <c r="I302" s="356">
        <f t="shared" si="357"/>
        <v>90.189534915152407</v>
      </c>
      <c r="J302" s="356">
        <f t="shared" si="358"/>
        <v>-1.4000000000010004</v>
      </c>
      <c r="K302" s="356">
        <f t="shared" si="359"/>
        <v>-139.09999999999627</v>
      </c>
      <c r="L302" s="356">
        <f t="shared" si="360"/>
        <v>8.1177557043004736E-2</v>
      </c>
      <c r="M302" s="356">
        <f t="shared" si="361"/>
        <v>0.20000000000014292</v>
      </c>
      <c r="N302" s="361" t="str">
        <f t="shared" si="350"/>
        <v>OK</v>
      </c>
      <c r="O302" s="361" t="str">
        <f t="shared" si="351"/>
        <v>OK</v>
      </c>
      <c r="P302" s="361" t="str">
        <f t="shared" si="352"/>
        <v>COND. MIN.</v>
      </c>
      <c r="Q302" s="361" t="str">
        <f t="shared" si="362"/>
        <v>COND. MIN.</v>
      </c>
      <c r="R302" s="625"/>
      <c r="S302" s="625"/>
      <c r="T302" s="625"/>
      <c r="U302" s="625"/>
      <c r="V302" s="356">
        <f t="shared" si="363"/>
        <v>82.210000045597553</v>
      </c>
      <c r="W302" s="356">
        <f t="shared" si="364"/>
        <v>-37.090000009629875</v>
      </c>
      <c r="X302" s="361" t="str">
        <f t="shared" si="365"/>
        <v>NORTE</v>
      </c>
      <c r="Y302" s="361" t="str">
        <f t="shared" si="366"/>
        <v>OESTE</v>
      </c>
      <c r="Z302" s="361" t="str">
        <f t="shared" si="367"/>
        <v>NOROESTE</v>
      </c>
      <c r="AA302" s="358">
        <f t="shared" si="368"/>
        <v>0.41124293158886799</v>
      </c>
      <c r="AB302" s="359">
        <f t="shared" si="369"/>
        <v>24.28293776459596</v>
      </c>
      <c r="AC302" s="360"/>
    </row>
    <row r="303" spans="1:29" ht="17.25" customHeight="1" x14ac:dyDescent="0.25">
      <c r="A303" s="345" t="str">
        <f t="shared" si="355"/>
        <v>MS 102</v>
      </c>
      <c r="B303" s="661">
        <f t="shared" si="353"/>
        <v>102</v>
      </c>
      <c r="C303" s="661" t="str">
        <f t="shared" si="354"/>
        <v>MS 102-102</v>
      </c>
      <c r="D303" s="346">
        <f>'Leituras semanais - MS'!D107</f>
        <v>42020</v>
      </c>
      <c r="E303" s="347">
        <v>7162117.2249999996</v>
      </c>
      <c r="F303" s="348">
        <v>665848.32720000006</v>
      </c>
      <c r="G303" s="348">
        <v>892.81600000000003</v>
      </c>
      <c r="H303" s="355">
        <f t="shared" si="356"/>
        <v>1.0536127790162948</v>
      </c>
      <c r="I303" s="356">
        <f t="shared" si="357"/>
        <v>91.178234776302574</v>
      </c>
      <c r="J303" s="356">
        <f t="shared" si="358"/>
        <v>-0.90000000000145519</v>
      </c>
      <c r="K303" s="356">
        <f t="shared" si="359"/>
        <v>-139.99999999999773</v>
      </c>
      <c r="L303" s="356">
        <f t="shared" si="360"/>
        <v>0.15051611128804213</v>
      </c>
      <c r="M303" s="356">
        <f t="shared" si="361"/>
        <v>0.12857142857163645</v>
      </c>
      <c r="N303" s="361" t="str">
        <f t="shared" si="350"/>
        <v>OK</v>
      </c>
      <c r="O303" s="361" t="str">
        <f t="shared" si="351"/>
        <v>OK</v>
      </c>
      <c r="P303" s="361" t="str">
        <f t="shared" si="352"/>
        <v>COND. MIN.</v>
      </c>
      <c r="Q303" s="361" t="str">
        <f t="shared" si="362"/>
        <v>COND. MIN.</v>
      </c>
      <c r="R303" s="625"/>
      <c r="S303" s="625"/>
      <c r="T303" s="625"/>
      <c r="U303" s="625"/>
      <c r="V303" s="356">
        <f t="shared" si="363"/>
        <v>82.959999982267618</v>
      </c>
      <c r="W303" s="356">
        <f t="shared" si="364"/>
        <v>-37.829999998211861</v>
      </c>
      <c r="X303" s="361" t="str">
        <f t="shared" si="365"/>
        <v>NORTE</v>
      </c>
      <c r="Y303" s="361" t="str">
        <f t="shared" si="366"/>
        <v>OESTE</v>
      </c>
      <c r="Z303" s="361" t="str">
        <f t="shared" si="367"/>
        <v>NOROESTE</v>
      </c>
      <c r="AA303" s="358">
        <f t="shared" si="368"/>
        <v>0.41489361702127653</v>
      </c>
      <c r="AB303" s="359">
        <f t="shared" si="369"/>
        <v>24.512617220099987</v>
      </c>
      <c r="AC303" s="360"/>
    </row>
    <row r="304" spans="1:29" ht="17.25" customHeight="1" x14ac:dyDescent="0.25">
      <c r="A304" s="345" t="str">
        <f t="shared" si="355"/>
        <v>MS 102</v>
      </c>
      <c r="B304" s="661">
        <f t="shared" si="353"/>
        <v>103</v>
      </c>
      <c r="C304" s="661" t="str">
        <f t="shared" si="354"/>
        <v>MS 102-103</v>
      </c>
      <c r="D304" s="346">
        <f>'Leituras semanais - MS'!D108</f>
        <v>42027</v>
      </c>
      <c r="E304" s="347">
        <v>7162117.2224000003</v>
      </c>
      <c r="F304" s="348">
        <v>665848.33180000004</v>
      </c>
      <c r="G304" s="348">
        <v>892.80499999999995</v>
      </c>
      <c r="H304" s="355">
        <f t="shared" si="356"/>
        <v>0.52839375727480464</v>
      </c>
      <c r="I304" s="356">
        <f t="shared" si="357"/>
        <v>90.751346593186156</v>
      </c>
      <c r="J304" s="356">
        <f t="shared" si="358"/>
        <v>-1.1000000000080945</v>
      </c>
      <c r="K304" s="356">
        <f t="shared" si="359"/>
        <v>-141.10000000000582</v>
      </c>
      <c r="L304" s="356">
        <f t="shared" si="360"/>
        <v>7.5484822467829241E-2</v>
      </c>
      <c r="M304" s="356">
        <f t="shared" si="361"/>
        <v>0.15714285714401349</v>
      </c>
      <c r="N304" s="361" t="str">
        <f t="shared" si="350"/>
        <v>OK</v>
      </c>
      <c r="O304" s="361" t="str">
        <f t="shared" si="351"/>
        <v>OK</v>
      </c>
      <c r="P304" s="361" t="str">
        <f t="shared" si="352"/>
        <v>COND. MIN.</v>
      </c>
      <c r="Q304" s="361" t="str">
        <f t="shared" si="362"/>
        <v>COND. MIN.</v>
      </c>
      <c r="R304" s="625"/>
      <c r="S304" s="625"/>
      <c r="T304" s="625"/>
      <c r="U304" s="625"/>
      <c r="V304" s="356">
        <f t="shared" si="363"/>
        <v>82.700000051409006</v>
      </c>
      <c r="W304" s="356">
        <f t="shared" si="364"/>
        <v>-37.369999999646097</v>
      </c>
      <c r="X304" s="361" t="str">
        <f t="shared" si="365"/>
        <v>NORTE</v>
      </c>
      <c r="Y304" s="361" t="str">
        <f t="shared" si="366"/>
        <v>OESTE</v>
      </c>
      <c r="Z304" s="361" t="str">
        <f t="shared" si="367"/>
        <v>NOROESTE</v>
      </c>
      <c r="AA304" s="358">
        <f t="shared" si="368"/>
        <v>0.4117906336088154</v>
      </c>
      <c r="AB304" s="359">
        <f t="shared" si="369"/>
        <v>24.317369342168586</v>
      </c>
      <c r="AC304" s="360"/>
    </row>
    <row r="305" spans="1:29" ht="17.25" customHeight="1" x14ac:dyDescent="0.25">
      <c r="A305" s="345" t="str">
        <f t="shared" si="355"/>
        <v>MS 102</v>
      </c>
      <c r="B305" s="661">
        <f t="shared" si="353"/>
        <v>104</v>
      </c>
      <c r="C305" s="661" t="str">
        <f t="shared" si="354"/>
        <v>MS 102-104</v>
      </c>
      <c r="D305" s="346">
        <f>'Leituras semanais - MS'!D109</f>
        <v>42034</v>
      </c>
      <c r="E305" s="347">
        <v>7162117.2081000004</v>
      </c>
      <c r="F305" s="348">
        <v>665848.29330000002</v>
      </c>
      <c r="G305" s="348">
        <v>892.79399999999998</v>
      </c>
      <c r="H305" s="355">
        <f t="shared" si="356"/>
        <v>4.1069940341427413</v>
      </c>
      <c r="I305" s="356">
        <f t="shared" si="357"/>
        <v>91.125744495098232</v>
      </c>
      <c r="J305" s="356">
        <f t="shared" si="358"/>
        <v>-1.0999999999967258</v>
      </c>
      <c r="K305" s="356">
        <f t="shared" si="359"/>
        <v>-142.20000000000255</v>
      </c>
      <c r="L305" s="356">
        <f t="shared" si="360"/>
        <v>0.5867134334489631</v>
      </c>
      <c r="M305" s="356">
        <f t="shared" si="361"/>
        <v>0.1571428571423894</v>
      </c>
      <c r="N305" s="361" t="str">
        <f t="shared" si="350"/>
        <v>ATENÇÃO</v>
      </c>
      <c r="O305" s="361" t="str">
        <f t="shared" si="351"/>
        <v>OK</v>
      </c>
      <c r="P305" s="361" t="str">
        <f t="shared" si="352"/>
        <v>COND. MIN.</v>
      </c>
      <c r="Q305" s="361" t="str">
        <f t="shared" si="362"/>
        <v>COND. MIN.</v>
      </c>
      <c r="R305" s="625"/>
      <c r="S305" s="625"/>
      <c r="T305" s="625"/>
      <c r="U305" s="625"/>
      <c r="V305" s="356">
        <f t="shared" si="363"/>
        <v>81.27000005915761</v>
      </c>
      <c r="W305" s="356">
        <f t="shared" si="364"/>
        <v>-41.220000002067536</v>
      </c>
      <c r="X305" s="361" t="str">
        <f t="shared" si="365"/>
        <v>NORTE</v>
      </c>
      <c r="Y305" s="361" t="str">
        <f t="shared" si="366"/>
        <v>OESTE</v>
      </c>
      <c r="Z305" s="361" t="str">
        <f t="shared" si="367"/>
        <v>NOROESTE</v>
      </c>
      <c r="AA305" s="358">
        <f t="shared" si="368"/>
        <v>0.45232086030944807</v>
      </c>
      <c r="AB305" s="359">
        <f t="shared" si="369"/>
        <v>26.892685720792873</v>
      </c>
      <c r="AC305" s="360"/>
    </row>
    <row r="306" spans="1:29" ht="17.25" customHeight="1" x14ac:dyDescent="0.25">
      <c r="A306" s="345" t="str">
        <f t="shared" si="355"/>
        <v>MS 102</v>
      </c>
      <c r="B306" s="661">
        <f t="shared" si="353"/>
        <v>105</v>
      </c>
      <c r="C306" s="661" t="str">
        <f t="shared" si="354"/>
        <v>MS 102-105</v>
      </c>
      <c r="D306" s="346">
        <f>'Leituras semanais - MS'!D110</f>
        <v>42041</v>
      </c>
      <c r="E306" s="347">
        <v>7162117.2209000001</v>
      </c>
      <c r="F306" s="348">
        <v>665848.28590000002</v>
      </c>
      <c r="G306" s="348">
        <v>892.78300000000002</v>
      </c>
      <c r="H306" s="355">
        <f t="shared" si="356"/>
        <v>1.478512738379983</v>
      </c>
      <c r="I306" s="356">
        <f t="shared" si="357"/>
        <v>92.602073975805709</v>
      </c>
      <c r="J306" s="356">
        <f t="shared" si="358"/>
        <v>-1.0999999999967258</v>
      </c>
      <c r="K306" s="356">
        <f t="shared" si="359"/>
        <v>-143.29999999999927</v>
      </c>
      <c r="L306" s="356">
        <f t="shared" si="360"/>
        <v>0.21121610548285472</v>
      </c>
      <c r="M306" s="356">
        <f t="shared" si="361"/>
        <v>0.1571428571423894</v>
      </c>
      <c r="N306" s="361" t="str">
        <f t="shared" si="350"/>
        <v>OK</v>
      </c>
      <c r="O306" s="361" t="str">
        <f t="shared" si="351"/>
        <v>OK</v>
      </c>
      <c r="P306" s="361" t="str">
        <f t="shared" si="352"/>
        <v>COND. MIN.</v>
      </c>
      <c r="Q306" s="361" t="str">
        <f t="shared" si="362"/>
        <v>COND. MIN.</v>
      </c>
      <c r="R306" s="625"/>
      <c r="S306" s="625"/>
      <c r="T306" s="625"/>
      <c r="U306" s="625"/>
      <c r="V306" s="356">
        <f t="shared" si="363"/>
        <v>82.55000002682209</v>
      </c>
      <c r="W306" s="356">
        <f t="shared" si="364"/>
        <v>-41.960000002291054</v>
      </c>
      <c r="X306" s="361" t="str">
        <f t="shared" si="365"/>
        <v>NORTE</v>
      </c>
      <c r="Y306" s="361" t="str">
        <f t="shared" si="366"/>
        <v>OESTE</v>
      </c>
      <c r="Z306" s="361" t="str">
        <f t="shared" si="367"/>
        <v>NOROESTE</v>
      </c>
      <c r="AA306" s="358">
        <f t="shared" si="368"/>
        <v>0.45313174946004325</v>
      </c>
      <c r="AB306" s="359">
        <f t="shared" si="369"/>
        <v>26.944791987895975</v>
      </c>
      <c r="AC306" s="360"/>
    </row>
    <row r="307" spans="1:29" ht="17.25" customHeight="1" x14ac:dyDescent="0.25">
      <c r="A307" s="345" t="str">
        <f t="shared" si="355"/>
        <v>MS 102</v>
      </c>
      <c r="B307" s="661">
        <f t="shared" si="353"/>
        <v>106</v>
      </c>
      <c r="C307" s="661" t="str">
        <f t="shared" si="354"/>
        <v>MS 102-106</v>
      </c>
      <c r="D307" s="346">
        <f>'Leituras semanais - MS'!D111</f>
        <v>42048</v>
      </c>
      <c r="E307" s="347">
        <v>7162117.2224000003</v>
      </c>
      <c r="F307" s="348">
        <v>665848.28570000001</v>
      </c>
      <c r="G307" s="348">
        <v>892.76800000000003</v>
      </c>
      <c r="H307" s="355">
        <f t="shared" si="356"/>
        <v>0.15132748400100146</v>
      </c>
      <c r="I307" s="356">
        <f t="shared" si="357"/>
        <v>92.744867290730241</v>
      </c>
      <c r="J307" s="356">
        <f t="shared" si="358"/>
        <v>-1.4999999999986358</v>
      </c>
      <c r="K307" s="356">
        <f t="shared" si="359"/>
        <v>-144.79999999999791</v>
      </c>
      <c r="L307" s="356">
        <f t="shared" si="360"/>
        <v>2.1618212000143067E-2</v>
      </c>
      <c r="M307" s="356">
        <f t="shared" si="361"/>
        <v>0.2142857142855194</v>
      </c>
      <c r="N307" s="361" t="str">
        <f t="shared" si="350"/>
        <v>OK</v>
      </c>
      <c r="O307" s="361" t="str">
        <f t="shared" si="351"/>
        <v>OK</v>
      </c>
      <c r="P307" s="361" t="str">
        <f t="shared" si="352"/>
        <v>COND. MIN.</v>
      </c>
      <c r="Q307" s="361" t="str">
        <f t="shared" si="362"/>
        <v>COND. MIN.</v>
      </c>
      <c r="R307" s="625"/>
      <c r="S307" s="625"/>
      <c r="T307" s="625"/>
      <c r="U307" s="625"/>
      <c r="V307" s="356">
        <f t="shared" si="363"/>
        <v>82.700000051409006</v>
      </c>
      <c r="W307" s="356">
        <f t="shared" si="364"/>
        <v>-41.980000003241003</v>
      </c>
      <c r="X307" s="361" t="str">
        <f t="shared" si="365"/>
        <v>NORTE</v>
      </c>
      <c r="Y307" s="361" t="str">
        <f t="shared" si="366"/>
        <v>OESTE</v>
      </c>
      <c r="Z307" s="361" t="str">
        <f t="shared" si="367"/>
        <v>NOROESTE</v>
      </c>
      <c r="AA307" s="358">
        <f t="shared" si="368"/>
        <v>0.45266335993098983</v>
      </c>
      <c r="AB307" s="359">
        <f t="shared" si="369"/>
        <v>26.914691190909018</v>
      </c>
      <c r="AC307" s="360"/>
    </row>
    <row r="308" spans="1:29" ht="17.25" customHeight="1" x14ac:dyDescent="0.25">
      <c r="A308" s="345" t="str">
        <f t="shared" si="355"/>
        <v>MS 102</v>
      </c>
      <c r="B308" s="661">
        <f t="shared" si="353"/>
        <v>107</v>
      </c>
      <c r="C308" s="661" t="str">
        <f t="shared" si="354"/>
        <v>MS 102-107</v>
      </c>
      <c r="D308" s="346">
        <f>'Leituras semanais - MS'!D112</f>
        <v>42055</v>
      </c>
      <c r="E308" s="347">
        <v>7162117.2238999996</v>
      </c>
      <c r="F308" s="348">
        <v>665848.2855</v>
      </c>
      <c r="G308" s="348">
        <v>892.75300000000004</v>
      </c>
      <c r="H308" s="355">
        <f t="shared" si="356"/>
        <v>0.15132739168570972</v>
      </c>
      <c r="I308" s="356">
        <f t="shared" si="357"/>
        <v>92.88768754529606</v>
      </c>
      <c r="J308" s="356">
        <f t="shared" si="358"/>
        <v>-1.4999999999986358</v>
      </c>
      <c r="K308" s="356">
        <f t="shared" si="359"/>
        <v>-146.29999999999654</v>
      </c>
      <c r="L308" s="356">
        <f t="shared" si="360"/>
        <v>2.1618198812244246E-2</v>
      </c>
      <c r="M308" s="356">
        <f t="shared" si="361"/>
        <v>0.2142857142855194</v>
      </c>
      <c r="N308" s="361" t="str">
        <f t="shared" si="350"/>
        <v>OK</v>
      </c>
      <c r="O308" s="361" t="str">
        <f t="shared" si="351"/>
        <v>OK</v>
      </c>
      <c r="P308" s="361" t="str">
        <f t="shared" si="352"/>
        <v>COND. MIN.</v>
      </c>
      <c r="Q308" s="361" t="str">
        <f t="shared" si="362"/>
        <v>COND. MIN.</v>
      </c>
      <c r="R308" s="625"/>
      <c r="S308" s="625"/>
      <c r="T308" s="625"/>
      <c r="U308" s="625"/>
      <c r="V308" s="356">
        <f t="shared" si="363"/>
        <v>82.849999982863665</v>
      </c>
      <c r="W308" s="356">
        <f t="shared" si="364"/>
        <v>-42.000000004190952</v>
      </c>
      <c r="X308" s="361" t="str">
        <f t="shared" si="365"/>
        <v>NORTE</v>
      </c>
      <c r="Y308" s="361" t="str">
        <f t="shared" si="366"/>
        <v>OESTE</v>
      </c>
      <c r="Z308" s="361" t="str">
        <f t="shared" si="367"/>
        <v>NOROESTE</v>
      </c>
      <c r="AA308" s="358">
        <f t="shared" si="368"/>
        <v>0.45214770158251694</v>
      </c>
      <c r="AB308" s="359">
        <f t="shared" si="369"/>
        <v>26.881561969992195</v>
      </c>
      <c r="AC308" s="360"/>
    </row>
    <row r="309" spans="1:29" ht="17.25" customHeight="1" x14ac:dyDescent="0.25">
      <c r="A309" s="345" t="str">
        <f t="shared" si="355"/>
        <v>MS 102</v>
      </c>
      <c r="B309" s="661">
        <f t="shared" si="353"/>
        <v>108</v>
      </c>
      <c r="C309" s="661" t="str">
        <f t="shared" si="354"/>
        <v>MS 102-108</v>
      </c>
      <c r="D309" s="346">
        <f>'Leituras semanais - MS'!D113</f>
        <v>42062</v>
      </c>
      <c r="E309" s="347">
        <v>7162117.2291000001</v>
      </c>
      <c r="F309" s="348">
        <v>665848.28819999995</v>
      </c>
      <c r="G309" s="348">
        <v>892.74099999999999</v>
      </c>
      <c r="H309" s="355">
        <f t="shared" si="356"/>
        <v>0.5859181234579609</v>
      </c>
      <c r="I309" s="356">
        <f t="shared" si="357"/>
        <v>93.230626973543551</v>
      </c>
      <c r="J309" s="356">
        <f t="shared" si="358"/>
        <v>-1.2000000000057298</v>
      </c>
      <c r="K309" s="356">
        <f t="shared" si="359"/>
        <v>-147.50000000000227</v>
      </c>
      <c r="L309" s="356">
        <f t="shared" si="360"/>
        <v>8.370258906542298E-2</v>
      </c>
      <c r="M309" s="356">
        <f t="shared" si="361"/>
        <v>0.17142857142938997</v>
      </c>
      <c r="N309" s="361" t="str">
        <f t="shared" si="350"/>
        <v>OK</v>
      </c>
      <c r="O309" s="361" t="str">
        <f t="shared" si="351"/>
        <v>OK</v>
      </c>
      <c r="P309" s="361" t="str">
        <f t="shared" si="352"/>
        <v>COND. MIN.</v>
      </c>
      <c r="Q309" s="361" t="str">
        <f t="shared" si="362"/>
        <v>COND. MIN.</v>
      </c>
      <c r="R309" s="625"/>
      <c r="S309" s="625"/>
      <c r="T309" s="625"/>
      <c r="U309" s="625"/>
      <c r="V309" s="356">
        <f t="shared" si="363"/>
        <v>83.370000030845404</v>
      </c>
      <c r="W309" s="356">
        <f t="shared" si="364"/>
        <v>-41.730000008828938</v>
      </c>
      <c r="X309" s="361" t="str">
        <f t="shared" si="365"/>
        <v>NORTE</v>
      </c>
      <c r="Y309" s="361" t="str">
        <f t="shared" si="366"/>
        <v>OESTE</v>
      </c>
      <c r="Z309" s="361" t="str">
        <f t="shared" si="367"/>
        <v>NOROESTE</v>
      </c>
      <c r="AA309" s="358">
        <f t="shared" si="368"/>
        <v>0.44760270299259891</v>
      </c>
      <c r="AB309" s="359">
        <f t="shared" si="369"/>
        <v>26.58997958182032</v>
      </c>
      <c r="AC309" s="360"/>
    </row>
    <row r="310" spans="1:29" ht="17.25" customHeight="1" x14ac:dyDescent="0.25">
      <c r="A310" s="345" t="str">
        <f t="shared" si="355"/>
        <v>MS 102</v>
      </c>
      <c r="B310" s="661">
        <f t="shared" si="353"/>
        <v>109</v>
      </c>
      <c r="C310" s="661" t="str">
        <f t="shared" si="354"/>
        <v>MS 102-109</v>
      </c>
      <c r="D310" s="346">
        <f>'Leituras semanais - MS'!D114</f>
        <v>42069</v>
      </c>
      <c r="E310" s="347">
        <v>7162117.2342999997</v>
      </c>
      <c r="F310" s="348">
        <v>665848.29079999996</v>
      </c>
      <c r="G310" s="348">
        <v>892.72900000000004</v>
      </c>
      <c r="H310" s="355">
        <f t="shared" si="356"/>
        <v>0.58137763408263443</v>
      </c>
      <c r="I310" s="356">
        <f t="shared" si="357"/>
        <v>93.580409265366299</v>
      </c>
      <c r="J310" s="356">
        <f t="shared" si="358"/>
        <v>-1.1999999999943611</v>
      </c>
      <c r="K310" s="356">
        <f t="shared" si="359"/>
        <v>-148.69999999999663</v>
      </c>
      <c r="L310" s="356">
        <f t="shared" si="360"/>
        <v>8.3053947726090635E-2</v>
      </c>
      <c r="M310" s="356">
        <f t="shared" si="361"/>
        <v>0.17142857142776588</v>
      </c>
      <c r="N310" s="361" t="str">
        <f t="shared" si="350"/>
        <v>OK</v>
      </c>
      <c r="O310" s="361" t="str">
        <f t="shared" si="351"/>
        <v>OK</v>
      </c>
      <c r="P310" s="361" t="str">
        <f t="shared" si="352"/>
        <v>COND. MIN.</v>
      </c>
      <c r="Q310" s="361" t="str">
        <f t="shared" si="362"/>
        <v>COND. MIN.</v>
      </c>
      <c r="R310" s="625"/>
      <c r="S310" s="625"/>
      <c r="T310" s="625"/>
      <c r="U310" s="625"/>
      <c r="V310" s="356">
        <f t="shared" si="363"/>
        <v>83.889999985694885</v>
      </c>
      <c r="W310" s="356">
        <f t="shared" si="364"/>
        <v>-41.470000008121133</v>
      </c>
      <c r="X310" s="361" t="str">
        <f t="shared" si="365"/>
        <v>NORTE</v>
      </c>
      <c r="Y310" s="361" t="str">
        <f t="shared" si="366"/>
        <v>OESTE</v>
      </c>
      <c r="Z310" s="361" t="str">
        <f t="shared" si="367"/>
        <v>NOROESTE</v>
      </c>
      <c r="AA310" s="358">
        <f t="shared" si="368"/>
        <v>0.44315024577901263</v>
      </c>
      <c r="AB310" s="359">
        <f t="shared" si="369"/>
        <v>26.305052629713813</v>
      </c>
      <c r="AC310" s="360"/>
    </row>
    <row r="311" spans="1:29" ht="17.25" customHeight="1" x14ac:dyDescent="0.25">
      <c r="A311" s="345" t="str">
        <f t="shared" si="355"/>
        <v>MS 102</v>
      </c>
      <c r="B311" s="661">
        <f t="shared" si="353"/>
        <v>110</v>
      </c>
      <c r="C311" s="661" t="str">
        <f t="shared" si="354"/>
        <v>MS 102-110</v>
      </c>
      <c r="D311" s="346">
        <f>'Leituras semanais - MS'!D115</f>
        <v>42076</v>
      </c>
      <c r="E311" s="347">
        <v>7162117.2356000002</v>
      </c>
      <c r="F311" s="348">
        <v>665848.28780000005</v>
      </c>
      <c r="G311" s="348">
        <v>892.72299999999996</v>
      </c>
      <c r="H311" s="355">
        <f t="shared" si="356"/>
        <v>0.32695566948091392</v>
      </c>
      <c r="I311" s="356">
        <f t="shared" si="357"/>
        <v>93.830130061513856</v>
      </c>
      <c r="J311" s="356">
        <f t="shared" si="358"/>
        <v>-0.60000000000854925</v>
      </c>
      <c r="K311" s="356">
        <f t="shared" si="359"/>
        <v>-149.30000000000518</v>
      </c>
      <c r="L311" s="356">
        <f t="shared" si="360"/>
        <v>4.6707952782987706E-2</v>
      </c>
      <c r="M311" s="356">
        <f t="shared" si="361"/>
        <v>8.571428571550703E-2</v>
      </c>
      <c r="N311" s="361" t="str">
        <f t="shared" si="350"/>
        <v>OK</v>
      </c>
      <c r="O311" s="361" t="str">
        <f t="shared" si="351"/>
        <v>OK</v>
      </c>
      <c r="P311" s="361" t="str">
        <f t="shared" si="352"/>
        <v>COND. MIN.</v>
      </c>
      <c r="Q311" s="361" t="str">
        <f t="shared" si="362"/>
        <v>COND. MIN.</v>
      </c>
      <c r="R311" s="625"/>
      <c r="S311" s="625"/>
      <c r="T311" s="625"/>
      <c r="U311" s="625"/>
      <c r="V311" s="356">
        <f t="shared" si="363"/>
        <v>84.020000044256449</v>
      </c>
      <c r="W311" s="356">
        <f t="shared" si="364"/>
        <v>-41.769999999087304</v>
      </c>
      <c r="X311" s="361" t="str">
        <f t="shared" si="365"/>
        <v>NORTE</v>
      </c>
      <c r="Y311" s="361" t="str">
        <f t="shared" si="366"/>
        <v>OESTE</v>
      </c>
      <c r="Z311" s="361" t="str">
        <f t="shared" si="367"/>
        <v>NOROESTE</v>
      </c>
      <c r="AA311" s="358">
        <f t="shared" si="368"/>
        <v>0.44516679100500911</v>
      </c>
      <c r="AB311" s="359">
        <f t="shared" si="369"/>
        <v>26.434010498714745</v>
      </c>
      <c r="AC311" s="360"/>
    </row>
    <row r="312" spans="1:29" ht="12.75" x14ac:dyDescent="0.25">
      <c r="A312" s="345" t="str">
        <f t="shared" si="355"/>
        <v>MS 102</v>
      </c>
      <c r="B312" s="661">
        <f t="shared" si="353"/>
        <v>111</v>
      </c>
      <c r="C312" s="661" t="str">
        <f t="shared" si="354"/>
        <v>MS 102-111</v>
      </c>
      <c r="D312" s="346">
        <f>'Leituras semanais - MS'!D116</f>
        <v>42083</v>
      </c>
      <c r="E312" s="347">
        <v>7162117.2374999998</v>
      </c>
      <c r="F312" s="348">
        <v>665848.27850000001</v>
      </c>
      <c r="G312" s="348">
        <v>892.71400000000006</v>
      </c>
      <c r="H312" s="355">
        <f t="shared" si="356"/>
        <v>0.94921019268495777</v>
      </c>
      <c r="I312" s="356">
        <f t="shared" si="357"/>
        <v>94.417234127913972</v>
      </c>
      <c r="J312" s="356">
        <f t="shared" si="358"/>
        <v>-0.89999999999008651</v>
      </c>
      <c r="K312" s="356">
        <f t="shared" si="359"/>
        <v>-150.19999999999527</v>
      </c>
      <c r="L312" s="356">
        <f t="shared" si="360"/>
        <v>0.1356014560978511</v>
      </c>
      <c r="M312" s="356">
        <f t="shared" si="361"/>
        <v>0.12857142857001236</v>
      </c>
      <c r="N312" s="361" t="str">
        <f t="shared" si="350"/>
        <v>OK</v>
      </c>
      <c r="O312" s="361" t="str">
        <f t="shared" si="351"/>
        <v>OK</v>
      </c>
      <c r="P312" s="361" t="str">
        <f t="shared" si="352"/>
        <v>COND. MIN.</v>
      </c>
      <c r="Q312" s="361" t="str">
        <f t="shared" si="362"/>
        <v>COND. MIN.</v>
      </c>
      <c r="R312" s="625"/>
      <c r="S312" s="625"/>
      <c r="T312" s="625"/>
      <c r="U312" s="625"/>
      <c r="V312" s="356">
        <f t="shared" si="363"/>
        <v>84.21000000089407</v>
      </c>
      <c r="W312" s="356">
        <f t="shared" si="364"/>
        <v>-42.700000002514571</v>
      </c>
      <c r="X312" s="361" t="str">
        <f t="shared" si="365"/>
        <v>NORTE</v>
      </c>
      <c r="Y312" s="361" t="str">
        <f t="shared" si="366"/>
        <v>OESTE</v>
      </c>
      <c r="Z312" s="361" t="str">
        <f t="shared" si="367"/>
        <v>NOROESTE</v>
      </c>
      <c r="AA312" s="358">
        <f t="shared" si="368"/>
        <v>0.45223469603897481</v>
      </c>
      <c r="AB312" s="359">
        <f t="shared" si="369"/>
        <v>26.887150374172133</v>
      </c>
      <c r="AC312" s="360"/>
    </row>
    <row r="313" spans="1:29" ht="17.25" customHeight="1" x14ac:dyDescent="0.25">
      <c r="A313" s="345" t="str">
        <f t="shared" si="355"/>
        <v>MS 102</v>
      </c>
      <c r="B313" s="661">
        <f t="shared" si="353"/>
        <v>112</v>
      </c>
      <c r="C313" s="661" t="str">
        <f t="shared" si="354"/>
        <v>MS 102-112</v>
      </c>
      <c r="D313" s="346">
        <f t="shared" ref="D313:D321" si="370">D117</f>
        <v>42090</v>
      </c>
      <c r="E313" s="347">
        <v>7162117.2445999999</v>
      </c>
      <c r="F313" s="348">
        <v>665848.27520000003</v>
      </c>
      <c r="G313" s="348">
        <v>892.70100000000002</v>
      </c>
      <c r="H313" s="355">
        <f t="shared" ref="H313:H314" si="371">SQRT((E313-E312)^2+(F313-F312)^2)*100</f>
        <v>0.78294316867785452</v>
      </c>
      <c r="I313" s="356">
        <f t="shared" si="357"/>
        <v>95.199723219129766</v>
      </c>
      <c r="J313" s="356">
        <f t="shared" ref="J313:J314" si="372">(G313-G312)*100</f>
        <v>-1.3000000000033651</v>
      </c>
      <c r="K313" s="356">
        <f t="shared" si="359"/>
        <v>-151.49999999999864</v>
      </c>
      <c r="L313" s="356">
        <f t="shared" ref="L313:L314" si="373">H313/(D313-D312)</f>
        <v>0.11184902409683636</v>
      </c>
      <c r="M313" s="356">
        <f t="shared" ref="M313:M314" si="374">ABS(J313/(D313-D312))</f>
        <v>0.18571428571476645</v>
      </c>
      <c r="N313" s="361" t="str">
        <f t="shared" si="350"/>
        <v>OK</v>
      </c>
      <c r="O313" s="361" t="str">
        <f t="shared" si="351"/>
        <v>OK</v>
      </c>
      <c r="P313" s="361" t="str">
        <f t="shared" si="352"/>
        <v>COND. MIN.</v>
      </c>
      <c r="Q313" s="361" t="str">
        <f t="shared" si="362"/>
        <v>COND. MIN.</v>
      </c>
      <c r="R313" s="625"/>
      <c r="S313" s="625"/>
      <c r="T313" s="625"/>
      <c r="U313" s="625"/>
      <c r="V313" s="356">
        <f t="shared" si="363"/>
        <v>84.92000000551343</v>
      </c>
      <c r="W313" s="356">
        <f t="shared" si="364"/>
        <v>-43.030000000726432</v>
      </c>
      <c r="X313" s="361" t="str">
        <f t="shared" ref="X313:X314" si="375">IF(V313&gt;0,"NORTE","SUL")</f>
        <v>NORTE</v>
      </c>
      <c r="Y313" s="361" t="str">
        <f t="shared" ref="Y313:Y314" si="376">IF(W313&gt;0,"LESTE","OESTE")</f>
        <v>OESTE</v>
      </c>
      <c r="Z313" s="361" t="str">
        <f t="shared" ref="Z313:Z314" si="377">IF(AND(X313="SUL", Y313="LESTE"),"SUDESTE", IF(AND(X313="SUL", Y313="OESTE"), "SUDOESTE", IF(AND(X313="NORTE", Y313="LESTE"), "NORDESTE", "NOROESTE")))</f>
        <v>NOROESTE</v>
      </c>
      <c r="AA313" s="358">
        <f t="shared" si="368"/>
        <v>0.45199579831932774</v>
      </c>
      <c r="AB313" s="359">
        <f t="shared" ref="AB313:AB314" si="378">DEGREES(ASIN(AA313))</f>
        <v>26.871804575756169</v>
      </c>
      <c r="AC313" s="360"/>
    </row>
    <row r="314" spans="1:29" ht="17.25" customHeight="1" x14ac:dyDescent="0.25">
      <c r="A314" s="345" t="str">
        <f t="shared" si="355"/>
        <v>MS 102</v>
      </c>
      <c r="B314" s="661">
        <f t="shared" si="353"/>
        <v>113</v>
      </c>
      <c r="C314" s="661" t="str">
        <f t="shared" si="354"/>
        <v>MS 102-113</v>
      </c>
      <c r="D314" s="346">
        <f t="shared" si="370"/>
        <v>42097</v>
      </c>
      <c r="E314" s="347">
        <v>7162117.2419999996</v>
      </c>
      <c r="F314" s="348">
        <v>665848.27659999998</v>
      </c>
      <c r="G314" s="348">
        <v>892.68700000000001</v>
      </c>
      <c r="H314" s="355">
        <f t="shared" si="371"/>
        <v>0.295296479961282</v>
      </c>
      <c r="I314" s="356">
        <f t="shared" si="357"/>
        <v>94.904518845848003</v>
      </c>
      <c r="J314" s="356">
        <f t="shared" si="372"/>
        <v>-1.4000000000010004</v>
      </c>
      <c r="K314" s="356">
        <f t="shared" si="359"/>
        <v>-152.89999999999964</v>
      </c>
      <c r="L314" s="356">
        <f t="shared" si="373"/>
        <v>4.2185211423040284E-2</v>
      </c>
      <c r="M314" s="356">
        <f t="shared" si="374"/>
        <v>0.20000000000014292</v>
      </c>
      <c r="N314" s="361" t="str">
        <f t="shared" si="350"/>
        <v>OK</v>
      </c>
      <c r="O314" s="361" t="str">
        <f t="shared" si="351"/>
        <v>OK</v>
      </c>
      <c r="P314" s="361" t="str">
        <f t="shared" si="352"/>
        <v>COND. MIN.</v>
      </c>
      <c r="Q314" s="361" t="str">
        <f t="shared" si="362"/>
        <v>COND. MIN.</v>
      </c>
      <c r="R314" s="625"/>
      <c r="S314" s="625"/>
      <c r="T314" s="625"/>
      <c r="U314" s="625"/>
      <c r="V314" s="356">
        <f t="shared" si="363"/>
        <v>84.65999998152256</v>
      </c>
      <c r="W314" s="356">
        <f t="shared" si="364"/>
        <v>-42.890000005718321</v>
      </c>
      <c r="X314" s="361" t="str">
        <f t="shared" si="375"/>
        <v>NORTE</v>
      </c>
      <c r="Y314" s="361" t="str">
        <f t="shared" si="376"/>
        <v>OESTE</v>
      </c>
      <c r="Z314" s="361" t="str">
        <f t="shared" si="377"/>
        <v>NOROESTE</v>
      </c>
      <c r="AA314" s="358">
        <f t="shared" si="368"/>
        <v>0.45194942044257108</v>
      </c>
      <c r="AB314" s="359">
        <f t="shared" si="378"/>
        <v>26.868825694785283</v>
      </c>
      <c r="AC314" s="360"/>
    </row>
    <row r="315" spans="1:29" ht="17.25" customHeight="1" x14ac:dyDescent="0.25">
      <c r="A315" s="345" t="str">
        <f t="shared" si="355"/>
        <v>MS 102</v>
      </c>
      <c r="B315" s="661">
        <f t="shared" si="353"/>
        <v>114</v>
      </c>
      <c r="C315" s="661" t="str">
        <f t="shared" si="354"/>
        <v>MS 102-114</v>
      </c>
      <c r="D315" s="346">
        <f t="shared" si="370"/>
        <v>42104</v>
      </c>
      <c r="E315" s="347">
        <v>7162117.2457999997</v>
      </c>
      <c r="F315" s="348">
        <v>665848.27489999996</v>
      </c>
      <c r="G315" s="348">
        <v>892.68200000000002</v>
      </c>
      <c r="H315" s="355">
        <f t="shared" ref="H315:H317" si="379">SQRT((E315-E314)^2+(F315-F314)^2)*100</f>
        <v>0.416293172699231</v>
      </c>
      <c r="I315" s="356">
        <f t="shared" si="357"/>
        <v>95.320329408965549</v>
      </c>
      <c r="J315" s="356">
        <f t="shared" ref="J315:J317" si="380">(G315-G314)*100</f>
        <v>-0.49999999999954525</v>
      </c>
      <c r="K315" s="356">
        <f t="shared" si="359"/>
        <v>-153.39999999999918</v>
      </c>
      <c r="L315" s="356">
        <f t="shared" ref="L315:L317" si="381">H315/(D315-D314)</f>
        <v>5.9470453242747287E-2</v>
      </c>
      <c r="M315" s="356">
        <f t="shared" ref="M315:M317" si="382">ABS(J315/(D315-D314))</f>
        <v>7.1428571428506463E-2</v>
      </c>
      <c r="N315" s="361" t="str">
        <f t="shared" si="350"/>
        <v>OK</v>
      </c>
      <c r="O315" s="361" t="str">
        <f t="shared" si="351"/>
        <v>OK</v>
      </c>
      <c r="P315" s="361" t="str">
        <f t="shared" si="352"/>
        <v>COND. MIN.</v>
      </c>
      <c r="Q315" s="361" t="str">
        <f t="shared" si="362"/>
        <v>COND. MIN.</v>
      </c>
      <c r="R315" s="625"/>
      <c r="S315" s="625"/>
      <c r="T315" s="625"/>
      <c r="U315" s="625"/>
      <c r="V315" s="356">
        <f t="shared" si="363"/>
        <v>85.039999987930059</v>
      </c>
      <c r="W315" s="356">
        <f t="shared" si="364"/>
        <v>-43.060000007972121</v>
      </c>
      <c r="X315" s="361" t="str">
        <f t="shared" ref="X315:X317" si="383">IF(V315&gt;0,"NORTE","SUL")</f>
        <v>NORTE</v>
      </c>
      <c r="Y315" s="361" t="str">
        <f t="shared" ref="Y315:Y317" si="384">IF(W315&gt;0,"LESTE","OESTE")</f>
        <v>OESTE</v>
      </c>
      <c r="Z315" s="361" t="str">
        <f t="shared" ref="Z315:Z317" si="385">IF(AND(X315="SUL", Y315="LESTE"),"SUDESTE", IF(AND(X315="SUL", Y315="OESTE"), "SUDOESTE", IF(AND(X315="NORTE", Y315="LESTE"), "NORDESTE", "NOROESTE")))</f>
        <v>NOROESTE</v>
      </c>
      <c r="AA315" s="358">
        <f t="shared" si="368"/>
        <v>0.45174150230801519</v>
      </c>
      <c r="AB315" s="359">
        <f t="shared" ref="AB315:AB317" si="386">DEGREES(ASIN(AA315))</f>
        <v>26.855471942941691</v>
      </c>
      <c r="AC315" s="360"/>
    </row>
    <row r="316" spans="1:29" ht="17.25" customHeight="1" x14ac:dyDescent="0.25">
      <c r="A316" s="345" t="str">
        <f t="shared" si="355"/>
        <v>MS 102</v>
      </c>
      <c r="B316" s="661">
        <f t="shared" si="353"/>
        <v>115</v>
      </c>
      <c r="C316" s="661" t="str">
        <f t="shared" si="354"/>
        <v>MS 102-115</v>
      </c>
      <c r="D316" s="346">
        <f t="shared" si="370"/>
        <v>42111</v>
      </c>
      <c r="E316" s="347">
        <v>7162117.2495999997</v>
      </c>
      <c r="F316" s="348">
        <v>665848.26760000002</v>
      </c>
      <c r="G316" s="348">
        <v>892.66600000000005</v>
      </c>
      <c r="H316" s="355">
        <f t="shared" si="379"/>
        <v>0.82298237891479409</v>
      </c>
      <c r="I316" s="356">
        <f t="shared" si="357"/>
        <v>95.990314611418071</v>
      </c>
      <c r="J316" s="356">
        <f t="shared" si="380"/>
        <v>-1.5999999999962711</v>
      </c>
      <c r="K316" s="356">
        <f t="shared" si="359"/>
        <v>-154.99999999999545</v>
      </c>
      <c r="L316" s="356">
        <f t="shared" si="381"/>
        <v>0.11756891127354201</v>
      </c>
      <c r="M316" s="356">
        <f t="shared" si="382"/>
        <v>0.22857142857089588</v>
      </c>
      <c r="N316" s="361" t="str">
        <f t="shared" si="350"/>
        <v>OK</v>
      </c>
      <c r="O316" s="361" t="str">
        <f t="shared" si="351"/>
        <v>OK</v>
      </c>
      <c r="P316" s="361" t="str">
        <f t="shared" si="352"/>
        <v>COND. MIN.</v>
      </c>
      <c r="Q316" s="361" t="str">
        <f t="shared" si="362"/>
        <v>COND. MIN.</v>
      </c>
      <c r="R316" s="625"/>
      <c r="S316" s="625"/>
      <c r="T316" s="625"/>
      <c r="U316" s="625"/>
      <c r="V316" s="356">
        <f t="shared" si="363"/>
        <v>85.419999994337559</v>
      </c>
      <c r="W316" s="356">
        <f t="shared" si="364"/>
        <v>-43.790000001899898</v>
      </c>
      <c r="X316" s="361" t="str">
        <f t="shared" si="383"/>
        <v>NORTE</v>
      </c>
      <c r="Y316" s="361" t="str">
        <f t="shared" si="384"/>
        <v>OESTE</v>
      </c>
      <c r="Z316" s="361" t="str">
        <f t="shared" si="385"/>
        <v>NOROESTE</v>
      </c>
      <c r="AA316" s="358">
        <f t="shared" si="368"/>
        <v>0.45619335347432027</v>
      </c>
      <c r="AB316" s="359">
        <f t="shared" si="386"/>
        <v>27.141743011276247</v>
      </c>
      <c r="AC316" s="360"/>
    </row>
    <row r="317" spans="1:29" ht="17.25" customHeight="1" x14ac:dyDescent="0.25">
      <c r="A317" s="345" t="str">
        <f t="shared" si="355"/>
        <v>MS 102</v>
      </c>
      <c r="B317" s="661">
        <f t="shared" si="353"/>
        <v>116</v>
      </c>
      <c r="C317" s="661" t="str">
        <f t="shared" si="354"/>
        <v>MS 102-116</v>
      </c>
      <c r="D317" s="346">
        <f t="shared" si="370"/>
        <v>42118</v>
      </c>
      <c r="E317" s="347">
        <v>7162117.2604</v>
      </c>
      <c r="F317" s="348">
        <v>665848.26899999997</v>
      </c>
      <c r="G317" s="348">
        <v>892.65499999999997</v>
      </c>
      <c r="H317" s="355">
        <f t="shared" si="379"/>
        <v>1.0890362983449666</v>
      </c>
      <c r="I317" s="356">
        <f t="shared" si="357"/>
        <v>96.889486036765121</v>
      </c>
      <c r="J317" s="356">
        <f t="shared" si="380"/>
        <v>-1.1000000000080945</v>
      </c>
      <c r="K317" s="356">
        <f t="shared" si="359"/>
        <v>-156.10000000000355</v>
      </c>
      <c r="L317" s="356">
        <f t="shared" si="381"/>
        <v>0.15557661404928094</v>
      </c>
      <c r="M317" s="356">
        <f t="shared" si="382"/>
        <v>0.15714285714401349</v>
      </c>
      <c r="N317" s="361" t="str">
        <f t="shared" si="350"/>
        <v>OK</v>
      </c>
      <c r="O317" s="361" t="str">
        <f t="shared" si="351"/>
        <v>OK</v>
      </c>
      <c r="P317" s="361" t="str">
        <f t="shared" si="352"/>
        <v>COND. MIN.</v>
      </c>
      <c r="Q317" s="361" t="str">
        <f t="shared" si="362"/>
        <v>COND. MIN.</v>
      </c>
      <c r="R317" s="625"/>
      <c r="S317" s="625"/>
      <c r="T317" s="625"/>
      <c r="U317" s="625"/>
      <c r="V317" s="356">
        <f t="shared" si="363"/>
        <v>86.500000022351742</v>
      </c>
      <c r="W317" s="356">
        <f t="shared" si="364"/>
        <v>-43.650000006891787</v>
      </c>
      <c r="X317" s="361" t="str">
        <f t="shared" si="383"/>
        <v>NORTE</v>
      </c>
      <c r="Y317" s="361" t="str">
        <f t="shared" si="384"/>
        <v>OESTE</v>
      </c>
      <c r="Z317" s="361" t="str">
        <f t="shared" si="385"/>
        <v>NOROESTE</v>
      </c>
      <c r="AA317" s="358">
        <f t="shared" si="368"/>
        <v>0.45051088863659816</v>
      </c>
      <c r="AB317" s="359">
        <f t="shared" si="386"/>
        <v>26.776466759529161</v>
      </c>
      <c r="AC317" s="360"/>
    </row>
    <row r="318" spans="1:29" ht="17.25" customHeight="1" x14ac:dyDescent="0.25">
      <c r="A318" s="345" t="str">
        <f t="shared" si="355"/>
        <v>MS 102</v>
      </c>
      <c r="B318" s="661">
        <f t="shared" si="353"/>
        <v>117</v>
      </c>
      <c r="C318" s="661" t="str">
        <f t="shared" si="354"/>
        <v>MS 102-117</v>
      </c>
      <c r="D318" s="346">
        <f t="shared" si="370"/>
        <v>42125</v>
      </c>
      <c r="E318" s="347">
        <v>7162117.2704499997</v>
      </c>
      <c r="F318" s="348">
        <v>665848.2879</v>
      </c>
      <c r="G318" s="348">
        <v>892.6434999999999</v>
      </c>
      <c r="H318" s="355">
        <f t="shared" ref="H318:H320" si="387">SQRT((E318-E317)^2+(F318-F317)^2)*100</f>
        <v>2.1405898596635913</v>
      </c>
      <c r="I318" s="356">
        <f t="shared" si="357"/>
        <v>96.958870784904335</v>
      </c>
      <c r="J318" s="356">
        <f t="shared" ref="J318:J320" si="388">(G318-G317)*100</f>
        <v>-1.1500000000069122</v>
      </c>
      <c r="K318" s="356">
        <f t="shared" si="359"/>
        <v>-157.25000000001046</v>
      </c>
      <c r="L318" s="356">
        <f t="shared" ref="L318:L320" si="389">H318/(D318-D317)</f>
        <v>0.30579855138051304</v>
      </c>
      <c r="M318" s="356">
        <f t="shared" ref="M318:M320" si="390">ABS(J318/(D318-D317))</f>
        <v>0.16428571428670175</v>
      </c>
      <c r="N318" s="361" t="str">
        <f t="shared" si="350"/>
        <v>ATENÇÃO</v>
      </c>
      <c r="O318" s="361" t="str">
        <f t="shared" si="351"/>
        <v>OK</v>
      </c>
      <c r="P318" s="361" t="str">
        <f t="shared" si="352"/>
        <v>COND. MIN.</v>
      </c>
      <c r="Q318" s="361" t="str">
        <f t="shared" si="362"/>
        <v>COND. MIN.</v>
      </c>
      <c r="R318" s="625"/>
      <c r="S318" s="625"/>
      <c r="T318" s="625"/>
      <c r="U318" s="625"/>
      <c r="V318" s="356">
        <f t="shared" si="363"/>
        <v>87.504999991506338</v>
      </c>
      <c r="W318" s="356">
        <f t="shared" si="364"/>
        <v>-41.760000004433095</v>
      </c>
      <c r="X318" s="361" t="str">
        <f t="shared" ref="X318:X320" si="391">IF(V318&gt;0,"NORTE","SUL")</f>
        <v>NORTE</v>
      </c>
      <c r="Y318" s="361" t="str">
        <f t="shared" ref="Y318:Y320" si="392">IF(W318&gt;0,"LESTE","OESTE")</f>
        <v>OESTE</v>
      </c>
      <c r="Z318" s="361" t="str">
        <f t="shared" ref="Z318:Z320" si="393">IF(AND(X318="SUL", Y318="LESTE"),"SUDESTE", IF(AND(X318="SUL", Y318="OESTE"), "SUDOESTE", IF(AND(X318="NORTE", Y318="LESTE"), "NORDESTE", "NOROESTE")))</f>
        <v>NOROESTE</v>
      </c>
      <c r="AA318" s="358">
        <f t="shared" si="368"/>
        <v>0.43069306930693069</v>
      </c>
      <c r="AB318" s="359">
        <f t="shared" ref="AB318:AB320" si="394">DEGREES(ASIN(AA318))</f>
        <v>25.511552102361332</v>
      </c>
      <c r="AC318" s="360"/>
    </row>
    <row r="319" spans="1:29" ht="17.25" customHeight="1" x14ac:dyDescent="0.25">
      <c r="A319" s="345" t="str">
        <f t="shared" si="355"/>
        <v>MS 102</v>
      </c>
      <c r="B319" s="661">
        <f t="shared" si="353"/>
        <v>118</v>
      </c>
      <c r="C319" s="661" t="str">
        <f t="shared" si="354"/>
        <v>MS 102-118</v>
      </c>
      <c r="D319" s="346">
        <f t="shared" si="370"/>
        <v>42132</v>
      </c>
      <c r="E319" s="347">
        <v>7162117.2805000003</v>
      </c>
      <c r="F319" s="348">
        <v>665848.30680000002</v>
      </c>
      <c r="G319" s="348">
        <v>892.63199999999995</v>
      </c>
      <c r="H319" s="355">
        <f t="shared" si="387"/>
        <v>2.1405899033888844</v>
      </c>
      <c r="I319" s="356">
        <f t="shared" si="357"/>
        <v>97.075419183642524</v>
      </c>
      <c r="J319" s="356">
        <f t="shared" si="388"/>
        <v>-1.1499999999955435</v>
      </c>
      <c r="K319" s="356">
        <f t="shared" si="359"/>
        <v>-158.400000000006</v>
      </c>
      <c r="L319" s="356">
        <f t="shared" si="389"/>
        <v>0.30579855762698349</v>
      </c>
      <c r="M319" s="356">
        <f t="shared" si="390"/>
        <v>0.16428571428507763</v>
      </c>
      <c r="N319" s="361" t="str">
        <f t="shared" si="350"/>
        <v>ATENÇÃO</v>
      </c>
      <c r="O319" s="361" t="str">
        <f t="shared" si="351"/>
        <v>OK</v>
      </c>
      <c r="P319" s="361" t="str">
        <f t="shared" si="352"/>
        <v>COND. MIN.</v>
      </c>
      <c r="Q319" s="361" t="str">
        <f t="shared" si="362"/>
        <v>COND. MIN.</v>
      </c>
      <c r="R319" s="625"/>
      <c r="S319" s="625"/>
      <c r="T319" s="625"/>
      <c r="U319" s="625"/>
      <c r="V319" s="356">
        <f t="shared" si="363"/>
        <v>88.510000053793192</v>
      </c>
      <c r="W319" s="356">
        <f t="shared" si="364"/>
        <v>-39.870000001974404</v>
      </c>
      <c r="X319" s="361" t="str">
        <f t="shared" si="391"/>
        <v>NORTE</v>
      </c>
      <c r="Y319" s="361" t="str">
        <f t="shared" si="392"/>
        <v>OESTE</v>
      </c>
      <c r="Z319" s="361" t="str">
        <f t="shared" si="393"/>
        <v>NOROESTE</v>
      </c>
      <c r="AA319" s="358">
        <f t="shared" si="368"/>
        <v>0.41069221260815819</v>
      </c>
      <c r="AB319" s="359">
        <f t="shared" si="394"/>
        <v>24.248325934011781</v>
      </c>
      <c r="AC319" s="360"/>
    </row>
    <row r="320" spans="1:29" ht="17.25" customHeight="1" x14ac:dyDescent="0.25">
      <c r="A320" s="345" t="str">
        <f t="shared" si="355"/>
        <v>MS 102</v>
      </c>
      <c r="B320" s="661">
        <f t="shared" si="353"/>
        <v>119</v>
      </c>
      <c r="C320" s="661" t="str">
        <f t="shared" si="354"/>
        <v>MS 102-119</v>
      </c>
      <c r="D320" s="346">
        <f t="shared" si="370"/>
        <v>42146</v>
      </c>
      <c r="E320" s="347">
        <v>7162117.2674000002</v>
      </c>
      <c r="F320" s="348">
        <v>665848.25210000004</v>
      </c>
      <c r="G320" s="348">
        <v>892.61599999999999</v>
      </c>
      <c r="H320" s="355">
        <f t="shared" si="387"/>
        <v>5.6246777687736849</v>
      </c>
      <c r="I320" s="356">
        <f t="shared" si="357"/>
        <v>98.28303825000954</v>
      </c>
      <c r="J320" s="356">
        <f t="shared" si="388"/>
        <v>-1.5999999999962711</v>
      </c>
      <c r="K320" s="356">
        <f t="shared" si="359"/>
        <v>-160.00000000000227</v>
      </c>
      <c r="L320" s="356">
        <f t="shared" si="389"/>
        <v>0.40176269776954893</v>
      </c>
      <c r="M320" s="356">
        <f t="shared" si="390"/>
        <v>0.11428571428544794</v>
      </c>
      <c r="N320" s="361" t="str">
        <f t="shared" si="350"/>
        <v>ATENÇÃO</v>
      </c>
      <c r="O320" s="361" t="str">
        <f t="shared" si="351"/>
        <v>OK</v>
      </c>
      <c r="P320" s="361" t="str">
        <f t="shared" si="352"/>
        <v>COND. MIN.</v>
      </c>
      <c r="Q320" s="361" t="str">
        <f t="shared" si="362"/>
        <v>COND. MIN.</v>
      </c>
      <c r="R320" s="625"/>
      <c r="S320" s="625"/>
      <c r="T320" s="625"/>
      <c r="U320" s="625"/>
      <c r="V320" s="356">
        <f t="shared" si="363"/>
        <v>87.200000043958426</v>
      </c>
      <c r="W320" s="356">
        <f t="shared" si="364"/>
        <v>-45.339999999850988</v>
      </c>
      <c r="X320" s="361" t="str">
        <f t="shared" si="391"/>
        <v>NORTE</v>
      </c>
      <c r="Y320" s="361" t="str">
        <f t="shared" si="392"/>
        <v>OESTE</v>
      </c>
      <c r="Z320" s="361" t="str">
        <f t="shared" si="393"/>
        <v>NOROESTE</v>
      </c>
      <c r="AA320" s="358">
        <f t="shared" si="368"/>
        <v>0.46133496133496138</v>
      </c>
      <c r="AB320" s="359">
        <f t="shared" si="394"/>
        <v>27.473283716582699</v>
      </c>
      <c r="AC320" s="360"/>
    </row>
    <row r="321" spans="1:29" ht="17.25" customHeight="1" x14ac:dyDescent="0.25">
      <c r="A321" s="345" t="str">
        <f t="shared" si="355"/>
        <v>MS 102</v>
      </c>
      <c r="B321" s="661">
        <f t="shared" si="353"/>
        <v>120</v>
      </c>
      <c r="C321" s="661" t="str">
        <f t="shared" si="354"/>
        <v>MS 102-120</v>
      </c>
      <c r="D321" s="346">
        <f t="shared" si="370"/>
        <v>42153</v>
      </c>
      <c r="E321" s="347">
        <v>7162117.2699999996</v>
      </c>
      <c r="F321" s="348">
        <v>665848.255</v>
      </c>
      <c r="G321" s="348">
        <v>892.60500000000002</v>
      </c>
      <c r="H321" s="355">
        <f t="shared" ref="H321" si="395">SQRT((E321-E320)^2+(F321-F320)^2)*100</f>
        <v>0.38948679298202321</v>
      </c>
      <c r="I321" s="356">
        <f t="shared" si="357"/>
        <v>98.380659155719528</v>
      </c>
      <c r="J321" s="356">
        <f t="shared" ref="J321" si="396">(G321-G320)*100</f>
        <v>-1.0999999999967258</v>
      </c>
      <c r="K321" s="356">
        <f t="shared" si="359"/>
        <v>-161.099999999999</v>
      </c>
      <c r="L321" s="356">
        <f t="shared" ref="L321" si="397">H321/(D321-D320)</f>
        <v>5.5640970426003314E-2</v>
      </c>
      <c r="M321" s="356">
        <f t="shared" ref="M321" si="398">ABS(J321/(D321-D320))</f>
        <v>0.1571428571423894</v>
      </c>
      <c r="N321" s="361" t="str">
        <f t="shared" si="350"/>
        <v>OK</v>
      </c>
      <c r="O321" s="361" t="str">
        <f t="shared" si="351"/>
        <v>OK</v>
      </c>
      <c r="P321" s="361" t="str">
        <f t="shared" si="352"/>
        <v>COND. MIN.</v>
      </c>
      <c r="Q321" s="361" t="str">
        <f t="shared" si="362"/>
        <v>COND. MIN.</v>
      </c>
      <c r="R321" s="625"/>
      <c r="S321" s="625"/>
      <c r="T321" s="625"/>
      <c r="U321" s="625"/>
      <c r="V321" s="356">
        <f t="shared" si="363"/>
        <v>87.459999974817038</v>
      </c>
      <c r="W321" s="356">
        <f t="shared" si="364"/>
        <v>-45.050000003539026</v>
      </c>
      <c r="X321" s="361" t="str">
        <f t="shared" ref="X321" si="399">IF(V321&gt;0,"NORTE","SUL")</f>
        <v>NORTE</v>
      </c>
      <c r="Y321" s="361" t="str">
        <f t="shared" ref="Y321" si="400">IF(W321&gt;0,"LESTE","OESTE")</f>
        <v>OESTE</v>
      </c>
      <c r="Z321" s="361" t="str">
        <f t="shared" ref="Z321" si="401">IF(AND(X321="SUL", Y321="LESTE"),"SUDESTE", IF(AND(X321="SUL", Y321="OESTE"), "SUDOESTE", IF(AND(X321="NORTE", Y321="LESTE"), "NORDESTE", "NOROESTE")))</f>
        <v>NOROESTE</v>
      </c>
      <c r="AA321" s="358">
        <f t="shared" si="368"/>
        <v>0.4579182760723724</v>
      </c>
      <c r="AB321" s="359">
        <f t="shared" ref="AB321" si="402">DEGREES(ASIN(AA321))</f>
        <v>27.252859031692481</v>
      </c>
      <c r="AC321" s="360"/>
    </row>
    <row r="322" spans="1:29" ht="17.25" customHeight="1" x14ac:dyDescent="0.2">
      <c r="A322" s="345" t="str">
        <f t="shared" si="355"/>
        <v>MS 102</v>
      </c>
      <c r="B322" s="661">
        <f t="shared" si="353"/>
        <v>121</v>
      </c>
      <c r="C322" s="661" t="str">
        <f t="shared" si="354"/>
        <v>MS 102-121</v>
      </c>
      <c r="D322" s="369"/>
      <c r="E322" s="370"/>
      <c r="F322" s="370"/>
      <c r="G322" s="370"/>
      <c r="H322" s="371"/>
      <c r="I322" s="371"/>
      <c r="J322" s="371"/>
      <c r="K322" s="371"/>
      <c r="L322" s="371"/>
      <c r="M322" s="371"/>
      <c r="N322" s="371"/>
      <c r="O322" s="371"/>
      <c r="P322" s="371"/>
      <c r="Q322" s="371"/>
      <c r="R322" s="626"/>
      <c r="S322" s="626"/>
      <c r="T322" s="626"/>
      <c r="U322" s="626"/>
      <c r="V322" s="610"/>
      <c r="W322" s="610"/>
      <c r="X322" s="371"/>
      <c r="Y322" s="371"/>
      <c r="Z322" s="371"/>
      <c r="AA322" s="371"/>
      <c r="AB322" s="371"/>
      <c r="AC322" s="626"/>
    </row>
    <row r="323" spans="1:29" ht="17.25" customHeight="1" x14ac:dyDescent="0.25">
      <c r="A323" s="345" t="str">
        <f t="shared" si="355"/>
        <v>MS 102</v>
      </c>
      <c r="B323" s="661">
        <f t="shared" si="353"/>
        <v>122</v>
      </c>
      <c r="C323" s="661" t="str">
        <f t="shared" si="354"/>
        <v>MS 102-122</v>
      </c>
      <c r="D323" s="346">
        <f t="shared" ref="D323:D359" si="403">D127</f>
        <v>42160</v>
      </c>
      <c r="E323" s="347">
        <v>7162073.5734999999</v>
      </c>
      <c r="F323" s="348">
        <v>665799.00100000005</v>
      </c>
      <c r="G323" s="373">
        <v>892.59299999999996</v>
      </c>
      <c r="H323" s="387"/>
      <c r="I323" s="618"/>
      <c r="J323" s="618"/>
      <c r="K323" s="618"/>
      <c r="L323" s="618"/>
      <c r="M323" s="618"/>
      <c r="N323" s="388"/>
      <c r="O323" s="388"/>
      <c r="P323" s="388"/>
      <c r="Q323" s="388"/>
      <c r="R323" s="634"/>
      <c r="S323" s="634"/>
      <c r="T323" s="634"/>
      <c r="U323" s="634"/>
      <c r="V323" s="618"/>
      <c r="W323" s="618"/>
      <c r="X323" s="388"/>
      <c r="Y323" s="388"/>
      <c r="Z323" s="388"/>
      <c r="AA323" s="388"/>
      <c r="AB323" s="388"/>
      <c r="AC323" s="634"/>
    </row>
    <row r="324" spans="1:29" ht="17.25" customHeight="1" x14ac:dyDescent="0.25">
      <c r="A324" s="345" t="str">
        <f t="shared" si="355"/>
        <v>MS 102</v>
      </c>
      <c r="B324" s="661">
        <f t="shared" si="353"/>
        <v>123</v>
      </c>
      <c r="C324" s="661" t="str">
        <f t="shared" si="354"/>
        <v>MS 102-123</v>
      </c>
      <c r="D324" s="346">
        <f t="shared" si="403"/>
        <v>42174</v>
      </c>
      <c r="E324" s="347">
        <v>7162073.5706000002</v>
      </c>
      <c r="F324" s="348">
        <v>665799.00589999999</v>
      </c>
      <c r="G324" s="348">
        <v>892.57100000000003</v>
      </c>
      <c r="H324" s="368">
        <f t="shared" ref="H324" si="404">SQRT((E324-E323)^2+(F324-F323)^2)*100</f>
        <v>0.56938561506529473</v>
      </c>
      <c r="I324" s="377">
        <f>SQRT((E324-$E$323)^2+(F324-$F$323)^2)*100</f>
        <v>0.56938561506529473</v>
      </c>
      <c r="J324" s="377">
        <f t="shared" ref="J324" si="405">(G324-G323)*100</f>
        <v>-2.1999999999934516</v>
      </c>
      <c r="K324" s="377">
        <f>(G324-$G$323)*100</f>
        <v>-2.1999999999934516</v>
      </c>
      <c r="L324" s="377">
        <f t="shared" ref="L324" si="406">H324/(D324-D323)</f>
        <v>4.0670401076092481E-2</v>
      </c>
      <c r="M324" s="377">
        <f t="shared" ref="M324" si="407">ABS(J324/(D324-D323))</f>
        <v>0.1571428571423894</v>
      </c>
      <c r="N324" s="378" t="str">
        <f t="shared" ref="N324" si="408">IF(L324&lt;=0.25,"OK",IF(AND(0.25&lt;L324,L324&lt;=1),"ATENÇÃO",IF(AND(1&lt;L324,L324&lt;=4),"ALERTA",IF(AND(4&lt;L324,L324&lt;=14),"INTERVENÇÃO","PARALISAÇÃO"))))</f>
        <v>OK</v>
      </c>
      <c r="O324" s="378" t="str">
        <f t="shared" ref="O324" si="409">IF(M324&lt;=0.25,"OK",IF(AND(0.25&lt;M324,M324&lt;=1),"ATENÇÃO",IF(AND(1&lt;M324,M324&lt;=4),"ALERTA",IF(AND(4&lt;M324,M324&lt;=14),"INTERVENÇÃO","PARALISAÇÃO"))))</f>
        <v>OK</v>
      </c>
      <c r="P324" s="378" t="str">
        <f t="shared" ref="P324" si="410">IF(L324&lt;=1,"COND. MIN.",IF(AND(1&lt;L324, L324&lt;=2),"ATENÇÃO",IF(AND(2&lt;L324,L324&lt;=5),"ALERTA","INTERVENÇÃO")))</f>
        <v>COND. MIN.</v>
      </c>
      <c r="Q324" s="378" t="str">
        <f t="shared" ref="Q324:Q360" si="411">IF(M324&lt;=2,"COND. MIN.",IF(AND(2&lt;M324, M324&lt;=4),"ATENÇÃO",IF(AND(4&lt;M324, M324&lt;=10),"ALERTA","INTERVENÇÃO")))</f>
        <v>COND. MIN.</v>
      </c>
      <c r="R324" s="629"/>
      <c r="S324" s="629"/>
      <c r="T324" s="625"/>
      <c r="U324" s="625"/>
      <c r="V324" s="356">
        <f t="shared" ref="V324:V360" si="412">(E324-$E$323)*100</f>
        <v>-0.28999997302889824</v>
      </c>
      <c r="W324" s="356">
        <f t="shared" ref="W324:W360" si="413">(F324-$F$323)*100</f>
        <v>0.48999999416992068</v>
      </c>
      <c r="X324" s="361" t="str">
        <f t="shared" ref="X324" si="414">IF(V324&gt;0,"NORTE","SUL")</f>
        <v>SUL</v>
      </c>
      <c r="Y324" s="361" t="str">
        <f t="shared" ref="Y324" si="415">IF(W324&gt;0,"LESTE","OESTE")</f>
        <v>LESTE</v>
      </c>
      <c r="Z324" s="361" t="str">
        <f t="shared" ref="Z324" si="416">IF(AND(X324="SUL", Y324="LESTE"),"SUDESTE", IF(AND(X324="SUL", Y324="OESTE"), "SUDOESTE", IF(AND(X324="NORTE", Y324="LESTE"), "NORDESTE", "NOROESTE")))</f>
        <v>SUDESTE</v>
      </c>
      <c r="AA324" s="391">
        <f t="shared" ref="AA324:AA360" si="417">ABS(ROUND(W324,2)/ROUND(I324,2))</f>
        <v>0.85964912280701755</v>
      </c>
      <c r="AB324" s="392">
        <f t="shared" ref="AB324" si="418">DEGREES(ASIN(AA324))</f>
        <v>59.277209220538261</v>
      </c>
      <c r="AC324" s="360" t="s">
        <v>196</v>
      </c>
    </row>
    <row r="325" spans="1:29" ht="17.25" customHeight="1" x14ac:dyDescent="0.25">
      <c r="A325" s="345" t="str">
        <f t="shared" si="355"/>
        <v>MS 102</v>
      </c>
      <c r="B325" s="661">
        <f t="shared" si="353"/>
        <v>124</v>
      </c>
      <c r="C325" s="661" t="str">
        <f t="shared" si="354"/>
        <v>MS 102-124</v>
      </c>
      <c r="D325" s="346">
        <f t="shared" si="403"/>
        <v>42181</v>
      </c>
      <c r="E325" s="347">
        <v>7162073.5703999996</v>
      </c>
      <c r="F325" s="348">
        <v>665799.00490000006</v>
      </c>
      <c r="G325" s="348">
        <v>892.56600000000003</v>
      </c>
      <c r="H325" s="368">
        <f t="shared" ref="H325:H326" si="419">SQRT((E325-E324)^2+(F325-F324)^2)*100</f>
        <v>0.10198039511568159</v>
      </c>
      <c r="I325" s="377">
        <f t="shared" ref="I325:I326" si="420">SQRT((E325-$E$323)^2+(F325-$F$323)^2)*100</f>
        <v>0.49819676914224181</v>
      </c>
      <c r="J325" s="377">
        <f t="shared" ref="J325:J326" si="421">(G325-G324)*100</f>
        <v>-0.49999999999954525</v>
      </c>
      <c r="K325" s="377">
        <f t="shared" ref="K325:K326" si="422">(G325-$G$323)*100</f>
        <v>-2.6999999999929969</v>
      </c>
      <c r="L325" s="377">
        <f t="shared" ref="L325:L326" si="423">H325/(D325-D324)</f>
        <v>1.4568627873668799E-2</v>
      </c>
      <c r="M325" s="377">
        <f t="shared" ref="M325:M326" si="424">ABS(J325/(D325-D324))</f>
        <v>7.1428571428506463E-2</v>
      </c>
      <c r="N325" s="378" t="str">
        <f t="shared" ref="N325:N326" si="425">IF(L325&lt;=0.25,"OK",IF(AND(0.25&lt;L325,L325&lt;=1),"ATENÇÃO",IF(AND(1&lt;L325,L325&lt;=4),"ALERTA",IF(AND(4&lt;L325,L325&lt;=14),"INTERVENÇÃO","PARALISAÇÃO"))))</f>
        <v>OK</v>
      </c>
      <c r="O325" s="378" t="str">
        <f t="shared" ref="O325:O326" si="426">IF(M325&lt;=0.25,"OK",IF(AND(0.25&lt;M325,M325&lt;=1),"ATENÇÃO",IF(AND(1&lt;M325,M325&lt;=4),"ALERTA",IF(AND(4&lt;M325,M325&lt;=14),"INTERVENÇÃO","PARALISAÇÃO"))))</f>
        <v>OK</v>
      </c>
      <c r="P325" s="378" t="str">
        <f t="shared" ref="P325:P326" si="427">IF(L325&lt;=1,"COND. MIN.",IF(AND(1&lt;L325, L325&lt;=2),"ATENÇÃO",IF(AND(2&lt;L325,L325&lt;=5),"ALERTA","INTERVENÇÃO")))</f>
        <v>COND. MIN.</v>
      </c>
      <c r="Q325" s="378" t="str">
        <f t="shared" si="411"/>
        <v>COND. MIN.</v>
      </c>
      <c r="R325" s="629"/>
      <c r="S325" s="629"/>
      <c r="T325" s="625"/>
      <c r="U325" s="625"/>
      <c r="V325" s="356">
        <f t="shared" si="412"/>
        <v>-0.31000003218650818</v>
      </c>
      <c r="W325" s="356">
        <f t="shared" si="413"/>
        <v>0.39000000106170774</v>
      </c>
      <c r="X325" s="361" t="str">
        <f t="shared" ref="X325:X326" si="428">IF(V325&gt;0,"NORTE","SUL")</f>
        <v>SUL</v>
      </c>
      <c r="Y325" s="361" t="str">
        <f t="shared" ref="Y325:Y326" si="429">IF(W325&gt;0,"LESTE","OESTE")</f>
        <v>LESTE</v>
      </c>
      <c r="Z325" s="361" t="str">
        <f t="shared" ref="Z325:Z326" si="430">IF(AND(X325="SUL", Y325="LESTE"),"SUDESTE", IF(AND(X325="SUL", Y325="OESTE"), "SUDOESTE", IF(AND(X325="NORTE", Y325="LESTE"), "NORDESTE", "NOROESTE")))</f>
        <v>SUDESTE</v>
      </c>
      <c r="AA325" s="391">
        <f t="shared" si="417"/>
        <v>0.78</v>
      </c>
      <c r="AB325" s="392">
        <f t="shared" ref="AB325:AB326" si="431">DEGREES(ASIN(AA325))</f>
        <v>51.260575402144354</v>
      </c>
      <c r="AC325" s="360" t="s">
        <v>196</v>
      </c>
    </row>
    <row r="326" spans="1:29" ht="17.25" customHeight="1" x14ac:dyDescent="0.25">
      <c r="A326" s="345" t="str">
        <f t="shared" si="355"/>
        <v>MS 102</v>
      </c>
      <c r="B326" s="661">
        <f t="shared" si="353"/>
        <v>125</v>
      </c>
      <c r="C326" s="661" t="str">
        <f t="shared" si="354"/>
        <v>MS 102-125</v>
      </c>
      <c r="D326" s="346">
        <f t="shared" si="403"/>
        <v>42188</v>
      </c>
      <c r="E326" s="347">
        <v>7162073.5867999997</v>
      </c>
      <c r="F326" s="348">
        <v>665798.99809999997</v>
      </c>
      <c r="G326" s="348">
        <v>892.55499999999995</v>
      </c>
      <c r="H326" s="368">
        <f t="shared" si="419"/>
        <v>1.775387292579738</v>
      </c>
      <c r="I326" s="377">
        <f t="shared" si="420"/>
        <v>1.361249404187544</v>
      </c>
      <c r="J326" s="377">
        <f t="shared" si="421"/>
        <v>-1.1000000000080945</v>
      </c>
      <c r="K326" s="377">
        <f t="shared" si="422"/>
        <v>-3.8000000000010914</v>
      </c>
      <c r="L326" s="377">
        <f t="shared" si="423"/>
        <v>0.2536267560828197</v>
      </c>
      <c r="M326" s="377">
        <f t="shared" si="424"/>
        <v>0.15714285714401349</v>
      </c>
      <c r="N326" s="378" t="str">
        <f t="shared" si="425"/>
        <v>ATENÇÃO</v>
      </c>
      <c r="O326" s="378" t="str">
        <f t="shared" si="426"/>
        <v>OK</v>
      </c>
      <c r="P326" s="378" t="str">
        <f t="shared" si="427"/>
        <v>COND. MIN.</v>
      </c>
      <c r="Q326" s="378" t="str">
        <f t="shared" si="411"/>
        <v>COND. MIN.</v>
      </c>
      <c r="R326" s="629"/>
      <c r="S326" s="629"/>
      <c r="T326" s="625"/>
      <c r="U326" s="625"/>
      <c r="V326" s="356">
        <f t="shared" si="412"/>
        <v>1.3299999758601189</v>
      </c>
      <c r="W326" s="356">
        <f t="shared" si="413"/>
        <v>-0.29000000795349479</v>
      </c>
      <c r="X326" s="361" t="str">
        <f t="shared" si="428"/>
        <v>NORTE</v>
      </c>
      <c r="Y326" s="361" t="str">
        <f t="shared" si="429"/>
        <v>OESTE</v>
      </c>
      <c r="Z326" s="361" t="str">
        <f t="shared" si="430"/>
        <v>NOROESTE</v>
      </c>
      <c r="AA326" s="391">
        <f t="shared" si="417"/>
        <v>0.21323529411764702</v>
      </c>
      <c r="AB326" s="392">
        <f t="shared" si="431"/>
        <v>12.312016453893165</v>
      </c>
      <c r="AC326" s="360" t="s">
        <v>196</v>
      </c>
    </row>
    <row r="327" spans="1:29" ht="17.25" customHeight="1" x14ac:dyDescent="0.25">
      <c r="A327" s="345" t="str">
        <f t="shared" si="355"/>
        <v>MS 102</v>
      </c>
      <c r="B327" s="661">
        <f t="shared" si="353"/>
        <v>126</v>
      </c>
      <c r="C327" s="661" t="str">
        <f t="shared" si="354"/>
        <v>MS 102-126</v>
      </c>
      <c r="D327" s="346">
        <f t="shared" si="403"/>
        <v>42195</v>
      </c>
      <c r="E327" s="347">
        <v>7162073.5743000004</v>
      </c>
      <c r="F327" s="348">
        <v>665799.00179999997</v>
      </c>
      <c r="G327" s="348">
        <v>892.54700000000003</v>
      </c>
      <c r="H327" s="368">
        <f t="shared" ref="H327:H328" si="432">SQRT((E327-E326)^2+(F327-F326)^2)*100</f>
        <v>1.3036102998282086</v>
      </c>
      <c r="I327" s="377">
        <f t="shared" ref="I327:I328" si="433">SQRT((E327-$E$323)^2+(F327-$F$323)^2)*100</f>
        <v>0.11313711505899732</v>
      </c>
      <c r="J327" s="377">
        <f t="shared" ref="J327:J328" si="434">(G327-G326)*100</f>
        <v>-0.79999999999245119</v>
      </c>
      <c r="K327" s="377">
        <f t="shared" ref="K327:K328" si="435">(G327-$G$323)*100</f>
        <v>-4.5999999999935426</v>
      </c>
      <c r="L327" s="377">
        <f t="shared" ref="L327:L328" si="436">H327/(D327-D326)</f>
        <v>0.18623004283260122</v>
      </c>
      <c r="M327" s="377">
        <f t="shared" ref="M327:M328" si="437">ABS(J327/(D327-D326))</f>
        <v>0.11428571428463588</v>
      </c>
      <c r="N327" s="378" t="str">
        <f t="shared" ref="N327:N328" si="438">IF(L327&lt;=0.25,"OK",IF(AND(0.25&lt;L327,L327&lt;=1),"ATENÇÃO",IF(AND(1&lt;L327,L327&lt;=4),"ALERTA",IF(AND(4&lt;L327,L327&lt;=14),"INTERVENÇÃO","PARALISAÇÃO"))))</f>
        <v>OK</v>
      </c>
      <c r="O327" s="378" t="str">
        <f t="shared" ref="O327:O328" si="439">IF(M327&lt;=0.25,"OK",IF(AND(0.25&lt;M327,M327&lt;=1),"ATENÇÃO",IF(AND(1&lt;M327,M327&lt;=4),"ALERTA",IF(AND(4&lt;M327,M327&lt;=14),"INTERVENÇÃO","PARALISAÇÃO"))))</f>
        <v>OK</v>
      </c>
      <c r="P327" s="378" t="str">
        <f t="shared" ref="P327:P328" si="440">IF(L327&lt;=1,"COND. MIN.",IF(AND(1&lt;L327, L327&lt;=2),"ATENÇÃO",IF(AND(2&lt;L327,L327&lt;=5),"ALERTA","INTERVENÇÃO")))</f>
        <v>COND. MIN.</v>
      </c>
      <c r="Q327" s="378" t="str">
        <f t="shared" si="411"/>
        <v>COND. MIN.</v>
      </c>
      <c r="R327" s="629"/>
      <c r="S327" s="629"/>
      <c r="T327" s="625"/>
      <c r="U327" s="625"/>
      <c r="V327" s="356">
        <f t="shared" si="412"/>
        <v>8.0000050365924835E-2</v>
      </c>
      <c r="W327" s="356">
        <f t="shared" si="413"/>
        <v>7.9999992158263922E-2</v>
      </c>
      <c r="X327" s="361" t="str">
        <f t="shared" ref="X327:X328" si="441">IF(V327&gt;0,"NORTE","SUL")</f>
        <v>NORTE</v>
      </c>
      <c r="Y327" s="361" t="str">
        <f t="shared" ref="Y327:Y328" si="442">IF(W327&gt;0,"LESTE","OESTE")</f>
        <v>LESTE</v>
      </c>
      <c r="Z327" s="361" t="str">
        <f t="shared" ref="Z327:Z328" si="443">IF(AND(X327="SUL", Y327="LESTE"),"SUDESTE", IF(AND(X327="SUL", Y327="OESTE"), "SUDOESTE", IF(AND(X327="NORTE", Y327="LESTE"), "NORDESTE", "NOROESTE")))</f>
        <v>NORDESTE</v>
      </c>
      <c r="AA327" s="391">
        <f t="shared" si="417"/>
        <v>0.72727272727272729</v>
      </c>
      <c r="AB327" s="392">
        <f t="shared" ref="AB327:AB328" si="444">DEGREES(ASIN(AA327))</f>
        <v>46.658241772777615</v>
      </c>
      <c r="AC327" s="360"/>
    </row>
    <row r="328" spans="1:29" ht="17.25" customHeight="1" x14ac:dyDescent="0.25">
      <c r="A328" s="345" t="str">
        <f t="shared" si="355"/>
        <v>MS 102</v>
      </c>
      <c r="B328" s="661">
        <f t="shared" si="353"/>
        <v>127</v>
      </c>
      <c r="C328" s="661" t="str">
        <f t="shared" si="354"/>
        <v>MS 102-127</v>
      </c>
      <c r="D328" s="346">
        <f t="shared" si="403"/>
        <v>42202</v>
      </c>
      <c r="E328" s="347">
        <v>7162073.5774999997</v>
      </c>
      <c r="F328" s="348">
        <v>665798.99710000004</v>
      </c>
      <c r="G328" s="348">
        <v>892.553</v>
      </c>
      <c r="H328" s="368">
        <f t="shared" si="432"/>
        <v>0.56859470956878655</v>
      </c>
      <c r="I328" s="377">
        <f t="shared" si="433"/>
        <v>0.55865908994163349</v>
      </c>
      <c r="J328" s="377">
        <f t="shared" si="434"/>
        <v>0.59999999999718057</v>
      </c>
      <c r="K328" s="377">
        <f t="shared" si="435"/>
        <v>-3.999999999996362</v>
      </c>
      <c r="L328" s="377">
        <f t="shared" si="436"/>
        <v>8.1227815652683791E-2</v>
      </c>
      <c r="M328" s="377">
        <f t="shared" si="437"/>
        <v>8.571428571388294E-2</v>
      </c>
      <c r="N328" s="378" t="str">
        <f t="shared" si="438"/>
        <v>OK</v>
      </c>
      <c r="O328" s="378" t="str">
        <f t="shared" si="439"/>
        <v>OK</v>
      </c>
      <c r="P328" s="378" t="str">
        <f t="shared" si="440"/>
        <v>COND. MIN.</v>
      </c>
      <c r="Q328" s="378" t="str">
        <f t="shared" si="411"/>
        <v>COND. MIN.</v>
      </c>
      <c r="R328" s="629"/>
      <c r="S328" s="629"/>
      <c r="T328" s="625"/>
      <c r="U328" s="625"/>
      <c r="V328" s="356">
        <f t="shared" si="412"/>
        <v>0.39999997243285179</v>
      </c>
      <c r="W328" s="356">
        <f t="shared" si="413"/>
        <v>-0.39000000106170774</v>
      </c>
      <c r="X328" s="361" t="str">
        <f t="shared" si="441"/>
        <v>NORTE</v>
      </c>
      <c r="Y328" s="361" t="str">
        <f t="shared" si="442"/>
        <v>OESTE</v>
      </c>
      <c r="Z328" s="361" t="str">
        <f t="shared" si="443"/>
        <v>NOROESTE</v>
      </c>
      <c r="AA328" s="391">
        <f t="shared" si="417"/>
        <v>0.6964285714285714</v>
      </c>
      <c r="AB328" s="392">
        <f t="shared" si="444"/>
        <v>44.141165481883576</v>
      </c>
      <c r="AC328" s="360"/>
    </row>
    <row r="329" spans="1:29" ht="17.25" customHeight="1" x14ac:dyDescent="0.25">
      <c r="A329" s="345" t="str">
        <f t="shared" si="355"/>
        <v>MS 102</v>
      </c>
      <c r="B329" s="661">
        <f t="shared" si="353"/>
        <v>128</v>
      </c>
      <c r="C329" s="661" t="str">
        <f t="shared" si="354"/>
        <v>MS 102-128</v>
      </c>
      <c r="D329" s="346">
        <f t="shared" si="403"/>
        <v>42209</v>
      </c>
      <c r="E329" s="347">
        <v>7162073.5773</v>
      </c>
      <c r="F329" s="348">
        <v>665798.99899999995</v>
      </c>
      <c r="G329" s="348">
        <v>892.52499999999998</v>
      </c>
      <c r="H329" s="368">
        <f t="shared" ref="H329:H330" si="445">SQRT((E329-E328)^2+(F329-F328)^2)*100</f>
        <v>0.19104971979738145</v>
      </c>
      <c r="I329" s="377">
        <f t="shared" ref="I329:I330" si="446">SQRT((E329-$E$323)^2+(F329-$F$323)^2)*100</f>
        <v>0.42941822116614442</v>
      </c>
      <c r="J329" s="377">
        <f t="shared" ref="J329:J330" si="447">(G329-G328)*100</f>
        <v>-2.8000000000020009</v>
      </c>
      <c r="K329" s="377">
        <f t="shared" ref="K329:K330" si="448">(G329-$G$323)*100</f>
        <v>-6.7999999999983629</v>
      </c>
      <c r="L329" s="377">
        <f t="shared" ref="L329:L330" si="449">H329/(D329-D328)</f>
        <v>2.7292817113911634E-2</v>
      </c>
      <c r="M329" s="377">
        <f t="shared" ref="M329:M330" si="450">ABS(J329/(D329-D328))</f>
        <v>0.40000000000028585</v>
      </c>
      <c r="N329" s="378" t="str">
        <f t="shared" ref="N329:N330" si="451">IF(L329&lt;=0.25,"OK",IF(AND(0.25&lt;L329,L329&lt;=1),"ATENÇÃO",IF(AND(1&lt;L329,L329&lt;=4),"ALERTA",IF(AND(4&lt;L329,L329&lt;=14),"INTERVENÇÃO","PARALISAÇÃO"))))</f>
        <v>OK</v>
      </c>
      <c r="O329" s="378" t="str">
        <f t="shared" ref="O329:O330" si="452">IF(M329&lt;=0.25,"OK",IF(AND(0.25&lt;M329,M329&lt;=1),"ATENÇÃO",IF(AND(1&lt;M329,M329&lt;=4),"ALERTA",IF(AND(4&lt;M329,M329&lt;=14),"INTERVENÇÃO","PARALISAÇÃO"))))</f>
        <v>ATENÇÃO</v>
      </c>
      <c r="P329" s="378" t="str">
        <f t="shared" ref="P329:P330" si="453">IF(L329&lt;=1,"COND. MIN.",IF(AND(1&lt;L329, L329&lt;=2),"ATENÇÃO",IF(AND(2&lt;L329,L329&lt;=5),"ALERTA","INTERVENÇÃO")))</f>
        <v>COND. MIN.</v>
      </c>
      <c r="Q329" s="378" t="str">
        <f t="shared" si="411"/>
        <v>COND. MIN.</v>
      </c>
      <c r="R329" s="629"/>
      <c r="S329" s="629"/>
      <c r="T329" s="625"/>
      <c r="U329" s="625"/>
      <c r="V329" s="356">
        <f t="shared" si="412"/>
        <v>0.38000000640749931</v>
      </c>
      <c r="W329" s="356">
        <f t="shared" si="413"/>
        <v>-0.20000000949949026</v>
      </c>
      <c r="X329" s="361" t="str">
        <f t="shared" ref="X329:X330" si="454">IF(V329&gt;0,"NORTE","SUL")</f>
        <v>NORTE</v>
      </c>
      <c r="Y329" s="361" t="str">
        <f t="shared" ref="Y329:Y330" si="455">IF(W329&gt;0,"LESTE","OESTE")</f>
        <v>OESTE</v>
      </c>
      <c r="Z329" s="361" t="str">
        <f t="shared" ref="Z329:Z330" si="456">IF(AND(X329="SUL", Y329="LESTE"),"SUDESTE", IF(AND(X329="SUL", Y329="OESTE"), "SUDOESTE", IF(AND(X329="NORTE", Y329="LESTE"), "NORDESTE", "NOROESTE")))</f>
        <v>NOROESTE</v>
      </c>
      <c r="AA329" s="391">
        <f t="shared" si="417"/>
        <v>0.46511627906976749</v>
      </c>
      <c r="AB329" s="392">
        <f t="shared" ref="AB329:AB330" si="457">DEGREES(ASIN(AA329))</f>
        <v>27.717747689609542</v>
      </c>
      <c r="AC329" s="360"/>
    </row>
    <row r="330" spans="1:29" ht="17.25" customHeight="1" x14ac:dyDescent="0.25">
      <c r="A330" s="345" t="str">
        <f t="shared" si="355"/>
        <v>MS 102</v>
      </c>
      <c r="B330" s="661">
        <f t="shared" si="353"/>
        <v>129</v>
      </c>
      <c r="C330" s="661" t="str">
        <f t="shared" si="354"/>
        <v>MS 102-129</v>
      </c>
      <c r="D330" s="346">
        <f t="shared" si="403"/>
        <v>42216</v>
      </c>
      <c r="E330" s="347">
        <v>7162073.5820000004</v>
      </c>
      <c r="F330" s="348">
        <v>665799.00089999998</v>
      </c>
      <c r="G330" s="348">
        <v>892.51599999999996</v>
      </c>
      <c r="H330" s="368">
        <f t="shared" si="445"/>
        <v>0.50695171231228797</v>
      </c>
      <c r="I330" s="377">
        <f t="shared" si="446"/>
        <v>0.85005886775860207</v>
      </c>
      <c r="J330" s="377">
        <f t="shared" si="447"/>
        <v>-0.90000000000145519</v>
      </c>
      <c r="K330" s="377">
        <f t="shared" si="448"/>
        <v>-7.6999999999998181</v>
      </c>
      <c r="L330" s="377">
        <f t="shared" si="449"/>
        <v>7.2421673187469712E-2</v>
      </c>
      <c r="M330" s="377">
        <f t="shared" si="450"/>
        <v>0.12857142857163645</v>
      </c>
      <c r="N330" s="378" t="str">
        <f t="shared" si="451"/>
        <v>OK</v>
      </c>
      <c r="O330" s="378" t="str">
        <f t="shared" si="452"/>
        <v>OK</v>
      </c>
      <c r="P330" s="378" t="str">
        <f t="shared" si="453"/>
        <v>COND. MIN.</v>
      </c>
      <c r="Q330" s="378" t="str">
        <f t="shared" si="411"/>
        <v>COND. MIN.</v>
      </c>
      <c r="R330" s="629"/>
      <c r="S330" s="629"/>
      <c r="T330" s="625"/>
      <c r="U330" s="625"/>
      <c r="V330" s="356">
        <f t="shared" si="412"/>
        <v>0.8500000461935997</v>
      </c>
      <c r="W330" s="356">
        <f t="shared" si="413"/>
        <v>-1.0000006295740604E-2</v>
      </c>
      <c r="X330" s="361" t="str">
        <f t="shared" si="454"/>
        <v>NORTE</v>
      </c>
      <c r="Y330" s="361" t="str">
        <f t="shared" si="455"/>
        <v>OESTE</v>
      </c>
      <c r="Z330" s="361" t="str">
        <f t="shared" si="456"/>
        <v>NOROESTE</v>
      </c>
      <c r="AA330" s="391">
        <f t="shared" si="417"/>
        <v>1.1764705882352941E-2</v>
      </c>
      <c r="AB330" s="392">
        <f t="shared" si="457"/>
        <v>0.67408354467481402</v>
      </c>
      <c r="AC330" s="360"/>
    </row>
    <row r="331" spans="1:29" ht="17.25" customHeight="1" x14ac:dyDescent="0.25">
      <c r="A331" s="345" t="str">
        <f t="shared" ref="A331:A348" si="458">A330</f>
        <v>MS 102</v>
      </c>
      <c r="B331" s="661">
        <f t="shared" si="353"/>
        <v>130</v>
      </c>
      <c r="C331" s="661" t="str">
        <f t="shared" si="354"/>
        <v>MS 102-130</v>
      </c>
      <c r="D331" s="346">
        <f t="shared" si="403"/>
        <v>42223</v>
      </c>
      <c r="E331" s="347">
        <v>7162073.5834999997</v>
      </c>
      <c r="F331" s="348">
        <v>665798.9976</v>
      </c>
      <c r="G331" s="348">
        <v>892.51</v>
      </c>
      <c r="H331" s="368">
        <f t="shared" ref="H331" si="459">SQRT((E331-E330)^2+(F331-F330)^2)*100</f>
        <v>0.36249134921571619</v>
      </c>
      <c r="I331" s="377">
        <f t="shared" ref="I331" si="460">SQRT((E331-$E$323)^2+(F331-$F$323)^2)*100</f>
        <v>1.0562196544098608</v>
      </c>
      <c r="J331" s="377">
        <f t="shared" ref="J331" si="461">(G331-G330)*100</f>
        <v>-0.59999999999718057</v>
      </c>
      <c r="K331" s="377">
        <f t="shared" ref="K331" si="462">(G331-$G$323)*100</f>
        <v>-8.2999999999969987</v>
      </c>
      <c r="L331" s="377">
        <f t="shared" ref="L331" si="463">H331/(D331-D330)</f>
        <v>5.1784478459388029E-2</v>
      </c>
      <c r="M331" s="377">
        <f t="shared" ref="M331" si="464">ABS(J331/(D331-D330))</f>
        <v>8.571428571388294E-2</v>
      </c>
      <c r="N331" s="378" t="str">
        <f t="shared" ref="N331" si="465">IF(L331&lt;=0.25,"OK",IF(AND(0.25&lt;L331,L331&lt;=1),"ATENÇÃO",IF(AND(1&lt;L331,L331&lt;=4),"ALERTA",IF(AND(4&lt;L331,L331&lt;=14),"INTERVENÇÃO","PARALISAÇÃO"))))</f>
        <v>OK</v>
      </c>
      <c r="O331" s="378" t="str">
        <f t="shared" ref="O331" si="466">IF(M331&lt;=0.25,"OK",IF(AND(0.25&lt;M331,M331&lt;=1),"ATENÇÃO",IF(AND(1&lt;M331,M331&lt;=4),"ALERTA",IF(AND(4&lt;M331,M331&lt;=14),"INTERVENÇÃO","PARALISAÇÃO"))))</f>
        <v>OK</v>
      </c>
      <c r="P331" s="378" t="str">
        <f t="shared" ref="P331" si="467">IF(L331&lt;=1,"COND. MIN.",IF(AND(1&lt;L331, L331&lt;=2),"ATENÇÃO",IF(AND(2&lt;L331,L331&lt;=5),"ALERTA","INTERVENÇÃO")))</f>
        <v>COND. MIN.</v>
      </c>
      <c r="Q331" s="378" t="str">
        <f t="shared" si="411"/>
        <v>COND. MIN.</v>
      </c>
      <c r="R331" s="629"/>
      <c r="S331" s="629"/>
      <c r="T331" s="625"/>
      <c r="U331" s="625"/>
      <c r="V331" s="356">
        <f t="shared" si="412"/>
        <v>0.99999997764825821</v>
      </c>
      <c r="W331" s="356">
        <f t="shared" si="413"/>
        <v>-0.34000000450760126</v>
      </c>
      <c r="X331" s="361" t="str">
        <f t="shared" ref="X331" si="468">IF(V331&gt;0,"NORTE","SUL")</f>
        <v>NORTE</v>
      </c>
      <c r="Y331" s="361" t="str">
        <f t="shared" ref="Y331" si="469">IF(W331&gt;0,"LESTE","OESTE")</f>
        <v>OESTE</v>
      </c>
      <c r="Z331" s="361" t="str">
        <f t="shared" ref="Z331" si="470">IF(AND(X331="SUL", Y331="LESTE"),"SUDESTE", IF(AND(X331="SUL", Y331="OESTE"), "SUDOESTE", IF(AND(X331="NORTE", Y331="LESTE"), "NORDESTE", "NOROESTE")))</f>
        <v>NOROESTE</v>
      </c>
      <c r="AA331" s="391">
        <f t="shared" si="417"/>
        <v>0.32075471698113206</v>
      </c>
      <c r="AB331" s="392">
        <f t="shared" ref="AB331" si="471">DEGREES(ASIN(AA331))</f>
        <v>18.70857310162781</v>
      </c>
      <c r="AC331" s="360"/>
    </row>
    <row r="332" spans="1:29" ht="17.25" customHeight="1" x14ac:dyDescent="0.25">
      <c r="A332" s="345" t="str">
        <f t="shared" si="458"/>
        <v>MS 102</v>
      </c>
      <c r="B332" s="661">
        <f t="shared" si="353"/>
        <v>131</v>
      </c>
      <c r="C332" s="661" t="str">
        <f t="shared" si="354"/>
        <v>MS 102-131</v>
      </c>
      <c r="D332" s="346">
        <f t="shared" si="403"/>
        <v>42230</v>
      </c>
      <c r="E332" s="347">
        <v>7162073.5892000003</v>
      </c>
      <c r="F332" s="348">
        <v>665798.99789999996</v>
      </c>
      <c r="G332" s="348">
        <v>892.505</v>
      </c>
      <c r="H332" s="368">
        <f t="shared" ref="H332:H334" si="472">SQRT((E332-E331)^2+(F332-F331)^2)*100</f>
        <v>0.57078898358190411</v>
      </c>
      <c r="I332" s="377">
        <f t="shared" ref="I332:I334" si="473">SQRT((E332-$E$323)^2+(F332-$F$323)^2)*100</f>
        <v>1.6003125043980109</v>
      </c>
      <c r="J332" s="377">
        <f t="shared" ref="J332:J334" si="474">(G332-G331)*100</f>
        <v>-0.49999999999954525</v>
      </c>
      <c r="K332" s="377">
        <f t="shared" ref="K332:K334" si="475">(G332-$G$323)*100</f>
        <v>-8.7999999999965439</v>
      </c>
      <c r="L332" s="377">
        <f t="shared" ref="L332:L334" si="476">H332/(D332-D331)</f>
        <v>8.1541283368843448E-2</v>
      </c>
      <c r="M332" s="377">
        <f t="shared" ref="M332:M334" si="477">ABS(J332/(D332-D331))</f>
        <v>7.1428571428506463E-2</v>
      </c>
      <c r="N332" s="378" t="str">
        <f t="shared" ref="N332:N334" si="478">IF(L332&lt;=0.25,"OK",IF(AND(0.25&lt;L332,L332&lt;=1),"ATENÇÃO",IF(AND(1&lt;L332,L332&lt;=4),"ALERTA",IF(AND(4&lt;L332,L332&lt;=14),"INTERVENÇÃO","PARALISAÇÃO"))))</f>
        <v>OK</v>
      </c>
      <c r="O332" s="378" t="str">
        <f t="shared" ref="O332:O334" si="479">IF(M332&lt;=0.25,"OK",IF(AND(0.25&lt;M332,M332&lt;=1),"ATENÇÃO",IF(AND(1&lt;M332,M332&lt;=4),"ALERTA",IF(AND(4&lt;M332,M332&lt;=14),"INTERVENÇÃO","PARALISAÇÃO"))))</f>
        <v>OK</v>
      </c>
      <c r="P332" s="378" t="str">
        <f t="shared" ref="P332:P334" si="480">IF(L332&lt;=1,"COND. MIN.",IF(AND(1&lt;L332, L332&lt;=2),"ATENÇÃO",IF(AND(2&lt;L332,L332&lt;=5),"ALERTA","INTERVENÇÃO")))</f>
        <v>COND. MIN.</v>
      </c>
      <c r="Q332" s="378" t="str">
        <f t="shared" si="411"/>
        <v>COND. MIN.</v>
      </c>
      <c r="R332" s="629"/>
      <c r="S332" s="629"/>
      <c r="T332" s="625"/>
      <c r="U332" s="625"/>
      <c r="V332" s="356">
        <f t="shared" si="412"/>
        <v>1.5700000338256359</v>
      </c>
      <c r="W332" s="356">
        <f t="shared" si="413"/>
        <v>-0.31000000890344381</v>
      </c>
      <c r="X332" s="361" t="str">
        <f t="shared" ref="X332:X334" si="481">IF(V332&gt;0,"NORTE","SUL")</f>
        <v>NORTE</v>
      </c>
      <c r="Y332" s="361" t="str">
        <f t="shared" ref="Y332:Y334" si="482">IF(W332&gt;0,"LESTE","OESTE")</f>
        <v>OESTE</v>
      </c>
      <c r="Z332" s="361" t="str">
        <f t="shared" ref="Z332:Z334" si="483">IF(AND(X332="SUL", Y332="LESTE"),"SUDESTE", IF(AND(X332="SUL", Y332="OESTE"), "SUDOESTE", IF(AND(X332="NORTE", Y332="LESTE"), "NORDESTE", "NOROESTE")))</f>
        <v>NOROESTE</v>
      </c>
      <c r="AA332" s="391">
        <f t="shared" si="417"/>
        <v>0.19374999999999998</v>
      </c>
      <c r="AB332" s="392">
        <f t="shared" ref="AB332:AB334" si="484">DEGREES(ASIN(AA332))</f>
        <v>11.171711321105446</v>
      </c>
      <c r="AC332" s="360"/>
    </row>
    <row r="333" spans="1:29" ht="17.25" customHeight="1" x14ac:dyDescent="0.25">
      <c r="A333" s="345" t="str">
        <f t="shared" si="458"/>
        <v>MS 102</v>
      </c>
      <c r="B333" s="661">
        <f t="shared" si="353"/>
        <v>132</v>
      </c>
      <c r="C333" s="661" t="str">
        <f t="shared" si="354"/>
        <v>MS 102-132</v>
      </c>
      <c r="D333" s="346">
        <f t="shared" si="403"/>
        <v>42244</v>
      </c>
      <c r="E333" s="347">
        <v>7162073.5864000004</v>
      </c>
      <c r="F333" s="348">
        <v>665799.00219999999</v>
      </c>
      <c r="G333" s="348">
        <v>892.49</v>
      </c>
      <c r="H333" s="368">
        <f t="shared" si="472"/>
        <v>0.51312766146064015</v>
      </c>
      <c r="I333" s="377">
        <f t="shared" si="473"/>
        <v>1.2955694159720845</v>
      </c>
      <c r="J333" s="377">
        <f t="shared" si="474"/>
        <v>-1.4999999999986358</v>
      </c>
      <c r="K333" s="377">
        <f t="shared" si="475"/>
        <v>-10.29999999999518</v>
      </c>
      <c r="L333" s="377">
        <f t="shared" si="476"/>
        <v>3.6651975818617157E-2</v>
      </c>
      <c r="M333" s="377">
        <f t="shared" si="477"/>
        <v>0.1071428571427597</v>
      </c>
      <c r="N333" s="378" t="str">
        <f t="shared" si="478"/>
        <v>OK</v>
      </c>
      <c r="O333" s="378" t="str">
        <f t="shared" si="479"/>
        <v>OK</v>
      </c>
      <c r="P333" s="378" t="str">
        <f t="shared" si="480"/>
        <v>COND. MIN.</v>
      </c>
      <c r="Q333" s="378" t="str">
        <f t="shared" si="411"/>
        <v>COND. MIN.</v>
      </c>
      <c r="R333" s="629"/>
      <c r="S333" s="629"/>
      <c r="T333" s="625"/>
      <c r="U333" s="625"/>
      <c r="V333" s="356">
        <f t="shared" si="412"/>
        <v>1.2900000438094139</v>
      </c>
      <c r="W333" s="356">
        <f t="shared" si="413"/>
        <v>0.11999999405816197</v>
      </c>
      <c r="X333" s="361" t="str">
        <f t="shared" si="481"/>
        <v>NORTE</v>
      </c>
      <c r="Y333" s="361" t="str">
        <f t="shared" si="482"/>
        <v>LESTE</v>
      </c>
      <c r="Z333" s="361" t="str">
        <f t="shared" si="483"/>
        <v>NORDESTE</v>
      </c>
      <c r="AA333" s="391">
        <f t="shared" si="417"/>
        <v>9.2307692307692299E-2</v>
      </c>
      <c r="AB333" s="392">
        <f t="shared" si="484"/>
        <v>5.2963809118523217</v>
      </c>
      <c r="AC333" s="360"/>
    </row>
    <row r="334" spans="1:29" ht="17.25" customHeight="1" x14ac:dyDescent="0.25">
      <c r="A334" s="345" t="str">
        <f t="shared" si="458"/>
        <v>MS 102</v>
      </c>
      <c r="B334" s="661">
        <f t="shared" si="353"/>
        <v>133</v>
      </c>
      <c r="C334" s="661" t="str">
        <f t="shared" si="354"/>
        <v>MS 102-133</v>
      </c>
      <c r="D334" s="346">
        <f t="shared" si="403"/>
        <v>42251</v>
      </c>
      <c r="E334" s="347">
        <v>7162073.5906999996</v>
      </c>
      <c r="F334" s="348">
        <v>665798.98670000001</v>
      </c>
      <c r="G334" s="348">
        <v>892.48</v>
      </c>
      <c r="H334" s="368">
        <f t="shared" si="472"/>
        <v>1.6085396874536055</v>
      </c>
      <c r="I334" s="377">
        <f t="shared" si="473"/>
        <v>2.2368057340095473</v>
      </c>
      <c r="J334" s="377">
        <f t="shared" si="474"/>
        <v>-0.99999999999909051</v>
      </c>
      <c r="K334" s="377">
        <f t="shared" si="475"/>
        <v>-11.29999999999427</v>
      </c>
      <c r="L334" s="377">
        <f t="shared" si="476"/>
        <v>0.22979138392194365</v>
      </c>
      <c r="M334" s="377">
        <f t="shared" si="477"/>
        <v>0.14285714285701293</v>
      </c>
      <c r="N334" s="378" t="str">
        <f t="shared" si="478"/>
        <v>OK</v>
      </c>
      <c r="O334" s="378" t="str">
        <f t="shared" si="479"/>
        <v>OK</v>
      </c>
      <c r="P334" s="378" t="str">
        <f t="shared" si="480"/>
        <v>COND. MIN.</v>
      </c>
      <c r="Q334" s="378" t="str">
        <f t="shared" si="411"/>
        <v>COND. MIN.</v>
      </c>
      <c r="R334" s="629"/>
      <c r="S334" s="629"/>
      <c r="T334" s="625"/>
      <c r="U334" s="625"/>
      <c r="V334" s="356">
        <f t="shared" si="412"/>
        <v>1.7199999652802944</v>
      </c>
      <c r="W334" s="356">
        <f t="shared" si="413"/>
        <v>-1.4300000038929284</v>
      </c>
      <c r="X334" s="361" t="str">
        <f t="shared" si="481"/>
        <v>NORTE</v>
      </c>
      <c r="Y334" s="361" t="str">
        <f t="shared" si="482"/>
        <v>OESTE</v>
      </c>
      <c r="Z334" s="361" t="str">
        <f t="shared" si="483"/>
        <v>NOROESTE</v>
      </c>
      <c r="AA334" s="391">
        <f t="shared" si="417"/>
        <v>0.6383928571428571</v>
      </c>
      <c r="AB334" s="392">
        <f t="shared" si="484"/>
        <v>39.672083031266872</v>
      </c>
      <c r="AC334" s="360"/>
    </row>
    <row r="335" spans="1:29" ht="17.25" customHeight="1" x14ac:dyDescent="0.25">
      <c r="A335" s="345" t="str">
        <f t="shared" si="458"/>
        <v>MS 102</v>
      </c>
      <c r="B335" s="661">
        <f t="shared" si="353"/>
        <v>134</v>
      </c>
      <c r="C335" s="661" t="str">
        <f t="shared" si="354"/>
        <v>MS 102-134</v>
      </c>
      <c r="D335" s="346">
        <f t="shared" si="403"/>
        <v>42258</v>
      </c>
      <c r="E335" s="347">
        <v>7162073.5966999996</v>
      </c>
      <c r="F335" s="348">
        <v>665798.99179999996</v>
      </c>
      <c r="G335" s="348">
        <v>892.47299999999996</v>
      </c>
      <c r="H335" s="368">
        <f t="shared" ref="H335" si="485">SQRT((E335-E334)^2+(F335-F334)^2)*100</f>
        <v>0.78746428571761573</v>
      </c>
      <c r="I335" s="377">
        <f t="shared" ref="I335" si="486">SQRT((E335-$E$323)^2+(F335-$F$323)^2)*100</f>
        <v>2.4957563741764699</v>
      </c>
      <c r="J335" s="377">
        <f t="shared" ref="J335" si="487">(G335-G334)*100</f>
        <v>-0.70000000000618456</v>
      </c>
      <c r="K335" s="377">
        <f t="shared" ref="K335" si="488">(G335-$G$323)*100</f>
        <v>-12.000000000000455</v>
      </c>
      <c r="L335" s="377">
        <f t="shared" ref="L335" si="489">H335/(D335-D334)</f>
        <v>0.11249489795965939</v>
      </c>
      <c r="M335" s="377">
        <f t="shared" ref="M335" si="490">ABS(J335/(D335-D334))</f>
        <v>0.10000000000088351</v>
      </c>
      <c r="N335" s="378" t="str">
        <f t="shared" ref="N335" si="491">IF(L335&lt;=0.25,"OK",IF(AND(0.25&lt;L335,L335&lt;=1),"ATENÇÃO",IF(AND(1&lt;L335,L335&lt;=4),"ALERTA",IF(AND(4&lt;L335,L335&lt;=14),"INTERVENÇÃO","PARALISAÇÃO"))))</f>
        <v>OK</v>
      </c>
      <c r="O335" s="378" t="str">
        <f t="shared" ref="O335" si="492">IF(M335&lt;=0.25,"OK",IF(AND(0.25&lt;M335,M335&lt;=1),"ATENÇÃO",IF(AND(1&lt;M335,M335&lt;=4),"ALERTA",IF(AND(4&lt;M335,M335&lt;=14),"INTERVENÇÃO","PARALISAÇÃO"))))</f>
        <v>OK</v>
      </c>
      <c r="P335" s="378" t="str">
        <f t="shared" ref="P335" si="493">IF(L335&lt;=1,"COND. MIN.",IF(AND(1&lt;L335, L335&lt;=2),"ATENÇÃO",IF(AND(2&lt;L335,L335&lt;=5),"ALERTA","INTERVENÇÃO")))</f>
        <v>COND. MIN.</v>
      </c>
      <c r="Q335" s="378" t="str">
        <f t="shared" si="411"/>
        <v>COND. MIN.</v>
      </c>
      <c r="R335" s="629"/>
      <c r="S335" s="629"/>
      <c r="T335" s="625"/>
      <c r="U335" s="625"/>
      <c r="V335" s="356">
        <f t="shared" si="412"/>
        <v>2.3199999704957008</v>
      </c>
      <c r="W335" s="356">
        <f t="shared" si="413"/>
        <v>-0.92000000877305865</v>
      </c>
      <c r="X335" s="361" t="str">
        <f t="shared" ref="X335" si="494">IF(V335&gt;0,"NORTE","SUL")</f>
        <v>NORTE</v>
      </c>
      <c r="Y335" s="361" t="str">
        <f t="shared" ref="Y335" si="495">IF(W335&gt;0,"LESTE","OESTE")</f>
        <v>OESTE</v>
      </c>
      <c r="Z335" s="361" t="str">
        <f t="shared" ref="Z335" si="496">IF(AND(X335="SUL", Y335="LESTE"),"SUDESTE", IF(AND(X335="SUL", Y335="OESTE"), "SUDOESTE", IF(AND(X335="NORTE", Y335="LESTE"), "NORDESTE", "NOROESTE")))</f>
        <v>NOROESTE</v>
      </c>
      <c r="AA335" s="391">
        <f t="shared" si="417"/>
        <v>0.36799999999999999</v>
      </c>
      <c r="AB335" s="392">
        <f t="shared" ref="AB335" si="497">DEGREES(ASIN(AA335))</f>
        <v>21.592324871570213</v>
      </c>
      <c r="AC335" s="360"/>
    </row>
    <row r="336" spans="1:29" ht="17.25" customHeight="1" x14ac:dyDescent="0.25">
      <c r="A336" s="345" t="str">
        <f t="shared" si="458"/>
        <v>MS 102</v>
      </c>
      <c r="B336" s="661">
        <f t="shared" si="353"/>
        <v>135</v>
      </c>
      <c r="C336" s="661" t="str">
        <f t="shared" si="354"/>
        <v>MS 102-135</v>
      </c>
      <c r="D336" s="346">
        <f t="shared" si="403"/>
        <v>42265</v>
      </c>
      <c r="E336" s="347">
        <v>7162073.5982999997</v>
      </c>
      <c r="F336" s="348">
        <v>665798.98560000001</v>
      </c>
      <c r="G336" s="348">
        <v>892.46400000000006</v>
      </c>
      <c r="H336" s="368">
        <f t="shared" ref="H336:H337" si="498">SQRT((E336-E335)^2+(F336-F335)^2)*100</f>
        <v>0.64031242033979818</v>
      </c>
      <c r="I336" s="377">
        <f t="shared" ref="I336:I337" si="499">SQRT((E336-$E$323)^2+(F336-$F$323)^2)*100</f>
        <v>2.919246461247671</v>
      </c>
      <c r="J336" s="377">
        <f t="shared" ref="J336:J337" si="500">(G336-G335)*100</f>
        <v>-0.89999999999008651</v>
      </c>
      <c r="K336" s="377">
        <f t="shared" ref="K336:K337" si="501">(G336-$G$323)*100</f>
        <v>-12.899999999990541</v>
      </c>
      <c r="L336" s="377">
        <f t="shared" ref="L336:L337" si="502">H336/(D336-D335)</f>
        <v>9.1473202905685461E-2</v>
      </c>
      <c r="M336" s="377">
        <f t="shared" ref="M336:M337" si="503">ABS(J336/(D336-D335))</f>
        <v>0.12857142857001236</v>
      </c>
      <c r="N336" s="378" t="str">
        <f t="shared" ref="N336:N337" si="504">IF(L336&lt;=0.25,"OK",IF(AND(0.25&lt;L336,L336&lt;=1),"ATENÇÃO",IF(AND(1&lt;L336,L336&lt;=4),"ALERTA",IF(AND(4&lt;L336,L336&lt;=14),"INTERVENÇÃO","PARALISAÇÃO"))))</f>
        <v>OK</v>
      </c>
      <c r="O336" s="378" t="str">
        <f t="shared" ref="O336:O337" si="505">IF(M336&lt;=0.25,"OK",IF(AND(0.25&lt;M336,M336&lt;=1),"ATENÇÃO",IF(AND(1&lt;M336,M336&lt;=4),"ALERTA",IF(AND(4&lt;M336,M336&lt;=14),"INTERVENÇÃO","PARALISAÇÃO"))))</f>
        <v>OK</v>
      </c>
      <c r="P336" s="378" t="str">
        <f t="shared" ref="P336:P337" si="506">IF(L336&lt;=1,"COND. MIN.",IF(AND(1&lt;L336, L336&lt;=2),"ATENÇÃO",IF(AND(2&lt;L336,L336&lt;=5),"ALERTA","INTERVENÇÃO")))</f>
        <v>COND. MIN.</v>
      </c>
      <c r="Q336" s="378" t="str">
        <f t="shared" si="411"/>
        <v>COND. MIN.</v>
      </c>
      <c r="R336" s="629"/>
      <c r="S336" s="629"/>
      <c r="T336" s="625"/>
      <c r="U336" s="625"/>
      <c r="V336" s="356">
        <f t="shared" si="412"/>
        <v>2.479999978095293</v>
      </c>
      <c r="W336" s="356">
        <f t="shared" si="413"/>
        <v>-1.5400000032968819</v>
      </c>
      <c r="X336" s="361" t="str">
        <f t="shared" ref="X336:X337" si="507">IF(V336&gt;0,"NORTE","SUL")</f>
        <v>NORTE</v>
      </c>
      <c r="Y336" s="361" t="str">
        <f t="shared" ref="Y336:Y337" si="508">IF(W336&gt;0,"LESTE","OESTE")</f>
        <v>OESTE</v>
      </c>
      <c r="Z336" s="361" t="str">
        <f t="shared" ref="Z336:Z337" si="509">IF(AND(X336="SUL", Y336="LESTE"),"SUDESTE", IF(AND(X336="SUL", Y336="OESTE"), "SUDOESTE", IF(AND(X336="NORTE", Y336="LESTE"), "NORDESTE", "NOROESTE")))</f>
        <v>NOROESTE</v>
      </c>
      <c r="AA336" s="391">
        <f t="shared" si="417"/>
        <v>0.5273972602739726</v>
      </c>
      <c r="AB336" s="392">
        <f t="shared" ref="AB336:AB337" si="510">DEGREES(ASIN(AA336))</f>
        <v>31.829766280326091</v>
      </c>
      <c r="AC336" s="360"/>
    </row>
    <row r="337" spans="1:29" ht="17.25" customHeight="1" x14ac:dyDescent="0.25">
      <c r="A337" s="345" t="str">
        <f t="shared" si="458"/>
        <v>MS 102</v>
      </c>
      <c r="B337" s="661">
        <f t="shared" si="353"/>
        <v>136</v>
      </c>
      <c r="C337" s="661" t="str">
        <f t="shared" si="354"/>
        <v>MS 102-136</v>
      </c>
      <c r="D337" s="346">
        <f t="shared" si="403"/>
        <v>42272</v>
      </c>
      <c r="E337" s="347">
        <v>7162073.6028000005</v>
      </c>
      <c r="F337" s="348">
        <v>665798.98840000003</v>
      </c>
      <c r="G337" s="348">
        <v>892.45799999999997</v>
      </c>
      <c r="H337" s="368">
        <f t="shared" si="498"/>
        <v>0.53000006350284612</v>
      </c>
      <c r="I337" s="377">
        <f t="shared" si="499"/>
        <v>3.1894357350489138</v>
      </c>
      <c r="J337" s="377">
        <f t="shared" si="500"/>
        <v>-0.60000000000854925</v>
      </c>
      <c r="K337" s="377">
        <f t="shared" si="501"/>
        <v>-13.499999999999091</v>
      </c>
      <c r="L337" s="377">
        <f t="shared" si="502"/>
        <v>7.5714294786120878E-2</v>
      </c>
      <c r="M337" s="377">
        <f t="shared" si="503"/>
        <v>8.571428571550703E-2</v>
      </c>
      <c r="N337" s="378" t="str">
        <f t="shared" si="504"/>
        <v>OK</v>
      </c>
      <c r="O337" s="378" t="str">
        <f t="shared" si="505"/>
        <v>OK</v>
      </c>
      <c r="P337" s="378" t="str">
        <f t="shared" si="506"/>
        <v>COND. MIN.</v>
      </c>
      <c r="Q337" s="378" t="str">
        <f t="shared" si="411"/>
        <v>COND. MIN.</v>
      </c>
      <c r="R337" s="629"/>
      <c r="S337" s="629"/>
      <c r="T337" s="625"/>
      <c r="U337" s="625"/>
      <c r="V337" s="356">
        <f t="shared" si="412"/>
        <v>2.930000051856041</v>
      </c>
      <c r="W337" s="356">
        <f t="shared" si="413"/>
        <v>-1.2600000016391277</v>
      </c>
      <c r="X337" s="361" t="str">
        <f t="shared" si="507"/>
        <v>NORTE</v>
      </c>
      <c r="Y337" s="361" t="str">
        <f t="shared" si="508"/>
        <v>OESTE</v>
      </c>
      <c r="Z337" s="361" t="str">
        <f t="shared" si="509"/>
        <v>NOROESTE</v>
      </c>
      <c r="AA337" s="391">
        <f t="shared" si="417"/>
        <v>0.39498432601880878</v>
      </c>
      <c r="AB337" s="392">
        <f t="shared" si="510"/>
        <v>23.264996519212939</v>
      </c>
      <c r="AC337" s="360"/>
    </row>
    <row r="338" spans="1:29" ht="17.25" customHeight="1" x14ac:dyDescent="0.25">
      <c r="A338" s="345" t="str">
        <f t="shared" si="458"/>
        <v>MS 102</v>
      </c>
      <c r="B338" s="661">
        <f t="shared" si="353"/>
        <v>137</v>
      </c>
      <c r="C338" s="661" t="str">
        <f t="shared" si="354"/>
        <v>MS 102-137</v>
      </c>
      <c r="D338" s="346">
        <f t="shared" si="403"/>
        <v>42279</v>
      </c>
      <c r="E338" s="347">
        <v>7162073.6057000002</v>
      </c>
      <c r="F338" s="348">
        <v>665798.99159999995</v>
      </c>
      <c r="G338" s="348">
        <v>892.44899999999996</v>
      </c>
      <c r="H338" s="368">
        <f t="shared" ref="H338:H340" si="511">SQRT((E338-E337)^2+(F338-F337)^2)*100</f>
        <v>0.43185643353211567</v>
      </c>
      <c r="I338" s="377">
        <f t="shared" ref="I338:I340" si="512">SQRT((E338-$E$323)^2+(F338-$F$323)^2)*100</f>
        <v>3.3544001220096362</v>
      </c>
      <c r="J338" s="377">
        <f t="shared" ref="J338:J340" si="513">(G338-G337)*100</f>
        <v>-0.90000000000145519</v>
      </c>
      <c r="K338" s="377">
        <f t="shared" ref="K338:K340" si="514">(G338-$G$323)*100</f>
        <v>-14.400000000000546</v>
      </c>
      <c r="L338" s="377">
        <f t="shared" ref="L338:L340" si="515">H338/(D338-D337)</f>
        <v>6.1693776218873668E-2</v>
      </c>
      <c r="M338" s="377">
        <f t="shared" ref="M338:M340" si="516">ABS(J338/(D338-D337))</f>
        <v>0.12857142857163645</v>
      </c>
      <c r="N338" s="378" t="str">
        <f t="shared" ref="N338:N340" si="517">IF(L338&lt;=0.25,"OK",IF(AND(0.25&lt;L338,L338&lt;=1),"ATENÇÃO",IF(AND(1&lt;L338,L338&lt;=4),"ALERTA",IF(AND(4&lt;L338,L338&lt;=14),"INTERVENÇÃO","PARALISAÇÃO"))))</f>
        <v>OK</v>
      </c>
      <c r="O338" s="378" t="str">
        <f t="shared" ref="O338:O340" si="518">IF(M338&lt;=0.25,"OK",IF(AND(0.25&lt;M338,M338&lt;=1),"ATENÇÃO",IF(AND(1&lt;M338,M338&lt;=4),"ALERTA",IF(AND(4&lt;M338,M338&lt;=14),"INTERVENÇÃO","PARALISAÇÃO"))))</f>
        <v>OK</v>
      </c>
      <c r="P338" s="378" t="str">
        <f t="shared" ref="P338:P340" si="519">IF(L338&lt;=1,"COND. MIN.",IF(AND(1&lt;L338, L338&lt;=2),"ATENÇÃO",IF(AND(2&lt;L338,L338&lt;=5),"ALERTA","INTERVENÇÃO")))</f>
        <v>COND. MIN.</v>
      </c>
      <c r="Q338" s="378" t="str">
        <f t="shared" si="411"/>
        <v>COND. MIN.</v>
      </c>
      <c r="R338" s="629"/>
      <c r="S338" s="629"/>
      <c r="T338" s="625"/>
      <c r="U338" s="625"/>
      <c r="V338" s="356">
        <f t="shared" si="412"/>
        <v>3.2200000248849392</v>
      </c>
      <c r="W338" s="356">
        <f t="shared" si="413"/>
        <v>-0.94000000972300768</v>
      </c>
      <c r="X338" s="361" t="str">
        <f t="shared" ref="X338:X340" si="520">IF(V338&gt;0,"NORTE","SUL")</f>
        <v>NORTE</v>
      </c>
      <c r="Y338" s="361" t="str">
        <f t="shared" ref="Y338:Y340" si="521">IF(W338&gt;0,"LESTE","OESTE")</f>
        <v>OESTE</v>
      </c>
      <c r="Z338" s="361" t="str">
        <f t="shared" ref="Z338:Z340" si="522">IF(AND(X338="SUL", Y338="LESTE"),"SUDESTE", IF(AND(X338="SUL", Y338="OESTE"), "SUDOESTE", IF(AND(X338="NORTE", Y338="LESTE"), "NORDESTE", "NOROESTE")))</f>
        <v>NOROESTE</v>
      </c>
      <c r="AA338" s="391">
        <f t="shared" si="417"/>
        <v>0.28059701492537309</v>
      </c>
      <c r="AB338" s="392">
        <f t="shared" ref="AB338:AB340" si="523">DEGREES(ASIN(AA338))</f>
        <v>16.295839646396921</v>
      </c>
      <c r="AC338" s="360"/>
    </row>
    <row r="339" spans="1:29" ht="17.25" customHeight="1" x14ac:dyDescent="0.25">
      <c r="A339" s="345" t="str">
        <f t="shared" si="458"/>
        <v>MS 102</v>
      </c>
      <c r="B339" s="661">
        <f t="shared" si="353"/>
        <v>138</v>
      </c>
      <c r="C339" s="661" t="str">
        <f t="shared" si="354"/>
        <v>MS 102-138</v>
      </c>
      <c r="D339" s="346">
        <f t="shared" si="403"/>
        <v>42286</v>
      </c>
      <c r="E339" s="347">
        <v>7162073.6076999996</v>
      </c>
      <c r="F339" s="348">
        <v>665798.99679999996</v>
      </c>
      <c r="G339" s="348">
        <v>892.44100000000003</v>
      </c>
      <c r="H339" s="368">
        <f t="shared" si="511"/>
        <v>0.55713551074434053</v>
      </c>
      <c r="I339" s="377">
        <f t="shared" si="512"/>
        <v>3.4456929294989753</v>
      </c>
      <c r="J339" s="377">
        <f t="shared" si="513"/>
        <v>-0.79999999999245119</v>
      </c>
      <c r="K339" s="377">
        <f t="shared" si="514"/>
        <v>-15.199999999992997</v>
      </c>
      <c r="L339" s="377">
        <f t="shared" si="515"/>
        <v>7.9590787249191511E-2</v>
      </c>
      <c r="M339" s="377">
        <f t="shared" si="516"/>
        <v>0.11428571428463588</v>
      </c>
      <c r="N339" s="378" t="str">
        <f t="shared" si="517"/>
        <v>OK</v>
      </c>
      <c r="O339" s="378" t="str">
        <f t="shared" si="518"/>
        <v>OK</v>
      </c>
      <c r="P339" s="378" t="str">
        <f t="shared" si="519"/>
        <v>COND. MIN.</v>
      </c>
      <c r="Q339" s="378" t="str">
        <f t="shared" si="411"/>
        <v>COND. MIN.</v>
      </c>
      <c r="R339" s="629"/>
      <c r="S339" s="629"/>
      <c r="T339" s="625"/>
      <c r="U339" s="625"/>
      <c r="V339" s="356">
        <f t="shared" si="412"/>
        <v>3.4199999645352364</v>
      </c>
      <c r="W339" s="356">
        <f t="shared" si="413"/>
        <v>-0.42000000830739737</v>
      </c>
      <c r="X339" s="361" t="str">
        <f t="shared" si="520"/>
        <v>NORTE</v>
      </c>
      <c r="Y339" s="361" t="str">
        <f t="shared" si="521"/>
        <v>OESTE</v>
      </c>
      <c r="Z339" s="361" t="str">
        <f t="shared" si="522"/>
        <v>NOROESTE</v>
      </c>
      <c r="AA339" s="391">
        <f t="shared" si="417"/>
        <v>0.1217391304347826</v>
      </c>
      <c r="AB339" s="392">
        <f t="shared" si="523"/>
        <v>6.9924833786711975</v>
      </c>
      <c r="AC339" s="360"/>
    </row>
    <row r="340" spans="1:29" ht="17.25" customHeight="1" x14ac:dyDescent="0.25">
      <c r="A340" s="345" t="str">
        <f t="shared" si="458"/>
        <v>MS 102</v>
      </c>
      <c r="B340" s="661">
        <f t="shared" si="353"/>
        <v>139</v>
      </c>
      <c r="C340" s="661" t="str">
        <f t="shared" si="354"/>
        <v>MS 102-139</v>
      </c>
      <c r="D340" s="346">
        <f t="shared" si="403"/>
        <v>42300</v>
      </c>
      <c r="E340" s="347">
        <v>7162073.6036</v>
      </c>
      <c r="F340" s="348">
        <v>665798.9865</v>
      </c>
      <c r="G340" s="348">
        <v>892.42399999999998</v>
      </c>
      <c r="H340" s="368">
        <f t="shared" si="511"/>
        <v>1.1086027044565712</v>
      </c>
      <c r="I340" s="377">
        <f t="shared" si="512"/>
        <v>3.3410477501473079</v>
      </c>
      <c r="J340" s="377">
        <f t="shared" si="513"/>
        <v>-1.7000000000052751</v>
      </c>
      <c r="K340" s="377">
        <f t="shared" si="514"/>
        <v>-16.899999999998272</v>
      </c>
      <c r="L340" s="377">
        <f t="shared" si="515"/>
        <v>7.9185907461183661E-2</v>
      </c>
      <c r="M340" s="377">
        <f t="shared" si="516"/>
        <v>0.12142857142894822</v>
      </c>
      <c r="N340" s="378" t="str">
        <f t="shared" si="517"/>
        <v>OK</v>
      </c>
      <c r="O340" s="378" t="str">
        <f t="shared" si="518"/>
        <v>OK</v>
      </c>
      <c r="P340" s="378" t="str">
        <f t="shared" si="519"/>
        <v>COND. MIN.</v>
      </c>
      <c r="Q340" s="378" t="str">
        <f t="shared" si="411"/>
        <v>COND. MIN.</v>
      </c>
      <c r="R340" s="629"/>
      <c r="S340" s="629"/>
      <c r="T340" s="625"/>
      <c r="U340" s="625"/>
      <c r="V340" s="356">
        <f t="shared" si="412"/>
        <v>3.0100000090897083</v>
      </c>
      <c r="W340" s="356">
        <f t="shared" si="413"/>
        <v>-1.4500000048428774</v>
      </c>
      <c r="X340" s="361" t="str">
        <f t="shared" si="520"/>
        <v>NORTE</v>
      </c>
      <c r="Y340" s="361" t="str">
        <f t="shared" si="521"/>
        <v>OESTE</v>
      </c>
      <c r="Z340" s="361" t="str">
        <f t="shared" si="522"/>
        <v>NOROESTE</v>
      </c>
      <c r="AA340" s="391">
        <f t="shared" si="417"/>
        <v>0.43413173652694609</v>
      </c>
      <c r="AB340" s="392">
        <f t="shared" si="523"/>
        <v>25.730057787505729</v>
      </c>
      <c r="AC340" s="360"/>
    </row>
    <row r="341" spans="1:29" ht="17.25" customHeight="1" x14ac:dyDescent="0.25">
      <c r="A341" s="345" t="str">
        <f t="shared" si="458"/>
        <v>MS 102</v>
      </c>
      <c r="B341" s="661">
        <f t="shared" si="353"/>
        <v>140</v>
      </c>
      <c r="C341" s="661" t="str">
        <f t="shared" si="354"/>
        <v>MS 102-140</v>
      </c>
      <c r="D341" s="346">
        <f t="shared" si="403"/>
        <v>42314</v>
      </c>
      <c r="E341" s="347">
        <v>7162073.6023000004</v>
      </c>
      <c r="F341" s="348">
        <v>665798.99239999999</v>
      </c>
      <c r="G341" s="348">
        <v>892.41</v>
      </c>
      <c r="H341" s="368">
        <f t="shared" ref="H341" si="524">SQRT((E341-E340)^2+(F341-F340)^2)*100</f>
        <v>0.60415229018586569</v>
      </c>
      <c r="I341" s="377">
        <f t="shared" ref="I341" si="525">SQRT((E341-$E$323)^2+(F341-$F$323)^2)*100</f>
        <v>3.0056613684298905</v>
      </c>
      <c r="J341" s="377">
        <f t="shared" ref="J341" si="526">(G341-G340)*100</f>
        <v>-1.4000000000010004</v>
      </c>
      <c r="K341" s="377">
        <f t="shared" ref="K341" si="527">(G341-$G$323)*100</f>
        <v>-18.299999999999272</v>
      </c>
      <c r="L341" s="377">
        <f t="shared" ref="L341" si="528">H341/(D341-D340)</f>
        <v>4.3153735013276122E-2</v>
      </c>
      <c r="M341" s="377">
        <f t="shared" ref="M341" si="529">ABS(J341/(D341-D340))</f>
        <v>0.10000000000007146</v>
      </c>
      <c r="N341" s="378" t="str">
        <f t="shared" ref="N341" si="530">IF(L341&lt;=0.25,"OK",IF(AND(0.25&lt;L341,L341&lt;=1),"ATENÇÃO",IF(AND(1&lt;L341,L341&lt;=4),"ALERTA",IF(AND(4&lt;L341,L341&lt;=14),"INTERVENÇÃO","PARALISAÇÃO"))))</f>
        <v>OK</v>
      </c>
      <c r="O341" s="378" t="str">
        <f t="shared" ref="O341" si="531">IF(M341&lt;=0.25,"OK",IF(AND(0.25&lt;M341,M341&lt;=1),"ATENÇÃO",IF(AND(1&lt;M341,M341&lt;=4),"ALERTA",IF(AND(4&lt;M341,M341&lt;=14),"INTERVENÇÃO","PARALISAÇÃO"))))</f>
        <v>OK</v>
      </c>
      <c r="P341" s="378" t="str">
        <f t="shared" ref="P341" si="532">IF(L341&lt;=1,"COND. MIN.",IF(AND(1&lt;L341, L341&lt;=2),"ATENÇÃO",IF(AND(2&lt;L341,L341&lt;=5),"ALERTA","INTERVENÇÃO")))</f>
        <v>COND. MIN.</v>
      </c>
      <c r="Q341" s="378" t="str">
        <f t="shared" si="411"/>
        <v>COND. MIN.</v>
      </c>
      <c r="R341" s="629"/>
      <c r="S341" s="629"/>
      <c r="T341" s="625"/>
      <c r="U341" s="625"/>
      <c r="V341" s="356">
        <f t="shared" si="412"/>
        <v>2.8800000436604023</v>
      </c>
      <c r="W341" s="356">
        <f t="shared" si="413"/>
        <v>-0.86000000592321157</v>
      </c>
      <c r="X341" s="361" t="str">
        <f t="shared" ref="X341" si="533">IF(V341&gt;0,"NORTE","SUL")</f>
        <v>NORTE</v>
      </c>
      <c r="Y341" s="361" t="str">
        <f t="shared" ref="Y341" si="534">IF(W341&gt;0,"LESTE","OESTE")</f>
        <v>OESTE</v>
      </c>
      <c r="Z341" s="361" t="str">
        <f t="shared" ref="Z341" si="535">IF(AND(X341="SUL", Y341="LESTE"),"SUDESTE", IF(AND(X341="SUL", Y341="OESTE"), "SUDOESTE", IF(AND(X341="NORTE", Y341="LESTE"), "NORDESTE", "NOROESTE")))</f>
        <v>NOROESTE</v>
      </c>
      <c r="AA341" s="391">
        <f t="shared" si="417"/>
        <v>0.28571428571428575</v>
      </c>
      <c r="AB341" s="392">
        <f t="shared" ref="AB341" si="536">DEGREES(ASIN(AA341))</f>
        <v>16.601549599020238</v>
      </c>
      <c r="AC341" s="360"/>
    </row>
    <row r="342" spans="1:29" ht="17.25" customHeight="1" x14ac:dyDescent="0.25">
      <c r="A342" s="345" t="str">
        <f t="shared" si="458"/>
        <v>MS 102</v>
      </c>
      <c r="B342" s="661">
        <f t="shared" si="353"/>
        <v>141</v>
      </c>
      <c r="C342" s="661" t="str">
        <f t="shared" si="354"/>
        <v>MS 102-141</v>
      </c>
      <c r="D342" s="346">
        <f t="shared" si="403"/>
        <v>42321</v>
      </c>
      <c r="E342" s="347">
        <v>7162073.6042999998</v>
      </c>
      <c r="F342" s="348">
        <v>665798.99210000003</v>
      </c>
      <c r="G342" s="348">
        <v>892.40200000000004</v>
      </c>
      <c r="H342" s="368">
        <f t="shared" ref="H342:H344" si="537">SQRT((E342-E341)^2+(F342-F341)^2)*100</f>
        <v>0.20223742382747059</v>
      </c>
      <c r="I342" s="377">
        <f t="shared" ref="I342:I344" si="538">SQRT((E342-$E$323)^2+(F342-$F$323)^2)*100</f>
        <v>3.206009965660217</v>
      </c>
      <c r="J342" s="377">
        <f t="shared" ref="J342:J344" si="539">(G342-G341)*100</f>
        <v>-0.79999999999245119</v>
      </c>
      <c r="K342" s="377">
        <f t="shared" ref="K342:K344" si="540">(G342-$G$323)*100</f>
        <v>-19.099999999991724</v>
      </c>
      <c r="L342" s="377">
        <f t="shared" ref="L342:L344" si="541">H342/(D342-D341)</f>
        <v>2.8891060546781512E-2</v>
      </c>
      <c r="M342" s="377">
        <f t="shared" ref="M342:M344" si="542">ABS(J342/(D342-D341))</f>
        <v>0.11428571428463588</v>
      </c>
      <c r="N342" s="378" t="str">
        <f t="shared" ref="N342:N344" si="543">IF(L342&lt;=0.25,"OK",IF(AND(0.25&lt;L342,L342&lt;=1),"ATENÇÃO",IF(AND(1&lt;L342,L342&lt;=4),"ALERTA",IF(AND(4&lt;L342,L342&lt;=14),"INTERVENÇÃO","PARALISAÇÃO"))))</f>
        <v>OK</v>
      </c>
      <c r="O342" s="378" t="str">
        <f t="shared" ref="O342:O344" si="544">IF(M342&lt;=0.25,"OK",IF(AND(0.25&lt;M342,M342&lt;=1),"ATENÇÃO",IF(AND(1&lt;M342,M342&lt;=4),"ALERTA",IF(AND(4&lt;M342,M342&lt;=14),"INTERVENÇÃO","PARALISAÇÃO"))))</f>
        <v>OK</v>
      </c>
      <c r="P342" s="378" t="str">
        <f t="shared" ref="P342:P344" si="545">IF(L342&lt;=1,"COND. MIN.",IF(AND(1&lt;L342, L342&lt;=2),"ATENÇÃO",IF(AND(2&lt;L342,L342&lt;=5),"ALERTA","INTERVENÇÃO")))</f>
        <v>COND. MIN.</v>
      </c>
      <c r="Q342" s="378" t="str">
        <f t="shared" si="411"/>
        <v>COND. MIN.</v>
      </c>
      <c r="R342" s="629"/>
      <c r="S342" s="629"/>
      <c r="T342" s="625"/>
      <c r="U342" s="625"/>
      <c r="V342" s="356">
        <f t="shared" si="412"/>
        <v>3.0799999833106995</v>
      </c>
      <c r="W342" s="356">
        <f t="shared" si="413"/>
        <v>-0.89000000152736902</v>
      </c>
      <c r="X342" s="361" t="str">
        <f t="shared" ref="X342:X344" si="546">IF(V342&gt;0,"NORTE","SUL")</f>
        <v>NORTE</v>
      </c>
      <c r="Y342" s="361" t="str">
        <f t="shared" ref="Y342:Y344" si="547">IF(W342&gt;0,"LESTE","OESTE")</f>
        <v>OESTE</v>
      </c>
      <c r="Z342" s="361" t="str">
        <f t="shared" ref="Z342:Z344" si="548">IF(AND(X342="SUL", Y342="LESTE"),"SUDESTE", IF(AND(X342="SUL", Y342="OESTE"), "SUDOESTE", IF(AND(X342="NORTE", Y342="LESTE"), "NORDESTE", "NOROESTE")))</f>
        <v>NOROESTE</v>
      </c>
      <c r="AA342" s="391">
        <f t="shared" si="417"/>
        <v>0.27725856697819318</v>
      </c>
      <c r="AB342" s="392">
        <f t="shared" ref="AB342:AB344" si="549">DEGREES(ASIN(AA342))</f>
        <v>16.096655336890052</v>
      </c>
      <c r="AC342" s="360"/>
    </row>
    <row r="343" spans="1:29" ht="17.25" customHeight="1" x14ac:dyDescent="0.25">
      <c r="A343" s="345" t="str">
        <f t="shared" si="458"/>
        <v>MS 102</v>
      </c>
      <c r="B343" s="661">
        <f t="shared" si="353"/>
        <v>142</v>
      </c>
      <c r="C343" s="661" t="str">
        <f t="shared" si="354"/>
        <v>MS 102-142</v>
      </c>
      <c r="D343" s="346">
        <f t="shared" si="403"/>
        <v>42328</v>
      </c>
      <c r="E343" s="347">
        <v>7162073.6095000003</v>
      </c>
      <c r="F343" s="348">
        <v>665798.98080000002</v>
      </c>
      <c r="G343" s="348">
        <v>892.39599999999996</v>
      </c>
      <c r="H343" s="368">
        <f t="shared" si="537"/>
        <v>1.2439051623036297</v>
      </c>
      <c r="I343" s="377">
        <f t="shared" si="538"/>
        <v>4.1280019666502632</v>
      </c>
      <c r="J343" s="377">
        <f t="shared" si="539"/>
        <v>-0.60000000000854925</v>
      </c>
      <c r="K343" s="377">
        <f t="shared" si="540"/>
        <v>-19.700000000000273</v>
      </c>
      <c r="L343" s="377">
        <f t="shared" si="541"/>
        <v>0.17770073747194709</v>
      </c>
      <c r="M343" s="377">
        <f t="shared" si="542"/>
        <v>8.571428571550703E-2</v>
      </c>
      <c r="N343" s="378" t="str">
        <f t="shared" si="543"/>
        <v>OK</v>
      </c>
      <c r="O343" s="378" t="str">
        <f t="shared" si="544"/>
        <v>OK</v>
      </c>
      <c r="P343" s="378" t="str">
        <f t="shared" si="545"/>
        <v>COND. MIN.</v>
      </c>
      <c r="Q343" s="378" t="str">
        <f t="shared" si="411"/>
        <v>COND. MIN.</v>
      </c>
      <c r="R343" s="629"/>
      <c r="S343" s="629"/>
      <c r="T343" s="625"/>
      <c r="U343" s="625"/>
      <c r="V343" s="356">
        <f t="shared" si="412"/>
        <v>3.6000000312924385</v>
      </c>
      <c r="W343" s="356">
        <f t="shared" si="413"/>
        <v>-2.0200000028125942</v>
      </c>
      <c r="X343" s="361" t="str">
        <f t="shared" si="546"/>
        <v>NORTE</v>
      </c>
      <c r="Y343" s="361" t="str">
        <f t="shared" si="547"/>
        <v>OESTE</v>
      </c>
      <c r="Z343" s="361" t="str">
        <f t="shared" si="548"/>
        <v>NOROESTE</v>
      </c>
      <c r="AA343" s="391">
        <f t="shared" si="417"/>
        <v>0.48910411622276029</v>
      </c>
      <c r="AB343" s="392">
        <f t="shared" si="549"/>
        <v>29.281714728628266</v>
      </c>
      <c r="AC343" s="360"/>
    </row>
    <row r="344" spans="1:29" ht="17.25" customHeight="1" x14ac:dyDescent="0.25">
      <c r="A344" s="345" t="str">
        <f t="shared" si="458"/>
        <v>MS 102</v>
      </c>
      <c r="B344" s="661">
        <f t="shared" ref="B344:B375" si="550">IF(A343=A344,B343+1,1)</f>
        <v>143</v>
      </c>
      <c r="C344" s="661" t="str">
        <f t="shared" ref="C344:C375" si="551">A344&amp;"-"&amp;B344</f>
        <v>MS 102-143</v>
      </c>
      <c r="D344" s="346">
        <f t="shared" si="403"/>
        <v>42335</v>
      </c>
      <c r="E344" s="347">
        <v>7162073.6179</v>
      </c>
      <c r="F344" s="348">
        <v>665798.97710000002</v>
      </c>
      <c r="G344" s="348">
        <v>892.38800000000003</v>
      </c>
      <c r="H344" s="368">
        <f t="shared" si="537"/>
        <v>0.91787796016924894</v>
      </c>
      <c r="I344" s="377">
        <f t="shared" si="538"/>
        <v>5.042390308761056</v>
      </c>
      <c r="J344" s="377">
        <f t="shared" si="539"/>
        <v>-0.79999999999245119</v>
      </c>
      <c r="K344" s="377">
        <f t="shared" si="540"/>
        <v>-20.499999999992724</v>
      </c>
      <c r="L344" s="377">
        <f t="shared" si="541"/>
        <v>0.13112542288132129</v>
      </c>
      <c r="M344" s="377">
        <f t="shared" si="542"/>
        <v>0.11428571428463588</v>
      </c>
      <c r="N344" s="378" t="str">
        <f t="shared" si="543"/>
        <v>OK</v>
      </c>
      <c r="O344" s="378" t="str">
        <f t="shared" si="544"/>
        <v>OK</v>
      </c>
      <c r="P344" s="378" t="str">
        <f t="shared" si="545"/>
        <v>COND. MIN.</v>
      </c>
      <c r="Q344" s="378" t="str">
        <f t="shared" si="411"/>
        <v>COND. MIN.</v>
      </c>
      <c r="R344" s="629"/>
      <c r="S344" s="629"/>
      <c r="T344" s="625"/>
      <c r="U344" s="625"/>
      <c r="V344" s="356">
        <f t="shared" si="412"/>
        <v>4.4400000013411045</v>
      </c>
      <c r="W344" s="356">
        <f t="shared" si="413"/>
        <v>-2.3900000029243529</v>
      </c>
      <c r="X344" s="361" t="str">
        <f t="shared" si="546"/>
        <v>NORTE</v>
      </c>
      <c r="Y344" s="361" t="str">
        <f t="shared" si="547"/>
        <v>OESTE</v>
      </c>
      <c r="Z344" s="361" t="str">
        <f t="shared" si="548"/>
        <v>NOROESTE</v>
      </c>
      <c r="AA344" s="391">
        <f t="shared" si="417"/>
        <v>0.47420634920634924</v>
      </c>
      <c r="AB344" s="392">
        <f t="shared" si="549"/>
        <v>28.307688076296202</v>
      </c>
      <c r="AC344" s="360"/>
    </row>
    <row r="345" spans="1:29" ht="17.25" customHeight="1" x14ac:dyDescent="0.25">
      <c r="A345" s="345" t="str">
        <f t="shared" si="458"/>
        <v>MS 102</v>
      </c>
      <c r="B345" s="661">
        <f t="shared" si="550"/>
        <v>144</v>
      </c>
      <c r="C345" s="661" t="str">
        <f t="shared" si="551"/>
        <v>MS 102-144</v>
      </c>
      <c r="D345" s="346">
        <f t="shared" si="403"/>
        <v>42342</v>
      </c>
      <c r="E345" s="347">
        <v>7162073.6106000002</v>
      </c>
      <c r="F345" s="348">
        <v>665798.9804</v>
      </c>
      <c r="G345" s="348">
        <v>892.38599999999997</v>
      </c>
      <c r="H345" s="368">
        <f t="shared" ref="H345" si="552">SQRT((E345-E344)^2+(F345-F344)^2)*100</f>
        <v>0.80112418260910656</v>
      </c>
      <c r="I345" s="377">
        <f t="shared" ref="I345" si="553">SQRT((E345-$E$323)^2+(F345-$F$323)^2)*100</f>
        <v>4.2435480729199586</v>
      </c>
      <c r="J345" s="377">
        <f t="shared" ref="J345" si="554">(G345-G344)*100</f>
        <v>-0.20000000000663931</v>
      </c>
      <c r="K345" s="377">
        <f t="shared" ref="K345" si="555">(G345-$G$323)*100</f>
        <v>-20.699999999999363</v>
      </c>
      <c r="L345" s="377">
        <f t="shared" ref="L345" si="556">H345/(D345-D344)</f>
        <v>0.11444631180130094</v>
      </c>
      <c r="M345" s="377">
        <f t="shared" ref="M345" si="557">ABS(J345/(D345-D344))</f>
        <v>2.8571428572377044E-2</v>
      </c>
      <c r="N345" s="378" t="str">
        <f t="shared" ref="N345" si="558">IF(L345&lt;=0.25,"OK",IF(AND(0.25&lt;L345,L345&lt;=1),"ATENÇÃO",IF(AND(1&lt;L345,L345&lt;=4),"ALERTA",IF(AND(4&lt;L345,L345&lt;=14),"INTERVENÇÃO","PARALISAÇÃO"))))</f>
        <v>OK</v>
      </c>
      <c r="O345" s="378" t="str">
        <f t="shared" ref="O345" si="559">IF(M345&lt;=0.25,"OK",IF(AND(0.25&lt;M345,M345&lt;=1),"ATENÇÃO",IF(AND(1&lt;M345,M345&lt;=4),"ALERTA",IF(AND(4&lt;M345,M345&lt;=14),"INTERVENÇÃO","PARALISAÇÃO"))))</f>
        <v>OK</v>
      </c>
      <c r="P345" s="378" t="str">
        <f t="shared" ref="P345" si="560">IF(L345&lt;=1,"COND. MIN.",IF(AND(1&lt;L345, L345&lt;=2),"ATENÇÃO",IF(AND(2&lt;L345,L345&lt;=5),"ALERTA","INTERVENÇÃO")))</f>
        <v>COND. MIN.</v>
      </c>
      <c r="Q345" s="378" t="str">
        <f t="shared" si="411"/>
        <v>COND. MIN.</v>
      </c>
      <c r="R345" s="629"/>
      <c r="S345" s="629"/>
      <c r="T345" s="625"/>
      <c r="U345" s="625"/>
      <c r="V345" s="356">
        <f t="shared" si="412"/>
        <v>3.7100000306963921</v>
      </c>
      <c r="W345" s="356">
        <f t="shared" si="413"/>
        <v>-2.0600000047124922</v>
      </c>
      <c r="X345" s="361" t="str">
        <f t="shared" ref="X345" si="561">IF(V345&gt;0,"NORTE","SUL")</f>
        <v>NORTE</v>
      </c>
      <c r="Y345" s="361" t="str">
        <f t="shared" ref="Y345" si="562">IF(W345&gt;0,"LESTE","OESTE")</f>
        <v>OESTE</v>
      </c>
      <c r="Z345" s="361" t="str">
        <f t="shared" ref="Z345" si="563">IF(AND(X345="SUL", Y345="LESTE"),"SUDESTE", IF(AND(X345="SUL", Y345="OESTE"), "SUDOESTE", IF(AND(X345="NORTE", Y345="LESTE"), "NORDESTE", "NOROESTE")))</f>
        <v>NOROESTE</v>
      </c>
      <c r="AA345" s="391">
        <f t="shared" si="417"/>
        <v>0.48584905660377359</v>
      </c>
      <c r="AB345" s="392">
        <f t="shared" ref="AB345" si="564">DEGREES(ASIN(AA345))</f>
        <v>29.068115272642626</v>
      </c>
      <c r="AC345" s="360"/>
    </row>
    <row r="346" spans="1:29" ht="17.25" customHeight="1" x14ac:dyDescent="0.25">
      <c r="A346" s="345" t="str">
        <f t="shared" si="458"/>
        <v>MS 102</v>
      </c>
      <c r="B346" s="661">
        <f t="shared" si="550"/>
        <v>145</v>
      </c>
      <c r="C346" s="661" t="str">
        <f t="shared" si="551"/>
        <v>MS 102-145</v>
      </c>
      <c r="D346" s="346">
        <f t="shared" si="403"/>
        <v>42349</v>
      </c>
      <c r="E346" s="347">
        <v>7162073.6239</v>
      </c>
      <c r="F346" s="348">
        <v>665798.98140000005</v>
      </c>
      <c r="G346" s="348">
        <v>892.37</v>
      </c>
      <c r="H346" s="368">
        <f t="shared" ref="H346:H349" si="565">SQRT((E346-E345)^2+(F346-F345)^2)*100</f>
        <v>1.333754076559043</v>
      </c>
      <c r="I346" s="377">
        <f t="shared" ref="I346:I349" si="566">SQRT((E346-$E$323)^2+(F346-$F$323)^2)*100</f>
        <v>5.4076982225290271</v>
      </c>
      <c r="J346" s="377">
        <f t="shared" ref="J346:J349" si="567">(G346-G345)*100</f>
        <v>-1.5999999999962711</v>
      </c>
      <c r="K346" s="377">
        <f t="shared" ref="K346:K349" si="568">(G346-$G$323)*100</f>
        <v>-22.299999999995634</v>
      </c>
      <c r="L346" s="377">
        <f t="shared" ref="L346:L349" si="569">H346/(D346-D345)</f>
        <v>0.19053629665129185</v>
      </c>
      <c r="M346" s="377">
        <f t="shared" ref="M346:M349" si="570">ABS(J346/(D346-D345))</f>
        <v>0.22857142857089588</v>
      </c>
      <c r="N346" s="378" t="str">
        <f t="shared" ref="N346:N349" si="571">IF(L346&lt;=0.25,"OK",IF(AND(0.25&lt;L346,L346&lt;=1),"ATENÇÃO",IF(AND(1&lt;L346,L346&lt;=4),"ALERTA",IF(AND(4&lt;L346,L346&lt;=14),"INTERVENÇÃO","PARALISAÇÃO"))))</f>
        <v>OK</v>
      </c>
      <c r="O346" s="378" t="str">
        <f t="shared" ref="O346:O349" si="572">IF(M346&lt;=0.25,"OK",IF(AND(0.25&lt;M346,M346&lt;=1),"ATENÇÃO",IF(AND(1&lt;M346,M346&lt;=4),"ALERTA",IF(AND(4&lt;M346,M346&lt;=14),"INTERVENÇÃO","PARALISAÇÃO"))))</f>
        <v>OK</v>
      </c>
      <c r="P346" s="378" t="str">
        <f t="shared" ref="P346:P349" si="573">IF(L346&lt;=1,"COND. MIN.",IF(AND(1&lt;L346, L346&lt;=2),"ATENÇÃO",IF(AND(2&lt;L346,L346&lt;=5),"ALERTA","INTERVENÇÃO")))</f>
        <v>COND. MIN.</v>
      </c>
      <c r="Q346" s="378" t="str">
        <f t="shared" si="411"/>
        <v>COND. MIN.</v>
      </c>
      <c r="R346" s="629"/>
      <c r="S346" s="629"/>
      <c r="T346" s="625"/>
      <c r="U346" s="625"/>
      <c r="V346" s="356">
        <f t="shared" si="412"/>
        <v>5.0400000065565109</v>
      </c>
      <c r="W346" s="356">
        <f t="shared" si="413"/>
        <v>-1.9599999999627471</v>
      </c>
      <c r="X346" s="361" t="str">
        <f t="shared" ref="X346:X349" si="574">IF(V346&gt;0,"NORTE","SUL")</f>
        <v>NORTE</v>
      </c>
      <c r="Y346" s="361" t="str">
        <f t="shared" ref="Y346:Y349" si="575">IF(W346&gt;0,"LESTE","OESTE")</f>
        <v>OESTE</v>
      </c>
      <c r="Z346" s="361" t="str">
        <f t="shared" ref="Z346:Z349" si="576">IF(AND(X346="SUL", Y346="LESTE"),"SUDESTE", IF(AND(X346="SUL", Y346="OESTE"), "SUDOESTE", IF(AND(X346="NORTE", Y346="LESTE"), "NORDESTE", "NOROESTE")))</f>
        <v>NOROESTE</v>
      </c>
      <c r="AA346" s="391">
        <f t="shared" si="417"/>
        <v>0.36229205175600737</v>
      </c>
      <c r="AB346" s="392">
        <f t="shared" ref="AB346:AB349" si="577">DEGREES(ASIN(AA346))</f>
        <v>21.241025658174308</v>
      </c>
      <c r="AC346" s="360"/>
    </row>
    <row r="347" spans="1:29" ht="17.25" customHeight="1" x14ac:dyDescent="0.25">
      <c r="A347" s="345" t="str">
        <f t="shared" si="458"/>
        <v>MS 102</v>
      </c>
      <c r="B347" s="661">
        <f t="shared" si="550"/>
        <v>146</v>
      </c>
      <c r="C347" s="661" t="str">
        <f t="shared" si="551"/>
        <v>MS 102-146</v>
      </c>
      <c r="D347" s="346">
        <f t="shared" si="403"/>
        <v>42356</v>
      </c>
      <c r="E347" s="347">
        <v>7162073.6123000002</v>
      </c>
      <c r="F347" s="348">
        <v>665798.97829999996</v>
      </c>
      <c r="G347" s="348">
        <v>892.36099999999999</v>
      </c>
      <c r="H347" s="368">
        <f t="shared" si="565"/>
        <v>1.2007081124466297</v>
      </c>
      <c r="I347" s="377">
        <f t="shared" si="566"/>
        <v>4.4952530747008792</v>
      </c>
      <c r="J347" s="377">
        <f t="shared" si="567"/>
        <v>-0.90000000000145519</v>
      </c>
      <c r="K347" s="377">
        <f t="shared" si="568"/>
        <v>-23.19999999999709</v>
      </c>
      <c r="L347" s="377">
        <f t="shared" si="569"/>
        <v>0.17152973034951852</v>
      </c>
      <c r="M347" s="377">
        <f t="shared" si="570"/>
        <v>0.12857142857163645</v>
      </c>
      <c r="N347" s="378" t="str">
        <f t="shared" si="571"/>
        <v>OK</v>
      </c>
      <c r="O347" s="378" t="str">
        <f t="shared" si="572"/>
        <v>OK</v>
      </c>
      <c r="P347" s="378" t="str">
        <f t="shared" si="573"/>
        <v>COND. MIN.</v>
      </c>
      <c r="Q347" s="378" t="str">
        <f t="shared" si="411"/>
        <v>COND. MIN.</v>
      </c>
      <c r="R347" s="629"/>
      <c r="S347" s="629"/>
      <c r="T347" s="625"/>
      <c r="U347" s="625"/>
      <c r="V347" s="356">
        <f t="shared" si="412"/>
        <v>3.8800000213086605</v>
      </c>
      <c r="W347" s="356">
        <f t="shared" si="413"/>
        <v>-2.2700000088661909</v>
      </c>
      <c r="X347" s="361" t="str">
        <f t="shared" si="574"/>
        <v>NORTE</v>
      </c>
      <c r="Y347" s="361" t="str">
        <f t="shared" si="575"/>
        <v>OESTE</v>
      </c>
      <c r="Z347" s="361" t="str">
        <f t="shared" si="576"/>
        <v>NOROESTE</v>
      </c>
      <c r="AA347" s="391">
        <f t="shared" si="417"/>
        <v>0.50444444444444447</v>
      </c>
      <c r="AB347" s="392">
        <f t="shared" si="577"/>
        <v>30.294480290362266</v>
      </c>
      <c r="AC347" s="360"/>
    </row>
    <row r="348" spans="1:29" ht="17.25" customHeight="1" x14ac:dyDescent="0.25">
      <c r="A348" s="345" t="str">
        <f t="shared" si="458"/>
        <v>MS 102</v>
      </c>
      <c r="B348" s="661">
        <f t="shared" si="550"/>
        <v>147</v>
      </c>
      <c r="C348" s="661" t="str">
        <f t="shared" si="551"/>
        <v>MS 102-147</v>
      </c>
      <c r="D348" s="346">
        <f t="shared" si="403"/>
        <v>42369</v>
      </c>
      <c r="E348" s="347">
        <v>7162073.6243000003</v>
      </c>
      <c r="F348" s="348">
        <v>665798.97950000002</v>
      </c>
      <c r="G348" s="348">
        <v>892.34699999999998</v>
      </c>
      <c r="H348" s="368">
        <f t="shared" si="565"/>
        <v>1.2059850854806942</v>
      </c>
      <c r="I348" s="377">
        <f t="shared" si="566"/>
        <v>5.5162396916820962</v>
      </c>
      <c r="J348" s="377">
        <f t="shared" si="567"/>
        <v>-1.4000000000010004</v>
      </c>
      <c r="K348" s="377">
        <f t="shared" si="568"/>
        <v>-24.59999999999809</v>
      </c>
      <c r="L348" s="377">
        <f t="shared" si="569"/>
        <v>9.2768083498514939E-2</v>
      </c>
      <c r="M348" s="377">
        <f t="shared" si="570"/>
        <v>0.10769230769238465</v>
      </c>
      <c r="N348" s="378" t="str">
        <f t="shared" si="571"/>
        <v>OK</v>
      </c>
      <c r="O348" s="378" t="str">
        <f t="shared" si="572"/>
        <v>OK</v>
      </c>
      <c r="P348" s="378" t="str">
        <f t="shared" si="573"/>
        <v>COND. MIN.</v>
      </c>
      <c r="Q348" s="378" t="str">
        <f t="shared" si="411"/>
        <v>COND. MIN.</v>
      </c>
      <c r="R348" s="629"/>
      <c r="S348" s="629"/>
      <c r="T348" s="625"/>
      <c r="U348" s="625"/>
      <c r="V348" s="356">
        <f t="shared" si="412"/>
        <v>5.0800000317394733</v>
      </c>
      <c r="W348" s="356">
        <f t="shared" si="413"/>
        <v>-2.1500000031664968</v>
      </c>
      <c r="X348" s="361" t="str">
        <f t="shared" si="574"/>
        <v>NORTE</v>
      </c>
      <c r="Y348" s="361" t="str">
        <f t="shared" si="575"/>
        <v>OESTE</v>
      </c>
      <c r="Z348" s="361" t="str">
        <f t="shared" si="576"/>
        <v>NOROESTE</v>
      </c>
      <c r="AA348" s="391">
        <f t="shared" si="417"/>
        <v>0.38949275362318841</v>
      </c>
      <c r="AB348" s="392">
        <f t="shared" si="577"/>
        <v>22.922940735476576</v>
      </c>
      <c r="AC348" s="360"/>
    </row>
    <row r="349" spans="1:29" ht="15" customHeight="1" x14ac:dyDescent="0.25">
      <c r="A349" s="345" t="str">
        <f>A344</f>
        <v>MS 102</v>
      </c>
      <c r="B349" s="661">
        <f t="shared" si="550"/>
        <v>148</v>
      </c>
      <c r="C349" s="661" t="str">
        <f t="shared" si="551"/>
        <v>MS 102-148</v>
      </c>
      <c r="D349" s="346">
        <f t="shared" si="403"/>
        <v>42377</v>
      </c>
      <c r="E349" s="347">
        <v>7162073.6212999998</v>
      </c>
      <c r="F349" s="348">
        <v>665798.98829999997</v>
      </c>
      <c r="G349" s="348">
        <v>892.34799999999996</v>
      </c>
      <c r="H349" s="368">
        <f t="shared" si="565"/>
        <v>0.92973115528735917</v>
      </c>
      <c r="I349" s="377">
        <f t="shared" si="566"/>
        <v>4.94583661815492</v>
      </c>
      <c r="J349" s="377">
        <f t="shared" si="567"/>
        <v>9.9999999997635314E-2</v>
      </c>
      <c r="K349" s="377">
        <f t="shared" si="568"/>
        <v>-24.500000000000455</v>
      </c>
      <c r="L349" s="377">
        <f t="shared" si="569"/>
        <v>0.1162163944109199</v>
      </c>
      <c r="M349" s="377">
        <f t="shared" si="570"/>
        <v>1.2499999999704414E-2</v>
      </c>
      <c r="N349" s="378" t="str">
        <f t="shared" si="571"/>
        <v>OK</v>
      </c>
      <c r="O349" s="378" t="str">
        <f t="shared" si="572"/>
        <v>OK</v>
      </c>
      <c r="P349" s="378" t="str">
        <f t="shared" si="573"/>
        <v>COND. MIN.</v>
      </c>
      <c r="Q349" s="378" t="str">
        <f t="shared" si="411"/>
        <v>COND. MIN.</v>
      </c>
      <c r="R349" s="629"/>
      <c r="S349" s="629"/>
      <c r="T349" s="625"/>
      <c r="U349" s="625"/>
      <c r="V349" s="356">
        <f t="shared" si="412"/>
        <v>4.7799999825656414</v>
      </c>
      <c r="W349" s="356">
        <f t="shared" si="413"/>
        <v>-1.2700000079348683</v>
      </c>
      <c r="X349" s="361" t="str">
        <f t="shared" si="574"/>
        <v>NORTE</v>
      </c>
      <c r="Y349" s="361" t="str">
        <f t="shared" si="575"/>
        <v>OESTE</v>
      </c>
      <c r="Z349" s="361" t="str">
        <f t="shared" si="576"/>
        <v>NOROESTE</v>
      </c>
      <c r="AA349" s="391">
        <f t="shared" si="417"/>
        <v>0.25656565656565655</v>
      </c>
      <c r="AB349" s="392">
        <f t="shared" si="577"/>
        <v>14.866377480939743</v>
      </c>
      <c r="AC349" s="360"/>
    </row>
    <row r="350" spans="1:29" ht="15" customHeight="1" x14ac:dyDescent="0.25">
      <c r="A350" s="345" t="str">
        <f>A344</f>
        <v>MS 102</v>
      </c>
      <c r="B350" s="661">
        <f t="shared" si="550"/>
        <v>149</v>
      </c>
      <c r="C350" s="661" t="str">
        <f t="shared" si="551"/>
        <v>MS 102-149</v>
      </c>
      <c r="D350" s="346">
        <f t="shared" si="403"/>
        <v>42384</v>
      </c>
      <c r="E350" s="347">
        <v>7162073.625</v>
      </c>
      <c r="F350" s="348">
        <v>665798.98270000005</v>
      </c>
      <c r="G350" s="348">
        <v>892.33900000000006</v>
      </c>
      <c r="H350" s="368">
        <f t="shared" ref="H350:H389" si="578">SQRT((E350-E349)^2+(F350-F349)^2)*100</f>
        <v>0.67119297373186426</v>
      </c>
      <c r="I350" s="377">
        <f t="shared" ref="I350:I389" si="579">SQRT((E350-$E$323)^2+(F350-$F$323)^2)*100</f>
        <v>5.4654734524980686</v>
      </c>
      <c r="J350" s="377">
        <f t="shared" ref="J350:J389" si="580">(G350-G349)*100</f>
        <v>-0.89999999999008651</v>
      </c>
      <c r="K350" s="377">
        <f t="shared" ref="K350:K389" si="581">(G350-$G$323)*100</f>
        <v>-25.399999999990541</v>
      </c>
      <c r="L350" s="377">
        <f t="shared" ref="L350:L389" si="582">H350/(D350-D349)</f>
        <v>9.588471053312346E-2</v>
      </c>
      <c r="M350" s="377">
        <f t="shared" ref="M350:M389" si="583">ABS(J350/(D350-D349))</f>
        <v>0.12857142857001236</v>
      </c>
      <c r="N350" s="378" t="str">
        <f t="shared" ref="N350:N355" si="584">IF(L350&lt;=0.25,"OK",IF(AND(0.25&lt;L350,L350&lt;=1),"ATENÇÃO",IF(AND(1&lt;L350,L350&lt;=4),"ALERTA",IF(AND(4&lt;L350,L350&lt;=14),"INTERVENÇÃO","PARALISAÇÃO"))))</f>
        <v>OK</v>
      </c>
      <c r="O350" s="378" t="str">
        <f t="shared" ref="O350:O355" si="585">IF(M350&lt;=0.25,"OK",IF(AND(0.25&lt;M350,M350&lt;=1),"ATENÇÃO",IF(AND(1&lt;M350,M350&lt;=4),"ALERTA",IF(AND(4&lt;M350,M350&lt;=14),"INTERVENÇÃO","PARALISAÇÃO"))))</f>
        <v>OK</v>
      </c>
      <c r="P350" s="378" t="str">
        <f t="shared" ref="P350:P360" si="586">IF(L350&lt;=1,"COND. MIN.",IF(AND(1&lt;L350, L350&lt;=2),"ATENÇÃO",IF(AND(2&lt;L350,L350&lt;=5),"ALERTA","INTERVENÇÃO")))</f>
        <v>COND. MIN.</v>
      </c>
      <c r="Q350" s="378" t="str">
        <f t="shared" si="411"/>
        <v>COND. MIN.</v>
      </c>
      <c r="R350" s="629"/>
      <c r="S350" s="629"/>
      <c r="T350" s="625"/>
      <c r="U350" s="625"/>
      <c r="V350" s="356">
        <f t="shared" si="412"/>
        <v>5.1500000059604645</v>
      </c>
      <c r="W350" s="356">
        <f t="shared" si="413"/>
        <v>-1.8299999996088445</v>
      </c>
      <c r="X350" s="361" t="str">
        <f t="shared" ref="X350:X363" si="587">IF(V350&gt;0,"NORTE","SUL")</f>
        <v>NORTE</v>
      </c>
      <c r="Y350" s="361" t="str">
        <f t="shared" ref="Y350:Y363" si="588">IF(W350&gt;0,"LESTE","OESTE")</f>
        <v>OESTE</v>
      </c>
      <c r="Z350" s="361" t="str">
        <f t="shared" ref="Z350:Z363" si="589">IF(AND(X350="SUL", Y350="LESTE"),"SUDESTE", IF(AND(X350="SUL", Y350="OESTE"), "SUDOESTE", IF(AND(X350="NORTE", Y350="LESTE"), "NORDESTE", "NOROESTE")))</f>
        <v>NOROESTE</v>
      </c>
      <c r="AA350" s="391">
        <f t="shared" si="417"/>
        <v>0.33455210237659966</v>
      </c>
      <c r="AB350" s="392">
        <f t="shared" ref="AB350:AB360" si="590">DEGREES(ASIN(AA350))</f>
        <v>19.545303830169711</v>
      </c>
      <c r="AC350" s="360"/>
    </row>
    <row r="351" spans="1:29" ht="15" customHeight="1" x14ac:dyDescent="0.25">
      <c r="A351" s="345" t="str">
        <f t="shared" ref="A351:A360" si="591">A345</f>
        <v>MS 102</v>
      </c>
      <c r="B351" s="661">
        <f t="shared" si="550"/>
        <v>150</v>
      </c>
      <c r="C351" s="661" t="str">
        <f t="shared" si="551"/>
        <v>MS 102-150</v>
      </c>
      <c r="D351" s="346">
        <f t="shared" si="403"/>
        <v>42391</v>
      </c>
      <c r="E351" s="347">
        <v>7162073.6215000004</v>
      </c>
      <c r="F351" s="348">
        <v>665798.98250000004</v>
      </c>
      <c r="G351" s="348">
        <v>892.33100000000002</v>
      </c>
      <c r="H351" s="368">
        <f t="shared" si="578"/>
        <v>0.35057092720881522</v>
      </c>
      <c r="I351" s="377">
        <f t="shared" si="579"/>
        <v>5.1441714981725433</v>
      </c>
      <c r="J351" s="377">
        <f t="shared" si="580"/>
        <v>-0.80000000000381988</v>
      </c>
      <c r="K351" s="377">
        <f t="shared" si="581"/>
        <v>-26.199999999994361</v>
      </c>
      <c r="L351" s="377">
        <f t="shared" si="582"/>
        <v>5.0081561029830746E-2</v>
      </c>
      <c r="M351" s="377">
        <f t="shared" si="583"/>
        <v>0.11428571428625998</v>
      </c>
      <c r="N351" s="378" t="str">
        <f t="shared" si="584"/>
        <v>OK</v>
      </c>
      <c r="O351" s="378" t="str">
        <f t="shared" si="585"/>
        <v>OK</v>
      </c>
      <c r="P351" s="378" t="str">
        <f t="shared" si="586"/>
        <v>COND. MIN.</v>
      </c>
      <c r="Q351" s="378" t="str">
        <f t="shared" si="411"/>
        <v>COND. MIN.</v>
      </c>
      <c r="R351" s="629"/>
      <c r="S351" s="629"/>
      <c r="T351" s="625"/>
      <c r="U351" s="625"/>
      <c r="V351" s="356">
        <f t="shared" si="412"/>
        <v>4.8000000417232513</v>
      </c>
      <c r="W351" s="356">
        <f t="shared" si="413"/>
        <v>-1.8500000005587935</v>
      </c>
      <c r="X351" s="361" t="str">
        <f t="shared" si="587"/>
        <v>NORTE</v>
      </c>
      <c r="Y351" s="361" t="str">
        <f t="shared" si="588"/>
        <v>OESTE</v>
      </c>
      <c r="Z351" s="361" t="str">
        <f t="shared" si="589"/>
        <v>NOROESTE</v>
      </c>
      <c r="AA351" s="391">
        <f t="shared" si="417"/>
        <v>0.3599221789883269</v>
      </c>
      <c r="AB351" s="392">
        <f t="shared" si="590"/>
        <v>21.095416847536335</v>
      </c>
      <c r="AC351" s="360"/>
    </row>
    <row r="352" spans="1:29" ht="15" customHeight="1" x14ac:dyDescent="0.25">
      <c r="A352" s="345" t="str">
        <f t="shared" si="591"/>
        <v>MS 102</v>
      </c>
      <c r="B352" s="661">
        <f t="shared" si="550"/>
        <v>151</v>
      </c>
      <c r="C352" s="661" t="str">
        <f t="shared" si="551"/>
        <v>MS 102-151</v>
      </c>
      <c r="D352" s="346">
        <f t="shared" si="403"/>
        <v>42398</v>
      </c>
      <c r="E352" s="347">
        <v>7162073.6346000005</v>
      </c>
      <c r="F352" s="348">
        <v>665798.9804</v>
      </c>
      <c r="G352" s="348">
        <v>892.327</v>
      </c>
      <c r="H352" s="368">
        <f t="shared" si="578"/>
        <v>1.3267253022052612</v>
      </c>
      <c r="I352" s="377">
        <f t="shared" si="579"/>
        <v>6.4479221962935043</v>
      </c>
      <c r="J352" s="377">
        <f t="shared" si="580"/>
        <v>-0.40000000000190994</v>
      </c>
      <c r="K352" s="377">
        <f t="shared" si="581"/>
        <v>-26.599999999996271</v>
      </c>
      <c r="L352" s="377">
        <f t="shared" si="582"/>
        <v>0.18953218602932304</v>
      </c>
      <c r="M352" s="377">
        <f t="shared" si="583"/>
        <v>5.7142857143129992E-2</v>
      </c>
      <c r="N352" s="378" t="str">
        <f t="shared" si="584"/>
        <v>OK</v>
      </c>
      <c r="O352" s="378" t="str">
        <f t="shared" si="585"/>
        <v>OK</v>
      </c>
      <c r="P352" s="378" t="str">
        <f t="shared" si="586"/>
        <v>COND. MIN.</v>
      </c>
      <c r="Q352" s="378" t="str">
        <f t="shared" si="411"/>
        <v>COND. MIN.</v>
      </c>
      <c r="R352" s="629"/>
      <c r="S352" s="629"/>
      <c r="T352" s="625"/>
      <c r="U352" s="625"/>
      <c r="V352" s="356">
        <f t="shared" si="412"/>
        <v>6.1100000515580177</v>
      </c>
      <c r="W352" s="356">
        <f t="shared" si="413"/>
        <v>-2.0600000047124922</v>
      </c>
      <c r="X352" s="361" t="str">
        <f t="shared" si="587"/>
        <v>NORTE</v>
      </c>
      <c r="Y352" s="361" t="str">
        <f t="shared" si="588"/>
        <v>OESTE</v>
      </c>
      <c r="Z352" s="361" t="str">
        <f t="shared" si="589"/>
        <v>NOROESTE</v>
      </c>
      <c r="AA352" s="391">
        <f t="shared" si="417"/>
        <v>0.31937984496124033</v>
      </c>
      <c r="AB352" s="392">
        <f t="shared" si="590"/>
        <v>18.625424690706129</v>
      </c>
      <c r="AC352" s="360"/>
    </row>
    <row r="353" spans="1:29" ht="17.25" customHeight="1" x14ac:dyDescent="0.25">
      <c r="A353" s="345" t="str">
        <f t="shared" si="591"/>
        <v>MS 102</v>
      </c>
      <c r="B353" s="661">
        <f t="shared" si="550"/>
        <v>152</v>
      </c>
      <c r="C353" s="661" t="str">
        <f t="shared" si="551"/>
        <v>MS 102-152</v>
      </c>
      <c r="D353" s="346">
        <f t="shared" si="403"/>
        <v>42405</v>
      </c>
      <c r="E353" s="347">
        <v>7162073.6266000001</v>
      </c>
      <c r="F353" s="348">
        <v>665798.98270000005</v>
      </c>
      <c r="G353" s="348">
        <v>892.32500000000005</v>
      </c>
      <c r="H353" s="368">
        <f t="shared" si="578"/>
        <v>0.83240618879512007</v>
      </c>
      <c r="I353" s="377">
        <f t="shared" si="579"/>
        <v>5.6164935807473482</v>
      </c>
      <c r="J353" s="377">
        <f t="shared" si="580"/>
        <v>-0.19999999999527063</v>
      </c>
      <c r="K353" s="377">
        <f t="shared" si="581"/>
        <v>-26.799999999991542</v>
      </c>
      <c r="L353" s="377">
        <f t="shared" si="582"/>
        <v>0.1189151698278743</v>
      </c>
      <c r="M353" s="377">
        <f t="shared" si="583"/>
        <v>2.8571428570752948E-2</v>
      </c>
      <c r="N353" s="378" t="str">
        <f t="shared" si="584"/>
        <v>OK</v>
      </c>
      <c r="O353" s="378" t="str">
        <f t="shared" si="585"/>
        <v>OK</v>
      </c>
      <c r="P353" s="378" t="str">
        <f t="shared" si="586"/>
        <v>COND. MIN.</v>
      </c>
      <c r="Q353" s="378" t="str">
        <f t="shared" si="411"/>
        <v>COND. MIN.</v>
      </c>
      <c r="R353" s="629"/>
      <c r="S353" s="629"/>
      <c r="T353" s="625"/>
      <c r="U353" s="625"/>
      <c r="V353" s="356">
        <f t="shared" si="412"/>
        <v>5.3100000135600567</v>
      </c>
      <c r="W353" s="356">
        <f t="shared" si="413"/>
        <v>-1.8299999996088445</v>
      </c>
      <c r="X353" s="361" t="str">
        <f t="shared" si="587"/>
        <v>NORTE</v>
      </c>
      <c r="Y353" s="361" t="str">
        <f t="shared" si="588"/>
        <v>OESTE</v>
      </c>
      <c r="Z353" s="361" t="str">
        <f t="shared" si="589"/>
        <v>NOROESTE</v>
      </c>
      <c r="AA353" s="391">
        <f t="shared" si="417"/>
        <v>0.32562277580071175</v>
      </c>
      <c r="AB353" s="392">
        <f t="shared" si="590"/>
        <v>19.003309933475524</v>
      </c>
      <c r="AC353" s="360"/>
    </row>
    <row r="354" spans="1:29" ht="17.25" customHeight="1" x14ac:dyDescent="0.25">
      <c r="A354" s="345" t="str">
        <f t="shared" si="591"/>
        <v>MS 102</v>
      </c>
      <c r="B354" s="661">
        <f t="shared" si="550"/>
        <v>153</v>
      </c>
      <c r="C354" s="661" t="str">
        <f t="shared" si="551"/>
        <v>MS 102-153</v>
      </c>
      <c r="D354" s="346">
        <f t="shared" si="403"/>
        <v>42412</v>
      </c>
      <c r="E354" s="347">
        <v>7162073.6310000001</v>
      </c>
      <c r="F354" s="348">
        <v>665798.96719999996</v>
      </c>
      <c r="G354" s="348">
        <v>892.30799999999999</v>
      </c>
      <c r="H354" s="368">
        <f t="shared" si="578"/>
        <v>1.6112417657319607</v>
      </c>
      <c r="I354" s="377">
        <f t="shared" si="579"/>
        <v>6.6698500875750151</v>
      </c>
      <c r="J354" s="377">
        <f t="shared" si="580"/>
        <v>-1.7000000000052751</v>
      </c>
      <c r="K354" s="377">
        <f t="shared" si="581"/>
        <v>-28.499999999996817</v>
      </c>
      <c r="L354" s="377">
        <f t="shared" si="582"/>
        <v>0.23017739510456581</v>
      </c>
      <c r="M354" s="377">
        <f t="shared" si="583"/>
        <v>0.24285714285789645</v>
      </c>
      <c r="N354" s="378" t="str">
        <f t="shared" si="584"/>
        <v>OK</v>
      </c>
      <c r="O354" s="378" t="str">
        <f t="shared" si="585"/>
        <v>OK</v>
      </c>
      <c r="P354" s="378" t="str">
        <f t="shared" si="586"/>
        <v>COND. MIN.</v>
      </c>
      <c r="Q354" s="378" t="str">
        <f t="shared" si="411"/>
        <v>COND. MIN.</v>
      </c>
      <c r="R354" s="629"/>
      <c r="S354" s="629"/>
      <c r="T354" s="625"/>
      <c r="U354" s="625"/>
      <c r="V354" s="356">
        <f t="shared" si="412"/>
        <v>5.7500000111758709</v>
      </c>
      <c r="W354" s="356">
        <f t="shared" si="413"/>
        <v>-3.380000009201467</v>
      </c>
      <c r="X354" s="361" t="str">
        <f t="shared" si="587"/>
        <v>NORTE</v>
      </c>
      <c r="Y354" s="361" t="str">
        <f t="shared" si="588"/>
        <v>OESTE</v>
      </c>
      <c r="Z354" s="361" t="str">
        <f t="shared" si="589"/>
        <v>NOROESTE</v>
      </c>
      <c r="AA354" s="391">
        <f t="shared" si="417"/>
        <v>0.50674662668665671</v>
      </c>
      <c r="AB354" s="392">
        <f t="shared" si="590"/>
        <v>30.447366122940334</v>
      </c>
      <c r="AC354" s="360"/>
    </row>
    <row r="355" spans="1:29" ht="17.25" customHeight="1" x14ac:dyDescent="0.25">
      <c r="A355" s="345" t="str">
        <f t="shared" si="591"/>
        <v>MS 102</v>
      </c>
      <c r="B355" s="661">
        <f t="shared" si="550"/>
        <v>154</v>
      </c>
      <c r="C355" s="661" t="str">
        <f t="shared" si="551"/>
        <v>MS 102-154</v>
      </c>
      <c r="D355" s="346">
        <f t="shared" si="403"/>
        <v>42419</v>
      </c>
      <c r="E355" s="347">
        <v>7162073.6303000003</v>
      </c>
      <c r="F355" s="348">
        <v>665798.96920000005</v>
      </c>
      <c r="G355" s="348">
        <v>892.30700000000002</v>
      </c>
      <c r="H355" s="368">
        <f t="shared" si="578"/>
        <v>0.2118962014542394</v>
      </c>
      <c r="I355" s="377">
        <f t="shared" si="579"/>
        <v>6.5095929533198928</v>
      </c>
      <c r="J355" s="377">
        <f t="shared" si="580"/>
        <v>-9.9999999997635314E-2</v>
      </c>
      <c r="K355" s="377">
        <f t="shared" si="581"/>
        <v>-28.599999999994452</v>
      </c>
      <c r="L355" s="377">
        <f t="shared" si="582"/>
        <v>3.02708859220342E-2</v>
      </c>
      <c r="M355" s="377">
        <f t="shared" si="583"/>
        <v>1.4285714285376474E-2</v>
      </c>
      <c r="N355" s="378" t="str">
        <f t="shared" si="584"/>
        <v>OK</v>
      </c>
      <c r="O355" s="378" t="str">
        <f t="shared" si="585"/>
        <v>OK</v>
      </c>
      <c r="P355" s="378" t="str">
        <f t="shared" si="586"/>
        <v>COND. MIN.</v>
      </c>
      <c r="Q355" s="378" t="str">
        <f t="shared" si="411"/>
        <v>COND. MIN.</v>
      </c>
      <c r="R355" s="629"/>
      <c r="S355" s="629"/>
      <c r="T355" s="625"/>
      <c r="U355" s="625"/>
      <c r="V355" s="356">
        <f t="shared" si="412"/>
        <v>5.6800000369548798</v>
      </c>
      <c r="W355" s="356">
        <f t="shared" si="413"/>
        <v>-3.1799999997019768</v>
      </c>
      <c r="X355" s="361" t="str">
        <f t="shared" si="587"/>
        <v>NORTE</v>
      </c>
      <c r="Y355" s="361" t="str">
        <f t="shared" si="588"/>
        <v>OESTE</v>
      </c>
      <c r="Z355" s="361" t="str">
        <f t="shared" si="589"/>
        <v>NOROESTE</v>
      </c>
      <c r="AA355" s="391">
        <f t="shared" si="417"/>
        <v>0.48847926267281111</v>
      </c>
      <c r="AB355" s="392">
        <f t="shared" si="590"/>
        <v>29.240676843516436</v>
      </c>
      <c r="AC355" s="360"/>
    </row>
    <row r="356" spans="1:29" ht="17.25" customHeight="1" x14ac:dyDescent="0.25">
      <c r="A356" s="345" t="str">
        <f t="shared" si="591"/>
        <v>MS 102</v>
      </c>
      <c r="B356" s="661">
        <f t="shared" si="550"/>
        <v>155</v>
      </c>
      <c r="C356" s="661" t="str">
        <f t="shared" si="551"/>
        <v>MS 102-155</v>
      </c>
      <c r="D356" s="346">
        <f t="shared" si="403"/>
        <v>42426</v>
      </c>
      <c r="E356" s="347">
        <v>7162073.6371999998</v>
      </c>
      <c r="F356" s="348">
        <v>665798.95889999997</v>
      </c>
      <c r="G356" s="348">
        <v>892.29499999999996</v>
      </c>
      <c r="H356" s="368">
        <f t="shared" ref="H356:H363" si="592">SQRT((E356-E355)^2+(F356-F355)^2)*100</f>
        <v>1.2397580173492984</v>
      </c>
      <c r="I356" s="377">
        <f t="shared" ref="I356:I360" si="593">SQRT((E356-$E$323)^2+(F356-$F$323)^2)*100</f>
        <v>7.6355091410022515</v>
      </c>
      <c r="J356" s="377">
        <f t="shared" ref="J356:J363" si="594">(G356-G355)*100</f>
        <v>-1.2000000000057298</v>
      </c>
      <c r="K356" s="377">
        <f t="shared" ref="K356:K360" si="595">(G356-$G$323)*100</f>
        <v>-29.800000000000182</v>
      </c>
      <c r="L356" s="377">
        <f t="shared" ref="L356:L363" si="596">H356/(D356-D355)</f>
        <v>0.1771082881927569</v>
      </c>
      <c r="M356" s="377">
        <f t="shared" ref="M356:M363" si="597">ABS(J356/(D356-D355))</f>
        <v>0.17142857142938997</v>
      </c>
      <c r="N356" s="378" t="str">
        <f t="shared" ref="N356:N360" si="598">IF(L356&lt;=0.25,"OK",IF(AND(0.25&lt;L356,L356&lt;=1),"ATENÇÃO",IF(AND(1&lt;L356,L356&lt;=4),"ALERTA",IF(AND(4&lt;L356,L356&lt;=14),"INTERVENÇÃO","PARALISAÇÃO"))))</f>
        <v>OK</v>
      </c>
      <c r="O356" s="378" t="str">
        <f t="shared" ref="O356:O360" si="599">IF(M356&lt;=0.25,"OK",IF(AND(0.25&lt;M356,M356&lt;=1),"ATENÇÃO",IF(AND(1&lt;M356,M356&lt;=4),"ALERTA",IF(AND(4&lt;M356,M356&lt;=14),"INTERVENÇÃO","PARALISAÇÃO"))))</f>
        <v>OK</v>
      </c>
      <c r="P356" s="378" t="str">
        <f t="shared" si="586"/>
        <v>COND. MIN.</v>
      </c>
      <c r="Q356" s="378" t="str">
        <f t="shared" si="411"/>
        <v>COND. MIN.</v>
      </c>
      <c r="R356" s="629"/>
      <c r="S356" s="629"/>
      <c r="T356" s="625"/>
      <c r="U356" s="625"/>
      <c r="V356" s="356">
        <f t="shared" si="412"/>
        <v>6.3699999824166298</v>
      </c>
      <c r="W356" s="356">
        <f t="shared" si="413"/>
        <v>-4.210000007878989</v>
      </c>
      <c r="X356" s="361" t="str">
        <f t="shared" si="587"/>
        <v>NORTE</v>
      </c>
      <c r="Y356" s="361" t="str">
        <f t="shared" si="588"/>
        <v>OESTE</v>
      </c>
      <c r="Z356" s="361" t="str">
        <f t="shared" si="589"/>
        <v>NOROESTE</v>
      </c>
      <c r="AA356" s="391">
        <f t="shared" si="417"/>
        <v>0.55104712041884818</v>
      </c>
      <c r="AB356" s="392">
        <f t="shared" si="590"/>
        <v>33.438879499155391</v>
      </c>
      <c r="AC356" s="360"/>
    </row>
    <row r="357" spans="1:29" ht="17.25" customHeight="1" x14ac:dyDescent="0.25">
      <c r="A357" s="345" t="str">
        <f t="shared" si="591"/>
        <v>MS 102</v>
      </c>
      <c r="B357" s="661">
        <f t="shared" si="550"/>
        <v>156</v>
      </c>
      <c r="C357" s="661" t="str">
        <f t="shared" si="551"/>
        <v>MS 102-156</v>
      </c>
      <c r="D357" s="346">
        <f t="shared" si="403"/>
        <v>42433</v>
      </c>
      <c r="E357" s="347">
        <v>7162073.6478000004</v>
      </c>
      <c r="F357" s="348">
        <v>665798.97470000002</v>
      </c>
      <c r="G357" s="348">
        <v>892.28499999999997</v>
      </c>
      <c r="H357" s="368">
        <f t="shared" si="592"/>
        <v>1.9026297978950475</v>
      </c>
      <c r="I357" s="377">
        <f t="shared" si="593"/>
        <v>7.8817384296850115</v>
      </c>
      <c r="J357" s="377">
        <f t="shared" si="594"/>
        <v>-0.99999999999909051</v>
      </c>
      <c r="K357" s="377">
        <f t="shared" si="595"/>
        <v>-30.799999999999272</v>
      </c>
      <c r="L357" s="377">
        <f t="shared" si="596"/>
        <v>0.27180425684214965</v>
      </c>
      <c r="M357" s="377">
        <f t="shared" si="597"/>
        <v>0.14285714285701293</v>
      </c>
      <c r="N357" s="378" t="str">
        <f t="shared" si="598"/>
        <v>ATENÇÃO</v>
      </c>
      <c r="O357" s="378" t="str">
        <f t="shared" si="599"/>
        <v>OK</v>
      </c>
      <c r="P357" s="378" t="str">
        <f t="shared" si="586"/>
        <v>COND. MIN.</v>
      </c>
      <c r="Q357" s="378" t="str">
        <f t="shared" si="411"/>
        <v>COND. MIN.</v>
      </c>
      <c r="R357" s="629"/>
      <c r="S357" s="629"/>
      <c r="T357" s="625"/>
      <c r="U357" s="625"/>
      <c r="V357" s="356">
        <f t="shared" si="412"/>
        <v>7.4300000444054604</v>
      </c>
      <c r="W357" s="356">
        <f t="shared" si="413"/>
        <v>-2.630000002682209</v>
      </c>
      <c r="X357" s="361" t="str">
        <f t="shared" si="587"/>
        <v>NORTE</v>
      </c>
      <c r="Y357" s="361" t="str">
        <f t="shared" si="588"/>
        <v>OESTE</v>
      </c>
      <c r="Z357" s="361" t="str">
        <f t="shared" si="589"/>
        <v>NOROESTE</v>
      </c>
      <c r="AA357" s="391">
        <f t="shared" si="417"/>
        <v>0.33375634517766495</v>
      </c>
      <c r="AB357" s="392">
        <f t="shared" si="590"/>
        <v>19.496929676033751</v>
      </c>
      <c r="AC357" s="360"/>
    </row>
    <row r="358" spans="1:29" ht="17.25" customHeight="1" x14ac:dyDescent="0.25">
      <c r="A358" s="345" t="str">
        <f t="shared" si="591"/>
        <v>MS 102</v>
      </c>
      <c r="B358" s="661">
        <f t="shared" si="550"/>
        <v>157</v>
      </c>
      <c r="C358" s="661" t="str">
        <f t="shared" si="551"/>
        <v>MS 102-157</v>
      </c>
      <c r="D358" s="346">
        <f t="shared" si="403"/>
        <v>42440</v>
      </c>
      <c r="E358" s="347">
        <v>7162073.6311999997</v>
      </c>
      <c r="F358" s="348">
        <v>665798.96290000004</v>
      </c>
      <c r="G358" s="348">
        <v>892.28599999999994</v>
      </c>
      <c r="H358" s="368">
        <f t="shared" si="592"/>
        <v>2.0366639924196859</v>
      </c>
      <c r="I358" s="377">
        <f t="shared" si="593"/>
        <v>6.9144052340657804</v>
      </c>
      <c r="J358" s="377">
        <f t="shared" si="594"/>
        <v>9.9999999997635314E-2</v>
      </c>
      <c r="K358" s="377">
        <f t="shared" si="595"/>
        <v>-30.700000000001637</v>
      </c>
      <c r="L358" s="377">
        <f t="shared" si="596"/>
        <v>0.290951998917098</v>
      </c>
      <c r="M358" s="377">
        <f t="shared" si="597"/>
        <v>1.4285714285376474E-2</v>
      </c>
      <c r="N358" s="378" t="str">
        <f t="shared" si="598"/>
        <v>ATENÇÃO</v>
      </c>
      <c r="O358" s="378" t="str">
        <f t="shared" si="599"/>
        <v>OK</v>
      </c>
      <c r="P358" s="378" t="str">
        <f t="shared" si="586"/>
        <v>COND. MIN.</v>
      </c>
      <c r="Q358" s="378" t="str">
        <f t="shared" si="411"/>
        <v>COND. MIN.</v>
      </c>
      <c r="R358" s="629"/>
      <c r="S358" s="629"/>
      <c r="T358" s="625"/>
      <c r="U358" s="625"/>
      <c r="V358" s="356">
        <f t="shared" si="412"/>
        <v>5.7699999772012234</v>
      </c>
      <c r="W358" s="356">
        <f t="shared" si="413"/>
        <v>-3.8100000005215406</v>
      </c>
      <c r="X358" s="361" t="str">
        <f t="shared" si="587"/>
        <v>NORTE</v>
      </c>
      <c r="Y358" s="361" t="str">
        <f t="shared" si="588"/>
        <v>OESTE</v>
      </c>
      <c r="Z358" s="361" t="str">
        <f t="shared" si="589"/>
        <v>NOROESTE</v>
      </c>
      <c r="AA358" s="391">
        <f t="shared" si="417"/>
        <v>0.55137481910274966</v>
      </c>
      <c r="AB358" s="392">
        <f t="shared" si="590"/>
        <v>33.461382518106689</v>
      </c>
      <c r="AC358" s="360"/>
    </row>
    <row r="359" spans="1:29" ht="17.25" customHeight="1" x14ac:dyDescent="0.25">
      <c r="A359" s="345" t="str">
        <f t="shared" si="591"/>
        <v>MS 102</v>
      </c>
      <c r="B359" s="661">
        <f t="shared" si="550"/>
        <v>158</v>
      </c>
      <c r="C359" s="661" t="str">
        <f t="shared" si="551"/>
        <v>MS 102-158</v>
      </c>
      <c r="D359" s="346">
        <f t="shared" si="403"/>
        <v>42447</v>
      </c>
      <c r="E359" s="347">
        <v>7162073.6330000004</v>
      </c>
      <c r="F359" s="348">
        <v>665798.98190000001</v>
      </c>
      <c r="G359" s="348">
        <v>892.279</v>
      </c>
      <c r="H359" s="368">
        <f t="shared" si="592"/>
        <v>1.9085072735155129</v>
      </c>
      <c r="I359" s="377">
        <f t="shared" si="593"/>
        <v>6.2490479703812705</v>
      </c>
      <c r="J359" s="377">
        <f t="shared" si="594"/>
        <v>-0.69999999999481588</v>
      </c>
      <c r="K359" s="377">
        <f t="shared" si="595"/>
        <v>-31.399999999996453</v>
      </c>
      <c r="L359" s="377">
        <f t="shared" si="596"/>
        <v>0.27264389621650181</v>
      </c>
      <c r="M359" s="377">
        <f t="shared" si="597"/>
        <v>9.9999999999259417E-2</v>
      </c>
      <c r="N359" s="378" t="str">
        <f t="shared" si="598"/>
        <v>ATENÇÃO</v>
      </c>
      <c r="O359" s="378" t="str">
        <f t="shared" si="599"/>
        <v>OK</v>
      </c>
      <c r="P359" s="378" t="str">
        <f t="shared" si="586"/>
        <v>COND. MIN.</v>
      </c>
      <c r="Q359" s="378" t="str">
        <f t="shared" si="411"/>
        <v>COND. MIN.</v>
      </c>
      <c r="R359" s="629"/>
      <c r="S359" s="629"/>
      <c r="T359" s="625"/>
      <c r="U359" s="625"/>
      <c r="V359" s="356">
        <f t="shared" si="412"/>
        <v>5.9500000439584255</v>
      </c>
      <c r="W359" s="356">
        <f t="shared" si="413"/>
        <v>-1.9100000034086406</v>
      </c>
      <c r="X359" s="361" t="str">
        <f t="shared" si="587"/>
        <v>NORTE</v>
      </c>
      <c r="Y359" s="361" t="str">
        <f t="shared" si="588"/>
        <v>OESTE</v>
      </c>
      <c r="Z359" s="361" t="str">
        <f t="shared" si="589"/>
        <v>NOROESTE</v>
      </c>
      <c r="AA359" s="391">
        <f t="shared" si="417"/>
        <v>0.30559999999999998</v>
      </c>
      <c r="AB359" s="392">
        <f t="shared" si="590"/>
        <v>17.794264976523621</v>
      </c>
      <c r="AC359" s="360"/>
    </row>
    <row r="360" spans="1:29" ht="17.25" customHeight="1" x14ac:dyDescent="0.25">
      <c r="A360" s="345" t="str">
        <f t="shared" si="591"/>
        <v>MS 102</v>
      </c>
      <c r="B360" s="661">
        <f t="shared" si="550"/>
        <v>159</v>
      </c>
      <c r="C360" s="661" t="str">
        <f t="shared" si="551"/>
        <v>MS 102-159</v>
      </c>
      <c r="D360" s="346">
        <f>D165</f>
        <v>42461</v>
      </c>
      <c r="E360" s="347">
        <v>7162073.6349999998</v>
      </c>
      <c r="F360" s="348">
        <v>665798.98160000006</v>
      </c>
      <c r="G360" s="348">
        <v>892.26900000000001</v>
      </c>
      <c r="H360" s="368">
        <f t="shared" si="592"/>
        <v>0.20223742382747059</v>
      </c>
      <c r="I360" s="377">
        <f t="shared" si="593"/>
        <v>6.4487285409262611</v>
      </c>
      <c r="J360" s="377">
        <f t="shared" si="594"/>
        <v>-0.99999999999909051</v>
      </c>
      <c r="K360" s="377">
        <f t="shared" si="595"/>
        <v>-32.399999999995543</v>
      </c>
      <c r="L360" s="377">
        <f t="shared" si="596"/>
        <v>1.4445530273390756E-2</v>
      </c>
      <c r="M360" s="377">
        <f t="shared" si="597"/>
        <v>7.1428571428506463E-2</v>
      </c>
      <c r="N360" s="378" t="str">
        <f t="shared" si="598"/>
        <v>OK</v>
      </c>
      <c r="O360" s="378" t="str">
        <f t="shared" si="599"/>
        <v>OK</v>
      </c>
      <c r="P360" s="378" t="str">
        <f t="shared" si="586"/>
        <v>COND. MIN.</v>
      </c>
      <c r="Q360" s="378" t="str">
        <f t="shared" si="411"/>
        <v>COND. MIN.</v>
      </c>
      <c r="R360" s="629"/>
      <c r="S360" s="629"/>
      <c r="T360" s="625"/>
      <c r="U360" s="625"/>
      <c r="V360" s="356">
        <f t="shared" si="412"/>
        <v>6.1499999836087227</v>
      </c>
      <c r="W360" s="356">
        <f t="shared" si="413"/>
        <v>-1.9399999990127981</v>
      </c>
      <c r="X360" s="361" t="str">
        <f t="shared" si="587"/>
        <v>NORTE</v>
      </c>
      <c r="Y360" s="361" t="str">
        <f t="shared" si="588"/>
        <v>OESTE</v>
      </c>
      <c r="Z360" s="361" t="str">
        <f t="shared" si="589"/>
        <v>NOROESTE</v>
      </c>
      <c r="AA360" s="391">
        <f t="shared" si="417"/>
        <v>0.30077519379844958</v>
      </c>
      <c r="AB360" s="392">
        <f t="shared" si="590"/>
        <v>17.504168999815132</v>
      </c>
      <c r="AC360" s="360"/>
    </row>
    <row r="361" spans="1:29" ht="17.25" customHeight="1" x14ac:dyDescent="0.25">
      <c r="A361" s="602"/>
      <c r="B361" s="661" t="e">
        <f>IF(#REF!=A361,#REF!+1,1)</f>
        <v>#REF!</v>
      </c>
      <c r="C361" s="661" t="e">
        <f t="shared" si="551"/>
        <v>#REF!</v>
      </c>
      <c r="D361" s="393"/>
      <c r="E361" s="381"/>
      <c r="F361" s="382"/>
      <c r="G361" s="382"/>
      <c r="H361" s="667"/>
      <c r="I361" s="667"/>
      <c r="J361" s="383"/>
      <c r="K361" s="383"/>
      <c r="L361" s="383"/>
      <c r="M361" s="383"/>
      <c r="N361" s="384"/>
      <c r="O361" s="384"/>
      <c r="P361" s="384"/>
      <c r="Q361" s="384"/>
      <c r="R361" s="354"/>
      <c r="S361" s="354"/>
      <c r="T361" s="354"/>
      <c r="U361" s="354"/>
      <c r="V361" s="383"/>
      <c r="W361" s="383"/>
      <c r="X361" s="384"/>
      <c r="Y361" s="384"/>
      <c r="Z361" s="384"/>
      <c r="AA361" s="384"/>
      <c r="AB361" s="385"/>
      <c r="AC361" s="451"/>
    </row>
    <row r="362" spans="1:29" ht="17.25" customHeight="1" x14ac:dyDescent="0.25">
      <c r="A362" s="345" t="s">
        <v>378</v>
      </c>
      <c r="B362" s="661">
        <f t="shared" si="550"/>
        <v>1</v>
      </c>
      <c r="C362" s="661" t="str">
        <f t="shared" si="551"/>
        <v>MS 102 A-1</v>
      </c>
      <c r="D362" s="346">
        <f>D167</f>
        <v>42468</v>
      </c>
      <c r="E362" s="622">
        <v>7162073.7489</v>
      </c>
      <c r="F362" s="622">
        <v>665799.25410000002</v>
      </c>
      <c r="G362" s="631">
        <v>892.22299999999996</v>
      </c>
      <c r="H362" s="350"/>
      <c r="I362" s="350"/>
      <c r="J362" s="350"/>
      <c r="K362" s="350"/>
      <c r="L362" s="350"/>
      <c r="M362" s="350"/>
      <c r="N362" s="351"/>
      <c r="O362" s="351"/>
      <c r="P362" s="351"/>
      <c r="Q362" s="351"/>
      <c r="R362" s="354"/>
      <c r="S362" s="354"/>
      <c r="T362" s="354"/>
      <c r="U362" s="354"/>
      <c r="V362" s="383"/>
      <c r="W362" s="383"/>
      <c r="X362" s="384"/>
      <c r="Y362" s="384"/>
      <c r="Z362" s="384"/>
      <c r="AA362" s="384"/>
      <c r="AB362" s="385"/>
      <c r="AC362" s="451"/>
    </row>
    <row r="363" spans="1:29" ht="17.25" customHeight="1" x14ac:dyDescent="0.25">
      <c r="A363" s="345" t="s">
        <v>378</v>
      </c>
      <c r="B363" s="661">
        <f t="shared" si="550"/>
        <v>2</v>
      </c>
      <c r="C363" s="661" t="str">
        <f t="shared" si="551"/>
        <v>MS 102 A-2</v>
      </c>
      <c r="D363" s="346">
        <f>D168</f>
        <v>42475</v>
      </c>
      <c r="E363" s="622">
        <v>7162073.7679000003</v>
      </c>
      <c r="F363" s="622">
        <v>665799.25360000005</v>
      </c>
      <c r="G363" s="631">
        <v>892.19500000000005</v>
      </c>
      <c r="H363" s="368">
        <f t="shared" si="592"/>
        <v>1.9006578128105804</v>
      </c>
      <c r="I363" s="377">
        <f>SQRT((E363-$E$362)^2+(F363-$F$362)^2)*100</f>
        <v>1.9006578128105804</v>
      </c>
      <c r="J363" s="377">
        <f t="shared" si="594"/>
        <v>-2.7999999999906322</v>
      </c>
      <c r="K363" s="377">
        <f>(G363-$G$362)*100</f>
        <v>-2.7999999999906322</v>
      </c>
      <c r="L363" s="377">
        <f t="shared" si="596"/>
        <v>0.27152254468722575</v>
      </c>
      <c r="M363" s="377">
        <f t="shared" si="597"/>
        <v>0.39999999999866176</v>
      </c>
      <c r="N363" s="378" t="str">
        <f t="shared" ref="N363" si="600">IF(L363&lt;=0.25,"OK",IF(AND(0.25&lt;L363,L363&lt;=1),"ATENÇÃO",IF(AND(1&lt;L363,L363&lt;=4),"ALERTA",IF(AND(4&lt;L363,L363&lt;=14),"INTERVENÇÃO","PARALISAÇÃO"))))</f>
        <v>ATENÇÃO</v>
      </c>
      <c r="O363" s="378" t="str">
        <f t="shared" ref="O363" si="601">IF(M363&lt;=0.25,"OK",IF(AND(0.25&lt;M363,M363&lt;=1),"ATENÇÃO",IF(AND(1&lt;M363,M363&lt;=4),"ALERTA",IF(AND(4&lt;M363,M363&lt;=14),"INTERVENÇÃO","PARALISAÇÃO"))))</f>
        <v>ATENÇÃO</v>
      </c>
      <c r="P363" s="378" t="str">
        <f t="shared" ref="P363" si="602">IF(L363&lt;=1,"COND. MIN.",IF(AND(1&lt;L363, L363&lt;=2),"ATENÇÃO",IF(AND(2&lt;L363,L363&lt;=5),"ALERTA","INTERVENÇÃO")))</f>
        <v>COND. MIN.</v>
      </c>
      <c r="Q363" s="378" t="str">
        <f t="shared" ref="Q363:Q389" si="603">IF(M363&lt;=2,"COND. MIN.",IF(AND(2&lt;M363, M363&lt;=4),"ATENÇÃO",IF(AND(4&lt;M363, M363&lt;=10),"ALERTA","INTERVENÇÃO")))</f>
        <v>COND. MIN.</v>
      </c>
      <c r="R363" s="629"/>
      <c r="S363" s="629"/>
      <c r="T363" s="625"/>
      <c r="U363" s="625"/>
      <c r="V363" s="356">
        <f>(E363-$E$362)*100</f>
        <v>1.9000000320374966</v>
      </c>
      <c r="W363" s="356">
        <f>(F363-$F$362)*100</f>
        <v>-4.9999996554106474E-2</v>
      </c>
      <c r="X363" s="361" t="str">
        <f t="shared" si="587"/>
        <v>NORTE</v>
      </c>
      <c r="Y363" s="361" t="str">
        <f t="shared" si="588"/>
        <v>OESTE</v>
      </c>
      <c r="Z363" s="361" t="str">
        <f t="shared" si="589"/>
        <v>NOROESTE</v>
      </c>
      <c r="AA363" s="391">
        <f t="shared" ref="AA363" si="604">ABS(ROUND(W363,2)/ROUND(I363,2))</f>
        <v>2.6315789473684213E-2</v>
      </c>
      <c r="AB363" s="392">
        <f t="shared" ref="AB363" si="605">DEGREES(ASIN(AA363))</f>
        <v>1.5079577542388196</v>
      </c>
      <c r="AC363" s="678" t="s">
        <v>408</v>
      </c>
    </row>
    <row r="364" spans="1:29" ht="17.25" customHeight="1" x14ac:dyDescent="0.25">
      <c r="A364" s="345" t="s">
        <v>378</v>
      </c>
      <c r="B364" s="661">
        <f t="shared" si="550"/>
        <v>3</v>
      </c>
      <c r="C364" s="661" t="str">
        <f t="shared" si="551"/>
        <v>MS 102 A-3</v>
      </c>
      <c r="D364" s="346">
        <f>D169</f>
        <v>42482</v>
      </c>
      <c r="E364" s="622">
        <v>7162073.7691000002</v>
      </c>
      <c r="F364" s="622">
        <v>665799.23589999997</v>
      </c>
      <c r="G364" s="631">
        <v>892.2</v>
      </c>
      <c r="H364" s="368">
        <f t="shared" ref="H364:H366" si="606">SQRT((E364-E363)^2+(F364-F363)^2)*100</f>
        <v>1.7740631402286295</v>
      </c>
      <c r="I364" s="377">
        <f t="shared" ref="I364:I366" si="607">SQRT((E364-$E$362)^2+(F364-$F$362)^2)*100</f>
        <v>2.7189704074207106</v>
      </c>
      <c r="J364" s="377">
        <f t="shared" ref="J364:J366" si="608">(G364-G363)*100</f>
        <v>0.49999999999954525</v>
      </c>
      <c r="K364" s="377">
        <f t="shared" ref="K364:K366" si="609">(G364-$G$362)*100</f>
        <v>-2.299999999991087</v>
      </c>
      <c r="L364" s="377">
        <f t="shared" ref="L364:L366" si="610">H364/(D364-D363)</f>
        <v>0.25343759146123279</v>
      </c>
      <c r="M364" s="377">
        <f t="shared" ref="M364:M366" si="611">ABS(J364/(D364-D363))</f>
        <v>7.1428571428506463E-2</v>
      </c>
      <c r="N364" s="378" t="str">
        <f t="shared" ref="N364:N366" si="612">IF(L364&lt;=0.25,"OK",IF(AND(0.25&lt;L364,L364&lt;=1),"ATENÇÃO",IF(AND(1&lt;L364,L364&lt;=4),"ALERTA",IF(AND(4&lt;L364,L364&lt;=14),"INTERVENÇÃO","PARALISAÇÃO"))))</f>
        <v>ATENÇÃO</v>
      </c>
      <c r="O364" s="378" t="str">
        <f t="shared" ref="O364:O366" si="613">IF(M364&lt;=0.25,"OK",IF(AND(0.25&lt;M364,M364&lt;=1),"ATENÇÃO",IF(AND(1&lt;M364,M364&lt;=4),"ALERTA",IF(AND(4&lt;M364,M364&lt;=14),"INTERVENÇÃO","PARALISAÇÃO"))))</f>
        <v>OK</v>
      </c>
      <c r="P364" s="378" t="str">
        <f t="shared" ref="P364:P366" si="614">IF(L364&lt;=1,"COND. MIN.",IF(AND(1&lt;L364, L364&lt;=2),"ATENÇÃO",IF(AND(2&lt;L364,L364&lt;=5),"ALERTA","INTERVENÇÃO")))</f>
        <v>COND. MIN.</v>
      </c>
      <c r="Q364" s="378" t="str">
        <f t="shared" ref="Q364:Q366" si="615">IF(M364&lt;=2,"COND. MIN.",IF(AND(2&lt;M364, M364&lt;=4),"ATENÇÃO",IF(AND(4&lt;M364, M364&lt;=10),"ALERTA","INTERVENÇÃO")))</f>
        <v>COND. MIN.</v>
      </c>
      <c r="R364" s="629"/>
      <c r="S364" s="629"/>
      <c r="T364" s="625"/>
      <c r="U364" s="625"/>
      <c r="V364" s="356">
        <f t="shared" ref="V364:V372" si="616">(E364-$E$362)*100</f>
        <v>2.0200000144541264</v>
      </c>
      <c r="W364" s="356">
        <f t="shared" ref="W364:W369" si="617">(F364-$F$362)*100</f>
        <v>-1.8200000049546361</v>
      </c>
      <c r="X364" s="361" t="str">
        <f t="shared" ref="X364:X389" si="618">IF(V364&gt;0,"NORTE","SUL")</f>
        <v>NORTE</v>
      </c>
      <c r="Y364" s="361" t="str">
        <f t="shared" ref="Y364:Y389" si="619">IF(W364&gt;0,"LESTE","OESTE")</f>
        <v>OESTE</v>
      </c>
      <c r="Z364" s="361" t="str">
        <f t="shared" ref="Z364:Z389" si="620">IF(AND(X364="SUL", Y364="LESTE"),"SUDESTE", IF(AND(X364="SUL", Y364="OESTE"), "SUDOESTE", IF(AND(X364="NORTE", Y364="LESTE"), "NORDESTE", "NOROESTE")))</f>
        <v>NOROESTE</v>
      </c>
      <c r="AA364" s="391">
        <f t="shared" ref="AA364:AA389" si="621">ABS(ROUND(W364,2)/ROUND(I364,2))</f>
        <v>0.66911764705882348</v>
      </c>
      <c r="AB364" s="392">
        <f t="shared" ref="AB364:AB389" si="622">DEGREES(ASIN(AA364))</f>
        <v>41.999000857783351</v>
      </c>
      <c r="AC364" s="360"/>
    </row>
    <row r="365" spans="1:29" ht="17.25" customHeight="1" x14ac:dyDescent="0.25">
      <c r="A365" s="345" t="s">
        <v>378</v>
      </c>
      <c r="B365" s="661">
        <f t="shared" si="550"/>
        <v>4</v>
      </c>
      <c r="C365" s="661" t="str">
        <f t="shared" si="551"/>
        <v>MS 102 A-4</v>
      </c>
      <c r="D365" s="633">
        <v>42496</v>
      </c>
      <c r="E365" s="635">
        <v>7162073.7619000003</v>
      </c>
      <c r="F365" s="635">
        <v>665799.25340000005</v>
      </c>
      <c r="G365" s="623">
        <v>892.19100000000003</v>
      </c>
      <c r="H365" s="368">
        <f t="shared" si="606"/>
        <v>1.8923266124713154</v>
      </c>
      <c r="I365" s="377">
        <f t="shared" si="607"/>
        <v>1.3018832779431506</v>
      </c>
      <c r="J365" s="377">
        <f t="shared" si="608"/>
        <v>-0.90000000000145519</v>
      </c>
      <c r="K365" s="377">
        <f t="shared" si="609"/>
        <v>-3.1999999999925421</v>
      </c>
      <c r="L365" s="377">
        <f t="shared" si="610"/>
        <v>0.13516618660509397</v>
      </c>
      <c r="M365" s="377">
        <f t="shared" si="611"/>
        <v>6.4285714285818224E-2</v>
      </c>
      <c r="N365" s="378" t="str">
        <f t="shared" si="612"/>
        <v>OK</v>
      </c>
      <c r="O365" s="378" t="str">
        <f t="shared" si="613"/>
        <v>OK</v>
      </c>
      <c r="P365" s="378" t="str">
        <f t="shared" si="614"/>
        <v>COND. MIN.</v>
      </c>
      <c r="Q365" s="378" t="str">
        <f t="shared" si="615"/>
        <v>COND. MIN.</v>
      </c>
      <c r="R365" s="629"/>
      <c r="S365" s="629"/>
      <c r="T365" s="625"/>
      <c r="U365" s="625"/>
      <c r="V365" s="356">
        <f t="shared" si="616"/>
        <v>1.3000000268220901</v>
      </c>
      <c r="W365" s="356">
        <f t="shared" si="617"/>
        <v>-6.99999975040555E-2</v>
      </c>
      <c r="X365" s="361" t="str">
        <f t="shared" si="618"/>
        <v>NORTE</v>
      </c>
      <c r="Y365" s="361" t="str">
        <f t="shared" si="619"/>
        <v>OESTE</v>
      </c>
      <c r="Z365" s="361" t="str">
        <f t="shared" si="620"/>
        <v>NOROESTE</v>
      </c>
      <c r="AA365" s="391">
        <f t="shared" si="621"/>
        <v>5.3846153846153849E-2</v>
      </c>
      <c r="AB365" s="392">
        <f t="shared" si="622"/>
        <v>3.0866501620631444</v>
      </c>
      <c r="AC365" s="360"/>
    </row>
    <row r="366" spans="1:29" ht="17.25" customHeight="1" x14ac:dyDescent="0.25">
      <c r="A366" s="345" t="s">
        <v>378</v>
      </c>
      <c r="B366" s="661">
        <f t="shared" si="550"/>
        <v>5</v>
      </c>
      <c r="C366" s="661" t="str">
        <f t="shared" si="551"/>
        <v>MS 102 A-5</v>
      </c>
      <c r="D366" s="346"/>
      <c r="E366" s="347"/>
      <c r="F366" s="348"/>
      <c r="G366" s="348"/>
      <c r="H366" s="368">
        <f t="shared" si="606"/>
        <v>719295413.6981858</v>
      </c>
      <c r="I366" s="377">
        <f t="shared" si="607"/>
        <v>719295412.41024625</v>
      </c>
      <c r="J366" s="377">
        <f t="shared" si="608"/>
        <v>-89219.1</v>
      </c>
      <c r="K366" s="377">
        <f t="shared" si="609"/>
        <v>-89222.299999999988</v>
      </c>
      <c r="L366" s="377">
        <f t="shared" si="610"/>
        <v>-16926.191022641797</v>
      </c>
      <c r="M366" s="377">
        <f t="shared" si="611"/>
        <v>2.0994705384036147</v>
      </c>
      <c r="N366" s="378" t="str">
        <f t="shared" si="612"/>
        <v>OK</v>
      </c>
      <c r="O366" s="378" t="str">
        <f t="shared" si="613"/>
        <v>ALERTA</v>
      </c>
      <c r="P366" s="378" t="str">
        <f t="shared" si="614"/>
        <v>COND. MIN.</v>
      </c>
      <c r="Q366" s="378" t="str">
        <f t="shared" si="615"/>
        <v>ATENÇÃO</v>
      </c>
      <c r="R366" s="629"/>
      <c r="S366" s="629"/>
      <c r="T366" s="625"/>
      <c r="U366" s="625"/>
      <c r="V366" s="356">
        <f t="shared" si="616"/>
        <v>-716207374.88999999</v>
      </c>
      <c r="W366" s="356">
        <f t="shared" si="617"/>
        <v>-66579925.410000004</v>
      </c>
      <c r="X366" s="361" t="str">
        <f t="shared" si="618"/>
        <v>SUL</v>
      </c>
      <c r="Y366" s="361" t="str">
        <f t="shared" si="619"/>
        <v>OESTE</v>
      </c>
      <c r="Z366" s="361" t="str">
        <f t="shared" si="620"/>
        <v>SUDOESTE</v>
      </c>
      <c r="AA366" s="391">
        <f t="shared" si="621"/>
        <v>9.256269991619144E-2</v>
      </c>
      <c r="AB366" s="392">
        <f t="shared" si="622"/>
        <v>5.3110545940026306</v>
      </c>
      <c r="AC366" s="360"/>
    </row>
    <row r="367" spans="1:29" ht="17.25" customHeight="1" x14ac:dyDescent="0.25">
      <c r="A367" s="345" t="s">
        <v>378</v>
      </c>
      <c r="B367" s="661">
        <f t="shared" si="550"/>
        <v>6</v>
      </c>
      <c r="C367" s="661" t="str">
        <f t="shared" si="551"/>
        <v>MS 102 A-6</v>
      </c>
      <c r="D367" s="346"/>
      <c r="E367" s="347"/>
      <c r="F367" s="348"/>
      <c r="G367" s="348"/>
      <c r="H367" s="368">
        <f t="shared" si="578"/>
        <v>0</v>
      </c>
      <c r="I367" s="377">
        <f t="shared" si="579"/>
        <v>719295392.60278642</v>
      </c>
      <c r="J367" s="377">
        <f t="shared" si="580"/>
        <v>0</v>
      </c>
      <c r="K367" s="377">
        <f t="shared" si="581"/>
        <v>-89259.3</v>
      </c>
      <c r="L367" s="377" t="e">
        <f t="shared" si="582"/>
        <v>#DIV/0!</v>
      </c>
      <c r="M367" s="377" t="e">
        <f t="shared" si="583"/>
        <v>#DIV/0!</v>
      </c>
      <c r="N367" s="378" t="e">
        <f t="shared" ref="N367:N389" si="623">IF(L367&lt;=0.25,"OK",IF(AND(0.25&lt;L367,L367&lt;=1),"ATENÇÃO",IF(AND(1&lt;L367,L367&lt;=4),"ALERTA",IF(AND(4&lt;L367,L367&lt;=14),"INTERVENÇÃO","PARALISAÇÃO"))))</f>
        <v>#DIV/0!</v>
      </c>
      <c r="O367" s="378" t="e">
        <f t="shared" ref="O367:O389" si="624">IF(M367&lt;=0.25,"OK",IF(AND(0.25&lt;M367,M367&lt;=1),"ATENÇÃO",IF(AND(1&lt;M367,M367&lt;=4),"ALERTA",IF(AND(4&lt;M367,M367&lt;=14),"INTERVENÇÃO","PARALISAÇÃO"))))</f>
        <v>#DIV/0!</v>
      </c>
      <c r="P367" s="378" t="e">
        <f t="shared" ref="P367:P389" si="625">IF(L367&lt;=1,"COND. MIN.",IF(AND(1&lt;L367, L367&lt;=2),"ATENÇÃO",IF(AND(2&lt;L367,L367&lt;=5),"ALERTA","INTERVENÇÃO")))</f>
        <v>#DIV/0!</v>
      </c>
      <c r="Q367" s="378" t="e">
        <f t="shared" si="603"/>
        <v>#DIV/0!</v>
      </c>
      <c r="R367" s="629"/>
      <c r="S367" s="629"/>
      <c r="T367" s="625"/>
      <c r="U367" s="625"/>
      <c r="V367" s="356">
        <f t="shared" si="616"/>
        <v>-716207374.88999999</v>
      </c>
      <c r="W367" s="356">
        <f t="shared" si="617"/>
        <v>-66579925.410000004</v>
      </c>
      <c r="X367" s="361" t="str">
        <f t="shared" si="618"/>
        <v>SUL</v>
      </c>
      <c r="Y367" s="361" t="str">
        <f t="shared" si="619"/>
        <v>OESTE</v>
      </c>
      <c r="Z367" s="361" t="str">
        <f t="shared" si="620"/>
        <v>SUDOESTE</v>
      </c>
      <c r="AA367" s="391">
        <f t="shared" si="621"/>
        <v>9.256270246544604E-2</v>
      </c>
      <c r="AB367" s="392">
        <f t="shared" si="622"/>
        <v>5.3110547406939261</v>
      </c>
      <c r="AC367" s="360"/>
    </row>
    <row r="368" spans="1:29" ht="17.25" customHeight="1" x14ac:dyDescent="0.25">
      <c r="A368" s="345" t="s">
        <v>378</v>
      </c>
      <c r="B368" s="661">
        <f t="shared" si="550"/>
        <v>7</v>
      </c>
      <c r="C368" s="661" t="str">
        <f t="shared" si="551"/>
        <v>MS 102 A-7</v>
      </c>
      <c r="D368" s="346"/>
      <c r="E368" s="347"/>
      <c r="F368" s="348"/>
      <c r="G368" s="348"/>
      <c r="H368" s="368">
        <f t="shared" si="578"/>
        <v>0</v>
      </c>
      <c r="I368" s="377">
        <f t="shared" si="579"/>
        <v>719295392.60278642</v>
      </c>
      <c r="J368" s="377">
        <f t="shared" si="580"/>
        <v>0</v>
      </c>
      <c r="K368" s="377">
        <f t="shared" si="581"/>
        <v>-89259.3</v>
      </c>
      <c r="L368" s="377" t="e">
        <f t="shared" si="582"/>
        <v>#DIV/0!</v>
      </c>
      <c r="M368" s="377" t="e">
        <f t="shared" si="583"/>
        <v>#DIV/0!</v>
      </c>
      <c r="N368" s="378" t="e">
        <f t="shared" si="623"/>
        <v>#DIV/0!</v>
      </c>
      <c r="O368" s="378" t="e">
        <f t="shared" si="624"/>
        <v>#DIV/0!</v>
      </c>
      <c r="P368" s="378" t="e">
        <f t="shared" si="625"/>
        <v>#DIV/0!</v>
      </c>
      <c r="Q368" s="378" t="e">
        <f t="shared" si="603"/>
        <v>#DIV/0!</v>
      </c>
      <c r="R368" s="629"/>
      <c r="S368" s="629"/>
      <c r="T368" s="625"/>
      <c r="U368" s="625"/>
      <c r="V368" s="356">
        <f t="shared" si="616"/>
        <v>-716207374.88999999</v>
      </c>
      <c r="W368" s="356">
        <f t="shared" si="617"/>
        <v>-66579925.410000004</v>
      </c>
      <c r="X368" s="361" t="str">
        <f t="shared" si="618"/>
        <v>SUL</v>
      </c>
      <c r="Y368" s="361" t="str">
        <f t="shared" si="619"/>
        <v>OESTE</v>
      </c>
      <c r="Z368" s="361" t="str">
        <f t="shared" si="620"/>
        <v>SUDOESTE</v>
      </c>
      <c r="AA368" s="391">
        <f t="shared" si="621"/>
        <v>9.256270246544604E-2</v>
      </c>
      <c r="AB368" s="392">
        <f t="shared" si="622"/>
        <v>5.3110547406939261</v>
      </c>
      <c r="AC368" s="360"/>
    </row>
    <row r="369" spans="1:29" ht="17.25" customHeight="1" x14ac:dyDescent="0.25">
      <c r="A369" s="345" t="s">
        <v>378</v>
      </c>
      <c r="B369" s="661">
        <f t="shared" si="550"/>
        <v>8</v>
      </c>
      <c r="C369" s="661" t="str">
        <f t="shared" si="551"/>
        <v>MS 102 A-8</v>
      </c>
      <c r="D369" s="346"/>
      <c r="E369" s="347"/>
      <c r="F369" s="348"/>
      <c r="G369" s="348"/>
      <c r="H369" s="368">
        <f t="shared" si="578"/>
        <v>0</v>
      </c>
      <c r="I369" s="377">
        <f t="shared" si="579"/>
        <v>719295392.60278642</v>
      </c>
      <c r="J369" s="377">
        <f t="shared" si="580"/>
        <v>0</v>
      </c>
      <c r="K369" s="377">
        <f t="shared" si="581"/>
        <v>-89259.3</v>
      </c>
      <c r="L369" s="377" t="e">
        <f t="shared" si="582"/>
        <v>#DIV/0!</v>
      </c>
      <c r="M369" s="377" t="e">
        <f t="shared" si="583"/>
        <v>#DIV/0!</v>
      </c>
      <c r="N369" s="378" t="e">
        <f t="shared" si="623"/>
        <v>#DIV/0!</v>
      </c>
      <c r="O369" s="378" t="e">
        <f t="shared" si="624"/>
        <v>#DIV/0!</v>
      </c>
      <c r="P369" s="378" t="e">
        <f t="shared" si="625"/>
        <v>#DIV/0!</v>
      </c>
      <c r="Q369" s="378" t="e">
        <f t="shared" si="603"/>
        <v>#DIV/0!</v>
      </c>
      <c r="R369" s="629"/>
      <c r="S369" s="629"/>
      <c r="T369" s="625"/>
      <c r="U369" s="625"/>
      <c r="V369" s="356">
        <f t="shared" si="616"/>
        <v>-716207374.88999999</v>
      </c>
      <c r="W369" s="356">
        <f t="shared" si="617"/>
        <v>-66579925.410000004</v>
      </c>
      <c r="X369" s="361" t="str">
        <f t="shared" si="618"/>
        <v>SUL</v>
      </c>
      <c r="Y369" s="361" t="str">
        <f t="shared" si="619"/>
        <v>OESTE</v>
      </c>
      <c r="Z369" s="361" t="str">
        <f t="shared" si="620"/>
        <v>SUDOESTE</v>
      </c>
      <c r="AA369" s="391">
        <f t="shared" si="621"/>
        <v>9.256270246544604E-2</v>
      </c>
      <c r="AB369" s="392">
        <f t="shared" si="622"/>
        <v>5.3110547406939261</v>
      </c>
      <c r="AC369" s="360"/>
    </row>
    <row r="370" spans="1:29" ht="17.25" customHeight="1" x14ac:dyDescent="0.25">
      <c r="A370" s="345" t="s">
        <v>378</v>
      </c>
      <c r="B370" s="661">
        <f t="shared" si="550"/>
        <v>9</v>
      </c>
      <c r="C370" s="661" t="str">
        <f t="shared" si="551"/>
        <v>MS 102 A-9</v>
      </c>
      <c r="D370" s="346"/>
      <c r="E370" s="347"/>
      <c r="F370" s="348"/>
      <c r="G370" s="348"/>
      <c r="H370" s="368">
        <f t="shared" si="578"/>
        <v>0</v>
      </c>
      <c r="I370" s="377">
        <f t="shared" si="579"/>
        <v>719295392.60278642</v>
      </c>
      <c r="J370" s="377">
        <f t="shared" si="580"/>
        <v>0</v>
      </c>
      <c r="K370" s="377">
        <f t="shared" si="581"/>
        <v>-89259.3</v>
      </c>
      <c r="L370" s="377" t="e">
        <f t="shared" si="582"/>
        <v>#DIV/0!</v>
      </c>
      <c r="M370" s="377" t="e">
        <f t="shared" si="583"/>
        <v>#DIV/0!</v>
      </c>
      <c r="N370" s="378" t="e">
        <f t="shared" si="623"/>
        <v>#DIV/0!</v>
      </c>
      <c r="O370" s="378" t="e">
        <f t="shared" si="624"/>
        <v>#DIV/0!</v>
      </c>
      <c r="P370" s="378" t="e">
        <f t="shared" si="625"/>
        <v>#DIV/0!</v>
      </c>
      <c r="Q370" s="378" t="e">
        <f t="shared" si="603"/>
        <v>#DIV/0!</v>
      </c>
      <c r="R370" s="629"/>
      <c r="S370" s="629"/>
      <c r="T370" s="625"/>
      <c r="U370" s="625"/>
      <c r="V370" s="356">
        <f t="shared" si="616"/>
        <v>-716207374.88999999</v>
      </c>
      <c r="W370" s="356">
        <f t="shared" ref="W370:W389" si="626">(F370-$F$362)*100</f>
        <v>-66579925.410000004</v>
      </c>
      <c r="X370" s="361" t="str">
        <f t="shared" si="618"/>
        <v>SUL</v>
      </c>
      <c r="Y370" s="361" t="str">
        <f t="shared" si="619"/>
        <v>OESTE</v>
      </c>
      <c r="Z370" s="361" t="str">
        <f t="shared" si="620"/>
        <v>SUDOESTE</v>
      </c>
      <c r="AA370" s="391">
        <f t="shared" si="621"/>
        <v>9.256270246544604E-2</v>
      </c>
      <c r="AB370" s="392">
        <f t="shared" si="622"/>
        <v>5.3110547406939261</v>
      </c>
      <c r="AC370" s="360"/>
    </row>
    <row r="371" spans="1:29" ht="17.25" customHeight="1" x14ac:dyDescent="0.25">
      <c r="A371" s="345" t="s">
        <v>378</v>
      </c>
      <c r="B371" s="661">
        <f t="shared" si="550"/>
        <v>10</v>
      </c>
      <c r="C371" s="661" t="str">
        <f t="shared" si="551"/>
        <v>MS 102 A-10</v>
      </c>
      <c r="D371" s="346"/>
      <c r="E371" s="347"/>
      <c r="F371" s="348"/>
      <c r="G371" s="348"/>
      <c r="H371" s="368">
        <f t="shared" si="578"/>
        <v>0</v>
      </c>
      <c r="I371" s="377">
        <f t="shared" si="579"/>
        <v>719295392.60278642</v>
      </c>
      <c r="J371" s="377">
        <f t="shared" si="580"/>
        <v>0</v>
      </c>
      <c r="K371" s="377">
        <f t="shared" si="581"/>
        <v>-89259.3</v>
      </c>
      <c r="L371" s="377" t="e">
        <f t="shared" si="582"/>
        <v>#DIV/0!</v>
      </c>
      <c r="M371" s="377" t="e">
        <f t="shared" si="583"/>
        <v>#DIV/0!</v>
      </c>
      <c r="N371" s="378" t="e">
        <f t="shared" si="623"/>
        <v>#DIV/0!</v>
      </c>
      <c r="O371" s="378" t="e">
        <f t="shared" si="624"/>
        <v>#DIV/0!</v>
      </c>
      <c r="P371" s="378" t="e">
        <f t="shared" si="625"/>
        <v>#DIV/0!</v>
      </c>
      <c r="Q371" s="378" t="e">
        <f t="shared" si="603"/>
        <v>#DIV/0!</v>
      </c>
      <c r="R371" s="629"/>
      <c r="S371" s="629"/>
      <c r="T371" s="625"/>
      <c r="U371" s="625"/>
      <c r="V371" s="356">
        <f t="shared" si="616"/>
        <v>-716207374.88999999</v>
      </c>
      <c r="W371" s="356">
        <f t="shared" si="626"/>
        <v>-66579925.410000004</v>
      </c>
      <c r="X371" s="361" t="str">
        <f t="shared" si="618"/>
        <v>SUL</v>
      </c>
      <c r="Y371" s="361" t="str">
        <f t="shared" si="619"/>
        <v>OESTE</v>
      </c>
      <c r="Z371" s="361" t="str">
        <f t="shared" si="620"/>
        <v>SUDOESTE</v>
      </c>
      <c r="AA371" s="391">
        <f t="shared" si="621"/>
        <v>9.256270246544604E-2</v>
      </c>
      <c r="AB371" s="392">
        <f t="shared" si="622"/>
        <v>5.3110547406939261</v>
      </c>
      <c r="AC371" s="360"/>
    </row>
    <row r="372" spans="1:29" ht="17.25" customHeight="1" x14ac:dyDescent="0.25">
      <c r="A372" s="345" t="s">
        <v>378</v>
      </c>
      <c r="B372" s="661">
        <f t="shared" si="550"/>
        <v>11</v>
      </c>
      <c r="C372" s="661" t="str">
        <f t="shared" si="551"/>
        <v>MS 102 A-11</v>
      </c>
      <c r="D372" s="346"/>
      <c r="E372" s="347"/>
      <c r="F372" s="348"/>
      <c r="G372" s="348"/>
      <c r="H372" s="368">
        <f t="shared" si="578"/>
        <v>0</v>
      </c>
      <c r="I372" s="377">
        <f t="shared" si="579"/>
        <v>719295392.60278642</v>
      </c>
      <c r="J372" s="377">
        <f t="shared" si="580"/>
        <v>0</v>
      </c>
      <c r="K372" s="377">
        <f t="shared" si="581"/>
        <v>-89259.3</v>
      </c>
      <c r="L372" s="377" t="e">
        <f t="shared" si="582"/>
        <v>#DIV/0!</v>
      </c>
      <c r="M372" s="377" t="e">
        <f t="shared" si="583"/>
        <v>#DIV/0!</v>
      </c>
      <c r="N372" s="378" t="e">
        <f t="shared" si="623"/>
        <v>#DIV/0!</v>
      </c>
      <c r="O372" s="378" t="e">
        <f t="shared" si="624"/>
        <v>#DIV/0!</v>
      </c>
      <c r="P372" s="378" t="e">
        <f t="shared" si="625"/>
        <v>#DIV/0!</v>
      </c>
      <c r="Q372" s="378" t="e">
        <f t="shared" si="603"/>
        <v>#DIV/0!</v>
      </c>
      <c r="R372" s="629"/>
      <c r="S372" s="629"/>
      <c r="T372" s="625"/>
      <c r="U372" s="625"/>
      <c r="V372" s="356">
        <f t="shared" si="616"/>
        <v>-716207374.88999999</v>
      </c>
      <c r="W372" s="356">
        <f t="shared" si="626"/>
        <v>-66579925.410000004</v>
      </c>
      <c r="X372" s="361" t="str">
        <f t="shared" si="618"/>
        <v>SUL</v>
      </c>
      <c r="Y372" s="361" t="str">
        <f t="shared" si="619"/>
        <v>OESTE</v>
      </c>
      <c r="Z372" s="361" t="str">
        <f t="shared" si="620"/>
        <v>SUDOESTE</v>
      </c>
      <c r="AA372" s="391">
        <f t="shared" si="621"/>
        <v>9.256270246544604E-2</v>
      </c>
      <c r="AB372" s="392">
        <f t="shared" si="622"/>
        <v>5.3110547406939261</v>
      </c>
      <c r="AC372" s="360"/>
    </row>
    <row r="373" spans="1:29" ht="17.25" customHeight="1" x14ac:dyDescent="0.25">
      <c r="A373" s="345" t="s">
        <v>378</v>
      </c>
      <c r="B373" s="661">
        <f t="shared" si="550"/>
        <v>12</v>
      </c>
      <c r="C373" s="661" t="str">
        <f t="shared" si="551"/>
        <v>MS 102 A-12</v>
      </c>
      <c r="D373" s="346"/>
      <c r="E373" s="347"/>
      <c r="F373" s="348"/>
      <c r="G373" s="348"/>
      <c r="H373" s="368">
        <f t="shared" si="578"/>
        <v>0</v>
      </c>
      <c r="I373" s="377">
        <f t="shared" si="579"/>
        <v>719295392.60278642</v>
      </c>
      <c r="J373" s="377">
        <f t="shared" si="580"/>
        <v>0</v>
      </c>
      <c r="K373" s="377">
        <f t="shared" si="581"/>
        <v>-89259.3</v>
      </c>
      <c r="L373" s="377" t="e">
        <f t="shared" si="582"/>
        <v>#DIV/0!</v>
      </c>
      <c r="M373" s="377" t="e">
        <f t="shared" si="583"/>
        <v>#DIV/0!</v>
      </c>
      <c r="N373" s="378" t="e">
        <f t="shared" si="623"/>
        <v>#DIV/0!</v>
      </c>
      <c r="O373" s="378" t="e">
        <f t="shared" si="624"/>
        <v>#DIV/0!</v>
      </c>
      <c r="P373" s="378" t="e">
        <f t="shared" si="625"/>
        <v>#DIV/0!</v>
      </c>
      <c r="Q373" s="378" t="e">
        <f t="shared" si="603"/>
        <v>#DIV/0!</v>
      </c>
      <c r="R373" s="629"/>
      <c r="S373" s="629"/>
      <c r="T373" s="625"/>
      <c r="U373" s="625"/>
      <c r="V373" s="356">
        <f t="shared" ref="V373:V389" si="627">(E373-$E$362)*100</f>
        <v>-716207374.88999999</v>
      </c>
      <c r="W373" s="356">
        <f t="shared" si="626"/>
        <v>-66579925.410000004</v>
      </c>
      <c r="X373" s="361" t="str">
        <f t="shared" si="618"/>
        <v>SUL</v>
      </c>
      <c r="Y373" s="361" t="str">
        <f t="shared" si="619"/>
        <v>OESTE</v>
      </c>
      <c r="Z373" s="361" t="str">
        <f t="shared" si="620"/>
        <v>SUDOESTE</v>
      </c>
      <c r="AA373" s="391">
        <f t="shared" si="621"/>
        <v>9.256270246544604E-2</v>
      </c>
      <c r="AB373" s="392">
        <f t="shared" si="622"/>
        <v>5.3110547406939261</v>
      </c>
      <c r="AC373" s="360"/>
    </row>
    <row r="374" spans="1:29" ht="17.25" customHeight="1" x14ac:dyDescent="0.25">
      <c r="A374" s="345" t="s">
        <v>378</v>
      </c>
      <c r="B374" s="661">
        <f t="shared" si="550"/>
        <v>13</v>
      </c>
      <c r="C374" s="661" t="str">
        <f t="shared" si="551"/>
        <v>MS 102 A-13</v>
      </c>
      <c r="D374" s="346"/>
      <c r="E374" s="347"/>
      <c r="F374" s="348"/>
      <c r="G374" s="348"/>
      <c r="H374" s="368">
        <f t="shared" si="578"/>
        <v>0</v>
      </c>
      <c r="I374" s="377">
        <f t="shared" si="579"/>
        <v>719295392.60278642</v>
      </c>
      <c r="J374" s="377">
        <f t="shared" si="580"/>
        <v>0</v>
      </c>
      <c r="K374" s="377">
        <f t="shared" si="581"/>
        <v>-89259.3</v>
      </c>
      <c r="L374" s="377" t="e">
        <f t="shared" si="582"/>
        <v>#DIV/0!</v>
      </c>
      <c r="M374" s="377" t="e">
        <f t="shared" si="583"/>
        <v>#DIV/0!</v>
      </c>
      <c r="N374" s="378" t="e">
        <f t="shared" si="623"/>
        <v>#DIV/0!</v>
      </c>
      <c r="O374" s="378" t="e">
        <f t="shared" si="624"/>
        <v>#DIV/0!</v>
      </c>
      <c r="P374" s="378" t="e">
        <f t="shared" si="625"/>
        <v>#DIV/0!</v>
      </c>
      <c r="Q374" s="378" t="e">
        <f t="shared" si="603"/>
        <v>#DIV/0!</v>
      </c>
      <c r="R374" s="629"/>
      <c r="S374" s="629"/>
      <c r="T374" s="625"/>
      <c r="U374" s="625"/>
      <c r="V374" s="356">
        <f t="shared" si="627"/>
        <v>-716207374.88999999</v>
      </c>
      <c r="W374" s="356">
        <f t="shared" si="626"/>
        <v>-66579925.410000004</v>
      </c>
      <c r="X374" s="361" t="str">
        <f t="shared" si="618"/>
        <v>SUL</v>
      </c>
      <c r="Y374" s="361" t="str">
        <f t="shared" si="619"/>
        <v>OESTE</v>
      </c>
      <c r="Z374" s="361" t="str">
        <f t="shared" si="620"/>
        <v>SUDOESTE</v>
      </c>
      <c r="AA374" s="391">
        <f t="shared" si="621"/>
        <v>9.256270246544604E-2</v>
      </c>
      <c r="AB374" s="392">
        <f t="shared" si="622"/>
        <v>5.3110547406939261</v>
      </c>
      <c r="AC374" s="360"/>
    </row>
    <row r="375" spans="1:29" ht="17.25" customHeight="1" x14ac:dyDescent="0.25">
      <c r="A375" s="345" t="s">
        <v>378</v>
      </c>
      <c r="B375" s="661">
        <f t="shared" si="550"/>
        <v>14</v>
      </c>
      <c r="C375" s="661" t="str">
        <f t="shared" si="551"/>
        <v>MS 102 A-14</v>
      </c>
      <c r="D375" s="346"/>
      <c r="E375" s="347"/>
      <c r="F375" s="348"/>
      <c r="G375" s="348"/>
      <c r="H375" s="368">
        <f t="shared" si="578"/>
        <v>0</v>
      </c>
      <c r="I375" s="377">
        <f t="shared" si="579"/>
        <v>719295392.60278642</v>
      </c>
      <c r="J375" s="377">
        <f t="shared" si="580"/>
        <v>0</v>
      </c>
      <c r="K375" s="377">
        <f t="shared" si="581"/>
        <v>-89259.3</v>
      </c>
      <c r="L375" s="377" t="e">
        <f t="shared" si="582"/>
        <v>#DIV/0!</v>
      </c>
      <c r="M375" s="377" t="e">
        <f t="shared" si="583"/>
        <v>#DIV/0!</v>
      </c>
      <c r="N375" s="378" t="e">
        <f t="shared" si="623"/>
        <v>#DIV/0!</v>
      </c>
      <c r="O375" s="378" t="e">
        <f t="shared" si="624"/>
        <v>#DIV/0!</v>
      </c>
      <c r="P375" s="378" t="e">
        <f t="shared" si="625"/>
        <v>#DIV/0!</v>
      </c>
      <c r="Q375" s="378" t="e">
        <f t="shared" si="603"/>
        <v>#DIV/0!</v>
      </c>
      <c r="R375" s="629"/>
      <c r="S375" s="629"/>
      <c r="T375" s="625"/>
      <c r="U375" s="625"/>
      <c r="V375" s="356">
        <f t="shared" si="627"/>
        <v>-716207374.88999999</v>
      </c>
      <c r="W375" s="356">
        <f t="shared" si="626"/>
        <v>-66579925.410000004</v>
      </c>
      <c r="X375" s="361" t="str">
        <f t="shared" si="618"/>
        <v>SUL</v>
      </c>
      <c r="Y375" s="361" t="str">
        <f t="shared" si="619"/>
        <v>OESTE</v>
      </c>
      <c r="Z375" s="361" t="str">
        <f t="shared" si="620"/>
        <v>SUDOESTE</v>
      </c>
      <c r="AA375" s="391">
        <f t="shared" si="621"/>
        <v>9.256270246544604E-2</v>
      </c>
      <c r="AB375" s="392">
        <f t="shared" si="622"/>
        <v>5.3110547406939261</v>
      </c>
      <c r="AC375" s="360"/>
    </row>
    <row r="376" spans="1:29" ht="17.25" customHeight="1" x14ac:dyDescent="0.25">
      <c r="A376" s="345" t="s">
        <v>378</v>
      </c>
      <c r="B376" s="661">
        <f t="shared" ref="B376:B439" si="628">IF(A375=A376,B375+1,1)</f>
        <v>15</v>
      </c>
      <c r="C376" s="661" t="str">
        <f t="shared" ref="C376:C439" si="629">A376&amp;"-"&amp;B376</f>
        <v>MS 102 A-15</v>
      </c>
      <c r="D376" s="346"/>
      <c r="E376" s="347"/>
      <c r="F376" s="348"/>
      <c r="G376" s="348"/>
      <c r="H376" s="368">
        <f t="shared" si="578"/>
        <v>0</v>
      </c>
      <c r="I376" s="377">
        <f t="shared" si="579"/>
        <v>719295392.60278642</v>
      </c>
      <c r="J376" s="377">
        <f t="shared" si="580"/>
        <v>0</v>
      </c>
      <c r="K376" s="377">
        <f t="shared" si="581"/>
        <v>-89259.3</v>
      </c>
      <c r="L376" s="377" t="e">
        <f t="shared" si="582"/>
        <v>#DIV/0!</v>
      </c>
      <c r="M376" s="377" t="e">
        <f t="shared" si="583"/>
        <v>#DIV/0!</v>
      </c>
      <c r="N376" s="378" t="e">
        <f t="shared" si="623"/>
        <v>#DIV/0!</v>
      </c>
      <c r="O376" s="378" t="e">
        <f t="shared" si="624"/>
        <v>#DIV/0!</v>
      </c>
      <c r="P376" s="378" t="e">
        <f t="shared" si="625"/>
        <v>#DIV/0!</v>
      </c>
      <c r="Q376" s="378" t="e">
        <f t="shared" si="603"/>
        <v>#DIV/0!</v>
      </c>
      <c r="R376" s="629"/>
      <c r="S376" s="629"/>
      <c r="T376" s="625"/>
      <c r="U376" s="625"/>
      <c r="V376" s="356">
        <f t="shared" si="627"/>
        <v>-716207374.88999999</v>
      </c>
      <c r="W376" s="356">
        <f t="shared" si="626"/>
        <v>-66579925.410000004</v>
      </c>
      <c r="X376" s="361" t="str">
        <f t="shared" si="618"/>
        <v>SUL</v>
      </c>
      <c r="Y376" s="361" t="str">
        <f t="shared" si="619"/>
        <v>OESTE</v>
      </c>
      <c r="Z376" s="361" t="str">
        <f t="shared" si="620"/>
        <v>SUDOESTE</v>
      </c>
      <c r="AA376" s="391">
        <f t="shared" si="621"/>
        <v>9.256270246544604E-2</v>
      </c>
      <c r="AB376" s="392">
        <f t="shared" si="622"/>
        <v>5.3110547406939261</v>
      </c>
      <c r="AC376" s="360"/>
    </row>
    <row r="377" spans="1:29" ht="17.25" customHeight="1" x14ac:dyDescent="0.25">
      <c r="A377" s="345" t="s">
        <v>378</v>
      </c>
      <c r="B377" s="661">
        <f t="shared" si="628"/>
        <v>16</v>
      </c>
      <c r="C377" s="661" t="str">
        <f t="shared" si="629"/>
        <v>MS 102 A-16</v>
      </c>
      <c r="D377" s="346"/>
      <c r="E377" s="347"/>
      <c r="F377" s="348"/>
      <c r="G377" s="348"/>
      <c r="H377" s="368">
        <f t="shared" si="578"/>
        <v>0</v>
      </c>
      <c r="I377" s="377">
        <f t="shared" si="579"/>
        <v>719295392.60278642</v>
      </c>
      <c r="J377" s="377">
        <f t="shared" si="580"/>
        <v>0</v>
      </c>
      <c r="K377" s="377">
        <f t="shared" si="581"/>
        <v>-89259.3</v>
      </c>
      <c r="L377" s="377" t="e">
        <f t="shared" si="582"/>
        <v>#DIV/0!</v>
      </c>
      <c r="M377" s="377" t="e">
        <f t="shared" si="583"/>
        <v>#DIV/0!</v>
      </c>
      <c r="N377" s="378" t="e">
        <f t="shared" si="623"/>
        <v>#DIV/0!</v>
      </c>
      <c r="O377" s="378" t="e">
        <f t="shared" si="624"/>
        <v>#DIV/0!</v>
      </c>
      <c r="P377" s="378" t="e">
        <f t="shared" si="625"/>
        <v>#DIV/0!</v>
      </c>
      <c r="Q377" s="378" t="e">
        <f t="shared" si="603"/>
        <v>#DIV/0!</v>
      </c>
      <c r="R377" s="629"/>
      <c r="S377" s="629"/>
      <c r="T377" s="625"/>
      <c r="U377" s="625"/>
      <c r="V377" s="356">
        <f t="shared" si="627"/>
        <v>-716207374.88999999</v>
      </c>
      <c r="W377" s="356">
        <f t="shared" si="626"/>
        <v>-66579925.410000004</v>
      </c>
      <c r="X377" s="361" t="str">
        <f t="shared" si="618"/>
        <v>SUL</v>
      </c>
      <c r="Y377" s="361" t="str">
        <f t="shared" si="619"/>
        <v>OESTE</v>
      </c>
      <c r="Z377" s="361" t="str">
        <f t="shared" si="620"/>
        <v>SUDOESTE</v>
      </c>
      <c r="AA377" s="391">
        <f t="shared" si="621"/>
        <v>9.256270246544604E-2</v>
      </c>
      <c r="AB377" s="392">
        <f t="shared" si="622"/>
        <v>5.3110547406939261</v>
      </c>
      <c r="AC377" s="360"/>
    </row>
    <row r="378" spans="1:29" ht="17.25" customHeight="1" x14ac:dyDescent="0.25">
      <c r="A378" s="345" t="s">
        <v>378</v>
      </c>
      <c r="B378" s="661">
        <f t="shared" si="628"/>
        <v>17</v>
      </c>
      <c r="C378" s="661" t="str">
        <f t="shared" si="629"/>
        <v>MS 102 A-17</v>
      </c>
      <c r="D378" s="346"/>
      <c r="E378" s="347"/>
      <c r="F378" s="348"/>
      <c r="G378" s="348"/>
      <c r="H378" s="368">
        <f t="shared" si="578"/>
        <v>0</v>
      </c>
      <c r="I378" s="377">
        <f t="shared" si="579"/>
        <v>719295392.60278642</v>
      </c>
      <c r="J378" s="377">
        <f t="shared" si="580"/>
        <v>0</v>
      </c>
      <c r="K378" s="377">
        <f t="shared" si="581"/>
        <v>-89259.3</v>
      </c>
      <c r="L378" s="377" t="e">
        <f t="shared" si="582"/>
        <v>#DIV/0!</v>
      </c>
      <c r="M378" s="377" t="e">
        <f t="shared" si="583"/>
        <v>#DIV/0!</v>
      </c>
      <c r="N378" s="378" t="e">
        <f t="shared" si="623"/>
        <v>#DIV/0!</v>
      </c>
      <c r="O378" s="378" t="e">
        <f t="shared" si="624"/>
        <v>#DIV/0!</v>
      </c>
      <c r="P378" s="378" t="e">
        <f t="shared" si="625"/>
        <v>#DIV/0!</v>
      </c>
      <c r="Q378" s="378" t="e">
        <f t="shared" si="603"/>
        <v>#DIV/0!</v>
      </c>
      <c r="R378" s="629"/>
      <c r="S378" s="629"/>
      <c r="T378" s="625"/>
      <c r="U378" s="625"/>
      <c r="V378" s="356">
        <f t="shared" si="627"/>
        <v>-716207374.88999999</v>
      </c>
      <c r="W378" s="356">
        <f t="shared" si="626"/>
        <v>-66579925.410000004</v>
      </c>
      <c r="X378" s="361" t="str">
        <f t="shared" si="618"/>
        <v>SUL</v>
      </c>
      <c r="Y378" s="361" t="str">
        <f t="shared" si="619"/>
        <v>OESTE</v>
      </c>
      <c r="Z378" s="361" t="str">
        <f t="shared" si="620"/>
        <v>SUDOESTE</v>
      </c>
      <c r="AA378" s="391">
        <f t="shared" si="621"/>
        <v>9.256270246544604E-2</v>
      </c>
      <c r="AB378" s="392">
        <f t="shared" si="622"/>
        <v>5.3110547406939261</v>
      </c>
      <c r="AC378" s="360"/>
    </row>
    <row r="379" spans="1:29" ht="17.25" customHeight="1" x14ac:dyDescent="0.25">
      <c r="A379" s="345" t="s">
        <v>378</v>
      </c>
      <c r="B379" s="661">
        <f t="shared" si="628"/>
        <v>18</v>
      </c>
      <c r="C379" s="661" t="str">
        <f t="shared" si="629"/>
        <v>MS 102 A-18</v>
      </c>
      <c r="D379" s="346"/>
      <c r="E379" s="347"/>
      <c r="F379" s="348"/>
      <c r="G379" s="348"/>
      <c r="H379" s="368">
        <f t="shared" si="578"/>
        <v>0</v>
      </c>
      <c r="I379" s="377">
        <f t="shared" si="579"/>
        <v>719295392.60278642</v>
      </c>
      <c r="J379" s="377">
        <f t="shared" si="580"/>
        <v>0</v>
      </c>
      <c r="K379" s="377">
        <f t="shared" si="581"/>
        <v>-89259.3</v>
      </c>
      <c r="L379" s="377" t="e">
        <f t="shared" si="582"/>
        <v>#DIV/0!</v>
      </c>
      <c r="M379" s="377" t="e">
        <f t="shared" si="583"/>
        <v>#DIV/0!</v>
      </c>
      <c r="N379" s="378" t="e">
        <f t="shared" si="623"/>
        <v>#DIV/0!</v>
      </c>
      <c r="O379" s="378" t="e">
        <f t="shared" si="624"/>
        <v>#DIV/0!</v>
      </c>
      <c r="P379" s="378" t="e">
        <f t="shared" si="625"/>
        <v>#DIV/0!</v>
      </c>
      <c r="Q379" s="378" t="e">
        <f t="shared" si="603"/>
        <v>#DIV/0!</v>
      </c>
      <c r="R379" s="629"/>
      <c r="S379" s="629"/>
      <c r="T379" s="625"/>
      <c r="U379" s="625"/>
      <c r="V379" s="356">
        <f t="shared" si="627"/>
        <v>-716207374.88999999</v>
      </c>
      <c r="W379" s="356">
        <f t="shared" si="626"/>
        <v>-66579925.410000004</v>
      </c>
      <c r="X379" s="361" t="str">
        <f t="shared" si="618"/>
        <v>SUL</v>
      </c>
      <c r="Y379" s="361" t="str">
        <f t="shared" si="619"/>
        <v>OESTE</v>
      </c>
      <c r="Z379" s="361" t="str">
        <f t="shared" si="620"/>
        <v>SUDOESTE</v>
      </c>
      <c r="AA379" s="391">
        <f t="shared" si="621"/>
        <v>9.256270246544604E-2</v>
      </c>
      <c r="AB379" s="392">
        <f t="shared" si="622"/>
        <v>5.3110547406939261</v>
      </c>
      <c r="AC379" s="360"/>
    </row>
    <row r="380" spans="1:29" ht="17.25" customHeight="1" x14ac:dyDescent="0.25">
      <c r="A380" s="345" t="s">
        <v>378</v>
      </c>
      <c r="B380" s="661">
        <f t="shared" si="628"/>
        <v>19</v>
      </c>
      <c r="C380" s="661" t="str">
        <f t="shared" si="629"/>
        <v>MS 102 A-19</v>
      </c>
      <c r="D380" s="346"/>
      <c r="E380" s="347"/>
      <c r="F380" s="348"/>
      <c r="G380" s="348"/>
      <c r="H380" s="368">
        <f t="shared" si="578"/>
        <v>0</v>
      </c>
      <c r="I380" s="377">
        <f t="shared" si="579"/>
        <v>719295392.60278642</v>
      </c>
      <c r="J380" s="377">
        <f t="shared" si="580"/>
        <v>0</v>
      </c>
      <c r="K380" s="377">
        <f t="shared" si="581"/>
        <v>-89259.3</v>
      </c>
      <c r="L380" s="377" t="e">
        <f t="shared" si="582"/>
        <v>#DIV/0!</v>
      </c>
      <c r="M380" s="377" t="e">
        <f t="shared" si="583"/>
        <v>#DIV/0!</v>
      </c>
      <c r="N380" s="378" t="e">
        <f t="shared" si="623"/>
        <v>#DIV/0!</v>
      </c>
      <c r="O380" s="378" t="e">
        <f t="shared" si="624"/>
        <v>#DIV/0!</v>
      </c>
      <c r="P380" s="378" t="e">
        <f t="shared" si="625"/>
        <v>#DIV/0!</v>
      </c>
      <c r="Q380" s="378" t="e">
        <f t="shared" si="603"/>
        <v>#DIV/0!</v>
      </c>
      <c r="R380" s="629"/>
      <c r="S380" s="629"/>
      <c r="T380" s="625"/>
      <c r="U380" s="625"/>
      <c r="V380" s="356">
        <f t="shared" si="627"/>
        <v>-716207374.88999999</v>
      </c>
      <c r="W380" s="356">
        <f t="shared" si="626"/>
        <v>-66579925.410000004</v>
      </c>
      <c r="X380" s="361" t="str">
        <f t="shared" si="618"/>
        <v>SUL</v>
      </c>
      <c r="Y380" s="361" t="str">
        <f t="shared" si="619"/>
        <v>OESTE</v>
      </c>
      <c r="Z380" s="361" t="str">
        <f t="shared" si="620"/>
        <v>SUDOESTE</v>
      </c>
      <c r="AA380" s="391">
        <f t="shared" si="621"/>
        <v>9.256270246544604E-2</v>
      </c>
      <c r="AB380" s="392">
        <f t="shared" si="622"/>
        <v>5.3110547406939261</v>
      </c>
      <c r="AC380" s="360"/>
    </row>
    <row r="381" spans="1:29" ht="17.25" customHeight="1" x14ac:dyDescent="0.25">
      <c r="A381" s="345" t="s">
        <v>378</v>
      </c>
      <c r="B381" s="661">
        <f t="shared" si="628"/>
        <v>20</v>
      </c>
      <c r="C381" s="661" t="str">
        <f t="shared" si="629"/>
        <v>MS 102 A-20</v>
      </c>
      <c r="D381" s="346"/>
      <c r="E381" s="347"/>
      <c r="F381" s="348"/>
      <c r="G381" s="348"/>
      <c r="H381" s="368">
        <f t="shared" si="578"/>
        <v>0</v>
      </c>
      <c r="I381" s="377">
        <f t="shared" si="579"/>
        <v>719295392.60278642</v>
      </c>
      <c r="J381" s="377">
        <f t="shared" si="580"/>
        <v>0</v>
      </c>
      <c r="K381" s="377">
        <f t="shared" si="581"/>
        <v>-89259.3</v>
      </c>
      <c r="L381" s="377" t="e">
        <f t="shared" si="582"/>
        <v>#DIV/0!</v>
      </c>
      <c r="M381" s="377" t="e">
        <f t="shared" si="583"/>
        <v>#DIV/0!</v>
      </c>
      <c r="N381" s="378" t="e">
        <f t="shared" si="623"/>
        <v>#DIV/0!</v>
      </c>
      <c r="O381" s="378" t="e">
        <f t="shared" si="624"/>
        <v>#DIV/0!</v>
      </c>
      <c r="P381" s="378" t="e">
        <f t="shared" si="625"/>
        <v>#DIV/0!</v>
      </c>
      <c r="Q381" s="378" t="e">
        <f t="shared" si="603"/>
        <v>#DIV/0!</v>
      </c>
      <c r="R381" s="629"/>
      <c r="S381" s="629"/>
      <c r="T381" s="625"/>
      <c r="U381" s="625"/>
      <c r="V381" s="356">
        <f t="shared" si="627"/>
        <v>-716207374.88999999</v>
      </c>
      <c r="W381" s="356">
        <f t="shared" si="626"/>
        <v>-66579925.410000004</v>
      </c>
      <c r="X381" s="361" t="str">
        <f t="shared" si="618"/>
        <v>SUL</v>
      </c>
      <c r="Y381" s="361" t="str">
        <f t="shared" si="619"/>
        <v>OESTE</v>
      </c>
      <c r="Z381" s="361" t="str">
        <f t="shared" si="620"/>
        <v>SUDOESTE</v>
      </c>
      <c r="AA381" s="391">
        <f t="shared" si="621"/>
        <v>9.256270246544604E-2</v>
      </c>
      <c r="AB381" s="392">
        <f t="shared" si="622"/>
        <v>5.3110547406939261</v>
      </c>
      <c r="AC381" s="360"/>
    </row>
    <row r="382" spans="1:29" ht="17.25" customHeight="1" x14ac:dyDescent="0.25">
      <c r="A382" s="345" t="s">
        <v>378</v>
      </c>
      <c r="B382" s="661">
        <f t="shared" si="628"/>
        <v>21</v>
      </c>
      <c r="C382" s="661" t="str">
        <f t="shared" si="629"/>
        <v>MS 102 A-21</v>
      </c>
      <c r="D382" s="346"/>
      <c r="E382" s="347"/>
      <c r="F382" s="348"/>
      <c r="G382" s="348"/>
      <c r="H382" s="368">
        <f t="shared" si="578"/>
        <v>0</v>
      </c>
      <c r="I382" s="377">
        <f t="shared" si="579"/>
        <v>719295392.60278642</v>
      </c>
      <c r="J382" s="377">
        <f t="shared" si="580"/>
        <v>0</v>
      </c>
      <c r="K382" s="377">
        <f t="shared" si="581"/>
        <v>-89259.3</v>
      </c>
      <c r="L382" s="377" t="e">
        <f t="shared" si="582"/>
        <v>#DIV/0!</v>
      </c>
      <c r="M382" s="377" t="e">
        <f t="shared" si="583"/>
        <v>#DIV/0!</v>
      </c>
      <c r="N382" s="378" t="e">
        <f t="shared" si="623"/>
        <v>#DIV/0!</v>
      </c>
      <c r="O382" s="378" t="e">
        <f t="shared" si="624"/>
        <v>#DIV/0!</v>
      </c>
      <c r="P382" s="378" t="e">
        <f t="shared" si="625"/>
        <v>#DIV/0!</v>
      </c>
      <c r="Q382" s="378" t="e">
        <f t="shared" si="603"/>
        <v>#DIV/0!</v>
      </c>
      <c r="R382" s="629"/>
      <c r="S382" s="629"/>
      <c r="T382" s="625"/>
      <c r="U382" s="625"/>
      <c r="V382" s="356">
        <f t="shared" si="627"/>
        <v>-716207374.88999999</v>
      </c>
      <c r="W382" s="356">
        <f t="shared" si="626"/>
        <v>-66579925.410000004</v>
      </c>
      <c r="X382" s="361" t="str">
        <f t="shared" si="618"/>
        <v>SUL</v>
      </c>
      <c r="Y382" s="361" t="str">
        <f t="shared" si="619"/>
        <v>OESTE</v>
      </c>
      <c r="Z382" s="361" t="str">
        <f t="shared" si="620"/>
        <v>SUDOESTE</v>
      </c>
      <c r="AA382" s="391">
        <f t="shared" si="621"/>
        <v>9.256270246544604E-2</v>
      </c>
      <c r="AB382" s="392">
        <f t="shared" si="622"/>
        <v>5.3110547406939261</v>
      </c>
      <c r="AC382" s="360"/>
    </row>
    <row r="383" spans="1:29" ht="17.25" customHeight="1" x14ac:dyDescent="0.25">
      <c r="A383" s="345" t="s">
        <v>378</v>
      </c>
      <c r="B383" s="661">
        <f t="shared" si="628"/>
        <v>22</v>
      </c>
      <c r="C383" s="661" t="str">
        <f t="shared" si="629"/>
        <v>MS 102 A-22</v>
      </c>
      <c r="D383" s="346"/>
      <c r="E383" s="347"/>
      <c r="F383" s="348"/>
      <c r="G383" s="348"/>
      <c r="H383" s="368">
        <f t="shared" si="578"/>
        <v>0</v>
      </c>
      <c r="I383" s="377">
        <f t="shared" si="579"/>
        <v>719295392.60278642</v>
      </c>
      <c r="J383" s="377">
        <f t="shared" si="580"/>
        <v>0</v>
      </c>
      <c r="K383" s="377">
        <f t="shared" si="581"/>
        <v>-89259.3</v>
      </c>
      <c r="L383" s="377" t="e">
        <f t="shared" si="582"/>
        <v>#DIV/0!</v>
      </c>
      <c r="M383" s="377" t="e">
        <f t="shared" si="583"/>
        <v>#DIV/0!</v>
      </c>
      <c r="N383" s="378" t="e">
        <f t="shared" si="623"/>
        <v>#DIV/0!</v>
      </c>
      <c r="O383" s="378" t="e">
        <f t="shared" si="624"/>
        <v>#DIV/0!</v>
      </c>
      <c r="P383" s="378" t="e">
        <f t="shared" si="625"/>
        <v>#DIV/0!</v>
      </c>
      <c r="Q383" s="378" t="e">
        <f t="shared" si="603"/>
        <v>#DIV/0!</v>
      </c>
      <c r="R383" s="629"/>
      <c r="S383" s="629"/>
      <c r="T383" s="625"/>
      <c r="U383" s="625"/>
      <c r="V383" s="356">
        <f t="shared" si="627"/>
        <v>-716207374.88999999</v>
      </c>
      <c r="W383" s="356">
        <f t="shared" si="626"/>
        <v>-66579925.410000004</v>
      </c>
      <c r="X383" s="361" t="str">
        <f t="shared" si="618"/>
        <v>SUL</v>
      </c>
      <c r="Y383" s="361" t="str">
        <f t="shared" si="619"/>
        <v>OESTE</v>
      </c>
      <c r="Z383" s="361" t="str">
        <f t="shared" si="620"/>
        <v>SUDOESTE</v>
      </c>
      <c r="AA383" s="391">
        <f t="shared" si="621"/>
        <v>9.256270246544604E-2</v>
      </c>
      <c r="AB383" s="392">
        <f t="shared" si="622"/>
        <v>5.3110547406939261</v>
      </c>
      <c r="AC383" s="360"/>
    </row>
    <row r="384" spans="1:29" ht="17.25" customHeight="1" x14ac:dyDescent="0.25">
      <c r="A384" s="345" t="s">
        <v>378</v>
      </c>
      <c r="B384" s="661">
        <f t="shared" si="628"/>
        <v>23</v>
      </c>
      <c r="C384" s="661" t="str">
        <f t="shared" si="629"/>
        <v>MS 102 A-23</v>
      </c>
      <c r="D384" s="346"/>
      <c r="E384" s="347"/>
      <c r="F384" s="348"/>
      <c r="G384" s="348"/>
      <c r="H384" s="368">
        <f t="shared" si="578"/>
        <v>0</v>
      </c>
      <c r="I384" s="377">
        <f t="shared" si="579"/>
        <v>719295392.60278642</v>
      </c>
      <c r="J384" s="377">
        <f t="shared" si="580"/>
        <v>0</v>
      </c>
      <c r="K384" s="377">
        <f t="shared" si="581"/>
        <v>-89259.3</v>
      </c>
      <c r="L384" s="377" t="e">
        <f t="shared" si="582"/>
        <v>#DIV/0!</v>
      </c>
      <c r="M384" s="377" t="e">
        <f t="shared" si="583"/>
        <v>#DIV/0!</v>
      </c>
      <c r="N384" s="378" t="e">
        <f t="shared" si="623"/>
        <v>#DIV/0!</v>
      </c>
      <c r="O384" s="378" t="e">
        <f t="shared" si="624"/>
        <v>#DIV/0!</v>
      </c>
      <c r="P384" s="378" t="e">
        <f t="shared" si="625"/>
        <v>#DIV/0!</v>
      </c>
      <c r="Q384" s="378" t="e">
        <f t="shared" si="603"/>
        <v>#DIV/0!</v>
      </c>
      <c r="R384" s="629"/>
      <c r="S384" s="629"/>
      <c r="T384" s="625"/>
      <c r="U384" s="625"/>
      <c r="V384" s="356">
        <f t="shared" si="627"/>
        <v>-716207374.88999999</v>
      </c>
      <c r="W384" s="356">
        <f t="shared" si="626"/>
        <v>-66579925.410000004</v>
      </c>
      <c r="X384" s="361" t="str">
        <f t="shared" si="618"/>
        <v>SUL</v>
      </c>
      <c r="Y384" s="361" t="str">
        <f t="shared" si="619"/>
        <v>OESTE</v>
      </c>
      <c r="Z384" s="361" t="str">
        <f t="shared" si="620"/>
        <v>SUDOESTE</v>
      </c>
      <c r="AA384" s="391">
        <f t="shared" si="621"/>
        <v>9.256270246544604E-2</v>
      </c>
      <c r="AB384" s="392">
        <f t="shared" si="622"/>
        <v>5.3110547406939261</v>
      </c>
      <c r="AC384" s="360"/>
    </row>
    <row r="385" spans="1:29" ht="17.25" customHeight="1" x14ac:dyDescent="0.25">
      <c r="A385" s="345" t="s">
        <v>378</v>
      </c>
      <c r="B385" s="661">
        <f t="shared" si="628"/>
        <v>24</v>
      </c>
      <c r="C385" s="661" t="str">
        <f t="shared" si="629"/>
        <v>MS 102 A-24</v>
      </c>
      <c r="D385" s="346"/>
      <c r="E385" s="347"/>
      <c r="F385" s="348"/>
      <c r="G385" s="348"/>
      <c r="H385" s="368">
        <f t="shared" si="578"/>
        <v>0</v>
      </c>
      <c r="I385" s="377">
        <f t="shared" si="579"/>
        <v>719295392.60278642</v>
      </c>
      <c r="J385" s="377">
        <f t="shared" si="580"/>
        <v>0</v>
      </c>
      <c r="K385" s="377">
        <f t="shared" si="581"/>
        <v>-89259.3</v>
      </c>
      <c r="L385" s="377" t="e">
        <f t="shared" si="582"/>
        <v>#DIV/0!</v>
      </c>
      <c r="M385" s="377" t="e">
        <f t="shared" si="583"/>
        <v>#DIV/0!</v>
      </c>
      <c r="N385" s="378" t="e">
        <f t="shared" si="623"/>
        <v>#DIV/0!</v>
      </c>
      <c r="O385" s="378" t="e">
        <f t="shared" si="624"/>
        <v>#DIV/0!</v>
      </c>
      <c r="P385" s="378" t="e">
        <f t="shared" si="625"/>
        <v>#DIV/0!</v>
      </c>
      <c r="Q385" s="378" t="e">
        <f t="shared" si="603"/>
        <v>#DIV/0!</v>
      </c>
      <c r="R385" s="629"/>
      <c r="S385" s="629"/>
      <c r="T385" s="625"/>
      <c r="U385" s="625"/>
      <c r="V385" s="356">
        <f t="shared" si="627"/>
        <v>-716207374.88999999</v>
      </c>
      <c r="W385" s="356">
        <f t="shared" si="626"/>
        <v>-66579925.410000004</v>
      </c>
      <c r="X385" s="361" t="str">
        <f t="shared" si="618"/>
        <v>SUL</v>
      </c>
      <c r="Y385" s="361" t="str">
        <f t="shared" si="619"/>
        <v>OESTE</v>
      </c>
      <c r="Z385" s="361" t="str">
        <f t="shared" si="620"/>
        <v>SUDOESTE</v>
      </c>
      <c r="AA385" s="391">
        <f t="shared" si="621"/>
        <v>9.256270246544604E-2</v>
      </c>
      <c r="AB385" s="392">
        <f t="shared" si="622"/>
        <v>5.3110547406939261</v>
      </c>
      <c r="AC385" s="360"/>
    </row>
    <row r="386" spans="1:29" ht="17.25" customHeight="1" x14ac:dyDescent="0.25">
      <c r="A386" s="345" t="s">
        <v>378</v>
      </c>
      <c r="B386" s="661">
        <f t="shared" si="628"/>
        <v>25</v>
      </c>
      <c r="C386" s="661" t="str">
        <f t="shared" si="629"/>
        <v>MS 102 A-25</v>
      </c>
      <c r="D386" s="346"/>
      <c r="E386" s="347"/>
      <c r="F386" s="348"/>
      <c r="G386" s="348"/>
      <c r="H386" s="368">
        <f t="shared" si="578"/>
        <v>0</v>
      </c>
      <c r="I386" s="377">
        <f t="shared" si="579"/>
        <v>719295392.60278642</v>
      </c>
      <c r="J386" s="377">
        <f t="shared" si="580"/>
        <v>0</v>
      </c>
      <c r="K386" s="377">
        <f t="shared" si="581"/>
        <v>-89259.3</v>
      </c>
      <c r="L386" s="377" t="e">
        <f t="shared" si="582"/>
        <v>#DIV/0!</v>
      </c>
      <c r="M386" s="377" t="e">
        <f t="shared" si="583"/>
        <v>#DIV/0!</v>
      </c>
      <c r="N386" s="378" t="e">
        <f t="shared" si="623"/>
        <v>#DIV/0!</v>
      </c>
      <c r="O386" s="378" t="e">
        <f t="shared" si="624"/>
        <v>#DIV/0!</v>
      </c>
      <c r="P386" s="378" t="e">
        <f t="shared" si="625"/>
        <v>#DIV/0!</v>
      </c>
      <c r="Q386" s="378" t="e">
        <f t="shared" si="603"/>
        <v>#DIV/0!</v>
      </c>
      <c r="R386" s="629"/>
      <c r="S386" s="629"/>
      <c r="T386" s="625"/>
      <c r="U386" s="625"/>
      <c r="V386" s="356">
        <f t="shared" si="627"/>
        <v>-716207374.88999999</v>
      </c>
      <c r="W386" s="356">
        <f t="shared" si="626"/>
        <v>-66579925.410000004</v>
      </c>
      <c r="X386" s="361" t="str">
        <f t="shared" si="618"/>
        <v>SUL</v>
      </c>
      <c r="Y386" s="361" t="str">
        <f t="shared" si="619"/>
        <v>OESTE</v>
      </c>
      <c r="Z386" s="361" t="str">
        <f t="shared" si="620"/>
        <v>SUDOESTE</v>
      </c>
      <c r="AA386" s="391">
        <f t="shared" si="621"/>
        <v>9.256270246544604E-2</v>
      </c>
      <c r="AB386" s="392">
        <f t="shared" si="622"/>
        <v>5.3110547406939261</v>
      </c>
      <c r="AC386" s="360"/>
    </row>
    <row r="387" spans="1:29" ht="17.25" customHeight="1" x14ac:dyDescent="0.25">
      <c r="A387" s="345" t="s">
        <v>378</v>
      </c>
      <c r="B387" s="661">
        <f t="shared" si="628"/>
        <v>26</v>
      </c>
      <c r="C387" s="661" t="str">
        <f t="shared" si="629"/>
        <v>MS 102 A-26</v>
      </c>
      <c r="D387" s="346"/>
      <c r="E387" s="347"/>
      <c r="F387" s="348"/>
      <c r="G387" s="348"/>
      <c r="H387" s="368">
        <f t="shared" si="578"/>
        <v>0</v>
      </c>
      <c r="I387" s="377">
        <f t="shared" si="579"/>
        <v>719295392.60278642</v>
      </c>
      <c r="J387" s="377">
        <f t="shared" si="580"/>
        <v>0</v>
      </c>
      <c r="K387" s="377">
        <f t="shared" si="581"/>
        <v>-89259.3</v>
      </c>
      <c r="L387" s="377" t="e">
        <f t="shared" si="582"/>
        <v>#DIV/0!</v>
      </c>
      <c r="M387" s="377" t="e">
        <f t="shared" si="583"/>
        <v>#DIV/0!</v>
      </c>
      <c r="N387" s="378" t="e">
        <f t="shared" si="623"/>
        <v>#DIV/0!</v>
      </c>
      <c r="O387" s="378" t="e">
        <f t="shared" si="624"/>
        <v>#DIV/0!</v>
      </c>
      <c r="P387" s="378" t="e">
        <f t="shared" si="625"/>
        <v>#DIV/0!</v>
      </c>
      <c r="Q387" s="378" t="e">
        <f t="shared" si="603"/>
        <v>#DIV/0!</v>
      </c>
      <c r="R387" s="629"/>
      <c r="S387" s="629"/>
      <c r="T387" s="625"/>
      <c r="U387" s="625"/>
      <c r="V387" s="356">
        <f t="shared" si="627"/>
        <v>-716207374.88999999</v>
      </c>
      <c r="W387" s="356">
        <f t="shared" si="626"/>
        <v>-66579925.410000004</v>
      </c>
      <c r="X387" s="361" t="str">
        <f t="shared" si="618"/>
        <v>SUL</v>
      </c>
      <c r="Y387" s="361" t="str">
        <f t="shared" si="619"/>
        <v>OESTE</v>
      </c>
      <c r="Z387" s="361" t="str">
        <f t="shared" si="620"/>
        <v>SUDOESTE</v>
      </c>
      <c r="AA387" s="391">
        <f t="shared" si="621"/>
        <v>9.256270246544604E-2</v>
      </c>
      <c r="AB387" s="392">
        <f t="shared" si="622"/>
        <v>5.3110547406939261</v>
      </c>
      <c r="AC387" s="360"/>
    </row>
    <row r="388" spans="1:29" ht="17.25" customHeight="1" x14ac:dyDescent="0.25">
      <c r="A388" s="345" t="s">
        <v>378</v>
      </c>
      <c r="B388" s="661">
        <f t="shared" si="628"/>
        <v>27</v>
      </c>
      <c r="C388" s="661" t="str">
        <f t="shared" si="629"/>
        <v>MS 102 A-27</v>
      </c>
      <c r="D388" s="346"/>
      <c r="E388" s="347"/>
      <c r="F388" s="348"/>
      <c r="G388" s="348"/>
      <c r="H388" s="368">
        <f t="shared" si="578"/>
        <v>0</v>
      </c>
      <c r="I388" s="377">
        <f t="shared" si="579"/>
        <v>719295392.60278642</v>
      </c>
      <c r="J388" s="377">
        <f t="shared" si="580"/>
        <v>0</v>
      </c>
      <c r="K388" s="377">
        <f t="shared" si="581"/>
        <v>-89259.3</v>
      </c>
      <c r="L388" s="377" t="e">
        <f t="shared" si="582"/>
        <v>#DIV/0!</v>
      </c>
      <c r="M388" s="377" t="e">
        <f t="shared" si="583"/>
        <v>#DIV/0!</v>
      </c>
      <c r="N388" s="378" t="e">
        <f t="shared" si="623"/>
        <v>#DIV/0!</v>
      </c>
      <c r="O388" s="378" t="e">
        <f t="shared" si="624"/>
        <v>#DIV/0!</v>
      </c>
      <c r="P388" s="378" t="e">
        <f t="shared" si="625"/>
        <v>#DIV/0!</v>
      </c>
      <c r="Q388" s="378" t="e">
        <f t="shared" si="603"/>
        <v>#DIV/0!</v>
      </c>
      <c r="R388" s="629"/>
      <c r="S388" s="629"/>
      <c r="T388" s="625"/>
      <c r="U388" s="625"/>
      <c r="V388" s="356">
        <f t="shared" si="627"/>
        <v>-716207374.88999999</v>
      </c>
      <c r="W388" s="356">
        <f t="shared" si="626"/>
        <v>-66579925.410000004</v>
      </c>
      <c r="X388" s="361" t="str">
        <f t="shared" si="618"/>
        <v>SUL</v>
      </c>
      <c r="Y388" s="361" t="str">
        <f t="shared" si="619"/>
        <v>OESTE</v>
      </c>
      <c r="Z388" s="361" t="str">
        <f t="shared" si="620"/>
        <v>SUDOESTE</v>
      </c>
      <c r="AA388" s="391">
        <f t="shared" si="621"/>
        <v>9.256270246544604E-2</v>
      </c>
      <c r="AB388" s="392">
        <f t="shared" si="622"/>
        <v>5.3110547406939261</v>
      </c>
      <c r="AC388" s="360"/>
    </row>
    <row r="389" spans="1:29" ht="17.25" customHeight="1" x14ac:dyDescent="0.25">
      <c r="A389" s="345" t="s">
        <v>378</v>
      </c>
      <c r="B389" s="661">
        <f t="shared" si="628"/>
        <v>28</v>
      </c>
      <c r="C389" s="661" t="str">
        <f t="shared" si="629"/>
        <v>MS 102 A-28</v>
      </c>
      <c r="D389" s="346"/>
      <c r="E389" s="347"/>
      <c r="F389" s="348"/>
      <c r="G389" s="348"/>
      <c r="H389" s="368">
        <f t="shared" si="578"/>
        <v>0</v>
      </c>
      <c r="I389" s="377">
        <f t="shared" si="579"/>
        <v>719295392.60278642</v>
      </c>
      <c r="J389" s="377">
        <f t="shared" si="580"/>
        <v>0</v>
      </c>
      <c r="K389" s="377">
        <f t="shared" si="581"/>
        <v>-89259.3</v>
      </c>
      <c r="L389" s="377" t="e">
        <f t="shared" si="582"/>
        <v>#DIV/0!</v>
      </c>
      <c r="M389" s="377" t="e">
        <f t="shared" si="583"/>
        <v>#DIV/0!</v>
      </c>
      <c r="N389" s="378" t="e">
        <f t="shared" si="623"/>
        <v>#DIV/0!</v>
      </c>
      <c r="O389" s="378" t="e">
        <f t="shared" si="624"/>
        <v>#DIV/0!</v>
      </c>
      <c r="P389" s="378" t="e">
        <f t="shared" si="625"/>
        <v>#DIV/0!</v>
      </c>
      <c r="Q389" s="378" t="e">
        <f t="shared" si="603"/>
        <v>#DIV/0!</v>
      </c>
      <c r="R389" s="629"/>
      <c r="S389" s="629"/>
      <c r="T389" s="625"/>
      <c r="U389" s="625"/>
      <c r="V389" s="356">
        <f t="shared" si="627"/>
        <v>-716207374.88999999</v>
      </c>
      <c r="W389" s="356">
        <f t="shared" si="626"/>
        <v>-66579925.410000004</v>
      </c>
      <c r="X389" s="361" t="str">
        <f t="shared" si="618"/>
        <v>SUL</v>
      </c>
      <c r="Y389" s="361" t="str">
        <f t="shared" si="619"/>
        <v>OESTE</v>
      </c>
      <c r="Z389" s="361" t="str">
        <f t="shared" si="620"/>
        <v>SUDOESTE</v>
      </c>
      <c r="AA389" s="391">
        <f t="shared" si="621"/>
        <v>9.256270246544604E-2</v>
      </c>
      <c r="AB389" s="392">
        <f t="shared" si="622"/>
        <v>5.3110547406939261</v>
      </c>
      <c r="AC389" s="360"/>
    </row>
    <row r="390" spans="1:29" ht="17.25" customHeight="1" x14ac:dyDescent="0.25">
      <c r="A390" s="602"/>
      <c r="B390" s="661">
        <f t="shared" si="628"/>
        <v>1</v>
      </c>
      <c r="C390" s="661" t="str">
        <f t="shared" si="629"/>
        <v>-1</v>
      </c>
      <c r="D390" s="393"/>
      <c r="E390" s="381"/>
      <c r="F390" s="382"/>
      <c r="G390" s="382"/>
      <c r="H390" s="394"/>
      <c r="I390" s="394"/>
      <c r="J390" s="394"/>
      <c r="K390" s="394"/>
      <c r="L390" s="394"/>
      <c r="M390" s="394"/>
      <c r="N390" s="395"/>
      <c r="O390" s="395"/>
      <c r="P390" s="395"/>
      <c r="Q390" s="395"/>
      <c r="R390" s="632"/>
      <c r="S390" s="632"/>
      <c r="T390" s="354"/>
      <c r="U390" s="354"/>
      <c r="V390" s="383"/>
      <c r="W390" s="383"/>
      <c r="X390" s="384"/>
      <c r="Y390" s="384"/>
      <c r="Z390" s="384"/>
      <c r="AA390" s="394"/>
      <c r="AB390" s="394"/>
      <c r="AC390" s="354"/>
    </row>
    <row r="391" spans="1:29" ht="12.75" x14ac:dyDescent="0.25">
      <c r="A391" s="345" t="s">
        <v>148</v>
      </c>
      <c r="B391" s="661">
        <f t="shared" si="628"/>
        <v>1</v>
      </c>
      <c r="C391" s="661" t="str">
        <f t="shared" si="629"/>
        <v>MS 1011-1</v>
      </c>
      <c r="D391" s="346">
        <v>42034</v>
      </c>
      <c r="E391" s="347">
        <v>7162080.5454000002</v>
      </c>
      <c r="F391" s="348">
        <v>665777.66980000003</v>
      </c>
      <c r="G391" s="348">
        <v>889.55100000000004</v>
      </c>
      <c r="H391" s="350"/>
      <c r="I391" s="350"/>
      <c r="J391" s="350"/>
      <c r="K391" s="350"/>
      <c r="L391" s="350"/>
      <c r="M391" s="350"/>
      <c r="N391" s="351"/>
      <c r="O391" s="351"/>
      <c r="P391" s="351"/>
      <c r="Q391" s="351"/>
      <c r="R391" s="354"/>
      <c r="S391" s="354"/>
      <c r="T391" s="354"/>
      <c r="U391" s="354"/>
      <c r="V391" s="383"/>
      <c r="W391" s="383"/>
      <c r="X391" s="384"/>
      <c r="Y391" s="384"/>
      <c r="Z391" s="384"/>
      <c r="AA391" s="384"/>
      <c r="AB391" s="385"/>
      <c r="AC391" s="354"/>
    </row>
    <row r="392" spans="1:29" ht="17.25" customHeight="1" x14ac:dyDescent="0.25">
      <c r="A392" s="345" t="str">
        <f t="shared" ref="A392:A414" si="630">A391</f>
        <v>MS 1011</v>
      </c>
      <c r="B392" s="661">
        <f t="shared" si="628"/>
        <v>2</v>
      </c>
      <c r="C392" s="661" t="str">
        <f t="shared" si="629"/>
        <v>MS 1011-2</v>
      </c>
      <c r="D392" s="346">
        <v>42041</v>
      </c>
      <c r="E392" s="347">
        <v>7162080.5431000004</v>
      </c>
      <c r="F392" s="348">
        <v>665777.66189999995</v>
      </c>
      <c r="G392" s="348">
        <v>889.54200000000003</v>
      </c>
      <c r="H392" s="356">
        <f t="shared" ref="H392:H407" si="631">SQRT((E392-E391)^2+(F392-F391)^2)*100</f>
        <v>0.8228001002307519</v>
      </c>
      <c r="I392" s="356">
        <f t="shared" ref="I392:I407" si="632">SQRT((E392-$E$391)^2+(F392-$F$391)^2)*100</f>
        <v>0.8228001002307519</v>
      </c>
      <c r="J392" s="356">
        <f t="shared" ref="J392:J407" si="633">(G392-G391)*100</f>
        <v>-0.90000000000145519</v>
      </c>
      <c r="K392" s="356">
        <f t="shared" ref="K392:K407" si="634">(G392-$G$391)*100</f>
        <v>-0.90000000000145519</v>
      </c>
      <c r="L392" s="356">
        <f t="shared" ref="L392:L407" si="635">H392/(D392-D391)</f>
        <v>0.11754287146153598</v>
      </c>
      <c r="M392" s="356">
        <f t="shared" ref="M392:M407" si="636">ABS((J392/(D392-D391)))</f>
        <v>0.12857142857163645</v>
      </c>
      <c r="N392" s="361" t="str">
        <f t="shared" ref="N392:N407" si="637">IF(L392&lt;=0.25,"OK",IF(AND(0.25&lt;L392,L392&lt;=1),"ATENÇÃO",IF(AND(1&lt;L392,L392&lt;=4),"ALERTA",IF(AND(4&lt;L392,L392&lt;=14),"INTERVENÇÃO","PARALISAÇÃO"))))</f>
        <v>OK</v>
      </c>
      <c r="O392" s="361" t="str">
        <f t="shared" ref="O392:O407" si="638">IF(M392&lt;=0.25,"OK",IF(AND(0.25&lt;M392,M392&lt;=1),"ATENÇÃO",IF(AND(1&lt;M392,M392&lt;=4),"ALERTA",IF(AND(4&lt;M392,M392&lt;=14),"INTERVENÇÃO","PARALISAÇÃO"))))</f>
        <v>OK</v>
      </c>
      <c r="P392" s="361" t="str">
        <f t="shared" ref="P392:P407" si="639">IF(L392&lt;=1,"COND. MIN.",IF(AND(1&lt;L392, L392&lt;=2),"ATENÇÃO",IF(AND(2&lt;L392,L392&lt;=5),"ALERTA","INTERVENÇÃO")))</f>
        <v>COND. MIN.</v>
      </c>
      <c r="Q392" s="361" t="str">
        <f t="shared" ref="Q392:Q407" si="640">IF(M392&lt;=2,"COND. MIN.",IF(AND(2&lt;M392, M392&lt;=4),"ATENÇÃO",IF(AND(4&lt;M392, M392&lt;=10),"ALERTA","INTERVENÇÃO")))</f>
        <v>COND. MIN.</v>
      </c>
      <c r="R392" s="625"/>
      <c r="S392" s="625"/>
      <c r="T392" s="625"/>
      <c r="U392" s="625"/>
      <c r="V392" s="356">
        <f t="shared" ref="V392:V407" si="641">(E392-$E$391)*100</f>
        <v>-0.22999998182058334</v>
      </c>
      <c r="W392" s="356">
        <f t="shared" ref="W392:W407" si="642">(F392-$F$391)*100</f>
        <v>-0.79000000841915607</v>
      </c>
      <c r="X392" s="361"/>
      <c r="Y392" s="361" t="str">
        <f t="shared" ref="Y392:Y407" si="643">IF(W392&gt;0,"LESTE","OESTE")</f>
        <v>OESTE</v>
      </c>
      <c r="Z392" s="361" t="str">
        <f t="shared" ref="Z392:Z407" si="644">IF(AND(X392="SUL", Y392="LESTE"),"SUDESTE", IF(AND(X392="SUL", Y392="OESTE"), "SUDOESTE", IF(AND(X392="NORTE", Y392="LESTE"), "NORDESTE", "NOROESTE")))</f>
        <v>NOROESTE</v>
      </c>
      <c r="AA392" s="358">
        <f t="shared" ref="AA392:AA407" si="645">ABS(ROUND(W392,2)/ROUND(I392,2))</f>
        <v>0.96341463414634154</v>
      </c>
      <c r="AB392" s="359">
        <f t="shared" ref="AB392:AB407" si="646">DEGREES(ASIN(AA392))</f>
        <v>74.453795669255769</v>
      </c>
      <c r="AC392" s="360"/>
    </row>
    <row r="393" spans="1:29" ht="17.25" customHeight="1" x14ac:dyDescent="0.25">
      <c r="A393" s="345" t="str">
        <f t="shared" si="630"/>
        <v>MS 1011</v>
      </c>
      <c r="B393" s="661">
        <f t="shared" si="628"/>
        <v>3</v>
      </c>
      <c r="C393" s="661" t="str">
        <f t="shared" si="629"/>
        <v>MS 1011-3</v>
      </c>
      <c r="D393" s="346">
        <v>42048</v>
      </c>
      <c r="E393" s="347">
        <v>7162080.5460000001</v>
      </c>
      <c r="F393" s="348">
        <v>665777.67139999999</v>
      </c>
      <c r="G393" s="348">
        <v>889.53599999999994</v>
      </c>
      <c r="H393" s="356">
        <f t="shared" si="631"/>
        <v>0.99327739965906425</v>
      </c>
      <c r="I393" s="356">
        <f t="shared" si="632"/>
        <v>0.17088006803479769</v>
      </c>
      <c r="J393" s="356">
        <f t="shared" si="633"/>
        <v>-0.60000000000854925</v>
      </c>
      <c r="K393" s="356">
        <f t="shared" si="634"/>
        <v>-1.5000000000100044</v>
      </c>
      <c r="L393" s="356">
        <f t="shared" si="635"/>
        <v>0.14189677137986631</v>
      </c>
      <c r="M393" s="356">
        <f t="shared" si="636"/>
        <v>8.571428571550703E-2</v>
      </c>
      <c r="N393" s="361" t="str">
        <f t="shared" si="637"/>
        <v>OK</v>
      </c>
      <c r="O393" s="361" t="str">
        <f t="shared" si="638"/>
        <v>OK</v>
      </c>
      <c r="P393" s="361" t="str">
        <f t="shared" si="639"/>
        <v>COND. MIN.</v>
      </c>
      <c r="Q393" s="361" t="str">
        <f t="shared" si="640"/>
        <v>COND. MIN.</v>
      </c>
      <c r="R393" s="625"/>
      <c r="S393" s="625"/>
      <c r="T393" s="625"/>
      <c r="U393" s="625"/>
      <c r="V393" s="356">
        <f t="shared" si="641"/>
        <v>5.9999991208314896E-2</v>
      </c>
      <c r="W393" s="356">
        <f t="shared" si="642"/>
        <v>0.15999999595806003</v>
      </c>
      <c r="X393" s="361" t="str">
        <f t="shared" ref="X393:X407" si="647">IF(V393&gt;0,"NORTE","SUL")</f>
        <v>NORTE</v>
      </c>
      <c r="Y393" s="361" t="str">
        <f t="shared" si="643"/>
        <v>LESTE</v>
      </c>
      <c r="Z393" s="361" t="str">
        <f t="shared" si="644"/>
        <v>NORDESTE</v>
      </c>
      <c r="AA393" s="358">
        <f t="shared" si="645"/>
        <v>0.94117647058823528</v>
      </c>
      <c r="AB393" s="359">
        <f t="shared" si="646"/>
        <v>70.250077204357424</v>
      </c>
      <c r="AC393" s="360"/>
    </row>
    <row r="394" spans="1:29" ht="17.25" customHeight="1" x14ac:dyDescent="0.25">
      <c r="A394" s="345" t="str">
        <f t="shared" si="630"/>
        <v>MS 1011</v>
      </c>
      <c r="B394" s="661">
        <f t="shared" si="628"/>
        <v>4</v>
      </c>
      <c r="C394" s="661" t="str">
        <f t="shared" si="629"/>
        <v>MS 1011-4</v>
      </c>
      <c r="D394" s="346">
        <v>42055</v>
      </c>
      <c r="E394" s="347">
        <v>7162080.5488</v>
      </c>
      <c r="F394" s="348">
        <v>665777.68079999997</v>
      </c>
      <c r="G394" s="348">
        <v>889.53</v>
      </c>
      <c r="H394" s="356">
        <f t="shared" si="631"/>
        <v>0.98081598213031695</v>
      </c>
      <c r="I394" s="356">
        <f t="shared" si="632"/>
        <v>1.151347025930785</v>
      </c>
      <c r="J394" s="356">
        <f t="shared" si="633"/>
        <v>-0.59999999999718057</v>
      </c>
      <c r="K394" s="356">
        <f t="shared" si="634"/>
        <v>-2.100000000007185</v>
      </c>
      <c r="L394" s="356">
        <f t="shared" si="635"/>
        <v>0.14011656887575957</v>
      </c>
      <c r="M394" s="356">
        <f t="shared" si="636"/>
        <v>8.571428571388294E-2</v>
      </c>
      <c r="N394" s="361" t="str">
        <f t="shared" si="637"/>
        <v>OK</v>
      </c>
      <c r="O394" s="361" t="str">
        <f t="shared" si="638"/>
        <v>OK</v>
      </c>
      <c r="P394" s="361" t="str">
        <f t="shared" si="639"/>
        <v>COND. MIN.</v>
      </c>
      <c r="Q394" s="361" t="str">
        <f t="shared" si="640"/>
        <v>COND. MIN.</v>
      </c>
      <c r="R394" s="625"/>
      <c r="S394" s="625"/>
      <c r="T394" s="625"/>
      <c r="U394" s="625"/>
      <c r="V394" s="356">
        <f t="shared" si="641"/>
        <v>0.3399999812245369</v>
      </c>
      <c r="W394" s="356">
        <f t="shared" si="642"/>
        <v>1.0999999940395355</v>
      </c>
      <c r="X394" s="361" t="str">
        <f t="shared" si="647"/>
        <v>NORTE</v>
      </c>
      <c r="Y394" s="361" t="str">
        <f t="shared" si="643"/>
        <v>LESTE</v>
      </c>
      <c r="Z394" s="361" t="str">
        <f t="shared" si="644"/>
        <v>NORDESTE</v>
      </c>
      <c r="AA394" s="358">
        <f t="shared" si="645"/>
        <v>0.95652173913043492</v>
      </c>
      <c r="AB394" s="359">
        <f t="shared" si="646"/>
        <v>73.042573705827706</v>
      </c>
      <c r="AC394" s="360"/>
    </row>
    <row r="395" spans="1:29" ht="17.25" customHeight="1" x14ac:dyDescent="0.25">
      <c r="A395" s="345" t="str">
        <f t="shared" si="630"/>
        <v>MS 1011</v>
      </c>
      <c r="B395" s="661">
        <f t="shared" si="628"/>
        <v>5</v>
      </c>
      <c r="C395" s="661" t="str">
        <f t="shared" si="629"/>
        <v>MS 1011-5</v>
      </c>
      <c r="D395" s="346">
        <v>42062</v>
      </c>
      <c r="E395" s="347">
        <v>7162080.5564000001</v>
      </c>
      <c r="F395" s="348">
        <v>665777.67610000004</v>
      </c>
      <c r="G395" s="348">
        <v>889.524</v>
      </c>
      <c r="H395" s="356">
        <f t="shared" si="631"/>
        <v>0.89358827941371943</v>
      </c>
      <c r="I395" s="356">
        <f t="shared" si="632"/>
        <v>1.2676355895601972</v>
      </c>
      <c r="J395" s="356">
        <f t="shared" si="633"/>
        <v>-0.59999999999718057</v>
      </c>
      <c r="K395" s="356">
        <f t="shared" si="634"/>
        <v>-2.7000000000043656</v>
      </c>
      <c r="L395" s="356">
        <f t="shared" si="635"/>
        <v>0.1276554684876742</v>
      </c>
      <c r="M395" s="356">
        <f t="shared" si="636"/>
        <v>8.571428571388294E-2</v>
      </c>
      <c r="N395" s="361" t="str">
        <f t="shared" si="637"/>
        <v>OK</v>
      </c>
      <c r="O395" s="361" t="str">
        <f t="shared" si="638"/>
        <v>OK</v>
      </c>
      <c r="P395" s="361" t="str">
        <f t="shared" si="639"/>
        <v>COND. MIN.</v>
      </c>
      <c r="Q395" s="361" t="str">
        <f t="shared" si="640"/>
        <v>COND. MIN.</v>
      </c>
      <c r="R395" s="625"/>
      <c r="S395" s="625"/>
      <c r="T395" s="625"/>
      <c r="U395" s="625"/>
      <c r="V395" s="356">
        <f t="shared" si="641"/>
        <v>1.0999999940395355</v>
      </c>
      <c r="W395" s="356">
        <f t="shared" si="642"/>
        <v>0.63000000081956387</v>
      </c>
      <c r="X395" s="361" t="str">
        <f t="shared" si="647"/>
        <v>NORTE</v>
      </c>
      <c r="Y395" s="361" t="str">
        <f t="shared" si="643"/>
        <v>LESTE</v>
      </c>
      <c r="Z395" s="361" t="str">
        <f t="shared" si="644"/>
        <v>NORDESTE</v>
      </c>
      <c r="AA395" s="358">
        <f t="shared" si="645"/>
        <v>0.49606299212598426</v>
      </c>
      <c r="AB395" s="359">
        <f t="shared" si="646"/>
        <v>29.739869694145295</v>
      </c>
      <c r="AC395" s="360"/>
    </row>
    <row r="396" spans="1:29" ht="17.25" customHeight="1" x14ac:dyDescent="0.25">
      <c r="A396" s="345" t="str">
        <f t="shared" si="630"/>
        <v>MS 1011</v>
      </c>
      <c r="B396" s="661">
        <f t="shared" si="628"/>
        <v>6</v>
      </c>
      <c r="C396" s="661" t="str">
        <f t="shared" si="629"/>
        <v>MS 1011-6</v>
      </c>
      <c r="D396" s="346">
        <v>42069</v>
      </c>
      <c r="E396" s="347">
        <v>7162080.5639000004</v>
      </c>
      <c r="F396" s="348">
        <v>665777.67130000005</v>
      </c>
      <c r="G396" s="348">
        <v>889.51700000000005</v>
      </c>
      <c r="H396" s="356">
        <f t="shared" si="631"/>
        <v>0.89044934961993671</v>
      </c>
      <c r="I396" s="356">
        <f t="shared" si="632"/>
        <v>1.8560711431963028</v>
      </c>
      <c r="J396" s="356">
        <f t="shared" si="633"/>
        <v>-0.69999999999481588</v>
      </c>
      <c r="K396" s="356">
        <f t="shared" si="634"/>
        <v>-3.3999999999991815</v>
      </c>
      <c r="L396" s="356">
        <f t="shared" si="635"/>
        <v>0.12720704994570525</v>
      </c>
      <c r="M396" s="356">
        <f t="shared" si="636"/>
        <v>9.9999999999259417E-2</v>
      </c>
      <c r="N396" s="361" t="str">
        <f t="shared" si="637"/>
        <v>OK</v>
      </c>
      <c r="O396" s="361" t="str">
        <f t="shared" si="638"/>
        <v>OK</v>
      </c>
      <c r="P396" s="361" t="str">
        <f t="shared" si="639"/>
        <v>COND. MIN.</v>
      </c>
      <c r="Q396" s="361" t="str">
        <f t="shared" si="640"/>
        <v>COND. MIN.</v>
      </c>
      <c r="R396" s="625"/>
      <c r="S396" s="625"/>
      <c r="T396" s="625"/>
      <c r="U396" s="625"/>
      <c r="V396" s="356">
        <f t="shared" si="641"/>
        <v>1.8500000238418579</v>
      </c>
      <c r="W396" s="356">
        <f t="shared" si="642"/>
        <v>0.1500000013038516</v>
      </c>
      <c r="X396" s="361" t="str">
        <f t="shared" si="647"/>
        <v>NORTE</v>
      </c>
      <c r="Y396" s="361" t="str">
        <f t="shared" si="643"/>
        <v>LESTE</v>
      </c>
      <c r="Z396" s="361" t="str">
        <f t="shared" si="644"/>
        <v>NORDESTE</v>
      </c>
      <c r="AA396" s="358">
        <f t="shared" si="645"/>
        <v>8.0645161290322578E-2</v>
      </c>
      <c r="AB396" s="359">
        <f t="shared" si="646"/>
        <v>4.6256505795224596</v>
      </c>
      <c r="AC396" s="360"/>
    </row>
    <row r="397" spans="1:29" ht="17.25" customHeight="1" x14ac:dyDescent="0.25">
      <c r="A397" s="345" t="str">
        <f t="shared" si="630"/>
        <v>MS 1011</v>
      </c>
      <c r="B397" s="661">
        <f t="shared" si="628"/>
        <v>7</v>
      </c>
      <c r="C397" s="661" t="str">
        <f t="shared" si="629"/>
        <v>MS 1011-7</v>
      </c>
      <c r="D397" s="346">
        <v>42076</v>
      </c>
      <c r="E397" s="347">
        <v>7162080.5577999996</v>
      </c>
      <c r="F397" s="348">
        <v>665777.68099999998</v>
      </c>
      <c r="G397" s="348">
        <v>889.51599999999996</v>
      </c>
      <c r="H397" s="356">
        <f t="shared" si="631"/>
        <v>1.1458621588174336</v>
      </c>
      <c r="I397" s="356">
        <f t="shared" si="632"/>
        <v>1.6709278398933369</v>
      </c>
      <c r="J397" s="356">
        <f t="shared" si="633"/>
        <v>-0.100000000009004</v>
      </c>
      <c r="K397" s="356">
        <f t="shared" si="634"/>
        <v>-3.5000000000081855</v>
      </c>
      <c r="L397" s="356">
        <f t="shared" si="635"/>
        <v>0.16369459411677623</v>
      </c>
      <c r="M397" s="356">
        <f t="shared" si="636"/>
        <v>1.4285714287000571E-2</v>
      </c>
      <c r="N397" s="361" t="str">
        <f t="shared" si="637"/>
        <v>OK</v>
      </c>
      <c r="O397" s="361" t="str">
        <f t="shared" si="638"/>
        <v>OK</v>
      </c>
      <c r="P397" s="361" t="str">
        <f t="shared" si="639"/>
        <v>COND. MIN.</v>
      </c>
      <c r="Q397" s="361" t="str">
        <f t="shared" si="640"/>
        <v>COND. MIN.</v>
      </c>
      <c r="R397" s="625"/>
      <c r="S397" s="625"/>
      <c r="T397" s="625"/>
      <c r="U397" s="625"/>
      <c r="V397" s="356">
        <f t="shared" si="641"/>
        <v>1.2399999424815178</v>
      </c>
      <c r="W397" s="356">
        <f t="shared" si="642"/>
        <v>1.1199999949894845</v>
      </c>
      <c r="X397" s="361" t="str">
        <f t="shared" si="647"/>
        <v>NORTE</v>
      </c>
      <c r="Y397" s="361" t="str">
        <f t="shared" si="643"/>
        <v>LESTE</v>
      </c>
      <c r="Z397" s="361" t="str">
        <f t="shared" si="644"/>
        <v>NORDESTE</v>
      </c>
      <c r="AA397" s="358">
        <f t="shared" si="645"/>
        <v>0.67065868263473061</v>
      </c>
      <c r="AB397" s="359">
        <f t="shared" si="646"/>
        <v>42.117922616903122</v>
      </c>
      <c r="AC397" s="360"/>
    </row>
    <row r="398" spans="1:29" ht="17.25" customHeight="1" x14ac:dyDescent="0.25">
      <c r="A398" s="345" t="str">
        <f t="shared" si="630"/>
        <v>MS 1011</v>
      </c>
      <c r="B398" s="661">
        <f t="shared" si="628"/>
        <v>8</v>
      </c>
      <c r="C398" s="661" t="str">
        <f t="shared" si="629"/>
        <v>MS 1011-8</v>
      </c>
      <c r="D398" s="346">
        <v>42083</v>
      </c>
      <c r="E398" s="347">
        <v>7162080.5535000004</v>
      </c>
      <c r="F398" s="348">
        <v>665777.66980000003</v>
      </c>
      <c r="G398" s="348">
        <v>889.51300000000003</v>
      </c>
      <c r="H398" s="356">
        <f t="shared" si="631"/>
        <v>1.1997082650550546</v>
      </c>
      <c r="I398" s="356">
        <f t="shared" si="632"/>
        <v>0.81000002101063728</v>
      </c>
      <c r="J398" s="356">
        <f t="shared" si="633"/>
        <v>-0.29999999999290594</v>
      </c>
      <c r="K398" s="356">
        <f t="shared" si="634"/>
        <v>-3.8000000000010914</v>
      </c>
      <c r="L398" s="356">
        <f t="shared" si="635"/>
        <v>0.17138689500786494</v>
      </c>
      <c r="M398" s="356">
        <f t="shared" si="636"/>
        <v>4.2857142856129418E-2</v>
      </c>
      <c r="N398" s="361" t="str">
        <f t="shared" si="637"/>
        <v>OK</v>
      </c>
      <c r="O398" s="361" t="str">
        <f t="shared" si="638"/>
        <v>OK</v>
      </c>
      <c r="P398" s="361" t="str">
        <f t="shared" si="639"/>
        <v>COND. MIN.</v>
      </c>
      <c r="Q398" s="361" t="str">
        <f t="shared" si="640"/>
        <v>COND. MIN.</v>
      </c>
      <c r="R398" s="625"/>
      <c r="S398" s="625"/>
      <c r="T398" s="625"/>
      <c r="U398" s="625"/>
      <c r="V398" s="356">
        <f t="shared" si="641"/>
        <v>0.81000002101063728</v>
      </c>
      <c r="W398" s="356">
        <f t="shared" si="642"/>
        <v>0</v>
      </c>
      <c r="X398" s="361" t="str">
        <f t="shared" si="647"/>
        <v>NORTE</v>
      </c>
      <c r="Y398" s="361" t="str">
        <f t="shared" si="643"/>
        <v>OESTE</v>
      </c>
      <c r="Z398" s="361" t="str">
        <f t="shared" si="644"/>
        <v>NOROESTE</v>
      </c>
      <c r="AA398" s="358">
        <f t="shared" si="645"/>
        <v>0</v>
      </c>
      <c r="AB398" s="359">
        <f t="shared" si="646"/>
        <v>0</v>
      </c>
      <c r="AC398" s="360"/>
    </row>
    <row r="399" spans="1:29" ht="17.25" customHeight="1" x14ac:dyDescent="0.25">
      <c r="A399" s="345" t="str">
        <f t="shared" si="630"/>
        <v>MS 1011</v>
      </c>
      <c r="B399" s="661">
        <f t="shared" si="628"/>
        <v>9</v>
      </c>
      <c r="C399" s="661" t="str">
        <f t="shared" si="629"/>
        <v>MS 1011-9</v>
      </c>
      <c r="D399" s="346">
        <f>'Leituras semanais - MS'!D117</f>
        <v>42090</v>
      </c>
      <c r="E399" s="347">
        <v>7162080.5575999999</v>
      </c>
      <c r="F399" s="348">
        <v>665777.67059999995</v>
      </c>
      <c r="G399" s="348">
        <v>889.50699999999995</v>
      </c>
      <c r="H399" s="356">
        <f t="shared" si="631"/>
        <v>0.41773192625253969</v>
      </c>
      <c r="I399" s="356">
        <f t="shared" si="632"/>
        <v>1.2226201132397447</v>
      </c>
      <c r="J399" s="356">
        <f t="shared" si="633"/>
        <v>-0.60000000000854925</v>
      </c>
      <c r="K399" s="356">
        <f t="shared" si="634"/>
        <v>-4.4000000000096406</v>
      </c>
      <c r="L399" s="356">
        <f t="shared" si="635"/>
        <v>5.9675989464648527E-2</v>
      </c>
      <c r="M399" s="356">
        <f t="shared" si="636"/>
        <v>8.571428571550703E-2</v>
      </c>
      <c r="N399" s="361" t="str">
        <f t="shared" si="637"/>
        <v>OK</v>
      </c>
      <c r="O399" s="361" t="str">
        <f t="shared" si="638"/>
        <v>OK</v>
      </c>
      <c r="P399" s="361" t="str">
        <f t="shared" si="639"/>
        <v>COND. MIN.</v>
      </c>
      <c r="Q399" s="361" t="str">
        <f t="shared" si="640"/>
        <v>COND. MIN.</v>
      </c>
      <c r="R399" s="625"/>
      <c r="S399" s="625"/>
      <c r="T399" s="625"/>
      <c r="U399" s="625"/>
      <c r="V399" s="356">
        <f t="shared" si="641"/>
        <v>1.2199999764561653</v>
      </c>
      <c r="W399" s="356">
        <f t="shared" si="642"/>
        <v>7.9999992158263922E-2</v>
      </c>
      <c r="X399" s="361" t="str">
        <f t="shared" si="647"/>
        <v>NORTE</v>
      </c>
      <c r="Y399" s="361" t="str">
        <f t="shared" si="643"/>
        <v>LESTE</v>
      </c>
      <c r="Z399" s="361" t="str">
        <f t="shared" si="644"/>
        <v>NORDESTE</v>
      </c>
      <c r="AA399" s="358">
        <f t="shared" si="645"/>
        <v>6.5573770491803282E-2</v>
      </c>
      <c r="AB399" s="359">
        <f t="shared" si="646"/>
        <v>3.7597980573375405</v>
      </c>
      <c r="AC399" s="360"/>
    </row>
    <row r="400" spans="1:29" ht="17.25" customHeight="1" x14ac:dyDescent="0.25">
      <c r="A400" s="345" t="str">
        <f t="shared" si="630"/>
        <v>MS 1011</v>
      </c>
      <c r="B400" s="661">
        <f t="shared" si="628"/>
        <v>10</v>
      </c>
      <c r="C400" s="661" t="str">
        <f t="shared" si="629"/>
        <v>MS 1011-10</v>
      </c>
      <c r="D400" s="346">
        <f>'Leituras semanais - MS'!D118</f>
        <v>42097</v>
      </c>
      <c r="E400" s="347">
        <v>7162080.5643999996</v>
      </c>
      <c r="F400" s="348">
        <v>665777.66390000004</v>
      </c>
      <c r="G400" s="348">
        <v>889.49800000000005</v>
      </c>
      <c r="H400" s="356">
        <f t="shared" si="631"/>
        <v>0.95462031037222739</v>
      </c>
      <c r="I400" s="356">
        <f t="shared" si="632"/>
        <v>1.9894973653074082</v>
      </c>
      <c r="J400" s="356">
        <f t="shared" si="633"/>
        <v>-0.89999999999008651</v>
      </c>
      <c r="K400" s="356">
        <f t="shared" si="634"/>
        <v>-5.2999999999997272</v>
      </c>
      <c r="L400" s="356">
        <f t="shared" si="635"/>
        <v>0.13637433005317534</v>
      </c>
      <c r="M400" s="356">
        <f t="shared" si="636"/>
        <v>0.12857142857001236</v>
      </c>
      <c r="N400" s="361" t="str">
        <f t="shared" si="637"/>
        <v>OK</v>
      </c>
      <c r="O400" s="361" t="str">
        <f t="shared" si="638"/>
        <v>OK</v>
      </c>
      <c r="P400" s="361" t="str">
        <f t="shared" si="639"/>
        <v>COND. MIN.</v>
      </c>
      <c r="Q400" s="361" t="str">
        <f t="shared" si="640"/>
        <v>COND. MIN.</v>
      </c>
      <c r="R400" s="625"/>
      <c r="S400" s="625"/>
      <c r="T400" s="625"/>
      <c r="U400" s="625"/>
      <c r="V400" s="356">
        <f t="shared" si="641"/>
        <v>1.8999999389052391</v>
      </c>
      <c r="W400" s="356">
        <f t="shared" si="642"/>
        <v>-0.58999999891966581</v>
      </c>
      <c r="X400" s="361" t="str">
        <f t="shared" si="647"/>
        <v>NORTE</v>
      </c>
      <c r="Y400" s="361" t="str">
        <f t="shared" si="643"/>
        <v>OESTE</v>
      </c>
      <c r="Z400" s="361" t="str">
        <f t="shared" si="644"/>
        <v>NOROESTE</v>
      </c>
      <c r="AA400" s="358">
        <f t="shared" si="645"/>
        <v>0.29648241206030151</v>
      </c>
      <c r="AB400" s="359">
        <f t="shared" si="646"/>
        <v>17.24645059480854</v>
      </c>
      <c r="AC400" s="360"/>
    </row>
    <row r="401" spans="1:29" ht="17.25" customHeight="1" x14ac:dyDescent="0.25">
      <c r="A401" s="345" t="str">
        <f t="shared" si="630"/>
        <v>MS 1011</v>
      </c>
      <c r="B401" s="661">
        <f t="shared" si="628"/>
        <v>11</v>
      </c>
      <c r="C401" s="661" t="str">
        <f t="shared" si="629"/>
        <v>MS 1011-11</v>
      </c>
      <c r="D401" s="346">
        <f>'Leituras semanais - MS'!D119</f>
        <v>42104</v>
      </c>
      <c r="E401" s="347">
        <v>7162080.5631999997</v>
      </c>
      <c r="F401" s="348">
        <v>665777.66850000003</v>
      </c>
      <c r="G401" s="348">
        <v>889.49599999999998</v>
      </c>
      <c r="H401" s="356">
        <f t="shared" si="631"/>
        <v>0.47539456713396888</v>
      </c>
      <c r="I401" s="356">
        <f t="shared" si="632"/>
        <v>1.7847408341805444</v>
      </c>
      <c r="J401" s="356">
        <f t="shared" si="633"/>
        <v>-0.20000000000663931</v>
      </c>
      <c r="K401" s="356">
        <f t="shared" si="634"/>
        <v>-5.5000000000063665</v>
      </c>
      <c r="L401" s="356">
        <f t="shared" si="635"/>
        <v>6.7913509590566981E-2</v>
      </c>
      <c r="M401" s="356">
        <f t="shared" si="636"/>
        <v>2.8571428572377044E-2</v>
      </c>
      <c r="N401" s="361" t="str">
        <f t="shared" si="637"/>
        <v>OK</v>
      </c>
      <c r="O401" s="361" t="str">
        <f t="shared" si="638"/>
        <v>OK</v>
      </c>
      <c r="P401" s="361" t="str">
        <f t="shared" si="639"/>
        <v>COND. MIN.</v>
      </c>
      <c r="Q401" s="361" t="str">
        <f t="shared" si="640"/>
        <v>COND. MIN.</v>
      </c>
      <c r="R401" s="625"/>
      <c r="S401" s="625"/>
      <c r="T401" s="625"/>
      <c r="U401" s="625"/>
      <c r="V401" s="356">
        <f t="shared" si="641"/>
        <v>1.7799999564886093</v>
      </c>
      <c r="W401" s="356">
        <f t="shared" si="642"/>
        <v>-0.13000000035390258</v>
      </c>
      <c r="X401" s="361" t="str">
        <f t="shared" si="647"/>
        <v>NORTE</v>
      </c>
      <c r="Y401" s="361" t="str">
        <f t="shared" si="643"/>
        <v>OESTE</v>
      </c>
      <c r="Z401" s="361" t="str">
        <f t="shared" si="644"/>
        <v>NOROESTE</v>
      </c>
      <c r="AA401" s="358">
        <f t="shared" si="645"/>
        <v>7.3033707865168537E-2</v>
      </c>
      <c r="AB401" s="359">
        <f t="shared" si="646"/>
        <v>4.188252167357386</v>
      </c>
      <c r="AC401" s="360"/>
    </row>
    <row r="402" spans="1:29" ht="17.25" customHeight="1" x14ac:dyDescent="0.25">
      <c r="A402" s="345" t="str">
        <f t="shared" si="630"/>
        <v>MS 1011</v>
      </c>
      <c r="B402" s="661">
        <f t="shared" si="628"/>
        <v>12</v>
      </c>
      <c r="C402" s="661" t="str">
        <f t="shared" si="629"/>
        <v>MS 1011-12</v>
      </c>
      <c r="D402" s="346">
        <f>'Leituras semanais - MS'!D120</f>
        <v>42111</v>
      </c>
      <c r="E402" s="347">
        <v>7162080.5635000002</v>
      </c>
      <c r="F402" s="348">
        <v>665777.6679</v>
      </c>
      <c r="G402" s="348">
        <v>889.48099999999999</v>
      </c>
      <c r="H402" s="356">
        <f t="shared" si="631"/>
        <v>6.7082060733109614E-2</v>
      </c>
      <c r="I402" s="356">
        <f t="shared" si="632"/>
        <v>1.8199450531163368</v>
      </c>
      <c r="J402" s="356">
        <f t="shared" si="633"/>
        <v>-1.4999999999986358</v>
      </c>
      <c r="K402" s="356">
        <f t="shared" si="634"/>
        <v>-7.0000000000050022</v>
      </c>
      <c r="L402" s="356">
        <f t="shared" si="635"/>
        <v>9.5831515333013734E-3</v>
      </c>
      <c r="M402" s="356">
        <f t="shared" si="636"/>
        <v>0.2142857142855194</v>
      </c>
      <c r="N402" s="361" t="str">
        <f t="shared" si="637"/>
        <v>OK</v>
      </c>
      <c r="O402" s="361" t="str">
        <f t="shared" si="638"/>
        <v>OK</v>
      </c>
      <c r="P402" s="361" t="str">
        <f t="shared" si="639"/>
        <v>COND. MIN.</v>
      </c>
      <c r="Q402" s="361" t="str">
        <f t="shared" si="640"/>
        <v>COND. MIN.</v>
      </c>
      <c r="R402" s="625"/>
      <c r="S402" s="625"/>
      <c r="T402" s="625"/>
      <c r="U402" s="625"/>
      <c r="V402" s="356">
        <f t="shared" si="641"/>
        <v>1.8099999986588955</v>
      </c>
      <c r="W402" s="356">
        <f t="shared" si="642"/>
        <v>-0.19000000320374966</v>
      </c>
      <c r="X402" s="361" t="str">
        <f t="shared" si="647"/>
        <v>NORTE</v>
      </c>
      <c r="Y402" s="361" t="str">
        <f t="shared" si="643"/>
        <v>OESTE</v>
      </c>
      <c r="Z402" s="361" t="str">
        <f t="shared" si="644"/>
        <v>NOROESTE</v>
      </c>
      <c r="AA402" s="358">
        <f t="shared" si="645"/>
        <v>0.1043956043956044</v>
      </c>
      <c r="AB402" s="359">
        <f t="shared" si="646"/>
        <v>5.9923458706575463</v>
      </c>
      <c r="AC402" s="360"/>
    </row>
    <row r="403" spans="1:29" ht="17.25" customHeight="1" x14ac:dyDescent="0.25">
      <c r="A403" s="345" t="str">
        <f t="shared" si="630"/>
        <v>MS 1011</v>
      </c>
      <c r="B403" s="661">
        <f t="shared" si="628"/>
        <v>13</v>
      </c>
      <c r="C403" s="661" t="str">
        <f t="shared" si="629"/>
        <v>MS 1011-13</v>
      </c>
      <c r="D403" s="346">
        <f>'Leituras semanais - MS'!D121</f>
        <v>42118</v>
      </c>
      <c r="E403" s="347">
        <v>7162080.5696</v>
      </c>
      <c r="F403" s="348">
        <v>665777.66469999996</v>
      </c>
      <c r="G403" s="348">
        <v>889.48400000000004</v>
      </c>
      <c r="H403" s="356">
        <f t="shared" si="631"/>
        <v>0.68883959519989735</v>
      </c>
      <c r="I403" s="356">
        <f t="shared" si="632"/>
        <v>2.4731558671926854</v>
      </c>
      <c r="J403" s="356">
        <f t="shared" si="633"/>
        <v>0.30000000000427463</v>
      </c>
      <c r="K403" s="356">
        <f t="shared" si="634"/>
        <v>-6.7000000000007276</v>
      </c>
      <c r="L403" s="356">
        <f t="shared" si="635"/>
        <v>9.8405656457128191E-2</v>
      </c>
      <c r="M403" s="356">
        <f t="shared" si="636"/>
        <v>4.2857142857753515E-2</v>
      </c>
      <c r="N403" s="361" t="str">
        <f t="shared" si="637"/>
        <v>OK</v>
      </c>
      <c r="O403" s="361" t="str">
        <f t="shared" si="638"/>
        <v>OK</v>
      </c>
      <c r="P403" s="361" t="str">
        <f t="shared" si="639"/>
        <v>COND. MIN.</v>
      </c>
      <c r="Q403" s="361" t="str">
        <f t="shared" si="640"/>
        <v>COND. MIN.</v>
      </c>
      <c r="R403" s="625"/>
      <c r="S403" s="625"/>
      <c r="T403" s="625"/>
      <c r="U403" s="625"/>
      <c r="V403" s="356">
        <f t="shared" si="641"/>
        <v>2.4199999868869781</v>
      </c>
      <c r="W403" s="356">
        <f t="shared" si="642"/>
        <v>-0.51000000676140189</v>
      </c>
      <c r="X403" s="361" t="str">
        <f t="shared" si="647"/>
        <v>NORTE</v>
      </c>
      <c r="Y403" s="361" t="str">
        <f t="shared" si="643"/>
        <v>OESTE</v>
      </c>
      <c r="Z403" s="361" t="str">
        <f t="shared" si="644"/>
        <v>NOROESTE</v>
      </c>
      <c r="AA403" s="358">
        <f t="shared" si="645"/>
        <v>0.20647773279352225</v>
      </c>
      <c r="AB403" s="359">
        <f t="shared" si="646"/>
        <v>11.916017812275985</v>
      </c>
      <c r="AC403" s="360"/>
    </row>
    <row r="404" spans="1:29" ht="17.25" customHeight="1" x14ac:dyDescent="0.25">
      <c r="A404" s="345" t="str">
        <f t="shared" si="630"/>
        <v>MS 1011</v>
      </c>
      <c r="B404" s="661">
        <f t="shared" si="628"/>
        <v>14</v>
      </c>
      <c r="C404" s="661" t="str">
        <f t="shared" si="629"/>
        <v>MS 1011-14</v>
      </c>
      <c r="D404" s="346">
        <f>'Leituras semanais - MS'!D122</f>
        <v>42125</v>
      </c>
      <c r="E404" s="396">
        <v>7162080.5690000001</v>
      </c>
      <c r="F404" s="396">
        <v>665777.6621999999</v>
      </c>
      <c r="G404" s="396">
        <v>889.47250000000008</v>
      </c>
      <c r="H404" s="356">
        <f t="shared" si="631"/>
        <v>0.25709920647834811</v>
      </c>
      <c r="I404" s="356">
        <f t="shared" si="632"/>
        <v>2.479354754584767</v>
      </c>
      <c r="J404" s="356">
        <f t="shared" si="633"/>
        <v>-1.1499999999955435</v>
      </c>
      <c r="K404" s="356">
        <f t="shared" si="634"/>
        <v>-7.8499999999962711</v>
      </c>
      <c r="L404" s="356">
        <f t="shared" si="635"/>
        <v>3.6728458068335447E-2</v>
      </c>
      <c r="M404" s="356">
        <f t="shared" si="636"/>
        <v>0.16428571428507763</v>
      </c>
      <c r="N404" s="361" t="str">
        <f t="shared" si="637"/>
        <v>OK</v>
      </c>
      <c r="O404" s="361" t="str">
        <f t="shared" si="638"/>
        <v>OK</v>
      </c>
      <c r="P404" s="361" t="str">
        <f t="shared" si="639"/>
        <v>COND. MIN.</v>
      </c>
      <c r="Q404" s="361" t="str">
        <f t="shared" si="640"/>
        <v>COND. MIN.</v>
      </c>
      <c r="R404" s="625"/>
      <c r="S404" s="625"/>
      <c r="T404" s="625"/>
      <c r="U404" s="625"/>
      <c r="V404" s="356">
        <f t="shared" si="641"/>
        <v>2.3599999956786633</v>
      </c>
      <c r="W404" s="356">
        <f t="shared" si="642"/>
        <v>-0.76000001281499863</v>
      </c>
      <c r="X404" s="361" t="str">
        <f t="shared" si="647"/>
        <v>NORTE</v>
      </c>
      <c r="Y404" s="361" t="str">
        <f t="shared" si="643"/>
        <v>OESTE</v>
      </c>
      <c r="Z404" s="361" t="str">
        <f t="shared" si="644"/>
        <v>NOROESTE</v>
      </c>
      <c r="AA404" s="358">
        <f t="shared" si="645"/>
        <v>0.30645161290322581</v>
      </c>
      <c r="AB404" s="359">
        <f t="shared" si="646"/>
        <v>17.845517746825269</v>
      </c>
      <c r="AC404" s="360"/>
    </row>
    <row r="405" spans="1:29" ht="17.25" customHeight="1" x14ac:dyDescent="0.25">
      <c r="A405" s="345" t="str">
        <f t="shared" si="630"/>
        <v>MS 1011</v>
      </c>
      <c r="B405" s="661">
        <f t="shared" si="628"/>
        <v>15</v>
      </c>
      <c r="C405" s="661" t="str">
        <f t="shared" si="629"/>
        <v>MS 1011-15</v>
      </c>
      <c r="D405" s="346">
        <f>'Leituras semanais - MS'!D123</f>
        <v>42132</v>
      </c>
      <c r="E405" s="347">
        <v>7162080.5684000002</v>
      </c>
      <c r="F405" s="348">
        <v>665777.65969999996</v>
      </c>
      <c r="G405" s="348">
        <v>889.46100000000001</v>
      </c>
      <c r="H405" s="356">
        <f t="shared" si="631"/>
        <v>0.2570991951582699</v>
      </c>
      <c r="I405" s="356">
        <f t="shared" si="632"/>
        <v>2.5119912490218335</v>
      </c>
      <c r="J405" s="356">
        <f t="shared" si="633"/>
        <v>-1.1500000000069122</v>
      </c>
      <c r="K405" s="356">
        <f t="shared" si="634"/>
        <v>-9.0000000000031832</v>
      </c>
      <c r="L405" s="356">
        <f t="shared" si="635"/>
        <v>3.6728456451181411E-2</v>
      </c>
      <c r="M405" s="356">
        <f t="shared" si="636"/>
        <v>0.16428571428670175</v>
      </c>
      <c r="N405" s="361" t="str">
        <f t="shared" si="637"/>
        <v>OK</v>
      </c>
      <c r="O405" s="361" t="str">
        <f t="shared" si="638"/>
        <v>OK</v>
      </c>
      <c r="P405" s="361" t="str">
        <f t="shared" si="639"/>
        <v>COND. MIN.</v>
      </c>
      <c r="Q405" s="361" t="str">
        <f t="shared" si="640"/>
        <v>COND. MIN.</v>
      </c>
      <c r="R405" s="625"/>
      <c r="S405" s="625"/>
      <c r="T405" s="625"/>
      <c r="U405" s="625"/>
      <c r="V405" s="356">
        <f t="shared" si="641"/>
        <v>2.3000000044703484</v>
      </c>
      <c r="W405" s="356">
        <f t="shared" si="642"/>
        <v>-1.0100000072270632</v>
      </c>
      <c r="X405" s="361" t="str">
        <f t="shared" si="647"/>
        <v>NORTE</v>
      </c>
      <c r="Y405" s="361" t="str">
        <f t="shared" si="643"/>
        <v>OESTE</v>
      </c>
      <c r="Z405" s="361" t="str">
        <f t="shared" si="644"/>
        <v>NOROESTE</v>
      </c>
      <c r="AA405" s="358">
        <f t="shared" si="645"/>
        <v>0.40239043824701198</v>
      </c>
      <c r="AB405" s="359">
        <f t="shared" si="646"/>
        <v>23.727701616071204</v>
      </c>
      <c r="AC405" s="360"/>
    </row>
    <row r="406" spans="1:29" ht="17.25" customHeight="1" x14ac:dyDescent="0.25">
      <c r="A406" s="345" t="str">
        <f t="shared" si="630"/>
        <v>MS 1011</v>
      </c>
      <c r="B406" s="661">
        <f t="shared" si="628"/>
        <v>16</v>
      </c>
      <c r="C406" s="661" t="str">
        <f t="shared" si="629"/>
        <v>MS 1011-16</v>
      </c>
      <c r="D406" s="346">
        <f>'Leituras semanais - MS'!D124</f>
        <v>42146</v>
      </c>
      <c r="E406" s="347">
        <v>7162080.5696</v>
      </c>
      <c r="F406" s="348">
        <v>665777.66200000001</v>
      </c>
      <c r="G406" s="348">
        <v>889.46100000000001</v>
      </c>
      <c r="H406" s="356">
        <f t="shared" si="631"/>
        <v>0.25942243181280494</v>
      </c>
      <c r="I406" s="356">
        <f t="shared" si="632"/>
        <v>2.5425970856282958</v>
      </c>
      <c r="J406" s="356">
        <f t="shared" si="633"/>
        <v>0</v>
      </c>
      <c r="K406" s="356">
        <f t="shared" si="634"/>
        <v>-9.0000000000031832</v>
      </c>
      <c r="L406" s="356">
        <f t="shared" si="635"/>
        <v>1.8530173700914639E-2</v>
      </c>
      <c r="M406" s="356">
        <f t="shared" si="636"/>
        <v>0</v>
      </c>
      <c r="N406" s="361" t="str">
        <f t="shared" si="637"/>
        <v>OK</v>
      </c>
      <c r="O406" s="361" t="str">
        <f t="shared" si="638"/>
        <v>OK</v>
      </c>
      <c r="P406" s="361" t="str">
        <f t="shared" si="639"/>
        <v>COND. MIN.</v>
      </c>
      <c r="Q406" s="361" t="str">
        <f t="shared" si="640"/>
        <v>COND. MIN.</v>
      </c>
      <c r="R406" s="625"/>
      <c r="S406" s="625"/>
      <c r="T406" s="625"/>
      <c r="U406" s="625"/>
      <c r="V406" s="356">
        <f t="shared" si="641"/>
        <v>2.4199999868869781</v>
      </c>
      <c r="W406" s="356">
        <f t="shared" si="642"/>
        <v>-0.78000000212341547</v>
      </c>
      <c r="X406" s="361" t="str">
        <f t="shared" si="647"/>
        <v>NORTE</v>
      </c>
      <c r="Y406" s="361" t="str">
        <f t="shared" si="643"/>
        <v>OESTE</v>
      </c>
      <c r="Z406" s="361" t="str">
        <f t="shared" si="644"/>
        <v>NOROESTE</v>
      </c>
      <c r="AA406" s="358">
        <f t="shared" si="645"/>
        <v>0.30708661417322836</v>
      </c>
      <c r="AB406" s="359">
        <f t="shared" si="646"/>
        <v>17.88374374671708</v>
      </c>
      <c r="AC406" s="360"/>
    </row>
    <row r="407" spans="1:29" ht="17.25" customHeight="1" x14ac:dyDescent="0.25">
      <c r="A407" s="345" t="str">
        <f t="shared" si="630"/>
        <v>MS 1011</v>
      </c>
      <c r="B407" s="661">
        <f t="shared" si="628"/>
        <v>17</v>
      </c>
      <c r="C407" s="661" t="str">
        <f t="shared" si="629"/>
        <v>MS 1011-17</v>
      </c>
      <c r="D407" s="346">
        <f>'Leituras semanais - MS'!D125</f>
        <v>42153</v>
      </c>
      <c r="E407" s="347">
        <v>7162080.5710000005</v>
      </c>
      <c r="F407" s="348">
        <v>665777.65899999999</v>
      </c>
      <c r="G407" s="348">
        <v>889.45100000000002</v>
      </c>
      <c r="H407" s="397">
        <f t="shared" si="631"/>
        <v>0.33105892708913742</v>
      </c>
      <c r="I407" s="397">
        <f t="shared" si="632"/>
        <v>2.778488825952095</v>
      </c>
      <c r="J407" s="397">
        <f t="shared" si="633"/>
        <v>-0.99999999999909051</v>
      </c>
      <c r="K407" s="397">
        <f t="shared" si="634"/>
        <v>-10.000000000002274</v>
      </c>
      <c r="L407" s="397">
        <f t="shared" si="635"/>
        <v>4.7294132441305349E-2</v>
      </c>
      <c r="M407" s="397">
        <f t="shared" si="636"/>
        <v>0.14285714285701293</v>
      </c>
      <c r="N407" s="398" t="str">
        <f t="shared" si="637"/>
        <v>OK</v>
      </c>
      <c r="O407" s="398" t="str">
        <f t="shared" si="638"/>
        <v>OK</v>
      </c>
      <c r="P407" s="398" t="str">
        <f t="shared" si="639"/>
        <v>COND. MIN.</v>
      </c>
      <c r="Q407" s="398" t="str">
        <f t="shared" si="640"/>
        <v>COND. MIN.</v>
      </c>
      <c r="R407" s="636"/>
      <c r="S407" s="636"/>
      <c r="T407" s="625"/>
      <c r="U407" s="625"/>
      <c r="V407" s="356">
        <f t="shared" si="641"/>
        <v>2.5600000284612179</v>
      </c>
      <c r="W407" s="356">
        <f t="shared" si="642"/>
        <v>-1.0800000047311187</v>
      </c>
      <c r="X407" s="361" t="str">
        <f t="shared" si="647"/>
        <v>NORTE</v>
      </c>
      <c r="Y407" s="361" t="str">
        <f t="shared" si="643"/>
        <v>OESTE</v>
      </c>
      <c r="Z407" s="361" t="str">
        <f t="shared" si="644"/>
        <v>NOROESTE</v>
      </c>
      <c r="AA407" s="400">
        <f t="shared" si="645"/>
        <v>0.38848920863309355</v>
      </c>
      <c r="AB407" s="401">
        <f t="shared" si="646"/>
        <v>22.860526164549764</v>
      </c>
      <c r="AC407" s="360"/>
    </row>
    <row r="408" spans="1:29" ht="17.25" customHeight="1" x14ac:dyDescent="0.25">
      <c r="A408" s="345" t="str">
        <f t="shared" si="630"/>
        <v>MS 1011</v>
      </c>
      <c r="B408" s="661">
        <f t="shared" si="628"/>
        <v>18</v>
      </c>
      <c r="C408" s="661" t="str">
        <f t="shared" si="629"/>
        <v>MS 1011-18</v>
      </c>
      <c r="D408" s="402"/>
      <c r="E408" s="403"/>
      <c r="F408" s="403"/>
      <c r="G408" s="403"/>
      <c r="H408" s="617"/>
      <c r="I408" s="617"/>
      <c r="J408" s="617"/>
      <c r="K408" s="617"/>
      <c r="L408" s="617"/>
      <c r="M408" s="617"/>
      <c r="N408" s="404"/>
      <c r="O408" s="404"/>
      <c r="P408" s="404"/>
      <c r="Q408" s="404"/>
      <c r="R408" s="637"/>
      <c r="S408" s="637"/>
      <c r="T408" s="637"/>
      <c r="U408" s="637"/>
      <c r="V408" s="617"/>
      <c r="W408" s="617"/>
      <c r="X408" s="404"/>
      <c r="Y408" s="404"/>
      <c r="Z408" s="404"/>
      <c r="AA408" s="617"/>
      <c r="AB408" s="617"/>
      <c r="AC408" s="389"/>
    </row>
    <row r="409" spans="1:29" ht="17.25" customHeight="1" x14ac:dyDescent="0.2">
      <c r="A409" s="345" t="s">
        <v>148</v>
      </c>
      <c r="B409" s="661">
        <f t="shared" si="628"/>
        <v>19</v>
      </c>
      <c r="C409" s="661" t="str">
        <f t="shared" si="629"/>
        <v>MS 1011-19</v>
      </c>
      <c r="D409" s="346">
        <f t="shared" ref="D409:D445" si="648">D127</f>
        <v>42160</v>
      </c>
      <c r="E409" s="347">
        <v>7162036.8728</v>
      </c>
      <c r="F409" s="348">
        <v>665728.39800000004</v>
      </c>
      <c r="G409" s="373">
        <v>889.44</v>
      </c>
      <c r="H409" s="374"/>
      <c r="I409" s="375"/>
      <c r="J409" s="375"/>
      <c r="K409" s="375"/>
      <c r="L409" s="375"/>
      <c r="M409" s="375"/>
      <c r="N409" s="375"/>
      <c r="O409" s="375"/>
      <c r="P409" s="375"/>
      <c r="Q409" s="375"/>
      <c r="R409" s="627"/>
      <c r="S409" s="627"/>
      <c r="T409" s="627"/>
      <c r="U409" s="627"/>
      <c r="V409" s="611"/>
      <c r="W409" s="611"/>
      <c r="X409" s="375"/>
      <c r="Y409" s="375"/>
      <c r="Z409" s="375"/>
      <c r="AA409" s="375"/>
      <c r="AB409" s="375"/>
      <c r="AC409" s="376"/>
    </row>
    <row r="410" spans="1:29" ht="17.25" customHeight="1" x14ac:dyDescent="0.25">
      <c r="A410" s="345" t="str">
        <f t="shared" si="630"/>
        <v>MS 1011</v>
      </c>
      <c r="B410" s="661">
        <f t="shared" si="628"/>
        <v>20</v>
      </c>
      <c r="C410" s="661" t="str">
        <f t="shared" si="629"/>
        <v>MS 1011-20</v>
      </c>
      <c r="D410" s="346">
        <f t="shared" si="648"/>
        <v>42174</v>
      </c>
      <c r="E410" s="347">
        <v>7162036.8816999998</v>
      </c>
      <c r="F410" s="348">
        <v>665728.40150000004</v>
      </c>
      <c r="G410" s="348">
        <v>889.43399999999997</v>
      </c>
      <c r="H410" s="377">
        <f>SQRT((E410-E409)^2+(F410-F409)^2)*100</f>
        <v>0.95634719672728141</v>
      </c>
      <c r="I410" s="377">
        <f>SQRT((E410-$E$409)^2+(F410-$F$409)^2)*100</f>
        <v>0.95634719672728141</v>
      </c>
      <c r="J410" s="377">
        <f>(G410-G409)*100</f>
        <v>-0.60000000000854925</v>
      </c>
      <c r="K410" s="377">
        <f>(G410-$G$409)*100</f>
        <v>-0.60000000000854925</v>
      </c>
      <c r="L410" s="377">
        <f>H410/(D410-D409)</f>
        <v>6.831051405194867E-2</v>
      </c>
      <c r="M410" s="377">
        <f>ABS((J410/(D410-D409)))</f>
        <v>4.2857142857753515E-2</v>
      </c>
      <c r="N410" s="378" t="str">
        <f>IF(L410&lt;=0.25,"OK",IF(AND(0.25&lt;L410,L410&lt;=1),"ATENÇÃO",IF(AND(1&lt;L410,L410&lt;=4),"ALERTA",IF(AND(4&lt;L410,L410&lt;=14),"INTERVENÇÃO","PARALISAÇÃO"))))</f>
        <v>OK</v>
      </c>
      <c r="O410" s="378" t="str">
        <f>IF(M410&lt;=0.25,"OK",IF(AND(0.25&lt;M410,M410&lt;=1),"ATENÇÃO",IF(AND(1&lt;M410,M410&lt;=4),"ALERTA",IF(AND(4&lt;M410,M410&lt;=14),"INTERVENÇÃO","PARALISAÇÃO"))))</f>
        <v>OK</v>
      </c>
      <c r="P410" s="378" t="str">
        <f>IF(L410&lt;=1,"COND. MIN.",IF(AND(1&lt;L410, L410&lt;=2),"ATENÇÃO",IF(AND(2&lt;L410,L410&lt;=5),"ALERTA","INTERVENÇÃO")))</f>
        <v>COND. MIN.</v>
      </c>
      <c r="Q410" s="378" t="str">
        <f t="shared" ref="Q410:Q446" si="649">IF(M410&lt;=2,"COND. MIN.",IF(AND(2&lt;M410, M410&lt;=4),"ATENÇÃO",IF(AND(4&lt;M410, M410&lt;=10),"ALERTA","INTERVENÇÃO")))</f>
        <v>COND. MIN.</v>
      </c>
      <c r="R410" s="629"/>
      <c r="S410" s="629"/>
      <c r="T410" s="625"/>
      <c r="U410" s="625"/>
      <c r="V410" s="356">
        <f t="shared" ref="V410:V446" si="650">(E410-$E$409)*100</f>
        <v>0.88999997824430466</v>
      </c>
      <c r="W410" s="356">
        <f t="shared" ref="W410:W446" si="651">(F410-$F$409)*100</f>
        <v>0.34999999916180968</v>
      </c>
      <c r="X410" s="361" t="str">
        <f>IF(V410&gt;0,"NORTE","SUL")</f>
        <v>NORTE</v>
      </c>
      <c r="Y410" s="361" t="str">
        <f>IF(W410&gt;0,"LESTE","OESTE")</f>
        <v>LESTE</v>
      </c>
      <c r="Z410" s="361" t="str">
        <f>IF(AND(X410="SUL", Y410="LESTE"),"SUDESTE", IF(AND(X410="SUL", Y410="OESTE"), "SUDOESTE", IF(AND(X410="NORTE", Y410="LESTE"), "NORDESTE", "NOROESTE")))</f>
        <v>NORDESTE</v>
      </c>
      <c r="AA410" s="391">
        <f t="shared" ref="AA410:AA446" si="652">ABS(ROUND(W410,2)/ROUND(I410,2))</f>
        <v>0.36458333333333331</v>
      </c>
      <c r="AB410" s="392">
        <f>DEGREES(ASIN(AA410))</f>
        <v>21.381942579838892</v>
      </c>
      <c r="AC410" s="360" t="s">
        <v>196</v>
      </c>
    </row>
    <row r="411" spans="1:29" ht="17.25" customHeight="1" x14ac:dyDescent="0.25">
      <c r="A411" s="345" t="str">
        <f t="shared" si="630"/>
        <v>MS 1011</v>
      </c>
      <c r="B411" s="661">
        <f t="shared" si="628"/>
        <v>21</v>
      </c>
      <c r="C411" s="661" t="str">
        <f t="shared" si="629"/>
        <v>MS 1011-21</v>
      </c>
      <c r="D411" s="346">
        <f t="shared" si="648"/>
        <v>42181</v>
      </c>
      <c r="E411" s="347">
        <v>7162036.8810999999</v>
      </c>
      <c r="F411" s="348">
        <v>665728.4</v>
      </c>
      <c r="G411" s="348">
        <v>889.43299999999999</v>
      </c>
      <c r="H411" s="377">
        <f t="shared" ref="H411:H412" si="653">SQRT((E411-E410)^2+(F411-F410)^2)*100</f>
        <v>0.1615549421594813</v>
      </c>
      <c r="I411" s="377">
        <f t="shared" ref="I411:I412" si="654">SQRT((E411-$E$409)^2+(F411-$F$409)^2)*100</f>
        <v>0.85375639243459056</v>
      </c>
      <c r="J411" s="377">
        <f t="shared" ref="J411:J412" si="655">(G411-G410)*100</f>
        <v>-9.9999999997635314E-2</v>
      </c>
      <c r="K411" s="377">
        <f t="shared" ref="K411:K412" si="656">(G411-$G$409)*100</f>
        <v>-0.70000000000618456</v>
      </c>
      <c r="L411" s="377">
        <f t="shared" ref="L411:L412" si="657">H411/(D411-D410)</f>
        <v>2.307927745135447E-2</v>
      </c>
      <c r="M411" s="377">
        <f t="shared" ref="M411:M412" si="658">ABS((J411/(D411-D410)))</f>
        <v>1.4285714285376474E-2</v>
      </c>
      <c r="N411" s="378" t="str">
        <f t="shared" ref="N411:N412" si="659">IF(L411&lt;=0.25,"OK",IF(AND(0.25&lt;L411,L411&lt;=1),"ATENÇÃO",IF(AND(1&lt;L411,L411&lt;=4),"ALERTA",IF(AND(4&lt;L411,L411&lt;=14),"INTERVENÇÃO","PARALISAÇÃO"))))</f>
        <v>OK</v>
      </c>
      <c r="O411" s="378" t="str">
        <f t="shared" ref="O411:O412" si="660">IF(M411&lt;=0.25,"OK",IF(AND(0.25&lt;M411,M411&lt;=1),"ATENÇÃO",IF(AND(1&lt;M411,M411&lt;=4),"ALERTA",IF(AND(4&lt;M411,M411&lt;=14),"INTERVENÇÃO","PARALISAÇÃO"))))</f>
        <v>OK</v>
      </c>
      <c r="P411" s="378" t="str">
        <f t="shared" ref="P411:P412" si="661">IF(L411&lt;=1,"COND. MIN.",IF(AND(1&lt;L411, L411&lt;=2),"ATENÇÃO",IF(AND(2&lt;L411,L411&lt;=5),"ALERTA","INTERVENÇÃO")))</f>
        <v>COND. MIN.</v>
      </c>
      <c r="Q411" s="378" t="str">
        <f t="shared" si="649"/>
        <v>COND. MIN.</v>
      </c>
      <c r="R411" s="629"/>
      <c r="S411" s="629"/>
      <c r="T411" s="625"/>
      <c r="U411" s="625"/>
      <c r="V411" s="356">
        <f t="shared" si="650"/>
        <v>0.82999998703598976</v>
      </c>
      <c r="W411" s="356">
        <f t="shared" si="651"/>
        <v>0.19999999785795808</v>
      </c>
      <c r="X411" s="361" t="str">
        <f t="shared" ref="X411:X412" si="662">IF(V411&gt;0,"NORTE","SUL")</f>
        <v>NORTE</v>
      </c>
      <c r="Y411" s="361" t="str">
        <f t="shared" ref="Y411:Y412" si="663">IF(W411&gt;0,"LESTE","OESTE")</f>
        <v>LESTE</v>
      </c>
      <c r="Z411" s="361" t="str">
        <f t="shared" ref="Z411:Z412" si="664">IF(AND(X411="SUL", Y411="LESTE"),"SUDESTE", IF(AND(X411="SUL", Y411="OESTE"), "SUDOESTE", IF(AND(X411="NORTE", Y411="LESTE"), "NORDESTE", "NOROESTE")))</f>
        <v>NORDESTE</v>
      </c>
      <c r="AA411" s="391">
        <f t="shared" si="652"/>
        <v>0.23529411764705885</v>
      </c>
      <c r="AB411" s="392">
        <f t="shared" ref="AB411:AB412" si="665">DEGREES(ASIN(AA411))</f>
        <v>13.608960630782917</v>
      </c>
      <c r="AC411" s="360"/>
    </row>
    <row r="412" spans="1:29" ht="17.25" customHeight="1" x14ac:dyDescent="0.25">
      <c r="A412" s="345" t="str">
        <f t="shared" si="630"/>
        <v>MS 1011</v>
      </c>
      <c r="B412" s="661">
        <f t="shared" si="628"/>
        <v>22</v>
      </c>
      <c r="C412" s="661" t="str">
        <f t="shared" si="629"/>
        <v>MS 1011-22</v>
      </c>
      <c r="D412" s="346">
        <f t="shared" si="648"/>
        <v>42188</v>
      </c>
      <c r="E412" s="347">
        <v>7162036.8715000004</v>
      </c>
      <c r="F412" s="348">
        <v>665728.39919999999</v>
      </c>
      <c r="G412" s="348">
        <v>889.428</v>
      </c>
      <c r="H412" s="377">
        <f t="shared" si="653"/>
        <v>0.96332751924843163</v>
      </c>
      <c r="I412" s="377">
        <f t="shared" si="654"/>
        <v>0.17691803069664683</v>
      </c>
      <c r="J412" s="377">
        <f t="shared" si="655"/>
        <v>-0.49999999999954525</v>
      </c>
      <c r="K412" s="377">
        <f t="shared" si="656"/>
        <v>-1.2000000000057298</v>
      </c>
      <c r="L412" s="377">
        <f t="shared" si="657"/>
        <v>0.13761821703549024</v>
      </c>
      <c r="M412" s="377">
        <f t="shared" si="658"/>
        <v>7.1428571428506463E-2</v>
      </c>
      <c r="N412" s="378" t="str">
        <f t="shared" si="659"/>
        <v>OK</v>
      </c>
      <c r="O412" s="378" t="str">
        <f t="shared" si="660"/>
        <v>OK</v>
      </c>
      <c r="P412" s="378" t="str">
        <f t="shared" si="661"/>
        <v>COND. MIN.</v>
      </c>
      <c r="Q412" s="378" t="str">
        <f t="shared" si="649"/>
        <v>COND. MIN.</v>
      </c>
      <c r="R412" s="629"/>
      <c r="S412" s="629"/>
      <c r="T412" s="625"/>
      <c r="U412" s="625"/>
      <c r="V412" s="356">
        <f t="shared" si="650"/>
        <v>-0.12999996542930603</v>
      </c>
      <c r="W412" s="356">
        <f t="shared" si="651"/>
        <v>0.11999999405816197</v>
      </c>
      <c r="X412" s="361" t="str">
        <f t="shared" si="662"/>
        <v>SUL</v>
      </c>
      <c r="Y412" s="361" t="str">
        <f t="shared" si="663"/>
        <v>LESTE</v>
      </c>
      <c r="Z412" s="361" t="str">
        <f t="shared" si="664"/>
        <v>SUDESTE</v>
      </c>
      <c r="AA412" s="391">
        <f t="shared" si="652"/>
        <v>0.66666666666666663</v>
      </c>
      <c r="AB412" s="392">
        <f t="shared" si="665"/>
        <v>41.810314895778596</v>
      </c>
      <c r="AC412" s="360"/>
    </row>
    <row r="413" spans="1:29" ht="17.25" customHeight="1" x14ac:dyDescent="0.25">
      <c r="A413" s="345" t="str">
        <f t="shared" si="630"/>
        <v>MS 1011</v>
      </c>
      <c r="B413" s="661">
        <f t="shared" si="628"/>
        <v>23</v>
      </c>
      <c r="C413" s="661" t="str">
        <f t="shared" si="629"/>
        <v>MS 1011-23</v>
      </c>
      <c r="D413" s="346">
        <f t="shared" si="648"/>
        <v>42195</v>
      </c>
      <c r="E413" s="347">
        <v>7162036.8831000002</v>
      </c>
      <c r="F413" s="348">
        <v>665728.38199999998</v>
      </c>
      <c r="G413" s="348">
        <v>889.42100000000005</v>
      </c>
      <c r="H413" s="377">
        <f t="shared" ref="H413:H414" si="666">SQRT((E413-E412)^2+(F413-F412)^2)*100</f>
        <v>2.0746083887037181</v>
      </c>
      <c r="I413" s="377">
        <f t="shared" ref="I413:I414" si="667">SQRT((E413-$E$409)^2+(F413-$F$409)^2)*100</f>
        <v>1.902866274990372</v>
      </c>
      <c r="J413" s="377">
        <f t="shared" ref="J413:J414" si="668">(G413-G412)*100</f>
        <v>-0.69999999999481588</v>
      </c>
      <c r="K413" s="377">
        <f t="shared" ref="K413:K414" si="669">(G413-$G$409)*100</f>
        <v>-1.9000000000005457</v>
      </c>
      <c r="L413" s="377">
        <f t="shared" ref="L413:L414" si="670">H413/(D413-D412)</f>
        <v>0.29637262695767402</v>
      </c>
      <c r="M413" s="377">
        <f t="shared" ref="M413:M414" si="671">ABS((J413/(D413-D412)))</f>
        <v>9.9999999999259417E-2</v>
      </c>
      <c r="N413" s="378" t="str">
        <f t="shared" ref="N413:N414" si="672">IF(L413&lt;=0.25,"OK",IF(AND(0.25&lt;L413,L413&lt;=1),"ATENÇÃO",IF(AND(1&lt;L413,L413&lt;=4),"ALERTA",IF(AND(4&lt;L413,L413&lt;=14),"INTERVENÇÃO","PARALISAÇÃO"))))</f>
        <v>ATENÇÃO</v>
      </c>
      <c r="O413" s="378" t="str">
        <f t="shared" ref="O413:O414" si="673">IF(M413&lt;=0.25,"OK",IF(AND(0.25&lt;M413,M413&lt;=1),"ATENÇÃO",IF(AND(1&lt;M413,M413&lt;=4),"ALERTA",IF(AND(4&lt;M413,M413&lt;=14),"INTERVENÇÃO","PARALISAÇÃO"))))</f>
        <v>OK</v>
      </c>
      <c r="P413" s="378" t="str">
        <f t="shared" ref="P413:P414" si="674">IF(L413&lt;=1,"COND. MIN.",IF(AND(1&lt;L413, L413&lt;=2),"ATENÇÃO",IF(AND(2&lt;L413,L413&lt;=5),"ALERTA","INTERVENÇÃO")))</f>
        <v>COND. MIN.</v>
      </c>
      <c r="Q413" s="378" t="str">
        <f t="shared" si="649"/>
        <v>COND. MIN.</v>
      </c>
      <c r="R413" s="629"/>
      <c r="S413" s="629"/>
      <c r="T413" s="625"/>
      <c r="U413" s="625"/>
      <c r="V413" s="356">
        <f t="shared" si="650"/>
        <v>1.0300000198185444</v>
      </c>
      <c r="W413" s="356">
        <f t="shared" si="651"/>
        <v>-1.600000006146729</v>
      </c>
      <c r="X413" s="361" t="str">
        <f t="shared" ref="X413:X414" si="675">IF(V413&gt;0,"NORTE","SUL")</f>
        <v>NORTE</v>
      </c>
      <c r="Y413" s="361" t="str">
        <f t="shared" ref="Y413:Y414" si="676">IF(W413&gt;0,"LESTE","OESTE")</f>
        <v>OESTE</v>
      </c>
      <c r="Z413" s="361" t="str">
        <f t="shared" ref="Z413:Z414" si="677">IF(AND(X413="SUL", Y413="LESTE"),"SUDESTE", IF(AND(X413="SUL", Y413="OESTE"), "SUDOESTE", IF(AND(X413="NORTE", Y413="LESTE"), "NORDESTE", "NOROESTE")))</f>
        <v>NOROESTE</v>
      </c>
      <c r="AA413" s="391">
        <f t="shared" si="652"/>
        <v>0.8421052631578948</v>
      </c>
      <c r="AB413" s="392">
        <f t="shared" ref="AB413:AB414" si="678">DEGREES(ASIN(AA413))</f>
        <v>57.363102496446274</v>
      </c>
      <c r="AC413" s="360"/>
    </row>
    <row r="414" spans="1:29" ht="17.25" customHeight="1" x14ac:dyDescent="0.25">
      <c r="A414" s="345" t="str">
        <f t="shared" si="630"/>
        <v>MS 1011</v>
      </c>
      <c r="B414" s="661">
        <f t="shared" si="628"/>
        <v>24</v>
      </c>
      <c r="C414" s="661" t="str">
        <f t="shared" si="629"/>
        <v>MS 1011-24</v>
      </c>
      <c r="D414" s="346">
        <f t="shared" si="648"/>
        <v>42202</v>
      </c>
      <c r="E414" s="347">
        <v>7162036.8806999996</v>
      </c>
      <c r="F414" s="348">
        <v>665728.38919999998</v>
      </c>
      <c r="G414" s="348">
        <v>889.41899999999998</v>
      </c>
      <c r="H414" s="377">
        <f t="shared" si="666"/>
        <v>0.75894665608156553</v>
      </c>
      <c r="I414" s="377">
        <f t="shared" si="667"/>
        <v>1.1825819006836471</v>
      </c>
      <c r="J414" s="377">
        <f t="shared" si="668"/>
        <v>-0.20000000000663931</v>
      </c>
      <c r="K414" s="377">
        <f t="shared" si="669"/>
        <v>-2.100000000007185</v>
      </c>
      <c r="L414" s="377">
        <f t="shared" si="670"/>
        <v>0.10842095086879508</v>
      </c>
      <c r="M414" s="377">
        <f t="shared" si="671"/>
        <v>2.8571428572377044E-2</v>
      </c>
      <c r="N414" s="378" t="str">
        <f t="shared" si="672"/>
        <v>OK</v>
      </c>
      <c r="O414" s="378" t="str">
        <f t="shared" si="673"/>
        <v>OK</v>
      </c>
      <c r="P414" s="378" t="str">
        <f t="shared" si="674"/>
        <v>COND. MIN.</v>
      </c>
      <c r="Q414" s="378" t="str">
        <f t="shared" si="649"/>
        <v>COND. MIN.</v>
      </c>
      <c r="R414" s="629"/>
      <c r="S414" s="629"/>
      <c r="T414" s="625"/>
      <c r="U414" s="625"/>
      <c r="V414" s="356">
        <f t="shared" si="650"/>
        <v>0.78999996185302734</v>
      </c>
      <c r="W414" s="356">
        <f t="shared" si="651"/>
        <v>-0.8800000068731606</v>
      </c>
      <c r="X414" s="361" t="str">
        <f t="shared" si="675"/>
        <v>NORTE</v>
      </c>
      <c r="Y414" s="361" t="str">
        <f t="shared" si="676"/>
        <v>OESTE</v>
      </c>
      <c r="Z414" s="361" t="str">
        <f t="shared" si="677"/>
        <v>NOROESTE</v>
      </c>
      <c r="AA414" s="391">
        <f t="shared" si="652"/>
        <v>0.74576271186440679</v>
      </c>
      <c r="AB414" s="392">
        <f t="shared" si="678"/>
        <v>48.224651990274417</v>
      </c>
      <c r="AC414" s="360"/>
    </row>
    <row r="415" spans="1:29" ht="17.25" customHeight="1" x14ac:dyDescent="0.25">
      <c r="A415" s="345" t="s">
        <v>148</v>
      </c>
      <c r="B415" s="661">
        <f t="shared" si="628"/>
        <v>25</v>
      </c>
      <c r="C415" s="661" t="str">
        <f t="shared" si="629"/>
        <v>MS 1011-25</v>
      </c>
      <c r="D415" s="346">
        <f t="shared" si="648"/>
        <v>42209</v>
      </c>
      <c r="E415" s="347">
        <v>7162036.8787000002</v>
      </c>
      <c r="F415" s="348">
        <v>665728.3872</v>
      </c>
      <c r="G415" s="348">
        <v>889.41099999999994</v>
      </c>
      <c r="H415" s="377">
        <f t="shared" ref="H415:H416" si="679">SQRT((E415-E414)^2+(F415-F414)^2)*100</f>
        <v>0.28284266828628551</v>
      </c>
      <c r="I415" s="377">
        <f t="shared" ref="I415:I416" si="680">SQRT((E415-$E$409)^2+(F415-$F$409)^2)*100</f>
        <v>1.2306502494285037</v>
      </c>
      <c r="J415" s="377">
        <f t="shared" ref="J415:J416" si="681">(G415-G414)*100</f>
        <v>-0.80000000000381988</v>
      </c>
      <c r="K415" s="377">
        <f t="shared" ref="K415:K416" si="682">(G415-$G$409)*100</f>
        <v>-2.9000000000110049</v>
      </c>
      <c r="L415" s="377">
        <f t="shared" ref="L415:L416" si="683">H415/(D415-D414)</f>
        <v>4.0406095469469362E-2</v>
      </c>
      <c r="M415" s="377">
        <f t="shared" ref="M415:M416" si="684">ABS((J415/(D415-D414)))</f>
        <v>0.11428571428625998</v>
      </c>
      <c r="N415" s="378" t="str">
        <f t="shared" ref="N415:N416" si="685">IF(L415&lt;=0.25,"OK",IF(AND(0.25&lt;L415,L415&lt;=1),"ATENÇÃO",IF(AND(1&lt;L415,L415&lt;=4),"ALERTA",IF(AND(4&lt;L415,L415&lt;=14),"INTERVENÇÃO","PARALISAÇÃO"))))</f>
        <v>OK</v>
      </c>
      <c r="O415" s="378" t="str">
        <f t="shared" ref="O415:O416" si="686">IF(M415&lt;=0.25,"OK",IF(AND(0.25&lt;M415,M415&lt;=1),"ATENÇÃO",IF(AND(1&lt;M415,M415&lt;=4),"ALERTA",IF(AND(4&lt;M415,M415&lt;=14),"INTERVENÇÃO","PARALISAÇÃO"))))</f>
        <v>OK</v>
      </c>
      <c r="P415" s="378" t="str">
        <f t="shared" ref="P415:P416" si="687">IF(L415&lt;=1,"COND. MIN.",IF(AND(1&lt;L415, L415&lt;=2),"ATENÇÃO",IF(AND(2&lt;L415,L415&lt;=5),"ALERTA","INTERVENÇÃO")))</f>
        <v>COND. MIN.</v>
      </c>
      <c r="Q415" s="378" t="str">
        <f t="shared" si="649"/>
        <v>COND. MIN.</v>
      </c>
      <c r="R415" s="629"/>
      <c r="S415" s="629"/>
      <c r="T415" s="625"/>
      <c r="U415" s="625"/>
      <c r="V415" s="356">
        <f t="shared" si="650"/>
        <v>0.59000002220273018</v>
      </c>
      <c r="W415" s="356">
        <f t="shared" si="651"/>
        <v>-1.0800000047311187</v>
      </c>
      <c r="X415" s="361" t="str">
        <f t="shared" ref="X415:X416" si="688">IF(V415&gt;0,"NORTE","SUL")</f>
        <v>NORTE</v>
      </c>
      <c r="Y415" s="361" t="str">
        <f t="shared" ref="Y415:Y416" si="689">IF(W415&gt;0,"LESTE","OESTE")</f>
        <v>OESTE</v>
      </c>
      <c r="Z415" s="361" t="str">
        <f t="shared" ref="Z415:Z416" si="690">IF(AND(X415="SUL", Y415="LESTE"),"SUDESTE", IF(AND(X415="SUL", Y415="OESTE"), "SUDOESTE", IF(AND(X415="NORTE", Y415="LESTE"), "NORDESTE", "NOROESTE")))</f>
        <v>NOROESTE</v>
      </c>
      <c r="AA415" s="391">
        <f t="shared" si="652"/>
        <v>0.87804878048780499</v>
      </c>
      <c r="AB415" s="392">
        <f t="shared" ref="AB415:AB416" si="691">DEGREES(ASIN(AA415))</f>
        <v>61.407877359071009</v>
      </c>
      <c r="AC415" s="360"/>
    </row>
    <row r="416" spans="1:29" ht="17.25" customHeight="1" x14ac:dyDescent="0.25">
      <c r="A416" s="345" t="s">
        <v>148</v>
      </c>
      <c r="B416" s="661">
        <f t="shared" si="628"/>
        <v>26</v>
      </c>
      <c r="C416" s="661" t="str">
        <f t="shared" si="629"/>
        <v>MS 1011-26</v>
      </c>
      <c r="D416" s="346">
        <f t="shared" si="648"/>
        <v>42216</v>
      </c>
      <c r="E416" s="347">
        <v>7162036.8778999997</v>
      </c>
      <c r="F416" s="348">
        <v>665728.38910000003</v>
      </c>
      <c r="G416" s="348">
        <v>889.40599999999995</v>
      </c>
      <c r="H416" s="377">
        <f t="shared" si="679"/>
        <v>0.2061553037784267</v>
      </c>
      <c r="I416" s="377">
        <f t="shared" si="680"/>
        <v>1.0257679922829817</v>
      </c>
      <c r="J416" s="377">
        <f t="shared" si="681"/>
        <v>-0.49999999999954525</v>
      </c>
      <c r="K416" s="377">
        <f t="shared" si="682"/>
        <v>-3.4000000000105501</v>
      </c>
      <c r="L416" s="377">
        <f t="shared" si="683"/>
        <v>2.9450757682632386E-2</v>
      </c>
      <c r="M416" s="377">
        <f t="shared" si="684"/>
        <v>7.1428571428506463E-2</v>
      </c>
      <c r="N416" s="378" t="str">
        <f t="shared" si="685"/>
        <v>OK</v>
      </c>
      <c r="O416" s="378" t="str">
        <f t="shared" si="686"/>
        <v>OK</v>
      </c>
      <c r="P416" s="378" t="str">
        <f t="shared" si="687"/>
        <v>COND. MIN.</v>
      </c>
      <c r="Q416" s="378" t="str">
        <f t="shared" si="649"/>
        <v>COND. MIN.</v>
      </c>
      <c r="R416" s="629"/>
      <c r="S416" s="629"/>
      <c r="T416" s="625"/>
      <c r="U416" s="625"/>
      <c r="V416" s="356">
        <f t="shared" si="650"/>
        <v>0.50999997183680534</v>
      </c>
      <c r="W416" s="356">
        <f t="shared" si="651"/>
        <v>-0.89000000152736902</v>
      </c>
      <c r="X416" s="361" t="str">
        <f t="shared" si="688"/>
        <v>NORTE</v>
      </c>
      <c r="Y416" s="361" t="str">
        <f t="shared" si="689"/>
        <v>OESTE</v>
      </c>
      <c r="Z416" s="361" t="str">
        <f t="shared" si="690"/>
        <v>NOROESTE</v>
      </c>
      <c r="AA416" s="391">
        <f t="shared" si="652"/>
        <v>0.86407766990291257</v>
      </c>
      <c r="AB416" s="392">
        <f t="shared" si="691"/>
        <v>59.777553505043755</v>
      </c>
      <c r="AC416" s="360"/>
    </row>
    <row r="417" spans="1:29" ht="17.25" customHeight="1" x14ac:dyDescent="0.25">
      <c r="A417" s="345" t="s">
        <v>148</v>
      </c>
      <c r="B417" s="661">
        <f t="shared" si="628"/>
        <v>27</v>
      </c>
      <c r="C417" s="661" t="str">
        <f t="shared" si="629"/>
        <v>MS 1011-27</v>
      </c>
      <c r="D417" s="346">
        <f t="shared" si="648"/>
        <v>42223</v>
      </c>
      <c r="E417" s="347">
        <v>7162036.8771000002</v>
      </c>
      <c r="F417" s="348">
        <v>665728.38589999999</v>
      </c>
      <c r="G417" s="348">
        <v>889.40099999999995</v>
      </c>
      <c r="H417" s="377">
        <f t="shared" ref="H417" si="692">SQRT((E417-E416)^2+(F417-F416)^2)*100</f>
        <v>0.32984844312848599</v>
      </c>
      <c r="I417" s="377">
        <f t="shared" ref="I417" si="693">SQRT((E417-$E$409)^2+(F417-$F$409)^2)*100</f>
        <v>1.2841339590807692</v>
      </c>
      <c r="J417" s="377">
        <f t="shared" ref="J417" si="694">(G417-G416)*100</f>
        <v>-0.49999999999954525</v>
      </c>
      <c r="K417" s="377">
        <f t="shared" ref="K417" si="695">(G417-$G$409)*100</f>
        <v>-3.9000000000100954</v>
      </c>
      <c r="L417" s="377">
        <f t="shared" ref="L417" si="696">H417/(D417-D416)</f>
        <v>4.7121206161212285E-2</v>
      </c>
      <c r="M417" s="377">
        <f t="shared" ref="M417" si="697">ABS((J417/(D417-D416)))</f>
        <v>7.1428571428506463E-2</v>
      </c>
      <c r="N417" s="378" t="str">
        <f t="shared" ref="N417" si="698">IF(L417&lt;=0.25,"OK",IF(AND(0.25&lt;L417,L417&lt;=1),"ATENÇÃO",IF(AND(1&lt;L417,L417&lt;=4),"ALERTA",IF(AND(4&lt;L417,L417&lt;=14),"INTERVENÇÃO","PARALISAÇÃO"))))</f>
        <v>OK</v>
      </c>
      <c r="O417" s="378" t="str">
        <f t="shared" ref="O417" si="699">IF(M417&lt;=0.25,"OK",IF(AND(0.25&lt;M417,M417&lt;=1),"ATENÇÃO",IF(AND(1&lt;M417,M417&lt;=4),"ALERTA",IF(AND(4&lt;M417,M417&lt;=14),"INTERVENÇÃO","PARALISAÇÃO"))))</f>
        <v>OK</v>
      </c>
      <c r="P417" s="378" t="str">
        <f t="shared" ref="P417" si="700">IF(L417&lt;=1,"COND. MIN.",IF(AND(1&lt;L417, L417&lt;=2),"ATENÇÃO",IF(AND(2&lt;L417,L417&lt;=5),"ALERTA","INTERVENÇÃO")))</f>
        <v>COND. MIN.</v>
      </c>
      <c r="Q417" s="378" t="str">
        <f t="shared" si="649"/>
        <v>COND. MIN.</v>
      </c>
      <c r="R417" s="629"/>
      <c r="S417" s="629"/>
      <c r="T417" s="625"/>
      <c r="U417" s="625"/>
      <c r="V417" s="356">
        <f t="shared" si="650"/>
        <v>0.43000001460313797</v>
      </c>
      <c r="W417" s="356">
        <f t="shared" si="651"/>
        <v>-1.2100000050850213</v>
      </c>
      <c r="X417" s="361" t="str">
        <f t="shared" ref="X417" si="701">IF(V417&gt;0,"NORTE","SUL")</f>
        <v>NORTE</v>
      </c>
      <c r="Y417" s="361" t="str">
        <f t="shared" ref="Y417" si="702">IF(W417&gt;0,"LESTE","OESTE")</f>
        <v>OESTE</v>
      </c>
      <c r="Z417" s="361" t="str">
        <f t="shared" ref="Z417" si="703">IF(AND(X417="SUL", Y417="LESTE"),"SUDESTE", IF(AND(X417="SUL", Y417="OESTE"), "SUDOESTE", IF(AND(X417="NORTE", Y417="LESTE"), "NORDESTE", "NOROESTE")))</f>
        <v>NOROESTE</v>
      </c>
      <c r="AA417" s="391">
        <f t="shared" si="652"/>
        <v>0.9453125</v>
      </c>
      <c r="AB417" s="392">
        <f t="shared" ref="AB417" si="704">DEGREES(ASIN(AA417))</f>
        <v>70.963766633578331</v>
      </c>
      <c r="AC417" s="360"/>
    </row>
    <row r="418" spans="1:29" ht="17.25" customHeight="1" x14ac:dyDescent="0.25">
      <c r="A418" s="345" t="s">
        <v>148</v>
      </c>
      <c r="B418" s="661">
        <f t="shared" si="628"/>
        <v>28</v>
      </c>
      <c r="C418" s="661" t="str">
        <f t="shared" si="629"/>
        <v>MS 1011-28</v>
      </c>
      <c r="D418" s="346">
        <f t="shared" si="648"/>
        <v>42230</v>
      </c>
      <c r="E418" s="347">
        <v>7162036.8805999998</v>
      </c>
      <c r="F418" s="348">
        <v>665728.38249999995</v>
      </c>
      <c r="G418" s="348">
        <v>889.40099999999995</v>
      </c>
      <c r="H418" s="377">
        <f t="shared" ref="H418:H420" si="705">SQRT((E418-E417)^2+(F418-F417)^2)*100</f>
        <v>0.48795489343915727</v>
      </c>
      <c r="I418" s="377">
        <f t="shared" ref="I418:I420" si="706">SQRT((E418-$E$409)^2+(F418-$F$409)^2)*100</f>
        <v>1.735194512649253</v>
      </c>
      <c r="J418" s="377">
        <f t="shared" ref="J418:J420" si="707">(G418-G417)*100</f>
        <v>0</v>
      </c>
      <c r="K418" s="377">
        <f t="shared" ref="K418:K420" si="708">(G418-$G$409)*100</f>
        <v>-3.9000000000100954</v>
      </c>
      <c r="L418" s="377">
        <f t="shared" ref="L418:L420" si="709">H418/(D418-D417)</f>
        <v>6.970784191987961E-2</v>
      </c>
      <c r="M418" s="377">
        <f t="shared" ref="M418:M420" si="710">ABS((J418/(D418-D417)))</f>
        <v>0</v>
      </c>
      <c r="N418" s="378" t="str">
        <f t="shared" ref="N418:N420" si="711">IF(L418&lt;=0.25,"OK",IF(AND(0.25&lt;L418,L418&lt;=1),"ATENÇÃO",IF(AND(1&lt;L418,L418&lt;=4),"ALERTA",IF(AND(4&lt;L418,L418&lt;=14),"INTERVENÇÃO","PARALISAÇÃO"))))</f>
        <v>OK</v>
      </c>
      <c r="O418" s="378" t="str">
        <f t="shared" ref="O418:O420" si="712">IF(M418&lt;=0.25,"OK",IF(AND(0.25&lt;M418,M418&lt;=1),"ATENÇÃO",IF(AND(1&lt;M418,M418&lt;=4),"ALERTA",IF(AND(4&lt;M418,M418&lt;=14),"INTERVENÇÃO","PARALISAÇÃO"))))</f>
        <v>OK</v>
      </c>
      <c r="P418" s="378" t="str">
        <f t="shared" ref="P418:P420" si="713">IF(L418&lt;=1,"COND. MIN.",IF(AND(1&lt;L418, L418&lt;=2),"ATENÇÃO",IF(AND(2&lt;L418,L418&lt;=5),"ALERTA","INTERVENÇÃO")))</f>
        <v>COND. MIN.</v>
      </c>
      <c r="Q418" s="378" t="str">
        <f t="shared" si="649"/>
        <v>COND. MIN.</v>
      </c>
      <c r="R418" s="629"/>
      <c r="S418" s="629"/>
      <c r="T418" s="625"/>
      <c r="U418" s="625"/>
      <c r="V418" s="356">
        <f t="shared" si="650"/>
        <v>0.7799999788403511</v>
      </c>
      <c r="W418" s="356">
        <f t="shared" si="651"/>
        <v>-1.5500000095926225</v>
      </c>
      <c r="X418" s="361" t="str">
        <f t="shared" ref="X418:X420" si="714">IF(V418&gt;0,"NORTE","SUL")</f>
        <v>NORTE</v>
      </c>
      <c r="Y418" s="361" t="str">
        <f t="shared" ref="Y418:Y420" si="715">IF(W418&gt;0,"LESTE","OESTE")</f>
        <v>OESTE</v>
      </c>
      <c r="Z418" s="361" t="str">
        <f t="shared" ref="Z418:Z420" si="716">IF(AND(X418="SUL", Y418="LESTE"),"SUDESTE", IF(AND(X418="SUL", Y418="OESTE"), "SUDOESTE", IF(AND(X418="NORTE", Y418="LESTE"), "NORDESTE", "NOROESTE")))</f>
        <v>NOROESTE</v>
      </c>
      <c r="AA418" s="391">
        <f t="shared" si="652"/>
        <v>0.8908045977011495</v>
      </c>
      <c r="AB418" s="392">
        <f t="shared" ref="AB418:AB420" si="717">DEGREES(ASIN(AA418))</f>
        <v>62.974527020788834</v>
      </c>
      <c r="AC418" s="360"/>
    </row>
    <row r="419" spans="1:29" ht="17.25" customHeight="1" x14ac:dyDescent="0.25">
      <c r="A419" s="345" t="s">
        <v>148</v>
      </c>
      <c r="B419" s="661">
        <f t="shared" si="628"/>
        <v>29</v>
      </c>
      <c r="C419" s="661" t="str">
        <f t="shared" si="629"/>
        <v>MS 1011-29</v>
      </c>
      <c r="D419" s="346">
        <f t="shared" si="648"/>
        <v>42244</v>
      </c>
      <c r="E419" s="347">
        <v>7162036.8960999995</v>
      </c>
      <c r="F419" s="348">
        <v>665728.37580000004</v>
      </c>
      <c r="G419" s="348">
        <v>889.38599999999997</v>
      </c>
      <c r="H419" s="377">
        <f t="shared" si="705"/>
        <v>1.6886088681264548</v>
      </c>
      <c r="I419" s="377">
        <f t="shared" si="706"/>
        <v>3.2182759027663073</v>
      </c>
      <c r="J419" s="377">
        <f t="shared" si="707"/>
        <v>-1.4999999999986358</v>
      </c>
      <c r="K419" s="377">
        <f t="shared" si="708"/>
        <v>-5.4000000000087311</v>
      </c>
      <c r="L419" s="377">
        <f t="shared" si="709"/>
        <v>0.12061491915188963</v>
      </c>
      <c r="M419" s="377">
        <f t="shared" si="710"/>
        <v>0.1071428571427597</v>
      </c>
      <c r="N419" s="378" t="str">
        <f t="shared" si="711"/>
        <v>OK</v>
      </c>
      <c r="O419" s="378" t="str">
        <f t="shared" si="712"/>
        <v>OK</v>
      </c>
      <c r="P419" s="378" t="str">
        <f t="shared" si="713"/>
        <v>COND. MIN.</v>
      </c>
      <c r="Q419" s="378" t="str">
        <f t="shared" si="649"/>
        <v>COND. MIN.</v>
      </c>
      <c r="R419" s="629"/>
      <c r="S419" s="629"/>
      <c r="T419" s="625"/>
      <c r="U419" s="625"/>
      <c r="V419" s="356">
        <f t="shared" si="650"/>
        <v>2.3299999535083771</v>
      </c>
      <c r="W419" s="356">
        <f t="shared" si="651"/>
        <v>-2.2200000006705523</v>
      </c>
      <c r="X419" s="361" t="str">
        <f t="shared" si="714"/>
        <v>NORTE</v>
      </c>
      <c r="Y419" s="361" t="str">
        <f t="shared" si="715"/>
        <v>OESTE</v>
      </c>
      <c r="Z419" s="361" t="str">
        <f t="shared" si="716"/>
        <v>NOROESTE</v>
      </c>
      <c r="AA419" s="391">
        <f t="shared" si="652"/>
        <v>0.68944099378881984</v>
      </c>
      <c r="AB419" s="392">
        <f t="shared" si="717"/>
        <v>43.585874958238726</v>
      </c>
      <c r="AC419" s="360"/>
    </row>
    <row r="420" spans="1:29" ht="17.25" customHeight="1" x14ac:dyDescent="0.25">
      <c r="A420" s="345" t="s">
        <v>148</v>
      </c>
      <c r="B420" s="661">
        <f t="shared" si="628"/>
        <v>30</v>
      </c>
      <c r="C420" s="661" t="str">
        <f t="shared" si="629"/>
        <v>MS 1011-30</v>
      </c>
      <c r="D420" s="346">
        <f t="shared" si="648"/>
        <v>42251</v>
      </c>
      <c r="E420" s="347">
        <v>7162036.8819000004</v>
      </c>
      <c r="F420" s="348">
        <v>665728.38119999995</v>
      </c>
      <c r="G420" s="348">
        <v>889.38400000000001</v>
      </c>
      <c r="H420" s="377">
        <f t="shared" si="705"/>
        <v>1.5192102394745468</v>
      </c>
      <c r="I420" s="377">
        <f t="shared" si="706"/>
        <v>1.9106281955136666</v>
      </c>
      <c r="J420" s="377">
        <f t="shared" si="707"/>
        <v>-0.19999999999527063</v>
      </c>
      <c r="K420" s="377">
        <f t="shared" si="708"/>
        <v>-5.6000000000040018</v>
      </c>
      <c r="L420" s="377">
        <f t="shared" si="709"/>
        <v>0.21703003421064954</v>
      </c>
      <c r="M420" s="377">
        <f t="shared" si="710"/>
        <v>2.8571428570752948E-2</v>
      </c>
      <c r="N420" s="378" t="str">
        <f t="shared" si="711"/>
        <v>OK</v>
      </c>
      <c r="O420" s="378" t="str">
        <f t="shared" si="712"/>
        <v>OK</v>
      </c>
      <c r="P420" s="378" t="str">
        <f t="shared" si="713"/>
        <v>COND. MIN.</v>
      </c>
      <c r="Q420" s="378" t="str">
        <f t="shared" si="649"/>
        <v>COND. MIN.</v>
      </c>
      <c r="R420" s="629"/>
      <c r="S420" s="629"/>
      <c r="T420" s="625"/>
      <c r="U420" s="625"/>
      <c r="V420" s="356">
        <f t="shared" si="650"/>
        <v>0.9100000374019146</v>
      </c>
      <c r="W420" s="356">
        <f t="shared" si="651"/>
        <v>-1.6800000099465251</v>
      </c>
      <c r="X420" s="361" t="str">
        <f t="shared" si="714"/>
        <v>NORTE</v>
      </c>
      <c r="Y420" s="361" t="str">
        <f t="shared" si="715"/>
        <v>OESTE</v>
      </c>
      <c r="Z420" s="361" t="str">
        <f t="shared" si="716"/>
        <v>NOROESTE</v>
      </c>
      <c r="AA420" s="391">
        <f t="shared" si="652"/>
        <v>0.87958115183246077</v>
      </c>
      <c r="AB420" s="392">
        <f t="shared" si="717"/>
        <v>61.591879230675694</v>
      </c>
      <c r="AC420" s="360"/>
    </row>
    <row r="421" spans="1:29" ht="17.25" customHeight="1" x14ac:dyDescent="0.25">
      <c r="A421" s="345" t="s">
        <v>148</v>
      </c>
      <c r="B421" s="661">
        <f t="shared" si="628"/>
        <v>31</v>
      </c>
      <c r="C421" s="661" t="str">
        <f t="shared" si="629"/>
        <v>MS 1011-31</v>
      </c>
      <c r="D421" s="346">
        <f t="shared" si="648"/>
        <v>42258</v>
      </c>
      <c r="E421" s="347">
        <v>7162036.8883999996</v>
      </c>
      <c r="F421" s="348">
        <v>665728.36979999999</v>
      </c>
      <c r="G421" s="348">
        <v>889.37699999999995</v>
      </c>
      <c r="H421" s="377">
        <f t="shared" ref="H421" si="718">SQRT((E421-E420)^2+(F421-F420)^2)*100</f>
        <v>1.3122880351143718</v>
      </c>
      <c r="I421" s="377">
        <f t="shared" ref="I421" si="719">SQRT((E421-$E$409)^2+(F421-$F$409)^2)*100</f>
        <v>3.2227317451442654</v>
      </c>
      <c r="J421" s="377">
        <f t="shared" ref="J421" si="720">(G421-G420)*100</f>
        <v>-0.70000000000618456</v>
      </c>
      <c r="K421" s="377">
        <f t="shared" ref="K421" si="721">(G421-$G$409)*100</f>
        <v>-6.3000000000101863</v>
      </c>
      <c r="L421" s="377">
        <f t="shared" ref="L421" si="722">H421/(D421-D420)</f>
        <v>0.18746971930205311</v>
      </c>
      <c r="M421" s="377">
        <f t="shared" ref="M421" si="723">ABS((J421/(D421-D420)))</f>
        <v>0.10000000000088351</v>
      </c>
      <c r="N421" s="378" t="str">
        <f t="shared" ref="N421" si="724">IF(L421&lt;=0.25,"OK",IF(AND(0.25&lt;L421,L421&lt;=1),"ATENÇÃO",IF(AND(1&lt;L421,L421&lt;=4),"ALERTA",IF(AND(4&lt;L421,L421&lt;=14),"INTERVENÇÃO","PARALISAÇÃO"))))</f>
        <v>OK</v>
      </c>
      <c r="O421" s="378" t="str">
        <f t="shared" ref="O421" si="725">IF(M421&lt;=0.25,"OK",IF(AND(0.25&lt;M421,M421&lt;=1),"ATENÇÃO",IF(AND(1&lt;M421,M421&lt;=4),"ALERTA",IF(AND(4&lt;M421,M421&lt;=14),"INTERVENÇÃO","PARALISAÇÃO"))))</f>
        <v>OK</v>
      </c>
      <c r="P421" s="378" t="str">
        <f t="shared" ref="P421" si="726">IF(L421&lt;=1,"COND. MIN.",IF(AND(1&lt;L421, L421&lt;=2),"ATENÇÃO",IF(AND(2&lt;L421,L421&lt;=5),"ALERTA","INTERVENÇÃO")))</f>
        <v>COND. MIN.</v>
      </c>
      <c r="Q421" s="378" t="str">
        <f t="shared" si="649"/>
        <v>COND. MIN.</v>
      </c>
      <c r="R421" s="629"/>
      <c r="S421" s="629"/>
      <c r="T421" s="625"/>
      <c r="U421" s="625"/>
      <c r="V421" s="356">
        <f t="shared" si="650"/>
        <v>1.5599999576807022</v>
      </c>
      <c r="W421" s="356">
        <f t="shared" si="651"/>
        <v>-2.8200000058859587</v>
      </c>
      <c r="X421" s="361" t="str">
        <f t="shared" ref="X421" si="727">IF(V421&gt;0,"NORTE","SUL")</f>
        <v>NORTE</v>
      </c>
      <c r="Y421" s="361" t="str">
        <f t="shared" ref="Y421" si="728">IF(W421&gt;0,"LESTE","OESTE")</f>
        <v>OESTE</v>
      </c>
      <c r="Z421" s="361" t="str">
        <f t="shared" ref="Z421" si="729">IF(AND(X421="SUL", Y421="LESTE"),"SUDESTE", IF(AND(X421="SUL", Y421="OESTE"), "SUDOESTE", IF(AND(X421="NORTE", Y421="LESTE"), "NORDESTE", "NOROESTE")))</f>
        <v>NOROESTE</v>
      </c>
      <c r="AA421" s="391">
        <f t="shared" si="652"/>
        <v>0.87577639751552783</v>
      </c>
      <c r="AB421" s="392">
        <f t="shared" ref="AB421" si="730">DEGREES(ASIN(AA421))</f>
        <v>61.136995600602745</v>
      </c>
      <c r="AC421" s="360"/>
    </row>
    <row r="422" spans="1:29" ht="17.25" customHeight="1" x14ac:dyDescent="0.25">
      <c r="A422" s="345" t="s">
        <v>148</v>
      </c>
      <c r="B422" s="661">
        <f t="shared" si="628"/>
        <v>32</v>
      </c>
      <c r="C422" s="661" t="str">
        <f t="shared" si="629"/>
        <v>MS 1011-32</v>
      </c>
      <c r="D422" s="346">
        <f t="shared" si="648"/>
        <v>42265</v>
      </c>
      <c r="E422" s="347">
        <v>7162036.8860999998</v>
      </c>
      <c r="F422" s="348">
        <v>665728.37390000001</v>
      </c>
      <c r="G422" s="348">
        <v>889.37</v>
      </c>
      <c r="H422" s="377">
        <f t="shared" ref="H422:H423" si="731">SQRT((E422-E421)^2+(F422-F421)^2)*100</f>
        <v>0.47010636380188175</v>
      </c>
      <c r="I422" s="377">
        <f t="shared" ref="I422:I423" si="732">SQRT((E422-$E$409)^2+(F422-$F$409)^2)*100</f>
        <v>2.7526350928632102</v>
      </c>
      <c r="J422" s="377">
        <f t="shared" ref="J422:J423" si="733">(G422-G421)*100</f>
        <v>-0.69999999999481588</v>
      </c>
      <c r="K422" s="377">
        <f t="shared" ref="K422:K423" si="734">(G422-$G$409)*100</f>
        <v>-7.0000000000050022</v>
      </c>
      <c r="L422" s="377">
        <f t="shared" ref="L422:L423" si="735">H422/(D422-D421)</f>
        <v>6.7158051971697399E-2</v>
      </c>
      <c r="M422" s="377">
        <f t="shared" ref="M422:M423" si="736">ABS((J422/(D422-D421)))</f>
        <v>9.9999999999259417E-2</v>
      </c>
      <c r="N422" s="378" t="str">
        <f t="shared" ref="N422:N423" si="737">IF(L422&lt;=0.25,"OK",IF(AND(0.25&lt;L422,L422&lt;=1),"ATENÇÃO",IF(AND(1&lt;L422,L422&lt;=4),"ALERTA",IF(AND(4&lt;L422,L422&lt;=14),"INTERVENÇÃO","PARALISAÇÃO"))))</f>
        <v>OK</v>
      </c>
      <c r="O422" s="378" t="str">
        <f t="shared" ref="O422:O423" si="738">IF(M422&lt;=0.25,"OK",IF(AND(0.25&lt;M422,M422&lt;=1),"ATENÇÃO",IF(AND(1&lt;M422,M422&lt;=4),"ALERTA",IF(AND(4&lt;M422,M422&lt;=14),"INTERVENÇÃO","PARALISAÇÃO"))))</f>
        <v>OK</v>
      </c>
      <c r="P422" s="378" t="str">
        <f t="shared" ref="P422:P423" si="739">IF(L422&lt;=1,"COND. MIN.",IF(AND(1&lt;L422, L422&lt;=2),"ATENÇÃO",IF(AND(2&lt;L422,L422&lt;=5),"ALERTA","INTERVENÇÃO")))</f>
        <v>COND. MIN.</v>
      </c>
      <c r="Q422" s="378" t="str">
        <f t="shared" si="649"/>
        <v>COND. MIN.</v>
      </c>
      <c r="R422" s="629"/>
      <c r="S422" s="629"/>
      <c r="T422" s="625"/>
      <c r="U422" s="625"/>
      <c r="V422" s="356">
        <f t="shared" si="650"/>
        <v>1.3299999758601189</v>
      </c>
      <c r="W422" s="356">
        <f t="shared" si="651"/>
        <v>-2.4100000038743019</v>
      </c>
      <c r="X422" s="361" t="str">
        <f t="shared" ref="X422:X423" si="740">IF(V422&gt;0,"NORTE","SUL")</f>
        <v>NORTE</v>
      </c>
      <c r="Y422" s="361" t="str">
        <f t="shared" ref="Y422:Y423" si="741">IF(W422&gt;0,"LESTE","OESTE")</f>
        <v>OESTE</v>
      </c>
      <c r="Z422" s="361" t="str">
        <f t="shared" ref="Z422:Z423" si="742">IF(AND(X422="SUL", Y422="LESTE"),"SUDESTE", IF(AND(X422="SUL", Y422="OESTE"), "SUDOESTE", IF(AND(X422="NORTE", Y422="LESTE"), "NORDESTE", "NOROESTE")))</f>
        <v>NOROESTE</v>
      </c>
      <c r="AA422" s="391">
        <f t="shared" si="652"/>
        <v>0.87636363636363646</v>
      </c>
      <c r="AB422" s="392">
        <f t="shared" ref="AB422:AB423" si="743">DEGREES(ASIN(AA422))</f>
        <v>61.206774640023411</v>
      </c>
      <c r="AC422" s="360"/>
    </row>
    <row r="423" spans="1:29" ht="17.25" customHeight="1" x14ac:dyDescent="0.25">
      <c r="A423" s="345" t="s">
        <v>148</v>
      </c>
      <c r="B423" s="661">
        <f t="shared" si="628"/>
        <v>33</v>
      </c>
      <c r="C423" s="661" t="str">
        <f t="shared" si="629"/>
        <v>MS 1011-33</v>
      </c>
      <c r="D423" s="346">
        <f t="shared" si="648"/>
        <v>42272</v>
      </c>
      <c r="E423" s="347">
        <v>7162036.8855999997</v>
      </c>
      <c r="F423" s="348">
        <v>665728.36800000002</v>
      </c>
      <c r="G423" s="348">
        <v>889.37199999999996</v>
      </c>
      <c r="H423" s="377">
        <f t="shared" si="731"/>
        <v>0.59211485333908798</v>
      </c>
      <c r="I423" s="377">
        <f t="shared" si="732"/>
        <v>3.2616560109835122</v>
      </c>
      <c r="J423" s="377">
        <f t="shared" si="733"/>
        <v>0.19999999999527063</v>
      </c>
      <c r="K423" s="377">
        <f t="shared" si="734"/>
        <v>-6.8000000000097316</v>
      </c>
      <c r="L423" s="377">
        <f t="shared" si="735"/>
        <v>8.4587836191298282E-2</v>
      </c>
      <c r="M423" s="377">
        <f t="shared" si="736"/>
        <v>2.8571428570752948E-2</v>
      </c>
      <c r="N423" s="378" t="str">
        <f t="shared" si="737"/>
        <v>OK</v>
      </c>
      <c r="O423" s="378" t="str">
        <f t="shared" si="738"/>
        <v>OK</v>
      </c>
      <c r="P423" s="378" t="str">
        <f t="shared" si="739"/>
        <v>COND. MIN.</v>
      </c>
      <c r="Q423" s="378" t="str">
        <f t="shared" si="649"/>
        <v>COND. MIN.</v>
      </c>
      <c r="R423" s="629"/>
      <c r="S423" s="629"/>
      <c r="T423" s="625"/>
      <c r="U423" s="625"/>
      <c r="V423" s="356">
        <f t="shared" si="650"/>
        <v>1.2799999676644802</v>
      </c>
      <c r="W423" s="356">
        <f t="shared" si="651"/>
        <v>-3.0000000027939677</v>
      </c>
      <c r="X423" s="361" t="str">
        <f t="shared" si="740"/>
        <v>NORTE</v>
      </c>
      <c r="Y423" s="361" t="str">
        <f t="shared" si="741"/>
        <v>OESTE</v>
      </c>
      <c r="Z423" s="361" t="str">
        <f t="shared" si="742"/>
        <v>NOROESTE</v>
      </c>
      <c r="AA423" s="391">
        <f t="shared" si="652"/>
        <v>0.92024539877300615</v>
      </c>
      <c r="AB423" s="392">
        <f t="shared" si="743"/>
        <v>66.961983960880104</v>
      </c>
      <c r="AC423" s="360"/>
    </row>
    <row r="424" spans="1:29" ht="17.25" customHeight="1" x14ac:dyDescent="0.25">
      <c r="A424" s="345" t="s">
        <v>148</v>
      </c>
      <c r="B424" s="661">
        <f t="shared" si="628"/>
        <v>34</v>
      </c>
      <c r="C424" s="661" t="str">
        <f t="shared" si="629"/>
        <v>MS 1011-34</v>
      </c>
      <c r="D424" s="346">
        <f t="shared" si="648"/>
        <v>42279</v>
      </c>
      <c r="E424" s="347">
        <v>7162036.8909999998</v>
      </c>
      <c r="F424" s="348">
        <v>665728.37560000003</v>
      </c>
      <c r="G424" s="348">
        <v>889.36199999999997</v>
      </c>
      <c r="H424" s="377">
        <f t="shared" ref="H424:H426" si="744">SQRT((E424-E423)^2+(F424-F423)^2)*100</f>
        <v>0.93230897073412733</v>
      </c>
      <c r="I424" s="377">
        <f t="shared" ref="I424:I426" si="745">SQRT((E424-$E$409)^2+(F424-$F$409)^2)*100</f>
        <v>2.8861739276322842</v>
      </c>
      <c r="J424" s="377">
        <f t="shared" ref="J424:J426" si="746">(G424-G423)*100</f>
        <v>-0.99999999999909051</v>
      </c>
      <c r="K424" s="377">
        <f t="shared" ref="K424:K426" si="747">(G424-$G$409)*100</f>
        <v>-7.8000000000088221</v>
      </c>
      <c r="L424" s="377">
        <f t="shared" ref="L424:L426" si="748">H424/(D424-D423)</f>
        <v>0.13318699581916105</v>
      </c>
      <c r="M424" s="377">
        <f t="shared" ref="M424:M426" si="749">ABS((J424/(D424-D423)))</f>
        <v>0.14285714285701293</v>
      </c>
      <c r="N424" s="378" t="str">
        <f t="shared" ref="N424:N426" si="750">IF(L424&lt;=0.25,"OK",IF(AND(0.25&lt;L424,L424&lt;=1),"ATENÇÃO",IF(AND(1&lt;L424,L424&lt;=4),"ALERTA",IF(AND(4&lt;L424,L424&lt;=14),"INTERVENÇÃO","PARALISAÇÃO"))))</f>
        <v>OK</v>
      </c>
      <c r="O424" s="378" t="str">
        <f t="shared" ref="O424:O426" si="751">IF(M424&lt;=0.25,"OK",IF(AND(0.25&lt;M424,M424&lt;=1),"ATENÇÃO",IF(AND(1&lt;M424,M424&lt;=4),"ALERTA",IF(AND(4&lt;M424,M424&lt;=14),"INTERVENÇÃO","PARALISAÇÃO"))))</f>
        <v>OK</v>
      </c>
      <c r="P424" s="378" t="str">
        <f t="shared" ref="P424:P426" si="752">IF(L424&lt;=1,"COND. MIN.",IF(AND(1&lt;L424, L424&lt;=2),"ATENÇÃO",IF(AND(2&lt;L424,L424&lt;=5),"ALERTA","INTERVENÇÃO")))</f>
        <v>COND. MIN.</v>
      </c>
      <c r="Q424" s="378" t="str">
        <f t="shared" si="649"/>
        <v>COND. MIN.</v>
      </c>
      <c r="R424" s="629"/>
      <c r="S424" s="629"/>
      <c r="T424" s="625"/>
      <c r="U424" s="625"/>
      <c r="V424" s="356">
        <f t="shared" si="650"/>
        <v>1.8199999816715717</v>
      </c>
      <c r="W424" s="356">
        <f t="shared" si="651"/>
        <v>-2.2400000016205013</v>
      </c>
      <c r="X424" s="361" t="str">
        <f t="shared" ref="X424:X426" si="753">IF(V424&gt;0,"NORTE","SUL")</f>
        <v>NORTE</v>
      </c>
      <c r="Y424" s="361" t="str">
        <f t="shared" ref="Y424:Y426" si="754">IF(W424&gt;0,"LESTE","OESTE")</f>
        <v>OESTE</v>
      </c>
      <c r="Z424" s="361" t="str">
        <f t="shared" ref="Z424:Z426" si="755">IF(AND(X424="SUL", Y424="LESTE"),"SUDESTE", IF(AND(X424="SUL", Y424="OESTE"), "SUDOESTE", IF(AND(X424="NORTE", Y424="LESTE"), "NORDESTE", "NOROESTE")))</f>
        <v>NOROESTE</v>
      </c>
      <c r="AA424" s="391">
        <f t="shared" si="652"/>
        <v>0.77508650519031141</v>
      </c>
      <c r="AB424" s="392">
        <f t="shared" ref="AB424:AB426" si="756">DEGREES(ASIN(AA424))</f>
        <v>50.812876090583714</v>
      </c>
      <c r="AC424" s="360"/>
    </row>
    <row r="425" spans="1:29" ht="17.25" customHeight="1" x14ac:dyDescent="0.25">
      <c r="A425" s="345" t="s">
        <v>148</v>
      </c>
      <c r="B425" s="661">
        <f t="shared" si="628"/>
        <v>35</v>
      </c>
      <c r="C425" s="661" t="str">
        <f t="shared" si="629"/>
        <v>MS 1011-35</v>
      </c>
      <c r="D425" s="346">
        <f t="shared" si="648"/>
        <v>42286</v>
      </c>
      <c r="E425" s="347">
        <v>7162036.8881000001</v>
      </c>
      <c r="F425" s="348">
        <v>665728.36410000001</v>
      </c>
      <c r="G425" s="348">
        <v>889.35799999999995</v>
      </c>
      <c r="H425" s="377">
        <f t="shared" si="744"/>
        <v>1.1860016819118187</v>
      </c>
      <c r="I425" s="377">
        <f t="shared" si="745"/>
        <v>3.7192741297984555</v>
      </c>
      <c r="J425" s="377">
        <f t="shared" si="746"/>
        <v>-0.40000000000190994</v>
      </c>
      <c r="K425" s="377">
        <f t="shared" si="747"/>
        <v>-8.200000000010732</v>
      </c>
      <c r="L425" s="377">
        <f t="shared" si="748"/>
        <v>0.16942881170168839</v>
      </c>
      <c r="M425" s="377">
        <f t="shared" si="749"/>
        <v>5.7142857143129992E-2</v>
      </c>
      <c r="N425" s="378" t="str">
        <f t="shared" si="750"/>
        <v>OK</v>
      </c>
      <c r="O425" s="378" t="str">
        <f t="shared" si="751"/>
        <v>OK</v>
      </c>
      <c r="P425" s="378" t="str">
        <f t="shared" si="752"/>
        <v>COND. MIN.</v>
      </c>
      <c r="Q425" s="378" t="str">
        <f t="shared" si="649"/>
        <v>COND. MIN.</v>
      </c>
      <c r="R425" s="629"/>
      <c r="S425" s="629"/>
      <c r="T425" s="625"/>
      <c r="U425" s="625"/>
      <c r="V425" s="356">
        <f t="shared" si="650"/>
        <v>1.5300000086426735</v>
      </c>
      <c r="W425" s="356">
        <f t="shared" si="651"/>
        <v>-3.3900000038556755</v>
      </c>
      <c r="X425" s="361" t="str">
        <f t="shared" si="753"/>
        <v>NORTE</v>
      </c>
      <c r="Y425" s="361" t="str">
        <f t="shared" si="754"/>
        <v>OESTE</v>
      </c>
      <c r="Z425" s="361" t="str">
        <f t="shared" si="755"/>
        <v>NOROESTE</v>
      </c>
      <c r="AA425" s="391">
        <f t="shared" si="652"/>
        <v>0.91129032258064513</v>
      </c>
      <c r="AB425" s="392">
        <f t="shared" si="756"/>
        <v>65.68427800971601</v>
      </c>
      <c r="AC425" s="360"/>
    </row>
    <row r="426" spans="1:29" ht="17.25" customHeight="1" x14ac:dyDescent="0.25">
      <c r="A426" s="345" t="s">
        <v>148</v>
      </c>
      <c r="B426" s="661">
        <f t="shared" si="628"/>
        <v>36</v>
      </c>
      <c r="C426" s="661" t="str">
        <f t="shared" si="629"/>
        <v>MS 1011-36</v>
      </c>
      <c r="D426" s="346">
        <f t="shared" si="648"/>
        <v>42300</v>
      </c>
      <c r="E426" s="347">
        <v>7162036.8954999996</v>
      </c>
      <c r="F426" s="348">
        <v>665728.37580000004</v>
      </c>
      <c r="G426" s="348">
        <v>889.34900000000005</v>
      </c>
      <c r="H426" s="377">
        <f t="shared" si="744"/>
        <v>1.3843770941712832</v>
      </c>
      <c r="I426" s="377">
        <f t="shared" si="745"/>
        <v>3.1751062709489797</v>
      </c>
      <c r="J426" s="377">
        <f t="shared" si="746"/>
        <v>-0.89999999999008651</v>
      </c>
      <c r="K426" s="377">
        <f t="shared" si="747"/>
        <v>-9.1000000000008185</v>
      </c>
      <c r="L426" s="377">
        <f t="shared" si="748"/>
        <v>9.8884078155091662E-2</v>
      </c>
      <c r="M426" s="377">
        <f t="shared" si="749"/>
        <v>6.4285714285006179E-2</v>
      </c>
      <c r="N426" s="378" t="str">
        <f t="shared" si="750"/>
        <v>OK</v>
      </c>
      <c r="O426" s="378" t="str">
        <f t="shared" si="751"/>
        <v>OK</v>
      </c>
      <c r="P426" s="378" t="str">
        <f t="shared" si="752"/>
        <v>COND. MIN.</v>
      </c>
      <c r="Q426" s="378" t="str">
        <f t="shared" si="649"/>
        <v>COND. MIN.</v>
      </c>
      <c r="R426" s="629"/>
      <c r="S426" s="629"/>
      <c r="T426" s="625"/>
      <c r="U426" s="625"/>
      <c r="V426" s="356">
        <f t="shared" si="650"/>
        <v>2.2699999623000622</v>
      </c>
      <c r="W426" s="356">
        <f t="shared" si="651"/>
        <v>-2.2200000006705523</v>
      </c>
      <c r="X426" s="361" t="str">
        <f t="shared" si="753"/>
        <v>NORTE</v>
      </c>
      <c r="Y426" s="361" t="str">
        <f t="shared" si="754"/>
        <v>OESTE</v>
      </c>
      <c r="Z426" s="361" t="str">
        <f t="shared" si="755"/>
        <v>NOROESTE</v>
      </c>
      <c r="AA426" s="391">
        <f t="shared" si="652"/>
        <v>0.69811320754716988</v>
      </c>
      <c r="AB426" s="392">
        <f t="shared" si="756"/>
        <v>44.275821711530163</v>
      </c>
      <c r="AC426" s="360"/>
    </row>
    <row r="427" spans="1:29" ht="17.25" customHeight="1" x14ac:dyDescent="0.25">
      <c r="A427" s="345" t="s">
        <v>148</v>
      </c>
      <c r="B427" s="661">
        <f t="shared" si="628"/>
        <v>37</v>
      </c>
      <c r="C427" s="661" t="str">
        <f t="shared" si="629"/>
        <v>MS 1011-37</v>
      </c>
      <c r="D427" s="346">
        <f t="shared" si="648"/>
        <v>42314</v>
      </c>
      <c r="E427" s="347">
        <v>7162036.8947000001</v>
      </c>
      <c r="F427" s="348">
        <v>665728.36739999999</v>
      </c>
      <c r="G427" s="348">
        <v>889.34199999999998</v>
      </c>
      <c r="H427" s="377">
        <f t="shared" ref="H427" si="757">SQRT((E427-E426)^2+(F427-F426)^2)*100</f>
        <v>0.84380092528538364</v>
      </c>
      <c r="I427" s="377">
        <f t="shared" ref="I427" si="758">SQRT((E427-$E$409)^2+(F427-$F$409)^2)*100</f>
        <v>3.7629376897220816</v>
      </c>
      <c r="J427" s="377">
        <f t="shared" ref="J427" si="759">(G427-G426)*100</f>
        <v>-0.70000000000618456</v>
      </c>
      <c r="K427" s="377">
        <f t="shared" ref="K427" si="760">(G427-$G$409)*100</f>
        <v>-9.8000000000070031</v>
      </c>
      <c r="L427" s="377">
        <f t="shared" ref="L427" si="761">H427/(D427-D426)</f>
        <v>6.0271494663241686E-2</v>
      </c>
      <c r="M427" s="377">
        <f t="shared" ref="M427" si="762">ABS((J427/(D427-D426)))</f>
        <v>5.0000000000441754E-2</v>
      </c>
      <c r="N427" s="378" t="str">
        <f t="shared" ref="N427" si="763">IF(L427&lt;=0.25,"OK",IF(AND(0.25&lt;L427,L427&lt;=1),"ATENÇÃO",IF(AND(1&lt;L427,L427&lt;=4),"ALERTA",IF(AND(4&lt;L427,L427&lt;=14),"INTERVENÇÃO","PARALISAÇÃO"))))</f>
        <v>OK</v>
      </c>
      <c r="O427" s="378" t="str">
        <f t="shared" ref="O427" si="764">IF(M427&lt;=0.25,"OK",IF(AND(0.25&lt;M427,M427&lt;=1),"ATENÇÃO",IF(AND(1&lt;M427,M427&lt;=4),"ALERTA",IF(AND(4&lt;M427,M427&lt;=14),"INTERVENÇÃO","PARALISAÇÃO"))))</f>
        <v>OK</v>
      </c>
      <c r="P427" s="378" t="str">
        <f t="shared" ref="P427" si="765">IF(L427&lt;=1,"COND. MIN.",IF(AND(1&lt;L427, L427&lt;=2),"ATENÇÃO",IF(AND(2&lt;L427,L427&lt;=5),"ALERTA","INTERVENÇÃO")))</f>
        <v>COND. MIN.</v>
      </c>
      <c r="Q427" s="378" t="str">
        <f t="shared" si="649"/>
        <v>COND. MIN.</v>
      </c>
      <c r="R427" s="629"/>
      <c r="S427" s="629"/>
      <c r="T427" s="625"/>
      <c r="U427" s="625"/>
      <c r="V427" s="356">
        <f t="shared" si="650"/>
        <v>2.1900000050663948</v>
      </c>
      <c r="W427" s="356">
        <f t="shared" si="651"/>
        <v>-3.0600000056438148</v>
      </c>
      <c r="X427" s="361" t="str">
        <f t="shared" ref="X427" si="766">IF(V427&gt;0,"NORTE","SUL")</f>
        <v>NORTE</v>
      </c>
      <c r="Y427" s="361" t="str">
        <f t="shared" ref="Y427" si="767">IF(W427&gt;0,"LESTE","OESTE")</f>
        <v>OESTE</v>
      </c>
      <c r="Z427" s="361" t="str">
        <f t="shared" ref="Z427" si="768">IF(AND(X427="SUL", Y427="LESTE"),"SUDESTE", IF(AND(X427="SUL", Y427="OESTE"), "SUDOESTE", IF(AND(X427="NORTE", Y427="LESTE"), "NORDESTE", "NOROESTE")))</f>
        <v>NOROESTE</v>
      </c>
      <c r="AA427" s="391">
        <f t="shared" si="652"/>
        <v>0.81382978723404265</v>
      </c>
      <c r="AB427" s="392">
        <f t="shared" ref="AB427" si="769">DEGREES(ASIN(AA427))</f>
        <v>54.47181769923899</v>
      </c>
      <c r="AC427" s="360"/>
    </row>
    <row r="428" spans="1:29" ht="17.25" customHeight="1" x14ac:dyDescent="0.25">
      <c r="A428" s="345" t="s">
        <v>148</v>
      </c>
      <c r="B428" s="661">
        <f t="shared" si="628"/>
        <v>38</v>
      </c>
      <c r="C428" s="661" t="str">
        <f t="shared" si="629"/>
        <v>MS 1011-38</v>
      </c>
      <c r="D428" s="346">
        <f t="shared" si="648"/>
        <v>42321</v>
      </c>
      <c r="E428" s="347">
        <v>7162036.8991999999</v>
      </c>
      <c r="F428" s="348">
        <v>665728.37430000002</v>
      </c>
      <c r="G428" s="348">
        <v>889.33500000000004</v>
      </c>
      <c r="H428" s="377">
        <f t="shared" ref="H428:H430" si="770">SQRT((E428-E427)^2+(F428-F427)^2)*100</f>
        <v>0.82377180555626495</v>
      </c>
      <c r="I428" s="377">
        <f t="shared" ref="I428:I430" si="771">SQRT((E428-$E$409)^2+(F428-$F$409)^2)*100</f>
        <v>3.5477457538312502</v>
      </c>
      <c r="J428" s="377">
        <f t="shared" ref="J428:J430" si="772">(G428-G427)*100</f>
        <v>-0.69999999999481588</v>
      </c>
      <c r="K428" s="377">
        <f t="shared" ref="K428:K430" si="773">(G428-$G$409)*100</f>
        <v>-10.500000000001819</v>
      </c>
      <c r="L428" s="377">
        <f t="shared" ref="L428:L430" si="774">H428/(D428-D427)</f>
        <v>0.11768168650803786</v>
      </c>
      <c r="M428" s="377">
        <f t="shared" ref="M428:M430" si="775">ABS((J428/(D428-D427)))</f>
        <v>9.9999999999259417E-2</v>
      </c>
      <c r="N428" s="378" t="str">
        <f t="shared" ref="N428:N430" si="776">IF(L428&lt;=0.25,"OK",IF(AND(0.25&lt;L428,L428&lt;=1),"ATENÇÃO",IF(AND(1&lt;L428,L428&lt;=4),"ALERTA",IF(AND(4&lt;L428,L428&lt;=14),"INTERVENÇÃO","PARALISAÇÃO"))))</f>
        <v>OK</v>
      </c>
      <c r="O428" s="378" t="str">
        <f t="shared" ref="O428:O430" si="777">IF(M428&lt;=0.25,"OK",IF(AND(0.25&lt;M428,M428&lt;=1),"ATENÇÃO",IF(AND(1&lt;M428,M428&lt;=4),"ALERTA",IF(AND(4&lt;M428,M428&lt;=14),"INTERVENÇÃO","PARALISAÇÃO"))))</f>
        <v>OK</v>
      </c>
      <c r="P428" s="378" t="str">
        <f t="shared" ref="P428:P430" si="778">IF(L428&lt;=1,"COND. MIN.",IF(AND(1&lt;L428, L428&lt;=2),"ATENÇÃO",IF(AND(2&lt;L428,L428&lt;=5),"ALERTA","INTERVENÇÃO")))</f>
        <v>COND. MIN.</v>
      </c>
      <c r="Q428" s="378" t="str">
        <f t="shared" si="649"/>
        <v>COND. MIN.</v>
      </c>
      <c r="R428" s="629"/>
      <c r="S428" s="629"/>
      <c r="T428" s="625"/>
      <c r="U428" s="625"/>
      <c r="V428" s="356">
        <f t="shared" si="650"/>
        <v>2.6399999856948853</v>
      </c>
      <c r="W428" s="356">
        <f t="shared" si="651"/>
        <v>-2.3700000019744039</v>
      </c>
      <c r="X428" s="361" t="str">
        <f t="shared" ref="X428:X430" si="779">IF(V428&gt;0,"NORTE","SUL")</f>
        <v>NORTE</v>
      </c>
      <c r="Y428" s="361" t="str">
        <f t="shared" ref="Y428:Y430" si="780">IF(W428&gt;0,"LESTE","OESTE")</f>
        <v>OESTE</v>
      </c>
      <c r="Z428" s="361" t="str">
        <f t="shared" ref="Z428:Z430" si="781">IF(AND(X428="SUL", Y428="LESTE"),"SUDESTE", IF(AND(X428="SUL", Y428="OESTE"), "SUDOESTE", IF(AND(X428="NORTE", Y428="LESTE"), "NORDESTE", "NOROESTE")))</f>
        <v>NOROESTE</v>
      </c>
      <c r="AA428" s="391">
        <f t="shared" si="652"/>
        <v>0.66760563380281701</v>
      </c>
      <c r="AB428" s="392">
        <f t="shared" ref="AB428:AB430" si="782">DEGREES(ASIN(AA428))</f>
        <v>41.882534361675873</v>
      </c>
      <c r="AC428" s="360"/>
    </row>
    <row r="429" spans="1:29" ht="17.25" customHeight="1" x14ac:dyDescent="0.25">
      <c r="A429" s="345" t="s">
        <v>148</v>
      </c>
      <c r="B429" s="661">
        <f t="shared" si="628"/>
        <v>39</v>
      </c>
      <c r="C429" s="661" t="str">
        <f t="shared" si="629"/>
        <v>MS 1011-39</v>
      </c>
      <c r="D429" s="346">
        <f t="shared" si="648"/>
        <v>42328</v>
      </c>
      <c r="E429" s="347">
        <v>7162036.8998999996</v>
      </c>
      <c r="F429" s="348">
        <v>665728.36930000002</v>
      </c>
      <c r="G429" s="348">
        <v>889.33199999999999</v>
      </c>
      <c r="H429" s="377">
        <f t="shared" si="770"/>
        <v>0.50487621934153393</v>
      </c>
      <c r="I429" s="377">
        <f t="shared" si="771"/>
        <v>3.9472775170679375</v>
      </c>
      <c r="J429" s="377">
        <f t="shared" si="772"/>
        <v>-0.30000000000427463</v>
      </c>
      <c r="K429" s="377">
        <f t="shared" si="773"/>
        <v>-10.800000000006094</v>
      </c>
      <c r="L429" s="377">
        <f t="shared" si="774"/>
        <v>7.2125174191647698E-2</v>
      </c>
      <c r="M429" s="377">
        <f t="shared" si="775"/>
        <v>4.2857142857753515E-2</v>
      </c>
      <c r="N429" s="378" t="str">
        <f t="shared" si="776"/>
        <v>OK</v>
      </c>
      <c r="O429" s="378" t="str">
        <f t="shared" si="777"/>
        <v>OK</v>
      </c>
      <c r="P429" s="378" t="str">
        <f t="shared" si="778"/>
        <v>COND. MIN.</v>
      </c>
      <c r="Q429" s="378" t="str">
        <f t="shared" si="649"/>
        <v>COND. MIN.</v>
      </c>
      <c r="R429" s="629"/>
      <c r="S429" s="629"/>
      <c r="T429" s="625"/>
      <c r="U429" s="625"/>
      <c r="V429" s="356">
        <f t="shared" si="650"/>
        <v>2.7099999599158764</v>
      </c>
      <c r="W429" s="356">
        <f t="shared" si="651"/>
        <v>-2.8700000024400651</v>
      </c>
      <c r="X429" s="361" t="str">
        <f t="shared" si="779"/>
        <v>NORTE</v>
      </c>
      <c r="Y429" s="361" t="str">
        <f t="shared" si="780"/>
        <v>OESTE</v>
      </c>
      <c r="Z429" s="361" t="str">
        <f t="shared" si="781"/>
        <v>NOROESTE</v>
      </c>
      <c r="AA429" s="391">
        <f t="shared" si="652"/>
        <v>0.72658227848101264</v>
      </c>
      <c r="AB429" s="392">
        <f t="shared" si="782"/>
        <v>46.600634389015404</v>
      </c>
      <c r="AC429" s="360"/>
    </row>
    <row r="430" spans="1:29" ht="17.25" customHeight="1" x14ac:dyDescent="0.25">
      <c r="A430" s="345" t="s">
        <v>148</v>
      </c>
      <c r="B430" s="661">
        <f t="shared" si="628"/>
        <v>40</v>
      </c>
      <c r="C430" s="661" t="str">
        <f t="shared" si="629"/>
        <v>MS 1011-40</v>
      </c>
      <c r="D430" s="346">
        <f t="shared" si="648"/>
        <v>42335</v>
      </c>
      <c r="E430" s="347">
        <v>7162036.8943999996</v>
      </c>
      <c r="F430" s="348">
        <v>665728.34580000001</v>
      </c>
      <c r="G430" s="348">
        <v>889.32600000000002</v>
      </c>
      <c r="H430" s="377">
        <f t="shared" si="770"/>
        <v>2.4135036775477849</v>
      </c>
      <c r="I430" s="377">
        <f t="shared" si="771"/>
        <v>5.6492477265456129</v>
      </c>
      <c r="J430" s="377">
        <f t="shared" si="772"/>
        <v>-0.59999999999718057</v>
      </c>
      <c r="K430" s="377">
        <f t="shared" si="773"/>
        <v>-11.400000000003274</v>
      </c>
      <c r="L430" s="377">
        <f t="shared" si="774"/>
        <v>0.34478623964968358</v>
      </c>
      <c r="M430" s="377">
        <f t="shared" si="775"/>
        <v>8.571428571388294E-2</v>
      </c>
      <c r="N430" s="378" t="str">
        <f t="shared" si="776"/>
        <v>ATENÇÃO</v>
      </c>
      <c r="O430" s="378" t="str">
        <f t="shared" si="777"/>
        <v>OK</v>
      </c>
      <c r="P430" s="378" t="str">
        <f t="shared" si="778"/>
        <v>COND. MIN.</v>
      </c>
      <c r="Q430" s="378" t="str">
        <f t="shared" si="649"/>
        <v>COND. MIN.</v>
      </c>
      <c r="R430" s="629"/>
      <c r="S430" s="629"/>
      <c r="T430" s="625"/>
      <c r="U430" s="625"/>
      <c r="V430" s="356">
        <f t="shared" si="650"/>
        <v>2.1599999628961086</v>
      </c>
      <c r="W430" s="356">
        <f t="shared" si="651"/>
        <v>-5.22000000346452</v>
      </c>
      <c r="X430" s="361" t="str">
        <f t="shared" si="779"/>
        <v>NORTE</v>
      </c>
      <c r="Y430" s="361" t="str">
        <f t="shared" si="780"/>
        <v>OESTE</v>
      </c>
      <c r="Z430" s="361" t="str">
        <f t="shared" si="781"/>
        <v>NOROESTE</v>
      </c>
      <c r="AA430" s="391">
        <f t="shared" si="652"/>
        <v>0.92389380530973442</v>
      </c>
      <c r="AB430" s="392">
        <f t="shared" si="782"/>
        <v>67.502137035115993</v>
      </c>
      <c r="AC430" s="360"/>
    </row>
    <row r="431" spans="1:29" ht="17.25" customHeight="1" x14ac:dyDescent="0.25">
      <c r="A431" s="345" t="s">
        <v>148</v>
      </c>
      <c r="B431" s="661">
        <f t="shared" si="628"/>
        <v>41</v>
      </c>
      <c r="C431" s="661" t="str">
        <f t="shared" si="629"/>
        <v>MS 1011-41</v>
      </c>
      <c r="D431" s="346">
        <f t="shared" si="648"/>
        <v>42342</v>
      </c>
      <c r="E431" s="347">
        <v>7162036.8903000001</v>
      </c>
      <c r="F431" s="348">
        <v>665728.35030000005</v>
      </c>
      <c r="G431" s="348">
        <v>889.322</v>
      </c>
      <c r="H431" s="377">
        <f t="shared" ref="H431" si="783">SQRT((E431-E430)^2+(F431-F430)^2)*100</f>
        <v>0.60876922309339387</v>
      </c>
      <c r="I431" s="377">
        <f t="shared" ref="I431" si="784">SQRT((E431-$E$409)^2+(F431-$F$409)^2)*100</f>
        <v>5.0808857516984496</v>
      </c>
      <c r="J431" s="377">
        <f t="shared" ref="J431" si="785">(G431-G430)*100</f>
        <v>-0.40000000000190994</v>
      </c>
      <c r="K431" s="377">
        <f t="shared" ref="K431" si="786">(G431-$G$409)*100</f>
        <v>-11.800000000005184</v>
      </c>
      <c r="L431" s="377">
        <f t="shared" ref="L431" si="787">H431/(D431-D430)</f>
        <v>8.6967031870484837E-2</v>
      </c>
      <c r="M431" s="377">
        <f t="shared" ref="M431" si="788">ABS((J431/(D431-D430)))</f>
        <v>5.7142857143129992E-2</v>
      </c>
      <c r="N431" s="378" t="str">
        <f t="shared" ref="N431" si="789">IF(L431&lt;=0.25,"OK",IF(AND(0.25&lt;L431,L431&lt;=1),"ATENÇÃO",IF(AND(1&lt;L431,L431&lt;=4),"ALERTA",IF(AND(4&lt;L431,L431&lt;=14),"INTERVENÇÃO","PARALISAÇÃO"))))</f>
        <v>OK</v>
      </c>
      <c r="O431" s="378" t="str">
        <f t="shared" ref="O431" si="790">IF(M431&lt;=0.25,"OK",IF(AND(0.25&lt;M431,M431&lt;=1),"ATENÇÃO",IF(AND(1&lt;M431,M431&lt;=4),"ALERTA",IF(AND(4&lt;M431,M431&lt;=14),"INTERVENÇÃO","PARALISAÇÃO"))))</f>
        <v>OK</v>
      </c>
      <c r="P431" s="378" t="str">
        <f t="shared" ref="P431" si="791">IF(L431&lt;=1,"COND. MIN.",IF(AND(1&lt;L431, L431&lt;=2),"ATENÇÃO",IF(AND(2&lt;L431,L431&lt;=5),"ALERTA","INTERVENÇÃO")))</f>
        <v>COND. MIN.</v>
      </c>
      <c r="Q431" s="378" t="str">
        <f t="shared" si="649"/>
        <v>COND. MIN.</v>
      </c>
      <c r="R431" s="629"/>
      <c r="S431" s="629"/>
      <c r="T431" s="625"/>
      <c r="U431" s="625"/>
      <c r="V431" s="356">
        <f t="shared" si="650"/>
        <v>1.7500000074505806</v>
      </c>
      <c r="W431" s="356">
        <f t="shared" si="651"/>
        <v>-4.7699999995529652</v>
      </c>
      <c r="X431" s="361" t="str">
        <f t="shared" ref="X431" si="792">IF(V431&gt;0,"NORTE","SUL")</f>
        <v>NORTE</v>
      </c>
      <c r="Y431" s="361" t="str">
        <f t="shared" ref="Y431" si="793">IF(W431&gt;0,"LESTE","OESTE")</f>
        <v>OESTE</v>
      </c>
      <c r="Z431" s="361" t="str">
        <f t="shared" ref="Z431" si="794">IF(AND(X431="SUL", Y431="LESTE"),"SUDESTE", IF(AND(X431="SUL", Y431="OESTE"), "SUDOESTE", IF(AND(X431="NORTE", Y431="LESTE"), "NORDESTE", "NOROESTE")))</f>
        <v>NOROESTE</v>
      </c>
      <c r="AA431" s="391">
        <f t="shared" si="652"/>
        <v>0.93897637795275579</v>
      </c>
      <c r="AB431" s="392">
        <f t="shared" ref="AB431" si="795">DEGREES(ASIN(AA431))</f>
        <v>69.880356937426825</v>
      </c>
      <c r="AC431" s="360"/>
    </row>
    <row r="432" spans="1:29" ht="17.25" customHeight="1" x14ac:dyDescent="0.25">
      <c r="A432" s="345" t="s">
        <v>148</v>
      </c>
      <c r="B432" s="661">
        <f t="shared" si="628"/>
        <v>42</v>
      </c>
      <c r="C432" s="661" t="str">
        <f t="shared" si="629"/>
        <v>MS 1011-42</v>
      </c>
      <c r="D432" s="346">
        <f t="shared" si="648"/>
        <v>42349</v>
      </c>
      <c r="E432" s="347">
        <v>7162036.8830000004</v>
      </c>
      <c r="F432" s="348">
        <v>665728.35869999998</v>
      </c>
      <c r="G432" s="348">
        <v>889.32</v>
      </c>
      <c r="H432" s="377">
        <f t="shared" ref="H432:H435" si="796">SQRT((E432-E431)^2+(F432-F431)^2)*100</f>
        <v>1.1128791245856795</v>
      </c>
      <c r="I432" s="377">
        <f t="shared" ref="I432:I435" si="797">SQRT((E432-$E$409)^2+(F432-$F$409)^2)*100</f>
        <v>4.0602093694762686</v>
      </c>
      <c r="J432" s="377">
        <f t="shared" ref="J432:J435" si="798">(G432-G431)*100</f>
        <v>-0.19999999999527063</v>
      </c>
      <c r="K432" s="377">
        <f t="shared" ref="K432:K435" si="799">(G432-$G$409)*100</f>
        <v>-12.000000000000455</v>
      </c>
      <c r="L432" s="377">
        <f t="shared" ref="L432:L435" si="800">H432/(D432-D431)</f>
        <v>0.1589827320836685</v>
      </c>
      <c r="M432" s="377">
        <f t="shared" ref="M432:M435" si="801">ABS((J432/(D432-D431)))</f>
        <v>2.8571428570752948E-2</v>
      </c>
      <c r="N432" s="378" t="str">
        <f t="shared" ref="N432:N435" si="802">IF(L432&lt;=0.25,"OK",IF(AND(0.25&lt;L432,L432&lt;=1),"ATENÇÃO",IF(AND(1&lt;L432,L432&lt;=4),"ALERTA",IF(AND(4&lt;L432,L432&lt;=14),"INTERVENÇÃO","PARALISAÇÃO"))))</f>
        <v>OK</v>
      </c>
      <c r="O432" s="378" t="str">
        <f t="shared" ref="O432:O435" si="803">IF(M432&lt;=0.25,"OK",IF(AND(0.25&lt;M432,M432&lt;=1),"ATENÇÃO",IF(AND(1&lt;M432,M432&lt;=4),"ALERTA",IF(AND(4&lt;M432,M432&lt;=14),"INTERVENÇÃO","PARALISAÇÃO"))))</f>
        <v>OK</v>
      </c>
      <c r="P432" s="378" t="str">
        <f t="shared" ref="P432:P435" si="804">IF(L432&lt;=1,"COND. MIN.",IF(AND(1&lt;L432, L432&lt;=2),"ATENÇÃO",IF(AND(2&lt;L432,L432&lt;=5),"ALERTA","INTERVENÇÃO")))</f>
        <v>COND. MIN.</v>
      </c>
      <c r="Q432" s="378" t="str">
        <f t="shared" si="649"/>
        <v>COND. MIN.</v>
      </c>
      <c r="R432" s="629"/>
      <c r="S432" s="629"/>
      <c r="T432" s="625"/>
      <c r="U432" s="625"/>
      <c r="V432" s="356">
        <f t="shared" si="650"/>
        <v>1.0200000368058681</v>
      </c>
      <c r="W432" s="356">
        <f t="shared" si="651"/>
        <v>-3.9300000062212348</v>
      </c>
      <c r="X432" s="361" t="str">
        <f t="shared" ref="X432:X435" si="805">IF(V432&gt;0,"NORTE","SUL")</f>
        <v>NORTE</v>
      </c>
      <c r="Y432" s="361" t="str">
        <f t="shared" ref="Y432:Y435" si="806">IF(W432&gt;0,"LESTE","OESTE")</f>
        <v>OESTE</v>
      </c>
      <c r="Z432" s="361" t="str">
        <f t="shared" ref="Z432:Z435" si="807">IF(AND(X432="SUL", Y432="LESTE"),"SUDESTE", IF(AND(X432="SUL", Y432="OESTE"), "SUDOESTE", IF(AND(X432="NORTE", Y432="LESTE"), "NORDESTE", "NOROESTE")))</f>
        <v>NOROESTE</v>
      </c>
      <c r="AA432" s="391">
        <f t="shared" si="652"/>
        <v>0.96798029556650256</v>
      </c>
      <c r="AB432" s="392">
        <f t="shared" ref="AB432:AB435" si="808">DEGREES(ASIN(AA432))</f>
        <v>75.461754955516582</v>
      </c>
      <c r="AC432" s="360"/>
    </row>
    <row r="433" spans="1:29" ht="17.25" customHeight="1" x14ac:dyDescent="0.25">
      <c r="A433" s="345" t="s">
        <v>148</v>
      </c>
      <c r="B433" s="661">
        <f t="shared" si="628"/>
        <v>43</v>
      </c>
      <c r="C433" s="661" t="str">
        <f t="shared" si="629"/>
        <v>MS 1011-43</v>
      </c>
      <c r="D433" s="346">
        <f t="shared" si="648"/>
        <v>42356</v>
      </c>
      <c r="E433" s="347">
        <v>7162036.8980999999</v>
      </c>
      <c r="F433" s="348">
        <v>665728.35880000005</v>
      </c>
      <c r="G433" s="348">
        <v>889.31100000000004</v>
      </c>
      <c r="H433" s="377">
        <f t="shared" si="796"/>
        <v>1.5100330617475928</v>
      </c>
      <c r="I433" s="377">
        <f t="shared" si="797"/>
        <v>4.6655439050605869</v>
      </c>
      <c r="J433" s="377">
        <f t="shared" si="798"/>
        <v>-0.90000000000145519</v>
      </c>
      <c r="K433" s="377">
        <f t="shared" si="799"/>
        <v>-12.90000000000191</v>
      </c>
      <c r="L433" s="377">
        <f t="shared" si="800"/>
        <v>0.21571900882108469</v>
      </c>
      <c r="M433" s="377">
        <f t="shared" si="801"/>
        <v>0.12857142857163645</v>
      </c>
      <c r="N433" s="378" t="str">
        <f t="shared" si="802"/>
        <v>OK</v>
      </c>
      <c r="O433" s="378" t="str">
        <f t="shared" si="803"/>
        <v>OK</v>
      </c>
      <c r="P433" s="378" t="str">
        <f t="shared" si="804"/>
        <v>COND. MIN.</v>
      </c>
      <c r="Q433" s="378" t="str">
        <f t="shared" si="649"/>
        <v>COND. MIN.</v>
      </c>
      <c r="R433" s="629"/>
      <c r="S433" s="629"/>
      <c r="T433" s="625"/>
      <c r="U433" s="625"/>
      <c r="V433" s="356">
        <f t="shared" si="650"/>
        <v>2.5299999862909317</v>
      </c>
      <c r="W433" s="356">
        <f t="shared" si="651"/>
        <v>-3.9199999999254942</v>
      </c>
      <c r="X433" s="361" t="str">
        <f t="shared" si="805"/>
        <v>NORTE</v>
      </c>
      <c r="Y433" s="361" t="str">
        <f t="shared" si="806"/>
        <v>OESTE</v>
      </c>
      <c r="Z433" s="361" t="str">
        <f t="shared" si="807"/>
        <v>NOROESTE</v>
      </c>
      <c r="AA433" s="391">
        <f t="shared" si="652"/>
        <v>0.83940042826552463</v>
      </c>
      <c r="AB433" s="392">
        <f t="shared" si="808"/>
        <v>57.076860382140076</v>
      </c>
      <c r="AC433" s="360"/>
    </row>
    <row r="434" spans="1:29" ht="17.25" customHeight="1" x14ac:dyDescent="0.25">
      <c r="A434" s="345" t="s">
        <v>148</v>
      </c>
      <c r="B434" s="661">
        <f t="shared" si="628"/>
        <v>44</v>
      </c>
      <c r="C434" s="661" t="str">
        <f t="shared" si="629"/>
        <v>MS 1011-44</v>
      </c>
      <c r="D434" s="346">
        <f t="shared" si="648"/>
        <v>42369</v>
      </c>
      <c r="E434" s="347">
        <v>7162036.8951000003</v>
      </c>
      <c r="F434" s="348">
        <v>665728.35710000002</v>
      </c>
      <c r="G434" s="348">
        <v>889.30399999999997</v>
      </c>
      <c r="H434" s="377">
        <f t="shared" si="796"/>
        <v>0.34481875585768074</v>
      </c>
      <c r="I434" s="377">
        <f t="shared" si="797"/>
        <v>4.6584332293957766</v>
      </c>
      <c r="J434" s="377">
        <f t="shared" si="798"/>
        <v>-0.70000000000618456</v>
      </c>
      <c r="K434" s="377">
        <f t="shared" si="799"/>
        <v>-13.600000000008095</v>
      </c>
      <c r="L434" s="377">
        <f t="shared" si="800"/>
        <v>2.6524519681360055E-2</v>
      </c>
      <c r="M434" s="377">
        <f t="shared" si="801"/>
        <v>5.384615384662958E-2</v>
      </c>
      <c r="N434" s="378" t="str">
        <f t="shared" si="802"/>
        <v>OK</v>
      </c>
      <c r="O434" s="378" t="str">
        <f t="shared" si="803"/>
        <v>OK</v>
      </c>
      <c r="P434" s="378" t="str">
        <f t="shared" si="804"/>
        <v>COND. MIN.</v>
      </c>
      <c r="Q434" s="378" t="str">
        <f t="shared" si="649"/>
        <v>COND. MIN.</v>
      </c>
      <c r="R434" s="629"/>
      <c r="S434" s="629"/>
      <c r="T434" s="625"/>
      <c r="U434" s="625"/>
      <c r="V434" s="356">
        <f t="shared" si="650"/>
        <v>2.2300000302493572</v>
      </c>
      <c r="W434" s="356">
        <f t="shared" si="651"/>
        <v>-4.0900000021792948</v>
      </c>
      <c r="X434" s="361" t="str">
        <f t="shared" si="805"/>
        <v>NORTE</v>
      </c>
      <c r="Y434" s="361" t="str">
        <f t="shared" si="806"/>
        <v>OESTE</v>
      </c>
      <c r="Z434" s="361" t="str">
        <f t="shared" si="807"/>
        <v>NOROESTE</v>
      </c>
      <c r="AA434" s="391">
        <f t="shared" si="652"/>
        <v>0.87768240343347637</v>
      </c>
      <c r="AB434" s="392">
        <f t="shared" si="808"/>
        <v>61.364044505140171</v>
      </c>
      <c r="AC434" s="360"/>
    </row>
    <row r="435" spans="1:29" ht="15" customHeight="1" x14ac:dyDescent="0.25">
      <c r="A435" s="345" t="s">
        <v>148</v>
      </c>
      <c r="B435" s="661">
        <f t="shared" si="628"/>
        <v>45</v>
      </c>
      <c r="C435" s="661" t="str">
        <f t="shared" si="629"/>
        <v>MS 1011-45</v>
      </c>
      <c r="D435" s="346">
        <f t="shared" si="648"/>
        <v>42377</v>
      </c>
      <c r="E435" s="347">
        <v>7162036.9040000001</v>
      </c>
      <c r="F435" s="348">
        <v>665728.36129999999</v>
      </c>
      <c r="G435" s="348">
        <v>889.29499999999996</v>
      </c>
      <c r="H435" s="377">
        <f t="shared" si="796"/>
        <v>0.98412395483200665</v>
      </c>
      <c r="I435" s="377">
        <f t="shared" si="797"/>
        <v>4.8169803916425717</v>
      </c>
      <c r="J435" s="377">
        <f t="shared" si="798"/>
        <v>-0.90000000000145519</v>
      </c>
      <c r="K435" s="377">
        <f t="shared" si="799"/>
        <v>-14.50000000000955</v>
      </c>
      <c r="L435" s="377">
        <f t="shared" si="800"/>
        <v>0.12301549435400083</v>
      </c>
      <c r="M435" s="377">
        <f t="shared" si="801"/>
        <v>0.1125000000001819</v>
      </c>
      <c r="N435" s="378" t="str">
        <f t="shared" si="802"/>
        <v>OK</v>
      </c>
      <c r="O435" s="378" t="str">
        <f t="shared" si="803"/>
        <v>OK</v>
      </c>
      <c r="P435" s="378" t="str">
        <f t="shared" si="804"/>
        <v>COND. MIN.</v>
      </c>
      <c r="Q435" s="378" t="str">
        <f t="shared" si="649"/>
        <v>COND. MIN.</v>
      </c>
      <c r="R435" s="629"/>
      <c r="S435" s="629"/>
      <c r="T435" s="625"/>
      <c r="U435" s="625"/>
      <c r="V435" s="356">
        <f t="shared" si="650"/>
        <v>3.1200000084936619</v>
      </c>
      <c r="W435" s="356">
        <f t="shared" si="651"/>
        <v>-3.6700000055134296</v>
      </c>
      <c r="X435" s="361" t="str">
        <f t="shared" si="805"/>
        <v>NORTE</v>
      </c>
      <c r="Y435" s="361" t="str">
        <f t="shared" si="806"/>
        <v>OESTE</v>
      </c>
      <c r="Z435" s="361" t="str">
        <f t="shared" si="807"/>
        <v>NOROESTE</v>
      </c>
      <c r="AA435" s="391">
        <f t="shared" si="652"/>
        <v>0.7614107883817427</v>
      </c>
      <c r="AB435" s="392">
        <f t="shared" si="808"/>
        <v>49.588728219778197</v>
      </c>
      <c r="AC435" s="360"/>
    </row>
    <row r="436" spans="1:29" ht="15" customHeight="1" x14ac:dyDescent="0.25">
      <c r="A436" s="345" t="s">
        <v>148</v>
      </c>
      <c r="B436" s="661">
        <f t="shared" si="628"/>
        <v>46</v>
      </c>
      <c r="C436" s="661" t="str">
        <f t="shared" si="629"/>
        <v>MS 1011-46</v>
      </c>
      <c r="D436" s="346">
        <f t="shared" si="648"/>
        <v>42384</v>
      </c>
      <c r="E436" s="347">
        <v>7162036.9157999996</v>
      </c>
      <c r="F436" s="348">
        <v>665728.36210000003</v>
      </c>
      <c r="G436" s="348">
        <v>889.29399999999998</v>
      </c>
      <c r="H436" s="377">
        <f t="shared" ref="H436:H475" si="809">SQRT((E436-E435)^2+(F436-F435)^2)*100</f>
        <v>1.1827087069996265</v>
      </c>
      <c r="I436" s="377">
        <f t="shared" ref="I436:I475" si="810">SQRT((E436-$E$409)^2+(F436-$F$409)^2)*100</f>
        <v>5.6016158085233698</v>
      </c>
      <c r="J436" s="377">
        <f t="shared" ref="J436:J475" si="811">(G436-G435)*100</f>
        <v>-9.9999999997635314E-2</v>
      </c>
      <c r="K436" s="377">
        <f t="shared" ref="K436:K475" si="812">(G436-$G$409)*100</f>
        <v>-14.600000000007185</v>
      </c>
      <c r="L436" s="377">
        <f t="shared" ref="L436:L475" si="813">H436/(D436-D435)</f>
        <v>0.16895838671423236</v>
      </c>
      <c r="M436" s="377">
        <f t="shared" ref="M436:M475" si="814">ABS((J436/(D436-D435)))</f>
        <v>1.4285714285376474E-2</v>
      </c>
      <c r="N436" s="378" t="str">
        <f t="shared" ref="N436:N449" si="815">IF(L436&lt;=0.25,"OK",IF(AND(0.25&lt;L436,L436&lt;=1),"ATENÇÃO",IF(AND(1&lt;L436,L436&lt;=4),"ALERTA",IF(AND(4&lt;L436,L436&lt;=14),"INTERVENÇÃO","PARALISAÇÃO"))))</f>
        <v>OK</v>
      </c>
      <c r="O436" s="378" t="str">
        <f t="shared" ref="O436:O449" si="816">IF(M436&lt;=0.25,"OK",IF(AND(0.25&lt;M436,M436&lt;=1),"ATENÇÃO",IF(AND(1&lt;M436,M436&lt;=4),"ALERTA",IF(AND(4&lt;M436,M436&lt;=14),"INTERVENÇÃO","PARALISAÇÃO"))))</f>
        <v>OK</v>
      </c>
      <c r="P436" s="378" t="str">
        <f t="shared" ref="P436:P446" si="817">IF(L436&lt;=1,"COND. MIN.",IF(AND(1&lt;L436, L436&lt;=2),"ATENÇÃO",IF(AND(2&lt;L436,L436&lt;=5),"ALERTA","INTERVENÇÃO")))</f>
        <v>COND. MIN.</v>
      </c>
      <c r="Q436" s="378" t="str">
        <f t="shared" si="649"/>
        <v>COND. MIN.</v>
      </c>
      <c r="R436" s="629"/>
      <c r="S436" s="629"/>
      <c r="T436" s="625"/>
      <c r="U436" s="625"/>
      <c r="V436" s="356">
        <f t="shared" si="650"/>
        <v>4.2999999597668648</v>
      </c>
      <c r="W436" s="356">
        <f t="shared" si="651"/>
        <v>-3.5900000017136335</v>
      </c>
      <c r="X436" s="361" t="str">
        <f t="shared" ref="X436:X475" si="818">IF(V436&gt;0,"NORTE","SUL")</f>
        <v>NORTE</v>
      </c>
      <c r="Y436" s="361" t="str">
        <f t="shared" ref="Y436:Y475" si="819">IF(W436&gt;0,"LESTE","OESTE")</f>
        <v>OESTE</v>
      </c>
      <c r="Z436" s="361" t="str">
        <f t="shared" ref="Z436:Z475" si="820">IF(AND(X436="SUL", Y436="LESTE"),"SUDESTE", IF(AND(X436="SUL", Y436="OESTE"), "SUDOESTE", IF(AND(X436="NORTE", Y436="LESTE"), "NORDESTE", "NOROESTE")))</f>
        <v>NOROESTE</v>
      </c>
      <c r="AA436" s="391">
        <f t="shared" si="652"/>
        <v>0.64107142857142863</v>
      </c>
      <c r="AB436" s="392">
        <f t="shared" ref="AB436:AB449" si="821">DEGREES(ASIN(AA436))</f>
        <v>39.871759702398506</v>
      </c>
      <c r="AC436" s="360"/>
    </row>
    <row r="437" spans="1:29" ht="15" customHeight="1" x14ac:dyDescent="0.25">
      <c r="A437" s="345" t="s">
        <v>148</v>
      </c>
      <c r="B437" s="661">
        <f t="shared" si="628"/>
        <v>47</v>
      </c>
      <c r="C437" s="661" t="str">
        <f t="shared" si="629"/>
        <v>MS 1011-47</v>
      </c>
      <c r="D437" s="346">
        <f t="shared" si="648"/>
        <v>42391</v>
      </c>
      <c r="E437" s="347">
        <v>7162036.9055000003</v>
      </c>
      <c r="F437" s="348">
        <v>665728.34640000004</v>
      </c>
      <c r="G437" s="348">
        <v>889.28399999999999</v>
      </c>
      <c r="H437" s="377">
        <f t="shared" si="809"/>
        <v>1.8777113317874554</v>
      </c>
      <c r="I437" s="377">
        <f t="shared" si="810"/>
        <v>6.1088869872252838</v>
      </c>
      <c r="J437" s="377">
        <f t="shared" si="811"/>
        <v>-0.99999999999909051</v>
      </c>
      <c r="K437" s="377">
        <f t="shared" si="812"/>
        <v>-15.600000000006276</v>
      </c>
      <c r="L437" s="377">
        <f t="shared" si="813"/>
        <v>0.26824447596963646</v>
      </c>
      <c r="M437" s="377">
        <f t="shared" si="814"/>
        <v>0.14285714285701293</v>
      </c>
      <c r="N437" s="378" t="str">
        <f t="shared" si="815"/>
        <v>ATENÇÃO</v>
      </c>
      <c r="O437" s="378" t="str">
        <f t="shared" si="816"/>
        <v>OK</v>
      </c>
      <c r="P437" s="378" t="str">
        <f t="shared" si="817"/>
        <v>COND. MIN.</v>
      </c>
      <c r="Q437" s="378" t="str">
        <f t="shared" si="649"/>
        <v>COND. MIN.</v>
      </c>
      <c r="R437" s="629"/>
      <c r="S437" s="629"/>
      <c r="T437" s="625"/>
      <c r="U437" s="625"/>
      <c r="V437" s="356">
        <f t="shared" si="650"/>
        <v>3.2700000330805779</v>
      </c>
      <c r="W437" s="356">
        <f t="shared" si="651"/>
        <v>-5.1600000006146729</v>
      </c>
      <c r="X437" s="361" t="str">
        <f t="shared" si="818"/>
        <v>NORTE</v>
      </c>
      <c r="Y437" s="361" t="str">
        <f t="shared" si="819"/>
        <v>OESTE</v>
      </c>
      <c r="Z437" s="361" t="str">
        <f t="shared" si="820"/>
        <v>NOROESTE</v>
      </c>
      <c r="AA437" s="391">
        <f t="shared" si="652"/>
        <v>0.84451718494271688</v>
      </c>
      <c r="AB437" s="392">
        <f t="shared" si="821"/>
        <v>57.620243083868658</v>
      </c>
      <c r="AC437" s="360"/>
    </row>
    <row r="438" spans="1:29" ht="15" customHeight="1" x14ac:dyDescent="0.25">
      <c r="A438" s="345" t="s">
        <v>148</v>
      </c>
      <c r="B438" s="661">
        <f t="shared" si="628"/>
        <v>48</v>
      </c>
      <c r="C438" s="661" t="str">
        <f t="shared" si="629"/>
        <v>MS 1011-48</v>
      </c>
      <c r="D438" s="346">
        <f t="shared" si="648"/>
        <v>42398</v>
      </c>
      <c r="E438" s="347">
        <v>7162036.9050000003</v>
      </c>
      <c r="F438" s="348">
        <v>665728.3541</v>
      </c>
      <c r="G438" s="348">
        <v>889.28200000000004</v>
      </c>
      <c r="H438" s="377">
        <f t="shared" si="809"/>
        <v>0.77162166532192655</v>
      </c>
      <c r="I438" s="377">
        <f t="shared" si="810"/>
        <v>5.4443089738082326</v>
      </c>
      <c r="J438" s="377">
        <f t="shared" si="811"/>
        <v>-0.19999999999527063</v>
      </c>
      <c r="K438" s="377">
        <f t="shared" si="812"/>
        <v>-15.800000000001546</v>
      </c>
      <c r="L438" s="377">
        <f t="shared" si="813"/>
        <v>0.11023166647456094</v>
      </c>
      <c r="M438" s="377">
        <f t="shared" si="814"/>
        <v>2.8571428570752948E-2</v>
      </c>
      <c r="N438" s="378" t="str">
        <f t="shared" si="815"/>
        <v>OK</v>
      </c>
      <c r="O438" s="378" t="str">
        <f t="shared" si="816"/>
        <v>OK</v>
      </c>
      <c r="P438" s="378" t="str">
        <f t="shared" si="817"/>
        <v>COND. MIN.</v>
      </c>
      <c r="Q438" s="378" t="str">
        <f t="shared" si="649"/>
        <v>COND. MIN.</v>
      </c>
      <c r="R438" s="629"/>
      <c r="S438" s="629"/>
      <c r="T438" s="625"/>
      <c r="U438" s="625"/>
      <c r="V438" s="356">
        <f t="shared" si="650"/>
        <v>3.2200000248849392</v>
      </c>
      <c r="W438" s="356">
        <f t="shared" si="651"/>
        <v>-4.390000004786998</v>
      </c>
      <c r="X438" s="361" t="str">
        <f t="shared" si="818"/>
        <v>NORTE</v>
      </c>
      <c r="Y438" s="361" t="str">
        <f t="shared" si="819"/>
        <v>OESTE</v>
      </c>
      <c r="Z438" s="361" t="str">
        <f t="shared" si="820"/>
        <v>NOROESTE</v>
      </c>
      <c r="AA438" s="391">
        <f t="shared" si="652"/>
        <v>0.80698529411764697</v>
      </c>
      <c r="AB438" s="392">
        <f t="shared" si="821"/>
        <v>53.802423618852089</v>
      </c>
      <c r="AC438" s="360"/>
    </row>
    <row r="439" spans="1:29" ht="17.25" customHeight="1" x14ac:dyDescent="0.25">
      <c r="A439" s="345" t="s">
        <v>148</v>
      </c>
      <c r="B439" s="661">
        <f t="shared" si="628"/>
        <v>49</v>
      </c>
      <c r="C439" s="661" t="str">
        <f t="shared" si="629"/>
        <v>MS 1011-49</v>
      </c>
      <c r="D439" s="346">
        <f t="shared" si="648"/>
        <v>42405</v>
      </c>
      <c r="E439" s="347">
        <v>7162036.9079999998</v>
      </c>
      <c r="F439" s="348">
        <v>665728.34030000004</v>
      </c>
      <c r="G439" s="348">
        <v>889.27800000000002</v>
      </c>
      <c r="H439" s="377">
        <f t="shared" si="809"/>
        <v>1.4122322619701995</v>
      </c>
      <c r="I439" s="377">
        <f t="shared" si="810"/>
        <v>6.7589422154144305</v>
      </c>
      <c r="J439" s="377">
        <f t="shared" si="811"/>
        <v>-0.40000000000190994</v>
      </c>
      <c r="K439" s="377">
        <f t="shared" si="812"/>
        <v>-16.200000000003456</v>
      </c>
      <c r="L439" s="377">
        <f t="shared" si="813"/>
        <v>0.20174746599574278</v>
      </c>
      <c r="M439" s="377">
        <f t="shared" si="814"/>
        <v>5.7142857143129992E-2</v>
      </c>
      <c r="N439" s="378" t="str">
        <f t="shared" si="815"/>
        <v>OK</v>
      </c>
      <c r="O439" s="378" t="str">
        <f t="shared" si="816"/>
        <v>OK</v>
      </c>
      <c r="P439" s="378" t="str">
        <f t="shared" si="817"/>
        <v>COND. MIN.</v>
      </c>
      <c r="Q439" s="378" t="str">
        <f t="shared" si="649"/>
        <v>COND. MIN.</v>
      </c>
      <c r="R439" s="629"/>
      <c r="S439" s="629"/>
      <c r="T439" s="625"/>
      <c r="U439" s="625"/>
      <c r="V439" s="356">
        <f t="shared" si="650"/>
        <v>3.5199999809265137</v>
      </c>
      <c r="W439" s="356">
        <f t="shared" si="651"/>
        <v>-5.7700000004842877</v>
      </c>
      <c r="X439" s="361" t="str">
        <f t="shared" si="818"/>
        <v>NORTE</v>
      </c>
      <c r="Y439" s="361" t="str">
        <f t="shared" si="819"/>
        <v>OESTE</v>
      </c>
      <c r="Z439" s="361" t="str">
        <f t="shared" si="820"/>
        <v>NOROESTE</v>
      </c>
      <c r="AA439" s="391">
        <f t="shared" si="652"/>
        <v>0.85355029585798814</v>
      </c>
      <c r="AB439" s="392">
        <f t="shared" si="821"/>
        <v>58.599944858841546</v>
      </c>
      <c r="AC439" s="360"/>
    </row>
    <row r="440" spans="1:29" ht="17.25" customHeight="1" x14ac:dyDescent="0.25">
      <c r="A440" s="345" t="s">
        <v>148</v>
      </c>
      <c r="B440" s="661">
        <f t="shared" ref="B440:B479" si="822">IF(A439=A440,B439+1,1)</f>
        <v>50</v>
      </c>
      <c r="C440" s="661" t="str">
        <f t="shared" ref="C440:C479" si="823">A440&amp;"-"&amp;B440</f>
        <v>MS 1011-50</v>
      </c>
      <c r="D440" s="346">
        <f t="shared" si="648"/>
        <v>42412</v>
      </c>
      <c r="E440" s="347">
        <v>7162036.9134999998</v>
      </c>
      <c r="F440" s="348">
        <v>665728.34340000001</v>
      </c>
      <c r="G440" s="348">
        <v>889.26599999999996</v>
      </c>
      <c r="H440" s="377">
        <f t="shared" si="809"/>
        <v>0.63134776076591081</v>
      </c>
      <c r="I440" s="377">
        <f t="shared" si="810"/>
        <v>6.8100293579155062</v>
      </c>
      <c r="J440" s="377">
        <f t="shared" si="811"/>
        <v>-1.2000000000057298</v>
      </c>
      <c r="K440" s="377">
        <f t="shared" si="812"/>
        <v>-17.400000000009186</v>
      </c>
      <c r="L440" s="377">
        <f t="shared" si="813"/>
        <v>9.019253725227297E-2</v>
      </c>
      <c r="M440" s="377">
        <f t="shared" si="814"/>
        <v>0.17142857142938997</v>
      </c>
      <c r="N440" s="378" t="str">
        <f t="shared" si="815"/>
        <v>OK</v>
      </c>
      <c r="O440" s="378" t="str">
        <f t="shared" si="816"/>
        <v>OK</v>
      </c>
      <c r="P440" s="378" t="str">
        <f t="shared" si="817"/>
        <v>COND. MIN.</v>
      </c>
      <c r="Q440" s="378" t="str">
        <f t="shared" si="649"/>
        <v>COND. MIN.</v>
      </c>
      <c r="R440" s="629"/>
      <c r="S440" s="629"/>
      <c r="T440" s="625"/>
      <c r="U440" s="625"/>
      <c r="V440" s="356">
        <f t="shared" si="650"/>
        <v>4.0699999779462814</v>
      </c>
      <c r="W440" s="356">
        <f t="shared" si="651"/>
        <v>-5.4600000032223761</v>
      </c>
      <c r="X440" s="361" t="str">
        <f t="shared" si="818"/>
        <v>NORTE</v>
      </c>
      <c r="Y440" s="361" t="str">
        <f t="shared" si="819"/>
        <v>OESTE</v>
      </c>
      <c r="Z440" s="361" t="str">
        <f t="shared" si="820"/>
        <v>NOROESTE</v>
      </c>
      <c r="AA440" s="391">
        <f t="shared" si="652"/>
        <v>0.80176211453744495</v>
      </c>
      <c r="AB440" s="392">
        <f t="shared" si="821"/>
        <v>53.29870289377628</v>
      </c>
      <c r="AC440" s="360"/>
    </row>
    <row r="441" spans="1:29" ht="17.25" customHeight="1" x14ac:dyDescent="0.25">
      <c r="A441" s="345" t="s">
        <v>148</v>
      </c>
      <c r="B441" s="661">
        <f t="shared" si="822"/>
        <v>51</v>
      </c>
      <c r="C441" s="661" t="str">
        <f t="shared" si="823"/>
        <v>MS 1011-51</v>
      </c>
      <c r="D441" s="346">
        <f t="shared" si="648"/>
        <v>42419</v>
      </c>
      <c r="E441" s="347">
        <v>7162036.9097999996</v>
      </c>
      <c r="F441" s="348">
        <v>665728.34149999998</v>
      </c>
      <c r="G441" s="348">
        <v>889.26700000000005</v>
      </c>
      <c r="H441" s="377">
        <f t="shared" si="809"/>
        <v>0.41593270913645941</v>
      </c>
      <c r="I441" s="377">
        <f t="shared" si="810"/>
        <v>6.753702668632668</v>
      </c>
      <c r="J441" s="377">
        <f t="shared" si="811"/>
        <v>0.100000000009004</v>
      </c>
      <c r="K441" s="377">
        <f t="shared" si="812"/>
        <v>-17.300000000000182</v>
      </c>
      <c r="L441" s="377">
        <f t="shared" si="813"/>
        <v>5.9418958448065627E-2</v>
      </c>
      <c r="M441" s="377">
        <f t="shared" si="814"/>
        <v>1.4285714287000571E-2</v>
      </c>
      <c r="N441" s="378" t="str">
        <f t="shared" si="815"/>
        <v>OK</v>
      </c>
      <c r="O441" s="378" t="str">
        <f t="shared" si="816"/>
        <v>OK</v>
      </c>
      <c r="P441" s="378" t="str">
        <f t="shared" si="817"/>
        <v>COND. MIN.</v>
      </c>
      <c r="Q441" s="378" t="str">
        <f t="shared" si="649"/>
        <v>COND. MIN.</v>
      </c>
      <c r="R441" s="629"/>
      <c r="S441" s="629"/>
      <c r="T441" s="625"/>
      <c r="U441" s="625"/>
      <c r="V441" s="356">
        <f t="shared" si="650"/>
        <v>3.6999999545514584</v>
      </c>
      <c r="W441" s="356">
        <f t="shared" si="651"/>
        <v>-5.6500000064261258</v>
      </c>
      <c r="X441" s="361" t="str">
        <f t="shared" si="818"/>
        <v>NORTE</v>
      </c>
      <c r="Y441" s="361" t="str">
        <f t="shared" si="819"/>
        <v>OESTE</v>
      </c>
      <c r="Z441" s="361" t="str">
        <f t="shared" si="820"/>
        <v>NOROESTE</v>
      </c>
      <c r="AA441" s="391">
        <f t="shared" si="652"/>
        <v>0.83703703703703713</v>
      </c>
      <c r="AB441" s="392">
        <f t="shared" si="821"/>
        <v>56.828548049170685</v>
      </c>
      <c r="AC441" s="360"/>
    </row>
    <row r="442" spans="1:29" ht="17.25" customHeight="1" x14ac:dyDescent="0.25">
      <c r="A442" s="345" t="s">
        <v>148</v>
      </c>
      <c r="B442" s="661">
        <f t="shared" si="822"/>
        <v>52</v>
      </c>
      <c r="C442" s="661" t="str">
        <f t="shared" si="823"/>
        <v>MS 1011-52</v>
      </c>
      <c r="D442" s="346">
        <f t="shared" si="648"/>
        <v>42426</v>
      </c>
      <c r="E442" s="347">
        <v>7162036.9101999998</v>
      </c>
      <c r="F442" s="348">
        <v>665728.33120000002</v>
      </c>
      <c r="G442" s="348">
        <v>889.25599999999997</v>
      </c>
      <c r="H442" s="377">
        <f t="shared" si="809"/>
        <v>1.0307764039197476</v>
      </c>
      <c r="I442" s="377">
        <f t="shared" si="810"/>
        <v>7.6557168108532148</v>
      </c>
      <c r="J442" s="377">
        <f t="shared" si="811"/>
        <v>-1.1000000000080945</v>
      </c>
      <c r="K442" s="377">
        <f t="shared" si="812"/>
        <v>-18.400000000008276</v>
      </c>
      <c r="L442" s="377">
        <f t="shared" si="813"/>
        <v>0.14725377198853537</v>
      </c>
      <c r="M442" s="377">
        <f t="shared" si="814"/>
        <v>0.15714285714401349</v>
      </c>
      <c r="N442" s="378" t="str">
        <f t="shared" si="815"/>
        <v>OK</v>
      </c>
      <c r="O442" s="378" t="str">
        <f t="shared" si="816"/>
        <v>OK</v>
      </c>
      <c r="P442" s="378" t="str">
        <f t="shared" si="817"/>
        <v>COND. MIN.</v>
      </c>
      <c r="Q442" s="378" t="str">
        <f t="shared" si="649"/>
        <v>COND. MIN.</v>
      </c>
      <c r="R442" s="629"/>
      <c r="S442" s="629"/>
      <c r="T442" s="625"/>
      <c r="U442" s="625"/>
      <c r="V442" s="356">
        <f t="shared" si="650"/>
        <v>3.7399999797344208</v>
      </c>
      <c r="W442" s="356">
        <f t="shared" si="651"/>
        <v>-6.6800000029616058</v>
      </c>
      <c r="X442" s="361" t="str">
        <f t="shared" si="818"/>
        <v>NORTE</v>
      </c>
      <c r="Y442" s="361" t="str">
        <f t="shared" si="819"/>
        <v>OESTE</v>
      </c>
      <c r="Z442" s="361" t="str">
        <f t="shared" si="820"/>
        <v>NOROESTE</v>
      </c>
      <c r="AA442" s="391">
        <f t="shared" si="652"/>
        <v>0.87206266318537851</v>
      </c>
      <c r="AB442" s="392">
        <f t="shared" si="821"/>
        <v>60.69922621380038</v>
      </c>
      <c r="AC442" s="360"/>
    </row>
    <row r="443" spans="1:29" ht="17.25" customHeight="1" x14ac:dyDescent="0.25">
      <c r="A443" s="345" t="s">
        <v>148</v>
      </c>
      <c r="B443" s="661">
        <f t="shared" si="822"/>
        <v>53</v>
      </c>
      <c r="C443" s="661" t="str">
        <f t="shared" si="823"/>
        <v>MS 1011-53</v>
      </c>
      <c r="D443" s="346">
        <f t="shared" si="648"/>
        <v>42433</v>
      </c>
      <c r="E443" s="347">
        <v>7162036.9116000002</v>
      </c>
      <c r="F443" s="348">
        <v>665728.33239999996</v>
      </c>
      <c r="G443" s="348">
        <v>889.25300000000004</v>
      </c>
      <c r="H443" s="377">
        <f t="shared" si="809"/>
        <v>0.1843909168444795</v>
      </c>
      <c r="I443" s="377">
        <f t="shared" si="810"/>
        <v>7.621548417622785</v>
      </c>
      <c r="J443" s="377">
        <f t="shared" si="811"/>
        <v>-0.29999999999290594</v>
      </c>
      <c r="K443" s="377">
        <f t="shared" si="812"/>
        <v>-18.700000000001182</v>
      </c>
      <c r="L443" s="377">
        <f t="shared" si="813"/>
        <v>2.6341559549211357E-2</v>
      </c>
      <c r="M443" s="377">
        <f t="shared" si="814"/>
        <v>4.2857142856129418E-2</v>
      </c>
      <c r="N443" s="378" t="str">
        <f t="shared" si="815"/>
        <v>OK</v>
      </c>
      <c r="O443" s="378" t="str">
        <f t="shared" si="816"/>
        <v>OK</v>
      </c>
      <c r="P443" s="378" t="str">
        <f t="shared" si="817"/>
        <v>COND. MIN.</v>
      </c>
      <c r="Q443" s="378" t="str">
        <f t="shared" si="649"/>
        <v>COND. MIN.</v>
      </c>
      <c r="R443" s="629"/>
      <c r="S443" s="629"/>
      <c r="T443" s="625"/>
      <c r="U443" s="625"/>
      <c r="V443" s="356">
        <f t="shared" si="650"/>
        <v>3.8800000213086605</v>
      </c>
      <c r="W443" s="356">
        <f t="shared" si="651"/>
        <v>-6.5600000089034438</v>
      </c>
      <c r="X443" s="361" t="str">
        <f t="shared" si="818"/>
        <v>NORTE</v>
      </c>
      <c r="Y443" s="361" t="str">
        <f t="shared" si="819"/>
        <v>OESTE</v>
      </c>
      <c r="Z443" s="361" t="str">
        <f t="shared" si="820"/>
        <v>NOROESTE</v>
      </c>
      <c r="AA443" s="391">
        <f t="shared" si="652"/>
        <v>0.86089238845144356</v>
      </c>
      <c r="AB443" s="392">
        <f t="shared" si="821"/>
        <v>59.416928345578455</v>
      </c>
      <c r="AC443" s="360"/>
    </row>
    <row r="444" spans="1:29" ht="17.25" customHeight="1" x14ac:dyDescent="0.25">
      <c r="A444" s="345" t="s">
        <v>148</v>
      </c>
      <c r="B444" s="661">
        <f t="shared" si="822"/>
        <v>54</v>
      </c>
      <c r="C444" s="661" t="str">
        <f t="shared" si="823"/>
        <v>MS 1011-54</v>
      </c>
      <c r="D444" s="346">
        <f t="shared" si="648"/>
        <v>42440</v>
      </c>
      <c r="E444" s="347">
        <v>7162036.9101</v>
      </c>
      <c r="F444" s="348">
        <v>665728.34479999996</v>
      </c>
      <c r="G444" s="348">
        <v>889.25300000000004</v>
      </c>
      <c r="H444" s="377">
        <f t="shared" si="809"/>
        <v>1.249039634713502</v>
      </c>
      <c r="I444" s="377">
        <f t="shared" si="810"/>
        <v>6.4973302257884349</v>
      </c>
      <c r="J444" s="377">
        <f t="shared" si="811"/>
        <v>0</v>
      </c>
      <c r="K444" s="377">
        <f t="shared" si="812"/>
        <v>-18.700000000001182</v>
      </c>
      <c r="L444" s="377">
        <f t="shared" si="813"/>
        <v>0.17843423353050028</v>
      </c>
      <c r="M444" s="377">
        <f t="shared" si="814"/>
        <v>0</v>
      </c>
      <c r="N444" s="378" t="str">
        <f t="shared" si="815"/>
        <v>OK</v>
      </c>
      <c r="O444" s="378" t="str">
        <f t="shared" si="816"/>
        <v>OK</v>
      </c>
      <c r="P444" s="378" t="str">
        <f t="shared" si="817"/>
        <v>COND. MIN.</v>
      </c>
      <c r="Q444" s="378" t="str">
        <f t="shared" si="649"/>
        <v>COND. MIN.</v>
      </c>
      <c r="R444" s="629"/>
      <c r="S444" s="629"/>
      <c r="T444" s="625"/>
      <c r="U444" s="625"/>
      <c r="V444" s="356">
        <f t="shared" si="650"/>
        <v>3.7299999967217445</v>
      </c>
      <c r="W444" s="356">
        <f t="shared" si="651"/>
        <v>-5.3200000082142651</v>
      </c>
      <c r="X444" s="361" t="str">
        <f t="shared" si="818"/>
        <v>NORTE</v>
      </c>
      <c r="Y444" s="361" t="str">
        <f t="shared" si="819"/>
        <v>OESTE</v>
      </c>
      <c r="Z444" s="361" t="str">
        <f t="shared" si="820"/>
        <v>NOROESTE</v>
      </c>
      <c r="AA444" s="391">
        <f t="shared" si="652"/>
        <v>0.81846153846153846</v>
      </c>
      <c r="AB444" s="392">
        <f t="shared" si="821"/>
        <v>54.931083069666727</v>
      </c>
      <c r="AC444" s="360"/>
    </row>
    <row r="445" spans="1:29" ht="17.25" customHeight="1" x14ac:dyDescent="0.25">
      <c r="A445" s="345" t="s">
        <v>148</v>
      </c>
      <c r="B445" s="661">
        <f t="shared" si="822"/>
        <v>55</v>
      </c>
      <c r="C445" s="661" t="str">
        <f t="shared" si="823"/>
        <v>MS 1011-55</v>
      </c>
      <c r="D445" s="346">
        <f t="shared" si="648"/>
        <v>42447</v>
      </c>
      <c r="E445" s="347">
        <v>7162036.9190999996</v>
      </c>
      <c r="F445" s="348">
        <v>665728.34109999996</v>
      </c>
      <c r="G445" s="348">
        <v>889.24829999999997</v>
      </c>
      <c r="H445" s="377">
        <f t="shared" si="809"/>
        <v>0.97308783280095967</v>
      </c>
      <c r="I445" s="377">
        <f t="shared" si="810"/>
        <v>7.3357344353263727</v>
      </c>
      <c r="J445" s="377">
        <f t="shared" si="811"/>
        <v>-0.47000000000707587</v>
      </c>
      <c r="K445" s="377">
        <f t="shared" si="812"/>
        <v>-19.170000000008258</v>
      </c>
      <c r="L445" s="377">
        <f t="shared" si="813"/>
        <v>0.13901254754299425</v>
      </c>
      <c r="M445" s="377">
        <f t="shared" si="814"/>
        <v>6.7142857143867987E-2</v>
      </c>
      <c r="N445" s="378" t="str">
        <f t="shared" si="815"/>
        <v>OK</v>
      </c>
      <c r="O445" s="378" t="str">
        <f t="shared" si="816"/>
        <v>OK</v>
      </c>
      <c r="P445" s="378" t="str">
        <f t="shared" si="817"/>
        <v>COND. MIN.</v>
      </c>
      <c r="Q445" s="378" t="str">
        <f t="shared" si="649"/>
        <v>COND. MIN.</v>
      </c>
      <c r="R445" s="629"/>
      <c r="S445" s="629"/>
      <c r="T445" s="625"/>
      <c r="U445" s="625"/>
      <c r="V445" s="356">
        <f t="shared" si="650"/>
        <v>4.6299999579787254</v>
      </c>
      <c r="W445" s="356">
        <f t="shared" si="651"/>
        <v>-5.6900000083260238</v>
      </c>
      <c r="X445" s="361" t="str">
        <f t="shared" si="818"/>
        <v>NORTE</v>
      </c>
      <c r="Y445" s="361" t="str">
        <f t="shared" si="819"/>
        <v>OESTE</v>
      </c>
      <c r="Z445" s="361" t="str">
        <f t="shared" si="820"/>
        <v>NOROESTE</v>
      </c>
      <c r="AA445" s="391">
        <f t="shared" si="652"/>
        <v>0.77520435967302459</v>
      </c>
      <c r="AB445" s="392">
        <f t="shared" si="821"/>
        <v>50.823564200593339</v>
      </c>
      <c r="AC445" s="360"/>
    </row>
    <row r="446" spans="1:29" ht="17.25" customHeight="1" x14ac:dyDescent="0.25">
      <c r="A446" s="345" t="s">
        <v>148</v>
      </c>
      <c r="B446" s="661">
        <f t="shared" si="822"/>
        <v>56</v>
      </c>
      <c r="C446" s="661" t="str">
        <f t="shared" si="823"/>
        <v>MS 1011-56</v>
      </c>
      <c r="D446" s="346">
        <f>D165</f>
        <v>42461</v>
      </c>
      <c r="E446" s="347">
        <v>7162036.9199000001</v>
      </c>
      <c r="F446" s="348">
        <v>665728.33660000004</v>
      </c>
      <c r="G446" s="348">
        <v>889.24099999999999</v>
      </c>
      <c r="H446" s="377">
        <f t="shared" si="809"/>
        <v>0.45705579648613032</v>
      </c>
      <c r="I446" s="377">
        <f t="shared" si="810"/>
        <v>7.7384559238859829</v>
      </c>
      <c r="J446" s="377">
        <f t="shared" si="811"/>
        <v>-0.72999999999865395</v>
      </c>
      <c r="K446" s="377">
        <f t="shared" si="812"/>
        <v>-19.900000000006912</v>
      </c>
      <c r="L446" s="377">
        <f t="shared" si="813"/>
        <v>3.2646842606152165E-2</v>
      </c>
      <c r="M446" s="377">
        <f t="shared" si="814"/>
        <v>5.2142857142760998E-2</v>
      </c>
      <c r="N446" s="378" t="str">
        <f t="shared" si="815"/>
        <v>OK</v>
      </c>
      <c r="O446" s="378" t="str">
        <f t="shared" si="816"/>
        <v>OK</v>
      </c>
      <c r="P446" s="378" t="str">
        <f t="shared" si="817"/>
        <v>COND. MIN.</v>
      </c>
      <c r="Q446" s="378" t="str">
        <f t="shared" si="649"/>
        <v>COND. MIN.</v>
      </c>
      <c r="R446" s="629"/>
      <c r="S446" s="629"/>
      <c r="T446" s="625"/>
      <c r="U446" s="625"/>
      <c r="V446" s="356">
        <f t="shared" si="650"/>
        <v>4.7100000083446503</v>
      </c>
      <c r="W446" s="356">
        <f t="shared" si="651"/>
        <v>-6.1400000005960464</v>
      </c>
      <c r="X446" s="361" t="str">
        <f t="shared" si="818"/>
        <v>NORTE</v>
      </c>
      <c r="Y446" s="361" t="str">
        <f t="shared" si="819"/>
        <v>OESTE</v>
      </c>
      <c r="Z446" s="361" t="str">
        <f t="shared" si="820"/>
        <v>NOROESTE</v>
      </c>
      <c r="AA446" s="391">
        <f t="shared" si="652"/>
        <v>0.79328165374676995</v>
      </c>
      <c r="AB446" s="392">
        <f t="shared" si="821"/>
        <v>52.493253479702943</v>
      </c>
      <c r="AC446" s="360"/>
    </row>
    <row r="447" spans="1:29" ht="17.25" customHeight="1" x14ac:dyDescent="0.25">
      <c r="A447" s="602"/>
      <c r="B447" s="661">
        <f t="shared" si="822"/>
        <v>1</v>
      </c>
      <c r="C447" s="661" t="str">
        <f t="shared" si="823"/>
        <v>-1</v>
      </c>
      <c r="D447" s="393"/>
      <c r="E447" s="381"/>
      <c r="F447" s="382"/>
      <c r="G447" s="382"/>
      <c r="H447" s="538"/>
      <c r="I447" s="538"/>
      <c r="J447" s="538"/>
      <c r="K447" s="538"/>
      <c r="L447" s="538"/>
      <c r="M447" s="538"/>
      <c r="N447" s="539"/>
      <c r="O447" s="539"/>
      <c r="P447" s="603"/>
      <c r="Q447" s="603"/>
      <c r="R447" s="602"/>
      <c r="S447" s="602"/>
      <c r="T447" s="354"/>
      <c r="U447" s="354"/>
      <c r="V447" s="383"/>
      <c r="W447" s="383"/>
      <c r="X447" s="384"/>
      <c r="Y447" s="384"/>
      <c r="Z447" s="384"/>
      <c r="AA447" s="603"/>
      <c r="AB447" s="603"/>
      <c r="AC447" s="451"/>
    </row>
    <row r="448" spans="1:29" ht="17.25" customHeight="1" x14ac:dyDescent="0.25">
      <c r="A448" s="345" t="s">
        <v>401</v>
      </c>
      <c r="B448" s="661">
        <f t="shared" si="822"/>
        <v>1</v>
      </c>
      <c r="C448" s="661" t="str">
        <f t="shared" si="823"/>
        <v>MS 1011 A-1</v>
      </c>
      <c r="D448" s="346">
        <f>D167</f>
        <v>42468</v>
      </c>
      <c r="E448" s="622">
        <v>7162037.0800999999</v>
      </c>
      <c r="F448" s="622">
        <v>665728.6139</v>
      </c>
      <c r="G448" s="631">
        <v>889.19799999999998</v>
      </c>
      <c r="H448" s="351"/>
      <c r="I448" s="351"/>
      <c r="J448" s="351"/>
      <c r="K448" s="351"/>
      <c r="L448" s="351"/>
      <c r="M448" s="351"/>
      <c r="N448" s="351"/>
      <c r="O448" s="351"/>
      <c r="P448" s="351"/>
      <c r="Q448" s="351"/>
      <c r="R448" s="638"/>
      <c r="S448" s="638"/>
      <c r="T448" s="354"/>
      <c r="U448" s="354"/>
      <c r="V448" s="383"/>
      <c r="W448" s="383"/>
      <c r="X448" s="384"/>
      <c r="Y448" s="384"/>
      <c r="Z448" s="384"/>
      <c r="AA448" s="603"/>
      <c r="AB448" s="603"/>
      <c r="AC448" s="451"/>
    </row>
    <row r="449" spans="1:29" ht="17.25" customHeight="1" x14ac:dyDescent="0.25">
      <c r="A449" s="345" t="s">
        <v>401</v>
      </c>
      <c r="B449" s="661">
        <f t="shared" si="822"/>
        <v>2</v>
      </c>
      <c r="C449" s="661" t="str">
        <f t="shared" si="823"/>
        <v>MS 1011 A-2</v>
      </c>
      <c r="D449" s="346">
        <f>D168</f>
        <v>42475</v>
      </c>
      <c r="E449" s="622">
        <v>7162037.0809000004</v>
      </c>
      <c r="F449" s="622">
        <v>665728.59580000001</v>
      </c>
      <c r="G449" s="631">
        <v>889.18700000000001</v>
      </c>
      <c r="H449" s="377">
        <f t="shared" si="809"/>
        <v>1.8117670940834951</v>
      </c>
      <c r="I449" s="377">
        <f>SQRT((E449-$E$448)^2+(F449-$F$448)^2)*100</f>
        <v>1.8117670940834951</v>
      </c>
      <c r="J449" s="377">
        <f t="shared" si="811"/>
        <v>-1.0999999999967258</v>
      </c>
      <c r="K449" s="377">
        <f>(G449-$G$448)*100</f>
        <v>-1.0999999999967258</v>
      </c>
      <c r="L449" s="377">
        <f t="shared" si="813"/>
        <v>0.25882387058335643</v>
      </c>
      <c r="M449" s="377">
        <f t="shared" si="814"/>
        <v>0.1571428571423894</v>
      </c>
      <c r="N449" s="378" t="str">
        <f t="shared" si="815"/>
        <v>ATENÇÃO</v>
      </c>
      <c r="O449" s="378" t="str">
        <f t="shared" si="816"/>
        <v>OK</v>
      </c>
      <c r="P449" s="378" t="str">
        <f t="shared" ref="P449" si="824">IF(L449&lt;=1,"COND. MIN.",IF(AND(1&lt;L449, L449&lt;=2),"ATENÇÃO",IF(AND(2&lt;L449,L449&lt;=5),"ALERTA","INTERVENÇÃO")))</f>
        <v>COND. MIN.</v>
      </c>
      <c r="Q449" s="378" t="str">
        <f t="shared" ref="Q449:Q475" si="825">IF(M449&lt;=2,"COND. MIN.",IF(AND(2&lt;M449, M449&lt;=4),"ATENÇÃO",IF(AND(4&lt;M449, M449&lt;=10),"ALERTA","INTERVENÇÃO")))</f>
        <v>COND. MIN.</v>
      </c>
      <c r="R449" s="629"/>
      <c r="S449" s="629"/>
      <c r="T449" s="625"/>
      <c r="U449" s="625"/>
      <c r="V449" s="356">
        <f>(E449-$E$448)*100</f>
        <v>8.0000050365924835E-2</v>
      </c>
      <c r="W449" s="356">
        <f>(F449-$F$448)*100</f>
        <v>-1.8099999986588955</v>
      </c>
      <c r="X449" s="361" t="str">
        <f t="shared" si="818"/>
        <v>NORTE</v>
      </c>
      <c r="Y449" s="361" t="str">
        <f t="shared" si="819"/>
        <v>OESTE</v>
      </c>
      <c r="Z449" s="361" t="str">
        <f t="shared" si="820"/>
        <v>NOROESTE</v>
      </c>
      <c r="AA449" s="358">
        <f t="shared" ref="AA449:AA475" si="826">ABS(ROUND(W449,2)/ROUND(I449,2))</f>
        <v>1</v>
      </c>
      <c r="AB449" s="392">
        <f t="shared" si="821"/>
        <v>90</v>
      </c>
      <c r="AC449" s="678" t="s">
        <v>408</v>
      </c>
    </row>
    <row r="450" spans="1:29" ht="17.25" customHeight="1" x14ac:dyDescent="0.25">
      <c r="A450" s="345" t="s">
        <v>401</v>
      </c>
      <c r="B450" s="661">
        <f t="shared" si="822"/>
        <v>3</v>
      </c>
      <c r="C450" s="661" t="str">
        <f t="shared" si="823"/>
        <v>MS 1011 A-3</v>
      </c>
      <c r="D450" s="346">
        <f>D169</f>
        <v>42482</v>
      </c>
      <c r="E450" s="347">
        <v>7162037.0729999999</v>
      </c>
      <c r="F450" s="622">
        <v>665728.59340000001</v>
      </c>
      <c r="G450" s="623">
        <v>889.18200000000002</v>
      </c>
      <c r="H450" s="377">
        <f t="shared" ref="H450:H451" si="827">SQRT((E450-E449)^2+(F450-F449)^2)*100</f>
        <v>0.8256513106393788</v>
      </c>
      <c r="I450" s="377">
        <f t="shared" ref="I450:I451" si="828">SQRT((E450-$E$448)^2+(F450-$F$448)^2)*100</f>
        <v>2.1694699813706046</v>
      </c>
      <c r="J450" s="377">
        <f t="shared" ref="J450:J451" si="829">(G450-G449)*100</f>
        <v>-0.49999999999954525</v>
      </c>
      <c r="K450" s="377">
        <f t="shared" ref="K450:K451" si="830">(G450-$G$448)*100</f>
        <v>-1.5999999999962711</v>
      </c>
      <c r="L450" s="377">
        <f t="shared" ref="L450:L451" si="831">H450/(D450-D449)</f>
        <v>0.11795018723419697</v>
      </c>
      <c r="M450" s="377">
        <f t="shared" ref="M450:M451" si="832">ABS((J450/(D450-D449)))</f>
        <v>7.1428571428506463E-2</v>
      </c>
      <c r="N450" s="378" t="str">
        <f t="shared" ref="N450:N475" si="833">IF(L450&lt;=0.25,"OK",IF(AND(0.25&lt;L450,L450&lt;=1),"ATENÇÃO",IF(AND(1&lt;L450,L450&lt;=4),"ALERTA",IF(AND(4&lt;L450,L450&lt;=14),"INTERVENÇÃO","PARALISAÇÃO"))))</f>
        <v>OK</v>
      </c>
      <c r="O450" s="378" t="str">
        <f t="shared" ref="O450:O475" si="834">IF(M450&lt;=0.25,"OK",IF(AND(0.25&lt;M450,M450&lt;=1),"ATENÇÃO",IF(AND(1&lt;M450,M450&lt;=4),"ALERTA",IF(AND(4&lt;M450,M450&lt;=14),"INTERVENÇÃO","PARALISAÇÃO"))))</f>
        <v>OK</v>
      </c>
      <c r="P450" s="378" t="str">
        <f t="shared" ref="P450:P475" si="835">IF(L450&lt;=1,"COND. MIN.",IF(AND(1&lt;L450, L450&lt;=2),"ATENÇÃO",IF(AND(2&lt;L450,L450&lt;=5),"ALERTA","INTERVENÇÃO")))</f>
        <v>COND. MIN.</v>
      </c>
      <c r="Q450" s="378" t="str">
        <f t="shared" si="825"/>
        <v>COND. MIN.</v>
      </c>
      <c r="R450" s="629"/>
      <c r="S450" s="629"/>
      <c r="T450" s="625"/>
      <c r="U450" s="625"/>
      <c r="V450" s="356">
        <f t="shared" ref="V450:V475" si="836">(E450-$E$448)*100</f>
        <v>-0.71000000461935997</v>
      </c>
      <c r="W450" s="356">
        <f t="shared" ref="W450:W475" si="837">(F450-$F$448)*100</f>
        <v>-2.0499999984167516</v>
      </c>
      <c r="X450" s="361" t="str">
        <f t="shared" si="818"/>
        <v>SUL</v>
      </c>
      <c r="Y450" s="361" t="str">
        <f t="shared" si="819"/>
        <v>OESTE</v>
      </c>
      <c r="Z450" s="361" t="str">
        <f t="shared" si="820"/>
        <v>SUDOESTE</v>
      </c>
      <c r="AA450" s="358">
        <f t="shared" si="826"/>
        <v>0.94470046082949299</v>
      </c>
      <c r="AB450" s="392">
        <f t="shared" ref="AB450:AB475" si="838">DEGREES(ASIN(AA450))</f>
        <v>70.85654381560451</v>
      </c>
      <c r="AC450" s="360"/>
    </row>
    <row r="451" spans="1:29" ht="17.25" customHeight="1" x14ac:dyDescent="0.25">
      <c r="A451" s="345" t="s">
        <v>401</v>
      </c>
      <c r="B451" s="661">
        <f t="shared" si="822"/>
        <v>4</v>
      </c>
      <c r="C451" s="661" t="str">
        <f t="shared" si="823"/>
        <v>MS 1011 A-4</v>
      </c>
      <c r="D451" s="633">
        <v>42496</v>
      </c>
      <c r="E451" s="347">
        <v>7162037.0730999997</v>
      </c>
      <c r="F451" s="622">
        <v>665728.59380000003</v>
      </c>
      <c r="G451" s="623">
        <v>889.16899999999998</v>
      </c>
      <c r="H451" s="377">
        <f t="shared" si="827"/>
        <v>4.1231053979320746E-2</v>
      </c>
      <c r="I451" s="377">
        <f t="shared" si="828"/>
        <v>2.1284031611156542</v>
      </c>
      <c r="J451" s="377">
        <f t="shared" si="829"/>
        <v>-1.3000000000033651</v>
      </c>
      <c r="K451" s="377">
        <f t="shared" si="830"/>
        <v>-2.8999999999996362</v>
      </c>
      <c r="L451" s="377">
        <f t="shared" si="831"/>
        <v>2.945075284237196E-3</v>
      </c>
      <c r="M451" s="377">
        <f t="shared" si="832"/>
        <v>9.2857142857383224E-2</v>
      </c>
      <c r="N451" s="378" t="str">
        <f t="shared" si="833"/>
        <v>OK</v>
      </c>
      <c r="O451" s="378" t="str">
        <f t="shared" si="834"/>
        <v>OK</v>
      </c>
      <c r="P451" s="378" t="str">
        <f t="shared" si="835"/>
        <v>COND. MIN.</v>
      </c>
      <c r="Q451" s="378" t="str">
        <f t="shared" si="825"/>
        <v>COND. MIN.</v>
      </c>
      <c r="R451" s="629"/>
      <c r="S451" s="629"/>
      <c r="T451" s="625"/>
      <c r="U451" s="625"/>
      <c r="V451" s="356">
        <f t="shared" si="836"/>
        <v>-0.70000002160668373</v>
      </c>
      <c r="W451" s="356">
        <f t="shared" si="837"/>
        <v>-2.0099999965168536</v>
      </c>
      <c r="X451" s="361" t="str">
        <f t="shared" si="818"/>
        <v>SUL</v>
      </c>
      <c r="Y451" s="361" t="str">
        <f t="shared" si="819"/>
        <v>OESTE</v>
      </c>
      <c r="Z451" s="361" t="str">
        <f t="shared" si="820"/>
        <v>SUDOESTE</v>
      </c>
      <c r="AA451" s="358">
        <f t="shared" si="826"/>
        <v>0.94366197183098588</v>
      </c>
      <c r="AB451" s="392">
        <f t="shared" si="838"/>
        <v>70.675921839895423</v>
      </c>
      <c r="AC451" s="360"/>
    </row>
    <row r="452" spans="1:29" ht="17.25" customHeight="1" x14ac:dyDescent="0.25">
      <c r="A452" s="345" t="s">
        <v>401</v>
      </c>
      <c r="B452" s="661">
        <f t="shared" si="822"/>
        <v>5</v>
      </c>
      <c r="C452" s="661" t="str">
        <f t="shared" si="823"/>
        <v>MS 1011 A-5</v>
      </c>
      <c r="D452" s="346"/>
      <c r="E452" s="347"/>
      <c r="F452" s="348"/>
      <c r="G452" s="348"/>
      <c r="H452" s="377">
        <f t="shared" si="809"/>
        <v>719291106.55604339</v>
      </c>
      <c r="I452" s="377">
        <f t="shared" si="810"/>
        <v>719291084.79982185</v>
      </c>
      <c r="J452" s="377">
        <f t="shared" si="811"/>
        <v>-88916.9</v>
      </c>
      <c r="K452" s="377">
        <f t="shared" si="812"/>
        <v>-88944</v>
      </c>
      <c r="L452" s="377">
        <f t="shared" si="813"/>
        <v>-16926.089668581593</v>
      </c>
      <c r="M452" s="377">
        <f t="shared" si="814"/>
        <v>2.0923592808734939</v>
      </c>
      <c r="N452" s="378" t="str">
        <f t="shared" si="833"/>
        <v>OK</v>
      </c>
      <c r="O452" s="378" t="str">
        <f t="shared" si="834"/>
        <v>ALERTA</v>
      </c>
      <c r="P452" s="378" t="str">
        <f t="shared" si="835"/>
        <v>COND. MIN.</v>
      </c>
      <c r="Q452" s="378" t="str">
        <f t="shared" si="825"/>
        <v>ATENÇÃO</v>
      </c>
      <c r="R452" s="629"/>
      <c r="S452" s="629"/>
      <c r="T452" s="625"/>
      <c r="U452" s="625"/>
      <c r="V452" s="356">
        <f t="shared" si="836"/>
        <v>-716203708.00999999</v>
      </c>
      <c r="W452" s="356">
        <f t="shared" si="837"/>
        <v>-66572861.390000001</v>
      </c>
      <c r="X452" s="361" t="str">
        <f t="shared" si="818"/>
        <v>SUL</v>
      </c>
      <c r="Y452" s="361" t="str">
        <f t="shared" si="819"/>
        <v>OESTE</v>
      </c>
      <c r="Z452" s="361" t="str">
        <f t="shared" si="820"/>
        <v>SUDOESTE</v>
      </c>
      <c r="AA452" s="358">
        <f t="shared" si="826"/>
        <v>9.2553436010555712E-2</v>
      </c>
      <c r="AB452" s="392">
        <f t="shared" si="838"/>
        <v>5.3105215229877336</v>
      </c>
      <c r="AC452" s="360"/>
    </row>
    <row r="453" spans="1:29" ht="17.25" customHeight="1" x14ac:dyDescent="0.25">
      <c r="A453" s="345" t="s">
        <v>401</v>
      </c>
      <c r="B453" s="661">
        <f t="shared" si="822"/>
        <v>6</v>
      </c>
      <c r="C453" s="661" t="str">
        <f t="shared" si="823"/>
        <v>MS 1011 A-6</v>
      </c>
      <c r="D453" s="346"/>
      <c r="E453" s="347"/>
      <c r="F453" s="348"/>
      <c r="G453" s="348"/>
      <c r="H453" s="377">
        <f t="shared" si="809"/>
        <v>0</v>
      </c>
      <c r="I453" s="377">
        <f t="shared" si="810"/>
        <v>719291084.79982185</v>
      </c>
      <c r="J453" s="377">
        <f t="shared" si="811"/>
        <v>0</v>
      </c>
      <c r="K453" s="377">
        <f t="shared" si="812"/>
        <v>-88944</v>
      </c>
      <c r="L453" s="377" t="e">
        <f t="shared" si="813"/>
        <v>#DIV/0!</v>
      </c>
      <c r="M453" s="377" t="e">
        <f t="shared" si="814"/>
        <v>#DIV/0!</v>
      </c>
      <c r="N453" s="378" t="e">
        <f t="shared" si="833"/>
        <v>#DIV/0!</v>
      </c>
      <c r="O453" s="378" t="e">
        <f t="shared" si="834"/>
        <v>#DIV/0!</v>
      </c>
      <c r="P453" s="378" t="e">
        <f t="shared" si="835"/>
        <v>#DIV/0!</v>
      </c>
      <c r="Q453" s="378" t="e">
        <f t="shared" si="825"/>
        <v>#DIV/0!</v>
      </c>
      <c r="R453" s="629"/>
      <c r="S453" s="629"/>
      <c r="T453" s="625"/>
      <c r="U453" s="625"/>
      <c r="V453" s="356">
        <f t="shared" si="836"/>
        <v>-716203708.00999999</v>
      </c>
      <c r="W453" s="356">
        <f t="shared" si="837"/>
        <v>-66572861.390000001</v>
      </c>
      <c r="X453" s="361" t="str">
        <f t="shared" si="818"/>
        <v>SUL</v>
      </c>
      <c r="Y453" s="361" t="str">
        <f t="shared" si="819"/>
        <v>OESTE</v>
      </c>
      <c r="Z453" s="361" t="str">
        <f t="shared" si="820"/>
        <v>SUDOESTE</v>
      </c>
      <c r="AA453" s="358">
        <f t="shared" si="826"/>
        <v>9.2553436010555712E-2</v>
      </c>
      <c r="AB453" s="392">
        <f t="shared" si="838"/>
        <v>5.3105215229877336</v>
      </c>
      <c r="AC453" s="360"/>
    </row>
    <row r="454" spans="1:29" ht="17.25" customHeight="1" x14ac:dyDescent="0.25">
      <c r="A454" s="345" t="s">
        <v>401</v>
      </c>
      <c r="B454" s="661">
        <f t="shared" si="822"/>
        <v>7</v>
      </c>
      <c r="C454" s="661" t="str">
        <f t="shared" si="823"/>
        <v>MS 1011 A-7</v>
      </c>
      <c r="D454" s="346"/>
      <c r="E454" s="347"/>
      <c r="F454" s="348"/>
      <c r="G454" s="348"/>
      <c r="H454" s="377">
        <f t="shared" si="809"/>
        <v>0</v>
      </c>
      <c r="I454" s="377">
        <f t="shared" si="810"/>
        <v>719291084.79982185</v>
      </c>
      <c r="J454" s="377">
        <f t="shared" si="811"/>
        <v>0</v>
      </c>
      <c r="K454" s="377">
        <f t="shared" si="812"/>
        <v>-88944</v>
      </c>
      <c r="L454" s="377" t="e">
        <f t="shared" si="813"/>
        <v>#DIV/0!</v>
      </c>
      <c r="M454" s="377" t="e">
        <f t="shared" si="814"/>
        <v>#DIV/0!</v>
      </c>
      <c r="N454" s="378" t="e">
        <f t="shared" si="833"/>
        <v>#DIV/0!</v>
      </c>
      <c r="O454" s="378" t="e">
        <f t="shared" si="834"/>
        <v>#DIV/0!</v>
      </c>
      <c r="P454" s="378" t="e">
        <f t="shared" si="835"/>
        <v>#DIV/0!</v>
      </c>
      <c r="Q454" s="378" t="e">
        <f t="shared" si="825"/>
        <v>#DIV/0!</v>
      </c>
      <c r="R454" s="629"/>
      <c r="S454" s="629"/>
      <c r="T454" s="625"/>
      <c r="U454" s="625"/>
      <c r="V454" s="356">
        <f t="shared" si="836"/>
        <v>-716203708.00999999</v>
      </c>
      <c r="W454" s="356">
        <f t="shared" si="837"/>
        <v>-66572861.390000001</v>
      </c>
      <c r="X454" s="361" t="str">
        <f t="shared" si="818"/>
        <v>SUL</v>
      </c>
      <c r="Y454" s="361" t="str">
        <f t="shared" si="819"/>
        <v>OESTE</v>
      </c>
      <c r="Z454" s="361" t="str">
        <f t="shared" si="820"/>
        <v>SUDOESTE</v>
      </c>
      <c r="AA454" s="358">
        <f t="shared" si="826"/>
        <v>9.2553436010555712E-2</v>
      </c>
      <c r="AB454" s="392">
        <f t="shared" si="838"/>
        <v>5.3105215229877336</v>
      </c>
      <c r="AC454" s="360"/>
    </row>
    <row r="455" spans="1:29" ht="17.25" customHeight="1" x14ac:dyDescent="0.25">
      <c r="A455" s="345" t="s">
        <v>401</v>
      </c>
      <c r="B455" s="661">
        <f t="shared" si="822"/>
        <v>8</v>
      </c>
      <c r="C455" s="661" t="str">
        <f t="shared" si="823"/>
        <v>MS 1011 A-8</v>
      </c>
      <c r="D455" s="346"/>
      <c r="E455" s="347"/>
      <c r="F455" s="348"/>
      <c r="G455" s="348"/>
      <c r="H455" s="377">
        <f t="shared" si="809"/>
        <v>0</v>
      </c>
      <c r="I455" s="377">
        <f t="shared" si="810"/>
        <v>719291084.79982185</v>
      </c>
      <c r="J455" s="377">
        <f t="shared" si="811"/>
        <v>0</v>
      </c>
      <c r="K455" s="377">
        <f t="shared" si="812"/>
        <v>-88944</v>
      </c>
      <c r="L455" s="377" t="e">
        <f t="shared" si="813"/>
        <v>#DIV/0!</v>
      </c>
      <c r="M455" s="377" t="e">
        <f t="shared" si="814"/>
        <v>#DIV/0!</v>
      </c>
      <c r="N455" s="378" t="e">
        <f t="shared" si="833"/>
        <v>#DIV/0!</v>
      </c>
      <c r="O455" s="378" t="e">
        <f t="shared" si="834"/>
        <v>#DIV/0!</v>
      </c>
      <c r="P455" s="378" t="e">
        <f t="shared" si="835"/>
        <v>#DIV/0!</v>
      </c>
      <c r="Q455" s="378" t="e">
        <f t="shared" si="825"/>
        <v>#DIV/0!</v>
      </c>
      <c r="R455" s="629"/>
      <c r="S455" s="629"/>
      <c r="T455" s="625"/>
      <c r="U455" s="625"/>
      <c r="V455" s="356">
        <f t="shared" si="836"/>
        <v>-716203708.00999999</v>
      </c>
      <c r="W455" s="356">
        <f t="shared" si="837"/>
        <v>-66572861.390000001</v>
      </c>
      <c r="X455" s="361" t="str">
        <f t="shared" si="818"/>
        <v>SUL</v>
      </c>
      <c r="Y455" s="361" t="str">
        <f t="shared" si="819"/>
        <v>OESTE</v>
      </c>
      <c r="Z455" s="361" t="str">
        <f t="shared" si="820"/>
        <v>SUDOESTE</v>
      </c>
      <c r="AA455" s="358">
        <f t="shared" si="826"/>
        <v>9.2553436010555712E-2</v>
      </c>
      <c r="AB455" s="392">
        <f t="shared" si="838"/>
        <v>5.3105215229877336</v>
      </c>
      <c r="AC455" s="360"/>
    </row>
    <row r="456" spans="1:29" ht="17.25" customHeight="1" x14ac:dyDescent="0.25">
      <c r="A456" s="345" t="s">
        <v>401</v>
      </c>
      <c r="B456" s="661">
        <f t="shared" si="822"/>
        <v>9</v>
      </c>
      <c r="C456" s="661" t="str">
        <f t="shared" si="823"/>
        <v>MS 1011 A-9</v>
      </c>
      <c r="D456" s="346"/>
      <c r="E456" s="347"/>
      <c r="F456" s="348"/>
      <c r="G456" s="348"/>
      <c r="H456" s="377">
        <f t="shared" si="809"/>
        <v>0</v>
      </c>
      <c r="I456" s="377">
        <f t="shared" si="810"/>
        <v>719291084.79982185</v>
      </c>
      <c r="J456" s="377">
        <f t="shared" si="811"/>
        <v>0</v>
      </c>
      <c r="K456" s="377">
        <f t="shared" si="812"/>
        <v>-88944</v>
      </c>
      <c r="L456" s="377" t="e">
        <f t="shared" si="813"/>
        <v>#DIV/0!</v>
      </c>
      <c r="M456" s="377" t="e">
        <f t="shared" si="814"/>
        <v>#DIV/0!</v>
      </c>
      <c r="N456" s="378" t="e">
        <f t="shared" si="833"/>
        <v>#DIV/0!</v>
      </c>
      <c r="O456" s="378" t="e">
        <f t="shared" si="834"/>
        <v>#DIV/0!</v>
      </c>
      <c r="P456" s="378" t="e">
        <f t="shared" si="835"/>
        <v>#DIV/0!</v>
      </c>
      <c r="Q456" s="378" t="e">
        <f t="shared" si="825"/>
        <v>#DIV/0!</v>
      </c>
      <c r="R456" s="629"/>
      <c r="S456" s="629"/>
      <c r="T456" s="625"/>
      <c r="U456" s="625"/>
      <c r="V456" s="356">
        <f t="shared" si="836"/>
        <v>-716203708.00999999</v>
      </c>
      <c r="W456" s="356">
        <f t="shared" si="837"/>
        <v>-66572861.390000001</v>
      </c>
      <c r="X456" s="361" t="str">
        <f t="shared" si="818"/>
        <v>SUL</v>
      </c>
      <c r="Y456" s="361" t="str">
        <f t="shared" si="819"/>
        <v>OESTE</v>
      </c>
      <c r="Z456" s="361" t="str">
        <f t="shared" si="820"/>
        <v>SUDOESTE</v>
      </c>
      <c r="AA456" s="358">
        <f t="shared" si="826"/>
        <v>9.2553436010555712E-2</v>
      </c>
      <c r="AB456" s="392">
        <f t="shared" si="838"/>
        <v>5.3105215229877336</v>
      </c>
      <c r="AC456" s="360"/>
    </row>
    <row r="457" spans="1:29" ht="17.25" customHeight="1" x14ac:dyDescent="0.25">
      <c r="A457" s="345" t="s">
        <v>401</v>
      </c>
      <c r="B457" s="661">
        <f t="shared" si="822"/>
        <v>10</v>
      </c>
      <c r="C457" s="661" t="str">
        <f t="shared" si="823"/>
        <v>MS 1011 A-10</v>
      </c>
      <c r="D457" s="346"/>
      <c r="E457" s="347"/>
      <c r="F457" s="348"/>
      <c r="G457" s="348"/>
      <c r="H457" s="377">
        <f t="shared" si="809"/>
        <v>0</v>
      </c>
      <c r="I457" s="377">
        <f t="shared" si="810"/>
        <v>719291084.79982185</v>
      </c>
      <c r="J457" s="377">
        <f t="shared" si="811"/>
        <v>0</v>
      </c>
      <c r="K457" s="377">
        <f t="shared" si="812"/>
        <v>-88944</v>
      </c>
      <c r="L457" s="377" t="e">
        <f t="shared" si="813"/>
        <v>#DIV/0!</v>
      </c>
      <c r="M457" s="377" t="e">
        <f t="shared" si="814"/>
        <v>#DIV/0!</v>
      </c>
      <c r="N457" s="378" t="e">
        <f t="shared" si="833"/>
        <v>#DIV/0!</v>
      </c>
      <c r="O457" s="378" t="e">
        <f t="shared" si="834"/>
        <v>#DIV/0!</v>
      </c>
      <c r="P457" s="378" t="e">
        <f t="shared" si="835"/>
        <v>#DIV/0!</v>
      </c>
      <c r="Q457" s="378" t="e">
        <f t="shared" si="825"/>
        <v>#DIV/0!</v>
      </c>
      <c r="R457" s="629"/>
      <c r="S457" s="629"/>
      <c r="T457" s="625"/>
      <c r="U457" s="625"/>
      <c r="V457" s="356">
        <f t="shared" si="836"/>
        <v>-716203708.00999999</v>
      </c>
      <c r="W457" s="356">
        <f t="shared" si="837"/>
        <v>-66572861.390000001</v>
      </c>
      <c r="X457" s="361" t="str">
        <f t="shared" si="818"/>
        <v>SUL</v>
      </c>
      <c r="Y457" s="361" t="str">
        <f t="shared" si="819"/>
        <v>OESTE</v>
      </c>
      <c r="Z457" s="361" t="str">
        <f t="shared" si="820"/>
        <v>SUDOESTE</v>
      </c>
      <c r="AA457" s="358">
        <f t="shared" si="826"/>
        <v>9.2553436010555712E-2</v>
      </c>
      <c r="AB457" s="392">
        <f t="shared" si="838"/>
        <v>5.3105215229877336</v>
      </c>
      <c r="AC457" s="360"/>
    </row>
    <row r="458" spans="1:29" ht="17.25" customHeight="1" x14ac:dyDescent="0.25">
      <c r="A458" s="345" t="s">
        <v>401</v>
      </c>
      <c r="B458" s="661">
        <f t="shared" si="822"/>
        <v>11</v>
      </c>
      <c r="C458" s="661" t="str">
        <f t="shared" si="823"/>
        <v>MS 1011 A-11</v>
      </c>
      <c r="D458" s="346"/>
      <c r="E458" s="347"/>
      <c r="F458" s="348"/>
      <c r="G458" s="348"/>
      <c r="H458" s="377">
        <f t="shared" si="809"/>
        <v>0</v>
      </c>
      <c r="I458" s="377">
        <f t="shared" si="810"/>
        <v>719291084.79982185</v>
      </c>
      <c r="J458" s="377">
        <f t="shared" si="811"/>
        <v>0</v>
      </c>
      <c r="K458" s="377">
        <f t="shared" si="812"/>
        <v>-88944</v>
      </c>
      <c r="L458" s="377" t="e">
        <f t="shared" si="813"/>
        <v>#DIV/0!</v>
      </c>
      <c r="M458" s="377" t="e">
        <f t="shared" si="814"/>
        <v>#DIV/0!</v>
      </c>
      <c r="N458" s="378" t="e">
        <f t="shared" si="833"/>
        <v>#DIV/0!</v>
      </c>
      <c r="O458" s="378" t="e">
        <f t="shared" si="834"/>
        <v>#DIV/0!</v>
      </c>
      <c r="P458" s="378" t="e">
        <f t="shared" si="835"/>
        <v>#DIV/0!</v>
      </c>
      <c r="Q458" s="378" t="e">
        <f t="shared" si="825"/>
        <v>#DIV/0!</v>
      </c>
      <c r="R458" s="629"/>
      <c r="S458" s="629"/>
      <c r="T458" s="625"/>
      <c r="U458" s="625"/>
      <c r="V458" s="356">
        <f t="shared" si="836"/>
        <v>-716203708.00999999</v>
      </c>
      <c r="W458" s="356">
        <f t="shared" si="837"/>
        <v>-66572861.390000001</v>
      </c>
      <c r="X458" s="361" t="str">
        <f t="shared" si="818"/>
        <v>SUL</v>
      </c>
      <c r="Y458" s="361" t="str">
        <f t="shared" si="819"/>
        <v>OESTE</v>
      </c>
      <c r="Z458" s="361" t="str">
        <f t="shared" si="820"/>
        <v>SUDOESTE</v>
      </c>
      <c r="AA458" s="358">
        <f t="shared" si="826"/>
        <v>9.2553436010555712E-2</v>
      </c>
      <c r="AB458" s="392">
        <f t="shared" si="838"/>
        <v>5.3105215229877336</v>
      </c>
      <c r="AC458" s="360"/>
    </row>
    <row r="459" spans="1:29" ht="17.25" customHeight="1" x14ac:dyDescent="0.25">
      <c r="A459" s="345" t="s">
        <v>401</v>
      </c>
      <c r="B459" s="661">
        <f t="shared" si="822"/>
        <v>12</v>
      </c>
      <c r="C459" s="661" t="str">
        <f t="shared" si="823"/>
        <v>MS 1011 A-12</v>
      </c>
      <c r="D459" s="346"/>
      <c r="E459" s="347"/>
      <c r="F459" s="348"/>
      <c r="G459" s="348"/>
      <c r="H459" s="377">
        <f t="shared" si="809"/>
        <v>0</v>
      </c>
      <c r="I459" s="377">
        <f t="shared" si="810"/>
        <v>719291084.79982185</v>
      </c>
      <c r="J459" s="377">
        <f t="shared" si="811"/>
        <v>0</v>
      </c>
      <c r="K459" s="377">
        <f t="shared" si="812"/>
        <v>-88944</v>
      </c>
      <c r="L459" s="377" t="e">
        <f t="shared" si="813"/>
        <v>#DIV/0!</v>
      </c>
      <c r="M459" s="377" t="e">
        <f t="shared" si="814"/>
        <v>#DIV/0!</v>
      </c>
      <c r="N459" s="378" t="e">
        <f t="shared" si="833"/>
        <v>#DIV/0!</v>
      </c>
      <c r="O459" s="378" t="e">
        <f t="shared" si="834"/>
        <v>#DIV/0!</v>
      </c>
      <c r="P459" s="378" t="e">
        <f t="shared" si="835"/>
        <v>#DIV/0!</v>
      </c>
      <c r="Q459" s="378" t="e">
        <f t="shared" si="825"/>
        <v>#DIV/0!</v>
      </c>
      <c r="R459" s="629"/>
      <c r="S459" s="629"/>
      <c r="T459" s="625"/>
      <c r="U459" s="625"/>
      <c r="V459" s="356">
        <f t="shared" si="836"/>
        <v>-716203708.00999999</v>
      </c>
      <c r="W459" s="356">
        <f t="shared" si="837"/>
        <v>-66572861.390000001</v>
      </c>
      <c r="X459" s="361" t="str">
        <f t="shared" si="818"/>
        <v>SUL</v>
      </c>
      <c r="Y459" s="361" t="str">
        <f t="shared" si="819"/>
        <v>OESTE</v>
      </c>
      <c r="Z459" s="361" t="str">
        <f t="shared" si="820"/>
        <v>SUDOESTE</v>
      </c>
      <c r="AA459" s="358">
        <f t="shared" si="826"/>
        <v>9.2553436010555712E-2</v>
      </c>
      <c r="AB459" s="392">
        <f t="shared" si="838"/>
        <v>5.3105215229877336</v>
      </c>
      <c r="AC459" s="360"/>
    </row>
    <row r="460" spans="1:29" ht="17.25" customHeight="1" x14ac:dyDescent="0.25">
      <c r="A460" s="345" t="s">
        <v>401</v>
      </c>
      <c r="B460" s="661">
        <f t="shared" si="822"/>
        <v>13</v>
      </c>
      <c r="C460" s="661" t="str">
        <f t="shared" si="823"/>
        <v>MS 1011 A-13</v>
      </c>
      <c r="D460" s="346"/>
      <c r="E460" s="347"/>
      <c r="F460" s="348"/>
      <c r="G460" s="348"/>
      <c r="H460" s="377">
        <f t="shared" si="809"/>
        <v>0</v>
      </c>
      <c r="I460" s="377">
        <f t="shared" si="810"/>
        <v>719291084.79982185</v>
      </c>
      <c r="J460" s="377">
        <f t="shared" si="811"/>
        <v>0</v>
      </c>
      <c r="K460" s="377">
        <f t="shared" si="812"/>
        <v>-88944</v>
      </c>
      <c r="L460" s="377" t="e">
        <f t="shared" si="813"/>
        <v>#DIV/0!</v>
      </c>
      <c r="M460" s="377" t="e">
        <f t="shared" si="814"/>
        <v>#DIV/0!</v>
      </c>
      <c r="N460" s="378" t="e">
        <f t="shared" si="833"/>
        <v>#DIV/0!</v>
      </c>
      <c r="O460" s="378" t="e">
        <f t="shared" si="834"/>
        <v>#DIV/0!</v>
      </c>
      <c r="P460" s="378" t="e">
        <f t="shared" si="835"/>
        <v>#DIV/0!</v>
      </c>
      <c r="Q460" s="378" t="e">
        <f t="shared" si="825"/>
        <v>#DIV/0!</v>
      </c>
      <c r="R460" s="629"/>
      <c r="S460" s="629"/>
      <c r="T460" s="625"/>
      <c r="U460" s="625"/>
      <c r="V460" s="356">
        <f t="shared" si="836"/>
        <v>-716203708.00999999</v>
      </c>
      <c r="W460" s="356">
        <f t="shared" si="837"/>
        <v>-66572861.390000001</v>
      </c>
      <c r="X460" s="361" t="str">
        <f t="shared" si="818"/>
        <v>SUL</v>
      </c>
      <c r="Y460" s="361" t="str">
        <f t="shared" si="819"/>
        <v>OESTE</v>
      </c>
      <c r="Z460" s="361" t="str">
        <f t="shared" si="820"/>
        <v>SUDOESTE</v>
      </c>
      <c r="AA460" s="358">
        <f t="shared" si="826"/>
        <v>9.2553436010555712E-2</v>
      </c>
      <c r="AB460" s="392">
        <f t="shared" si="838"/>
        <v>5.3105215229877336</v>
      </c>
      <c r="AC460" s="360"/>
    </row>
    <row r="461" spans="1:29" ht="17.25" customHeight="1" x14ac:dyDescent="0.25">
      <c r="A461" s="345" t="s">
        <v>401</v>
      </c>
      <c r="B461" s="661">
        <f t="shared" si="822"/>
        <v>14</v>
      </c>
      <c r="C461" s="661" t="str">
        <f t="shared" si="823"/>
        <v>MS 1011 A-14</v>
      </c>
      <c r="D461" s="346"/>
      <c r="E461" s="347"/>
      <c r="F461" s="348"/>
      <c r="G461" s="348"/>
      <c r="H461" s="377">
        <f t="shared" si="809"/>
        <v>0</v>
      </c>
      <c r="I461" s="377">
        <f t="shared" si="810"/>
        <v>719291084.79982185</v>
      </c>
      <c r="J461" s="377">
        <f t="shared" si="811"/>
        <v>0</v>
      </c>
      <c r="K461" s="377">
        <f t="shared" si="812"/>
        <v>-88944</v>
      </c>
      <c r="L461" s="377" t="e">
        <f t="shared" si="813"/>
        <v>#DIV/0!</v>
      </c>
      <c r="M461" s="377" t="e">
        <f t="shared" si="814"/>
        <v>#DIV/0!</v>
      </c>
      <c r="N461" s="378" t="e">
        <f t="shared" si="833"/>
        <v>#DIV/0!</v>
      </c>
      <c r="O461" s="378" t="e">
        <f t="shared" si="834"/>
        <v>#DIV/0!</v>
      </c>
      <c r="P461" s="378" t="e">
        <f t="shared" si="835"/>
        <v>#DIV/0!</v>
      </c>
      <c r="Q461" s="378" t="e">
        <f t="shared" si="825"/>
        <v>#DIV/0!</v>
      </c>
      <c r="R461" s="629"/>
      <c r="S461" s="629"/>
      <c r="T461" s="625"/>
      <c r="U461" s="625"/>
      <c r="V461" s="356">
        <f t="shared" si="836"/>
        <v>-716203708.00999999</v>
      </c>
      <c r="W461" s="356">
        <f t="shared" si="837"/>
        <v>-66572861.390000001</v>
      </c>
      <c r="X461" s="361" t="str">
        <f t="shared" si="818"/>
        <v>SUL</v>
      </c>
      <c r="Y461" s="361" t="str">
        <f t="shared" si="819"/>
        <v>OESTE</v>
      </c>
      <c r="Z461" s="361" t="str">
        <f t="shared" si="820"/>
        <v>SUDOESTE</v>
      </c>
      <c r="AA461" s="358">
        <f t="shared" si="826"/>
        <v>9.2553436010555712E-2</v>
      </c>
      <c r="AB461" s="392">
        <f t="shared" si="838"/>
        <v>5.3105215229877336</v>
      </c>
      <c r="AC461" s="360"/>
    </row>
    <row r="462" spans="1:29" ht="17.25" customHeight="1" x14ac:dyDescent="0.25">
      <c r="A462" s="345" t="s">
        <v>401</v>
      </c>
      <c r="B462" s="661">
        <f t="shared" si="822"/>
        <v>15</v>
      </c>
      <c r="C462" s="661" t="str">
        <f t="shared" si="823"/>
        <v>MS 1011 A-15</v>
      </c>
      <c r="D462" s="346"/>
      <c r="E462" s="347"/>
      <c r="F462" s="348"/>
      <c r="G462" s="348"/>
      <c r="H462" s="377">
        <f t="shared" si="809"/>
        <v>0</v>
      </c>
      <c r="I462" s="377">
        <f t="shared" si="810"/>
        <v>719291084.79982185</v>
      </c>
      <c r="J462" s="377">
        <f t="shared" si="811"/>
        <v>0</v>
      </c>
      <c r="K462" s="377">
        <f t="shared" si="812"/>
        <v>-88944</v>
      </c>
      <c r="L462" s="377" t="e">
        <f t="shared" si="813"/>
        <v>#DIV/0!</v>
      </c>
      <c r="M462" s="377" t="e">
        <f t="shared" si="814"/>
        <v>#DIV/0!</v>
      </c>
      <c r="N462" s="378" t="e">
        <f t="shared" si="833"/>
        <v>#DIV/0!</v>
      </c>
      <c r="O462" s="378" t="e">
        <f t="shared" si="834"/>
        <v>#DIV/0!</v>
      </c>
      <c r="P462" s="378" t="e">
        <f t="shared" si="835"/>
        <v>#DIV/0!</v>
      </c>
      <c r="Q462" s="378" t="e">
        <f t="shared" si="825"/>
        <v>#DIV/0!</v>
      </c>
      <c r="R462" s="629"/>
      <c r="S462" s="629"/>
      <c r="T462" s="625"/>
      <c r="U462" s="625"/>
      <c r="V462" s="356">
        <f t="shared" si="836"/>
        <v>-716203708.00999999</v>
      </c>
      <c r="W462" s="356">
        <f t="shared" si="837"/>
        <v>-66572861.390000001</v>
      </c>
      <c r="X462" s="361" t="str">
        <f t="shared" si="818"/>
        <v>SUL</v>
      </c>
      <c r="Y462" s="361" t="str">
        <f t="shared" si="819"/>
        <v>OESTE</v>
      </c>
      <c r="Z462" s="361" t="str">
        <f t="shared" si="820"/>
        <v>SUDOESTE</v>
      </c>
      <c r="AA462" s="358">
        <f t="shared" si="826"/>
        <v>9.2553436010555712E-2</v>
      </c>
      <c r="AB462" s="392">
        <f t="shared" si="838"/>
        <v>5.3105215229877336</v>
      </c>
      <c r="AC462" s="360"/>
    </row>
    <row r="463" spans="1:29" ht="17.25" customHeight="1" x14ac:dyDescent="0.25">
      <c r="A463" s="345" t="s">
        <v>401</v>
      </c>
      <c r="B463" s="661">
        <f t="shared" si="822"/>
        <v>16</v>
      </c>
      <c r="C463" s="661" t="str">
        <f t="shared" si="823"/>
        <v>MS 1011 A-16</v>
      </c>
      <c r="D463" s="346"/>
      <c r="E463" s="347"/>
      <c r="F463" s="348"/>
      <c r="G463" s="348"/>
      <c r="H463" s="377">
        <f t="shared" si="809"/>
        <v>0</v>
      </c>
      <c r="I463" s="377">
        <f t="shared" si="810"/>
        <v>719291084.79982185</v>
      </c>
      <c r="J463" s="377">
        <f t="shared" si="811"/>
        <v>0</v>
      </c>
      <c r="K463" s="377">
        <f t="shared" si="812"/>
        <v>-88944</v>
      </c>
      <c r="L463" s="377" t="e">
        <f t="shared" si="813"/>
        <v>#DIV/0!</v>
      </c>
      <c r="M463" s="377" t="e">
        <f t="shared" si="814"/>
        <v>#DIV/0!</v>
      </c>
      <c r="N463" s="378" t="e">
        <f t="shared" si="833"/>
        <v>#DIV/0!</v>
      </c>
      <c r="O463" s="378" t="e">
        <f t="shared" si="834"/>
        <v>#DIV/0!</v>
      </c>
      <c r="P463" s="378" t="e">
        <f t="shared" si="835"/>
        <v>#DIV/0!</v>
      </c>
      <c r="Q463" s="378" t="e">
        <f t="shared" si="825"/>
        <v>#DIV/0!</v>
      </c>
      <c r="R463" s="629"/>
      <c r="S463" s="629"/>
      <c r="T463" s="625"/>
      <c r="U463" s="625"/>
      <c r="V463" s="356">
        <f t="shared" si="836"/>
        <v>-716203708.00999999</v>
      </c>
      <c r="W463" s="356">
        <f t="shared" si="837"/>
        <v>-66572861.390000001</v>
      </c>
      <c r="X463" s="361" t="str">
        <f t="shared" si="818"/>
        <v>SUL</v>
      </c>
      <c r="Y463" s="361" t="str">
        <f t="shared" si="819"/>
        <v>OESTE</v>
      </c>
      <c r="Z463" s="361" t="str">
        <f t="shared" si="820"/>
        <v>SUDOESTE</v>
      </c>
      <c r="AA463" s="358">
        <f t="shared" si="826"/>
        <v>9.2553436010555712E-2</v>
      </c>
      <c r="AB463" s="392">
        <f t="shared" si="838"/>
        <v>5.3105215229877336</v>
      </c>
      <c r="AC463" s="360"/>
    </row>
    <row r="464" spans="1:29" ht="17.25" customHeight="1" x14ac:dyDescent="0.25">
      <c r="A464" s="345" t="s">
        <v>401</v>
      </c>
      <c r="B464" s="661">
        <f t="shared" si="822"/>
        <v>17</v>
      </c>
      <c r="C464" s="661" t="str">
        <f t="shared" si="823"/>
        <v>MS 1011 A-17</v>
      </c>
      <c r="D464" s="346"/>
      <c r="E464" s="347"/>
      <c r="F464" s="348"/>
      <c r="G464" s="348"/>
      <c r="H464" s="377">
        <f t="shared" si="809"/>
        <v>0</v>
      </c>
      <c r="I464" s="377">
        <f t="shared" si="810"/>
        <v>719291084.79982185</v>
      </c>
      <c r="J464" s="377">
        <f t="shared" si="811"/>
        <v>0</v>
      </c>
      <c r="K464" s="377">
        <f t="shared" si="812"/>
        <v>-88944</v>
      </c>
      <c r="L464" s="377" t="e">
        <f t="shared" si="813"/>
        <v>#DIV/0!</v>
      </c>
      <c r="M464" s="377" t="e">
        <f t="shared" si="814"/>
        <v>#DIV/0!</v>
      </c>
      <c r="N464" s="378" t="e">
        <f t="shared" si="833"/>
        <v>#DIV/0!</v>
      </c>
      <c r="O464" s="378" t="e">
        <f t="shared" si="834"/>
        <v>#DIV/0!</v>
      </c>
      <c r="P464" s="378" t="e">
        <f t="shared" si="835"/>
        <v>#DIV/0!</v>
      </c>
      <c r="Q464" s="378" t="e">
        <f t="shared" si="825"/>
        <v>#DIV/0!</v>
      </c>
      <c r="R464" s="629"/>
      <c r="S464" s="629"/>
      <c r="T464" s="625"/>
      <c r="U464" s="625"/>
      <c r="V464" s="356">
        <f t="shared" si="836"/>
        <v>-716203708.00999999</v>
      </c>
      <c r="W464" s="356">
        <f t="shared" si="837"/>
        <v>-66572861.390000001</v>
      </c>
      <c r="X464" s="361" t="str">
        <f t="shared" si="818"/>
        <v>SUL</v>
      </c>
      <c r="Y464" s="361" t="str">
        <f t="shared" si="819"/>
        <v>OESTE</v>
      </c>
      <c r="Z464" s="361" t="str">
        <f t="shared" si="820"/>
        <v>SUDOESTE</v>
      </c>
      <c r="AA464" s="358">
        <f t="shared" si="826"/>
        <v>9.2553436010555712E-2</v>
      </c>
      <c r="AB464" s="392">
        <f t="shared" si="838"/>
        <v>5.3105215229877336</v>
      </c>
      <c r="AC464" s="360"/>
    </row>
    <row r="465" spans="1:29" ht="17.25" customHeight="1" x14ac:dyDescent="0.25">
      <c r="A465" s="345" t="s">
        <v>401</v>
      </c>
      <c r="B465" s="661">
        <f t="shared" si="822"/>
        <v>18</v>
      </c>
      <c r="C465" s="661" t="str">
        <f t="shared" si="823"/>
        <v>MS 1011 A-18</v>
      </c>
      <c r="D465" s="346"/>
      <c r="E465" s="347"/>
      <c r="F465" s="348"/>
      <c r="G465" s="348"/>
      <c r="H465" s="377">
        <f t="shared" si="809"/>
        <v>0</v>
      </c>
      <c r="I465" s="377">
        <f t="shared" si="810"/>
        <v>719291084.79982185</v>
      </c>
      <c r="J465" s="377">
        <f t="shared" si="811"/>
        <v>0</v>
      </c>
      <c r="K465" s="377">
        <f t="shared" si="812"/>
        <v>-88944</v>
      </c>
      <c r="L465" s="377" t="e">
        <f t="shared" si="813"/>
        <v>#DIV/0!</v>
      </c>
      <c r="M465" s="377" t="e">
        <f t="shared" si="814"/>
        <v>#DIV/0!</v>
      </c>
      <c r="N465" s="378" t="e">
        <f t="shared" si="833"/>
        <v>#DIV/0!</v>
      </c>
      <c r="O465" s="378" t="e">
        <f t="shared" si="834"/>
        <v>#DIV/0!</v>
      </c>
      <c r="P465" s="378" t="e">
        <f t="shared" si="835"/>
        <v>#DIV/0!</v>
      </c>
      <c r="Q465" s="378" t="e">
        <f t="shared" si="825"/>
        <v>#DIV/0!</v>
      </c>
      <c r="R465" s="629"/>
      <c r="S465" s="629"/>
      <c r="T465" s="625"/>
      <c r="U465" s="625"/>
      <c r="V465" s="356">
        <f t="shared" si="836"/>
        <v>-716203708.00999999</v>
      </c>
      <c r="W465" s="356">
        <f t="shared" si="837"/>
        <v>-66572861.390000001</v>
      </c>
      <c r="X465" s="361" t="str">
        <f t="shared" si="818"/>
        <v>SUL</v>
      </c>
      <c r="Y465" s="361" t="str">
        <f t="shared" si="819"/>
        <v>OESTE</v>
      </c>
      <c r="Z465" s="361" t="str">
        <f t="shared" si="820"/>
        <v>SUDOESTE</v>
      </c>
      <c r="AA465" s="358">
        <f t="shared" si="826"/>
        <v>9.2553436010555712E-2</v>
      </c>
      <c r="AB465" s="392">
        <f t="shared" si="838"/>
        <v>5.3105215229877336</v>
      </c>
      <c r="AC465" s="360"/>
    </row>
    <row r="466" spans="1:29" ht="17.25" customHeight="1" x14ac:dyDescent="0.25">
      <c r="A466" s="345" t="s">
        <v>401</v>
      </c>
      <c r="B466" s="661">
        <f t="shared" si="822"/>
        <v>19</v>
      </c>
      <c r="C466" s="661" t="str">
        <f t="shared" si="823"/>
        <v>MS 1011 A-19</v>
      </c>
      <c r="D466" s="346"/>
      <c r="E466" s="347"/>
      <c r="F466" s="348"/>
      <c r="G466" s="348"/>
      <c r="H466" s="377">
        <f t="shared" si="809"/>
        <v>0</v>
      </c>
      <c r="I466" s="377">
        <f t="shared" si="810"/>
        <v>719291084.79982185</v>
      </c>
      <c r="J466" s="377">
        <f t="shared" si="811"/>
        <v>0</v>
      </c>
      <c r="K466" s="377">
        <f t="shared" si="812"/>
        <v>-88944</v>
      </c>
      <c r="L466" s="377" t="e">
        <f t="shared" si="813"/>
        <v>#DIV/0!</v>
      </c>
      <c r="M466" s="377" t="e">
        <f t="shared" si="814"/>
        <v>#DIV/0!</v>
      </c>
      <c r="N466" s="378" t="e">
        <f t="shared" si="833"/>
        <v>#DIV/0!</v>
      </c>
      <c r="O466" s="378" t="e">
        <f t="shared" si="834"/>
        <v>#DIV/0!</v>
      </c>
      <c r="P466" s="378" t="e">
        <f t="shared" si="835"/>
        <v>#DIV/0!</v>
      </c>
      <c r="Q466" s="378" t="e">
        <f t="shared" si="825"/>
        <v>#DIV/0!</v>
      </c>
      <c r="R466" s="629"/>
      <c r="S466" s="629"/>
      <c r="T466" s="625"/>
      <c r="U466" s="625"/>
      <c r="V466" s="356">
        <f t="shared" si="836"/>
        <v>-716203708.00999999</v>
      </c>
      <c r="W466" s="356">
        <f t="shared" si="837"/>
        <v>-66572861.390000001</v>
      </c>
      <c r="X466" s="361" t="str">
        <f t="shared" si="818"/>
        <v>SUL</v>
      </c>
      <c r="Y466" s="361" t="str">
        <f t="shared" si="819"/>
        <v>OESTE</v>
      </c>
      <c r="Z466" s="361" t="str">
        <f t="shared" si="820"/>
        <v>SUDOESTE</v>
      </c>
      <c r="AA466" s="358">
        <f t="shared" si="826"/>
        <v>9.2553436010555712E-2</v>
      </c>
      <c r="AB466" s="392">
        <f t="shared" si="838"/>
        <v>5.3105215229877336</v>
      </c>
      <c r="AC466" s="360"/>
    </row>
    <row r="467" spans="1:29" ht="17.25" customHeight="1" x14ac:dyDescent="0.25">
      <c r="A467" s="345" t="s">
        <v>401</v>
      </c>
      <c r="B467" s="661">
        <f t="shared" si="822"/>
        <v>20</v>
      </c>
      <c r="C467" s="661" t="str">
        <f t="shared" si="823"/>
        <v>MS 1011 A-20</v>
      </c>
      <c r="D467" s="346"/>
      <c r="E467" s="347"/>
      <c r="F467" s="348"/>
      <c r="G467" s="348"/>
      <c r="H467" s="377">
        <f t="shared" si="809"/>
        <v>0</v>
      </c>
      <c r="I467" s="377">
        <f t="shared" si="810"/>
        <v>719291084.79982185</v>
      </c>
      <c r="J467" s="377">
        <f t="shared" si="811"/>
        <v>0</v>
      </c>
      <c r="K467" s="377">
        <f t="shared" si="812"/>
        <v>-88944</v>
      </c>
      <c r="L467" s="377" t="e">
        <f t="shared" si="813"/>
        <v>#DIV/0!</v>
      </c>
      <c r="M467" s="377" t="e">
        <f t="shared" si="814"/>
        <v>#DIV/0!</v>
      </c>
      <c r="N467" s="378" t="e">
        <f t="shared" si="833"/>
        <v>#DIV/0!</v>
      </c>
      <c r="O467" s="378" t="e">
        <f t="shared" si="834"/>
        <v>#DIV/0!</v>
      </c>
      <c r="P467" s="378" t="e">
        <f t="shared" si="835"/>
        <v>#DIV/0!</v>
      </c>
      <c r="Q467" s="378" t="e">
        <f t="shared" si="825"/>
        <v>#DIV/0!</v>
      </c>
      <c r="R467" s="629"/>
      <c r="S467" s="629"/>
      <c r="T467" s="625"/>
      <c r="U467" s="625"/>
      <c r="V467" s="356">
        <f t="shared" si="836"/>
        <v>-716203708.00999999</v>
      </c>
      <c r="W467" s="356">
        <f t="shared" si="837"/>
        <v>-66572861.390000001</v>
      </c>
      <c r="X467" s="361" t="str">
        <f t="shared" si="818"/>
        <v>SUL</v>
      </c>
      <c r="Y467" s="361" t="str">
        <f t="shared" si="819"/>
        <v>OESTE</v>
      </c>
      <c r="Z467" s="361" t="str">
        <f t="shared" si="820"/>
        <v>SUDOESTE</v>
      </c>
      <c r="AA467" s="358">
        <f t="shared" si="826"/>
        <v>9.2553436010555712E-2</v>
      </c>
      <c r="AB467" s="392">
        <f t="shared" si="838"/>
        <v>5.3105215229877336</v>
      </c>
      <c r="AC467" s="360"/>
    </row>
    <row r="468" spans="1:29" ht="17.25" customHeight="1" x14ac:dyDescent="0.25">
      <c r="A468" s="345" t="s">
        <v>401</v>
      </c>
      <c r="B468" s="661">
        <f t="shared" si="822"/>
        <v>21</v>
      </c>
      <c r="C468" s="661" t="str">
        <f t="shared" si="823"/>
        <v>MS 1011 A-21</v>
      </c>
      <c r="D468" s="346"/>
      <c r="E468" s="347"/>
      <c r="F468" s="348"/>
      <c r="G468" s="348"/>
      <c r="H468" s="377">
        <f t="shared" si="809"/>
        <v>0</v>
      </c>
      <c r="I468" s="377">
        <f t="shared" si="810"/>
        <v>719291084.79982185</v>
      </c>
      <c r="J468" s="377">
        <f t="shared" si="811"/>
        <v>0</v>
      </c>
      <c r="K468" s="377">
        <f t="shared" si="812"/>
        <v>-88944</v>
      </c>
      <c r="L468" s="377" t="e">
        <f t="shared" si="813"/>
        <v>#DIV/0!</v>
      </c>
      <c r="M468" s="377" t="e">
        <f t="shared" si="814"/>
        <v>#DIV/0!</v>
      </c>
      <c r="N468" s="378" t="e">
        <f t="shared" si="833"/>
        <v>#DIV/0!</v>
      </c>
      <c r="O468" s="378" t="e">
        <f t="shared" si="834"/>
        <v>#DIV/0!</v>
      </c>
      <c r="P468" s="378" t="e">
        <f t="shared" si="835"/>
        <v>#DIV/0!</v>
      </c>
      <c r="Q468" s="378" t="e">
        <f t="shared" si="825"/>
        <v>#DIV/0!</v>
      </c>
      <c r="R468" s="629"/>
      <c r="S468" s="629"/>
      <c r="T468" s="625"/>
      <c r="U468" s="625"/>
      <c r="V468" s="356">
        <f t="shared" si="836"/>
        <v>-716203708.00999999</v>
      </c>
      <c r="W468" s="356">
        <f t="shared" si="837"/>
        <v>-66572861.390000001</v>
      </c>
      <c r="X468" s="361" t="str">
        <f t="shared" si="818"/>
        <v>SUL</v>
      </c>
      <c r="Y468" s="361" t="str">
        <f t="shared" si="819"/>
        <v>OESTE</v>
      </c>
      <c r="Z468" s="361" t="str">
        <f t="shared" si="820"/>
        <v>SUDOESTE</v>
      </c>
      <c r="AA468" s="358">
        <f t="shared" si="826"/>
        <v>9.2553436010555712E-2</v>
      </c>
      <c r="AB468" s="392">
        <f t="shared" si="838"/>
        <v>5.3105215229877336</v>
      </c>
      <c r="AC468" s="360"/>
    </row>
    <row r="469" spans="1:29" ht="17.25" customHeight="1" x14ac:dyDescent="0.25">
      <c r="A469" s="345" t="s">
        <v>401</v>
      </c>
      <c r="B469" s="661">
        <f t="shared" si="822"/>
        <v>22</v>
      </c>
      <c r="C469" s="661" t="str">
        <f t="shared" si="823"/>
        <v>MS 1011 A-22</v>
      </c>
      <c r="D469" s="346"/>
      <c r="E469" s="347"/>
      <c r="F469" s="348"/>
      <c r="G469" s="348"/>
      <c r="H469" s="377">
        <f t="shared" si="809"/>
        <v>0</v>
      </c>
      <c r="I469" s="377">
        <f t="shared" si="810"/>
        <v>719291084.79982185</v>
      </c>
      <c r="J469" s="377">
        <f t="shared" si="811"/>
        <v>0</v>
      </c>
      <c r="K469" s="377">
        <f t="shared" si="812"/>
        <v>-88944</v>
      </c>
      <c r="L469" s="377" t="e">
        <f t="shared" si="813"/>
        <v>#DIV/0!</v>
      </c>
      <c r="M469" s="377" t="e">
        <f t="shared" si="814"/>
        <v>#DIV/0!</v>
      </c>
      <c r="N469" s="378" t="e">
        <f t="shared" si="833"/>
        <v>#DIV/0!</v>
      </c>
      <c r="O469" s="378" t="e">
        <f t="shared" si="834"/>
        <v>#DIV/0!</v>
      </c>
      <c r="P469" s="378" t="e">
        <f t="shared" si="835"/>
        <v>#DIV/0!</v>
      </c>
      <c r="Q469" s="378" t="e">
        <f t="shared" si="825"/>
        <v>#DIV/0!</v>
      </c>
      <c r="R469" s="629"/>
      <c r="S469" s="629"/>
      <c r="T469" s="625"/>
      <c r="U469" s="625"/>
      <c r="V469" s="356">
        <f t="shared" si="836"/>
        <v>-716203708.00999999</v>
      </c>
      <c r="W469" s="356">
        <f t="shared" si="837"/>
        <v>-66572861.390000001</v>
      </c>
      <c r="X469" s="361" t="str">
        <f t="shared" si="818"/>
        <v>SUL</v>
      </c>
      <c r="Y469" s="361" t="str">
        <f t="shared" si="819"/>
        <v>OESTE</v>
      </c>
      <c r="Z469" s="361" t="str">
        <f t="shared" si="820"/>
        <v>SUDOESTE</v>
      </c>
      <c r="AA469" s="358">
        <f t="shared" si="826"/>
        <v>9.2553436010555712E-2</v>
      </c>
      <c r="AB469" s="392">
        <f t="shared" si="838"/>
        <v>5.3105215229877336</v>
      </c>
      <c r="AC469" s="360"/>
    </row>
    <row r="470" spans="1:29" ht="17.25" customHeight="1" x14ac:dyDescent="0.25">
      <c r="A470" s="345" t="s">
        <v>401</v>
      </c>
      <c r="B470" s="661">
        <f t="shared" si="822"/>
        <v>23</v>
      </c>
      <c r="C470" s="661" t="str">
        <f t="shared" si="823"/>
        <v>MS 1011 A-23</v>
      </c>
      <c r="D470" s="346"/>
      <c r="E470" s="347"/>
      <c r="F470" s="348"/>
      <c r="G470" s="348"/>
      <c r="H470" s="377">
        <f t="shared" si="809"/>
        <v>0</v>
      </c>
      <c r="I470" s="377">
        <f t="shared" si="810"/>
        <v>719291084.79982185</v>
      </c>
      <c r="J470" s="377">
        <f t="shared" si="811"/>
        <v>0</v>
      </c>
      <c r="K470" s="377">
        <f t="shared" si="812"/>
        <v>-88944</v>
      </c>
      <c r="L470" s="377" t="e">
        <f t="shared" si="813"/>
        <v>#DIV/0!</v>
      </c>
      <c r="M470" s="377" t="e">
        <f t="shared" si="814"/>
        <v>#DIV/0!</v>
      </c>
      <c r="N470" s="378" t="e">
        <f t="shared" si="833"/>
        <v>#DIV/0!</v>
      </c>
      <c r="O470" s="378" t="e">
        <f t="shared" si="834"/>
        <v>#DIV/0!</v>
      </c>
      <c r="P470" s="378" t="e">
        <f t="shared" si="835"/>
        <v>#DIV/0!</v>
      </c>
      <c r="Q470" s="378" t="e">
        <f t="shared" si="825"/>
        <v>#DIV/0!</v>
      </c>
      <c r="R470" s="629"/>
      <c r="S470" s="629"/>
      <c r="T470" s="625"/>
      <c r="U470" s="625"/>
      <c r="V470" s="356">
        <f t="shared" si="836"/>
        <v>-716203708.00999999</v>
      </c>
      <c r="W470" s="356">
        <f t="shared" si="837"/>
        <v>-66572861.390000001</v>
      </c>
      <c r="X470" s="361" t="str">
        <f t="shared" si="818"/>
        <v>SUL</v>
      </c>
      <c r="Y470" s="361" t="str">
        <f t="shared" si="819"/>
        <v>OESTE</v>
      </c>
      <c r="Z470" s="361" t="str">
        <f t="shared" si="820"/>
        <v>SUDOESTE</v>
      </c>
      <c r="AA470" s="358">
        <f t="shared" si="826"/>
        <v>9.2553436010555712E-2</v>
      </c>
      <c r="AB470" s="392">
        <f t="shared" si="838"/>
        <v>5.3105215229877336</v>
      </c>
      <c r="AC470" s="360"/>
    </row>
    <row r="471" spans="1:29" ht="17.25" customHeight="1" x14ac:dyDescent="0.25">
      <c r="A471" s="345" t="s">
        <v>401</v>
      </c>
      <c r="B471" s="661">
        <f t="shared" si="822"/>
        <v>24</v>
      </c>
      <c r="C471" s="661" t="str">
        <f t="shared" si="823"/>
        <v>MS 1011 A-24</v>
      </c>
      <c r="D471" s="346"/>
      <c r="E471" s="347"/>
      <c r="F471" s="348"/>
      <c r="G471" s="348"/>
      <c r="H471" s="377">
        <f t="shared" si="809"/>
        <v>0</v>
      </c>
      <c r="I471" s="377">
        <f t="shared" si="810"/>
        <v>719291084.79982185</v>
      </c>
      <c r="J471" s="377">
        <f t="shared" si="811"/>
        <v>0</v>
      </c>
      <c r="K471" s="377">
        <f t="shared" si="812"/>
        <v>-88944</v>
      </c>
      <c r="L471" s="377" t="e">
        <f t="shared" si="813"/>
        <v>#DIV/0!</v>
      </c>
      <c r="M471" s="377" t="e">
        <f t="shared" si="814"/>
        <v>#DIV/0!</v>
      </c>
      <c r="N471" s="378" t="e">
        <f t="shared" si="833"/>
        <v>#DIV/0!</v>
      </c>
      <c r="O471" s="378" t="e">
        <f t="shared" si="834"/>
        <v>#DIV/0!</v>
      </c>
      <c r="P471" s="378" t="e">
        <f t="shared" si="835"/>
        <v>#DIV/0!</v>
      </c>
      <c r="Q471" s="378" t="e">
        <f t="shared" si="825"/>
        <v>#DIV/0!</v>
      </c>
      <c r="R471" s="629"/>
      <c r="S471" s="629"/>
      <c r="T471" s="625"/>
      <c r="U471" s="625"/>
      <c r="V471" s="356">
        <f t="shared" si="836"/>
        <v>-716203708.00999999</v>
      </c>
      <c r="W471" s="356">
        <f t="shared" si="837"/>
        <v>-66572861.390000001</v>
      </c>
      <c r="X471" s="361" t="str">
        <f t="shared" si="818"/>
        <v>SUL</v>
      </c>
      <c r="Y471" s="361" t="str">
        <f t="shared" si="819"/>
        <v>OESTE</v>
      </c>
      <c r="Z471" s="361" t="str">
        <f t="shared" si="820"/>
        <v>SUDOESTE</v>
      </c>
      <c r="AA471" s="358">
        <f t="shared" si="826"/>
        <v>9.2553436010555712E-2</v>
      </c>
      <c r="AB471" s="392">
        <f t="shared" si="838"/>
        <v>5.3105215229877336</v>
      </c>
      <c r="AC471" s="360"/>
    </row>
    <row r="472" spans="1:29" ht="17.25" customHeight="1" x14ac:dyDescent="0.25">
      <c r="A472" s="345" t="s">
        <v>401</v>
      </c>
      <c r="B472" s="661">
        <f t="shared" si="822"/>
        <v>25</v>
      </c>
      <c r="C472" s="661" t="str">
        <f t="shared" si="823"/>
        <v>MS 1011 A-25</v>
      </c>
      <c r="D472" s="346"/>
      <c r="E472" s="347"/>
      <c r="F472" s="348"/>
      <c r="G472" s="348"/>
      <c r="H472" s="377">
        <f t="shared" si="809"/>
        <v>0</v>
      </c>
      <c r="I472" s="377">
        <f t="shared" si="810"/>
        <v>719291084.79982185</v>
      </c>
      <c r="J472" s="377">
        <f t="shared" si="811"/>
        <v>0</v>
      </c>
      <c r="K472" s="377">
        <f t="shared" si="812"/>
        <v>-88944</v>
      </c>
      <c r="L472" s="377" t="e">
        <f t="shared" si="813"/>
        <v>#DIV/0!</v>
      </c>
      <c r="M472" s="377" t="e">
        <f t="shared" si="814"/>
        <v>#DIV/0!</v>
      </c>
      <c r="N472" s="378" t="e">
        <f t="shared" si="833"/>
        <v>#DIV/0!</v>
      </c>
      <c r="O472" s="378" t="e">
        <f t="shared" si="834"/>
        <v>#DIV/0!</v>
      </c>
      <c r="P472" s="378" t="e">
        <f t="shared" si="835"/>
        <v>#DIV/0!</v>
      </c>
      <c r="Q472" s="378" t="e">
        <f t="shared" si="825"/>
        <v>#DIV/0!</v>
      </c>
      <c r="R472" s="629"/>
      <c r="S472" s="629"/>
      <c r="T472" s="625"/>
      <c r="U472" s="625"/>
      <c r="V472" s="356">
        <f t="shared" si="836"/>
        <v>-716203708.00999999</v>
      </c>
      <c r="W472" s="356">
        <f t="shared" si="837"/>
        <v>-66572861.390000001</v>
      </c>
      <c r="X472" s="361" t="str">
        <f t="shared" si="818"/>
        <v>SUL</v>
      </c>
      <c r="Y472" s="361" t="str">
        <f t="shared" si="819"/>
        <v>OESTE</v>
      </c>
      <c r="Z472" s="361" t="str">
        <f t="shared" si="820"/>
        <v>SUDOESTE</v>
      </c>
      <c r="AA472" s="358">
        <f t="shared" si="826"/>
        <v>9.2553436010555712E-2</v>
      </c>
      <c r="AB472" s="392">
        <f t="shared" si="838"/>
        <v>5.3105215229877336</v>
      </c>
      <c r="AC472" s="360"/>
    </row>
    <row r="473" spans="1:29" ht="17.25" customHeight="1" x14ac:dyDescent="0.25">
      <c r="A473" s="345" t="s">
        <v>401</v>
      </c>
      <c r="B473" s="661">
        <f t="shared" si="822"/>
        <v>26</v>
      </c>
      <c r="C473" s="661" t="str">
        <f t="shared" si="823"/>
        <v>MS 1011 A-26</v>
      </c>
      <c r="D473" s="346"/>
      <c r="E473" s="347"/>
      <c r="F473" s="348"/>
      <c r="G473" s="348"/>
      <c r="H473" s="377">
        <f t="shared" si="809"/>
        <v>0</v>
      </c>
      <c r="I473" s="377">
        <f t="shared" si="810"/>
        <v>719291084.79982185</v>
      </c>
      <c r="J473" s="377">
        <f t="shared" si="811"/>
        <v>0</v>
      </c>
      <c r="K473" s="377">
        <f t="shared" si="812"/>
        <v>-88944</v>
      </c>
      <c r="L473" s="377" t="e">
        <f t="shared" si="813"/>
        <v>#DIV/0!</v>
      </c>
      <c r="M473" s="377" t="e">
        <f t="shared" si="814"/>
        <v>#DIV/0!</v>
      </c>
      <c r="N473" s="378" t="e">
        <f t="shared" si="833"/>
        <v>#DIV/0!</v>
      </c>
      <c r="O473" s="378" t="e">
        <f t="shared" si="834"/>
        <v>#DIV/0!</v>
      </c>
      <c r="P473" s="378" t="e">
        <f t="shared" si="835"/>
        <v>#DIV/0!</v>
      </c>
      <c r="Q473" s="378" t="e">
        <f t="shared" si="825"/>
        <v>#DIV/0!</v>
      </c>
      <c r="R473" s="629"/>
      <c r="S473" s="629"/>
      <c r="T473" s="625"/>
      <c r="U473" s="625"/>
      <c r="V473" s="356">
        <f t="shared" si="836"/>
        <v>-716203708.00999999</v>
      </c>
      <c r="W473" s="356">
        <f t="shared" si="837"/>
        <v>-66572861.390000001</v>
      </c>
      <c r="X473" s="361" t="str">
        <f t="shared" si="818"/>
        <v>SUL</v>
      </c>
      <c r="Y473" s="361" t="str">
        <f t="shared" si="819"/>
        <v>OESTE</v>
      </c>
      <c r="Z473" s="361" t="str">
        <f t="shared" si="820"/>
        <v>SUDOESTE</v>
      </c>
      <c r="AA473" s="358">
        <f t="shared" si="826"/>
        <v>9.2553436010555712E-2</v>
      </c>
      <c r="AB473" s="392">
        <f t="shared" si="838"/>
        <v>5.3105215229877336</v>
      </c>
      <c r="AC473" s="360"/>
    </row>
    <row r="474" spans="1:29" ht="17.25" customHeight="1" x14ac:dyDescent="0.25">
      <c r="A474" s="345" t="s">
        <v>401</v>
      </c>
      <c r="B474" s="661">
        <f t="shared" si="822"/>
        <v>27</v>
      </c>
      <c r="C474" s="661" t="str">
        <f t="shared" si="823"/>
        <v>MS 1011 A-27</v>
      </c>
      <c r="D474" s="346"/>
      <c r="E474" s="347"/>
      <c r="F474" s="348"/>
      <c r="G474" s="348"/>
      <c r="H474" s="377">
        <f t="shared" si="809"/>
        <v>0</v>
      </c>
      <c r="I474" s="377">
        <f t="shared" si="810"/>
        <v>719291084.79982185</v>
      </c>
      <c r="J474" s="377">
        <f t="shared" si="811"/>
        <v>0</v>
      </c>
      <c r="K474" s="377">
        <f t="shared" si="812"/>
        <v>-88944</v>
      </c>
      <c r="L474" s="377" t="e">
        <f t="shared" si="813"/>
        <v>#DIV/0!</v>
      </c>
      <c r="M474" s="377" t="e">
        <f t="shared" si="814"/>
        <v>#DIV/0!</v>
      </c>
      <c r="N474" s="378" t="e">
        <f t="shared" si="833"/>
        <v>#DIV/0!</v>
      </c>
      <c r="O474" s="378" t="e">
        <f t="shared" si="834"/>
        <v>#DIV/0!</v>
      </c>
      <c r="P474" s="378" t="e">
        <f t="shared" si="835"/>
        <v>#DIV/0!</v>
      </c>
      <c r="Q474" s="378" t="e">
        <f t="shared" si="825"/>
        <v>#DIV/0!</v>
      </c>
      <c r="R474" s="629"/>
      <c r="S474" s="629"/>
      <c r="T474" s="625"/>
      <c r="U474" s="625"/>
      <c r="V474" s="356">
        <f t="shared" si="836"/>
        <v>-716203708.00999999</v>
      </c>
      <c r="W474" s="356">
        <f t="shared" si="837"/>
        <v>-66572861.390000001</v>
      </c>
      <c r="X474" s="361" t="str">
        <f t="shared" si="818"/>
        <v>SUL</v>
      </c>
      <c r="Y474" s="361" t="str">
        <f t="shared" si="819"/>
        <v>OESTE</v>
      </c>
      <c r="Z474" s="361" t="str">
        <f t="shared" si="820"/>
        <v>SUDOESTE</v>
      </c>
      <c r="AA474" s="358">
        <f t="shared" si="826"/>
        <v>9.2553436010555712E-2</v>
      </c>
      <c r="AB474" s="392">
        <f t="shared" si="838"/>
        <v>5.3105215229877336</v>
      </c>
      <c r="AC474" s="360"/>
    </row>
    <row r="475" spans="1:29" ht="17.25" customHeight="1" x14ac:dyDescent="0.25">
      <c r="A475" s="345" t="s">
        <v>401</v>
      </c>
      <c r="B475" s="661">
        <f t="shared" si="822"/>
        <v>28</v>
      </c>
      <c r="C475" s="661" t="str">
        <f t="shared" si="823"/>
        <v>MS 1011 A-28</v>
      </c>
      <c r="D475" s="346"/>
      <c r="E475" s="347"/>
      <c r="F475" s="348"/>
      <c r="G475" s="348"/>
      <c r="H475" s="377">
        <f t="shared" si="809"/>
        <v>0</v>
      </c>
      <c r="I475" s="377">
        <f t="shared" si="810"/>
        <v>719291084.79982185</v>
      </c>
      <c r="J475" s="377">
        <f t="shared" si="811"/>
        <v>0</v>
      </c>
      <c r="K475" s="377">
        <f t="shared" si="812"/>
        <v>-88944</v>
      </c>
      <c r="L475" s="377" t="e">
        <f t="shared" si="813"/>
        <v>#DIV/0!</v>
      </c>
      <c r="M475" s="377" t="e">
        <f t="shared" si="814"/>
        <v>#DIV/0!</v>
      </c>
      <c r="N475" s="378" t="e">
        <f t="shared" si="833"/>
        <v>#DIV/0!</v>
      </c>
      <c r="O475" s="378" t="e">
        <f t="shared" si="834"/>
        <v>#DIV/0!</v>
      </c>
      <c r="P475" s="378" t="e">
        <f t="shared" si="835"/>
        <v>#DIV/0!</v>
      </c>
      <c r="Q475" s="378" t="e">
        <f t="shared" si="825"/>
        <v>#DIV/0!</v>
      </c>
      <c r="R475" s="629"/>
      <c r="S475" s="629"/>
      <c r="T475" s="625"/>
      <c r="U475" s="625"/>
      <c r="V475" s="356">
        <f t="shared" si="836"/>
        <v>-716203708.00999999</v>
      </c>
      <c r="W475" s="356">
        <f t="shared" si="837"/>
        <v>-66572861.390000001</v>
      </c>
      <c r="X475" s="361" t="str">
        <f t="shared" si="818"/>
        <v>SUL</v>
      </c>
      <c r="Y475" s="361" t="str">
        <f t="shared" si="819"/>
        <v>OESTE</v>
      </c>
      <c r="Z475" s="361" t="str">
        <f t="shared" si="820"/>
        <v>SUDOESTE</v>
      </c>
      <c r="AA475" s="358">
        <f t="shared" si="826"/>
        <v>9.2553436010555712E-2</v>
      </c>
      <c r="AB475" s="392">
        <f t="shared" si="838"/>
        <v>5.3105215229877336</v>
      </c>
      <c r="AC475" s="360"/>
    </row>
    <row r="476" spans="1:29" ht="17.25" customHeight="1" x14ac:dyDescent="0.25">
      <c r="A476" s="345" t="s">
        <v>401</v>
      </c>
      <c r="B476" s="661">
        <f t="shared" si="822"/>
        <v>29</v>
      </c>
      <c r="C476" s="661" t="str">
        <f t="shared" si="823"/>
        <v>MS 1011 A-29</v>
      </c>
      <c r="D476" s="346"/>
      <c r="E476" s="347"/>
      <c r="F476" s="348"/>
      <c r="G476" s="348"/>
      <c r="H476" s="405"/>
      <c r="I476" s="405"/>
      <c r="J476" s="405"/>
      <c r="K476" s="405"/>
      <c r="L476" s="405"/>
      <c r="M476" s="405"/>
      <c r="N476" s="406"/>
      <c r="O476" s="406"/>
      <c r="P476" s="406"/>
      <c r="Q476" s="406"/>
      <c r="R476" s="639"/>
      <c r="S476" s="639"/>
      <c r="T476" s="625"/>
      <c r="U476" s="625"/>
      <c r="V476" s="356"/>
      <c r="W476" s="356"/>
      <c r="X476" s="361"/>
      <c r="Y476" s="361"/>
      <c r="Z476" s="361"/>
      <c r="AA476" s="407"/>
      <c r="AB476" s="407"/>
      <c r="AC476" s="360"/>
    </row>
    <row r="477" spans="1:29" ht="12.75" x14ac:dyDescent="0.2">
      <c r="A477" s="408"/>
      <c r="B477" s="661">
        <f t="shared" si="822"/>
        <v>1</v>
      </c>
      <c r="C477" s="661" t="str">
        <f t="shared" si="823"/>
        <v>-1</v>
      </c>
      <c r="D477" s="393"/>
      <c r="E477" s="381"/>
      <c r="F477" s="382"/>
      <c r="G477" s="382"/>
      <c r="H477" s="394"/>
      <c r="I477" s="394"/>
      <c r="J477" s="394"/>
      <c r="K477" s="394"/>
      <c r="L477" s="394"/>
      <c r="M477" s="394"/>
      <c r="N477" s="395"/>
      <c r="O477" s="395"/>
      <c r="P477" s="395"/>
      <c r="Q477" s="395"/>
      <c r="R477" s="632"/>
      <c r="S477" s="632"/>
      <c r="T477" s="354"/>
      <c r="U477" s="354"/>
      <c r="V477" s="383"/>
      <c r="W477" s="383"/>
      <c r="X477" s="384"/>
      <c r="Y477" s="384"/>
      <c r="Z477" s="384"/>
      <c r="AA477" s="394"/>
      <c r="AB477" s="394"/>
      <c r="AC477" s="386"/>
    </row>
    <row r="478" spans="1:29" ht="12.75" x14ac:dyDescent="0.2">
      <c r="A478" s="409" t="s">
        <v>323</v>
      </c>
      <c r="B478" s="661">
        <f t="shared" si="822"/>
        <v>1</v>
      </c>
      <c r="C478" s="661" t="str">
        <f t="shared" si="823"/>
        <v>MS 1012-1</v>
      </c>
      <c r="D478" s="346">
        <v>42034</v>
      </c>
      <c r="E478" s="347">
        <v>7162066.6275000004</v>
      </c>
      <c r="F478" s="348">
        <v>665802.78229999996</v>
      </c>
      <c r="G478" s="348">
        <v>897.25800000000004</v>
      </c>
      <c r="H478" s="350"/>
      <c r="I478" s="350"/>
      <c r="J478" s="350"/>
      <c r="K478" s="350"/>
      <c r="L478" s="350"/>
      <c r="M478" s="350"/>
      <c r="N478" s="351"/>
      <c r="O478" s="351"/>
      <c r="P478" s="351"/>
      <c r="Q478" s="351"/>
      <c r="R478" s="354"/>
      <c r="S478" s="354"/>
      <c r="T478" s="354"/>
      <c r="U478" s="354"/>
      <c r="V478" s="383"/>
      <c r="W478" s="383"/>
      <c r="X478" s="384"/>
      <c r="Y478" s="384"/>
      <c r="Z478" s="384"/>
      <c r="AA478" s="384"/>
      <c r="AB478" s="385"/>
      <c r="AC478" s="386"/>
    </row>
    <row r="479" spans="1:29" ht="12.75" x14ac:dyDescent="0.25">
      <c r="A479" s="409" t="str">
        <f t="shared" ref="A479:A492" si="839">A478</f>
        <v>MS 1012</v>
      </c>
      <c r="B479" s="661">
        <f t="shared" si="822"/>
        <v>2</v>
      </c>
      <c r="C479" s="661" t="str">
        <f t="shared" si="823"/>
        <v>MS 1012-2</v>
      </c>
      <c r="D479" s="346">
        <v>42041</v>
      </c>
      <c r="E479" s="347">
        <v>7162066.6309000002</v>
      </c>
      <c r="F479" s="348">
        <v>665802.77480000001</v>
      </c>
      <c r="G479" s="348">
        <v>897.24300000000005</v>
      </c>
      <c r="H479" s="356">
        <f t="shared" ref="H479:H485" si="840">SQRT((E479-E478)^2+(F479-F478)^2)*100</f>
        <v>0.82346826262417316</v>
      </c>
      <c r="I479" s="356">
        <f t="shared" ref="I479:I485" si="841">SQRT((E479-$E$478)^2+(F479-$F$478)^2)*100</f>
        <v>0.82346826262417316</v>
      </c>
      <c r="J479" s="356">
        <f t="shared" ref="J479:J485" si="842">(G479-G478)*100</f>
        <v>-1.4999999999986358</v>
      </c>
      <c r="K479" s="356">
        <f t="shared" ref="K479:K485" si="843">(G479-$G$478)*100</f>
        <v>-1.4999999999986358</v>
      </c>
      <c r="L479" s="356">
        <f t="shared" ref="L479:L485" si="844">H479/(D479-D478)</f>
        <v>0.11763832323202474</v>
      </c>
      <c r="M479" s="356">
        <f t="shared" ref="M479:M485" si="845">ABS(J479/(D479-D478))</f>
        <v>0.2142857142855194</v>
      </c>
      <c r="N479" s="361" t="str">
        <f t="shared" ref="N479" si="846">IF(L479&lt;=0.25,"OK",IF(AND(0.25&lt;L479,L479&lt;=1),"ATENÇÃO",IF(AND(1&lt;L479,L479&lt;=4),"ALERTA",IF(AND(4&lt;L479,L479&lt;=14),"INTERVENÇÃO","PARALISAÇÃO"))))</f>
        <v>OK</v>
      </c>
      <c r="O479" s="361" t="str">
        <f t="shared" ref="O479" si="847">IF(M479&lt;=0.25,"OK",IF(AND(0.25&lt;M479,M479&lt;=1),"ATENÇÃO",IF(AND(1&lt;M479,M479&lt;=4),"ALERTA",IF(AND(4&lt;M479,M479&lt;=14),"INTERVENÇÃO","PARALISAÇÃO"))))</f>
        <v>OK</v>
      </c>
      <c r="P479" s="361" t="str">
        <f t="shared" ref="P479" si="848">IF(L479&lt;=1,"COND. MIN.",IF(AND(1&lt;L479, L479&lt;=2),"ATENÇÃO",IF(AND(2&lt;L479,L479&lt;=5),"ALERTA","INTERVENÇÃO")))</f>
        <v>COND. MIN.</v>
      </c>
      <c r="Q479" s="361" t="str">
        <f t="shared" ref="Q479:Q494" si="849">IF(M479&lt;=2,"COND. MIN.",IF(AND(2&lt;M479, M479&lt;=4),"ATENÇÃO",IF(AND(4&lt;M479, M479&lt;=10),"ALERTA","INTERVENÇÃO")))</f>
        <v>COND. MIN.</v>
      </c>
      <c r="R479" s="625"/>
      <c r="S479" s="625"/>
      <c r="T479" s="625"/>
      <c r="U479" s="625"/>
      <c r="V479" s="356">
        <f t="shared" ref="V479:V494" si="850">(E479-$E$478)*100</f>
        <v>0.3399999812245369</v>
      </c>
      <c r="W479" s="356">
        <f t="shared" ref="W479:W494" si="851">(F479-$F$478)*100</f>
        <v>-0.74999999487772584</v>
      </c>
      <c r="X479" s="361" t="str">
        <f t="shared" ref="X479:X485" si="852">IF(V479&gt;0,"NORTE","SUL")</f>
        <v>NORTE</v>
      </c>
      <c r="Y479" s="361" t="str">
        <f t="shared" ref="Y479:Y485" si="853">IF(W479&gt;0,"LESTE","OESTE")</f>
        <v>OESTE</v>
      </c>
      <c r="Z479" s="361" t="str">
        <f t="shared" ref="Z479:Z485" si="854">IF(AND(X479="SUL", Y479="LESTE"),"SUDESTE", IF(AND(X479="SUL", Y479="OESTE"), "SUDOESTE", IF(AND(X479="NORTE", Y479="LESTE"), "NORDESTE", "NOROESTE")))</f>
        <v>NOROESTE</v>
      </c>
      <c r="AA479" s="358">
        <f t="shared" ref="AA479:AA494" si="855">ABS(ROUND(W479,2)/ROUND(I479,2))</f>
        <v>0.91463414634146345</v>
      </c>
      <c r="AB479" s="359">
        <f t="shared" ref="AB479:AB485" si="856">DEGREES(ASIN(AA479))</f>
        <v>66.153824301307566</v>
      </c>
      <c r="AC479" s="360"/>
    </row>
    <row r="480" spans="1:29" ht="12.75" x14ac:dyDescent="0.25">
      <c r="A480" s="409" t="str">
        <f t="shared" si="839"/>
        <v>MS 1012</v>
      </c>
      <c r="B480" s="661">
        <f t="shared" ref="B480:B539" si="857">IF(A479=A480,B479+1,1)</f>
        <v>3</v>
      </c>
      <c r="C480" s="661" t="str">
        <f t="shared" ref="C480:C539" si="858">A480&amp;"-"&amp;B480</f>
        <v>MS 1012-3</v>
      </c>
      <c r="D480" s="346">
        <v>42048</v>
      </c>
      <c r="E480" s="347">
        <v>7162066.6352000004</v>
      </c>
      <c r="F480" s="348">
        <v>665802.77430000005</v>
      </c>
      <c r="G480" s="348">
        <v>897.22249999999997</v>
      </c>
      <c r="H480" s="356">
        <f t="shared" si="840"/>
        <v>0.43289723054566837</v>
      </c>
      <c r="I480" s="356">
        <f t="shared" si="841"/>
        <v>1.1103602928174039</v>
      </c>
      <c r="J480" s="356">
        <f t="shared" si="842"/>
        <v>-2.0500000000083674</v>
      </c>
      <c r="K480" s="356">
        <f t="shared" si="843"/>
        <v>-3.5500000000070031</v>
      </c>
      <c r="L480" s="356">
        <f t="shared" si="844"/>
        <v>6.1842461506524053E-2</v>
      </c>
      <c r="M480" s="356">
        <f t="shared" si="845"/>
        <v>0.29285714285833819</v>
      </c>
      <c r="N480" s="361" t="str">
        <f t="shared" ref="N480:N494" si="859">IF(L480&lt;=0.25,"OK",IF(AND(0.25&lt;L480,L480&lt;=1),"ATENÇÃO",IF(AND(1&lt;L480,L480&lt;=4),"ALERTA",IF(AND(4&lt;L480,L480&lt;=14),"INTERVENÇÃO","PARALISAÇÃO"))))</f>
        <v>OK</v>
      </c>
      <c r="O480" s="361" t="str">
        <f t="shared" ref="O480:O494" si="860">IF(M480&lt;=0.25,"OK",IF(AND(0.25&lt;M480,M480&lt;=1),"ATENÇÃO",IF(AND(1&lt;M480,M480&lt;=4),"ALERTA",IF(AND(4&lt;M480,M480&lt;=14),"INTERVENÇÃO","PARALISAÇÃO"))))</f>
        <v>ATENÇÃO</v>
      </c>
      <c r="P480" s="361" t="str">
        <f t="shared" ref="P480:P494" si="861">IF(L480&lt;=1,"COND. MIN.",IF(AND(1&lt;L480, L480&lt;=2),"ATENÇÃO",IF(AND(2&lt;L480,L480&lt;=5),"ALERTA","INTERVENÇÃO")))</f>
        <v>COND. MIN.</v>
      </c>
      <c r="Q480" s="361" t="str">
        <f t="shared" si="849"/>
        <v>COND. MIN.</v>
      </c>
      <c r="R480" s="625"/>
      <c r="S480" s="625"/>
      <c r="T480" s="625"/>
      <c r="U480" s="625"/>
      <c r="V480" s="356">
        <f t="shared" si="850"/>
        <v>0.76999999582767487</v>
      </c>
      <c r="W480" s="356">
        <f t="shared" si="851"/>
        <v>-0.79999999143183231</v>
      </c>
      <c r="X480" s="361" t="str">
        <f t="shared" si="852"/>
        <v>NORTE</v>
      </c>
      <c r="Y480" s="361" t="str">
        <f t="shared" si="853"/>
        <v>OESTE</v>
      </c>
      <c r="Z480" s="361" t="str">
        <f t="shared" si="854"/>
        <v>NOROESTE</v>
      </c>
      <c r="AA480" s="358">
        <f t="shared" si="855"/>
        <v>0.72072072072072069</v>
      </c>
      <c r="AB480" s="359">
        <f t="shared" si="856"/>
        <v>46.114016573433901</v>
      </c>
      <c r="AC480" s="360"/>
    </row>
    <row r="481" spans="1:29" ht="12.75" x14ac:dyDescent="0.25">
      <c r="A481" s="409" t="str">
        <f t="shared" si="839"/>
        <v>MS 1012</v>
      </c>
      <c r="B481" s="661">
        <f t="shared" si="857"/>
        <v>4</v>
      </c>
      <c r="C481" s="661" t="str">
        <f t="shared" si="858"/>
        <v>MS 1012-4</v>
      </c>
      <c r="D481" s="346">
        <v>42055</v>
      </c>
      <c r="E481" s="347">
        <v>7162066.6491999999</v>
      </c>
      <c r="F481" s="348">
        <v>665802.75749999995</v>
      </c>
      <c r="G481" s="348">
        <v>897.18299999999999</v>
      </c>
      <c r="H481" s="356">
        <f t="shared" si="840"/>
        <v>2.1868698849377011</v>
      </c>
      <c r="I481" s="356">
        <f t="shared" si="841"/>
        <v>3.2953451673657463</v>
      </c>
      <c r="J481" s="356">
        <f t="shared" si="842"/>
        <v>-3.9499999999975444</v>
      </c>
      <c r="K481" s="356">
        <f t="shared" si="843"/>
        <v>-7.5000000000045475</v>
      </c>
      <c r="L481" s="356">
        <f t="shared" si="844"/>
        <v>0.31240998356252875</v>
      </c>
      <c r="M481" s="356">
        <f t="shared" si="845"/>
        <v>0.56428571428536345</v>
      </c>
      <c r="N481" s="361" t="str">
        <f t="shared" si="859"/>
        <v>ATENÇÃO</v>
      </c>
      <c r="O481" s="361" t="str">
        <f t="shared" si="860"/>
        <v>ATENÇÃO</v>
      </c>
      <c r="P481" s="361" t="str">
        <f t="shared" si="861"/>
        <v>COND. MIN.</v>
      </c>
      <c r="Q481" s="361" t="str">
        <f t="shared" si="849"/>
        <v>COND. MIN.</v>
      </c>
      <c r="R481" s="625"/>
      <c r="S481" s="625"/>
      <c r="T481" s="625"/>
      <c r="U481" s="625"/>
      <c r="V481" s="356">
        <f t="shared" si="850"/>
        <v>2.1699999459087849</v>
      </c>
      <c r="W481" s="356">
        <f t="shared" si="851"/>
        <v>-2.4800000013783574</v>
      </c>
      <c r="X481" s="361" t="str">
        <f t="shared" si="852"/>
        <v>NORTE</v>
      </c>
      <c r="Y481" s="361" t="str">
        <f t="shared" si="853"/>
        <v>OESTE</v>
      </c>
      <c r="Z481" s="361" t="str">
        <f t="shared" si="854"/>
        <v>NOROESTE</v>
      </c>
      <c r="AA481" s="358">
        <f t="shared" si="855"/>
        <v>0.75151515151515158</v>
      </c>
      <c r="AB481" s="359">
        <f t="shared" si="856"/>
        <v>48.721795986628713</v>
      </c>
      <c r="AC481" s="360"/>
    </row>
    <row r="482" spans="1:29" ht="12.75" x14ac:dyDescent="0.25">
      <c r="A482" s="409" t="str">
        <f t="shared" si="839"/>
        <v>MS 1012</v>
      </c>
      <c r="B482" s="661">
        <f t="shared" si="857"/>
        <v>5</v>
      </c>
      <c r="C482" s="661" t="str">
        <f t="shared" si="858"/>
        <v>MS 1012-5</v>
      </c>
      <c r="D482" s="346">
        <v>42062</v>
      </c>
      <c r="E482" s="347">
        <v>7162066.6491999999</v>
      </c>
      <c r="F482" s="348">
        <v>665802.75749999995</v>
      </c>
      <c r="G482" s="348">
        <v>897.18299999999999</v>
      </c>
      <c r="H482" s="356">
        <f t="shared" si="840"/>
        <v>0</v>
      </c>
      <c r="I482" s="356">
        <f t="shared" si="841"/>
        <v>3.2953451673657463</v>
      </c>
      <c r="J482" s="356">
        <f t="shared" si="842"/>
        <v>0</v>
      </c>
      <c r="K482" s="356">
        <f t="shared" si="843"/>
        <v>-7.5000000000045475</v>
      </c>
      <c r="L482" s="356">
        <f t="shared" si="844"/>
        <v>0</v>
      </c>
      <c r="M482" s="356">
        <f t="shared" si="845"/>
        <v>0</v>
      </c>
      <c r="N482" s="361" t="str">
        <f t="shared" si="859"/>
        <v>OK</v>
      </c>
      <c r="O482" s="361" t="str">
        <f t="shared" si="860"/>
        <v>OK</v>
      </c>
      <c r="P482" s="361" t="str">
        <f t="shared" si="861"/>
        <v>COND. MIN.</v>
      </c>
      <c r="Q482" s="361" t="str">
        <f t="shared" si="849"/>
        <v>COND. MIN.</v>
      </c>
      <c r="R482" s="625"/>
      <c r="S482" s="625"/>
      <c r="T482" s="625"/>
      <c r="U482" s="625"/>
      <c r="V482" s="356">
        <f t="shared" si="850"/>
        <v>2.1699999459087849</v>
      </c>
      <c r="W482" s="356">
        <f t="shared" si="851"/>
        <v>-2.4800000013783574</v>
      </c>
      <c r="X482" s="361" t="str">
        <f t="shared" si="852"/>
        <v>NORTE</v>
      </c>
      <c r="Y482" s="361" t="str">
        <f t="shared" si="853"/>
        <v>OESTE</v>
      </c>
      <c r="Z482" s="361" t="str">
        <f t="shared" si="854"/>
        <v>NOROESTE</v>
      </c>
      <c r="AA482" s="358">
        <f t="shared" si="855"/>
        <v>0.75151515151515158</v>
      </c>
      <c r="AB482" s="359">
        <f t="shared" si="856"/>
        <v>48.721795986628713</v>
      </c>
      <c r="AC482" s="360"/>
    </row>
    <row r="483" spans="1:29" ht="12.75" x14ac:dyDescent="0.25">
      <c r="A483" s="409" t="str">
        <f t="shared" si="839"/>
        <v>MS 1012</v>
      </c>
      <c r="B483" s="661">
        <f t="shared" si="857"/>
        <v>6</v>
      </c>
      <c r="C483" s="661" t="str">
        <f t="shared" si="858"/>
        <v>MS 1012-6</v>
      </c>
      <c r="D483" s="346">
        <v>42069</v>
      </c>
      <c r="E483" s="347">
        <v>7162066.6589000002</v>
      </c>
      <c r="F483" s="348">
        <v>665802.74120000005</v>
      </c>
      <c r="G483" s="348">
        <v>897.16300000000001</v>
      </c>
      <c r="H483" s="356">
        <f t="shared" si="840"/>
        <v>1.8967867627280459</v>
      </c>
      <c r="I483" s="356">
        <f t="shared" si="841"/>
        <v>5.1722045367530081</v>
      </c>
      <c r="J483" s="356">
        <f t="shared" si="842"/>
        <v>-1.999999999998181</v>
      </c>
      <c r="K483" s="356">
        <f t="shared" si="843"/>
        <v>-9.5000000000027285</v>
      </c>
      <c r="L483" s="356">
        <f t="shared" si="844"/>
        <v>0.27096953753257796</v>
      </c>
      <c r="M483" s="356">
        <f t="shared" si="845"/>
        <v>0.28571428571402585</v>
      </c>
      <c r="N483" s="361" t="str">
        <f t="shared" si="859"/>
        <v>ATENÇÃO</v>
      </c>
      <c r="O483" s="361" t="str">
        <f t="shared" si="860"/>
        <v>ATENÇÃO</v>
      </c>
      <c r="P483" s="361" t="str">
        <f t="shared" si="861"/>
        <v>COND. MIN.</v>
      </c>
      <c r="Q483" s="361" t="str">
        <f t="shared" si="849"/>
        <v>COND. MIN.</v>
      </c>
      <c r="R483" s="625"/>
      <c r="S483" s="625"/>
      <c r="T483" s="625"/>
      <c r="U483" s="625"/>
      <c r="V483" s="356">
        <f t="shared" si="850"/>
        <v>3.1399999745190144</v>
      </c>
      <c r="W483" s="356">
        <f t="shared" si="851"/>
        <v>-4.1099999914877117</v>
      </c>
      <c r="X483" s="361" t="str">
        <f t="shared" si="852"/>
        <v>NORTE</v>
      </c>
      <c r="Y483" s="361" t="str">
        <f t="shared" si="853"/>
        <v>OESTE</v>
      </c>
      <c r="Z483" s="361" t="str">
        <f t="shared" si="854"/>
        <v>NOROESTE</v>
      </c>
      <c r="AA483" s="358">
        <f t="shared" si="855"/>
        <v>0.79497098646034825</v>
      </c>
      <c r="AB483" s="359">
        <f t="shared" si="856"/>
        <v>52.65251533039973</v>
      </c>
      <c r="AC483" s="360"/>
    </row>
    <row r="484" spans="1:29" ht="12.75" x14ac:dyDescent="0.25">
      <c r="A484" s="409" t="str">
        <f t="shared" si="839"/>
        <v>MS 1012</v>
      </c>
      <c r="B484" s="661">
        <f t="shared" si="857"/>
        <v>7</v>
      </c>
      <c r="C484" s="661" t="str">
        <f t="shared" si="858"/>
        <v>MS 1012-7</v>
      </c>
      <c r="D484" s="346">
        <v>42076</v>
      </c>
      <c r="E484" s="347">
        <v>7162066.6546</v>
      </c>
      <c r="F484" s="348">
        <v>665802.75159999996</v>
      </c>
      <c r="G484" s="348">
        <v>897.15700000000004</v>
      </c>
      <c r="H484" s="356">
        <f t="shared" si="840"/>
        <v>1.1253888191346362</v>
      </c>
      <c r="I484" s="356">
        <f t="shared" si="841"/>
        <v>4.0949969211922381</v>
      </c>
      <c r="J484" s="356">
        <f t="shared" si="842"/>
        <v>-0.59999999999718057</v>
      </c>
      <c r="K484" s="356">
        <f t="shared" si="843"/>
        <v>-10.099999999999909</v>
      </c>
      <c r="L484" s="356">
        <f t="shared" si="844"/>
        <v>0.16076983130494801</v>
      </c>
      <c r="M484" s="356">
        <f t="shared" si="845"/>
        <v>8.571428571388294E-2</v>
      </c>
      <c r="N484" s="361" t="str">
        <f t="shared" si="859"/>
        <v>OK</v>
      </c>
      <c r="O484" s="361" t="str">
        <f t="shared" si="860"/>
        <v>OK</v>
      </c>
      <c r="P484" s="361" t="str">
        <f t="shared" si="861"/>
        <v>COND. MIN.</v>
      </c>
      <c r="Q484" s="361" t="str">
        <f t="shared" si="849"/>
        <v>COND. MIN.</v>
      </c>
      <c r="R484" s="625"/>
      <c r="S484" s="625"/>
      <c r="T484" s="625"/>
      <c r="U484" s="625"/>
      <c r="V484" s="356">
        <f t="shared" si="850"/>
        <v>2.7099999599158764</v>
      </c>
      <c r="W484" s="356">
        <f t="shared" si="851"/>
        <v>-3.0700000002980232</v>
      </c>
      <c r="X484" s="361" t="str">
        <f t="shared" si="852"/>
        <v>NORTE</v>
      </c>
      <c r="Y484" s="361" t="str">
        <f t="shared" si="853"/>
        <v>OESTE</v>
      </c>
      <c r="Z484" s="361" t="str">
        <f t="shared" si="854"/>
        <v>NOROESTE</v>
      </c>
      <c r="AA484" s="358">
        <f t="shared" si="855"/>
        <v>0.75061124694376524</v>
      </c>
      <c r="AB484" s="359">
        <f t="shared" si="856"/>
        <v>48.643353759000298</v>
      </c>
      <c r="AC484" s="360"/>
    </row>
    <row r="485" spans="1:29" ht="12.75" x14ac:dyDescent="0.25">
      <c r="A485" s="409" t="str">
        <f t="shared" si="839"/>
        <v>MS 1012</v>
      </c>
      <c r="B485" s="661">
        <f t="shared" si="857"/>
        <v>8</v>
      </c>
      <c r="C485" s="661" t="str">
        <f t="shared" si="858"/>
        <v>MS 1012-8</v>
      </c>
      <c r="D485" s="346">
        <v>42083</v>
      </c>
      <c r="E485" s="347">
        <v>7162066.6656999998</v>
      </c>
      <c r="F485" s="348">
        <v>665802.74939999997</v>
      </c>
      <c r="G485" s="348">
        <v>897.14</v>
      </c>
      <c r="H485" s="356">
        <f t="shared" si="840"/>
        <v>1.131591776450938</v>
      </c>
      <c r="I485" s="356">
        <f t="shared" si="841"/>
        <v>5.041477909557198</v>
      </c>
      <c r="J485" s="356">
        <f t="shared" si="842"/>
        <v>-1.7000000000052751</v>
      </c>
      <c r="K485" s="356">
        <f t="shared" si="843"/>
        <v>-11.800000000005184</v>
      </c>
      <c r="L485" s="356">
        <f t="shared" si="844"/>
        <v>0.1616559680644197</v>
      </c>
      <c r="M485" s="356">
        <f t="shared" si="845"/>
        <v>0.24285714285789645</v>
      </c>
      <c r="N485" s="361" t="str">
        <f t="shared" si="859"/>
        <v>OK</v>
      </c>
      <c r="O485" s="361" t="str">
        <f t="shared" si="860"/>
        <v>OK</v>
      </c>
      <c r="P485" s="361" t="str">
        <f t="shared" si="861"/>
        <v>COND. MIN.</v>
      </c>
      <c r="Q485" s="361" t="str">
        <f t="shared" si="849"/>
        <v>COND. MIN.</v>
      </c>
      <c r="R485" s="625"/>
      <c r="S485" s="625"/>
      <c r="T485" s="625"/>
      <c r="U485" s="625"/>
      <c r="V485" s="356">
        <f t="shared" si="850"/>
        <v>3.8199999369680882</v>
      </c>
      <c r="W485" s="356">
        <f t="shared" si="851"/>
        <v>-3.2899999991059303</v>
      </c>
      <c r="X485" s="361" t="str">
        <f t="shared" si="852"/>
        <v>NORTE</v>
      </c>
      <c r="Y485" s="361" t="str">
        <f t="shared" si="853"/>
        <v>OESTE</v>
      </c>
      <c r="Z485" s="361" t="str">
        <f t="shared" si="854"/>
        <v>NOROESTE</v>
      </c>
      <c r="AA485" s="358">
        <f t="shared" si="855"/>
        <v>0.65277777777777779</v>
      </c>
      <c r="AB485" s="359">
        <f t="shared" si="856"/>
        <v>40.751363295671851</v>
      </c>
      <c r="AC485" s="360"/>
    </row>
    <row r="486" spans="1:29" ht="12.75" x14ac:dyDescent="0.25">
      <c r="A486" s="409" t="str">
        <f t="shared" si="839"/>
        <v>MS 1012</v>
      </c>
      <c r="B486" s="661">
        <f t="shared" si="857"/>
        <v>9</v>
      </c>
      <c r="C486" s="661" t="str">
        <f t="shared" si="858"/>
        <v>MS 1012-9</v>
      </c>
      <c r="D486" s="346">
        <f t="shared" ref="D486:D494" si="862">D117</f>
        <v>42090</v>
      </c>
      <c r="E486" s="347">
        <v>7162066.6661999999</v>
      </c>
      <c r="F486" s="348">
        <v>665802.74910000002</v>
      </c>
      <c r="G486" s="348">
        <v>897.13</v>
      </c>
      <c r="H486" s="356">
        <f t="shared" ref="H486:H487" si="863">SQRT((E486-E485)^2+(F486-F485)^2)*100</f>
        <v>5.8309523714513388E-2</v>
      </c>
      <c r="I486" s="356">
        <f t="shared" ref="I486:I487" si="864">SQRT((E486-$E$478)^2+(F486-$F$478)^2)*100</f>
        <v>5.0989508274195217</v>
      </c>
      <c r="J486" s="356">
        <f t="shared" ref="J486:J487" si="865">(G486-G485)*100</f>
        <v>-0.99999999999909051</v>
      </c>
      <c r="K486" s="356">
        <f t="shared" ref="K486:K487" si="866">(G486-$G$478)*100</f>
        <v>-12.800000000004275</v>
      </c>
      <c r="L486" s="356">
        <f t="shared" ref="L486:L487" si="867">H486/(D486-D485)</f>
        <v>8.3299319592161983E-3</v>
      </c>
      <c r="M486" s="356">
        <f t="shared" ref="M486:M487" si="868">ABS(J486/(D486-D485))</f>
        <v>0.14285714285701293</v>
      </c>
      <c r="N486" s="361" t="str">
        <f t="shared" si="859"/>
        <v>OK</v>
      </c>
      <c r="O486" s="361" t="str">
        <f t="shared" si="860"/>
        <v>OK</v>
      </c>
      <c r="P486" s="361" t="str">
        <f t="shared" si="861"/>
        <v>COND. MIN.</v>
      </c>
      <c r="Q486" s="361" t="str">
        <f t="shared" si="849"/>
        <v>COND. MIN.</v>
      </c>
      <c r="R486" s="625"/>
      <c r="S486" s="625"/>
      <c r="T486" s="625"/>
      <c r="U486" s="625"/>
      <c r="V486" s="356">
        <f t="shared" si="850"/>
        <v>3.8699999451637268</v>
      </c>
      <c r="W486" s="356">
        <f t="shared" si="851"/>
        <v>-3.3199999947100878</v>
      </c>
      <c r="X486" s="361" t="str">
        <f t="shared" ref="X486:X487" si="869">IF(V486&gt;0,"NORTE","SUL")</f>
        <v>NORTE</v>
      </c>
      <c r="Y486" s="361" t="str">
        <f t="shared" ref="Y486:Y487" si="870">IF(W486&gt;0,"LESTE","OESTE")</f>
        <v>OESTE</v>
      </c>
      <c r="Z486" s="361" t="str">
        <f t="shared" ref="Z486:Z487" si="871">IF(AND(X486="SUL", Y486="LESTE"),"SUDESTE", IF(AND(X486="SUL", Y486="OESTE"), "SUDOESTE", IF(AND(X486="NORTE", Y486="LESTE"), "NORDESTE", "NOROESTE")))</f>
        <v>NOROESTE</v>
      </c>
      <c r="AA486" s="358">
        <f t="shared" si="855"/>
        <v>0.65098039215686276</v>
      </c>
      <c r="AB486" s="359">
        <f t="shared" ref="AB486:AB487" si="872">DEGREES(ASIN(AA486))</f>
        <v>40.615560085208443</v>
      </c>
      <c r="AC486" s="360"/>
    </row>
    <row r="487" spans="1:29" ht="12.75" x14ac:dyDescent="0.25">
      <c r="A487" s="409" t="str">
        <f t="shared" si="839"/>
        <v>MS 1012</v>
      </c>
      <c r="B487" s="661">
        <f t="shared" si="857"/>
        <v>10</v>
      </c>
      <c r="C487" s="661" t="str">
        <f t="shared" si="858"/>
        <v>MS 1012-10</v>
      </c>
      <c r="D487" s="346">
        <f t="shared" si="862"/>
        <v>42097</v>
      </c>
      <c r="E487" s="347">
        <v>7162066.6677999999</v>
      </c>
      <c r="F487" s="348">
        <v>665802.72490000003</v>
      </c>
      <c r="G487" s="348">
        <v>897.11400000000003</v>
      </c>
      <c r="H487" s="356">
        <f t="shared" si="863"/>
        <v>2.4252834876174494</v>
      </c>
      <c r="I487" s="356">
        <f t="shared" si="864"/>
        <v>7.0134513288146128</v>
      </c>
      <c r="J487" s="356">
        <f t="shared" si="865"/>
        <v>-1.5999999999962711</v>
      </c>
      <c r="K487" s="356">
        <f t="shared" si="866"/>
        <v>-14.400000000000546</v>
      </c>
      <c r="L487" s="356">
        <f t="shared" si="867"/>
        <v>0.34646906965963564</v>
      </c>
      <c r="M487" s="356">
        <f t="shared" si="868"/>
        <v>0.22857142857089588</v>
      </c>
      <c r="N487" s="361" t="str">
        <f t="shared" si="859"/>
        <v>ATENÇÃO</v>
      </c>
      <c r="O487" s="361" t="str">
        <f t="shared" si="860"/>
        <v>OK</v>
      </c>
      <c r="P487" s="361" t="str">
        <f t="shared" si="861"/>
        <v>COND. MIN.</v>
      </c>
      <c r="Q487" s="361" t="str">
        <f t="shared" si="849"/>
        <v>COND. MIN.</v>
      </c>
      <c r="R487" s="625"/>
      <c r="S487" s="625"/>
      <c r="T487" s="625"/>
      <c r="U487" s="625"/>
      <c r="V487" s="356">
        <f t="shared" si="850"/>
        <v>4.029999952763319</v>
      </c>
      <c r="W487" s="356">
        <f t="shared" si="851"/>
        <v>-5.7399999932385981</v>
      </c>
      <c r="X487" s="361" t="str">
        <f t="shared" si="869"/>
        <v>NORTE</v>
      </c>
      <c r="Y487" s="361" t="str">
        <f t="shared" si="870"/>
        <v>OESTE</v>
      </c>
      <c r="Z487" s="361" t="str">
        <f t="shared" si="871"/>
        <v>NOROESTE</v>
      </c>
      <c r="AA487" s="358">
        <f t="shared" si="855"/>
        <v>0.81883024251069902</v>
      </c>
      <c r="AB487" s="359">
        <f t="shared" si="872"/>
        <v>54.967867397037857</v>
      </c>
      <c r="AC487" s="360"/>
    </row>
    <row r="488" spans="1:29" ht="12.75" x14ac:dyDescent="0.25">
      <c r="A488" s="409" t="str">
        <f t="shared" si="839"/>
        <v>MS 1012</v>
      </c>
      <c r="B488" s="661">
        <f t="shared" si="857"/>
        <v>11</v>
      </c>
      <c r="C488" s="661" t="str">
        <f t="shared" si="858"/>
        <v>MS 1012-11</v>
      </c>
      <c r="D488" s="346">
        <f t="shared" si="862"/>
        <v>42104</v>
      </c>
      <c r="E488" s="347">
        <v>7162066.6661</v>
      </c>
      <c r="F488" s="348">
        <v>665802.72519999999</v>
      </c>
      <c r="G488" s="348">
        <v>897.09299999999996</v>
      </c>
      <c r="H488" s="356">
        <f t="shared" ref="H488:H490" si="873">SQRT((E488-E487)^2+(F488-F487)^2)*100</f>
        <v>0.17262675500750405</v>
      </c>
      <c r="I488" s="356">
        <f t="shared" ref="I488:I490" si="874">SQRT((E488-$E$478)^2+(F488-$F$478)^2)*100</f>
        <v>6.8922927738736854</v>
      </c>
      <c r="J488" s="356">
        <f t="shared" ref="J488:J490" si="875">(G488-G487)*100</f>
        <v>-2.100000000007185</v>
      </c>
      <c r="K488" s="356">
        <f t="shared" ref="K488:K490" si="876">(G488-$G$478)*100</f>
        <v>-16.500000000007731</v>
      </c>
      <c r="L488" s="356">
        <f t="shared" ref="L488:L490" si="877">H488/(D488-D487)</f>
        <v>2.4660965001072007E-2</v>
      </c>
      <c r="M488" s="356">
        <f t="shared" ref="M488:M490" si="878">ABS(J488/(D488-D487))</f>
        <v>0.30000000000102645</v>
      </c>
      <c r="N488" s="361" t="str">
        <f t="shared" si="859"/>
        <v>OK</v>
      </c>
      <c r="O488" s="361" t="str">
        <f t="shared" si="860"/>
        <v>ATENÇÃO</v>
      </c>
      <c r="P488" s="361" t="str">
        <f t="shared" si="861"/>
        <v>COND. MIN.</v>
      </c>
      <c r="Q488" s="361" t="str">
        <f t="shared" si="849"/>
        <v>COND. MIN.</v>
      </c>
      <c r="R488" s="625"/>
      <c r="S488" s="625"/>
      <c r="T488" s="625"/>
      <c r="U488" s="625"/>
      <c r="V488" s="356">
        <f t="shared" si="850"/>
        <v>3.8599999621510506</v>
      </c>
      <c r="W488" s="356">
        <f t="shared" si="851"/>
        <v>-5.7099999976344407</v>
      </c>
      <c r="X488" s="361" t="str">
        <f t="shared" ref="X488:X490" si="879">IF(V488&gt;0,"NORTE","SUL")</f>
        <v>NORTE</v>
      </c>
      <c r="Y488" s="361" t="str">
        <f t="shared" ref="Y488:Y490" si="880">IF(W488&gt;0,"LESTE","OESTE")</f>
        <v>OESTE</v>
      </c>
      <c r="Z488" s="361" t="str">
        <f t="shared" ref="Z488:Z490" si="881">IF(AND(X488="SUL", Y488="LESTE"),"SUDESTE", IF(AND(X488="SUL", Y488="OESTE"), "SUDOESTE", IF(AND(X488="NORTE", Y488="LESTE"), "NORDESTE", "NOROESTE")))</f>
        <v>NOROESTE</v>
      </c>
      <c r="AA488" s="358">
        <f t="shared" si="855"/>
        <v>0.82873730043541372</v>
      </c>
      <c r="AB488" s="359">
        <f t="shared" ref="AB488:AB490" si="882">DEGREES(ASIN(AA488))</f>
        <v>55.969245884255152</v>
      </c>
      <c r="AC488" s="360"/>
    </row>
    <row r="489" spans="1:29" ht="12.75" x14ac:dyDescent="0.25">
      <c r="A489" s="409" t="str">
        <f t="shared" si="839"/>
        <v>MS 1012</v>
      </c>
      <c r="B489" s="661">
        <f t="shared" si="857"/>
        <v>12</v>
      </c>
      <c r="C489" s="661" t="str">
        <f t="shared" si="858"/>
        <v>MS 1012-12</v>
      </c>
      <c r="D489" s="346">
        <f t="shared" si="862"/>
        <v>42111</v>
      </c>
      <c r="E489" s="347">
        <v>7162066.6859999998</v>
      </c>
      <c r="F489" s="348">
        <v>665802.73510000005</v>
      </c>
      <c r="G489" s="348">
        <v>897.072</v>
      </c>
      <c r="H489" s="356">
        <f t="shared" si="873"/>
        <v>2.2226560467419088</v>
      </c>
      <c r="I489" s="356">
        <f t="shared" si="874"/>
        <v>7.5167079996033763</v>
      </c>
      <c r="J489" s="356">
        <f t="shared" si="875"/>
        <v>-2.0999999999958163</v>
      </c>
      <c r="K489" s="356">
        <f t="shared" si="876"/>
        <v>-18.600000000003547</v>
      </c>
      <c r="L489" s="356">
        <f t="shared" si="877"/>
        <v>0.31752229239170127</v>
      </c>
      <c r="M489" s="356">
        <f t="shared" si="878"/>
        <v>0.29999999999940236</v>
      </c>
      <c r="N489" s="361" t="str">
        <f t="shared" si="859"/>
        <v>ATENÇÃO</v>
      </c>
      <c r="O489" s="361" t="str">
        <f t="shared" si="860"/>
        <v>ATENÇÃO</v>
      </c>
      <c r="P489" s="361" t="str">
        <f t="shared" si="861"/>
        <v>COND. MIN.</v>
      </c>
      <c r="Q489" s="361" t="str">
        <f t="shared" si="849"/>
        <v>COND. MIN.</v>
      </c>
      <c r="R489" s="625"/>
      <c r="S489" s="625"/>
      <c r="T489" s="625"/>
      <c r="U489" s="625"/>
      <c r="V489" s="356">
        <f t="shared" si="850"/>
        <v>5.8499999344348907</v>
      </c>
      <c r="W489" s="356">
        <f t="shared" si="851"/>
        <v>-4.7199999913573265</v>
      </c>
      <c r="X489" s="361" t="str">
        <f t="shared" si="879"/>
        <v>NORTE</v>
      </c>
      <c r="Y489" s="361" t="str">
        <f t="shared" si="880"/>
        <v>OESTE</v>
      </c>
      <c r="Z489" s="361" t="str">
        <f t="shared" si="881"/>
        <v>NOROESTE</v>
      </c>
      <c r="AA489" s="358">
        <f t="shared" si="855"/>
        <v>0.62765957446808507</v>
      </c>
      <c r="AB489" s="359">
        <f t="shared" si="882"/>
        <v>38.877660489408399</v>
      </c>
      <c r="AC489" s="360"/>
    </row>
    <row r="490" spans="1:29" ht="12.75" x14ac:dyDescent="0.25">
      <c r="A490" s="409" t="str">
        <f t="shared" si="839"/>
        <v>MS 1012</v>
      </c>
      <c r="B490" s="661">
        <f t="shared" si="857"/>
        <v>13</v>
      </c>
      <c r="C490" s="661" t="str">
        <f t="shared" si="858"/>
        <v>MS 1012-13</v>
      </c>
      <c r="D490" s="346">
        <f t="shared" si="862"/>
        <v>42118</v>
      </c>
      <c r="E490" s="347">
        <v>7162066.6859999998</v>
      </c>
      <c r="F490" s="348">
        <v>665802.71790000005</v>
      </c>
      <c r="G490" s="348">
        <v>897.06299999999999</v>
      </c>
      <c r="H490" s="356">
        <f t="shared" si="873"/>
        <v>1.720000000204891</v>
      </c>
      <c r="I490" s="356">
        <f t="shared" si="874"/>
        <v>8.7003505173188049</v>
      </c>
      <c r="J490" s="356">
        <f t="shared" si="875"/>
        <v>-0.90000000000145519</v>
      </c>
      <c r="K490" s="356">
        <f t="shared" si="876"/>
        <v>-19.500000000005002</v>
      </c>
      <c r="L490" s="356">
        <f t="shared" si="877"/>
        <v>0.24571428574355586</v>
      </c>
      <c r="M490" s="356">
        <f t="shared" si="878"/>
        <v>0.12857142857163645</v>
      </c>
      <c r="N490" s="361" t="str">
        <f t="shared" si="859"/>
        <v>OK</v>
      </c>
      <c r="O490" s="361" t="str">
        <f t="shared" si="860"/>
        <v>OK</v>
      </c>
      <c r="P490" s="361" t="str">
        <f t="shared" si="861"/>
        <v>COND. MIN.</v>
      </c>
      <c r="Q490" s="361" t="str">
        <f t="shared" si="849"/>
        <v>COND. MIN.</v>
      </c>
      <c r="R490" s="625"/>
      <c r="S490" s="625"/>
      <c r="T490" s="625"/>
      <c r="U490" s="625"/>
      <c r="V490" s="356">
        <f t="shared" si="850"/>
        <v>5.8499999344348907</v>
      </c>
      <c r="W490" s="356">
        <f t="shared" si="851"/>
        <v>-6.4399999915622175</v>
      </c>
      <c r="X490" s="361" t="str">
        <f t="shared" si="879"/>
        <v>NORTE</v>
      </c>
      <c r="Y490" s="361" t="str">
        <f t="shared" si="880"/>
        <v>OESTE</v>
      </c>
      <c r="Z490" s="361" t="str">
        <f t="shared" si="881"/>
        <v>NOROESTE</v>
      </c>
      <c r="AA490" s="358">
        <f t="shared" si="855"/>
        <v>0.74022988505747134</v>
      </c>
      <c r="AB490" s="359">
        <f t="shared" si="882"/>
        <v>47.751001931761266</v>
      </c>
      <c r="AC490" s="360"/>
    </row>
    <row r="491" spans="1:29" ht="12.75" x14ac:dyDescent="0.25">
      <c r="A491" s="409" t="str">
        <f t="shared" si="839"/>
        <v>MS 1012</v>
      </c>
      <c r="B491" s="661">
        <f t="shared" si="857"/>
        <v>14</v>
      </c>
      <c r="C491" s="661" t="str">
        <f t="shared" si="858"/>
        <v>MS 1012-14</v>
      </c>
      <c r="D491" s="346">
        <f t="shared" si="862"/>
        <v>42125</v>
      </c>
      <c r="E491" s="347">
        <v>7162066.6938000005</v>
      </c>
      <c r="F491" s="348">
        <v>665802.70929999999</v>
      </c>
      <c r="G491" s="348">
        <v>897.04300000000001</v>
      </c>
      <c r="H491" s="356">
        <f t="shared" ref="H491:H493" si="883">SQRT((E491-E490)^2+(F491-F490)^2)*100</f>
        <v>1.1610340746357095</v>
      </c>
      <c r="I491" s="356">
        <f t="shared" ref="I491:I493" si="884">SQRT((E491-$E$478)^2+(F491-$F$478)^2)*100</f>
        <v>9.8613842866126422</v>
      </c>
      <c r="J491" s="356">
        <f t="shared" ref="J491:J493" si="885">(G491-G490)*100</f>
        <v>-1.999999999998181</v>
      </c>
      <c r="K491" s="356">
        <f t="shared" ref="K491:K493" si="886">(G491-$G$478)*100</f>
        <v>-21.500000000003183</v>
      </c>
      <c r="L491" s="356">
        <f t="shared" ref="L491:L493" si="887">H491/(D491-D490)</f>
        <v>0.16586201066224421</v>
      </c>
      <c r="M491" s="356">
        <f t="shared" ref="M491:M493" si="888">ABS(J491/(D491-D490))</f>
        <v>0.28571428571402585</v>
      </c>
      <c r="N491" s="361" t="str">
        <f t="shared" si="859"/>
        <v>OK</v>
      </c>
      <c r="O491" s="361" t="str">
        <f t="shared" si="860"/>
        <v>ATENÇÃO</v>
      </c>
      <c r="P491" s="361" t="str">
        <f t="shared" si="861"/>
        <v>COND. MIN.</v>
      </c>
      <c r="Q491" s="361" t="str">
        <f t="shared" si="849"/>
        <v>COND. MIN.</v>
      </c>
      <c r="R491" s="625"/>
      <c r="S491" s="625"/>
      <c r="T491" s="625"/>
      <c r="U491" s="625"/>
      <c r="V491" s="356">
        <f t="shared" si="850"/>
        <v>6.6300000064074993</v>
      </c>
      <c r="W491" s="356">
        <f t="shared" si="851"/>
        <v>-7.299999997485429</v>
      </c>
      <c r="X491" s="361" t="str">
        <f t="shared" ref="X491:X493" si="889">IF(V491&gt;0,"NORTE","SUL")</f>
        <v>NORTE</v>
      </c>
      <c r="Y491" s="361" t="str">
        <f t="shared" ref="Y491:Y493" si="890">IF(W491&gt;0,"LESTE","OESTE")</f>
        <v>OESTE</v>
      </c>
      <c r="Z491" s="361" t="str">
        <f t="shared" ref="Z491:Z493" si="891">IF(AND(X491="SUL", Y491="LESTE"),"SUDESTE", IF(AND(X491="SUL", Y491="OESTE"), "SUDOESTE", IF(AND(X491="NORTE", Y491="LESTE"), "NORDESTE", "NOROESTE")))</f>
        <v>NOROESTE</v>
      </c>
      <c r="AA491" s="358">
        <f t="shared" si="855"/>
        <v>0.74036511156186613</v>
      </c>
      <c r="AB491" s="359">
        <f t="shared" ref="AB491:AB493" si="892">DEGREES(ASIN(AA491))</f>
        <v>47.762526764813252</v>
      </c>
      <c r="AC491" s="360"/>
    </row>
    <row r="492" spans="1:29" ht="12.75" x14ac:dyDescent="0.25">
      <c r="A492" s="409" t="str">
        <f t="shared" si="839"/>
        <v>MS 1012</v>
      </c>
      <c r="B492" s="661">
        <f t="shared" si="857"/>
        <v>15</v>
      </c>
      <c r="C492" s="661" t="str">
        <f t="shared" si="858"/>
        <v>MS 1012-15</v>
      </c>
      <c r="D492" s="346">
        <f t="shared" si="862"/>
        <v>42132</v>
      </c>
      <c r="E492" s="347">
        <v>7162066.7016000003</v>
      </c>
      <c r="F492" s="348">
        <v>665802.70070000004</v>
      </c>
      <c r="G492" s="348">
        <v>897.02300000000002</v>
      </c>
      <c r="H492" s="356">
        <f t="shared" si="883"/>
        <v>1.1610340034449622</v>
      </c>
      <c r="I492" s="356">
        <f t="shared" si="884"/>
        <v>11.022418049004145</v>
      </c>
      <c r="J492" s="356">
        <f t="shared" si="885"/>
        <v>-1.999999999998181</v>
      </c>
      <c r="K492" s="356">
        <f t="shared" si="886"/>
        <v>-23.500000000001364</v>
      </c>
      <c r="L492" s="356">
        <f t="shared" si="887"/>
        <v>0.16586200049213745</v>
      </c>
      <c r="M492" s="356">
        <f t="shared" si="888"/>
        <v>0.28571428571402585</v>
      </c>
      <c r="N492" s="361" t="str">
        <f t="shared" si="859"/>
        <v>OK</v>
      </c>
      <c r="O492" s="361" t="str">
        <f t="shared" si="860"/>
        <v>ATENÇÃO</v>
      </c>
      <c r="P492" s="361" t="str">
        <f t="shared" si="861"/>
        <v>COND. MIN.</v>
      </c>
      <c r="Q492" s="361" t="str">
        <f t="shared" si="849"/>
        <v>COND. MIN.</v>
      </c>
      <c r="R492" s="625"/>
      <c r="S492" s="625"/>
      <c r="T492" s="625"/>
      <c r="U492" s="625"/>
      <c r="V492" s="356">
        <f t="shared" si="850"/>
        <v>7.4099999852478504</v>
      </c>
      <c r="W492" s="356">
        <f t="shared" si="851"/>
        <v>-8.1599999917671084</v>
      </c>
      <c r="X492" s="361" t="str">
        <f t="shared" si="889"/>
        <v>NORTE</v>
      </c>
      <c r="Y492" s="361" t="str">
        <f t="shared" si="890"/>
        <v>OESTE</v>
      </c>
      <c r="Z492" s="361" t="str">
        <f t="shared" si="891"/>
        <v>NOROESTE</v>
      </c>
      <c r="AA492" s="358">
        <f t="shared" si="855"/>
        <v>0.74047186932849374</v>
      </c>
      <c r="AB492" s="359">
        <f t="shared" si="892"/>
        <v>47.77162712104721</v>
      </c>
      <c r="AC492" s="360"/>
    </row>
    <row r="493" spans="1:29" ht="12.75" x14ac:dyDescent="0.25">
      <c r="A493" s="409" t="str">
        <f>A492</f>
        <v>MS 1012</v>
      </c>
      <c r="B493" s="661">
        <f t="shared" si="857"/>
        <v>16</v>
      </c>
      <c r="C493" s="661" t="str">
        <f t="shared" si="858"/>
        <v>MS 1012-16</v>
      </c>
      <c r="D493" s="346">
        <f t="shared" si="862"/>
        <v>42146</v>
      </c>
      <c r="E493" s="347">
        <v>7162066.6986999996</v>
      </c>
      <c r="F493" s="348">
        <v>665802.69609999994</v>
      </c>
      <c r="G493" s="348">
        <v>897</v>
      </c>
      <c r="H493" s="356">
        <f t="shared" si="883"/>
        <v>0.54378308889132121</v>
      </c>
      <c r="I493" s="356">
        <f t="shared" si="884"/>
        <v>11.180286171732515</v>
      </c>
      <c r="J493" s="356">
        <f t="shared" si="885"/>
        <v>-2.3000000000024556</v>
      </c>
      <c r="K493" s="356">
        <f t="shared" si="886"/>
        <v>-25.80000000000382</v>
      </c>
      <c r="L493" s="356">
        <f t="shared" si="887"/>
        <v>3.8841649206522944E-2</v>
      </c>
      <c r="M493" s="356">
        <f t="shared" si="888"/>
        <v>0.1642857142858897</v>
      </c>
      <c r="N493" s="361" t="str">
        <f t="shared" si="859"/>
        <v>OK</v>
      </c>
      <c r="O493" s="361" t="str">
        <f t="shared" si="860"/>
        <v>OK</v>
      </c>
      <c r="P493" s="361" t="str">
        <f t="shared" si="861"/>
        <v>COND. MIN.</v>
      </c>
      <c r="Q493" s="361" t="str">
        <f t="shared" si="849"/>
        <v>COND. MIN.</v>
      </c>
      <c r="R493" s="625"/>
      <c r="S493" s="625"/>
      <c r="T493" s="625"/>
      <c r="U493" s="625"/>
      <c r="V493" s="356">
        <f t="shared" si="850"/>
        <v>7.1199999190866947</v>
      </c>
      <c r="W493" s="356">
        <f t="shared" si="851"/>
        <v>-8.6200000019744039</v>
      </c>
      <c r="X493" s="361" t="str">
        <f t="shared" si="889"/>
        <v>NORTE</v>
      </c>
      <c r="Y493" s="361" t="str">
        <f t="shared" si="890"/>
        <v>OESTE</v>
      </c>
      <c r="Z493" s="361" t="str">
        <f t="shared" si="891"/>
        <v>NOROESTE</v>
      </c>
      <c r="AA493" s="358">
        <f t="shared" si="855"/>
        <v>0.77101967799642213</v>
      </c>
      <c r="AB493" s="359">
        <f t="shared" si="892"/>
        <v>50.445543549153861</v>
      </c>
      <c r="AC493" s="360"/>
    </row>
    <row r="494" spans="1:29" ht="12.75" x14ac:dyDescent="0.25">
      <c r="A494" s="409" t="str">
        <f t="shared" ref="A494:A513" si="893">A493</f>
        <v>MS 1012</v>
      </c>
      <c r="B494" s="661">
        <f t="shared" si="857"/>
        <v>17</v>
      </c>
      <c r="C494" s="661" t="str">
        <f t="shared" si="858"/>
        <v>MS 1012-17</v>
      </c>
      <c r="D494" s="346">
        <f t="shared" si="862"/>
        <v>42153</v>
      </c>
      <c r="E494" s="410">
        <v>7162066.7029999997</v>
      </c>
      <c r="F494" s="411">
        <v>665802.69499999995</v>
      </c>
      <c r="G494" s="411">
        <v>896.98299999999995</v>
      </c>
      <c r="H494" s="397">
        <f t="shared" ref="H494" si="894">SQRT((E494-E493)^2+(F494-F493)^2)*100</f>
        <v>0.44384683442328238</v>
      </c>
      <c r="I494" s="397">
        <f t="shared" ref="I494" si="895">SQRT((E494-$E$478)^2+(F494-$F$478)^2)*100</f>
        <v>11.541897548617497</v>
      </c>
      <c r="J494" s="397">
        <f t="shared" ref="J494" si="896">(G494-G493)*100</f>
        <v>-1.7000000000052751</v>
      </c>
      <c r="K494" s="397">
        <f t="shared" ref="K494" si="897">(G494-$G$478)*100</f>
        <v>-27.500000000009095</v>
      </c>
      <c r="L494" s="397">
        <f t="shared" ref="L494" si="898">H494/(D494-D493)</f>
        <v>6.340669063189748E-2</v>
      </c>
      <c r="M494" s="397">
        <f t="shared" ref="M494" si="899">ABS(J494/(D494-D493))</f>
        <v>0.24285714285789645</v>
      </c>
      <c r="N494" s="398" t="str">
        <f t="shared" si="859"/>
        <v>OK</v>
      </c>
      <c r="O494" s="398" t="str">
        <f t="shared" si="860"/>
        <v>OK</v>
      </c>
      <c r="P494" s="398" t="str">
        <f t="shared" si="861"/>
        <v>COND. MIN.</v>
      </c>
      <c r="Q494" s="398" t="str">
        <f t="shared" si="849"/>
        <v>COND. MIN.</v>
      </c>
      <c r="R494" s="636"/>
      <c r="S494" s="636"/>
      <c r="T494" s="625"/>
      <c r="U494" s="625"/>
      <c r="V494" s="356">
        <f t="shared" si="850"/>
        <v>7.5499999336898327</v>
      </c>
      <c r="W494" s="356">
        <f t="shared" si="851"/>
        <v>-8.7300000013783574</v>
      </c>
      <c r="X494" s="361" t="str">
        <f t="shared" ref="X494" si="900">IF(V494&gt;0,"NORTE","SUL")</f>
        <v>NORTE</v>
      </c>
      <c r="Y494" s="361" t="str">
        <f t="shared" ref="Y494" si="901">IF(W494&gt;0,"LESTE","OESTE")</f>
        <v>OESTE</v>
      </c>
      <c r="Z494" s="361" t="str">
        <f t="shared" ref="Z494" si="902">IF(AND(X494="SUL", Y494="LESTE"),"SUDESTE", IF(AND(X494="SUL", Y494="OESTE"), "SUDOESTE", IF(AND(X494="NORTE", Y494="LESTE"), "NORDESTE", "NOROESTE")))</f>
        <v>NOROESTE</v>
      </c>
      <c r="AA494" s="400">
        <f t="shared" si="855"/>
        <v>0.75649913344887354</v>
      </c>
      <c r="AB494" s="401">
        <f t="shared" ref="AB494" si="903">DEGREES(ASIN(AA494))</f>
        <v>49.156533707611999</v>
      </c>
      <c r="AC494" s="360"/>
    </row>
    <row r="495" spans="1:29" ht="12.75" x14ac:dyDescent="0.25">
      <c r="A495" s="409" t="str">
        <f t="shared" si="893"/>
        <v>MS 1012</v>
      </c>
      <c r="B495" s="661">
        <f t="shared" si="857"/>
        <v>18</v>
      </c>
      <c r="C495" s="661" t="str">
        <f t="shared" si="858"/>
        <v>MS 1012-18</v>
      </c>
      <c r="D495" s="402"/>
      <c r="E495" s="403"/>
      <c r="F495" s="403"/>
      <c r="G495" s="403"/>
      <c r="H495" s="617"/>
      <c r="I495" s="617"/>
      <c r="J495" s="617"/>
      <c r="K495" s="617"/>
      <c r="L495" s="617"/>
      <c r="M495" s="617"/>
      <c r="N495" s="404"/>
      <c r="O495" s="404"/>
      <c r="P495" s="404"/>
      <c r="Q495" s="404"/>
      <c r="R495" s="637"/>
      <c r="S495" s="637"/>
      <c r="T495" s="637"/>
      <c r="U495" s="637"/>
      <c r="V495" s="617"/>
      <c r="W495" s="617"/>
      <c r="X495" s="404"/>
      <c r="Y495" s="404"/>
      <c r="Z495" s="404"/>
      <c r="AA495" s="617"/>
      <c r="AB495" s="617"/>
      <c r="AC495" s="637"/>
    </row>
    <row r="496" spans="1:29" ht="12.75" x14ac:dyDescent="0.2">
      <c r="A496" s="409" t="str">
        <f t="shared" si="893"/>
        <v>MS 1012</v>
      </c>
      <c r="B496" s="661">
        <f t="shared" si="857"/>
        <v>19</v>
      </c>
      <c r="C496" s="661" t="str">
        <f t="shared" si="858"/>
        <v>MS 1012-19</v>
      </c>
      <c r="D496" s="346">
        <f t="shared" ref="D496:D532" si="904">D127</f>
        <v>42160</v>
      </c>
      <c r="E496" s="412">
        <v>7162023.0085000005</v>
      </c>
      <c r="F496" s="413">
        <v>665753.43629999994</v>
      </c>
      <c r="G496" s="414">
        <v>896.96500000000003</v>
      </c>
      <c r="H496" s="374"/>
      <c r="I496" s="375"/>
      <c r="J496" s="375"/>
      <c r="K496" s="375"/>
      <c r="L496" s="375"/>
      <c r="M496" s="375"/>
      <c r="N496" s="375"/>
      <c r="O496" s="375"/>
      <c r="P496" s="375"/>
      <c r="Q496" s="375"/>
      <c r="R496" s="627"/>
      <c r="S496" s="627"/>
      <c r="T496" s="627"/>
      <c r="U496" s="627"/>
      <c r="V496" s="611"/>
      <c r="W496" s="611"/>
      <c r="X496" s="375"/>
      <c r="Y496" s="375"/>
      <c r="Z496" s="375"/>
      <c r="AA496" s="375"/>
      <c r="AB496" s="375"/>
      <c r="AC496" s="627"/>
    </row>
    <row r="497" spans="1:29" ht="12.75" x14ac:dyDescent="0.25">
      <c r="A497" s="409" t="str">
        <f t="shared" si="893"/>
        <v>MS 1012</v>
      </c>
      <c r="B497" s="661">
        <f t="shared" si="857"/>
        <v>20</v>
      </c>
      <c r="C497" s="661" t="str">
        <f t="shared" si="858"/>
        <v>MS 1012-20</v>
      </c>
      <c r="D497" s="346">
        <f t="shared" si="904"/>
        <v>42174</v>
      </c>
      <c r="E497" s="347">
        <v>7162023.0236</v>
      </c>
      <c r="F497" s="348">
        <v>665753.42819999997</v>
      </c>
      <c r="G497" s="348">
        <v>896.93499999999995</v>
      </c>
      <c r="H497" s="377">
        <f t="shared" ref="H497" si="905">SQRT((E497-E496)^2+(F497-F496)^2)*100</f>
        <v>1.7135343135646752</v>
      </c>
      <c r="I497" s="377">
        <f>SQRT((E497-$E$496)^2+(F497-$F$496)^2)*100</f>
        <v>1.7135343135646752</v>
      </c>
      <c r="J497" s="377">
        <f t="shared" ref="J497" si="906">(G497-G496)*100</f>
        <v>-3.0000000000086402</v>
      </c>
      <c r="K497" s="377">
        <f>(G497-$G$496)*100</f>
        <v>-3.0000000000086402</v>
      </c>
      <c r="L497" s="377">
        <f t="shared" ref="L497" si="907">H497/(D497-D496)</f>
        <v>0.12239530811176251</v>
      </c>
      <c r="M497" s="377">
        <f t="shared" ref="M497" si="908">ABS(J497/(D497-D496))</f>
        <v>0.21428571428633145</v>
      </c>
      <c r="N497" s="378" t="str">
        <f t="shared" ref="N497" si="909">IF(L497&lt;=0.25,"OK",IF(AND(0.25&lt;L497,L497&lt;=1),"ATENÇÃO",IF(AND(1&lt;L497,L497&lt;=4),"ALERTA",IF(AND(4&lt;L497,L497&lt;=14),"INTERVENÇÃO","PARALISAÇÃO"))))</f>
        <v>OK</v>
      </c>
      <c r="O497" s="378" t="str">
        <f t="shared" ref="O497" si="910">IF(M497&lt;=0.25,"OK",IF(AND(0.25&lt;M497,M497&lt;=1),"ATENÇÃO",IF(AND(1&lt;M497,M497&lt;=4),"ALERTA",IF(AND(4&lt;M497,M497&lt;=14),"INTERVENÇÃO","PARALISAÇÃO"))))</f>
        <v>OK</v>
      </c>
      <c r="P497" s="378" t="str">
        <f t="shared" ref="P497" si="911">IF(L497&lt;=1,"COND. MIN.",IF(AND(1&lt;L497, L497&lt;=2),"ATENÇÃO",IF(AND(2&lt;L497,L497&lt;=5),"ALERTA","INTERVENÇÃO")))</f>
        <v>COND. MIN.</v>
      </c>
      <c r="Q497" s="378" t="str">
        <f t="shared" ref="Q497:Q533" si="912">IF(M497&lt;=2,"COND. MIN.",IF(AND(2&lt;M497, M497&lt;=4),"ATENÇÃO",IF(AND(4&lt;M497, M497&lt;=10),"ALERTA","INTERVENÇÃO")))</f>
        <v>COND. MIN.</v>
      </c>
      <c r="R497" s="629"/>
      <c r="S497" s="629"/>
      <c r="T497" s="625"/>
      <c r="U497" s="625"/>
      <c r="V497" s="356">
        <f t="shared" ref="V497:V533" si="913">(E497-$E$496)*100</f>
        <v>1.5099999494850636</v>
      </c>
      <c r="W497" s="356">
        <f t="shared" ref="W497:W533" si="914">(F497-$F$496)*100</f>
        <v>-0.80999999772757292</v>
      </c>
      <c r="X497" s="361" t="str">
        <f t="shared" ref="X497" si="915">IF(V497&gt;0,"NORTE","SUL")</f>
        <v>NORTE</v>
      </c>
      <c r="Y497" s="361" t="str">
        <f t="shared" ref="Y497" si="916">IF(W497&gt;0,"LESTE","OESTE")</f>
        <v>OESTE</v>
      </c>
      <c r="Z497" s="361" t="str">
        <f t="shared" ref="Z497" si="917">IF(AND(X497="SUL", Y497="LESTE"),"SUDESTE", IF(AND(X497="SUL", Y497="OESTE"), "SUDOESTE", IF(AND(X497="NORTE", Y497="LESTE"), "NORDESTE", "NOROESTE")))</f>
        <v>NOROESTE</v>
      </c>
      <c r="AA497" s="391">
        <f t="shared" ref="AA497:AA533" si="918">ABS(ROUND(W497,2)/ROUND(I497,2))</f>
        <v>0.47368421052631582</v>
      </c>
      <c r="AB497" s="392">
        <f t="shared" ref="AB497" si="919">DEGREES(ASIN(AA497))</f>
        <v>28.273713631365041</v>
      </c>
      <c r="AC497" s="360" t="s">
        <v>196</v>
      </c>
    </row>
    <row r="498" spans="1:29" ht="12.75" x14ac:dyDescent="0.25">
      <c r="A498" s="409" t="str">
        <f t="shared" si="893"/>
        <v>MS 1012</v>
      </c>
      <c r="B498" s="661">
        <f t="shared" si="857"/>
        <v>21</v>
      </c>
      <c r="C498" s="661" t="str">
        <f t="shared" si="858"/>
        <v>MS 1012-21</v>
      </c>
      <c r="D498" s="346">
        <f t="shared" si="904"/>
        <v>42181</v>
      </c>
      <c r="E498" s="347">
        <v>7162023.0274</v>
      </c>
      <c r="F498" s="348">
        <v>665753.42790000001</v>
      </c>
      <c r="G498" s="348">
        <v>896.92200000000003</v>
      </c>
      <c r="H498" s="377">
        <f t="shared" ref="H498:H499" si="920">SQRT((E498-E497)^2+(F498-F497)^2)*100</f>
        <v>0.38118237709257885</v>
      </c>
      <c r="I498" s="377">
        <f t="shared" ref="I498:I499" si="921">SQRT((E498-$E$496)^2+(F498-$F$496)^2)*100</f>
        <v>2.0682600953630557</v>
      </c>
      <c r="J498" s="377">
        <f t="shared" ref="J498:J499" si="922">(G498-G497)*100</f>
        <v>-1.2999999999919964</v>
      </c>
      <c r="K498" s="377">
        <f t="shared" ref="K498:K499" si="923">(G498-$G$496)*100</f>
        <v>-4.3000000000006366</v>
      </c>
      <c r="L498" s="377">
        <f t="shared" ref="L498:L499" si="924">H498/(D498-D497)</f>
        <v>5.4454625298939838E-2</v>
      </c>
      <c r="M498" s="377">
        <f t="shared" ref="M498:M499" si="925">ABS(J498/(D498-D497))</f>
        <v>0.18571428571314236</v>
      </c>
      <c r="N498" s="378" t="str">
        <f t="shared" ref="N498:N499" si="926">IF(L498&lt;=0.25,"OK",IF(AND(0.25&lt;L498,L498&lt;=1),"ATENÇÃO",IF(AND(1&lt;L498,L498&lt;=4),"ALERTA",IF(AND(4&lt;L498,L498&lt;=14),"INTERVENÇÃO","PARALISAÇÃO"))))</f>
        <v>OK</v>
      </c>
      <c r="O498" s="378" t="str">
        <f t="shared" ref="O498:O499" si="927">IF(M498&lt;=0.25,"OK",IF(AND(0.25&lt;M498,M498&lt;=1),"ATENÇÃO",IF(AND(1&lt;M498,M498&lt;=4),"ALERTA",IF(AND(4&lt;M498,M498&lt;=14),"INTERVENÇÃO","PARALISAÇÃO"))))</f>
        <v>OK</v>
      </c>
      <c r="P498" s="378" t="str">
        <f t="shared" ref="P498:P499" si="928">IF(L498&lt;=1,"COND. MIN.",IF(AND(1&lt;L498, L498&lt;=2),"ATENÇÃO",IF(AND(2&lt;L498,L498&lt;=5),"ALERTA","INTERVENÇÃO")))</f>
        <v>COND. MIN.</v>
      </c>
      <c r="Q498" s="378" t="str">
        <f t="shared" si="912"/>
        <v>COND. MIN.</v>
      </c>
      <c r="R498" s="629"/>
      <c r="S498" s="629"/>
      <c r="T498" s="625"/>
      <c r="U498" s="625"/>
      <c r="V498" s="356">
        <f t="shared" si="913"/>
        <v>1.8899999558925629</v>
      </c>
      <c r="W498" s="356">
        <f t="shared" si="914"/>
        <v>-0.83999999333173037</v>
      </c>
      <c r="X498" s="361" t="str">
        <f t="shared" ref="X498:X499" si="929">IF(V498&gt;0,"NORTE","SUL")</f>
        <v>NORTE</v>
      </c>
      <c r="Y498" s="361" t="str">
        <f t="shared" ref="Y498:Y499" si="930">IF(W498&gt;0,"LESTE","OESTE")</f>
        <v>OESTE</v>
      </c>
      <c r="Z498" s="361" t="str">
        <f t="shared" ref="Z498:Z499" si="931">IF(AND(X498="SUL", Y498="LESTE"),"SUDESTE", IF(AND(X498="SUL", Y498="OESTE"), "SUDOESTE", IF(AND(X498="NORTE", Y498="LESTE"), "NORDESTE", "NOROESTE")))</f>
        <v>NOROESTE</v>
      </c>
      <c r="AA498" s="391">
        <f t="shared" si="918"/>
        <v>0.40579710144927539</v>
      </c>
      <c r="AB498" s="392">
        <f t="shared" ref="AB498:AB499" si="932">DEGREES(ASIN(AA498))</f>
        <v>23.941087266309843</v>
      </c>
      <c r="AC498" s="360"/>
    </row>
    <row r="499" spans="1:29" ht="12.75" x14ac:dyDescent="0.25">
      <c r="A499" s="409" t="str">
        <f t="shared" si="893"/>
        <v>MS 1012</v>
      </c>
      <c r="B499" s="661">
        <f t="shared" si="857"/>
        <v>22</v>
      </c>
      <c r="C499" s="661" t="str">
        <f t="shared" si="858"/>
        <v>MS 1012-22</v>
      </c>
      <c r="D499" s="346">
        <f t="shared" si="904"/>
        <v>42188</v>
      </c>
      <c r="E499" s="347">
        <v>7162023.0352999996</v>
      </c>
      <c r="F499" s="348">
        <v>665753.41350000002</v>
      </c>
      <c r="G499" s="348">
        <v>896.90899999999999</v>
      </c>
      <c r="H499" s="377">
        <f t="shared" si="920"/>
        <v>1.6424676360718766</v>
      </c>
      <c r="I499" s="377">
        <f t="shared" si="921"/>
        <v>3.51863603148777</v>
      </c>
      <c r="J499" s="377">
        <f t="shared" si="922"/>
        <v>-1.3000000000033651</v>
      </c>
      <c r="K499" s="377">
        <f t="shared" si="923"/>
        <v>-5.6000000000040018</v>
      </c>
      <c r="L499" s="377">
        <f t="shared" si="924"/>
        <v>0.23463823372455381</v>
      </c>
      <c r="M499" s="377">
        <f t="shared" si="925"/>
        <v>0.18571428571476645</v>
      </c>
      <c r="N499" s="378" t="str">
        <f t="shared" si="926"/>
        <v>OK</v>
      </c>
      <c r="O499" s="378" t="str">
        <f t="shared" si="927"/>
        <v>OK</v>
      </c>
      <c r="P499" s="378" t="str">
        <f t="shared" si="928"/>
        <v>COND. MIN.</v>
      </c>
      <c r="Q499" s="378" t="str">
        <f t="shared" si="912"/>
        <v>COND. MIN.</v>
      </c>
      <c r="R499" s="629"/>
      <c r="S499" s="629"/>
      <c r="T499" s="625"/>
      <c r="U499" s="625"/>
      <c r="V499" s="356">
        <f t="shared" si="913"/>
        <v>2.6799999177455902</v>
      </c>
      <c r="W499" s="356">
        <f t="shared" si="914"/>
        <v>-2.2799999918788671</v>
      </c>
      <c r="X499" s="361" t="str">
        <f t="shared" si="929"/>
        <v>NORTE</v>
      </c>
      <c r="Y499" s="361" t="str">
        <f t="shared" si="930"/>
        <v>OESTE</v>
      </c>
      <c r="Z499" s="361" t="str">
        <f t="shared" si="931"/>
        <v>NOROESTE</v>
      </c>
      <c r="AA499" s="391">
        <f t="shared" si="918"/>
        <v>0.64772727272727271</v>
      </c>
      <c r="AB499" s="392">
        <f t="shared" si="932"/>
        <v>40.370466338937959</v>
      </c>
      <c r="AC499" s="360"/>
    </row>
    <row r="500" spans="1:29" ht="12.75" x14ac:dyDescent="0.25">
      <c r="A500" s="409" t="str">
        <f t="shared" si="893"/>
        <v>MS 1012</v>
      </c>
      <c r="B500" s="661">
        <f t="shared" si="857"/>
        <v>23</v>
      </c>
      <c r="C500" s="661" t="str">
        <f t="shared" si="858"/>
        <v>MS 1012-23</v>
      </c>
      <c r="D500" s="346">
        <f t="shared" si="904"/>
        <v>42195</v>
      </c>
      <c r="E500" s="347">
        <v>7162023.0257999999</v>
      </c>
      <c r="F500" s="348">
        <v>665753.42619999999</v>
      </c>
      <c r="G500" s="348">
        <v>896.89700000000005</v>
      </c>
      <c r="H500" s="377">
        <f t="shared" ref="H500:H501" si="933">SQRT((E500-E499)^2+(F500-F499)^2)*100</f>
        <v>1.5860012397678167</v>
      </c>
      <c r="I500" s="377">
        <f t="shared" ref="I500:I501" si="934">SQRT((E500-$E$496)^2+(F500-$F$496)^2)*100</f>
        <v>2.00324731677755</v>
      </c>
      <c r="J500" s="377">
        <f t="shared" ref="J500:J501" si="935">(G500-G499)*100</f>
        <v>-1.1999999999943611</v>
      </c>
      <c r="K500" s="377">
        <f t="shared" ref="K500:K501" si="936">(G500-$G$496)*100</f>
        <v>-6.7999999999983629</v>
      </c>
      <c r="L500" s="377">
        <f t="shared" ref="L500:L501" si="937">H500/(D500-D499)</f>
        <v>0.22657160568111667</v>
      </c>
      <c r="M500" s="377">
        <f t="shared" ref="M500:M501" si="938">ABS(J500/(D500-D499))</f>
        <v>0.17142857142776588</v>
      </c>
      <c r="N500" s="378" t="str">
        <f t="shared" ref="N500:N501" si="939">IF(L500&lt;=0.25,"OK",IF(AND(0.25&lt;L500,L500&lt;=1),"ATENÇÃO",IF(AND(1&lt;L500,L500&lt;=4),"ALERTA",IF(AND(4&lt;L500,L500&lt;=14),"INTERVENÇÃO","PARALISAÇÃO"))))</f>
        <v>OK</v>
      </c>
      <c r="O500" s="378" t="str">
        <f t="shared" ref="O500:O501" si="940">IF(M500&lt;=0.25,"OK",IF(AND(0.25&lt;M500,M500&lt;=1),"ATENÇÃO",IF(AND(1&lt;M500,M500&lt;=4),"ALERTA",IF(AND(4&lt;M500,M500&lt;=14),"INTERVENÇÃO","PARALISAÇÃO"))))</f>
        <v>OK</v>
      </c>
      <c r="P500" s="378" t="str">
        <f t="shared" ref="P500:P501" si="941">IF(L500&lt;=1,"COND. MIN.",IF(AND(1&lt;L500, L500&lt;=2),"ATENÇÃO",IF(AND(2&lt;L500,L500&lt;=5),"ALERTA","INTERVENÇÃO")))</f>
        <v>COND. MIN.</v>
      </c>
      <c r="Q500" s="378" t="str">
        <f t="shared" si="912"/>
        <v>COND. MIN.</v>
      </c>
      <c r="R500" s="629"/>
      <c r="S500" s="629"/>
      <c r="T500" s="625"/>
      <c r="U500" s="625"/>
      <c r="V500" s="356">
        <f t="shared" si="913"/>
        <v>1.7299999482929707</v>
      </c>
      <c r="W500" s="356">
        <f t="shared" si="914"/>
        <v>-1.009999995585531</v>
      </c>
      <c r="X500" s="361" t="str">
        <f t="shared" ref="X500:X501" si="942">IF(V500&gt;0,"NORTE","SUL")</f>
        <v>NORTE</v>
      </c>
      <c r="Y500" s="361" t="str">
        <f t="shared" ref="Y500:Y501" si="943">IF(W500&gt;0,"LESTE","OESTE")</f>
        <v>OESTE</v>
      </c>
      <c r="Z500" s="361" t="str">
        <f t="shared" ref="Z500:Z501" si="944">IF(AND(X500="SUL", Y500="LESTE"),"SUDESTE", IF(AND(X500="SUL", Y500="OESTE"), "SUDOESTE", IF(AND(X500="NORTE", Y500="LESTE"), "NORDESTE", "NOROESTE")))</f>
        <v>NOROESTE</v>
      </c>
      <c r="AA500" s="391">
        <f t="shared" si="918"/>
        <v>0.505</v>
      </c>
      <c r="AB500" s="392">
        <f t="shared" ref="AB500:AB501" si="945">DEGREES(ASIN(AA500))</f>
        <v>30.331352363271389</v>
      </c>
      <c r="AC500" s="360"/>
    </row>
    <row r="501" spans="1:29" ht="12.75" x14ac:dyDescent="0.25">
      <c r="A501" s="409" t="str">
        <f t="shared" si="893"/>
        <v>MS 1012</v>
      </c>
      <c r="B501" s="661">
        <f t="shared" si="857"/>
        <v>24</v>
      </c>
      <c r="C501" s="661" t="str">
        <f t="shared" si="858"/>
        <v>MS 1012-24</v>
      </c>
      <c r="D501" s="346">
        <f t="shared" si="904"/>
        <v>42202</v>
      </c>
      <c r="E501" s="347">
        <v>7162023.0307999998</v>
      </c>
      <c r="F501" s="348">
        <v>665753.39630000002</v>
      </c>
      <c r="G501" s="348">
        <v>896.88099999999997</v>
      </c>
      <c r="H501" s="377">
        <f t="shared" si="933"/>
        <v>3.03151776638098</v>
      </c>
      <c r="I501" s="377">
        <f t="shared" si="934"/>
        <v>4.5796178504556835</v>
      </c>
      <c r="J501" s="377">
        <f t="shared" si="935"/>
        <v>-1.6000000000076398</v>
      </c>
      <c r="K501" s="377">
        <f t="shared" si="936"/>
        <v>-8.4000000000060027</v>
      </c>
      <c r="L501" s="377">
        <f t="shared" si="937"/>
        <v>0.43307396662585429</v>
      </c>
      <c r="M501" s="377">
        <f t="shared" si="938"/>
        <v>0.22857142857251997</v>
      </c>
      <c r="N501" s="378" t="str">
        <f t="shared" si="939"/>
        <v>ATENÇÃO</v>
      </c>
      <c r="O501" s="378" t="str">
        <f t="shared" si="940"/>
        <v>OK</v>
      </c>
      <c r="P501" s="378" t="str">
        <f t="shared" si="941"/>
        <v>COND. MIN.</v>
      </c>
      <c r="Q501" s="378" t="str">
        <f t="shared" si="912"/>
        <v>COND. MIN.</v>
      </c>
      <c r="R501" s="629"/>
      <c r="S501" s="629"/>
      <c r="T501" s="625"/>
      <c r="U501" s="625"/>
      <c r="V501" s="356">
        <f t="shared" si="913"/>
        <v>2.2299999371170998</v>
      </c>
      <c r="W501" s="356">
        <f t="shared" si="914"/>
        <v>-3.9999999920837581</v>
      </c>
      <c r="X501" s="361" t="str">
        <f t="shared" si="942"/>
        <v>NORTE</v>
      </c>
      <c r="Y501" s="361" t="str">
        <f t="shared" si="943"/>
        <v>OESTE</v>
      </c>
      <c r="Z501" s="361" t="str">
        <f t="shared" si="944"/>
        <v>NOROESTE</v>
      </c>
      <c r="AA501" s="391">
        <f t="shared" si="918"/>
        <v>0.8733624454148472</v>
      </c>
      <c r="AB501" s="392">
        <f t="shared" si="945"/>
        <v>60.851760065971781</v>
      </c>
      <c r="AC501" s="360"/>
    </row>
    <row r="502" spans="1:29" ht="12.75" x14ac:dyDescent="0.25">
      <c r="A502" s="409" t="str">
        <f t="shared" si="893"/>
        <v>MS 1012</v>
      </c>
      <c r="B502" s="661">
        <f t="shared" si="857"/>
        <v>25</v>
      </c>
      <c r="C502" s="661" t="str">
        <f t="shared" si="858"/>
        <v>MS 1012-25</v>
      </c>
      <c r="D502" s="346">
        <f t="shared" si="904"/>
        <v>42209</v>
      </c>
      <c r="E502" s="347">
        <v>7162023.0508000003</v>
      </c>
      <c r="F502" s="348">
        <v>665753.39580000006</v>
      </c>
      <c r="G502" s="348">
        <v>896.86400000000003</v>
      </c>
      <c r="H502" s="377">
        <f t="shared" ref="H502:H503" si="946">SQRT((E502-E501)^2+(F502-F501)^2)*100</f>
        <v>2.0006249507017819</v>
      </c>
      <c r="I502" s="377">
        <f t="shared" ref="I502:I503" si="947">SQRT((E502-$E$496)^2+(F502-$F$496)^2)*100</f>
        <v>5.8562274363010181</v>
      </c>
      <c r="J502" s="377">
        <f t="shared" ref="J502:J503" si="948">(G502-G501)*100</f>
        <v>-1.6999999999939064</v>
      </c>
      <c r="K502" s="377">
        <f t="shared" ref="K502:K503" si="949">(G502-$G$496)*100</f>
        <v>-10.099999999999909</v>
      </c>
      <c r="L502" s="377">
        <f t="shared" ref="L502:L503" si="950">H502/(D502-D501)</f>
        <v>0.28580356438596882</v>
      </c>
      <c r="M502" s="377">
        <f t="shared" ref="M502:M503" si="951">ABS(J502/(D502-D501))</f>
        <v>0.24285714285627233</v>
      </c>
      <c r="N502" s="378" t="str">
        <f t="shared" ref="N502:N503" si="952">IF(L502&lt;=0.25,"OK",IF(AND(0.25&lt;L502,L502&lt;=1),"ATENÇÃO",IF(AND(1&lt;L502,L502&lt;=4),"ALERTA",IF(AND(4&lt;L502,L502&lt;=14),"INTERVENÇÃO","PARALISAÇÃO"))))</f>
        <v>ATENÇÃO</v>
      </c>
      <c r="O502" s="378" t="str">
        <f t="shared" ref="O502:O503" si="953">IF(M502&lt;=0.25,"OK",IF(AND(0.25&lt;M502,M502&lt;=1),"ATENÇÃO",IF(AND(1&lt;M502,M502&lt;=4),"ALERTA",IF(AND(4&lt;M502,M502&lt;=14),"INTERVENÇÃO","PARALISAÇÃO"))))</f>
        <v>OK</v>
      </c>
      <c r="P502" s="378" t="str">
        <f t="shared" ref="P502:P503" si="954">IF(L502&lt;=1,"COND. MIN.",IF(AND(1&lt;L502, L502&lt;=2),"ATENÇÃO",IF(AND(2&lt;L502,L502&lt;=5),"ALERTA","INTERVENÇÃO")))</f>
        <v>COND. MIN.</v>
      </c>
      <c r="Q502" s="378" t="str">
        <f t="shared" si="912"/>
        <v>COND. MIN.</v>
      </c>
      <c r="R502" s="629"/>
      <c r="S502" s="629"/>
      <c r="T502" s="625"/>
      <c r="U502" s="625"/>
      <c r="V502" s="356">
        <f t="shared" si="913"/>
        <v>4.2299999855458736</v>
      </c>
      <c r="W502" s="356">
        <f t="shared" si="914"/>
        <v>-4.0499999886378646</v>
      </c>
      <c r="X502" s="361" t="str">
        <f t="shared" ref="X502:X503" si="955">IF(V502&gt;0,"NORTE","SUL")</f>
        <v>NORTE</v>
      </c>
      <c r="Y502" s="361" t="str">
        <f t="shared" ref="Y502:Y503" si="956">IF(W502&gt;0,"LESTE","OESTE")</f>
        <v>OESTE</v>
      </c>
      <c r="Z502" s="361" t="str">
        <f t="shared" ref="Z502:Z503" si="957">IF(AND(X502="SUL", Y502="LESTE"),"SUDESTE", IF(AND(X502="SUL", Y502="OESTE"), "SUDOESTE", IF(AND(X502="NORTE", Y502="LESTE"), "NORDESTE", "NOROESTE")))</f>
        <v>NOROESTE</v>
      </c>
      <c r="AA502" s="391">
        <f t="shared" si="918"/>
        <v>0.69112627986348119</v>
      </c>
      <c r="AB502" s="392">
        <f t="shared" ref="AB502:AB503" si="958">DEGREES(ASIN(AA502))</f>
        <v>43.71932993126741</v>
      </c>
      <c r="AC502" s="360"/>
    </row>
    <row r="503" spans="1:29" ht="12.75" x14ac:dyDescent="0.25">
      <c r="A503" s="409" t="str">
        <f t="shared" si="893"/>
        <v>MS 1012</v>
      </c>
      <c r="B503" s="661">
        <f t="shared" si="857"/>
        <v>26</v>
      </c>
      <c r="C503" s="661" t="str">
        <f t="shared" si="858"/>
        <v>MS 1012-26</v>
      </c>
      <c r="D503" s="346">
        <f t="shared" si="904"/>
        <v>42216</v>
      </c>
      <c r="E503" s="347">
        <v>7162023.0314999996</v>
      </c>
      <c r="F503" s="348">
        <v>665753.38040000002</v>
      </c>
      <c r="G503" s="348">
        <v>896.84699999999998</v>
      </c>
      <c r="H503" s="377">
        <f t="shared" si="946"/>
        <v>2.4691092111521602</v>
      </c>
      <c r="I503" s="377">
        <f t="shared" si="947"/>
        <v>6.0446753016175894</v>
      </c>
      <c r="J503" s="377">
        <f t="shared" si="948"/>
        <v>-1.7000000000052751</v>
      </c>
      <c r="K503" s="377">
        <f t="shared" si="949"/>
        <v>-11.800000000005184</v>
      </c>
      <c r="L503" s="377">
        <f t="shared" si="950"/>
        <v>0.35272988730745147</v>
      </c>
      <c r="M503" s="377">
        <f t="shared" si="951"/>
        <v>0.24285714285789645</v>
      </c>
      <c r="N503" s="378" t="str">
        <f t="shared" si="952"/>
        <v>ATENÇÃO</v>
      </c>
      <c r="O503" s="378" t="str">
        <f t="shared" si="953"/>
        <v>OK</v>
      </c>
      <c r="P503" s="378" t="str">
        <f t="shared" si="954"/>
        <v>COND. MIN.</v>
      </c>
      <c r="Q503" s="378" t="str">
        <f t="shared" si="912"/>
        <v>COND. MIN.</v>
      </c>
      <c r="R503" s="629"/>
      <c r="S503" s="629"/>
      <c r="T503" s="625"/>
      <c r="U503" s="625"/>
      <c r="V503" s="356">
        <f t="shared" si="913"/>
        <v>2.2999999113380909</v>
      </c>
      <c r="W503" s="356">
        <f t="shared" si="914"/>
        <v>-5.5899999919347465</v>
      </c>
      <c r="X503" s="361" t="str">
        <f t="shared" si="955"/>
        <v>NORTE</v>
      </c>
      <c r="Y503" s="361" t="str">
        <f t="shared" si="956"/>
        <v>OESTE</v>
      </c>
      <c r="Z503" s="361" t="str">
        <f t="shared" si="957"/>
        <v>NOROESTE</v>
      </c>
      <c r="AA503" s="391">
        <f t="shared" si="918"/>
        <v>0.92549668874172186</v>
      </c>
      <c r="AB503" s="392">
        <f t="shared" si="958"/>
        <v>67.743370963621871</v>
      </c>
      <c r="AC503" s="360"/>
    </row>
    <row r="504" spans="1:29" ht="12.75" x14ac:dyDescent="0.25">
      <c r="A504" s="409" t="str">
        <f t="shared" si="893"/>
        <v>MS 1012</v>
      </c>
      <c r="B504" s="661">
        <f t="shared" si="857"/>
        <v>27</v>
      </c>
      <c r="C504" s="661" t="str">
        <f t="shared" si="858"/>
        <v>MS 1012-27</v>
      </c>
      <c r="D504" s="346">
        <f t="shared" si="904"/>
        <v>42223</v>
      </c>
      <c r="E504" s="347">
        <v>7162023.0284000002</v>
      </c>
      <c r="F504" s="348">
        <v>665753.39469999995</v>
      </c>
      <c r="G504" s="348">
        <v>896.83699999999999</v>
      </c>
      <c r="H504" s="377">
        <f t="shared" ref="H504" si="959">SQRT((E504-E503)^2+(F504-F503)^2)*100</f>
        <v>1.4632156163917307</v>
      </c>
      <c r="I504" s="377">
        <f t="shared" ref="I504" si="960">SQRT((E504-$E$496)^2+(F504-$F$496)^2)*100</f>
        <v>4.6114748060739919</v>
      </c>
      <c r="J504" s="377">
        <f t="shared" ref="J504" si="961">(G504-G503)*100</f>
        <v>-0.99999999999909051</v>
      </c>
      <c r="K504" s="377">
        <f t="shared" ref="K504" si="962">(G504-$G$496)*100</f>
        <v>-12.800000000004275</v>
      </c>
      <c r="L504" s="377">
        <f t="shared" ref="L504" si="963">H504/(D504-D503)</f>
        <v>0.20903080234167581</v>
      </c>
      <c r="M504" s="377">
        <f t="shared" ref="M504" si="964">ABS(J504/(D504-D503))</f>
        <v>0.14285714285701293</v>
      </c>
      <c r="N504" s="378" t="str">
        <f t="shared" ref="N504" si="965">IF(L504&lt;=0.25,"OK",IF(AND(0.25&lt;L504,L504&lt;=1),"ATENÇÃO",IF(AND(1&lt;L504,L504&lt;=4),"ALERTA",IF(AND(4&lt;L504,L504&lt;=14),"INTERVENÇÃO","PARALISAÇÃO"))))</f>
        <v>OK</v>
      </c>
      <c r="O504" s="378" t="str">
        <f t="shared" ref="O504" si="966">IF(M504&lt;=0.25,"OK",IF(AND(0.25&lt;M504,M504&lt;=1),"ATENÇÃO",IF(AND(1&lt;M504,M504&lt;=4),"ALERTA",IF(AND(4&lt;M504,M504&lt;=14),"INTERVENÇÃO","PARALISAÇÃO"))))</f>
        <v>OK</v>
      </c>
      <c r="P504" s="378" t="str">
        <f t="shared" ref="P504" si="967">IF(L504&lt;=1,"COND. MIN.",IF(AND(1&lt;L504, L504&lt;=2),"ATENÇÃO",IF(AND(2&lt;L504,L504&lt;=5),"ALERTA","INTERVENÇÃO")))</f>
        <v>COND. MIN.</v>
      </c>
      <c r="Q504" s="378" t="str">
        <f t="shared" si="912"/>
        <v>COND. MIN.</v>
      </c>
      <c r="R504" s="629"/>
      <c r="S504" s="629"/>
      <c r="T504" s="625"/>
      <c r="U504" s="625"/>
      <c r="V504" s="356">
        <f t="shared" si="913"/>
        <v>1.9899999722838402</v>
      </c>
      <c r="W504" s="356">
        <f t="shared" si="914"/>
        <v>-4.1599999996833503</v>
      </c>
      <c r="X504" s="361" t="str">
        <f t="shared" ref="X504" si="968">IF(V504&gt;0,"NORTE","SUL")</f>
        <v>NORTE</v>
      </c>
      <c r="Y504" s="361" t="str">
        <f t="shared" ref="Y504" si="969">IF(W504&gt;0,"LESTE","OESTE")</f>
        <v>OESTE</v>
      </c>
      <c r="Z504" s="361" t="str">
        <f t="shared" ref="Z504" si="970">IF(AND(X504="SUL", Y504="LESTE"),"SUDESTE", IF(AND(X504="SUL", Y504="OESTE"), "SUDOESTE", IF(AND(X504="NORTE", Y504="LESTE"), "NORDESTE", "NOROESTE")))</f>
        <v>NOROESTE</v>
      </c>
      <c r="AA504" s="391">
        <f t="shared" si="918"/>
        <v>0.90238611713665939</v>
      </c>
      <c r="AB504" s="392">
        <f t="shared" ref="AB504" si="971">DEGREES(ASIN(AA504))</f>
        <v>64.473506112909632</v>
      </c>
      <c r="AC504" s="360"/>
    </row>
    <row r="505" spans="1:29" ht="12.75" x14ac:dyDescent="0.25">
      <c r="A505" s="409" t="str">
        <f t="shared" si="893"/>
        <v>MS 1012</v>
      </c>
      <c r="B505" s="661">
        <f t="shared" si="857"/>
        <v>28</v>
      </c>
      <c r="C505" s="661" t="str">
        <f t="shared" si="858"/>
        <v>MS 1012-28</v>
      </c>
      <c r="D505" s="346">
        <f t="shared" si="904"/>
        <v>42230</v>
      </c>
      <c r="E505" s="347">
        <v>7162023.0473999996</v>
      </c>
      <c r="F505" s="348">
        <v>665753.38069999998</v>
      </c>
      <c r="G505" s="348">
        <v>896.82500000000005</v>
      </c>
      <c r="H505" s="377">
        <f t="shared" ref="H505:H507" si="972">SQRT((E505-E504)^2+(F505-F504)^2)*100</f>
        <v>2.3600846930676411</v>
      </c>
      <c r="I505" s="377">
        <f t="shared" ref="I505:I507" si="973">SQRT((E505-$E$496)^2+(F505-$F$496)^2)*100</f>
        <v>6.7856981415508901</v>
      </c>
      <c r="J505" s="377">
        <f t="shared" ref="J505:J507" si="974">(G505-G504)*100</f>
        <v>-1.1999999999943611</v>
      </c>
      <c r="K505" s="377">
        <f t="shared" ref="K505:K507" si="975">(G505-$G$496)*100</f>
        <v>-13.999999999998636</v>
      </c>
      <c r="L505" s="377">
        <f t="shared" ref="L505:L507" si="976">H505/(D505-D504)</f>
        <v>0.33715495615252017</v>
      </c>
      <c r="M505" s="377">
        <f t="shared" ref="M505:M507" si="977">ABS(J505/(D505-D504))</f>
        <v>0.17142857142776588</v>
      </c>
      <c r="N505" s="378" t="str">
        <f t="shared" ref="N505:N507" si="978">IF(L505&lt;=0.25,"OK",IF(AND(0.25&lt;L505,L505&lt;=1),"ATENÇÃO",IF(AND(1&lt;L505,L505&lt;=4),"ALERTA",IF(AND(4&lt;L505,L505&lt;=14),"INTERVENÇÃO","PARALISAÇÃO"))))</f>
        <v>ATENÇÃO</v>
      </c>
      <c r="O505" s="378" t="str">
        <f t="shared" ref="O505:O507" si="979">IF(M505&lt;=0.25,"OK",IF(AND(0.25&lt;M505,M505&lt;=1),"ATENÇÃO",IF(AND(1&lt;M505,M505&lt;=4),"ALERTA",IF(AND(4&lt;M505,M505&lt;=14),"INTERVENÇÃO","PARALISAÇÃO"))))</f>
        <v>OK</v>
      </c>
      <c r="P505" s="378" t="str">
        <f t="shared" ref="P505:P507" si="980">IF(L505&lt;=1,"COND. MIN.",IF(AND(1&lt;L505, L505&lt;=2),"ATENÇÃO",IF(AND(2&lt;L505,L505&lt;=5),"ALERTA","INTERVENÇÃO")))</f>
        <v>COND. MIN.</v>
      </c>
      <c r="Q505" s="378" t="str">
        <f t="shared" si="912"/>
        <v>COND. MIN.</v>
      </c>
      <c r="R505" s="629"/>
      <c r="S505" s="629"/>
      <c r="T505" s="625"/>
      <c r="U505" s="625"/>
      <c r="V505" s="356">
        <f t="shared" si="913"/>
        <v>3.8899999111890793</v>
      </c>
      <c r="W505" s="356">
        <f t="shared" si="914"/>
        <v>-5.5599999963305891</v>
      </c>
      <c r="X505" s="361" t="str">
        <f t="shared" ref="X505:X507" si="981">IF(V505&gt;0,"NORTE","SUL")</f>
        <v>NORTE</v>
      </c>
      <c r="Y505" s="361" t="str">
        <f t="shared" ref="Y505:Y507" si="982">IF(W505&gt;0,"LESTE","OESTE")</f>
        <v>OESTE</v>
      </c>
      <c r="Z505" s="361" t="str">
        <f t="shared" ref="Z505:Z507" si="983">IF(AND(X505="SUL", Y505="LESTE"),"SUDESTE", IF(AND(X505="SUL", Y505="OESTE"), "SUDOESTE", IF(AND(X505="NORTE", Y505="LESTE"), "NORDESTE", "NOROESTE")))</f>
        <v>NOROESTE</v>
      </c>
      <c r="AA505" s="391">
        <f t="shared" si="918"/>
        <v>0.81885125184094254</v>
      </c>
      <c r="AB505" s="392">
        <f t="shared" ref="AB505:AB507" si="984">DEGREES(ASIN(AA505))</f>
        <v>54.969964439586889</v>
      </c>
      <c r="AC505" s="360"/>
    </row>
    <row r="506" spans="1:29" ht="12.75" x14ac:dyDescent="0.25">
      <c r="A506" s="409" t="str">
        <f t="shared" si="893"/>
        <v>MS 1012</v>
      </c>
      <c r="B506" s="661">
        <f t="shared" si="857"/>
        <v>29</v>
      </c>
      <c r="C506" s="661" t="str">
        <f t="shared" si="858"/>
        <v>MS 1012-29</v>
      </c>
      <c r="D506" s="346">
        <f t="shared" si="904"/>
        <v>42244</v>
      </c>
      <c r="E506" s="347">
        <v>7162023.0598999998</v>
      </c>
      <c r="F506" s="348">
        <v>665753.38320000004</v>
      </c>
      <c r="G506" s="348">
        <v>896.80499999999995</v>
      </c>
      <c r="H506" s="377">
        <f t="shared" si="972"/>
        <v>1.2747548978501424</v>
      </c>
      <c r="I506" s="377">
        <f t="shared" si="973"/>
        <v>7.3902435125809838</v>
      </c>
      <c r="J506" s="377">
        <f t="shared" si="974"/>
        <v>-2.0000000000095497</v>
      </c>
      <c r="K506" s="377">
        <f t="shared" si="975"/>
        <v>-16.000000000008185</v>
      </c>
      <c r="L506" s="377">
        <f t="shared" si="976"/>
        <v>9.1053921275010177E-2</v>
      </c>
      <c r="M506" s="377">
        <f t="shared" si="977"/>
        <v>0.14285714285782497</v>
      </c>
      <c r="N506" s="378" t="str">
        <f t="shared" si="978"/>
        <v>OK</v>
      </c>
      <c r="O506" s="378" t="str">
        <f t="shared" si="979"/>
        <v>OK</v>
      </c>
      <c r="P506" s="378" t="str">
        <f t="shared" si="980"/>
        <v>COND. MIN.</v>
      </c>
      <c r="Q506" s="378" t="str">
        <f t="shared" si="912"/>
        <v>COND. MIN.</v>
      </c>
      <c r="R506" s="629"/>
      <c r="S506" s="629"/>
      <c r="T506" s="625"/>
      <c r="U506" s="625"/>
      <c r="V506" s="356">
        <f t="shared" si="913"/>
        <v>5.1399999298155308</v>
      </c>
      <c r="W506" s="356">
        <f t="shared" si="914"/>
        <v>-5.3099999902769923</v>
      </c>
      <c r="X506" s="361" t="str">
        <f t="shared" si="981"/>
        <v>NORTE</v>
      </c>
      <c r="Y506" s="361" t="str">
        <f t="shared" si="982"/>
        <v>OESTE</v>
      </c>
      <c r="Z506" s="361" t="str">
        <f t="shared" si="983"/>
        <v>NOROESTE</v>
      </c>
      <c r="AA506" s="391">
        <f t="shared" si="918"/>
        <v>0.71853856562922869</v>
      </c>
      <c r="AB506" s="392">
        <f t="shared" si="984"/>
        <v>45.933953154421673</v>
      </c>
      <c r="AC506" s="360"/>
    </row>
    <row r="507" spans="1:29" ht="12.75" x14ac:dyDescent="0.25">
      <c r="A507" s="409" t="str">
        <f t="shared" si="893"/>
        <v>MS 1012</v>
      </c>
      <c r="B507" s="661">
        <f t="shared" si="857"/>
        <v>30</v>
      </c>
      <c r="C507" s="661" t="str">
        <f t="shared" si="858"/>
        <v>MS 1012-30</v>
      </c>
      <c r="D507" s="346">
        <f t="shared" si="904"/>
        <v>42251</v>
      </c>
      <c r="E507" s="347">
        <v>7162023.0565999998</v>
      </c>
      <c r="F507" s="348">
        <v>665753.41269999999</v>
      </c>
      <c r="G507" s="348">
        <v>896.78899999999999</v>
      </c>
      <c r="H507" s="377">
        <f t="shared" si="972"/>
        <v>2.9684002369879248</v>
      </c>
      <c r="I507" s="377">
        <f t="shared" si="973"/>
        <v>5.3577699952154161</v>
      </c>
      <c r="J507" s="377">
        <f t="shared" si="974"/>
        <v>-1.5999999999962711</v>
      </c>
      <c r="K507" s="377">
        <f t="shared" si="975"/>
        <v>-17.600000000004457</v>
      </c>
      <c r="L507" s="377">
        <f t="shared" si="976"/>
        <v>0.42405717671256066</v>
      </c>
      <c r="M507" s="377">
        <f t="shared" si="977"/>
        <v>0.22857142857089588</v>
      </c>
      <c r="N507" s="378" t="str">
        <f t="shared" si="978"/>
        <v>ATENÇÃO</v>
      </c>
      <c r="O507" s="378" t="str">
        <f t="shared" si="979"/>
        <v>OK</v>
      </c>
      <c r="P507" s="378" t="str">
        <f t="shared" si="980"/>
        <v>COND. MIN.</v>
      </c>
      <c r="Q507" s="378" t="str">
        <f t="shared" si="912"/>
        <v>COND. MIN.</v>
      </c>
      <c r="R507" s="629"/>
      <c r="S507" s="629"/>
      <c r="T507" s="625"/>
      <c r="U507" s="625"/>
      <c r="V507" s="356">
        <f t="shared" si="913"/>
        <v>4.8099999316036701</v>
      </c>
      <c r="W507" s="356">
        <f t="shared" si="914"/>
        <v>-2.3599999956786633</v>
      </c>
      <c r="X507" s="361" t="str">
        <f t="shared" si="981"/>
        <v>NORTE</v>
      </c>
      <c r="Y507" s="361" t="str">
        <f t="shared" si="982"/>
        <v>OESTE</v>
      </c>
      <c r="Z507" s="361" t="str">
        <f t="shared" si="983"/>
        <v>NOROESTE</v>
      </c>
      <c r="AA507" s="391">
        <f t="shared" si="918"/>
        <v>0.44029850746268651</v>
      </c>
      <c r="AB507" s="392">
        <f t="shared" si="984"/>
        <v>26.122928635760687</v>
      </c>
      <c r="AC507" s="360"/>
    </row>
    <row r="508" spans="1:29" ht="12.75" x14ac:dyDescent="0.25">
      <c r="A508" s="409" t="str">
        <f t="shared" si="893"/>
        <v>MS 1012</v>
      </c>
      <c r="B508" s="661">
        <f t="shared" si="857"/>
        <v>31</v>
      </c>
      <c r="C508" s="661" t="str">
        <f t="shared" si="858"/>
        <v>MS 1012-31</v>
      </c>
      <c r="D508" s="346">
        <f t="shared" si="904"/>
        <v>42258</v>
      </c>
      <c r="E508" s="347">
        <v>7162023.0741999997</v>
      </c>
      <c r="F508" s="348">
        <v>665753.37179999996</v>
      </c>
      <c r="G508" s="348">
        <v>896.77599999999995</v>
      </c>
      <c r="H508" s="377">
        <f t="shared" ref="H508" si="985">SQRT((E508-E507)^2+(F508-F507)^2)*100</f>
        <v>4.4526059767575772</v>
      </c>
      <c r="I508" s="377">
        <f t="shared" ref="I508" si="986">SQRT((E508-$E$496)^2+(F508-$F$496)^2)*100</f>
        <v>9.2069212524234771</v>
      </c>
      <c r="J508" s="377">
        <f t="shared" ref="J508" si="987">(G508-G507)*100</f>
        <v>-1.3000000000033651</v>
      </c>
      <c r="K508" s="377">
        <f t="shared" ref="K508" si="988">(G508-$G$496)*100</f>
        <v>-18.900000000007822</v>
      </c>
      <c r="L508" s="377">
        <f t="shared" ref="L508" si="989">H508/(D508-D507)</f>
        <v>0.63608656810822528</v>
      </c>
      <c r="M508" s="377">
        <f t="shared" ref="M508" si="990">ABS(J508/(D508-D507))</f>
        <v>0.18571428571476645</v>
      </c>
      <c r="N508" s="378" t="str">
        <f t="shared" ref="N508" si="991">IF(L508&lt;=0.25,"OK",IF(AND(0.25&lt;L508,L508&lt;=1),"ATENÇÃO",IF(AND(1&lt;L508,L508&lt;=4),"ALERTA",IF(AND(4&lt;L508,L508&lt;=14),"INTERVENÇÃO","PARALISAÇÃO"))))</f>
        <v>ATENÇÃO</v>
      </c>
      <c r="O508" s="378" t="str">
        <f t="shared" ref="O508" si="992">IF(M508&lt;=0.25,"OK",IF(AND(0.25&lt;M508,M508&lt;=1),"ATENÇÃO",IF(AND(1&lt;M508,M508&lt;=4),"ALERTA",IF(AND(4&lt;M508,M508&lt;=14),"INTERVENÇÃO","PARALISAÇÃO"))))</f>
        <v>OK</v>
      </c>
      <c r="P508" s="378" t="str">
        <f t="shared" ref="P508" si="993">IF(L508&lt;=1,"COND. MIN.",IF(AND(1&lt;L508, L508&lt;=2),"ATENÇÃO",IF(AND(2&lt;L508,L508&lt;=5),"ALERTA","INTERVENÇÃO")))</f>
        <v>COND. MIN.</v>
      </c>
      <c r="Q508" s="378" t="str">
        <f t="shared" si="912"/>
        <v>COND. MIN.</v>
      </c>
      <c r="R508" s="629"/>
      <c r="S508" s="629"/>
      <c r="T508" s="625"/>
      <c r="U508" s="625"/>
      <c r="V508" s="356">
        <f t="shared" si="913"/>
        <v>6.569999922066927</v>
      </c>
      <c r="W508" s="356">
        <f t="shared" si="914"/>
        <v>-6.4499999978579581</v>
      </c>
      <c r="X508" s="361" t="str">
        <f t="shared" ref="X508" si="994">IF(V508&gt;0,"NORTE","SUL")</f>
        <v>NORTE</v>
      </c>
      <c r="Y508" s="361" t="str">
        <f t="shared" ref="Y508" si="995">IF(W508&gt;0,"LESTE","OESTE")</f>
        <v>OESTE</v>
      </c>
      <c r="Z508" s="361" t="str">
        <f t="shared" ref="Z508" si="996">IF(AND(X508="SUL", Y508="LESTE"),"SUDESTE", IF(AND(X508="SUL", Y508="OESTE"), "SUDOESTE", IF(AND(X508="NORTE", Y508="LESTE"), "NORDESTE", "NOROESTE")))</f>
        <v>NOROESTE</v>
      </c>
      <c r="AA508" s="391">
        <f t="shared" si="918"/>
        <v>0.70032573289902278</v>
      </c>
      <c r="AB508" s="392">
        <f t="shared" ref="AB508" si="997">DEGREES(ASIN(AA508))</f>
        <v>44.453143442036705</v>
      </c>
      <c r="AC508" s="360"/>
    </row>
    <row r="509" spans="1:29" ht="12.75" x14ac:dyDescent="0.25">
      <c r="A509" s="409" t="str">
        <f t="shared" si="893"/>
        <v>MS 1012</v>
      </c>
      <c r="B509" s="661">
        <f t="shared" si="857"/>
        <v>32</v>
      </c>
      <c r="C509" s="661" t="str">
        <f t="shared" si="858"/>
        <v>MS 1012-32</v>
      </c>
      <c r="D509" s="346">
        <f t="shared" si="904"/>
        <v>42265</v>
      </c>
      <c r="E509" s="347">
        <v>7162023.0549999997</v>
      </c>
      <c r="F509" s="348">
        <v>665753.37080000003</v>
      </c>
      <c r="G509" s="348">
        <v>896.75900000000001</v>
      </c>
      <c r="H509" s="377">
        <f t="shared" ref="H509:H510" si="998">SQRT((E509-E508)^2+(F509-F508)^2)*100</f>
        <v>1.9226024007014513</v>
      </c>
      <c r="I509" s="377">
        <f t="shared" ref="I509:I510" si="999">SQRT((E509-$E$496)^2+(F509-$F$496)^2)*100</f>
        <v>8.0327454319737264</v>
      </c>
      <c r="J509" s="377">
        <f t="shared" ref="J509:J510" si="1000">(G509-G508)*100</f>
        <v>-1.6999999999939064</v>
      </c>
      <c r="K509" s="377">
        <f t="shared" ref="K509:K510" si="1001">(G509-$G$496)*100</f>
        <v>-20.600000000001728</v>
      </c>
      <c r="L509" s="377">
        <f t="shared" ref="L509:L510" si="1002">H509/(D509-D508)</f>
        <v>0.27465748581449306</v>
      </c>
      <c r="M509" s="377">
        <f t="shared" ref="M509:M510" si="1003">ABS(J509/(D509-D508))</f>
        <v>0.24285714285627233</v>
      </c>
      <c r="N509" s="378" t="str">
        <f t="shared" ref="N509:N510" si="1004">IF(L509&lt;=0.25,"OK",IF(AND(0.25&lt;L509,L509&lt;=1),"ATENÇÃO",IF(AND(1&lt;L509,L509&lt;=4),"ALERTA",IF(AND(4&lt;L509,L509&lt;=14),"INTERVENÇÃO","PARALISAÇÃO"))))</f>
        <v>ATENÇÃO</v>
      </c>
      <c r="O509" s="378" t="str">
        <f t="shared" ref="O509:O510" si="1005">IF(M509&lt;=0.25,"OK",IF(AND(0.25&lt;M509,M509&lt;=1),"ATENÇÃO",IF(AND(1&lt;M509,M509&lt;=4),"ALERTA",IF(AND(4&lt;M509,M509&lt;=14),"INTERVENÇÃO","PARALISAÇÃO"))))</f>
        <v>OK</v>
      </c>
      <c r="P509" s="378" t="str">
        <f t="shared" ref="P509:P510" si="1006">IF(L509&lt;=1,"COND. MIN.",IF(AND(1&lt;L509, L509&lt;=2),"ATENÇÃO",IF(AND(2&lt;L509,L509&lt;=5),"ALERTA","INTERVENÇÃO")))</f>
        <v>COND. MIN.</v>
      </c>
      <c r="Q509" s="378" t="str">
        <f t="shared" si="912"/>
        <v>COND. MIN.</v>
      </c>
      <c r="R509" s="629"/>
      <c r="S509" s="629"/>
      <c r="T509" s="625"/>
      <c r="U509" s="625"/>
      <c r="V509" s="356">
        <f t="shared" si="913"/>
        <v>4.6499999240040779</v>
      </c>
      <c r="W509" s="356">
        <f t="shared" si="914"/>
        <v>-6.549999990966171</v>
      </c>
      <c r="X509" s="361" t="str">
        <f t="shared" ref="X509:X510" si="1007">IF(V509&gt;0,"NORTE","SUL")</f>
        <v>NORTE</v>
      </c>
      <c r="Y509" s="361" t="str">
        <f t="shared" ref="Y509:Y510" si="1008">IF(W509&gt;0,"LESTE","OESTE")</f>
        <v>OESTE</v>
      </c>
      <c r="Z509" s="361" t="str">
        <f t="shared" ref="Z509:Z510" si="1009">IF(AND(X509="SUL", Y509="LESTE"),"SUDESTE", IF(AND(X509="SUL", Y509="OESTE"), "SUDOESTE", IF(AND(X509="NORTE", Y509="LESTE"), "NORDESTE", "NOROESTE")))</f>
        <v>NOROESTE</v>
      </c>
      <c r="AA509" s="391">
        <f t="shared" si="918"/>
        <v>0.81569115815691162</v>
      </c>
      <c r="AB509" s="392">
        <f t="shared" ref="AB509:AB510" si="1010">DEGREES(ASIN(AA509))</f>
        <v>54.655759469341398</v>
      </c>
      <c r="AC509" s="360"/>
    </row>
    <row r="510" spans="1:29" ht="12.75" x14ac:dyDescent="0.25">
      <c r="A510" s="409" t="str">
        <f t="shared" si="893"/>
        <v>MS 1012</v>
      </c>
      <c r="B510" s="661">
        <f t="shared" si="857"/>
        <v>33</v>
      </c>
      <c r="C510" s="661" t="str">
        <f t="shared" si="858"/>
        <v>MS 1012-33</v>
      </c>
      <c r="D510" s="346">
        <f t="shared" si="904"/>
        <v>42272</v>
      </c>
      <c r="E510" s="347">
        <v>7162023.0739000002</v>
      </c>
      <c r="F510" s="348">
        <v>665753.36239999998</v>
      </c>
      <c r="G510" s="348">
        <v>896.75400000000002</v>
      </c>
      <c r="H510" s="377">
        <f t="shared" si="998"/>
        <v>2.0682601851964622</v>
      </c>
      <c r="I510" s="377">
        <f t="shared" si="999"/>
        <v>9.868317971529029</v>
      </c>
      <c r="J510" s="377">
        <f t="shared" si="1000"/>
        <v>-0.49999999999954525</v>
      </c>
      <c r="K510" s="377">
        <f t="shared" si="1001"/>
        <v>-21.100000000001273</v>
      </c>
      <c r="L510" s="377">
        <f t="shared" si="1002"/>
        <v>0.29546574074235171</v>
      </c>
      <c r="M510" s="377">
        <f t="shared" si="1003"/>
        <v>7.1428571428506463E-2</v>
      </c>
      <c r="N510" s="378" t="str">
        <f t="shared" si="1004"/>
        <v>ATENÇÃO</v>
      </c>
      <c r="O510" s="378" t="str">
        <f t="shared" si="1005"/>
        <v>OK</v>
      </c>
      <c r="P510" s="378" t="str">
        <f t="shared" si="1006"/>
        <v>COND. MIN.</v>
      </c>
      <c r="Q510" s="378" t="str">
        <f t="shared" si="912"/>
        <v>COND. MIN.</v>
      </c>
      <c r="R510" s="629"/>
      <c r="S510" s="629"/>
      <c r="T510" s="625"/>
      <c r="U510" s="625"/>
      <c r="V510" s="356">
        <f t="shared" si="913"/>
        <v>6.5399999730288982</v>
      </c>
      <c r="W510" s="356">
        <f t="shared" si="914"/>
        <v>-7.3899999959394336</v>
      </c>
      <c r="X510" s="361" t="str">
        <f t="shared" si="1007"/>
        <v>NORTE</v>
      </c>
      <c r="Y510" s="361" t="str">
        <f t="shared" si="1008"/>
        <v>OESTE</v>
      </c>
      <c r="Z510" s="361" t="str">
        <f t="shared" si="1009"/>
        <v>NOROESTE</v>
      </c>
      <c r="AA510" s="391">
        <f t="shared" si="918"/>
        <v>0.74873353596757852</v>
      </c>
      <c r="AB510" s="392">
        <f t="shared" si="1010"/>
        <v>48.480791644727638</v>
      </c>
      <c r="AC510" s="360"/>
    </row>
    <row r="511" spans="1:29" ht="12.75" x14ac:dyDescent="0.25">
      <c r="A511" s="409" t="str">
        <f t="shared" si="893"/>
        <v>MS 1012</v>
      </c>
      <c r="B511" s="661">
        <f t="shared" si="857"/>
        <v>34</v>
      </c>
      <c r="C511" s="661" t="str">
        <f t="shared" si="858"/>
        <v>MS 1012-34</v>
      </c>
      <c r="D511" s="346">
        <f t="shared" si="904"/>
        <v>42279</v>
      </c>
      <c r="E511" s="347">
        <v>7162023.0691</v>
      </c>
      <c r="F511" s="348">
        <v>665753.35439999995</v>
      </c>
      <c r="G511" s="348">
        <v>896.73900000000003</v>
      </c>
      <c r="H511" s="377">
        <f t="shared" ref="H511:H513" si="1011">SQRT((E511-E510)^2+(F511-F510)^2)*100</f>
        <v>0.93295231754051033</v>
      </c>
      <c r="I511" s="377">
        <f t="shared" ref="I511:I513" si="1012">SQRT((E511-$E$496)^2+(F511-$F$496)^2)*100</f>
        <v>10.188213748278876</v>
      </c>
      <c r="J511" s="377">
        <f t="shared" ref="J511:J513" si="1013">(G511-G510)*100</f>
        <v>-1.4999999999986358</v>
      </c>
      <c r="K511" s="377">
        <f t="shared" ref="K511:K513" si="1014">(G511-$G$496)*100</f>
        <v>-22.599999999999909</v>
      </c>
      <c r="L511" s="377">
        <f t="shared" ref="L511:L513" si="1015">H511/(D511-D510)</f>
        <v>0.13327890250578719</v>
      </c>
      <c r="M511" s="377">
        <f t="shared" ref="M511:M513" si="1016">ABS(J511/(D511-D510))</f>
        <v>0.2142857142855194</v>
      </c>
      <c r="N511" s="378" t="str">
        <f t="shared" ref="N511:N513" si="1017">IF(L511&lt;=0.25,"OK",IF(AND(0.25&lt;L511,L511&lt;=1),"ATENÇÃO",IF(AND(1&lt;L511,L511&lt;=4),"ALERTA",IF(AND(4&lt;L511,L511&lt;=14),"INTERVENÇÃO","PARALISAÇÃO"))))</f>
        <v>OK</v>
      </c>
      <c r="O511" s="378" t="str">
        <f t="shared" ref="O511:O513" si="1018">IF(M511&lt;=0.25,"OK",IF(AND(0.25&lt;M511,M511&lt;=1),"ATENÇÃO",IF(AND(1&lt;M511,M511&lt;=4),"ALERTA",IF(AND(4&lt;M511,M511&lt;=14),"INTERVENÇÃO","PARALISAÇÃO"))))</f>
        <v>OK</v>
      </c>
      <c r="P511" s="378" t="str">
        <f t="shared" ref="P511:P513" si="1019">IF(L511&lt;=1,"COND. MIN.",IF(AND(1&lt;L511, L511&lt;=2),"ATENÇÃO",IF(AND(2&lt;L511,L511&lt;=5),"ALERTA","INTERVENÇÃO")))</f>
        <v>COND. MIN.</v>
      </c>
      <c r="Q511" s="378" t="str">
        <f t="shared" si="912"/>
        <v>COND. MIN.</v>
      </c>
      <c r="R511" s="629"/>
      <c r="S511" s="629"/>
      <c r="T511" s="625"/>
      <c r="U511" s="625"/>
      <c r="V511" s="356">
        <f t="shared" si="913"/>
        <v>6.0599999502301216</v>
      </c>
      <c r="W511" s="356">
        <f t="shared" si="914"/>
        <v>-8.1899999990127981</v>
      </c>
      <c r="X511" s="361" t="str">
        <f t="shared" ref="X511:X513" si="1020">IF(V511&gt;0,"NORTE","SUL")</f>
        <v>NORTE</v>
      </c>
      <c r="Y511" s="361" t="str">
        <f t="shared" ref="Y511:Y513" si="1021">IF(W511&gt;0,"LESTE","OESTE")</f>
        <v>OESTE</v>
      </c>
      <c r="Z511" s="361" t="str">
        <f t="shared" ref="Z511:Z513" si="1022">IF(AND(X511="SUL", Y511="LESTE"),"SUDESTE", IF(AND(X511="SUL", Y511="OESTE"), "SUDOESTE", IF(AND(X511="NORTE", Y511="LESTE"), "NORDESTE", "NOROESTE")))</f>
        <v>NOROESTE</v>
      </c>
      <c r="AA511" s="391">
        <f t="shared" si="918"/>
        <v>0.80372914622178604</v>
      </c>
      <c r="AB511" s="392">
        <f t="shared" ref="AB511:AB513" si="1023">DEGREES(ASIN(AA511))</f>
        <v>53.487699807855726</v>
      </c>
      <c r="AC511" s="360"/>
    </row>
    <row r="512" spans="1:29" ht="12.75" x14ac:dyDescent="0.25">
      <c r="A512" s="409" t="str">
        <f t="shared" si="893"/>
        <v>MS 1012</v>
      </c>
      <c r="B512" s="661">
        <f t="shared" si="857"/>
        <v>35</v>
      </c>
      <c r="C512" s="661" t="str">
        <f t="shared" si="858"/>
        <v>MS 1012-35</v>
      </c>
      <c r="D512" s="346">
        <f t="shared" si="904"/>
        <v>42286</v>
      </c>
      <c r="E512" s="347">
        <v>7162023.0734999999</v>
      </c>
      <c r="F512" s="348">
        <v>665753.34909999999</v>
      </c>
      <c r="G512" s="348">
        <v>896.72199999999998</v>
      </c>
      <c r="H512" s="377">
        <f t="shared" si="1011"/>
        <v>0.6888395994249491</v>
      </c>
      <c r="I512" s="377">
        <f t="shared" si="1012"/>
        <v>10.876047040916934</v>
      </c>
      <c r="J512" s="377">
        <f t="shared" si="1013"/>
        <v>-1.7000000000052751</v>
      </c>
      <c r="K512" s="377">
        <f t="shared" si="1014"/>
        <v>-24.300000000005184</v>
      </c>
      <c r="L512" s="377">
        <f t="shared" si="1015"/>
        <v>9.8405657060707016E-2</v>
      </c>
      <c r="M512" s="377">
        <f t="shared" si="1016"/>
        <v>0.24285714285789645</v>
      </c>
      <c r="N512" s="378" t="str">
        <f t="shared" si="1017"/>
        <v>OK</v>
      </c>
      <c r="O512" s="378" t="str">
        <f t="shared" si="1018"/>
        <v>OK</v>
      </c>
      <c r="P512" s="378" t="str">
        <f t="shared" si="1019"/>
        <v>COND. MIN.</v>
      </c>
      <c r="Q512" s="378" t="str">
        <f t="shared" si="912"/>
        <v>COND. MIN.</v>
      </c>
      <c r="R512" s="629"/>
      <c r="S512" s="629"/>
      <c r="T512" s="625"/>
      <c r="U512" s="625"/>
      <c r="V512" s="356">
        <f t="shared" si="913"/>
        <v>6.4999999478459358</v>
      </c>
      <c r="W512" s="356">
        <f t="shared" si="914"/>
        <v>-8.7199999950826168</v>
      </c>
      <c r="X512" s="361" t="str">
        <f t="shared" si="1020"/>
        <v>NORTE</v>
      </c>
      <c r="Y512" s="361" t="str">
        <f t="shared" si="1021"/>
        <v>OESTE</v>
      </c>
      <c r="Z512" s="361" t="str">
        <f t="shared" si="1022"/>
        <v>NOROESTE</v>
      </c>
      <c r="AA512" s="391">
        <f t="shared" si="918"/>
        <v>0.80147058823529416</v>
      </c>
      <c r="AB512" s="392">
        <f t="shared" si="1023"/>
        <v>53.270763543036331</v>
      </c>
      <c r="AC512" s="360"/>
    </row>
    <row r="513" spans="1:29" ht="12.75" x14ac:dyDescent="0.25">
      <c r="A513" s="409" t="str">
        <f t="shared" si="893"/>
        <v>MS 1012</v>
      </c>
      <c r="B513" s="661">
        <f t="shared" si="857"/>
        <v>36</v>
      </c>
      <c r="C513" s="661" t="str">
        <f t="shared" si="858"/>
        <v>MS 1012-36</v>
      </c>
      <c r="D513" s="346">
        <f t="shared" si="904"/>
        <v>42300</v>
      </c>
      <c r="E513" s="347">
        <v>7162023.0782000003</v>
      </c>
      <c r="F513" s="348">
        <v>665753.35</v>
      </c>
      <c r="G513" s="348">
        <v>896.69600000000003</v>
      </c>
      <c r="H513" s="377">
        <f t="shared" si="1011"/>
        <v>0.47853948334558216</v>
      </c>
      <c r="I513" s="377">
        <f t="shared" si="1012"/>
        <v>11.09314201520022</v>
      </c>
      <c r="J513" s="377">
        <f t="shared" si="1013"/>
        <v>-2.5999999999953616</v>
      </c>
      <c r="K513" s="377">
        <f t="shared" si="1014"/>
        <v>-26.900000000000546</v>
      </c>
      <c r="L513" s="377">
        <f t="shared" si="1015"/>
        <v>3.4181391667541583E-2</v>
      </c>
      <c r="M513" s="377">
        <f t="shared" si="1016"/>
        <v>0.1857142857139544</v>
      </c>
      <c r="N513" s="378" t="str">
        <f t="shared" si="1017"/>
        <v>OK</v>
      </c>
      <c r="O513" s="378" t="str">
        <f t="shared" si="1018"/>
        <v>OK</v>
      </c>
      <c r="P513" s="378" t="str">
        <f t="shared" si="1019"/>
        <v>COND. MIN.</v>
      </c>
      <c r="Q513" s="378" t="str">
        <f t="shared" si="912"/>
        <v>COND. MIN.</v>
      </c>
      <c r="R513" s="629"/>
      <c r="S513" s="629"/>
      <c r="T513" s="625"/>
      <c r="U513" s="625"/>
      <c r="V513" s="356">
        <f t="shared" si="913"/>
        <v>6.9699999876320362</v>
      </c>
      <c r="W513" s="356">
        <f t="shared" si="914"/>
        <v>-8.6299999966286123</v>
      </c>
      <c r="X513" s="361" t="str">
        <f t="shared" si="1020"/>
        <v>NORTE</v>
      </c>
      <c r="Y513" s="361" t="str">
        <f t="shared" si="1021"/>
        <v>OESTE</v>
      </c>
      <c r="Z513" s="361" t="str">
        <f t="shared" si="1022"/>
        <v>NOROESTE</v>
      </c>
      <c r="AA513" s="391">
        <f t="shared" si="918"/>
        <v>0.77817853922452673</v>
      </c>
      <c r="AB513" s="392">
        <f t="shared" si="1023"/>
        <v>51.094105378851921</v>
      </c>
      <c r="AC513" s="360"/>
    </row>
    <row r="514" spans="1:29" ht="12.75" x14ac:dyDescent="0.25">
      <c r="A514" s="409" t="str">
        <f>A513</f>
        <v>MS 1012</v>
      </c>
      <c r="B514" s="661">
        <f t="shared" si="857"/>
        <v>37</v>
      </c>
      <c r="C514" s="661" t="str">
        <f t="shared" si="858"/>
        <v>MS 1012-37</v>
      </c>
      <c r="D514" s="346">
        <f t="shared" si="904"/>
        <v>42314</v>
      </c>
      <c r="E514" s="347">
        <v>7162023.0887000002</v>
      </c>
      <c r="F514" s="348">
        <v>665753.34409999999</v>
      </c>
      <c r="G514" s="348">
        <v>896.67499999999995</v>
      </c>
      <c r="H514" s="377">
        <f>SQRT((E514-E513)^2+(F514-F513)^2)*100</f>
        <v>1.2044085556809156</v>
      </c>
      <c r="I514" s="377">
        <f t="shared" ref="I514" si="1024">SQRT((E514-$E$496)^2+(F514-$F$496)^2)*100</f>
        <v>12.220016345834576</v>
      </c>
      <c r="J514" s="377">
        <f>(G514-G513)*100</f>
        <v>-2.100000000007185</v>
      </c>
      <c r="K514" s="377">
        <f t="shared" ref="K514" si="1025">(G514-$G$496)*100</f>
        <v>-29.000000000007731</v>
      </c>
      <c r="L514" s="377">
        <f>H514/(D514-D513)</f>
        <v>8.6029182548636826E-2</v>
      </c>
      <c r="M514" s="377">
        <f>ABS(J514/(D514-D513))</f>
        <v>0.15000000000051322</v>
      </c>
      <c r="N514" s="378" t="str">
        <f t="shared" ref="N514" si="1026">IF(L514&lt;=0.25,"OK",IF(AND(0.25&lt;L514,L514&lt;=1),"ATENÇÃO",IF(AND(1&lt;L514,L514&lt;=4),"ALERTA",IF(AND(4&lt;L514,L514&lt;=14),"INTERVENÇÃO","PARALISAÇÃO"))))</f>
        <v>OK</v>
      </c>
      <c r="O514" s="378" t="str">
        <f t="shared" ref="O514" si="1027">IF(M514&lt;=0.25,"OK",IF(AND(0.25&lt;M514,M514&lt;=1),"ATENÇÃO",IF(AND(1&lt;M514,M514&lt;=4),"ALERTA",IF(AND(4&lt;M514,M514&lt;=14),"INTERVENÇÃO","PARALISAÇÃO"))))</f>
        <v>OK</v>
      </c>
      <c r="P514" s="378" t="str">
        <f t="shared" ref="P514" si="1028">IF(L514&lt;=1,"COND. MIN.",IF(AND(1&lt;L514, L514&lt;=2),"ATENÇÃO",IF(AND(2&lt;L514,L514&lt;=5),"ALERTA","INTERVENÇÃO")))</f>
        <v>COND. MIN.</v>
      </c>
      <c r="Q514" s="378" t="str">
        <f t="shared" si="912"/>
        <v>COND. MIN.</v>
      </c>
      <c r="R514" s="629"/>
      <c r="S514" s="629"/>
      <c r="T514" s="625"/>
      <c r="U514" s="625"/>
      <c r="V514" s="356">
        <f t="shared" si="913"/>
        <v>8.0199999734759331</v>
      </c>
      <c r="W514" s="356">
        <f t="shared" si="914"/>
        <v>-9.2199999955482781</v>
      </c>
      <c r="X514" s="361" t="str">
        <f t="shared" ref="X514" si="1029">IF(V514&gt;0,"NORTE","SUL")</f>
        <v>NORTE</v>
      </c>
      <c r="Y514" s="361" t="str">
        <f t="shared" ref="Y514" si="1030">IF(W514&gt;0,"LESTE","OESTE")</f>
        <v>OESTE</v>
      </c>
      <c r="Z514" s="361" t="str">
        <f t="shared" ref="Z514" si="1031">IF(AND(X514="SUL", Y514="LESTE"),"SUDESTE", IF(AND(X514="SUL", Y514="OESTE"), "SUDOESTE", IF(AND(X514="NORTE", Y514="LESTE"), "NORDESTE", "NOROESTE")))</f>
        <v>NOROESTE</v>
      </c>
      <c r="AA514" s="391">
        <f t="shared" si="918"/>
        <v>0.75450081833060556</v>
      </c>
      <c r="AB514" s="392">
        <f t="shared" ref="AB514" si="1032">DEGREES(ASIN(AA514))</f>
        <v>48.981771476955551</v>
      </c>
      <c r="AC514" s="360"/>
    </row>
    <row r="515" spans="1:29" ht="12.75" x14ac:dyDescent="0.25">
      <c r="A515" s="409" t="str">
        <f t="shared" ref="A515:A558" si="1033">A514</f>
        <v>MS 1012</v>
      </c>
      <c r="B515" s="661">
        <f t="shared" si="857"/>
        <v>38</v>
      </c>
      <c r="C515" s="661" t="str">
        <f t="shared" si="858"/>
        <v>MS 1012-38</v>
      </c>
      <c r="D515" s="346">
        <f t="shared" si="904"/>
        <v>42321</v>
      </c>
      <c r="E515" s="347">
        <v>7162023.0993999997</v>
      </c>
      <c r="F515" s="348">
        <v>665753.33649999998</v>
      </c>
      <c r="G515" s="348">
        <v>896.66399999999999</v>
      </c>
      <c r="H515" s="377">
        <f t="shared" ref="H515:H517" si="1034">SQRT((E515-E514)^2+(F515-F514)^2)*100</f>
        <v>1.3124404362803916</v>
      </c>
      <c r="I515" s="377">
        <f t="shared" ref="I515:I517" si="1035">SQRT((E515-$E$496)^2+(F515-$F$496)^2)*100</f>
        <v>13.499203627523418</v>
      </c>
      <c r="J515" s="377">
        <f t="shared" ref="J515:J517" si="1036">(G515-G514)*100</f>
        <v>-1.0999999999967258</v>
      </c>
      <c r="K515" s="377">
        <f t="shared" ref="K515:K517" si="1037">(G515-$G$496)*100</f>
        <v>-30.100000000004457</v>
      </c>
      <c r="L515" s="377">
        <f t="shared" ref="L515:L517" si="1038">H515/(D515-D514)</f>
        <v>0.1874914908971988</v>
      </c>
      <c r="M515" s="377">
        <f t="shared" ref="M515:M517" si="1039">ABS(J515/(D515-D514))</f>
        <v>0.1571428571423894</v>
      </c>
      <c r="N515" s="378" t="str">
        <f t="shared" ref="N515:N517" si="1040">IF(L515&lt;=0.25,"OK",IF(AND(0.25&lt;L515,L515&lt;=1),"ATENÇÃO",IF(AND(1&lt;L515,L515&lt;=4),"ALERTA",IF(AND(4&lt;L515,L515&lt;=14),"INTERVENÇÃO","PARALISAÇÃO"))))</f>
        <v>OK</v>
      </c>
      <c r="O515" s="378" t="str">
        <f t="shared" ref="O515:O517" si="1041">IF(M515&lt;=0.25,"OK",IF(AND(0.25&lt;M515,M515&lt;=1),"ATENÇÃO",IF(AND(1&lt;M515,M515&lt;=4),"ALERTA",IF(AND(4&lt;M515,M515&lt;=14),"INTERVENÇÃO","PARALISAÇÃO"))))</f>
        <v>OK</v>
      </c>
      <c r="P515" s="378" t="str">
        <f t="shared" ref="P515:P517" si="1042">IF(L515&lt;=1,"COND. MIN.",IF(AND(1&lt;L515, L515&lt;=2),"ATENÇÃO",IF(AND(2&lt;L515,L515&lt;=5),"ALERTA","INTERVENÇÃO")))</f>
        <v>COND. MIN.</v>
      </c>
      <c r="Q515" s="378" t="str">
        <f t="shared" si="912"/>
        <v>COND. MIN.</v>
      </c>
      <c r="R515" s="629"/>
      <c r="S515" s="629"/>
      <c r="T515" s="625"/>
      <c r="U515" s="625"/>
      <c r="V515" s="356">
        <f t="shared" si="913"/>
        <v>9.0899999253451824</v>
      </c>
      <c r="W515" s="356">
        <f t="shared" si="914"/>
        <v>-9.9799999967217445</v>
      </c>
      <c r="X515" s="361" t="str">
        <f t="shared" ref="X515:X517" si="1043">IF(V515&gt;0,"NORTE","SUL")</f>
        <v>NORTE</v>
      </c>
      <c r="Y515" s="361" t="str">
        <f t="shared" ref="Y515:Y517" si="1044">IF(W515&gt;0,"LESTE","OESTE")</f>
        <v>OESTE</v>
      </c>
      <c r="Z515" s="361" t="str">
        <f t="shared" ref="Z515:Z517" si="1045">IF(AND(X515="SUL", Y515="LESTE"),"SUDESTE", IF(AND(X515="SUL", Y515="OESTE"), "SUDOESTE", IF(AND(X515="NORTE", Y515="LESTE"), "NORDESTE", "NOROESTE")))</f>
        <v>NOROESTE</v>
      </c>
      <c r="AA515" s="391">
        <f t="shared" si="918"/>
        <v>0.73925925925925928</v>
      </c>
      <c r="AB515" s="392">
        <f t="shared" ref="AB515:AB517" si="1046">DEGREES(ASIN(AA515))</f>
        <v>47.668353999274039</v>
      </c>
      <c r="AC515" s="360"/>
    </row>
    <row r="516" spans="1:29" ht="12.75" x14ac:dyDescent="0.25">
      <c r="A516" s="409" t="str">
        <f t="shared" si="1033"/>
        <v>MS 1012</v>
      </c>
      <c r="B516" s="661">
        <f t="shared" si="857"/>
        <v>39</v>
      </c>
      <c r="C516" s="661" t="str">
        <f t="shared" si="858"/>
        <v>MS 1012-39</v>
      </c>
      <c r="D516" s="346">
        <f t="shared" si="904"/>
        <v>42328</v>
      </c>
      <c r="E516" s="347">
        <v>7162023.0845999997</v>
      </c>
      <c r="F516" s="348">
        <v>665753.34950000001</v>
      </c>
      <c r="G516" s="348">
        <v>896.654</v>
      </c>
      <c r="H516" s="377">
        <f t="shared" si="1034"/>
        <v>1.9698730950304106</v>
      </c>
      <c r="I516" s="377">
        <f t="shared" si="1035"/>
        <v>11.543591240970109</v>
      </c>
      <c r="J516" s="377">
        <f t="shared" si="1036"/>
        <v>-0.99999999999909051</v>
      </c>
      <c r="K516" s="377">
        <f t="shared" si="1037"/>
        <v>-31.100000000003547</v>
      </c>
      <c r="L516" s="377">
        <f t="shared" si="1038"/>
        <v>0.28141044214720151</v>
      </c>
      <c r="M516" s="377">
        <f t="shared" si="1039"/>
        <v>0.14285714285701293</v>
      </c>
      <c r="N516" s="378" t="str">
        <f t="shared" si="1040"/>
        <v>ATENÇÃO</v>
      </c>
      <c r="O516" s="378" t="str">
        <f t="shared" si="1041"/>
        <v>OK</v>
      </c>
      <c r="P516" s="378" t="str">
        <f t="shared" si="1042"/>
        <v>COND. MIN.</v>
      </c>
      <c r="Q516" s="378" t="str">
        <f t="shared" si="912"/>
        <v>COND. MIN.</v>
      </c>
      <c r="R516" s="629"/>
      <c r="S516" s="629"/>
      <c r="T516" s="625"/>
      <c r="U516" s="625"/>
      <c r="V516" s="356">
        <f t="shared" si="913"/>
        <v>7.6099999248981476</v>
      </c>
      <c r="W516" s="356">
        <f t="shared" si="914"/>
        <v>-8.6799999931827188</v>
      </c>
      <c r="X516" s="361" t="str">
        <f t="shared" si="1043"/>
        <v>NORTE</v>
      </c>
      <c r="Y516" s="361" t="str">
        <f t="shared" si="1044"/>
        <v>OESTE</v>
      </c>
      <c r="Z516" s="361" t="str">
        <f t="shared" si="1045"/>
        <v>NOROESTE</v>
      </c>
      <c r="AA516" s="391">
        <f t="shared" si="918"/>
        <v>0.75216637781629114</v>
      </c>
      <c r="AB516" s="392">
        <f t="shared" si="1046"/>
        <v>48.778386302222827</v>
      </c>
      <c r="AC516" s="360"/>
    </row>
    <row r="517" spans="1:29" ht="12.75" x14ac:dyDescent="0.25">
      <c r="A517" s="409" t="str">
        <f t="shared" si="1033"/>
        <v>MS 1012</v>
      </c>
      <c r="B517" s="661">
        <f t="shared" si="857"/>
        <v>40</v>
      </c>
      <c r="C517" s="661" t="str">
        <f t="shared" si="858"/>
        <v>MS 1012-40</v>
      </c>
      <c r="D517" s="346">
        <f t="shared" si="904"/>
        <v>42335</v>
      </c>
      <c r="E517" s="347">
        <v>7162023.1047</v>
      </c>
      <c r="F517" s="348">
        <v>665753.34100000001</v>
      </c>
      <c r="G517" s="348">
        <v>896.63599999999997</v>
      </c>
      <c r="H517" s="377">
        <f t="shared" si="1034"/>
        <v>2.1823382244192424</v>
      </c>
      <c r="I517" s="377">
        <f t="shared" si="1035"/>
        <v>13.541244367595469</v>
      </c>
      <c r="J517" s="377">
        <f t="shared" si="1036"/>
        <v>-1.8000000000029104</v>
      </c>
      <c r="K517" s="377">
        <f t="shared" si="1037"/>
        <v>-32.900000000006457</v>
      </c>
      <c r="L517" s="377">
        <f t="shared" si="1038"/>
        <v>0.31176260348846319</v>
      </c>
      <c r="M517" s="377">
        <f t="shared" si="1039"/>
        <v>0.2571428571432729</v>
      </c>
      <c r="N517" s="378" t="str">
        <f t="shared" si="1040"/>
        <v>ATENÇÃO</v>
      </c>
      <c r="O517" s="378" t="str">
        <f t="shared" si="1041"/>
        <v>ATENÇÃO</v>
      </c>
      <c r="P517" s="378" t="str">
        <f t="shared" si="1042"/>
        <v>COND. MIN.</v>
      </c>
      <c r="Q517" s="378" t="str">
        <f t="shared" si="912"/>
        <v>COND. MIN.</v>
      </c>
      <c r="R517" s="629"/>
      <c r="S517" s="629"/>
      <c r="T517" s="625"/>
      <c r="U517" s="625"/>
      <c r="V517" s="356">
        <f t="shared" si="913"/>
        <v>9.6199999563395977</v>
      </c>
      <c r="W517" s="356">
        <f t="shared" si="914"/>
        <v>-9.5299999928101897</v>
      </c>
      <c r="X517" s="361" t="str">
        <f t="shared" si="1043"/>
        <v>NORTE</v>
      </c>
      <c r="Y517" s="361" t="str">
        <f t="shared" si="1044"/>
        <v>OESTE</v>
      </c>
      <c r="Z517" s="361" t="str">
        <f t="shared" si="1045"/>
        <v>NOROESTE</v>
      </c>
      <c r="AA517" s="391">
        <f t="shared" si="918"/>
        <v>0.70384047267355987</v>
      </c>
      <c r="AB517" s="392">
        <f t="shared" si="1046"/>
        <v>44.735943560292597</v>
      </c>
      <c r="AC517" s="360"/>
    </row>
    <row r="518" spans="1:29" ht="12.75" x14ac:dyDescent="0.25">
      <c r="A518" s="409" t="str">
        <f t="shared" si="1033"/>
        <v>MS 1012</v>
      </c>
      <c r="B518" s="661">
        <f t="shared" si="857"/>
        <v>41</v>
      </c>
      <c r="C518" s="661" t="str">
        <f t="shared" si="858"/>
        <v>MS 1012-41</v>
      </c>
      <c r="D518" s="346">
        <f t="shared" si="904"/>
        <v>42342</v>
      </c>
      <c r="E518" s="347">
        <v>7162023.1017000005</v>
      </c>
      <c r="F518" s="348">
        <v>665753.32499999995</v>
      </c>
      <c r="G518" s="348">
        <v>896.62800000000004</v>
      </c>
      <c r="H518" s="377">
        <f t="shared" ref="H518" si="1047">SQRT((E518-E517)^2+(F518-F517)^2)*100</f>
        <v>1.6278820575503863</v>
      </c>
      <c r="I518" s="377">
        <f t="shared" ref="I518" si="1048">SQRT((E518-$E$496)^2+(F518-$F$496)^2)*100</f>
        <v>14.516862608096012</v>
      </c>
      <c r="J518" s="377">
        <f t="shared" ref="J518" si="1049">(G518-G517)*100</f>
        <v>-0.79999999999245119</v>
      </c>
      <c r="K518" s="377">
        <f t="shared" ref="K518" si="1050">(G518-$G$496)*100</f>
        <v>-33.699999999998909</v>
      </c>
      <c r="L518" s="377">
        <f t="shared" ref="L518" si="1051">H518/(D518-D517)</f>
        <v>0.23255457965005519</v>
      </c>
      <c r="M518" s="377">
        <f t="shared" ref="M518" si="1052">ABS(J518/(D518-D517))</f>
        <v>0.11428571428463588</v>
      </c>
      <c r="N518" s="378" t="str">
        <f t="shared" ref="N518" si="1053">IF(L518&lt;=0.25,"OK",IF(AND(0.25&lt;L518,L518&lt;=1),"ATENÇÃO",IF(AND(1&lt;L518,L518&lt;=4),"ALERTA",IF(AND(4&lt;L518,L518&lt;=14),"INTERVENÇÃO","PARALISAÇÃO"))))</f>
        <v>OK</v>
      </c>
      <c r="O518" s="378" t="str">
        <f t="shared" ref="O518" si="1054">IF(M518&lt;=0.25,"OK",IF(AND(0.25&lt;M518,M518&lt;=1),"ATENÇÃO",IF(AND(1&lt;M518,M518&lt;=4),"ALERTA",IF(AND(4&lt;M518,M518&lt;=14),"INTERVENÇÃO","PARALISAÇÃO"))))</f>
        <v>OK</v>
      </c>
      <c r="P518" s="378" t="str">
        <f t="shared" ref="P518" si="1055">IF(L518&lt;=1,"COND. MIN.",IF(AND(1&lt;L518, L518&lt;=2),"ATENÇÃO",IF(AND(2&lt;L518,L518&lt;=5),"ALERTA","INTERVENÇÃO")))</f>
        <v>COND. MIN.</v>
      </c>
      <c r="Q518" s="378" t="str">
        <f t="shared" si="912"/>
        <v>COND. MIN.</v>
      </c>
      <c r="R518" s="629"/>
      <c r="S518" s="629"/>
      <c r="T518" s="625"/>
      <c r="U518" s="625"/>
      <c r="V518" s="356">
        <f t="shared" si="913"/>
        <v>9.3200000002980232</v>
      </c>
      <c r="W518" s="356">
        <f t="shared" si="914"/>
        <v>-11.129999998956919</v>
      </c>
      <c r="X518" s="361" t="str">
        <f t="shared" ref="X518" si="1056">IF(V518&gt;0,"NORTE","SUL")</f>
        <v>NORTE</v>
      </c>
      <c r="Y518" s="361" t="str">
        <f t="shared" ref="Y518" si="1057">IF(W518&gt;0,"LESTE","OESTE")</f>
        <v>OESTE</v>
      </c>
      <c r="Z518" s="361" t="str">
        <f t="shared" ref="Z518" si="1058">IF(AND(X518="SUL", Y518="LESTE"),"SUDESTE", IF(AND(X518="SUL", Y518="OESTE"), "SUDOESTE", IF(AND(X518="NORTE", Y518="LESTE"), "NORDESTE", "NOROESTE")))</f>
        <v>NOROESTE</v>
      </c>
      <c r="AA518" s="391">
        <f t="shared" si="918"/>
        <v>0.76652892561983477</v>
      </c>
      <c r="AB518" s="392">
        <f t="shared" ref="AB518" si="1059">DEGREES(ASIN(AA518))</f>
        <v>50.043204447536048</v>
      </c>
      <c r="AC518" s="360"/>
    </row>
    <row r="519" spans="1:29" ht="12.75" x14ac:dyDescent="0.25">
      <c r="A519" s="409" t="str">
        <f t="shared" si="1033"/>
        <v>MS 1012</v>
      </c>
      <c r="B519" s="661">
        <f t="shared" si="857"/>
        <v>42</v>
      </c>
      <c r="C519" s="661" t="str">
        <f t="shared" si="858"/>
        <v>MS 1012-42</v>
      </c>
      <c r="D519" s="346">
        <f t="shared" si="904"/>
        <v>42349</v>
      </c>
      <c r="E519" s="347">
        <v>7162023.1107999999</v>
      </c>
      <c r="F519" s="348">
        <v>665753.35309999995</v>
      </c>
      <c r="G519" s="348">
        <v>896.61599999999999</v>
      </c>
      <c r="H519" s="377">
        <f t="shared" ref="H519:H522" si="1060">SQRT((E519-E518)^2+(F519-F518)^2)*100</f>
        <v>2.9536756586104378</v>
      </c>
      <c r="I519" s="377">
        <f t="shared" ref="I519:I522" si="1061">SQRT((E519-$E$496)^2+(F519-$F$496)^2)*100</f>
        <v>13.186178326388456</v>
      </c>
      <c r="J519" s="377">
        <f t="shared" ref="J519:J522" si="1062">(G519-G518)*100</f>
        <v>-1.2000000000057298</v>
      </c>
      <c r="K519" s="377">
        <f t="shared" ref="K519:K522" si="1063">(G519-$G$496)*100</f>
        <v>-34.900000000004638</v>
      </c>
      <c r="L519" s="377">
        <f t="shared" ref="L519:L522" si="1064">H519/(D519-D518)</f>
        <v>0.42195366551577684</v>
      </c>
      <c r="M519" s="377">
        <f t="shared" ref="M519:M522" si="1065">ABS(J519/(D519-D518))</f>
        <v>0.17142857142938997</v>
      </c>
      <c r="N519" s="378" t="str">
        <f t="shared" ref="N519:N522" si="1066">IF(L519&lt;=0.25,"OK",IF(AND(0.25&lt;L519,L519&lt;=1),"ATENÇÃO",IF(AND(1&lt;L519,L519&lt;=4),"ALERTA",IF(AND(4&lt;L519,L519&lt;=14),"INTERVENÇÃO","PARALISAÇÃO"))))</f>
        <v>ATENÇÃO</v>
      </c>
      <c r="O519" s="378" t="str">
        <f t="shared" ref="O519:O522" si="1067">IF(M519&lt;=0.25,"OK",IF(AND(0.25&lt;M519,M519&lt;=1),"ATENÇÃO",IF(AND(1&lt;M519,M519&lt;=4),"ALERTA",IF(AND(4&lt;M519,M519&lt;=14),"INTERVENÇÃO","PARALISAÇÃO"))))</f>
        <v>OK</v>
      </c>
      <c r="P519" s="378" t="str">
        <f t="shared" ref="P519:P522" si="1068">IF(L519&lt;=1,"COND. MIN.",IF(AND(1&lt;L519, L519&lt;=2),"ATENÇÃO",IF(AND(2&lt;L519,L519&lt;=5),"ALERTA","INTERVENÇÃO")))</f>
        <v>COND. MIN.</v>
      </c>
      <c r="Q519" s="378" t="str">
        <f t="shared" si="912"/>
        <v>COND. MIN.</v>
      </c>
      <c r="R519" s="629"/>
      <c r="S519" s="629"/>
      <c r="T519" s="625"/>
      <c r="U519" s="625"/>
      <c r="V519" s="356">
        <f t="shared" si="913"/>
        <v>10.22999994456768</v>
      </c>
      <c r="W519" s="356">
        <f t="shared" si="914"/>
        <v>-8.3199999993667006</v>
      </c>
      <c r="X519" s="361" t="str">
        <f t="shared" ref="X519:X522" si="1069">IF(V519&gt;0,"NORTE","SUL")</f>
        <v>NORTE</v>
      </c>
      <c r="Y519" s="361" t="str">
        <f t="shared" ref="Y519:Y522" si="1070">IF(W519&gt;0,"LESTE","OESTE")</f>
        <v>OESTE</v>
      </c>
      <c r="Z519" s="361" t="str">
        <f t="shared" ref="Z519:Z522" si="1071">IF(AND(X519="SUL", Y519="LESTE"),"SUDESTE", IF(AND(X519="SUL", Y519="OESTE"), "SUDOESTE", IF(AND(X519="NORTE", Y519="LESTE"), "NORDESTE", "NOROESTE")))</f>
        <v>NOROESTE</v>
      </c>
      <c r="AA519" s="391">
        <f t="shared" si="918"/>
        <v>0.63078089461713427</v>
      </c>
      <c r="AB519" s="392">
        <f t="shared" ref="AB519:AB522" si="1072">DEGREES(ASIN(AA519))</f>
        <v>39.107759050916535</v>
      </c>
      <c r="AC519" s="360"/>
    </row>
    <row r="520" spans="1:29" ht="12.75" x14ac:dyDescent="0.25">
      <c r="A520" s="409" t="str">
        <f t="shared" si="1033"/>
        <v>MS 1012</v>
      </c>
      <c r="B520" s="661">
        <f t="shared" si="857"/>
        <v>43</v>
      </c>
      <c r="C520" s="661" t="str">
        <f t="shared" si="858"/>
        <v>MS 1012-43</v>
      </c>
      <c r="D520" s="346">
        <f t="shared" si="904"/>
        <v>42356</v>
      </c>
      <c r="E520" s="347">
        <v>7162023.1131999996</v>
      </c>
      <c r="F520" s="348">
        <v>665753.32079999999</v>
      </c>
      <c r="G520" s="348">
        <v>896.6</v>
      </c>
      <c r="H520" s="377">
        <f t="shared" si="1060"/>
        <v>3.238904129321253</v>
      </c>
      <c r="I520" s="377">
        <f t="shared" si="1061"/>
        <v>15.589207741310718</v>
      </c>
      <c r="J520" s="377">
        <f t="shared" si="1062"/>
        <v>-1.5999999999962711</v>
      </c>
      <c r="K520" s="377">
        <f t="shared" si="1063"/>
        <v>-36.500000000000909</v>
      </c>
      <c r="L520" s="377">
        <f t="shared" si="1064"/>
        <v>0.46270058990303614</v>
      </c>
      <c r="M520" s="377">
        <f t="shared" si="1065"/>
        <v>0.22857142857089588</v>
      </c>
      <c r="N520" s="378" t="str">
        <f t="shared" si="1066"/>
        <v>ATENÇÃO</v>
      </c>
      <c r="O520" s="378" t="str">
        <f t="shared" si="1067"/>
        <v>OK</v>
      </c>
      <c r="P520" s="378" t="str">
        <f t="shared" si="1068"/>
        <v>COND. MIN.</v>
      </c>
      <c r="Q520" s="378" t="str">
        <f t="shared" si="912"/>
        <v>COND. MIN.</v>
      </c>
      <c r="R520" s="629"/>
      <c r="S520" s="629"/>
      <c r="T520" s="625"/>
      <c r="U520" s="625"/>
      <c r="V520" s="356">
        <f t="shared" si="913"/>
        <v>10.46999990940094</v>
      </c>
      <c r="W520" s="356">
        <f t="shared" si="914"/>
        <v>-11.549999995622784</v>
      </c>
      <c r="X520" s="361" t="str">
        <f t="shared" si="1069"/>
        <v>NORTE</v>
      </c>
      <c r="Y520" s="361" t="str">
        <f t="shared" si="1070"/>
        <v>OESTE</v>
      </c>
      <c r="Z520" s="361" t="str">
        <f t="shared" si="1071"/>
        <v>NOROESTE</v>
      </c>
      <c r="AA520" s="391">
        <f t="shared" si="918"/>
        <v>0.74085952533675437</v>
      </c>
      <c r="AB520" s="392">
        <f t="shared" si="1072"/>
        <v>47.804685496793709</v>
      </c>
      <c r="AC520" s="360"/>
    </row>
    <row r="521" spans="1:29" ht="12.75" x14ac:dyDescent="0.25">
      <c r="A521" s="409" t="str">
        <f t="shared" si="1033"/>
        <v>MS 1012</v>
      </c>
      <c r="B521" s="661">
        <f t="shared" si="857"/>
        <v>44</v>
      </c>
      <c r="C521" s="661" t="str">
        <f t="shared" si="858"/>
        <v>MS 1012-44</v>
      </c>
      <c r="D521" s="346">
        <f t="shared" si="904"/>
        <v>42369</v>
      </c>
      <c r="E521" s="347">
        <v>7162023.1210000003</v>
      </c>
      <c r="F521" s="348">
        <v>665753.31189999997</v>
      </c>
      <c r="G521" s="348">
        <v>896.57899999999995</v>
      </c>
      <c r="H521" s="377">
        <f t="shared" si="1060"/>
        <v>1.1834272749079224</v>
      </c>
      <c r="I521" s="377">
        <f t="shared" si="1061"/>
        <v>16.772480422108135</v>
      </c>
      <c r="J521" s="377">
        <f t="shared" si="1062"/>
        <v>-2.100000000007185</v>
      </c>
      <c r="K521" s="377">
        <f t="shared" si="1063"/>
        <v>-38.600000000008095</v>
      </c>
      <c r="L521" s="377">
        <f t="shared" si="1064"/>
        <v>9.1032867300609416E-2</v>
      </c>
      <c r="M521" s="377">
        <f t="shared" si="1065"/>
        <v>0.16153846153901424</v>
      </c>
      <c r="N521" s="378" t="str">
        <f t="shared" si="1066"/>
        <v>OK</v>
      </c>
      <c r="O521" s="378" t="str">
        <f t="shared" si="1067"/>
        <v>OK</v>
      </c>
      <c r="P521" s="378" t="str">
        <f t="shared" si="1068"/>
        <v>COND. MIN.</v>
      </c>
      <c r="Q521" s="378" t="str">
        <f t="shared" si="912"/>
        <v>COND. MIN.</v>
      </c>
      <c r="R521" s="629"/>
      <c r="S521" s="629"/>
      <c r="T521" s="625"/>
      <c r="U521" s="625"/>
      <c r="V521" s="356">
        <f t="shared" si="913"/>
        <v>11.249999981373549</v>
      </c>
      <c r="W521" s="356">
        <f t="shared" si="914"/>
        <v>-12.439999997150153</v>
      </c>
      <c r="X521" s="361" t="str">
        <f t="shared" si="1069"/>
        <v>NORTE</v>
      </c>
      <c r="Y521" s="361" t="str">
        <f t="shared" si="1070"/>
        <v>OESTE</v>
      </c>
      <c r="Z521" s="361" t="str">
        <f t="shared" si="1071"/>
        <v>NOROESTE</v>
      </c>
      <c r="AA521" s="391">
        <f t="shared" si="918"/>
        <v>0.74180083482409065</v>
      </c>
      <c r="AB521" s="392">
        <f t="shared" si="1072"/>
        <v>47.885045841369603</v>
      </c>
      <c r="AC521" s="360"/>
    </row>
    <row r="522" spans="1:29" ht="15" customHeight="1" x14ac:dyDescent="0.25">
      <c r="A522" s="409" t="str">
        <f t="shared" si="1033"/>
        <v>MS 1012</v>
      </c>
      <c r="B522" s="661">
        <f t="shared" si="857"/>
        <v>45</v>
      </c>
      <c r="C522" s="661" t="str">
        <f t="shared" si="858"/>
        <v>MS 1012-45</v>
      </c>
      <c r="D522" s="346">
        <f t="shared" si="904"/>
        <v>42377</v>
      </c>
      <c r="E522" s="347">
        <v>7162023.1187000005</v>
      </c>
      <c r="F522" s="348">
        <v>665753.31940000004</v>
      </c>
      <c r="G522" s="348">
        <v>896.57100000000003</v>
      </c>
      <c r="H522" s="377">
        <f t="shared" si="1060"/>
        <v>0.78447434720094933</v>
      </c>
      <c r="I522" s="377">
        <f t="shared" si="1061"/>
        <v>16.065382030038926</v>
      </c>
      <c r="J522" s="377">
        <f t="shared" si="1062"/>
        <v>-0.79999999999245119</v>
      </c>
      <c r="K522" s="377">
        <f t="shared" si="1063"/>
        <v>-39.400000000000546</v>
      </c>
      <c r="L522" s="377">
        <f t="shared" si="1064"/>
        <v>9.8059293400118666E-2</v>
      </c>
      <c r="M522" s="377">
        <f t="shared" si="1065"/>
        <v>9.9999999999056399E-2</v>
      </c>
      <c r="N522" s="378" t="str">
        <f t="shared" si="1066"/>
        <v>OK</v>
      </c>
      <c r="O522" s="378" t="str">
        <f t="shared" si="1067"/>
        <v>OK</v>
      </c>
      <c r="P522" s="378" t="str">
        <f t="shared" si="1068"/>
        <v>COND. MIN.</v>
      </c>
      <c r="Q522" s="378" t="str">
        <f t="shared" si="912"/>
        <v>COND. MIN.</v>
      </c>
      <c r="R522" s="629"/>
      <c r="S522" s="629"/>
      <c r="T522" s="625"/>
      <c r="U522" s="625"/>
      <c r="V522" s="356">
        <f t="shared" si="913"/>
        <v>11.019999999552965</v>
      </c>
      <c r="W522" s="356">
        <f t="shared" si="914"/>
        <v>-11.689999990630895</v>
      </c>
      <c r="X522" s="361" t="str">
        <f t="shared" si="1069"/>
        <v>NORTE</v>
      </c>
      <c r="Y522" s="361" t="str">
        <f t="shared" si="1070"/>
        <v>OESTE</v>
      </c>
      <c r="Z522" s="361" t="str">
        <f t="shared" si="1071"/>
        <v>NOROESTE</v>
      </c>
      <c r="AA522" s="391">
        <f t="shared" si="918"/>
        <v>0.72744243932794017</v>
      </c>
      <c r="AB522" s="392">
        <f t="shared" si="1072"/>
        <v>46.672411043340041</v>
      </c>
      <c r="AC522" s="360"/>
    </row>
    <row r="523" spans="1:29" ht="15" customHeight="1" x14ac:dyDescent="0.25">
      <c r="A523" s="409" t="str">
        <f t="shared" si="1033"/>
        <v>MS 1012</v>
      </c>
      <c r="B523" s="661">
        <f t="shared" si="857"/>
        <v>46</v>
      </c>
      <c r="C523" s="661" t="str">
        <f t="shared" si="858"/>
        <v>MS 1012-46</v>
      </c>
      <c r="D523" s="346">
        <f t="shared" si="904"/>
        <v>42384</v>
      </c>
      <c r="E523" s="347">
        <v>7162023.1227000002</v>
      </c>
      <c r="F523" s="348">
        <v>665753.29740000004</v>
      </c>
      <c r="G523" s="348">
        <v>896.56200000000001</v>
      </c>
      <c r="H523" s="377">
        <f t="shared" ref="H523:H559" si="1073">SQRT((E523-E522)^2+(F523-F522)^2)*100</f>
        <v>2.2360679722935384</v>
      </c>
      <c r="I523" s="377">
        <f t="shared" ref="I523:I559" si="1074">SQRT((E523-$E$496)^2+(F523-$F$496)^2)*100</f>
        <v>17.981893645890597</v>
      </c>
      <c r="J523" s="377">
        <f t="shared" ref="J523:J559" si="1075">(G523-G522)*100</f>
        <v>-0.90000000000145519</v>
      </c>
      <c r="K523" s="377">
        <f t="shared" ref="K523:K559" si="1076">(G523-$G$496)*100</f>
        <v>-40.300000000002001</v>
      </c>
      <c r="L523" s="377">
        <f t="shared" ref="L523:L559" si="1077">H523/(D523-D522)</f>
        <v>0.31943828175621974</v>
      </c>
      <c r="M523" s="377">
        <f t="shared" ref="M523:M559" si="1078">ABS(J523/(D523-D522))</f>
        <v>0.12857142857163645</v>
      </c>
      <c r="N523" s="378" t="str">
        <f t="shared" ref="N523:N533" si="1079">IF(L523&lt;=0.25,"OK",IF(AND(0.25&lt;L523,L523&lt;=1),"ATENÇÃO",IF(AND(1&lt;L523,L523&lt;=4),"ALERTA",IF(AND(4&lt;L523,L523&lt;=14),"INTERVENÇÃO","PARALISAÇÃO"))))</f>
        <v>ATENÇÃO</v>
      </c>
      <c r="O523" s="378" t="str">
        <f t="shared" ref="O523:O533" si="1080">IF(M523&lt;=0.25,"OK",IF(AND(0.25&lt;M523,M523&lt;=1),"ATENÇÃO",IF(AND(1&lt;M523,M523&lt;=4),"ALERTA",IF(AND(4&lt;M523,M523&lt;=14),"INTERVENÇÃO","PARALISAÇÃO"))))</f>
        <v>OK</v>
      </c>
      <c r="P523" s="378" t="str">
        <f t="shared" ref="P523:P533" si="1081">IF(L523&lt;=1,"COND. MIN.",IF(AND(1&lt;L523, L523&lt;=2),"ATENÇÃO",IF(AND(2&lt;L523,L523&lt;=5),"ALERTA","INTERVENÇÃO")))</f>
        <v>COND. MIN.</v>
      </c>
      <c r="Q523" s="378" t="str">
        <f t="shared" si="912"/>
        <v>COND. MIN.</v>
      </c>
      <c r="R523" s="629"/>
      <c r="S523" s="629"/>
      <c r="T523" s="625"/>
      <c r="U523" s="625"/>
      <c r="V523" s="356">
        <f t="shared" si="913"/>
        <v>11.419999971985817</v>
      </c>
      <c r="W523" s="356">
        <f t="shared" si="914"/>
        <v>-13.889999990351498</v>
      </c>
      <c r="X523" s="361" t="str">
        <f t="shared" ref="X523:X559" si="1082">IF(V523&gt;0,"NORTE","SUL")</f>
        <v>NORTE</v>
      </c>
      <c r="Y523" s="361" t="str">
        <f t="shared" ref="Y523:Y559" si="1083">IF(W523&gt;0,"LESTE","OESTE")</f>
        <v>OESTE</v>
      </c>
      <c r="Z523" s="361" t="str">
        <f t="shared" ref="Z523:Z559" si="1084">IF(AND(X523="SUL", Y523="LESTE"),"SUDESTE", IF(AND(X523="SUL", Y523="OESTE"), "SUDOESTE", IF(AND(X523="NORTE", Y523="LESTE"), "NORDESTE", "NOROESTE")))</f>
        <v>NOROESTE</v>
      </c>
      <c r="AA523" s="391">
        <f t="shared" si="918"/>
        <v>0.77252502780867627</v>
      </c>
      <c r="AB523" s="392">
        <f t="shared" ref="AB523:AB559" si="1085">DEGREES(ASIN(AA523))</f>
        <v>50.581178785321526</v>
      </c>
      <c r="AC523" s="360"/>
    </row>
    <row r="524" spans="1:29" ht="15" customHeight="1" x14ac:dyDescent="0.25">
      <c r="A524" s="409" t="str">
        <f t="shared" si="1033"/>
        <v>MS 1012</v>
      </c>
      <c r="B524" s="661">
        <f t="shared" si="857"/>
        <v>47</v>
      </c>
      <c r="C524" s="661" t="str">
        <f t="shared" si="858"/>
        <v>MS 1012-47</v>
      </c>
      <c r="D524" s="346">
        <f t="shared" si="904"/>
        <v>42391</v>
      </c>
      <c r="E524" s="412">
        <v>7162023.1216000002</v>
      </c>
      <c r="F524" s="413">
        <v>665753.29680000001</v>
      </c>
      <c r="G524" s="413">
        <v>896.54499999999996</v>
      </c>
      <c r="H524" s="377">
        <f t="shared" si="1073"/>
        <v>0.12529964170280553</v>
      </c>
      <c r="I524" s="377">
        <f t="shared" si="1074"/>
        <v>17.95880283287612</v>
      </c>
      <c r="J524" s="377">
        <f t="shared" si="1075"/>
        <v>-1.7000000000052751</v>
      </c>
      <c r="K524" s="377">
        <f t="shared" si="1076"/>
        <v>-42.000000000007276</v>
      </c>
      <c r="L524" s="377">
        <f t="shared" si="1077"/>
        <v>1.7899948814686505E-2</v>
      </c>
      <c r="M524" s="377">
        <f t="shared" si="1078"/>
        <v>0.24285714285789645</v>
      </c>
      <c r="N524" s="378" t="str">
        <f t="shared" si="1079"/>
        <v>OK</v>
      </c>
      <c r="O524" s="378" t="str">
        <f t="shared" si="1080"/>
        <v>OK</v>
      </c>
      <c r="P524" s="378" t="str">
        <f t="shared" si="1081"/>
        <v>COND. MIN.</v>
      </c>
      <c r="Q524" s="378" t="str">
        <f t="shared" si="912"/>
        <v>COND. MIN.</v>
      </c>
      <c r="R524" s="629"/>
      <c r="S524" s="629"/>
      <c r="T524" s="625"/>
      <c r="U524" s="625"/>
      <c r="V524" s="356">
        <f t="shared" si="913"/>
        <v>11.309999972581863</v>
      </c>
      <c r="W524" s="356">
        <f t="shared" si="914"/>
        <v>-13.949999993201345</v>
      </c>
      <c r="X524" s="361" t="str">
        <f t="shared" si="1082"/>
        <v>NORTE</v>
      </c>
      <c r="Y524" s="361" t="str">
        <f t="shared" si="1083"/>
        <v>OESTE</v>
      </c>
      <c r="Z524" s="361" t="str">
        <f t="shared" si="1084"/>
        <v>NOROESTE</v>
      </c>
      <c r="AA524" s="391">
        <f t="shared" si="918"/>
        <v>0.77672605790645877</v>
      </c>
      <c r="AB524" s="392">
        <f t="shared" si="1085"/>
        <v>50.961786079442696</v>
      </c>
      <c r="AC524" s="360"/>
    </row>
    <row r="525" spans="1:29" ht="15" customHeight="1" x14ac:dyDescent="0.25">
      <c r="A525" s="409" t="str">
        <f t="shared" si="1033"/>
        <v>MS 1012</v>
      </c>
      <c r="B525" s="661">
        <f t="shared" si="857"/>
        <v>48</v>
      </c>
      <c r="C525" s="661" t="str">
        <f t="shared" si="858"/>
        <v>MS 1012-48</v>
      </c>
      <c r="D525" s="346">
        <f t="shared" si="904"/>
        <v>42398</v>
      </c>
      <c r="E525" s="412">
        <v>7162023.1331000002</v>
      </c>
      <c r="F525" s="413">
        <v>665753.29709999997</v>
      </c>
      <c r="G525" s="413">
        <v>896.54</v>
      </c>
      <c r="H525" s="377">
        <f t="shared" si="1073"/>
        <v>1.1503912399167295</v>
      </c>
      <c r="I525" s="377">
        <f t="shared" si="1074"/>
        <v>18.68202342642644</v>
      </c>
      <c r="J525" s="377">
        <f t="shared" si="1075"/>
        <v>-0.49999999999954525</v>
      </c>
      <c r="K525" s="377">
        <f t="shared" si="1076"/>
        <v>-42.500000000006821</v>
      </c>
      <c r="L525" s="377">
        <f t="shared" si="1077"/>
        <v>0.16434160570238993</v>
      </c>
      <c r="M525" s="377">
        <f t="shared" si="1078"/>
        <v>7.1428571428506463E-2</v>
      </c>
      <c r="N525" s="378" t="str">
        <f t="shared" si="1079"/>
        <v>OK</v>
      </c>
      <c r="O525" s="378" t="str">
        <f t="shared" si="1080"/>
        <v>OK</v>
      </c>
      <c r="P525" s="378" t="str">
        <f t="shared" si="1081"/>
        <v>COND. MIN.</v>
      </c>
      <c r="Q525" s="378" t="str">
        <f t="shared" si="912"/>
        <v>COND. MIN.</v>
      </c>
      <c r="R525" s="629"/>
      <c r="S525" s="629"/>
      <c r="T525" s="625"/>
      <c r="U525" s="625"/>
      <c r="V525" s="356">
        <f t="shared" si="913"/>
        <v>12.459999974817038</v>
      </c>
      <c r="W525" s="356">
        <f t="shared" si="914"/>
        <v>-13.919999997597188</v>
      </c>
      <c r="X525" s="361" t="str">
        <f t="shared" si="1082"/>
        <v>NORTE</v>
      </c>
      <c r="Y525" s="361" t="str">
        <f t="shared" si="1083"/>
        <v>OESTE</v>
      </c>
      <c r="Z525" s="361" t="str">
        <f t="shared" si="1084"/>
        <v>NOROESTE</v>
      </c>
      <c r="AA525" s="391">
        <f t="shared" si="918"/>
        <v>0.7451820128479657</v>
      </c>
      <c r="AB525" s="392">
        <f t="shared" si="1085"/>
        <v>48.174734835106158</v>
      </c>
      <c r="AC525" s="360"/>
    </row>
    <row r="526" spans="1:29" ht="12.75" x14ac:dyDescent="0.25">
      <c r="A526" s="409" t="str">
        <f t="shared" si="1033"/>
        <v>MS 1012</v>
      </c>
      <c r="B526" s="661">
        <f t="shared" si="857"/>
        <v>49</v>
      </c>
      <c r="C526" s="661" t="str">
        <f t="shared" si="858"/>
        <v>MS 1012-49</v>
      </c>
      <c r="D526" s="346">
        <f t="shared" si="904"/>
        <v>42405</v>
      </c>
      <c r="E526" s="412">
        <v>7162023.1299999999</v>
      </c>
      <c r="F526" s="413">
        <v>665753.28949999996</v>
      </c>
      <c r="G526" s="413">
        <v>896.53300000000002</v>
      </c>
      <c r="H526" s="377">
        <f t="shared" si="1073"/>
        <v>0.82079231340169423</v>
      </c>
      <c r="I526" s="377">
        <f t="shared" si="1074"/>
        <v>19.055836338765829</v>
      </c>
      <c r="J526" s="377">
        <f t="shared" si="1075"/>
        <v>-0.69999999999481588</v>
      </c>
      <c r="K526" s="377">
        <f t="shared" si="1076"/>
        <v>-43.200000000001637</v>
      </c>
      <c r="L526" s="377">
        <f t="shared" si="1077"/>
        <v>0.11725604477167061</v>
      </c>
      <c r="M526" s="377">
        <f t="shared" si="1078"/>
        <v>9.9999999999259417E-2</v>
      </c>
      <c r="N526" s="378" t="str">
        <f t="shared" si="1079"/>
        <v>OK</v>
      </c>
      <c r="O526" s="378" t="str">
        <f t="shared" si="1080"/>
        <v>OK</v>
      </c>
      <c r="P526" s="378" t="str">
        <f t="shared" si="1081"/>
        <v>COND. MIN.</v>
      </c>
      <c r="Q526" s="378" t="str">
        <f t="shared" si="912"/>
        <v>COND. MIN.</v>
      </c>
      <c r="R526" s="629"/>
      <c r="S526" s="629"/>
      <c r="T526" s="625"/>
      <c r="U526" s="625"/>
      <c r="V526" s="356">
        <f t="shared" si="913"/>
        <v>12.149999942630529</v>
      </c>
      <c r="W526" s="356">
        <f t="shared" si="914"/>
        <v>-14.679999998770654</v>
      </c>
      <c r="X526" s="361" t="str">
        <f t="shared" si="1082"/>
        <v>NORTE</v>
      </c>
      <c r="Y526" s="361" t="str">
        <f t="shared" si="1083"/>
        <v>OESTE</v>
      </c>
      <c r="Z526" s="361" t="str">
        <f t="shared" si="1084"/>
        <v>NOROESTE</v>
      </c>
      <c r="AA526" s="391">
        <f t="shared" si="918"/>
        <v>0.77019937040923403</v>
      </c>
      <c r="AB526" s="392">
        <f t="shared" si="1085"/>
        <v>50.371795517530408</v>
      </c>
      <c r="AC526" s="360"/>
    </row>
    <row r="527" spans="1:29" ht="12.75" x14ac:dyDescent="0.25">
      <c r="A527" s="409" t="str">
        <f t="shared" si="1033"/>
        <v>MS 1012</v>
      </c>
      <c r="B527" s="661">
        <f t="shared" si="857"/>
        <v>50</v>
      </c>
      <c r="C527" s="661" t="str">
        <f t="shared" si="858"/>
        <v>MS 1012-50</v>
      </c>
      <c r="D527" s="346">
        <f t="shared" si="904"/>
        <v>42412</v>
      </c>
      <c r="E527" s="412">
        <v>7162023.1369000003</v>
      </c>
      <c r="F527" s="413">
        <v>665753.29550000001</v>
      </c>
      <c r="G527" s="413">
        <v>896.51900000000001</v>
      </c>
      <c r="H527" s="377">
        <f t="shared" si="1073"/>
        <v>0.91438507179318029</v>
      </c>
      <c r="I527" s="377">
        <f t="shared" si="1074"/>
        <v>19.055497876895313</v>
      </c>
      <c r="J527" s="377">
        <f t="shared" si="1075"/>
        <v>-1.4000000000010004</v>
      </c>
      <c r="K527" s="377">
        <f t="shared" si="1076"/>
        <v>-44.600000000002638</v>
      </c>
      <c r="L527" s="377">
        <f t="shared" si="1077"/>
        <v>0.1306264388275972</v>
      </c>
      <c r="M527" s="377">
        <f t="shared" si="1078"/>
        <v>0.20000000000014292</v>
      </c>
      <c r="N527" s="378" t="str">
        <f t="shared" si="1079"/>
        <v>OK</v>
      </c>
      <c r="O527" s="378" t="str">
        <f t="shared" si="1080"/>
        <v>OK</v>
      </c>
      <c r="P527" s="378" t="str">
        <f t="shared" si="1081"/>
        <v>COND. MIN.</v>
      </c>
      <c r="Q527" s="378" t="str">
        <f t="shared" si="912"/>
        <v>COND. MIN.</v>
      </c>
      <c r="R527" s="629"/>
      <c r="S527" s="629"/>
      <c r="T527" s="625"/>
      <c r="U527" s="625"/>
      <c r="V527" s="356">
        <f t="shared" si="913"/>
        <v>12.839999981224537</v>
      </c>
      <c r="W527" s="356">
        <f t="shared" si="914"/>
        <v>-14.079999993555248</v>
      </c>
      <c r="X527" s="361" t="str">
        <f t="shared" si="1082"/>
        <v>NORTE</v>
      </c>
      <c r="Y527" s="361" t="str">
        <f t="shared" si="1083"/>
        <v>OESTE</v>
      </c>
      <c r="Z527" s="361" t="str">
        <f t="shared" si="1084"/>
        <v>NOROESTE</v>
      </c>
      <c r="AA527" s="391">
        <f t="shared" si="918"/>
        <v>0.73871983210912917</v>
      </c>
      <c r="AB527" s="392">
        <f t="shared" si="1085"/>
        <v>47.622478790855894</v>
      </c>
      <c r="AC527" s="360"/>
    </row>
    <row r="528" spans="1:29" ht="12.75" x14ac:dyDescent="0.25">
      <c r="A528" s="409" t="str">
        <f t="shared" si="1033"/>
        <v>MS 1012</v>
      </c>
      <c r="B528" s="661">
        <f t="shared" si="857"/>
        <v>51</v>
      </c>
      <c r="C528" s="661" t="str">
        <f t="shared" si="858"/>
        <v>MS 1012-51</v>
      </c>
      <c r="D528" s="346">
        <f t="shared" si="904"/>
        <v>42419</v>
      </c>
      <c r="E528" s="412">
        <v>7162023.1194000002</v>
      </c>
      <c r="F528" s="413">
        <v>665753.28350000002</v>
      </c>
      <c r="G528" s="413">
        <v>896.51499999999999</v>
      </c>
      <c r="H528" s="377">
        <f t="shared" si="1073"/>
        <v>2.1219095228523073</v>
      </c>
      <c r="I528" s="377">
        <f t="shared" si="1074"/>
        <v>18.880320420595492</v>
      </c>
      <c r="J528" s="377">
        <f t="shared" si="1075"/>
        <v>-0.40000000000190994</v>
      </c>
      <c r="K528" s="377">
        <f t="shared" si="1076"/>
        <v>-45.000000000004547</v>
      </c>
      <c r="L528" s="377">
        <f t="shared" si="1077"/>
        <v>0.30312993183604392</v>
      </c>
      <c r="M528" s="377">
        <f t="shared" si="1078"/>
        <v>5.7142857143129992E-2</v>
      </c>
      <c r="N528" s="378" t="str">
        <f t="shared" si="1079"/>
        <v>ATENÇÃO</v>
      </c>
      <c r="O528" s="378" t="str">
        <f t="shared" si="1080"/>
        <v>OK</v>
      </c>
      <c r="P528" s="378" t="str">
        <f t="shared" si="1081"/>
        <v>COND. MIN.</v>
      </c>
      <c r="Q528" s="378" t="str">
        <f t="shared" si="912"/>
        <v>COND. MIN.</v>
      </c>
      <c r="R528" s="629"/>
      <c r="S528" s="629"/>
      <c r="T528" s="625"/>
      <c r="U528" s="625"/>
      <c r="V528" s="356">
        <f t="shared" si="913"/>
        <v>11.089999973773956</v>
      </c>
      <c r="W528" s="356">
        <f t="shared" si="914"/>
        <v>-15.279999992344528</v>
      </c>
      <c r="X528" s="361" t="str">
        <f t="shared" si="1082"/>
        <v>NORTE</v>
      </c>
      <c r="Y528" s="361" t="str">
        <f t="shared" si="1083"/>
        <v>OESTE</v>
      </c>
      <c r="Z528" s="361" t="str">
        <f t="shared" si="1084"/>
        <v>NOROESTE</v>
      </c>
      <c r="AA528" s="391">
        <f t="shared" si="918"/>
        <v>0.80932203389830515</v>
      </c>
      <c r="AB528" s="392">
        <f t="shared" si="1085"/>
        <v>54.029745088827987</v>
      </c>
      <c r="AC528" s="360"/>
    </row>
    <row r="529" spans="1:29" ht="12.75" x14ac:dyDescent="0.25">
      <c r="A529" s="409" t="str">
        <f t="shared" si="1033"/>
        <v>MS 1012</v>
      </c>
      <c r="B529" s="661">
        <f t="shared" si="857"/>
        <v>52</v>
      </c>
      <c r="C529" s="661" t="str">
        <f t="shared" si="858"/>
        <v>MS 1012-52</v>
      </c>
      <c r="D529" s="346">
        <f t="shared" si="904"/>
        <v>42426</v>
      </c>
      <c r="E529" s="412">
        <v>7162023.1304000001</v>
      </c>
      <c r="F529" s="413">
        <v>665753.28540000005</v>
      </c>
      <c r="G529" s="413">
        <v>896.48800000000006</v>
      </c>
      <c r="H529" s="377">
        <f t="shared" si="1073"/>
        <v>1.116288487849088</v>
      </c>
      <c r="I529" s="377">
        <f t="shared" si="1074"/>
        <v>19.398561773687288</v>
      </c>
      <c r="J529" s="377">
        <f t="shared" si="1075"/>
        <v>-2.6999999999929969</v>
      </c>
      <c r="K529" s="377">
        <f t="shared" si="1076"/>
        <v>-47.699999999997544</v>
      </c>
      <c r="L529" s="377">
        <f t="shared" si="1077"/>
        <v>0.15946978397844114</v>
      </c>
      <c r="M529" s="377">
        <f t="shared" si="1078"/>
        <v>0.38571428571328525</v>
      </c>
      <c r="N529" s="378" t="str">
        <f t="shared" si="1079"/>
        <v>OK</v>
      </c>
      <c r="O529" s="378" t="str">
        <f t="shared" si="1080"/>
        <v>ATENÇÃO</v>
      </c>
      <c r="P529" s="378" t="str">
        <f t="shared" si="1081"/>
        <v>COND. MIN.</v>
      </c>
      <c r="Q529" s="378" t="str">
        <f t="shared" si="912"/>
        <v>COND. MIN.</v>
      </c>
      <c r="R529" s="629"/>
      <c r="S529" s="629"/>
      <c r="T529" s="625"/>
      <c r="U529" s="625"/>
      <c r="V529" s="356">
        <f t="shared" si="913"/>
        <v>12.189999967813492</v>
      </c>
      <c r="W529" s="356">
        <f t="shared" si="914"/>
        <v>-15.089999989140779</v>
      </c>
      <c r="X529" s="361" t="str">
        <f t="shared" si="1082"/>
        <v>NORTE</v>
      </c>
      <c r="Y529" s="361" t="str">
        <f t="shared" si="1083"/>
        <v>OESTE</v>
      </c>
      <c r="Z529" s="361" t="str">
        <f t="shared" si="1084"/>
        <v>NOROESTE</v>
      </c>
      <c r="AA529" s="391">
        <f t="shared" si="918"/>
        <v>0.77783505154639176</v>
      </c>
      <c r="AB529" s="392">
        <f t="shared" si="1085"/>
        <v>51.062779931880385</v>
      </c>
      <c r="AC529" s="360"/>
    </row>
    <row r="530" spans="1:29" ht="12.75" x14ac:dyDescent="0.25">
      <c r="A530" s="409" t="str">
        <f t="shared" si="1033"/>
        <v>MS 1012</v>
      </c>
      <c r="B530" s="661">
        <f t="shared" si="857"/>
        <v>53</v>
      </c>
      <c r="C530" s="661" t="str">
        <f t="shared" si="858"/>
        <v>MS 1012-53</v>
      </c>
      <c r="D530" s="346">
        <f t="shared" si="904"/>
        <v>42433</v>
      </c>
      <c r="E530" s="412">
        <v>7162023.1536999997</v>
      </c>
      <c r="F530" s="413">
        <v>665753.25210000004</v>
      </c>
      <c r="G530" s="413">
        <v>896.48</v>
      </c>
      <c r="H530" s="377">
        <f t="shared" si="1073"/>
        <v>4.0642096144327811</v>
      </c>
      <c r="I530" s="377">
        <f t="shared" si="1074"/>
        <v>23.454781971960177</v>
      </c>
      <c r="J530" s="377">
        <f t="shared" si="1075"/>
        <v>-0.80000000000381988</v>
      </c>
      <c r="K530" s="377">
        <f t="shared" si="1076"/>
        <v>-48.500000000001364</v>
      </c>
      <c r="L530" s="377">
        <f t="shared" si="1077"/>
        <v>0.58060137349039731</v>
      </c>
      <c r="M530" s="377">
        <f t="shared" si="1078"/>
        <v>0.11428571428625998</v>
      </c>
      <c r="N530" s="378" t="str">
        <f t="shared" si="1079"/>
        <v>ATENÇÃO</v>
      </c>
      <c r="O530" s="378" t="str">
        <f t="shared" si="1080"/>
        <v>OK</v>
      </c>
      <c r="P530" s="378" t="str">
        <f t="shared" si="1081"/>
        <v>COND. MIN.</v>
      </c>
      <c r="Q530" s="378" t="str">
        <f t="shared" si="912"/>
        <v>COND. MIN.</v>
      </c>
      <c r="R530" s="629"/>
      <c r="S530" s="629"/>
      <c r="T530" s="625"/>
      <c r="U530" s="625"/>
      <c r="V530" s="356">
        <f t="shared" si="913"/>
        <v>14.519999921321869</v>
      </c>
      <c r="W530" s="356">
        <f t="shared" si="914"/>
        <v>-18.419999990146607</v>
      </c>
      <c r="X530" s="361" t="str">
        <f t="shared" si="1082"/>
        <v>NORTE</v>
      </c>
      <c r="Y530" s="361" t="str">
        <f t="shared" si="1083"/>
        <v>OESTE</v>
      </c>
      <c r="Z530" s="361" t="str">
        <f t="shared" si="1084"/>
        <v>NOROESTE</v>
      </c>
      <c r="AA530" s="391">
        <f t="shared" si="918"/>
        <v>0.78550106609808112</v>
      </c>
      <c r="AB530" s="392">
        <f t="shared" si="1085"/>
        <v>51.767044524402984</v>
      </c>
      <c r="AC530" s="360"/>
    </row>
    <row r="531" spans="1:29" ht="12.75" x14ac:dyDescent="0.25">
      <c r="A531" s="409" t="str">
        <f t="shared" si="1033"/>
        <v>MS 1012</v>
      </c>
      <c r="B531" s="661">
        <f t="shared" si="857"/>
        <v>54</v>
      </c>
      <c r="C531" s="661" t="str">
        <f t="shared" si="858"/>
        <v>MS 1012-54</v>
      </c>
      <c r="D531" s="346">
        <f t="shared" si="904"/>
        <v>42440</v>
      </c>
      <c r="E531" s="412">
        <v>7162023.1490000002</v>
      </c>
      <c r="F531" s="413">
        <v>665753.26340000005</v>
      </c>
      <c r="G531" s="413">
        <v>896.48</v>
      </c>
      <c r="H531" s="377">
        <f t="shared" si="1073"/>
        <v>1.223846376290433</v>
      </c>
      <c r="I531" s="377">
        <f t="shared" si="1074"/>
        <v>22.278837467493634</v>
      </c>
      <c r="J531" s="377">
        <f t="shared" si="1075"/>
        <v>0</v>
      </c>
      <c r="K531" s="377">
        <f t="shared" si="1076"/>
        <v>-48.500000000001364</v>
      </c>
      <c r="L531" s="377">
        <f t="shared" si="1077"/>
        <v>0.17483519661291899</v>
      </c>
      <c r="M531" s="377">
        <f t="shared" si="1078"/>
        <v>0</v>
      </c>
      <c r="N531" s="378" t="str">
        <f t="shared" si="1079"/>
        <v>OK</v>
      </c>
      <c r="O531" s="378" t="str">
        <f t="shared" si="1080"/>
        <v>OK</v>
      </c>
      <c r="P531" s="378" t="str">
        <f t="shared" si="1081"/>
        <v>COND. MIN.</v>
      </c>
      <c r="Q531" s="378" t="str">
        <f t="shared" si="912"/>
        <v>COND. MIN.</v>
      </c>
      <c r="R531" s="629"/>
      <c r="S531" s="629"/>
      <c r="T531" s="625"/>
      <c r="U531" s="625"/>
      <c r="V531" s="356">
        <f t="shared" si="913"/>
        <v>14.049999974668026</v>
      </c>
      <c r="W531" s="356">
        <f t="shared" si="914"/>
        <v>-17.289999988861382</v>
      </c>
      <c r="X531" s="361" t="str">
        <f t="shared" si="1082"/>
        <v>NORTE</v>
      </c>
      <c r="Y531" s="361" t="str">
        <f t="shared" si="1083"/>
        <v>OESTE</v>
      </c>
      <c r="Z531" s="361" t="str">
        <f t="shared" si="1084"/>
        <v>NOROESTE</v>
      </c>
      <c r="AA531" s="391">
        <f t="shared" si="918"/>
        <v>0.7760323159784559</v>
      </c>
      <c r="AB531" s="392">
        <f t="shared" si="1085"/>
        <v>50.898719867214112</v>
      </c>
      <c r="AC531" s="360"/>
    </row>
    <row r="532" spans="1:29" ht="12.75" x14ac:dyDescent="0.25">
      <c r="A532" s="409" t="str">
        <f t="shared" si="1033"/>
        <v>MS 1012</v>
      </c>
      <c r="B532" s="661">
        <f t="shared" si="857"/>
        <v>55</v>
      </c>
      <c r="C532" s="661" t="str">
        <f t="shared" si="858"/>
        <v>MS 1012-55</v>
      </c>
      <c r="D532" s="346">
        <f t="shared" si="904"/>
        <v>42447</v>
      </c>
      <c r="E532" s="412">
        <v>7162023.1409999998</v>
      </c>
      <c r="F532" s="413">
        <v>665753.26809999999</v>
      </c>
      <c r="G532" s="413">
        <v>896.46500000000003</v>
      </c>
      <c r="H532" s="377">
        <f t="shared" si="1073"/>
        <v>0.92784699946893856</v>
      </c>
      <c r="I532" s="377">
        <f t="shared" si="1074"/>
        <v>21.412026951578724</v>
      </c>
      <c r="J532" s="377">
        <f t="shared" si="1075"/>
        <v>-1.4999999999986358</v>
      </c>
      <c r="K532" s="377">
        <f t="shared" si="1076"/>
        <v>-50</v>
      </c>
      <c r="L532" s="377">
        <f t="shared" si="1077"/>
        <v>0.13254957135270551</v>
      </c>
      <c r="M532" s="377">
        <f t="shared" si="1078"/>
        <v>0.2142857142855194</v>
      </c>
      <c r="N532" s="378" t="str">
        <f t="shared" si="1079"/>
        <v>OK</v>
      </c>
      <c r="O532" s="378" t="str">
        <f t="shared" si="1080"/>
        <v>OK</v>
      </c>
      <c r="P532" s="378" t="str">
        <f t="shared" si="1081"/>
        <v>COND. MIN.</v>
      </c>
      <c r="Q532" s="378" t="str">
        <f t="shared" si="912"/>
        <v>COND. MIN.</v>
      </c>
      <c r="R532" s="629"/>
      <c r="S532" s="629"/>
      <c r="T532" s="625"/>
      <c r="U532" s="625"/>
      <c r="V532" s="356">
        <f t="shared" si="913"/>
        <v>13.249999936670065</v>
      </c>
      <c r="W532" s="356">
        <f t="shared" si="914"/>
        <v>-16.81999999564141</v>
      </c>
      <c r="X532" s="361" t="str">
        <f t="shared" si="1082"/>
        <v>NORTE</v>
      </c>
      <c r="Y532" s="361" t="str">
        <f t="shared" si="1083"/>
        <v>OESTE</v>
      </c>
      <c r="Z532" s="361" t="str">
        <f t="shared" si="1084"/>
        <v>NOROESTE</v>
      </c>
      <c r="AA532" s="391">
        <f t="shared" si="918"/>
        <v>0.78561419897244278</v>
      </c>
      <c r="AB532" s="392">
        <f t="shared" si="1085"/>
        <v>51.777519890853299</v>
      </c>
      <c r="AC532" s="360"/>
    </row>
    <row r="533" spans="1:29" ht="15" customHeight="1" x14ac:dyDescent="0.25">
      <c r="A533" s="409" t="str">
        <f t="shared" si="1033"/>
        <v>MS 1012</v>
      </c>
      <c r="B533" s="661">
        <f t="shared" si="857"/>
        <v>56</v>
      </c>
      <c r="C533" s="661" t="str">
        <f t="shared" si="858"/>
        <v>MS 1012-56</v>
      </c>
      <c r="D533" s="346">
        <f>D165</f>
        <v>42461</v>
      </c>
      <c r="E533" s="412">
        <v>7162023.1376999998</v>
      </c>
      <c r="F533" s="413">
        <v>665753.27280000004</v>
      </c>
      <c r="G533" s="413">
        <v>896.45799999999997</v>
      </c>
      <c r="H533" s="377">
        <f t="shared" si="1073"/>
        <v>0.57428216356564799</v>
      </c>
      <c r="I533" s="377">
        <f t="shared" si="1074"/>
        <v>20.838639545523669</v>
      </c>
      <c r="J533" s="377">
        <f t="shared" si="1075"/>
        <v>-0.70000000000618456</v>
      </c>
      <c r="K533" s="377">
        <f t="shared" si="1076"/>
        <v>-50.700000000006185</v>
      </c>
      <c r="L533" s="377">
        <f t="shared" si="1077"/>
        <v>4.1020154540403427E-2</v>
      </c>
      <c r="M533" s="377">
        <f t="shared" si="1078"/>
        <v>5.0000000000441754E-2</v>
      </c>
      <c r="N533" s="378" t="str">
        <f t="shared" si="1079"/>
        <v>OK</v>
      </c>
      <c r="O533" s="378" t="str">
        <f t="shared" si="1080"/>
        <v>OK</v>
      </c>
      <c r="P533" s="378" t="str">
        <f t="shared" si="1081"/>
        <v>COND. MIN.</v>
      </c>
      <c r="Q533" s="378" t="str">
        <f t="shared" si="912"/>
        <v>COND. MIN.</v>
      </c>
      <c r="R533" s="629"/>
      <c r="S533" s="629"/>
      <c r="T533" s="625"/>
      <c r="U533" s="625"/>
      <c r="V533" s="356">
        <f t="shared" si="913"/>
        <v>12.919999938458204</v>
      </c>
      <c r="W533" s="356">
        <f t="shared" si="914"/>
        <v>-16.349999990779907</v>
      </c>
      <c r="X533" s="361" t="str">
        <f t="shared" si="1082"/>
        <v>NORTE</v>
      </c>
      <c r="Y533" s="361" t="str">
        <f t="shared" si="1083"/>
        <v>OESTE</v>
      </c>
      <c r="Z533" s="361" t="str">
        <f t="shared" si="1084"/>
        <v>NOROESTE</v>
      </c>
      <c r="AA533" s="391">
        <f t="shared" si="918"/>
        <v>0.78454894433781197</v>
      </c>
      <c r="AB533" s="392">
        <f t="shared" si="1085"/>
        <v>51.678980354389466</v>
      </c>
      <c r="AC533" s="360"/>
    </row>
    <row r="534" spans="1:29" ht="12.75" x14ac:dyDescent="0.25">
      <c r="A534" s="408"/>
      <c r="B534" s="661" t="e">
        <f>IF(#REF!=A534,#REF!+1,1)</f>
        <v>#REF!</v>
      </c>
      <c r="C534" s="661" t="e">
        <f t="shared" si="858"/>
        <v>#REF!</v>
      </c>
      <c r="D534" s="393"/>
      <c r="E534" s="417"/>
      <c r="F534" s="418"/>
      <c r="G534" s="418"/>
      <c r="H534" s="538"/>
      <c r="I534" s="538"/>
      <c r="J534" s="538"/>
      <c r="K534" s="538"/>
      <c r="L534" s="538"/>
      <c r="M534" s="538"/>
      <c r="N534" s="539"/>
      <c r="O534" s="539"/>
      <c r="P534" s="539"/>
      <c r="Q534" s="539"/>
      <c r="R534" s="630"/>
      <c r="S534" s="630"/>
      <c r="T534" s="630"/>
      <c r="U534" s="630"/>
      <c r="V534" s="538"/>
      <c r="W534" s="538"/>
      <c r="X534" s="539"/>
      <c r="Y534" s="539"/>
      <c r="Z534" s="539"/>
      <c r="AA534" s="539"/>
      <c r="AB534" s="539"/>
      <c r="AC534" s="451"/>
    </row>
    <row r="535" spans="1:29" x14ac:dyDescent="0.25">
      <c r="A535" s="409" t="s">
        <v>379</v>
      </c>
      <c r="B535" s="661">
        <f t="shared" si="857"/>
        <v>1</v>
      </c>
      <c r="C535" s="661" t="str">
        <f t="shared" si="858"/>
        <v>MS 1012 A-1</v>
      </c>
      <c r="D535" s="346">
        <f>D167</f>
        <v>42468</v>
      </c>
      <c r="E535" s="622">
        <v>7162023.2907999996</v>
      </c>
      <c r="F535" s="622">
        <v>665753.51520000002</v>
      </c>
      <c r="G535" s="631">
        <v>896.40599999999995</v>
      </c>
      <c r="H535" s="351"/>
      <c r="I535" s="351"/>
      <c r="J535" s="351"/>
      <c r="K535" s="351"/>
      <c r="L535" s="351"/>
      <c r="M535" s="351"/>
      <c r="N535" s="351"/>
      <c r="O535" s="351"/>
      <c r="P535" s="351"/>
      <c r="Q535" s="351"/>
      <c r="R535" s="630"/>
      <c r="S535" s="630"/>
      <c r="T535" s="630"/>
      <c r="U535" s="630"/>
      <c r="V535" s="538"/>
      <c r="W535" s="538"/>
      <c r="X535" s="539"/>
      <c r="Y535" s="539"/>
      <c r="Z535" s="539"/>
      <c r="AA535" s="539"/>
      <c r="AB535" s="539"/>
      <c r="AC535" s="451"/>
    </row>
    <row r="536" spans="1:29" x14ac:dyDescent="0.25">
      <c r="A536" s="409" t="str">
        <f t="shared" si="1033"/>
        <v>MS 1012 A</v>
      </c>
      <c r="B536" s="661">
        <f t="shared" si="857"/>
        <v>2</v>
      </c>
      <c r="C536" s="661" t="str">
        <f t="shared" si="858"/>
        <v>MS 1012 A-2</v>
      </c>
      <c r="D536" s="346">
        <f>D168</f>
        <v>42475</v>
      </c>
      <c r="E536" s="622">
        <v>7162023.2890999997</v>
      </c>
      <c r="F536" s="622">
        <v>665753.5037</v>
      </c>
      <c r="G536" s="631">
        <v>896.38400000000001</v>
      </c>
      <c r="H536" s="377">
        <f>SQRT((E536-E535)^2+(F536-F535)^2)*100</f>
        <v>1.1624973126631613</v>
      </c>
      <c r="I536" s="377">
        <f>SQRT((E536-$E$535)^2+(F536-$F$535)^2)*100</f>
        <v>1.1624973126631613</v>
      </c>
      <c r="J536" s="377">
        <f>(G536-G535)*100</f>
        <v>-2.1999999999934516</v>
      </c>
      <c r="K536" s="377">
        <f>(G536-$G$535)*100</f>
        <v>-2.1999999999934516</v>
      </c>
      <c r="L536" s="377">
        <f>H536/(D536-D535)</f>
        <v>0.1660710446661659</v>
      </c>
      <c r="M536" s="377">
        <f>ABS(J536/(D536-D535))</f>
        <v>0.31428571428477881</v>
      </c>
      <c r="N536" s="378" t="str">
        <f>IF(L536&lt;=0.25,"OK",IF(AND(0.25&lt;L536,L536&lt;=1),"ATENÇÃO",IF(AND(1&lt;L536,L536&lt;=4),"ALERTA",IF(AND(4&lt;L536,L536&lt;=14),"INTERVENÇÃO","PARALISAÇÃO"))))</f>
        <v>OK</v>
      </c>
      <c r="O536" s="378" t="str">
        <f>IF(M536&lt;=0.25,"OK",IF(AND(0.25&lt;M536,M536&lt;=1),"ATENÇÃO",IF(AND(1&lt;M536,M536&lt;=4),"ALERTA",IF(AND(4&lt;M536,M536&lt;=14),"INTERVENÇÃO","PARALISAÇÃO"))))</f>
        <v>ATENÇÃO</v>
      </c>
      <c r="P536" s="378" t="str">
        <f t="shared" ref="P536" si="1086">IF(L536&lt;=1,"COND. MIN.",IF(AND(1&lt;L536, L536&lt;=2),"ATENÇÃO",IF(AND(2&lt;L536,L536&lt;=5),"ALERTA","INTERVENÇÃO")))</f>
        <v>COND. MIN.</v>
      </c>
      <c r="Q536" s="378" t="str">
        <f t="shared" ref="Q536" si="1087">IF(M536&lt;=2,"COND. MIN.",IF(AND(2&lt;M536, M536&lt;=4),"ATENÇÃO",IF(AND(4&lt;M536, M536&lt;=10),"ALERTA","INTERVENÇÃO")))</f>
        <v>COND. MIN.</v>
      </c>
      <c r="R536" s="629"/>
      <c r="S536" s="629"/>
      <c r="T536" s="625"/>
      <c r="U536" s="625"/>
      <c r="V536" s="356">
        <f>(E536-$E$535)*100</f>
        <v>-0.16999999061226845</v>
      </c>
      <c r="W536" s="356">
        <f>(F536-$F$535)*100</f>
        <v>-1.1500000022351742</v>
      </c>
      <c r="X536" s="361" t="str">
        <f t="shared" si="1082"/>
        <v>SUL</v>
      </c>
      <c r="Y536" s="361" t="str">
        <f t="shared" si="1083"/>
        <v>OESTE</v>
      </c>
      <c r="Z536" s="361" t="str">
        <f t="shared" si="1084"/>
        <v>SUDOESTE</v>
      </c>
      <c r="AA536" s="358">
        <f t="shared" ref="AA536:AA559" si="1088">ABS(ROUND(W536,2)/ROUND(I536,2))</f>
        <v>0.99137931034482762</v>
      </c>
      <c r="AB536" s="392">
        <f t="shared" si="1085"/>
        <v>82.471280391323248</v>
      </c>
      <c r="AC536" s="678" t="s">
        <v>408</v>
      </c>
    </row>
    <row r="537" spans="1:29" x14ac:dyDescent="0.25">
      <c r="A537" s="409" t="str">
        <f t="shared" si="1033"/>
        <v>MS 1012 A</v>
      </c>
      <c r="B537" s="661">
        <f t="shared" si="857"/>
        <v>3</v>
      </c>
      <c r="C537" s="661" t="str">
        <f t="shared" si="858"/>
        <v>MS 1012 A-3</v>
      </c>
      <c r="D537" s="346">
        <f>D169</f>
        <v>42482</v>
      </c>
      <c r="E537" s="622">
        <v>7162023.3257999998</v>
      </c>
      <c r="F537" s="622">
        <v>665753.48739999998</v>
      </c>
      <c r="G537" s="631">
        <v>896.38199999999995</v>
      </c>
      <c r="H537" s="377">
        <f t="shared" ref="H537:H558" si="1089">SQRT((E537-E536)^2+(F537-F536)^2)*100</f>
        <v>4.0156942172153078</v>
      </c>
      <c r="I537" s="377">
        <f t="shared" ref="I537:I558" si="1090">SQRT((E537-$E$535)^2+(F537-$F$535)^2)*100</f>
        <v>4.4697203633416072</v>
      </c>
      <c r="J537" s="377">
        <f t="shared" ref="J537:J558" si="1091">(G537-G536)*100</f>
        <v>-0.20000000000663931</v>
      </c>
      <c r="K537" s="377">
        <f t="shared" ref="K537:K558" si="1092">(G537-$G$535)*100</f>
        <v>-2.4000000000000909</v>
      </c>
      <c r="L537" s="377">
        <f t="shared" ref="L537:L558" si="1093">H537/(D537-D536)</f>
        <v>0.57367060245932966</v>
      </c>
      <c r="M537" s="377">
        <f t="shared" ref="M537:M558" si="1094">ABS(J537/(D537-D536))</f>
        <v>2.8571428572377044E-2</v>
      </c>
      <c r="N537" s="378" t="str">
        <f t="shared" ref="N537:N559" si="1095">IF(L537&lt;=0.25,"OK",IF(AND(0.25&lt;L537,L537&lt;=1),"ATENÇÃO",IF(AND(1&lt;L537,L537&lt;=4),"ALERTA",IF(AND(4&lt;L537,L537&lt;=14),"INTERVENÇÃO","PARALISAÇÃO"))))</f>
        <v>ATENÇÃO</v>
      </c>
      <c r="O537" s="378" t="str">
        <f t="shared" ref="O537:O559" si="1096">IF(M537&lt;=0.25,"OK",IF(AND(0.25&lt;M537,M537&lt;=1),"ATENÇÃO",IF(AND(1&lt;M537,M537&lt;=4),"ALERTA",IF(AND(4&lt;M537,M537&lt;=14),"INTERVENÇÃO","PARALISAÇÃO"))))</f>
        <v>OK</v>
      </c>
      <c r="P537" s="378" t="str">
        <f t="shared" ref="P537:P559" si="1097">IF(L537&lt;=1,"COND. MIN.",IF(AND(1&lt;L537, L537&lt;=2),"ATENÇÃO",IF(AND(2&lt;L537,L537&lt;=5),"ALERTA","INTERVENÇÃO")))</f>
        <v>COND. MIN.</v>
      </c>
      <c r="Q537" s="378" t="str">
        <f t="shared" ref="Q537:Q559" si="1098">IF(M537&lt;=2,"COND. MIN.",IF(AND(2&lt;M537, M537&lt;=4),"ATENÇÃO",IF(AND(4&lt;M537, M537&lt;=10),"ALERTA","INTERVENÇÃO")))</f>
        <v>COND. MIN.</v>
      </c>
      <c r="R537" s="629"/>
      <c r="S537" s="629"/>
      <c r="T537" s="625"/>
      <c r="U537" s="625"/>
      <c r="V537" s="356">
        <f t="shared" ref="V537:V559" si="1099">(E537-$E$535)*100</f>
        <v>3.5000000149011612</v>
      </c>
      <c r="W537" s="356">
        <f t="shared" ref="W537:W559" si="1100">(F537-$F$535)*100</f>
        <v>-2.7800000039860606</v>
      </c>
      <c r="X537" s="361" t="str">
        <f t="shared" si="1082"/>
        <v>NORTE</v>
      </c>
      <c r="Y537" s="361" t="str">
        <f t="shared" si="1083"/>
        <v>OESTE</v>
      </c>
      <c r="Z537" s="361" t="str">
        <f t="shared" si="1084"/>
        <v>NOROESTE</v>
      </c>
      <c r="AA537" s="358">
        <f t="shared" si="1088"/>
        <v>0.62192393736017892</v>
      </c>
      <c r="AB537" s="392">
        <f t="shared" si="1085"/>
        <v>38.456767093801389</v>
      </c>
      <c r="AC537" s="360"/>
    </row>
    <row r="538" spans="1:29" x14ac:dyDescent="0.25">
      <c r="A538" s="409" t="str">
        <f t="shared" si="1033"/>
        <v>MS 1012 A</v>
      </c>
      <c r="B538" s="661">
        <f t="shared" si="857"/>
        <v>4</v>
      </c>
      <c r="C538" s="661" t="str">
        <f t="shared" si="858"/>
        <v>MS 1012 A-4</v>
      </c>
      <c r="D538" s="633">
        <v>42496</v>
      </c>
      <c r="E538" s="622">
        <v>7162023.3024000004</v>
      </c>
      <c r="F538" s="623">
        <v>665753.49560000002</v>
      </c>
      <c r="G538" s="623">
        <v>896.36</v>
      </c>
      <c r="H538" s="377">
        <f t="shared" si="1089"/>
        <v>2.4795160232425939</v>
      </c>
      <c r="I538" s="377">
        <f t="shared" si="1090"/>
        <v>2.27754257516645</v>
      </c>
      <c r="J538" s="377">
        <f t="shared" si="1091"/>
        <v>-2.1999999999934516</v>
      </c>
      <c r="K538" s="377">
        <f t="shared" si="1092"/>
        <v>-4.5999999999935426</v>
      </c>
      <c r="L538" s="377">
        <f t="shared" si="1093"/>
        <v>0.17710828737447099</v>
      </c>
      <c r="M538" s="377">
        <f t="shared" si="1094"/>
        <v>0.1571428571423894</v>
      </c>
      <c r="N538" s="378" t="str">
        <f t="shared" si="1095"/>
        <v>OK</v>
      </c>
      <c r="O538" s="378" t="str">
        <f t="shared" si="1096"/>
        <v>OK</v>
      </c>
      <c r="P538" s="378" t="str">
        <f t="shared" si="1097"/>
        <v>COND. MIN.</v>
      </c>
      <c r="Q538" s="378" t="str">
        <f t="shared" si="1098"/>
        <v>COND. MIN.</v>
      </c>
      <c r="R538" s="629"/>
      <c r="S538" s="629"/>
      <c r="T538" s="625"/>
      <c r="U538" s="625"/>
      <c r="V538" s="356">
        <f t="shared" si="1099"/>
        <v>1.1600000783801079</v>
      </c>
      <c r="W538" s="356">
        <f t="shared" si="1100"/>
        <v>-1.9599999999627471</v>
      </c>
      <c r="X538" s="361" t="str">
        <f t="shared" si="1082"/>
        <v>NORTE</v>
      </c>
      <c r="Y538" s="361" t="str">
        <f t="shared" si="1083"/>
        <v>OESTE</v>
      </c>
      <c r="Z538" s="361" t="str">
        <f t="shared" si="1084"/>
        <v>NOROESTE</v>
      </c>
      <c r="AA538" s="358">
        <f t="shared" si="1088"/>
        <v>0.85964912280701755</v>
      </c>
      <c r="AB538" s="392">
        <f t="shared" si="1085"/>
        <v>59.277209220538261</v>
      </c>
      <c r="AC538" s="360"/>
    </row>
    <row r="539" spans="1:29" ht="12.75" x14ac:dyDescent="0.25">
      <c r="A539" s="409" t="str">
        <f t="shared" si="1033"/>
        <v>MS 1012 A</v>
      </c>
      <c r="B539" s="661">
        <f t="shared" si="857"/>
        <v>5</v>
      </c>
      <c r="C539" s="661" t="str">
        <f t="shared" si="858"/>
        <v>MS 1012 A-5</v>
      </c>
      <c r="D539" s="346"/>
      <c r="E539" s="412"/>
      <c r="F539" s="413"/>
      <c r="G539" s="413"/>
      <c r="H539" s="377">
        <f t="shared" si="1089"/>
        <v>719289965.87623978</v>
      </c>
      <c r="I539" s="377">
        <f t="shared" si="1090"/>
        <v>719289964.90263104</v>
      </c>
      <c r="J539" s="377">
        <f t="shared" si="1091"/>
        <v>-89636</v>
      </c>
      <c r="K539" s="377">
        <f t="shared" si="1092"/>
        <v>-89640.599999999991</v>
      </c>
      <c r="L539" s="377">
        <f t="shared" si="1093"/>
        <v>-16926.062826530491</v>
      </c>
      <c r="M539" s="377">
        <f t="shared" si="1094"/>
        <v>2.1092808734939759</v>
      </c>
      <c r="N539" s="378" t="str">
        <f t="shared" si="1095"/>
        <v>OK</v>
      </c>
      <c r="O539" s="378" t="str">
        <f t="shared" si="1096"/>
        <v>ALERTA</v>
      </c>
      <c r="P539" s="378" t="str">
        <f t="shared" si="1097"/>
        <v>COND. MIN.</v>
      </c>
      <c r="Q539" s="378" t="str">
        <f t="shared" si="1098"/>
        <v>ATENÇÃO</v>
      </c>
      <c r="R539" s="629"/>
      <c r="S539" s="629"/>
      <c r="T539" s="625"/>
      <c r="U539" s="625"/>
      <c r="V539" s="356">
        <f t="shared" si="1099"/>
        <v>-716202329.07999992</v>
      </c>
      <c r="W539" s="356">
        <f t="shared" si="1100"/>
        <v>-66575351.520000003</v>
      </c>
      <c r="X539" s="361" t="str">
        <f t="shared" si="1082"/>
        <v>SUL</v>
      </c>
      <c r="Y539" s="361" t="str">
        <f t="shared" si="1083"/>
        <v>OESTE</v>
      </c>
      <c r="Z539" s="361" t="str">
        <f t="shared" si="1084"/>
        <v>SUDOESTE</v>
      </c>
      <c r="AA539" s="358">
        <f t="shared" si="1088"/>
        <v>9.2557042039722759E-2</v>
      </c>
      <c r="AB539" s="392">
        <f t="shared" si="1085"/>
        <v>5.3107290239269416</v>
      </c>
      <c r="AC539" s="360"/>
    </row>
    <row r="540" spans="1:29" ht="12.75" x14ac:dyDescent="0.25">
      <c r="A540" s="409" t="str">
        <f t="shared" si="1033"/>
        <v>MS 1012 A</v>
      </c>
      <c r="B540" s="661">
        <f t="shared" ref="B540:B558" si="1101">IF(A539=A540,B539+1,1)</f>
        <v>6</v>
      </c>
      <c r="C540" s="661" t="str">
        <f t="shared" ref="C540:C558" si="1102">A540&amp;"-"&amp;B540</f>
        <v>MS 1012 A-6</v>
      </c>
      <c r="D540" s="346"/>
      <c r="E540" s="412"/>
      <c r="F540" s="413"/>
      <c r="G540" s="413"/>
      <c r="H540" s="377">
        <f t="shared" si="1089"/>
        <v>0</v>
      </c>
      <c r="I540" s="377">
        <f t="shared" si="1090"/>
        <v>719289964.90263104</v>
      </c>
      <c r="J540" s="377">
        <f t="shared" si="1091"/>
        <v>0</v>
      </c>
      <c r="K540" s="377">
        <f t="shared" si="1092"/>
        <v>-89640.599999999991</v>
      </c>
      <c r="L540" s="377" t="e">
        <f t="shared" si="1093"/>
        <v>#DIV/0!</v>
      </c>
      <c r="M540" s="377" t="e">
        <f t="shared" si="1094"/>
        <v>#DIV/0!</v>
      </c>
      <c r="N540" s="378" t="e">
        <f t="shared" si="1095"/>
        <v>#DIV/0!</v>
      </c>
      <c r="O540" s="378" t="e">
        <f t="shared" si="1096"/>
        <v>#DIV/0!</v>
      </c>
      <c r="P540" s="378" t="e">
        <f t="shared" si="1097"/>
        <v>#DIV/0!</v>
      </c>
      <c r="Q540" s="378" t="e">
        <f t="shared" si="1098"/>
        <v>#DIV/0!</v>
      </c>
      <c r="R540" s="629"/>
      <c r="S540" s="629"/>
      <c r="T540" s="625"/>
      <c r="U540" s="625"/>
      <c r="V540" s="356">
        <f t="shared" si="1099"/>
        <v>-716202329.07999992</v>
      </c>
      <c r="W540" s="356">
        <f t="shared" si="1100"/>
        <v>-66575351.520000003</v>
      </c>
      <c r="X540" s="361" t="str">
        <f t="shared" si="1082"/>
        <v>SUL</v>
      </c>
      <c r="Y540" s="361" t="str">
        <f t="shared" si="1083"/>
        <v>OESTE</v>
      </c>
      <c r="Z540" s="361" t="str">
        <f t="shared" si="1084"/>
        <v>SUDOESTE</v>
      </c>
      <c r="AA540" s="358">
        <f t="shared" si="1088"/>
        <v>9.2557042039722759E-2</v>
      </c>
      <c r="AB540" s="392">
        <f t="shared" si="1085"/>
        <v>5.3107290239269416</v>
      </c>
      <c r="AC540" s="360"/>
    </row>
    <row r="541" spans="1:29" ht="12.75" x14ac:dyDescent="0.25">
      <c r="A541" s="409" t="str">
        <f t="shared" si="1033"/>
        <v>MS 1012 A</v>
      </c>
      <c r="B541" s="661">
        <f t="shared" si="1101"/>
        <v>7</v>
      </c>
      <c r="C541" s="661" t="str">
        <f t="shared" si="1102"/>
        <v>MS 1012 A-7</v>
      </c>
      <c r="D541" s="346"/>
      <c r="E541" s="412"/>
      <c r="F541" s="413"/>
      <c r="G541" s="413"/>
      <c r="H541" s="377">
        <f t="shared" si="1089"/>
        <v>0</v>
      </c>
      <c r="I541" s="377">
        <f t="shared" si="1090"/>
        <v>719289964.90263104</v>
      </c>
      <c r="J541" s="377">
        <f t="shared" si="1091"/>
        <v>0</v>
      </c>
      <c r="K541" s="377">
        <f t="shared" si="1092"/>
        <v>-89640.599999999991</v>
      </c>
      <c r="L541" s="377" t="e">
        <f t="shared" si="1093"/>
        <v>#DIV/0!</v>
      </c>
      <c r="M541" s="377" t="e">
        <f t="shared" si="1094"/>
        <v>#DIV/0!</v>
      </c>
      <c r="N541" s="378" t="e">
        <f t="shared" si="1095"/>
        <v>#DIV/0!</v>
      </c>
      <c r="O541" s="378" t="e">
        <f t="shared" si="1096"/>
        <v>#DIV/0!</v>
      </c>
      <c r="P541" s="378" t="e">
        <f t="shared" si="1097"/>
        <v>#DIV/0!</v>
      </c>
      <c r="Q541" s="378" t="e">
        <f t="shared" si="1098"/>
        <v>#DIV/0!</v>
      </c>
      <c r="R541" s="629"/>
      <c r="S541" s="629"/>
      <c r="T541" s="625"/>
      <c r="U541" s="625"/>
      <c r="V541" s="356">
        <f t="shared" si="1099"/>
        <v>-716202329.07999992</v>
      </c>
      <c r="W541" s="356">
        <f t="shared" si="1100"/>
        <v>-66575351.520000003</v>
      </c>
      <c r="X541" s="361" t="str">
        <f t="shared" si="1082"/>
        <v>SUL</v>
      </c>
      <c r="Y541" s="361" t="str">
        <f t="shared" si="1083"/>
        <v>OESTE</v>
      </c>
      <c r="Z541" s="361" t="str">
        <f t="shared" si="1084"/>
        <v>SUDOESTE</v>
      </c>
      <c r="AA541" s="358">
        <f t="shared" si="1088"/>
        <v>9.2557042039722759E-2</v>
      </c>
      <c r="AB541" s="392">
        <f t="shared" si="1085"/>
        <v>5.3107290239269416</v>
      </c>
      <c r="AC541" s="360"/>
    </row>
    <row r="542" spans="1:29" ht="12.75" x14ac:dyDescent="0.25">
      <c r="A542" s="409" t="str">
        <f t="shared" si="1033"/>
        <v>MS 1012 A</v>
      </c>
      <c r="B542" s="661">
        <f t="shared" si="1101"/>
        <v>8</v>
      </c>
      <c r="C542" s="661" t="str">
        <f t="shared" si="1102"/>
        <v>MS 1012 A-8</v>
      </c>
      <c r="D542" s="346"/>
      <c r="E542" s="412"/>
      <c r="F542" s="413"/>
      <c r="G542" s="413"/>
      <c r="H542" s="377">
        <f t="shared" si="1089"/>
        <v>0</v>
      </c>
      <c r="I542" s="377">
        <f t="shared" si="1090"/>
        <v>719289964.90263104</v>
      </c>
      <c r="J542" s="377">
        <f t="shared" si="1091"/>
        <v>0</v>
      </c>
      <c r="K542" s="377">
        <f t="shared" si="1092"/>
        <v>-89640.599999999991</v>
      </c>
      <c r="L542" s="377" t="e">
        <f t="shared" si="1093"/>
        <v>#DIV/0!</v>
      </c>
      <c r="M542" s="377" t="e">
        <f t="shared" si="1094"/>
        <v>#DIV/0!</v>
      </c>
      <c r="N542" s="378" t="e">
        <f t="shared" si="1095"/>
        <v>#DIV/0!</v>
      </c>
      <c r="O542" s="378" t="e">
        <f t="shared" si="1096"/>
        <v>#DIV/0!</v>
      </c>
      <c r="P542" s="378" t="e">
        <f t="shared" si="1097"/>
        <v>#DIV/0!</v>
      </c>
      <c r="Q542" s="378" t="e">
        <f t="shared" si="1098"/>
        <v>#DIV/0!</v>
      </c>
      <c r="R542" s="629"/>
      <c r="S542" s="629"/>
      <c r="T542" s="625"/>
      <c r="U542" s="625"/>
      <c r="V542" s="356">
        <f t="shared" si="1099"/>
        <v>-716202329.07999992</v>
      </c>
      <c r="W542" s="356">
        <f t="shared" si="1100"/>
        <v>-66575351.520000003</v>
      </c>
      <c r="X542" s="361" t="str">
        <f t="shared" si="1082"/>
        <v>SUL</v>
      </c>
      <c r="Y542" s="361" t="str">
        <f t="shared" si="1083"/>
        <v>OESTE</v>
      </c>
      <c r="Z542" s="361" t="str">
        <f t="shared" si="1084"/>
        <v>SUDOESTE</v>
      </c>
      <c r="AA542" s="358">
        <f t="shared" si="1088"/>
        <v>9.2557042039722759E-2</v>
      </c>
      <c r="AB542" s="392">
        <f t="shared" si="1085"/>
        <v>5.3107290239269416</v>
      </c>
      <c r="AC542" s="360"/>
    </row>
    <row r="543" spans="1:29" ht="12.75" x14ac:dyDescent="0.25">
      <c r="A543" s="409" t="str">
        <f t="shared" si="1033"/>
        <v>MS 1012 A</v>
      </c>
      <c r="B543" s="661">
        <f t="shared" si="1101"/>
        <v>9</v>
      </c>
      <c r="C543" s="661" t="str">
        <f t="shared" si="1102"/>
        <v>MS 1012 A-9</v>
      </c>
      <c r="D543" s="346"/>
      <c r="E543" s="412"/>
      <c r="F543" s="413"/>
      <c r="G543" s="413"/>
      <c r="H543" s="377">
        <f t="shared" si="1089"/>
        <v>0</v>
      </c>
      <c r="I543" s="377">
        <f t="shared" si="1090"/>
        <v>719289964.90263104</v>
      </c>
      <c r="J543" s="377">
        <f t="shared" si="1091"/>
        <v>0</v>
      </c>
      <c r="K543" s="377">
        <f t="shared" si="1092"/>
        <v>-89640.599999999991</v>
      </c>
      <c r="L543" s="377" t="e">
        <f t="shared" si="1093"/>
        <v>#DIV/0!</v>
      </c>
      <c r="M543" s="377" t="e">
        <f t="shared" si="1094"/>
        <v>#DIV/0!</v>
      </c>
      <c r="N543" s="378" t="e">
        <f t="shared" si="1095"/>
        <v>#DIV/0!</v>
      </c>
      <c r="O543" s="378" t="e">
        <f t="shared" si="1096"/>
        <v>#DIV/0!</v>
      </c>
      <c r="P543" s="378" t="e">
        <f t="shared" si="1097"/>
        <v>#DIV/0!</v>
      </c>
      <c r="Q543" s="378" t="e">
        <f t="shared" si="1098"/>
        <v>#DIV/0!</v>
      </c>
      <c r="R543" s="629"/>
      <c r="S543" s="629"/>
      <c r="T543" s="625"/>
      <c r="U543" s="625"/>
      <c r="V543" s="356">
        <f t="shared" si="1099"/>
        <v>-716202329.07999992</v>
      </c>
      <c r="W543" s="356">
        <f t="shared" si="1100"/>
        <v>-66575351.520000003</v>
      </c>
      <c r="X543" s="361" t="str">
        <f t="shared" si="1082"/>
        <v>SUL</v>
      </c>
      <c r="Y543" s="361" t="str">
        <f t="shared" si="1083"/>
        <v>OESTE</v>
      </c>
      <c r="Z543" s="361" t="str">
        <f t="shared" si="1084"/>
        <v>SUDOESTE</v>
      </c>
      <c r="AA543" s="358">
        <f t="shared" si="1088"/>
        <v>9.2557042039722759E-2</v>
      </c>
      <c r="AB543" s="392">
        <f t="shared" si="1085"/>
        <v>5.3107290239269416</v>
      </c>
      <c r="AC543" s="360"/>
    </row>
    <row r="544" spans="1:29" ht="12.75" x14ac:dyDescent="0.25">
      <c r="A544" s="409" t="str">
        <f t="shared" si="1033"/>
        <v>MS 1012 A</v>
      </c>
      <c r="B544" s="661">
        <f t="shared" si="1101"/>
        <v>10</v>
      </c>
      <c r="C544" s="661" t="str">
        <f t="shared" si="1102"/>
        <v>MS 1012 A-10</v>
      </c>
      <c r="D544" s="346"/>
      <c r="E544" s="412"/>
      <c r="F544" s="413"/>
      <c r="G544" s="413"/>
      <c r="H544" s="377">
        <f t="shared" si="1089"/>
        <v>0</v>
      </c>
      <c r="I544" s="377">
        <f t="shared" si="1090"/>
        <v>719289964.90263104</v>
      </c>
      <c r="J544" s="377">
        <f t="shared" si="1091"/>
        <v>0</v>
      </c>
      <c r="K544" s="377">
        <f t="shared" si="1092"/>
        <v>-89640.599999999991</v>
      </c>
      <c r="L544" s="377" t="e">
        <f t="shared" si="1093"/>
        <v>#DIV/0!</v>
      </c>
      <c r="M544" s="377" t="e">
        <f t="shared" si="1094"/>
        <v>#DIV/0!</v>
      </c>
      <c r="N544" s="378" t="e">
        <f t="shared" si="1095"/>
        <v>#DIV/0!</v>
      </c>
      <c r="O544" s="378" t="e">
        <f t="shared" si="1096"/>
        <v>#DIV/0!</v>
      </c>
      <c r="P544" s="378" t="e">
        <f t="shared" si="1097"/>
        <v>#DIV/0!</v>
      </c>
      <c r="Q544" s="378" t="e">
        <f t="shared" si="1098"/>
        <v>#DIV/0!</v>
      </c>
      <c r="R544" s="629"/>
      <c r="S544" s="629"/>
      <c r="T544" s="625"/>
      <c r="U544" s="625"/>
      <c r="V544" s="356">
        <f t="shared" si="1099"/>
        <v>-716202329.07999992</v>
      </c>
      <c r="W544" s="356">
        <f t="shared" si="1100"/>
        <v>-66575351.520000003</v>
      </c>
      <c r="X544" s="361" t="str">
        <f t="shared" si="1082"/>
        <v>SUL</v>
      </c>
      <c r="Y544" s="361" t="str">
        <f t="shared" si="1083"/>
        <v>OESTE</v>
      </c>
      <c r="Z544" s="361" t="str">
        <f t="shared" si="1084"/>
        <v>SUDOESTE</v>
      </c>
      <c r="AA544" s="358">
        <f t="shared" si="1088"/>
        <v>9.2557042039722759E-2</v>
      </c>
      <c r="AB544" s="392">
        <f t="shared" si="1085"/>
        <v>5.3107290239269416</v>
      </c>
      <c r="AC544" s="360"/>
    </row>
    <row r="545" spans="1:29" ht="12.75" x14ac:dyDescent="0.25">
      <c r="A545" s="409" t="str">
        <f t="shared" si="1033"/>
        <v>MS 1012 A</v>
      </c>
      <c r="B545" s="661">
        <f t="shared" si="1101"/>
        <v>11</v>
      </c>
      <c r="C545" s="661" t="str">
        <f t="shared" si="1102"/>
        <v>MS 1012 A-11</v>
      </c>
      <c r="D545" s="346"/>
      <c r="E545" s="412"/>
      <c r="F545" s="413"/>
      <c r="G545" s="413"/>
      <c r="H545" s="377">
        <f t="shared" si="1089"/>
        <v>0</v>
      </c>
      <c r="I545" s="377">
        <f t="shared" si="1090"/>
        <v>719289964.90263104</v>
      </c>
      <c r="J545" s="377">
        <f t="shared" si="1091"/>
        <v>0</v>
      </c>
      <c r="K545" s="377">
        <f t="shared" si="1092"/>
        <v>-89640.599999999991</v>
      </c>
      <c r="L545" s="377" t="e">
        <f t="shared" si="1093"/>
        <v>#DIV/0!</v>
      </c>
      <c r="M545" s="377" t="e">
        <f t="shared" si="1094"/>
        <v>#DIV/0!</v>
      </c>
      <c r="N545" s="378" t="e">
        <f t="shared" si="1095"/>
        <v>#DIV/0!</v>
      </c>
      <c r="O545" s="378" t="e">
        <f t="shared" si="1096"/>
        <v>#DIV/0!</v>
      </c>
      <c r="P545" s="378" t="e">
        <f t="shared" si="1097"/>
        <v>#DIV/0!</v>
      </c>
      <c r="Q545" s="378" t="e">
        <f t="shared" si="1098"/>
        <v>#DIV/0!</v>
      </c>
      <c r="R545" s="629"/>
      <c r="S545" s="629"/>
      <c r="T545" s="625"/>
      <c r="U545" s="625"/>
      <c r="V545" s="356">
        <f t="shared" si="1099"/>
        <v>-716202329.07999992</v>
      </c>
      <c r="W545" s="356">
        <f t="shared" si="1100"/>
        <v>-66575351.520000003</v>
      </c>
      <c r="X545" s="361" t="str">
        <f t="shared" si="1082"/>
        <v>SUL</v>
      </c>
      <c r="Y545" s="361" t="str">
        <f t="shared" si="1083"/>
        <v>OESTE</v>
      </c>
      <c r="Z545" s="361" t="str">
        <f t="shared" si="1084"/>
        <v>SUDOESTE</v>
      </c>
      <c r="AA545" s="358">
        <f t="shared" si="1088"/>
        <v>9.2557042039722759E-2</v>
      </c>
      <c r="AB545" s="392">
        <f t="shared" si="1085"/>
        <v>5.3107290239269416</v>
      </c>
      <c r="AC545" s="360"/>
    </row>
    <row r="546" spans="1:29" ht="12.75" x14ac:dyDescent="0.25">
      <c r="A546" s="409" t="str">
        <f t="shared" si="1033"/>
        <v>MS 1012 A</v>
      </c>
      <c r="B546" s="661">
        <f t="shared" si="1101"/>
        <v>12</v>
      </c>
      <c r="C546" s="661" t="str">
        <f t="shared" si="1102"/>
        <v>MS 1012 A-12</v>
      </c>
      <c r="D546" s="346"/>
      <c r="E546" s="412"/>
      <c r="F546" s="413"/>
      <c r="G546" s="413"/>
      <c r="H546" s="377">
        <f t="shared" si="1089"/>
        <v>0</v>
      </c>
      <c r="I546" s="377">
        <f t="shared" si="1090"/>
        <v>719289964.90263104</v>
      </c>
      <c r="J546" s="377">
        <f t="shared" si="1091"/>
        <v>0</v>
      </c>
      <c r="K546" s="377">
        <f t="shared" si="1092"/>
        <v>-89640.599999999991</v>
      </c>
      <c r="L546" s="377" t="e">
        <f t="shared" si="1093"/>
        <v>#DIV/0!</v>
      </c>
      <c r="M546" s="377" t="e">
        <f t="shared" si="1094"/>
        <v>#DIV/0!</v>
      </c>
      <c r="N546" s="378" t="e">
        <f t="shared" si="1095"/>
        <v>#DIV/0!</v>
      </c>
      <c r="O546" s="378" t="e">
        <f t="shared" si="1096"/>
        <v>#DIV/0!</v>
      </c>
      <c r="P546" s="378" t="e">
        <f t="shared" si="1097"/>
        <v>#DIV/0!</v>
      </c>
      <c r="Q546" s="378" t="e">
        <f t="shared" si="1098"/>
        <v>#DIV/0!</v>
      </c>
      <c r="R546" s="629"/>
      <c r="S546" s="629"/>
      <c r="T546" s="625"/>
      <c r="U546" s="625"/>
      <c r="V546" s="356">
        <f t="shared" si="1099"/>
        <v>-716202329.07999992</v>
      </c>
      <c r="W546" s="356">
        <f t="shared" si="1100"/>
        <v>-66575351.520000003</v>
      </c>
      <c r="X546" s="361" t="str">
        <f t="shared" si="1082"/>
        <v>SUL</v>
      </c>
      <c r="Y546" s="361" t="str">
        <f t="shared" si="1083"/>
        <v>OESTE</v>
      </c>
      <c r="Z546" s="361" t="str">
        <f t="shared" si="1084"/>
        <v>SUDOESTE</v>
      </c>
      <c r="AA546" s="358">
        <f t="shared" si="1088"/>
        <v>9.2557042039722759E-2</v>
      </c>
      <c r="AB546" s="392">
        <f t="shared" si="1085"/>
        <v>5.3107290239269416</v>
      </c>
      <c r="AC546" s="360"/>
    </row>
    <row r="547" spans="1:29" ht="12.75" x14ac:dyDescent="0.25">
      <c r="A547" s="409" t="str">
        <f t="shared" si="1033"/>
        <v>MS 1012 A</v>
      </c>
      <c r="B547" s="661">
        <f t="shared" si="1101"/>
        <v>13</v>
      </c>
      <c r="C547" s="661" t="str">
        <f t="shared" si="1102"/>
        <v>MS 1012 A-13</v>
      </c>
      <c r="D547" s="346"/>
      <c r="E547" s="412"/>
      <c r="F547" s="413"/>
      <c r="G547" s="413"/>
      <c r="H547" s="377">
        <f t="shared" si="1089"/>
        <v>0</v>
      </c>
      <c r="I547" s="377">
        <f t="shared" si="1090"/>
        <v>719289964.90263104</v>
      </c>
      <c r="J547" s="377">
        <f t="shared" si="1091"/>
        <v>0</v>
      </c>
      <c r="K547" s="377">
        <f t="shared" si="1092"/>
        <v>-89640.599999999991</v>
      </c>
      <c r="L547" s="377" t="e">
        <f t="shared" si="1093"/>
        <v>#DIV/0!</v>
      </c>
      <c r="M547" s="377" t="e">
        <f t="shared" si="1094"/>
        <v>#DIV/0!</v>
      </c>
      <c r="N547" s="378" t="e">
        <f t="shared" si="1095"/>
        <v>#DIV/0!</v>
      </c>
      <c r="O547" s="378" t="e">
        <f t="shared" si="1096"/>
        <v>#DIV/0!</v>
      </c>
      <c r="P547" s="378" t="e">
        <f t="shared" si="1097"/>
        <v>#DIV/0!</v>
      </c>
      <c r="Q547" s="378" t="e">
        <f t="shared" si="1098"/>
        <v>#DIV/0!</v>
      </c>
      <c r="R547" s="629"/>
      <c r="S547" s="629"/>
      <c r="T547" s="625"/>
      <c r="U547" s="625"/>
      <c r="V547" s="356">
        <f t="shared" si="1099"/>
        <v>-716202329.07999992</v>
      </c>
      <c r="W547" s="356">
        <f t="shared" si="1100"/>
        <v>-66575351.520000003</v>
      </c>
      <c r="X547" s="361" t="str">
        <f t="shared" si="1082"/>
        <v>SUL</v>
      </c>
      <c r="Y547" s="361" t="str">
        <f t="shared" si="1083"/>
        <v>OESTE</v>
      </c>
      <c r="Z547" s="361" t="str">
        <f t="shared" si="1084"/>
        <v>SUDOESTE</v>
      </c>
      <c r="AA547" s="358">
        <f t="shared" si="1088"/>
        <v>9.2557042039722759E-2</v>
      </c>
      <c r="AB547" s="392">
        <f t="shared" si="1085"/>
        <v>5.3107290239269416</v>
      </c>
      <c r="AC547" s="360"/>
    </row>
    <row r="548" spans="1:29" ht="12.75" x14ac:dyDescent="0.25">
      <c r="A548" s="409" t="str">
        <f t="shared" si="1033"/>
        <v>MS 1012 A</v>
      </c>
      <c r="B548" s="661">
        <f t="shared" si="1101"/>
        <v>14</v>
      </c>
      <c r="C548" s="661" t="str">
        <f t="shared" si="1102"/>
        <v>MS 1012 A-14</v>
      </c>
      <c r="D548" s="346"/>
      <c r="E548" s="412"/>
      <c r="F548" s="413"/>
      <c r="G548" s="413"/>
      <c r="H548" s="377">
        <f t="shared" si="1089"/>
        <v>0</v>
      </c>
      <c r="I548" s="377">
        <f t="shared" si="1090"/>
        <v>719289964.90263104</v>
      </c>
      <c r="J548" s="377">
        <f t="shared" si="1091"/>
        <v>0</v>
      </c>
      <c r="K548" s="377">
        <f t="shared" si="1092"/>
        <v>-89640.599999999991</v>
      </c>
      <c r="L548" s="377" t="e">
        <f t="shared" si="1093"/>
        <v>#DIV/0!</v>
      </c>
      <c r="M548" s="377" t="e">
        <f t="shared" si="1094"/>
        <v>#DIV/0!</v>
      </c>
      <c r="N548" s="378" t="e">
        <f t="shared" si="1095"/>
        <v>#DIV/0!</v>
      </c>
      <c r="O548" s="378" t="e">
        <f t="shared" si="1096"/>
        <v>#DIV/0!</v>
      </c>
      <c r="P548" s="378" t="e">
        <f t="shared" si="1097"/>
        <v>#DIV/0!</v>
      </c>
      <c r="Q548" s="378" t="e">
        <f t="shared" si="1098"/>
        <v>#DIV/0!</v>
      </c>
      <c r="R548" s="629"/>
      <c r="S548" s="629"/>
      <c r="T548" s="625"/>
      <c r="U548" s="625"/>
      <c r="V548" s="356">
        <f t="shared" si="1099"/>
        <v>-716202329.07999992</v>
      </c>
      <c r="W548" s="356">
        <f t="shared" si="1100"/>
        <v>-66575351.520000003</v>
      </c>
      <c r="X548" s="361" t="str">
        <f t="shared" si="1082"/>
        <v>SUL</v>
      </c>
      <c r="Y548" s="361" t="str">
        <f t="shared" si="1083"/>
        <v>OESTE</v>
      </c>
      <c r="Z548" s="361" t="str">
        <f t="shared" si="1084"/>
        <v>SUDOESTE</v>
      </c>
      <c r="AA548" s="358">
        <f t="shared" si="1088"/>
        <v>9.2557042039722759E-2</v>
      </c>
      <c r="AB548" s="392">
        <f t="shared" si="1085"/>
        <v>5.3107290239269416</v>
      </c>
      <c r="AC548" s="360"/>
    </row>
    <row r="549" spans="1:29" ht="12.75" x14ac:dyDescent="0.25">
      <c r="A549" s="409" t="str">
        <f t="shared" si="1033"/>
        <v>MS 1012 A</v>
      </c>
      <c r="B549" s="661">
        <f t="shared" si="1101"/>
        <v>15</v>
      </c>
      <c r="C549" s="661" t="str">
        <f t="shared" si="1102"/>
        <v>MS 1012 A-15</v>
      </c>
      <c r="D549" s="346"/>
      <c r="E549" s="412"/>
      <c r="F549" s="413"/>
      <c r="G549" s="413"/>
      <c r="H549" s="377">
        <f t="shared" si="1089"/>
        <v>0</v>
      </c>
      <c r="I549" s="377">
        <f t="shared" si="1090"/>
        <v>719289964.90263104</v>
      </c>
      <c r="J549" s="377">
        <f t="shared" si="1091"/>
        <v>0</v>
      </c>
      <c r="K549" s="377">
        <f t="shared" si="1092"/>
        <v>-89640.599999999991</v>
      </c>
      <c r="L549" s="377" t="e">
        <f t="shared" si="1093"/>
        <v>#DIV/0!</v>
      </c>
      <c r="M549" s="377" t="e">
        <f t="shared" si="1094"/>
        <v>#DIV/0!</v>
      </c>
      <c r="N549" s="378" t="e">
        <f t="shared" si="1095"/>
        <v>#DIV/0!</v>
      </c>
      <c r="O549" s="378" t="e">
        <f t="shared" si="1096"/>
        <v>#DIV/0!</v>
      </c>
      <c r="P549" s="378" t="e">
        <f t="shared" si="1097"/>
        <v>#DIV/0!</v>
      </c>
      <c r="Q549" s="378" t="e">
        <f t="shared" si="1098"/>
        <v>#DIV/0!</v>
      </c>
      <c r="R549" s="629"/>
      <c r="S549" s="629"/>
      <c r="T549" s="625"/>
      <c r="U549" s="625"/>
      <c r="V549" s="356">
        <f t="shared" si="1099"/>
        <v>-716202329.07999992</v>
      </c>
      <c r="W549" s="356">
        <f t="shared" si="1100"/>
        <v>-66575351.520000003</v>
      </c>
      <c r="X549" s="361" t="str">
        <f t="shared" si="1082"/>
        <v>SUL</v>
      </c>
      <c r="Y549" s="361" t="str">
        <f t="shared" si="1083"/>
        <v>OESTE</v>
      </c>
      <c r="Z549" s="361" t="str">
        <f t="shared" si="1084"/>
        <v>SUDOESTE</v>
      </c>
      <c r="AA549" s="358">
        <f t="shared" si="1088"/>
        <v>9.2557042039722759E-2</v>
      </c>
      <c r="AB549" s="392">
        <f t="shared" si="1085"/>
        <v>5.3107290239269416</v>
      </c>
      <c r="AC549" s="360"/>
    </row>
    <row r="550" spans="1:29" ht="12.75" x14ac:dyDescent="0.25">
      <c r="A550" s="409" t="str">
        <f t="shared" si="1033"/>
        <v>MS 1012 A</v>
      </c>
      <c r="B550" s="661">
        <f t="shared" si="1101"/>
        <v>16</v>
      </c>
      <c r="C550" s="661" t="str">
        <f t="shared" si="1102"/>
        <v>MS 1012 A-16</v>
      </c>
      <c r="D550" s="346"/>
      <c r="E550" s="412"/>
      <c r="F550" s="413"/>
      <c r="G550" s="413"/>
      <c r="H550" s="377">
        <f t="shared" si="1089"/>
        <v>0</v>
      </c>
      <c r="I550" s="377">
        <f t="shared" si="1090"/>
        <v>719289964.90263104</v>
      </c>
      <c r="J550" s="377">
        <f t="shared" si="1091"/>
        <v>0</v>
      </c>
      <c r="K550" s="377">
        <f t="shared" si="1092"/>
        <v>-89640.599999999991</v>
      </c>
      <c r="L550" s="377" t="e">
        <f t="shared" si="1093"/>
        <v>#DIV/0!</v>
      </c>
      <c r="M550" s="377" t="e">
        <f t="shared" si="1094"/>
        <v>#DIV/0!</v>
      </c>
      <c r="N550" s="378" t="e">
        <f t="shared" si="1095"/>
        <v>#DIV/0!</v>
      </c>
      <c r="O550" s="378" t="e">
        <f t="shared" si="1096"/>
        <v>#DIV/0!</v>
      </c>
      <c r="P550" s="378" t="e">
        <f t="shared" si="1097"/>
        <v>#DIV/0!</v>
      </c>
      <c r="Q550" s="378" t="e">
        <f t="shared" si="1098"/>
        <v>#DIV/0!</v>
      </c>
      <c r="R550" s="629"/>
      <c r="S550" s="629"/>
      <c r="T550" s="625"/>
      <c r="U550" s="625"/>
      <c r="V550" s="356">
        <f t="shared" si="1099"/>
        <v>-716202329.07999992</v>
      </c>
      <c r="W550" s="356">
        <f t="shared" si="1100"/>
        <v>-66575351.520000003</v>
      </c>
      <c r="X550" s="361" t="str">
        <f t="shared" si="1082"/>
        <v>SUL</v>
      </c>
      <c r="Y550" s="361" t="str">
        <f t="shared" si="1083"/>
        <v>OESTE</v>
      </c>
      <c r="Z550" s="361" t="str">
        <f t="shared" si="1084"/>
        <v>SUDOESTE</v>
      </c>
      <c r="AA550" s="358">
        <f t="shared" si="1088"/>
        <v>9.2557042039722759E-2</v>
      </c>
      <c r="AB550" s="392">
        <f t="shared" si="1085"/>
        <v>5.3107290239269416</v>
      </c>
      <c r="AC550" s="360"/>
    </row>
    <row r="551" spans="1:29" ht="12.75" x14ac:dyDescent="0.25">
      <c r="A551" s="409" t="str">
        <f t="shared" si="1033"/>
        <v>MS 1012 A</v>
      </c>
      <c r="B551" s="661">
        <f t="shared" si="1101"/>
        <v>17</v>
      </c>
      <c r="C551" s="661" t="str">
        <f t="shared" si="1102"/>
        <v>MS 1012 A-17</v>
      </c>
      <c r="D551" s="346"/>
      <c r="E551" s="412"/>
      <c r="F551" s="413"/>
      <c r="G551" s="413"/>
      <c r="H551" s="377">
        <f t="shared" si="1089"/>
        <v>0</v>
      </c>
      <c r="I551" s="377">
        <f t="shared" si="1090"/>
        <v>719289964.90263104</v>
      </c>
      <c r="J551" s="377">
        <f t="shared" si="1091"/>
        <v>0</v>
      </c>
      <c r="K551" s="377">
        <f t="shared" si="1092"/>
        <v>-89640.599999999991</v>
      </c>
      <c r="L551" s="377" t="e">
        <f t="shared" si="1093"/>
        <v>#DIV/0!</v>
      </c>
      <c r="M551" s="377" t="e">
        <f t="shared" si="1094"/>
        <v>#DIV/0!</v>
      </c>
      <c r="N551" s="378" t="e">
        <f t="shared" si="1095"/>
        <v>#DIV/0!</v>
      </c>
      <c r="O551" s="378" t="e">
        <f t="shared" si="1096"/>
        <v>#DIV/0!</v>
      </c>
      <c r="P551" s="378" t="e">
        <f t="shared" si="1097"/>
        <v>#DIV/0!</v>
      </c>
      <c r="Q551" s="378" t="e">
        <f t="shared" si="1098"/>
        <v>#DIV/0!</v>
      </c>
      <c r="R551" s="629"/>
      <c r="S551" s="629"/>
      <c r="T551" s="625"/>
      <c r="U551" s="625"/>
      <c r="V551" s="356">
        <f t="shared" si="1099"/>
        <v>-716202329.07999992</v>
      </c>
      <c r="W551" s="356">
        <f t="shared" si="1100"/>
        <v>-66575351.520000003</v>
      </c>
      <c r="X551" s="361" t="str">
        <f t="shared" si="1082"/>
        <v>SUL</v>
      </c>
      <c r="Y551" s="361" t="str">
        <f t="shared" si="1083"/>
        <v>OESTE</v>
      </c>
      <c r="Z551" s="361" t="str">
        <f t="shared" si="1084"/>
        <v>SUDOESTE</v>
      </c>
      <c r="AA551" s="358">
        <f t="shared" si="1088"/>
        <v>9.2557042039722759E-2</v>
      </c>
      <c r="AB551" s="392">
        <f t="shared" si="1085"/>
        <v>5.3107290239269416</v>
      </c>
      <c r="AC551" s="360"/>
    </row>
    <row r="552" spans="1:29" ht="12.75" x14ac:dyDescent="0.25">
      <c r="A552" s="409" t="str">
        <f t="shared" si="1033"/>
        <v>MS 1012 A</v>
      </c>
      <c r="B552" s="661">
        <f t="shared" si="1101"/>
        <v>18</v>
      </c>
      <c r="C552" s="661" t="str">
        <f t="shared" si="1102"/>
        <v>MS 1012 A-18</v>
      </c>
      <c r="D552" s="346"/>
      <c r="E552" s="412"/>
      <c r="F552" s="413"/>
      <c r="G552" s="413"/>
      <c r="H552" s="377">
        <f t="shared" si="1089"/>
        <v>0</v>
      </c>
      <c r="I552" s="377">
        <f t="shared" si="1090"/>
        <v>719289964.90263104</v>
      </c>
      <c r="J552" s="377">
        <f t="shared" si="1091"/>
        <v>0</v>
      </c>
      <c r="K552" s="377">
        <f t="shared" si="1092"/>
        <v>-89640.599999999991</v>
      </c>
      <c r="L552" s="377" t="e">
        <f t="shared" si="1093"/>
        <v>#DIV/0!</v>
      </c>
      <c r="M552" s="377" t="e">
        <f t="shared" si="1094"/>
        <v>#DIV/0!</v>
      </c>
      <c r="N552" s="378" t="e">
        <f t="shared" si="1095"/>
        <v>#DIV/0!</v>
      </c>
      <c r="O552" s="378" t="e">
        <f t="shared" si="1096"/>
        <v>#DIV/0!</v>
      </c>
      <c r="P552" s="378" t="e">
        <f t="shared" si="1097"/>
        <v>#DIV/0!</v>
      </c>
      <c r="Q552" s="378" t="e">
        <f t="shared" si="1098"/>
        <v>#DIV/0!</v>
      </c>
      <c r="R552" s="629"/>
      <c r="S552" s="629"/>
      <c r="T552" s="625"/>
      <c r="U552" s="625"/>
      <c r="V552" s="356">
        <f t="shared" si="1099"/>
        <v>-716202329.07999992</v>
      </c>
      <c r="W552" s="356">
        <f t="shared" si="1100"/>
        <v>-66575351.520000003</v>
      </c>
      <c r="X552" s="361" t="str">
        <f t="shared" si="1082"/>
        <v>SUL</v>
      </c>
      <c r="Y552" s="361" t="str">
        <f t="shared" si="1083"/>
        <v>OESTE</v>
      </c>
      <c r="Z552" s="361" t="str">
        <f t="shared" si="1084"/>
        <v>SUDOESTE</v>
      </c>
      <c r="AA552" s="358">
        <f t="shared" si="1088"/>
        <v>9.2557042039722759E-2</v>
      </c>
      <c r="AB552" s="392">
        <f t="shared" si="1085"/>
        <v>5.3107290239269416</v>
      </c>
      <c r="AC552" s="360"/>
    </row>
    <row r="553" spans="1:29" ht="12.75" x14ac:dyDescent="0.25">
      <c r="A553" s="409" t="str">
        <f t="shared" si="1033"/>
        <v>MS 1012 A</v>
      </c>
      <c r="B553" s="661">
        <f t="shared" si="1101"/>
        <v>19</v>
      </c>
      <c r="C553" s="661" t="str">
        <f t="shared" si="1102"/>
        <v>MS 1012 A-19</v>
      </c>
      <c r="D553" s="346"/>
      <c r="E553" s="412"/>
      <c r="F553" s="413"/>
      <c r="G553" s="413"/>
      <c r="H553" s="377">
        <f t="shared" si="1089"/>
        <v>0</v>
      </c>
      <c r="I553" s="377">
        <f t="shared" si="1090"/>
        <v>719289964.90263104</v>
      </c>
      <c r="J553" s="377">
        <f t="shared" si="1091"/>
        <v>0</v>
      </c>
      <c r="K553" s="377">
        <f t="shared" si="1092"/>
        <v>-89640.599999999991</v>
      </c>
      <c r="L553" s="377" t="e">
        <f t="shared" si="1093"/>
        <v>#DIV/0!</v>
      </c>
      <c r="M553" s="377" t="e">
        <f t="shared" si="1094"/>
        <v>#DIV/0!</v>
      </c>
      <c r="N553" s="378" t="e">
        <f t="shared" si="1095"/>
        <v>#DIV/0!</v>
      </c>
      <c r="O553" s="378" t="e">
        <f t="shared" si="1096"/>
        <v>#DIV/0!</v>
      </c>
      <c r="P553" s="378" t="e">
        <f t="shared" si="1097"/>
        <v>#DIV/0!</v>
      </c>
      <c r="Q553" s="378" t="e">
        <f t="shared" si="1098"/>
        <v>#DIV/0!</v>
      </c>
      <c r="R553" s="629"/>
      <c r="S553" s="629"/>
      <c r="T553" s="625"/>
      <c r="U553" s="625"/>
      <c r="V553" s="356">
        <f t="shared" si="1099"/>
        <v>-716202329.07999992</v>
      </c>
      <c r="W553" s="356">
        <f t="shared" si="1100"/>
        <v>-66575351.520000003</v>
      </c>
      <c r="X553" s="361" t="str">
        <f t="shared" si="1082"/>
        <v>SUL</v>
      </c>
      <c r="Y553" s="361" t="str">
        <f t="shared" si="1083"/>
        <v>OESTE</v>
      </c>
      <c r="Z553" s="361" t="str">
        <f t="shared" si="1084"/>
        <v>SUDOESTE</v>
      </c>
      <c r="AA553" s="358">
        <f t="shared" si="1088"/>
        <v>9.2557042039722759E-2</v>
      </c>
      <c r="AB553" s="392">
        <f t="shared" si="1085"/>
        <v>5.3107290239269416</v>
      </c>
      <c r="AC553" s="360"/>
    </row>
    <row r="554" spans="1:29" ht="12.75" x14ac:dyDescent="0.25">
      <c r="A554" s="409" t="str">
        <f t="shared" si="1033"/>
        <v>MS 1012 A</v>
      </c>
      <c r="B554" s="661">
        <f t="shared" si="1101"/>
        <v>20</v>
      </c>
      <c r="C554" s="661" t="str">
        <f t="shared" si="1102"/>
        <v>MS 1012 A-20</v>
      </c>
      <c r="D554" s="346"/>
      <c r="E554" s="412"/>
      <c r="F554" s="413"/>
      <c r="G554" s="413"/>
      <c r="H554" s="377">
        <f t="shared" si="1089"/>
        <v>0</v>
      </c>
      <c r="I554" s="377">
        <f t="shared" si="1090"/>
        <v>719289964.90263104</v>
      </c>
      <c r="J554" s="377">
        <f t="shared" si="1091"/>
        <v>0</v>
      </c>
      <c r="K554" s="377">
        <f t="shared" si="1092"/>
        <v>-89640.599999999991</v>
      </c>
      <c r="L554" s="377" t="e">
        <f t="shared" si="1093"/>
        <v>#DIV/0!</v>
      </c>
      <c r="M554" s="377" t="e">
        <f t="shared" si="1094"/>
        <v>#DIV/0!</v>
      </c>
      <c r="N554" s="378" t="e">
        <f t="shared" si="1095"/>
        <v>#DIV/0!</v>
      </c>
      <c r="O554" s="378" t="e">
        <f t="shared" si="1096"/>
        <v>#DIV/0!</v>
      </c>
      <c r="P554" s="378" t="e">
        <f t="shared" si="1097"/>
        <v>#DIV/0!</v>
      </c>
      <c r="Q554" s="378" t="e">
        <f t="shared" si="1098"/>
        <v>#DIV/0!</v>
      </c>
      <c r="R554" s="629"/>
      <c r="S554" s="629"/>
      <c r="T554" s="625"/>
      <c r="U554" s="625"/>
      <c r="V554" s="356">
        <f t="shared" si="1099"/>
        <v>-716202329.07999992</v>
      </c>
      <c r="W554" s="356">
        <f t="shared" si="1100"/>
        <v>-66575351.520000003</v>
      </c>
      <c r="X554" s="361" t="str">
        <f t="shared" si="1082"/>
        <v>SUL</v>
      </c>
      <c r="Y554" s="361" t="str">
        <f t="shared" si="1083"/>
        <v>OESTE</v>
      </c>
      <c r="Z554" s="361" t="str">
        <f t="shared" si="1084"/>
        <v>SUDOESTE</v>
      </c>
      <c r="AA554" s="358">
        <f t="shared" si="1088"/>
        <v>9.2557042039722759E-2</v>
      </c>
      <c r="AB554" s="392">
        <f t="shared" si="1085"/>
        <v>5.3107290239269416</v>
      </c>
      <c r="AC554" s="360"/>
    </row>
    <row r="555" spans="1:29" ht="12.75" x14ac:dyDescent="0.25">
      <c r="A555" s="409" t="str">
        <f t="shared" si="1033"/>
        <v>MS 1012 A</v>
      </c>
      <c r="B555" s="661">
        <f t="shared" si="1101"/>
        <v>21</v>
      </c>
      <c r="C555" s="661" t="str">
        <f t="shared" si="1102"/>
        <v>MS 1012 A-21</v>
      </c>
      <c r="D555" s="346"/>
      <c r="E555" s="412"/>
      <c r="F555" s="413"/>
      <c r="G555" s="413"/>
      <c r="H555" s="377">
        <f t="shared" si="1089"/>
        <v>0</v>
      </c>
      <c r="I555" s="377">
        <f t="shared" si="1090"/>
        <v>719289964.90263104</v>
      </c>
      <c r="J555" s="377">
        <f t="shared" si="1091"/>
        <v>0</v>
      </c>
      <c r="K555" s="377">
        <f t="shared" si="1092"/>
        <v>-89640.599999999991</v>
      </c>
      <c r="L555" s="377" t="e">
        <f t="shared" si="1093"/>
        <v>#DIV/0!</v>
      </c>
      <c r="M555" s="377" t="e">
        <f t="shared" si="1094"/>
        <v>#DIV/0!</v>
      </c>
      <c r="N555" s="378" t="e">
        <f t="shared" si="1095"/>
        <v>#DIV/0!</v>
      </c>
      <c r="O555" s="378" t="e">
        <f t="shared" si="1096"/>
        <v>#DIV/0!</v>
      </c>
      <c r="P555" s="378" t="e">
        <f t="shared" si="1097"/>
        <v>#DIV/0!</v>
      </c>
      <c r="Q555" s="378" t="e">
        <f t="shared" si="1098"/>
        <v>#DIV/0!</v>
      </c>
      <c r="R555" s="629"/>
      <c r="S555" s="629"/>
      <c r="T555" s="625"/>
      <c r="U555" s="625"/>
      <c r="V555" s="356">
        <f t="shared" si="1099"/>
        <v>-716202329.07999992</v>
      </c>
      <c r="W555" s="356">
        <f t="shared" si="1100"/>
        <v>-66575351.520000003</v>
      </c>
      <c r="X555" s="361" t="str">
        <f t="shared" si="1082"/>
        <v>SUL</v>
      </c>
      <c r="Y555" s="361" t="str">
        <f t="shared" si="1083"/>
        <v>OESTE</v>
      </c>
      <c r="Z555" s="361" t="str">
        <f t="shared" si="1084"/>
        <v>SUDOESTE</v>
      </c>
      <c r="AA555" s="358">
        <f t="shared" si="1088"/>
        <v>9.2557042039722759E-2</v>
      </c>
      <c r="AB555" s="392">
        <f t="shared" si="1085"/>
        <v>5.3107290239269416</v>
      </c>
      <c r="AC555" s="360"/>
    </row>
    <row r="556" spans="1:29" ht="12.75" x14ac:dyDescent="0.25">
      <c r="A556" s="409" t="str">
        <f t="shared" si="1033"/>
        <v>MS 1012 A</v>
      </c>
      <c r="B556" s="661">
        <f t="shared" si="1101"/>
        <v>22</v>
      </c>
      <c r="C556" s="661" t="str">
        <f t="shared" si="1102"/>
        <v>MS 1012 A-22</v>
      </c>
      <c r="D556" s="346"/>
      <c r="E556" s="412"/>
      <c r="F556" s="413"/>
      <c r="G556" s="413"/>
      <c r="H556" s="377">
        <f t="shared" si="1089"/>
        <v>0</v>
      </c>
      <c r="I556" s="377">
        <f t="shared" si="1090"/>
        <v>719289964.90263104</v>
      </c>
      <c r="J556" s="377">
        <f t="shared" si="1091"/>
        <v>0</v>
      </c>
      <c r="K556" s="377">
        <f t="shared" si="1092"/>
        <v>-89640.599999999991</v>
      </c>
      <c r="L556" s="377" t="e">
        <f t="shared" si="1093"/>
        <v>#DIV/0!</v>
      </c>
      <c r="M556" s="377" t="e">
        <f t="shared" si="1094"/>
        <v>#DIV/0!</v>
      </c>
      <c r="N556" s="378" t="e">
        <f t="shared" si="1095"/>
        <v>#DIV/0!</v>
      </c>
      <c r="O556" s="378" t="e">
        <f t="shared" si="1096"/>
        <v>#DIV/0!</v>
      </c>
      <c r="P556" s="378" t="e">
        <f t="shared" si="1097"/>
        <v>#DIV/0!</v>
      </c>
      <c r="Q556" s="378" t="e">
        <f t="shared" si="1098"/>
        <v>#DIV/0!</v>
      </c>
      <c r="R556" s="629"/>
      <c r="S556" s="629"/>
      <c r="T556" s="625"/>
      <c r="U556" s="625"/>
      <c r="V556" s="356">
        <f t="shared" si="1099"/>
        <v>-716202329.07999992</v>
      </c>
      <c r="W556" s="356">
        <f t="shared" si="1100"/>
        <v>-66575351.520000003</v>
      </c>
      <c r="X556" s="361" t="str">
        <f t="shared" si="1082"/>
        <v>SUL</v>
      </c>
      <c r="Y556" s="361" t="str">
        <f t="shared" si="1083"/>
        <v>OESTE</v>
      </c>
      <c r="Z556" s="361" t="str">
        <f t="shared" si="1084"/>
        <v>SUDOESTE</v>
      </c>
      <c r="AA556" s="358">
        <f t="shared" si="1088"/>
        <v>9.2557042039722759E-2</v>
      </c>
      <c r="AB556" s="392">
        <f t="shared" si="1085"/>
        <v>5.3107290239269416</v>
      </c>
      <c r="AC556" s="360"/>
    </row>
    <row r="557" spans="1:29" ht="12.75" x14ac:dyDescent="0.25">
      <c r="A557" s="409" t="str">
        <f t="shared" si="1033"/>
        <v>MS 1012 A</v>
      </c>
      <c r="B557" s="661">
        <f t="shared" si="1101"/>
        <v>23</v>
      </c>
      <c r="C557" s="661" t="str">
        <f t="shared" si="1102"/>
        <v>MS 1012 A-23</v>
      </c>
      <c r="D557" s="346"/>
      <c r="E557" s="412"/>
      <c r="F557" s="413"/>
      <c r="G557" s="413"/>
      <c r="H557" s="377">
        <f t="shared" si="1089"/>
        <v>0</v>
      </c>
      <c r="I557" s="377">
        <f t="shared" si="1090"/>
        <v>719289964.90263104</v>
      </c>
      <c r="J557" s="377">
        <f t="shared" si="1091"/>
        <v>0</v>
      </c>
      <c r="K557" s="377">
        <f t="shared" si="1092"/>
        <v>-89640.599999999991</v>
      </c>
      <c r="L557" s="377" t="e">
        <f t="shared" si="1093"/>
        <v>#DIV/0!</v>
      </c>
      <c r="M557" s="377" t="e">
        <f t="shared" si="1094"/>
        <v>#DIV/0!</v>
      </c>
      <c r="N557" s="378" t="e">
        <f t="shared" si="1095"/>
        <v>#DIV/0!</v>
      </c>
      <c r="O557" s="378" t="e">
        <f t="shared" si="1096"/>
        <v>#DIV/0!</v>
      </c>
      <c r="P557" s="378" t="e">
        <f t="shared" si="1097"/>
        <v>#DIV/0!</v>
      </c>
      <c r="Q557" s="378" t="e">
        <f t="shared" si="1098"/>
        <v>#DIV/0!</v>
      </c>
      <c r="R557" s="629"/>
      <c r="S557" s="629"/>
      <c r="T557" s="625"/>
      <c r="U557" s="625"/>
      <c r="V557" s="356">
        <f t="shared" si="1099"/>
        <v>-716202329.07999992</v>
      </c>
      <c r="W557" s="356">
        <f t="shared" si="1100"/>
        <v>-66575351.520000003</v>
      </c>
      <c r="X557" s="361" t="str">
        <f t="shared" si="1082"/>
        <v>SUL</v>
      </c>
      <c r="Y557" s="361" t="str">
        <f t="shared" si="1083"/>
        <v>OESTE</v>
      </c>
      <c r="Z557" s="361" t="str">
        <f t="shared" si="1084"/>
        <v>SUDOESTE</v>
      </c>
      <c r="AA557" s="358">
        <f t="shared" si="1088"/>
        <v>9.2557042039722759E-2</v>
      </c>
      <c r="AB557" s="392">
        <f t="shared" si="1085"/>
        <v>5.3107290239269416</v>
      </c>
      <c r="AC557" s="360"/>
    </row>
    <row r="558" spans="1:29" ht="12.75" x14ac:dyDescent="0.25">
      <c r="A558" s="409" t="str">
        <f t="shared" si="1033"/>
        <v>MS 1012 A</v>
      </c>
      <c r="B558" s="661">
        <f t="shared" si="1101"/>
        <v>24</v>
      </c>
      <c r="C558" s="661" t="str">
        <f t="shared" si="1102"/>
        <v>MS 1012 A-24</v>
      </c>
      <c r="D558" s="346"/>
      <c r="E558" s="412"/>
      <c r="F558" s="413"/>
      <c r="G558" s="413"/>
      <c r="H558" s="377">
        <f t="shared" si="1089"/>
        <v>0</v>
      </c>
      <c r="I558" s="377">
        <f t="shared" si="1090"/>
        <v>719289964.90263104</v>
      </c>
      <c r="J558" s="377">
        <f t="shared" si="1091"/>
        <v>0</v>
      </c>
      <c r="K558" s="377">
        <f t="shared" si="1092"/>
        <v>-89640.599999999991</v>
      </c>
      <c r="L558" s="377" t="e">
        <f t="shared" si="1093"/>
        <v>#DIV/0!</v>
      </c>
      <c r="M558" s="377" t="e">
        <f t="shared" si="1094"/>
        <v>#DIV/0!</v>
      </c>
      <c r="N558" s="378" t="e">
        <f t="shared" si="1095"/>
        <v>#DIV/0!</v>
      </c>
      <c r="O558" s="378" t="e">
        <f t="shared" si="1096"/>
        <v>#DIV/0!</v>
      </c>
      <c r="P558" s="378" t="e">
        <f t="shared" si="1097"/>
        <v>#DIV/0!</v>
      </c>
      <c r="Q558" s="378" t="e">
        <f t="shared" si="1098"/>
        <v>#DIV/0!</v>
      </c>
      <c r="R558" s="629"/>
      <c r="S558" s="629"/>
      <c r="T558" s="625"/>
      <c r="U558" s="625"/>
      <c r="V558" s="356">
        <f t="shared" si="1099"/>
        <v>-716202329.07999992</v>
      </c>
      <c r="W558" s="356">
        <f t="shared" si="1100"/>
        <v>-66575351.520000003</v>
      </c>
      <c r="X558" s="361" t="str">
        <f t="shared" si="1082"/>
        <v>SUL</v>
      </c>
      <c r="Y558" s="361" t="str">
        <f t="shared" si="1083"/>
        <v>OESTE</v>
      </c>
      <c r="Z558" s="361" t="str">
        <f t="shared" si="1084"/>
        <v>SUDOESTE</v>
      </c>
      <c r="AA558" s="358">
        <f t="shared" si="1088"/>
        <v>9.2557042039722759E-2</v>
      </c>
      <c r="AB558" s="392">
        <f t="shared" si="1085"/>
        <v>5.3107290239269416</v>
      </c>
      <c r="AC558" s="360"/>
    </row>
    <row r="559" spans="1:29" ht="12.75" x14ac:dyDescent="0.25">
      <c r="A559" s="415"/>
      <c r="B559" s="661">
        <f t="shared" ref="B559:B563" si="1103">IF(A558=A559,B558+1,1)</f>
        <v>1</v>
      </c>
      <c r="C559" s="661" t="str">
        <f t="shared" ref="C559:C563" si="1104">A559&amp;"-"&amp;B559</f>
        <v>-1</v>
      </c>
      <c r="D559" s="346"/>
      <c r="E559" s="412"/>
      <c r="F559" s="413"/>
      <c r="G559" s="413"/>
      <c r="H559" s="377">
        <f t="shared" si="1073"/>
        <v>0</v>
      </c>
      <c r="I559" s="377">
        <f t="shared" si="1074"/>
        <v>719289936.06353664</v>
      </c>
      <c r="J559" s="377">
        <f t="shared" si="1075"/>
        <v>0</v>
      </c>
      <c r="K559" s="377">
        <f t="shared" si="1076"/>
        <v>-89696.5</v>
      </c>
      <c r="L559" s="377" t="e">
        <f t="shared" si="1077"/>
        <v>#DIV/0!</v>
      </c>
      <c r="M559" s="377" t="e">
        <f t="shared" si="1078"/>
        <v>#DIV/0!</v>
      </c>
      <c r="N559" s="378" t="e">
        <f t="shared" si="1095"/>
        <v>#DIV/0!</v>
      </c>
      <c r="O559" s="378" t="e">
        <f t="shared" si="1096"/>
        <v>#DIV/0!</v>
      </c>
      <c r="P559" s="378" t="e">
        <f t="shared" si="1097"/>
        <v>#DIV/0!</v>
      </c>
      <c r="Q559" s="378" t="e">
        <f t="shared" si="1098"/>
        <v>#DIV/0!</v>
      </c>
      <c r="R559" s="629"/>
      <c r="S559" s="629"/>
      <c r="T559" s="625"/>
      <c r="U559" s="625"/>
      <c r="V559" s="356">
        <f t="shared" si="1099"/>
        <v>-716202329.07999992</v>
      </c>
      <c r="W559" s="356">
        <f t="shared" si="1100"/>
        <v>-66575351.520000003</v>
      </c>
      <c r="X559" s="361" t="str">
        <f t="shared" si="1082"/>
        <v>SUL</v>
      </c>
      <c r="Y559" s="361" t="str">
        <f t="shared" si="1083"/>
        <v>OESTE</v>
      </c>
      <c r="Z559" s="361" t="str">
        <f t="shared" si="1084"/>
        <v>SUDOESTE</v>
      </c>
      <c r="AA559" s="358">
        <f t="shared" si="1088"/>
        <v>9.2557045750806366E-2</v>
      </c>
      <c r="AB559" s="392">
        <f t="shared" si="1085"/>
        <v>5.3107292374730415</v>
      </c>
      <c r="AC559" s="360"/>
    </row>
    <row r="560" spans="1:29" ht="17.25" customHeight="1" x14ac:dyDescent="0.2">
      <c r="A560" s="416"/>
      <c r="B560" s="661">
        <f t="shared" si="1103"/>
        <v>2</v>
      </c>
      <c r="C560" s="661" t="str">
        <f t="shared" si="1104"/>
        <v>-2</v>
      </c>
      <c r="D560" s="393"/>
      <c r="E560" s="417"/>
      <c r="F560" s="418"/>
      <c r="G560" s="418"/>
      <c r="H560" s="394"/>
      <c r="I560" s="394"/>
      <c r="J560" s="394"/>
      <c r="K560" s="394"/>
      <c r="L560" s="394"/>
      <c r="M560" s="394"/>
      <c r="N560" s="395"/>
      <c r="O560" s="395"/>
      <c r="P560" s="395"/>
      <c r="Q560" s="395"/>
      <c r="R560" s="632"/>
      <c r="S560" s="632"/>
      <c r="T560" s="354"/>
      <c r="U560" s="354"/>
      <c r="V560" s="383"/>
      <c r="W560" s="383"/>
      <c r="X560" s="384"/>
      <c r="Y560" s="384"/>
      <c r="Z560" s="384"/>
      <c r="AA560" s="394"/>
      <c r="AB560" s="394"/>
      <c r="AC560" s="386"/>
    </row>
    <row r="561" spans="1:29" ht="12.75" x14ac:dyDescent="0.2">
      <c r="A561" s="415" t="s">
        <v>324</v>
      </c>
      <c r="B561" s="661">
        <f t="shared" si="1103"/>
        <v>1</v>
      </c>
      <c r="C561" s="661" t="str">
        <f t="shared" si="1104"/>
        <v>MS 1013-1</v>
      </c>
      <c r="D561" s="346">
        <v>42035</v>
      </c>
      <c r="E561" s="347">
        <v>7162049.1562000001</v>
      </c>
      <c r="F561" s="348">
        <v>665833.31409999996</v>
      </c>
      <c r="G561" s="348">
        <v>908.11500000000001</v>
      </c>
      <c r="H561" s="350"/>
      <c r="I561" s="350"/>
      <c r="J561" s="350"/>
      <c r="K561" s="350"/>
      <c r="L561" s="350"/>
      <c r="M561" s="350"/>
      <c r="N561" s="351"/>
      <c r="O561" s="351"/>
      <c r="P561" s="351"/>
      <c r="Q561" s="351"/>
      <c r="R561" s="354"/>
      <c r="S561" s="354"/>
      <c r="T561" s="354"/>
      <c r="U561" s="354"/>
      <c r="V561" s="383"/>
      <c r="W561" s="383"/>
      <c r="X561" s="384"/>
      <c r="Y561" s="384"/>
      <c r="Z561" s="384"/>
      <c r="AA561" s="384"/>
      <c r="AB561" s="385"/>
      <c r="AC561" s="386"/>
    </row>
    <row r="562" spans="1:29" ht="17.25" customHeight="1" x14ac:dyDescent="0.25">
      <c r="A562" s="415" t="str">
        <f t="shared" ref="A562:A625" si="1105">A561</f>
        <v>MS 1013</v>
      </c>
      <c r="B562" s="661">
        <f t="shared" si="1103"/>
        <v>2</v>
      </c>
      <c r="C562" s="661" t="str">
        <f t="shared" si="1104"/>
        <v>MS 1013-2</v>
      </c>
      <c r="D562" s="346">
        <v>42041</v>
      </c>
      <c r="E562" s="347">
        <v>7162049.1704000002</v>
      </c>
      <c r="F562" s="348">
        <v>665833.29989999998</v>
      </c>
      <c r="G562" s="348">
        <v>908.1</v>
      </c>
      <c r="H562" s="356">
        <f t="shared" ref="H562:H568" si="1106">SQRT((E562-E561)^2+(F562-F561)^2)*100</f>
        <v>2.0081832634035117</v>
      </c>
      <c r="I562" s="356">
        <f t="shared" ref="I562:I568" si="1107">SQRT((E562-$E$561)^2+(F562-$F$561)^2)*100</f>
        <v>2.0081832634035117</v>
      </c>
      <c r="J562" s="356">
        <f t="shared" ref="J562:J568" si="1108">(G562-G561)*100</f>
        <v>-1.4999999999986358</v>
      </c>
      <c r="K562" s="356">
        <f t="shared" ref="K562:K568" si="1109">(G562-$G$561)*100</f>
        <v>-1.4999999999986358</v>
      </c>
      <c r="L562" s="356">
        <f t="shared" ref="L562:L568" si="1110">H562/(D562-D561)</f>
        <v>0.33469721056725193</v>
      </c>
      <c r="M562" s="356">
        <f t="shared" ref="M562:M568" si="1111">ABS(J562/(D562-D561))</f>
        <v>0.24999999999977263</v>
      </c>
      <c r="N562" s="361" t="str">
        <f t="shared" ref="N562" si="1112">IF(L562&lt;=0.25,"OK",IF(AND(0.25&lt;L562,L562&lt;=1),"ATENÇÃO",IF(AND(1&lt;L562,L562&lt;=4),"ALERTA",IF(AND(4&lt;L562,L562&lt;=14),"INTERVENÇÃO","PARALISAÇÃO"))))</f>
        <v>ATENÇÃO</v>
      </c>
      <c r="O562" s="361" t="str">
        <f t="shared" ref="O562" si="1113">IF(M562&lt;=0.25,"OK",IF(AND(0.25&lt;M562,M562&lt;=1),"ATENÇÃO",IF(AND(1&lt;M562,M562&lt;=4),"ALERTA",IF(AND(4&lt;M562,M562&lt;=14),"INTERVENÇÃO","PARALISAÇÃO"))))</f>
        <v>OK</v>
      </c>
      <c r="P562" s="361" t="str">
        <f t="shared" ref="P562" si="1114">IF(L562&lt;=1,"COND. MIN.",IF(AND(1&lt;L562, L562&lt;=2),"ATENÇÃO",IF(AND(2&lt;L562,L562&lt;=5),"ALERTA","INTERVENÇÃO")))</f>
        <v>COND. MIN.</v>
      </c>
      <c r="Q562" s="361" t="str">
        <f t="shared" ref="Q562:Q577" si="1115">IF(M562&lt;=2,"COND. MIN.",IF(AND(2&lt;M562, M562&lt;=4),"ATENÇÃO",IF(AND(4&lt;M562, M562&lt;=10),"ALERTA","INTERVENÇÃO")))</f>
        <v>COND. MIN.</v>
      </c>
      <c r="R562" s="625"/>
      <c r="S562" s="625"/>
      <c r="T562" s="625"/>
      <c r="U562" s="625"/>
      <c r="V562" s="356">
        <f t="shared" ref="V562:V577" si="1116">(E562-$E$561)*100</f>
        <v>1.4200000092387199</v>
      </c>
      <c r="W562" s="356">
        <f t="shared" ref="W562:W577" si="1117">(F562-$F$561)*100</f>
        <v>-1.4199999975971878</v>
      </c>
      <c r="X562" s="361" t="str">
        <f t="shared" ref="X562:X568" si="1118">IF(V562&gt;0,"NORTE","SUL")</f>
        <v>NORTE</v>
      </c>
      <c r="Y562" s="361" t="str">
        <f t="shared" ref="Y562:Y568" si="1119">IF(W562&gt;0,"LESTE","OESTE")</f>
        <v>OESTE</v>
      </c>
      <c r="Z562" s="361" t="str">
        <f t="shared" ref="Z562:Z568" si="1120">IF(AND(X562="SUL", Y562="LESTE"),"SUDESTE", IF(AND(X562="SUL", Y562="OESTE"), "SUDOESTE", IF(AND(X562="NORTE", Y562="LESTE"), "NORDESTE", "NOROESTE")))</f>
        <v>NOROESTE</v>
      </c>
      <c r="AA562" s="358">
        <f t="shared" ref="AA562:AA577" si="1121">ABS(ROUND(W562,2)/ROUND(I562,2))</f>
        <v>0.70646766169154229</v>
      </c>
      <c r="AB562" s="359">
        <f t="shared" ref="AB562:AB568" si="1122">DEGREES(ASIN(AA562))</f>
        <v>44.948236501814662</v>
      </c>
      <c r="AC562" s="360"/>
    </row>
    <row r="563" spans="1:29" ht="17.25" customHeight="1" x14ac:dyDescent="0.25">
      <c r="A563" s="415" t="str">
        <f t="shared" si="1105"/>
        <v>MS 1013</v>
      </c>
      <c r="B563" s="661">
        <f t="shared" si="1103"/>
        <v>3</v>
      </c>
      <c r="C563" s="661" t="str">
        <f t="shared" si="1104"/>
        <v>MS 1013-3</v>
      </c>
      <c r="D563" s="346">
        <v>42048</v>
      </c>
      <c r="E563" s="347">
        <v>7162049.1706999997</v>
      </c>
      <c r="F563" s="348">
        <v>665833.30000000005</v>
      </c>
      <c r="G563" s="348">
        <v>908.072</v>
      </c>
      <c r="H563" s="356">
        <f t="shared" si="1106"/>
        <v>3.16227302458085E-2</v>
      </c>
      <c r="I563" s="356">
        <f t="shared" si="1107"/>
        <v>2.0225231406519564</v>
      </c>
      <c r="J563" s="356">
        <f t="shared" si="1108"/>
        <v>-2.8000000000020009</v>
      </c>
      <c r="K563" s="356">
        <f t="shared" si="1109"/>
        <v>-4.3000000000006366</v>
      </c>
      <c r="L563" s="356">
        <f t="shared" si="1110"/>
        <v>4.5175328922583569E-3</v>
      </c>
      <c r="M563" s="356">
        <f t="shared" si="1111"/>
        <v>0.40000000000028585</v>
      </c>
      <c r="N563" s="361" t="str">
        <f t="shared" ref="N563:N577" si="1123">IF(L563&lt;=0.25,"OK",IF(AND(0.25&lt;L563,L563&lt;=1),"ATENÇÃO",IF(AND(1&lt;L563,L563&lt;=4),"ALERTA",IF(AND(4&lt;L563,L563&lt;=14),"INTERVENÇÃO","PARALISAÇÃO"))))</f>
        <v>OK</v>
      </c>
      <c r="O563" s="361" t="str">
        <f t="shared" ref="O563:O577" si="1124">IF(M563&lt;=0.25,"OK",IF(AND(0.25&lt;M563,M563&lt;=1),"ATENÇÃO",IF(AND(1&lt;M563,M563&lt;=4),"ALERTA",IF(AND(4&lt;M563,M563&lt;=14),"INTERVENÇÃO","PARALISAÇÃO"))))</f>
        <v>ATENÇÃO</v>
      </c>
      <c r="P563" s="361" t="str">
        <f t="shared" ref="P563:P577" si="1125">IF(L563&lt;=1,"COND. MIN.",IF(AND(1&lt;L563, L563&lt;=2),"ATENÇÃO",IF(AND(2&lt;L563,L563&lt;=5),"ALERTA","INTERVENÇÃO")))</f>
        <v>COND. MIN.</v>
      </c>
      <c r="Q563" s="361" t="str">
        <f t="shared" si="1115"/>
        <v>COND. MIN.</v>
      </c>
      <c r="R563" s="625"/>
      <c r="S563" s="625"/>
      <c r="T563" s="625"/>
      <c r="U563" s="625"/>
      <c r="V563" s="356">
        <f t="shared" si="1116"/>
        <v>1.4499999582767487</v>
      </c>
      <c r="W563" s="356">
        <f t="shared" si="1117"/>
        <v>-1.4099999913014472</v>
      </c>
      <c r="X563" s="361" t="str">
        <f t="shared" si="1118"/>
        <v>NORTE</v>
      </c>
      <c r="Y563" s="361" t="str">
        <f t="shared" si="1119"/>
        <v>OESTE</v>
      </c>
      <c r="Z563" s="361" t="str">
        <f t="shared" si="1120"/>
        <v>NOROESTE</v>
      </c>
      <c r="AA563" s="358">
        <f t="shared" si="1121"/>
        <v>0.69801980198019797</v>
      </c>
      <c r="AB563" s="359">
        <f t="shared" si="1122"/>
        <v>44.268347551375079</v>
      </c>
      <c r="AC563" s="360"/>
    </row>
    <row r="564" spans="1:29" ht="17.25" customHeight="1" x14ac:dyDescent="0.25">
      <c r="A564" s="415" t="str">
        <f t="shared" si="1105"/>
        <v>MS 1013</v>
      </c>
      <c r="B564" s="661">
        <f t="shared" ref="B564:B627" si="1126">IF(A563=A564,B563+1,1)</f>
        <v>4</v>
      </c>
      <c r="C564" s="661" t="str">
        <f t="shared" ref="C564:C627" si="1127">A564&amp;"-"&amp;B564</f>
        <v>MS 1013-4</v>
      </c>
      <c r="D564" s="346">
        <v>42055</v>
      </c>
      <c r="E564" s="347">
        <v>7162049.1709000003</v>
      </c>
      <c r="F564" s="348">
        <v>665833.30000000005</v>
      </c>
      <c r="G564" s="348">
        <v>908.04399999999998</v>
      </c>
      <c r="H564" s="356">
        <f t="shared" si="1106"/>
        <v>2.000005915760994E-2</v>
      </c>
      <c r="I564" s="356">
        <f t="shared" si="1107"/>
        <v>2.036909430172853</v>
      </c>
      <c r="J564" s="356">
        <f t="shared" si="1108"/>
        <v>-2.8000000000020009</v>
      </c>
      <c r="K564" s="356">
        <f t="shared" si="1109"/>
        <v>-7.1000000000026375</v>
      </c>
      <c r="L564" s="356">
        <f t="shared" si="1110"/>
        <v>2.8571513082299915E-3</v>
      </c>
      <c r="M564" s="356">
        <f t="shared" si="1111"/>
        <v>0.40000000000028585</v>
      </c>
      <c r="N564" s="361" t="str">
        <f t="shared" si="1123"/>
        <v>OK</v>
      </c>
      <c r="O564" s="361" t="str">
        <f t="shared" si="1124"/>
        <v>ATENÇÃO</v>
      </c>
      <c r="P564" s="361" t="str">
        <f t="shared" si="1125"/>
        <v>COND. MIN.</v>
      </c>
      <c r="Q564" s="361" t="str">
        <f t="shared" si="1115"/>
        <v>COND. MIN.</v>
      </c>
      <c r="R564" s="625"/>
      <c r="S564" s="625"/>
      <c r="T564" s="625"/>
      <c r="U564" s="625"/>
      <c r="V564" s="356">
        <f t="shared" si="1116"/>
        <v>1.4700000174343586</v>
      </c>
      <c r="W564" s="356">
        <f t="shared" si="1117"/>
        <v>-1.4099999913014472</v>
      </c>
      <c r="X564" s="361" t="str">
        <f t="shared" si="1118"/>
        <v>NORTE</v>
      </c>
      <c r="Y564" s="361" t="str">
        <f t="shared" si="1119"/>
        <v>OESTE</v>
      </c>
      <c r="Z564" s="361" t="str">
        <f t="shared" si="1120"/>
        <v>NOROESTE</v>
      </c>
      <c r="AA564" s="358">
        <f t="shared" si="1121"/>
        <v>0.69117647058823528</v>
      </c>
      <c r="AB564" s="359">
        <f t="shared" si="1122"/>
        <v>43.723309005324801</v>
      </c>
      <c r="AC564" s="360"/>
    </row>
    <row r="565" spans="1:29" ht="17.25" customHeight="1" x14ac:dyDescent="0.25">
      <c r="A565" s="415" t="str">
        <f t="shared" si="1105"/>
        <v>MS 1013</v>
      </c>
      <c r="B565" s="661">
        <f t="shared" si="1126"/>
        <v>5</v>
      </c>
      <c r="C565" s="661" t="str">
        <f t="shared" si="1127"/>
        <v>MS 1013-5</v>
      </c>
      <c r="D565" s="346">
        <v>42062</v>
      </c>
      <c r="E565" s="347">
        <v>7162049.1810999997</v>
      </c>
      <c r="F565" s="348">
        <v>665833.29139999999</v>
      </c>
      <c r="G565" s="348">
        <v>908.02</v>
      </c>
      <c r="H565" s="356">
        <f t="shared" si="1106"/>
        <v>1.3341663671679378</v>
      </c>
      <c r="I565" s="356">
        <f t="shared" si="1107"/>
        <v>3.3694212846893516</v>
      </c>
      <c r="J565" s="356">
        <f t="shared" si="1108"/>
        <v>-2.4000000000000909</v>
      </c>
      <c r="K565" s="356">
        <f t="shared" si="1109"/>
        <v>-9.5000000000027285</v>
      </c>
      <c r="L565" s="356">
        <f t="shared" si="1110"/>
        <v>0.1905951953097054</v>
      </c>
      <c r="M565" s="356">
        <f t="shared" si="1111"/>
        <v>0.34285714285715585</v>
      </c>
      <c r="N565" s="361" t="str">
        <f t="shared" si="1123"/>
        <v>OK</v>
      </c>
      <c r="O565" s="361" t="str">
        <f t="shared" si="1124"/>
        <v>ATENÇÃO</v>
      </c>
      <c r="P565" s="361" t="str">
        <f t="shared" si="1125"/>
        <v>COND. MIN.</v>
      </c>
      <c r="Q565" s="361" t="str">
        <f t="shared" si="1115"/>
        <v>COND. MIN.</v>
      </c>
      <c r="R565" s="625"/>
      <c r="S565" s="625"/>
      <c r="T565" s="625"/>
      <c r="U565" s="625"/>
      <c r="V565" s="356">
        <f t="shared" si="1116"/>
        <v>2.4899999611079693</v>
      </c>
      <c r="W565" s="356">
        <f t="shared" si="1117"/>
        <v>-2.2699999972246587</v>
      </c>
      <c r="X565" s="361" t="str">
        <f t="shared" si="1118"/>
        <v>NORTE</v>
      </c>
      <c r="Y565" s="361" t="str">
        <f t="shared" si="1119"/>
        <v>OESTE</v>
      </c>
      <c r="Z565" s="361" t="str">
        <f t="shared" si="1120"/>
        <v>NOROESTE</v>
      </c>
      <c r="AA565" s="358">
        <f t="shared" si="1121"/>
        <v>0.67359050445103852</v>
      </c>
      <c r="AB565" s="359">
        <f t="shared" si="1122"/>
        <v>42.344790203665546</v>
      </c>
      <c r="AC565" s="360"/>
    </row>
    <row r="566" spans="1:29" ht="17.25" customHeight="1" x14ac:dyDescent="0.25">
      <c r="A566" s="415" t="str">
        <f t="shared" si="1105"/>
        <v>MS 1013</v>
      </c>
      <c r="B566" s="661">
        <f t="shared" si="1126"/>
        <v>6</v>
      </c>
      <c r="C566" s="661" t="str">
        <f t="shared" si="1127"/>
        <v>MS 1013-6</v>
      </c>
      <c r="D566" s="346">
        <v>42069</v>
      </c>
      <c r="E566" s="347">
        <v>7162049.1912000002</v>
      </c>
      <c r="F566" s="348">
        <v>665833.28269999998</v>
      </c>
      <c r="G566" s="348">
        <v>907.995</v>
      </c>
      <c r="H566" s="356">
        <f t="shared" si="1106"/>
        <v>1.3330416758927537</v>
      </c>
      <c r="I566" s="356">
        <f t="shared" si="1107"/>
        <v>4.702084653694059</v>
      </c>
      <c r="J566" s="356">
        <f t="shared" si="1108"/>
        <v>-2.4999999999977263</v>
      </c>
      <c r="K566" s="356">
        <f t="shared" si="1109"/>
        <v>-12.000000000000455</v>
      </c>
      <c r="L566" s="356">
        <f t="shared" si="1110"/>
        <v>0.19043452512753625</v>
      </c>
      <c r="M566" s="356">
        <f t="shared" si="1111"/>
        <v>0.3571428571425323</v>
      </c>
      <c r="N566" s="361" t="str">
        <f t="shared" si="1123"/>
        <v>OK</v>
      </c>
      <c r="O566" s="361" t="str">
        <f t="shared" si="1124"/>
        <v>ATENÇÃO</v>
      </c>
      <c r="P566" s="361" t="str">
        <f t="shared" si="1125"/>
        <v>COND. MIN.</v>
      </c>
      <c r="Q566" s="361" t="str">
        <f t="shared" si="1115"/>
        <v>COND. MIN.</v>
      </c>
      <c r="R566" s="625"/>
      <c r="S566" s="625"/>
      <c r="T566" s="625"/>
      <c r="U566" s="625"/>
      <c r="V566" s="356">
        <f t="shared" si="1116"/>
        <v>3.5000000149011612</v>
      </c>
      <c r="W566" s="356">
        <f t="shared" si="1117"/>
        <v>-3.1399999978020787</v>
      </c>
      <c r="X566" s="361" t="str">
        <f t="shared" si="1118"/>
        <v>NORTE</v>
      </c>
      <c r="Y566" s="361" t="str">
        <f t="shared" si="1119"/>
        <v>OESTE</v>
      </c>
      <c r="Z566" s="361" t="str">
        <f t="shared" si="1120"/>
        <v>NOROESTE</v>
      </c>
      <c r="AA566" s="358">
        <f t="shared" si="1121"/>
        <v>0.66808510638297869</v>
      </c>
      <c r="AB566" s="359">
        <f t="shared" si="1122"/>
        <v>41.919443880796386</v>
      </c>
      <c r="AC566" s="360"/>
    </row>
    <row r="567" spans="1:29" ht="17.25" customHeight="1" x14ac:dyDescent="0.25">
      <c r="A567" s="415" t="str">
        <f t="shared" si="1105"/>
        <v>MS 1013</v>
      </c>
      <c r="B567" s="661">
        <f t="shared" si="1126"/>
        <v>7</v>
      </c>
      <c r="C567" s="661" t="str">
        <f t="shared" si="1127"/>
        <v>MS 1013-7</v>
      </c>
      <c r="D567" s="346">
        <v>42076</v>
      </c>
      <c r="E567" s="347">
        <v>7162049.1864999998</v>
      </c>
      <c r="F567" s="348">
        <v>665833.27509999997</v>
      </c>
      <c r="G567" s="348">
        <v>907.98400000000004</v>
      </c>
      <c r="H567" s="356">
        <f t="shared" si="1106"/>
        <v>0.89358829400490969</v>
      </c>
      <c r="I567" s="356">
        <f t="shared" si="1107"/>
        <v>4.9387143915402243</v>
      </c>
      <c r="J567" s="356">
        <f t="shared" si="1108"/>
        <v>-1.0999999999967258</v>
      </c>
      <c r="K567" s="356">
        <f t="shared" si="1109"/>
        <v>-13.099999999997181</v>
      </c>
      <c r="L567" s="356">
        <f t="shared" si="1110"/>
        <v>0.12765547057212995</v>
      </c>
      <c r="M567" s="356">
        <f t="shared" si="1111"/>
        <v>0.1571428571423894</v>
      </c>
      <c r="N567" s="361" t="str">
        <f t="shared" si="1123"/>
        <v>OK</v>
      </c>
      <c r="O567" s="361" t="str">
        <f t="shared" si="1124"/>
        <v>OK</v>
      </c>
      <c r="P567" s="361" t="str">
        <f t="shared" si="1125"/>
        <v>COND. MIN.</v>
      </c>
      <c r="Q567" s="361" t="str">
        <f t="shared" si="1115"/>
        <v>COND. MIN.</v>
      </c>
      <c r="R567" s="625"/>
      <c r="S567" s="625"/>
      <c r="T567" s="625"/>
      <c r="U567" s="625"/>
      <c r="V567" s="356">
        <f t="shared" si="1116"/>
        <v>3.0299999751150608</v>
      </c>
      <c r="W567" s="356">
        <f t="shared" si="1117"/>
        <v>-3.8999999989755452</v>
      </c>
      <c r="X567" s="361" t="str">
        <f t="shared" si="1118"/>
        <v>NORTE</v>
      </c>
      <c r="Y567" s="361" t="str">
        <f t="shared" si="1119"/>
        <v>OESTE</v>
      </c>
      <c r="Z567" s="361" t="str">
        <f t="shared" si="1120"/>
        <v>NOROESTE</v>
      </c>
      <c r="AA567" s="358">
        <f t="shared" si="1121"/>
        <v>0.78947368421052622</v>
      </c>
      <c r="AB567" s="359">
        <f t="shared" si="1122"/>
        <v>52.136353638269632</v>
      </c>
      <c r="AC567" s="360"/>
    </row>
    <row r="568" spans="1:29" ht="17.25" customHeight="1" x14ac:dyDescent="0.25">
      <c r="A568" s="415" t="str">
        <f t="shared" si="1105"/>
        <v>MS 1013</v>
      </c>
      <c r="B568" s="661">
        <f t="shared" si="1126"/>
        <v>8</v>
      </c>
      <c r="C568" s="661" t="str">
        <f t="shared" si="1127"/>
        <v>MS 1013-8</v>
      </c>
      <c r="D568" s="346">
        <v>42083</v>
      </c>
      <c r="E568" s="347">
        <v>7162049.1897999998</v>
      </c>
      <c r="F568" s="348">
        <v>665833.2781</v>
      </c>
      <c r="G568" s="348">
        <v>907.96100000000001</v>
      </c>
      <c r="H568" s="356">
        <f t="shared" si="1106"/>
        <v>0.44598206285057018</v>
      </c>
      <c r="I568" s="356">
        <f t="shared" si="1107"/>
        <v>4.9243882660291298</v>
      </c>
      <c r="J568" s="356">
        <f t="shared" si="1108"/>
        <v>-2.3000000000024556</v>
      </c>
      <c r="K568" s="356">
        <f t="shared" si="1109"/>
        <v>-15.399999999999636</v>
      </c>
      <c r="L568" s="356">
        <f t="shared" si="1110"/>
        <v>6.3711723264367165E-2</v>
      </c>
      <c r="M568" s="356">
        <f t="shared" si="1111"/>
        <v>0.3285714285717794</v>
      </c>
      <c r="N568" s="361" t="str">
        <f t="shared" si="1123"/>
        <v>OK</v>
      </c>
      <c r="O568" s="361" t="str">
        <f t="shared" si="1124"/>
        <v>ATENÇÃO</v>
      </c>
      <c r="P568" s="361" t="str">
        <f t="shared" si="1125"/>
        <v>COND. MIN.</v>
      </c>
      <c r="Q568" s="361" t="str">
        <f t="shared" si="1115"/>
        <v>COND. MIN.</v>
      </c>
      <c r="R568" s="625"/>
      <c r="S568" s="625"/>
      <c r="T568" s="625"/>
      <c r="U568" s="625"/>
      <c r="V568" s="356">
        <f t="shared" si="1116"/>
        <v>3.3599999733269215</v>
      </c>
      <c r="W568" s="356">
        <f t="shared" si="1117"/>
        <v>-3.599999996367842</v>
      </c>
      <c r="X568" s="361" t="str">
        <f t="shared" si="1118"/>
        <v>NORTE</v>
      </c>
      <c r="Y568" s="361" t="str">
        <f t="shared" si="1119"/>
        <v>OESTE</v>
      </c>
      <c r="Z568" s="361" t="str">
        <f t="shared" si="1120"/>
        <v>NOROESTE</v>
      </c>
      <c r="AA568" s="358">
        <f t="shared" si="1121"/>
        <v>0.73170731707317072</v>
      </c>
      <c r="AB568" s="359">
        <f t="shared" si="1122"/>
        <v>47.029716068256839</v>
      </c>
      <c r="AC568" s="360"/>
    </row>
    <row r="569" spans="1:29" ht="17.25" customHeight="1" x14ac:dyDescent="0.25">
      <c r="A569" s="415" t="str">
        <f t="shared" si="1105"/>
        <v>MS 1013</v>
      </c>
      <c r="B569" s="661">
        <f t="shared" si="1126"/>
        <v>9</v>
      </c>
      <c r="C569" s="661" t="str">
        <f t="shared" si="1127"/>
        <v>MS 1013-9</v>
      </c>
      <c r="D569" s="346">
        <f t="shared" ref="D569:D577" si="1128">D117</f>
        <v>42090</v>
      </c>
      <c r="E569" s="347">
        <v>7162049.1885000002</v>
      </c>
      <c r="F569" s="348">
        <v>665833.26020000002</v>
      </c>
      <c r="G569" s="348">
        <v>907.94600000000003</v>
      </c>
      <c r="H569" s="356">
        <f t="shared" ref="H569" si="1129">SQRT((E569-E568)^2+(F569-F568)^2)*100</f>
        <v>1.7947144571796507</v>
      </c>
      <c r="I569" s="356">
        <f t="shared" ref="I569" si="1130">SQRT((E569-$E$561)^2+(F569-$F$561)^2)*100</f>
        <v>6.2837090947279197</v>
      </c>
      <c r="J569" s="356">
        <f t="shared" ref="J569" si="1131">(G569-G568)*100</f>
        <v>-1.4999999999986358</v>
      </c>
      <c r="K569" s="356">
        <f t="shared" ref="K569" si="1132">(G569-$G$561)*100</f>
        <v>-16.899999999998272</v>
      </c>
      <c r="L569" s="356">
        <f t="shared" ref="L569" si="1133">H569/(D569-D568)</f>
        <v>0.25638777959709297</v>
      </c>
      <c r="M569" s="356">
        <f t="shared" ref="M569" si="1134">ABS(J569/(D569-D568))</f>
        <v>0.2142857142855194</v>
      </c>
      <c r="N569" s="361" t="str">
        <f t="shared" si="1123"/>
        <v>ATENÇÃO</v>
      </c>
      <c r="O569" s="361" t="str">
        <f t="shared" si="1124"/>
        <v>OK</v>
      </c>
      <c r="P569" s="361" t="str">
        <f t="shared" si="1125"/>
        <v>COND. MIN.</v>
      </c>
      <c r="Q569" s="361" t="str">
        <f t="shared" si="1115"/>
        <v>COND. MIN.</v>
      </c>
      <c r="R569" s="625"/>
      <c r="S569" s="625"/>
      <c r="T569" s="625"/>
      <c r="U569" s="625"/>
      <c r="V569" s="356">
        <f t="shared" si="1116"/>
        <v>3.2300000078976154</v>
      </c>
      <c r="W569" s="356">
        <f t="shared" si="1117"/>
        <v>-5.3899999940767884</v>
      </c>
      <c r="X569" s="361" t="str">
        <f t="shared" ref="X569" si="1135">IF(V569&gt;0,"NORTE","SUL")</f>
        <v>NORTE</v>
      </c>
      <c r="Y569" s="361" t="str">
        <f t="shared" ref="Y569" si="1136">IF(W569&gt;0,"LESTE","OESTE")</f>
        <v>OESTE</v>
      </c>
      <c r="Z569" s="361" t="str">
        <f t="shared" ref="Z569" si="1137">IF(AND(X569="SUL", Y569="LESTE"),"SUDESTE", IF(AND(X569="SUL", Y569="OESTE"), "SUDOESTE", IF(AND(X569="NORTE", Y569="LESTE"), "NORDESTE", "NOROESTE")))</f>
        <v>NOROESTE</v>
      </c>
      <c r="AA569" s="358">
        <f t="shared" si="1121"/>
        <v>0.85828025477706993</v>
      </c>
      <c r="AB569" s="359">
        <f t="shared" ref="AB569" si="1138">DEGREES(ASIN(AA569))</f>
        <v>59.124034910257521</v>
      </c>
      <c r="AC569" s="360"/>
    </row>
    <row r="570" spans="1:29" ht="17.25" customHeight="1" x14ac:dyDescent="0.25">
      <c r="A570" s="415" t="str">
        <f t="shared" si="1105"/>
        <v>MS 1013</v>
      </c>
      <c r="B570" s="661">
        <f t="shared" si="1126"/>
        <v>10</v>
      </c>
      <c r="C570" s="661" t="str">
        <f t="shared" si="1127"/>
        <v>MS 1013-10</v>
      </c>
      <c r="D570" s="346">
        <f t="shared" si="1128"/>
        <v>42097</v>
      </c>
      <c r="E570" s="347">
        <v>7162049.2074999996</v>
      </c>
      <c r="F570" s="348">
        <v>665833.26049999997</v>
      </c>
      <c r="G570" s="348">
        <v>907.91300000000001</v>
      </c>
      <c r="H570" s="356">
        <f>SQRT((E570-E569)^2+(F570-F569)^2)*100</f>
        <v>1.9002367661889299</v>
      </c>
      <c r="I570" s="356">
        <f>SQRT((E570-$E$561)^2+(F570-$F$561)^2)*100</f>
        <v>7.419332816218982</v>
      </c>
      <c r="J570" s="356">
        <f>(G570-G569)*100</f>
        <v>-3.3000000000015461</v>
      </c>
      <c r="K570" s="356">
        <f>(G570-$G$561)*100</f>
        <v>-20.199999999999818</v>
      </c>
      <c r="L570" s="356">
        <f>H570/(D570-D569)</f>
        <v>0.2714623951698471</v>
      </c>
      <c r="M570" s="356">
        <f>ABS(J570/(D570-D569))</f>
        <v>0.4714285714287923</v>
      </c>
      <c r="N570" s="361" t="str">
        <f t="shared" si="1123"/>
        <v>ATENÇÃO</v>
      </c>
      <c r="O570" s="361" t="str">
        <f t="shared" si="1124"/>
        <v>ATENÇÃO</v>
      </c>
      <c r="P570" s="361" t="str">
        <f t="shared" si="1125"/>
        <v>COND. MIN.</v>
      </c>
      <c r="Q570" s="361" t="str">
        <f t="shared" si="1115"/>
        <v>COND. MIN.</v>
      </c>
      <c r="R570" s="625"/>
      <c r="S570" s="625"/>
      <c r="T570" s="625"/>
      <c r="U570" s="625"/>
      <c r="V570" s="356">
        <f t="shared" si="1116"/>
        <v>5.1299999468028545</v>
      </c>
      <c r="W570" s="356">
        <f t="shared" si="1117"/>
        <v>-5.359999998472631</v>
      </c>
      <c r="X570" s="361" t="str">
        <f>IF(V570&gt;0,"NORTE","SUL")</f>
        <v>NORTE</v>
      </c>
      <c r="Y570" s="361" t="str">
        <f>IF(W570&gt;0,"LESTE","OESTE")</f>
        <v>OESTE</v>
      </c>
      <c r="Z570" s="361" t="str">
        <f>IF(AND(X570="SUL", Y570="LESTE"),"SUDESTE", IF(AND(X570="SUL", Y570="OESTE"), "SUDOESTE", IF(AND(X570="NORTE", Y570="LESTE"), "NORDESTE", "NOROESTE")))</f>
        <v>NOROESTE</v>
      </c>
      <c r="AA570" s="358">
        <f t="shared" si="1121"/>
        <v>0.72237196765498657</v>
      </c>
      <c r="AB570" s="359">
        <f>DEGREES(ASIN(AA570))</f>
        <v>46.250663312990227</v>
      </c>
      <c r="AC570" s="360"/>
    </row>
    <row r="571" spans="1:29" ht="17.25" customHeight="1" x14ac:dyDescent="0.25">
      <c r="A571" s="415" t="str">
        <f t="shared" si="1105"/>
        <v>MS 1013</v>
      </c>
      <c r="B571" s="661">
        <f t="shared" si="1126"/>
        <v>11</v>
      </c>
      <c r="C571" s="661" t="str">
        <f t="shared" si="1127"/>
        <v>MS 1013-11</v>
      </c>
      <c r="D571" s="346">
        <f t="shared" si="1128"/>
        <v>42104</v>
      </c>
      <c r="E571" s="347">
        <v>7162049.2061999999</v>
      </c>
      <c r="F571" s="348">
        <v>665833.25069999998</v>
      </c>
      <c r="G571" s="348">
        <v>907.89800000000002</v>
      </c>
      <c r="H571" s="356">
        <f t="shared" ref="H571:H573" si="1139">SQRT((E571-E570)^2+(F571-F570)^2)*100</f>
        <v>0.98858484257807278</v>
      </c>
      <c r="I571" s="356">
        <f t="shared" ref="I571:I573" si="1140">SQRT((E571-$E$561)^2+(F571-$F$561)^2)*100</f>
        <v>8.0743792203569598</v>
      </c>
      <c r="J571" s="356">
        <f t="shared" ref="J571:J573" si="1141">(G571-G570)*100</f>
        <v>-1.4999999999986358</v>
      </c>
      <c r="K571" s="356">
        <f t="shared" ref="K571:K573" si="1142">(G571-$G$561)*100</f>
        <v>-21.699999999998454</v>
      </c>
      <c r="L571" s="356">
        <f t="shared" ref="L571:L573" si="1143">H571/(D571-D570)</f>
        <v>0.14122640608258183</v>
      </c>
      <c r="M571" s="356">
        <f t="shared" ref="M571:M573" si="1144">ABS(J571/(D571-D570))</f>
        <v>0.2142857142855194</v>
      </c>
      <c r="N571" s="361" t="str">
        <f t="shared" si="1123"/>
        <v>OK</v>
      </c>
      <c r="O571" s="361" t="str">
        <f t="shared" si="1124"/>
        <v>OK</v>
      </c>
      <c r="P571" s="361" t="str">
        <f t="shared" si="1125"/>
        <v>COND. MIN.</v>
      </c>
      <c r="Q571" s="361" t="str">
        <f t="shared" si="1115"/>
        <v>COND. MIN.</v>
      </c>
      <c r="R571" s="625"/>
      <c r="S571" s="625"/>
      <c r="T571" s="625"/>
      <c r="U571" s="625"/>
      <c r="V571" s="356">
        <f t="shared" si="1116"/>
        <v>4.9999999813735485</v>
      </c>
      <c r="W571" s="356">
        <f t="shared" si="1117"/>
        <v>-6.3399999984540045</v>
      </c>
      <c r="X571" s="361" t="str">
        <f t="shared" ref="X571:X573" si="1145">IF(V571&gt;0,"NORTE","SUL")</f>
        <v>NORTE</v>
      </c>
      <c r="Y571" s="361" t="str">
        <f t="shared" ref="Y571:Y573" si="1146">IF(W571&gt;0,"LESTE","OESTE")</f>
        <v>OESTE</v>
      </c>
      <c r="Z571" s="361" t="str">
        <f t="shared" ref="Z571:Z573" si="1147">IF(AND(X571="SUL", Y571="LESTE"),"SUDESTE", IF(AND(X571="SUL", Y571="OESTE"), "SUDOESTE", IF(AND(X571="NORTE", Y571="LESTE"), "NORDESTE", "NOROESTE")))</f>
        <v>NOROESTE</v>
      </c>
      <c r="AA571" s="358">
        <f t="shared" si="1121"/>
        <v>0.78562577447335802</v>
      </c>
      <c r="AB571" s="359">
        <f t="shared" ref="AB571:AB573" si="1148">DEGREES(ASIN(AA571))</f>
        <v>51.778591843893039</v>
      </c>
      <c r="AC571" s="360"/>
    </row>
    <row r="572" spans="1:29" ht="17.25" customHeight="1" x14ac:dyDescent="0.25">
      <c r="A572" s="415" t="str">
        <f t="shared" si="1105"/>
        <v>MS 1013</v>
      </c>
      <c r="B572" s="661">
        <f t="shared" si="1126"/>
        <v>12</v>
      </c>
      <c r="C572" s="661" t="str">
        <f t="shared" si="1127"/>
        <v>MS 1013-12</v>
      </c>
      <c r="D572" s="346">
        <f t="shared" si="1128"/>
        <v>42111</v>
      </c>
      <c r="E572" s="347">
        <v>7162049.2215</v>
      </c>
      <c r="F572" s="348">
        <v>665833.25450000004</v>
      </c>
      <c r="G572" s="348">
        <v>907.87599999999998</v>
      </c>
      <c r="H572" s="356">
        <f t="shared" si="1139"/>
        <v>1.576483438326036</v>
      </c>
      <c r="I572" s="356">
        <f t="shared" si="1140"/>
        <v>8.8409558179422092</v>
      </c>
      <c r="J572" s="356">
        <f t="shared" si="1141"/>
        <v>-2.2000000000048203</v>
      </c>
      <c r="K572" s="356">
        <f t="shared" si="1142"/>
        <v>-23.900000000003274</v>
      </c>
      <c r="L572" s="356">
        <f t="shared" si="1143"/>
        <v>0.22521191976086227</v>
      </c>
      <c r="M572" s="356">
        <f t="shared" si="1144"/>
        <v>0.3142857142864029</v>
      </c>
      <c r="N572" s="361" t="str">
        <f t="shared" si="1123"/>
        <v>OK</v>
      </c>
      <c r="O572" s="361" t="str">
        <f t="shared" si="1124"/>
        <v>ATENÇÃO</v>
      </c>
      <c r="P572" s="361" t="str">
        <f t="shared" si="1125"/>
        <v>COND. MIN.</v>
      </c>
      <c r="Q572" s="361" t="str">
        <f t="shared" si="1115"/>
        <v>COND. MIN.</v>
      </c>
      <c r="R572" s="625"/>
      <c r="S572" s="625"/>
      <c r="T572" s="625"/>
      <c r="U572" s="625"/>
      <c r="V572" s="356">
        <f t="shared" si="1116"/>
        <v>6.529999990016222</v>
      </c>
      <c r="W572" s="356">
        <f t="shared" si="1117"/>
        <v>-5.9599999920465052</v>
      </c>
      <c r="X572" s="361" t="str">
        <f t="shared" si="1145"/>
        <v>NORTE</v>
      </c>
      <c r="Y572" s="361" t="str">
        <f t="shared" si="1146"/>
        <v>OESTE</v>
      </c>
      <c r="Z572" s="361" t="str">
        <f t="shared" si="1147"/>
        <v>NOROESTE</v>
      </c>
      <c r="AA572" s="358">
        <f t="shared" si="1121"/>
        <v>0.67420814479638014</v>
      </c>
      <c r="AB572" s="359">
        <f t="shared" si="1148"/>
        <v>42.392688251960244</v>
      </c>
      <c r="AC572" s="360"/>
    </row>
    <row r="573" spans="1:29" ht="17.25" customHeight="1" x14ac:dyDescent="0.25">
      <c r="A573" s="415" t="str">
        <f t="shared" si="1105"/>
        <v>MS 1013</v>
      </c>
      <c r="B573" s="661">
        <f t="shared" si="1126"/>
        <v>13</v>
      </c>
      <c r="C573" s="661" t="str">
        <f t="shared" si="1127"/>
        <v>MS 1013-13</v>
      </c>
      <c r="D573" s="346">
        <f t="shared" si="1128"/>
        <v>42118</v>
      </c>
      <c r="E573" s="347">
        <v>7162049.2253</v>
      </c>
      <c r="F573" s="348">
        <v>665833.24769999995</v>
      </c>
      <c r="G573" s="348">
        <v>907.86</v>
      </c>
      <c r="H573" s="356">
        <f t="shared" si="1139"/>
        <v>0.77897369476149525</v>
      </c>
      <c r="I573" s="356">
        <f t="shared" si="1140"/>
        <v>9.5831988377929065</v>
      </c>
      <c r="J573" s="356">
        <f t="shared" si="1141"/>
        <v>-1.5999999999962711</v>
      </c>
      <c r="K573" s="356">
        <f t="shared" si="1142"/>
        <v>-25.499999999999545</v>
      </c>
      <c r="L573" s="356">
        <f t="shared" si="1143"/>
        <v>0.11128195639449932</v>
      </c>
      <c r="M573" s="356">
        <f t="shared" si="1144"/>
        <v>0.22857142857089588</v>
      </c>
      <c r="N573" s="361" t="str">
        <f t="shared" si="1123"/>
        <v>OK</v>
      </c>
      <c r="O573" s="361" t="str">
        <f t="shared" si="1124"/>
        <v>OK</v>
      </c>
      <c r="P573" s="361" t="str">
        <f t="shared" si="1125"/>
        <v>COND. MIN.</v>
      </c>
      <c r="Q573" s="361" t="str">
        <f t="shared" si="1115"/>
        <v>COND. MIN.</v>
      </c>
      <c r="R573" s="625"/>
      <c r="S573" s="625"/>
      <c r="T573" s="625"/>
      <c r="U573" s="625"/>
      <c r="V573" s="356">
        <f t="shared" si="1116"/>
        <v>6.9099999964237213</v>
      </c>
      <c r="W573" s="356">
        <f t="shared" si="1117"/>
        <v>-6.6400000010617077</v>
      </c>
      <c r="X573" s="361" t="str">
        <f t="shared" si="1145"/>
        <v>NORTE</v>
      </c>
      <c r="Y573" s="361" t="str">
        <f t="shared" si="1146"/>
        <v>OESTE</v>
      </c>
      <c r="Z573" s="361" t="str">
        <f t="shared" si="1147"/>
        <v>NOROESTE</v>
      </c>
      <c r="AA573" s="358">
        <f t="shared" si="1121"/>
        <v>0.6931106471816284</v>
      </c>
      <c r="AB573" s="359">
        <f t="shared" si="1148"/>
        <v>43.876850767054194</v>
      </c>
      <c r="AC573" s="360"/>
    </row>
    <row r="574" spans="1:29" ht="17.25" customHeight="1" x14ac:dyDescent="0.25">
      <c r="A574" s="415" t="str">
        <f t="shared" si="1105"/>
        <v>MS 1013</v>
      </c>
      <c r="B574" s="661">
        <f t="shared" si="1126"/>
        <v>14</v>
      </c>
      <c r="C574" s="661" t="str">
        <f t="shared" si="1127"/>
        <v>MS 1013-14</v>
      </c>
      <c r="D574" s="346">
        <f t="shared" si="1128"/>
        <v>42125</v>
      </c>
      <c r="E574" s="347">
        <v>7162049.2288000006</v>
      </c>
      <c r="F574" s="348">
        <v>665833.23839999991</v>
      </c>
      <c r="G574" s="348">
        <v>907.83249999999998</v>
      </c>
      <c r="H574" s="356">
        <f t="shared" ref="H574:H576" si="1149">SQRT((E574-E573)^2+(F574-F573)^2)*100</f>
        <v>0.99368005239782764</v>
      </c>
      <c r="I574" s="356">
        <f t="shared" ref="I574:I576" si="1150">SQRT((E574-$E$561)^2+(F574-$F$561)^2)*100</f>
        <v>10.488684419365482</v>
      </c>
      <c r="J574" s="356">
        <f t="shared" ref="J574:J576" si="1151">(G574-G573)*100</f>
        <v>-2.7500000000031832</v>
      </c>
      <c r="K574" s="356">
        <f t="shared" ref="K574:K576" si="1152">(G574-$G$561)*100</f>
        <v>-28.250000000002728</v>
      </c>
      <c r="L574" s="356">
        <f t="shared" ref="L574:L576" si="1153">H574/(D574-D573)</f>
        <v>0.14195429319968966</v>
      </c>
      <c r="M574" s="356">
        <f t="shared" ref="M574:M576" si="1154">ABS(J574/(D574-D573))</f>
        <v>0.3928571428575976</v>
      </c>
      <c r="N574" s="361" t="str">
        <f t="shared" si="1123"/>
        <v>OK</v>
      </c>
      <c r="O574" s="361" t="str">
        <f t="shared" si="1124"/>
        <v>ATENÇÃO</v>
      </c>
      <c r="P574" s="361" t="str">
        <f t="shared" si="1125"/>
        <v>COND. MIN.</v>
      </c>
      <c r="Q574" s="361" t="str">
        <f t="shared" si="1115"/>
        <v>COND. MIN.</v>
      </c>
      <c r="R574" s="625"/>
      <c r="S574" s="625"/>
      <c r="T574" s="625"/>
      <c r="U574" s="625"/>
      <c r="V574" s="356">
        <f t="shared" si="1116"/>
        <v>7.2600000537931919</v>
      </c>
      <c r="W574" s="356">
        <f t="shared" si="1117"/>
        <v>-7.5700000044889748</v>
      </c>
      <c r="X574" s="361" t="str">
        <f t="shared" ref="X574:X576" si="1155">IF(V574&gt;0,"NORTE","SUL")</f>
        <v>NORTE</v>
      </c>
      <c r="Y574" s="361" t="str">
        <f t="shared" ref="Y574:Y576" si="1156">IF(W574&gt;0,"LESTE","OESTE")</f>
        <v>OESTE</v>
      </c>
      <c r="Z574" s="361" t="str">
        <f t="shared" ref="Z574:Z576" si="1157">IF(AND(X574="SUL", Y574="LESTE"),"SUDESTE", IF(AND(X574="SUL", Y574="OESTE"), "SUDOESTE", IF(AND(X574="NORTE", Y574="LESTE"), "NORDESTE", "NOROESTE")))</f>
        <v>NOROESTE</v>
      </c>
      <c r="AA574" s="358">
        <f t="shared" si="1121"/>
        <v>0.72163965681601527</v>
      </c>
      <c r="AB574" s="359">
        <f t="shared" ref="AB574:AB576" si="1158">DEGREES(ASIN(AA574))</f>
        <v>46.190019986376768</v>
      </c>
      <c r="AC574" s="360"/>
    </row>
    <row r="575" spans="1:29" ht="17.25" customHeight="1" x14ac:dyDescent="0.25">
      <c r="A575" s="415" t="str">
        <f t="shared" si="1105"/>
        <v>MS 1013</v>
      </c>
      <c r="B575" s="661">
        <f t="shared" si="1126"/>
        <v>15</v>
      </c>
      <c r="C575" s="661" t="str">
        <f t="shared" si="1127"/>
        <v>MS 1013-15</v>
      </c>
      <c r="D575" s="346">
        <f t="shared" si="1128"/>
        <v>42132</v>
      </c>
      <c r="E575" s="347">
        <v>7162049.2323000003</v>
      </c>
      <c r="F575" s="348">
        <v>665833.2291</v>
      </c>
      <c r="G575" s="348">
        <v>907.80499999999995</v>
      </c>
      <c r="H575" s="356">
        <f t="shared" si="1149"/>
        <v>0.99368000869873474</v>
      </c>
      <c r="I575" s="356">
        <f t="shared" si="1150"/>
        <v>11.408860600914222</v>
      </c>
      <c r="J575" s="356">
        <f t="shared" si="1151"/>
        <v>-2.7500000000031832</v>
      </c>
      <c r="K575" s="356">
        <f t="shared" si="1152"/>
        <v>-31.000000000005912</v>
      </c>
      <c r="L575" s="356">
        <f t="shared" si="1153"/>
        <v>0.14195428695696211</v>
      </c>
      <c r="M575" s="356">
        <f t="shared" si="1154"/>
        <v>0.3928571428575976</v>
      </c>
      <c r="N575" s="361" t="str">
        <f t="shared" si="1123"/>
        <v>OK</v>
      </c>
      <c r="O575" s="361" t="str">
        <f t="shared" si="1124"/>
        <v>ATENÇÃO</v>
      </c>
      <c r="P575" s="361" t="str">
        <f t="shared" si="1125"/>
        <v>COND. MIN.</v>
      </c>
      <c r="Q575" s="361" t="str">
        <f t="shared" si="1115"/>
        <v>COND. MIN.</v>
      </c>
      <c r="R575" s="625"/>
      <c r="S575" s="625"/>
      <c r="T575" s="625"/>
      <c r="U575" s="625"/>
      <c r="V575" s="356">
        <f t="shared" si="1116"/>
        <v>7.610000018030405</v>
      </c>
      <c r="W575" s="356">
        <f t="shared" si="1117"/>
        <v>-8.4999999962747097</v>
      </c>
      <c r="X575" s="361" t="str">
        <f t="shared" si="1155"/>
        <v>NORTE</v>
      </c>
      <c r="Y575" s="361" t="str">
        <f t="shared" si="1156"/>
        <v>OESTE</v>
      </c>
      <c r="Z575" s="361" t="str">
        <f t="shared" si="1157"/>
        <v>NOROESTE</v>
      </c>
      <c r="AA575" s="358">
        <f t="shared" si="1121"/>
        <v>0.74496056091148111</v>
      </c>
      <c r="AB575" s="359">
        <f t="shared" si="1158"/>
        <v>48.155711521784141</v>
      </c>
      <c r="AC575" s="360"/>
    </row>
    <row r="576" spans="1:29" ht="17.25" customHeight="1" x14ac:dyDescent="0.25">
      <c r="A576" s="415" t="str">
        <f t="shared" si="1105"/>
        <v>MS 1013</v>
      </c>
      <c r="B576" s="661">
        <f t="shared" si="1126"/>
        <v>16</v>
      </c>
      <c r="C576" s="661" t="str">
        <f t="shared" si="1127"/>
        <v>MS 1013-16</v>
      </c>
      <c r="D576" s="346">
        <f t="shared" si="1128"/>
        <v>42146</v>
      </c>
      <c r="E576" s="347">
        <v>7162049.2351000002</v>
      </c>
      <c r="F576" s="348">
        <v>665833.22100000002</v>
      </c>
      <c r="G576" s="348">
        <v>907.779</v>
      </c>
      <c r="H576" s="356">
        <f t="shared" si="1149"/>
        <v>0.85702974903310825</v>
      </c>
      <c r="I576" s="356">
        <f t="shared" si="1150"/>
        <v>12.20361421937363</v>
      </c>
      <c r="J576" s="356">
        <f t="shared" si="1151"/>
        <v>-2.5999999999953616</v>
      </c>
      <c r="K576" s="356">
        <f t="shared" si="1152"/>
        <v>-33.600000000001273</v>
      </c>
      <c r="L576" s="356">
        <f t="shared" si="1153"/>
        <v>6.1216410645222021E-2</v>
      </c>
      <c r="M576" s="356">
        <f t="shared" si="1154"/>
        <v>0.1857142857139544</v>
      </c>
      <c r="N576" s="361" t="str">
        <f t="shared" si="1123"/>
        <v>OK</v>
      </c>
      <c r="O576" s="361" t="str">
        <f t="shared" si="1124"/>
        <v>OK</v>
      </c>
      <c r="P576" s="361" t="str">
        <f t="shared" si="1125"/>
        <v>COND. MIN.</v>
      </c>
      <c r="Q576" s="361" t="str">
        <f t="shared" si="1115"/>
        <v>COND. MIN.</v>
      </c>
      <c r="R576" s="625"/>
      <c r="S576" s="625"/>
      <c r="T576" s="625"/>
      <c r="U576" s="625"/>
      <c r="V576" s="356">
        <f t="shared" si="1116"/>
        <v>7.890000008046627</v>
      </c>
      <c r="W576" s="356">
        <f t="shared" si="1117"/>
        <v>-9.3099999940022826</v>
      </c>
      <c r="X576" s="361" t="str">
        <f t="shared" si="1155"/>
        <v>NORTE</v>
      </c>
      <c r="Y576" s="361" t="str">
        <f t="shared" si="1156"/>
        <v>OESTE</v>
      </c>
      <c r="Z576" s="361" t="str">
        <f t="shared" si="1157"/>
        <v>NOROESTE</v>
      </c>
      <c r="AA576" s="358">
        <f t="shared" si="1121"/>
        <v>0.76311475409836071</v>
      </c>
      <c r="AB576" s="359">
        <f t="shared" si="1158"/>
        <v>49.739562550621415</v>
      </c>
      <c r="AC576" s="360"/>
    </row>
    <row r="577" spans="1:29" ht="17.25" customHeight="1" x14ac:dyDescent="0.25">
      <c r="A577" s="415" t="str">
        <f t="shared" si="1105"/>
        <v>MS 1013</v>
      </c>
      <c r="B577" s="661">
        <f t="shared" si="1126"/>
        <v>17</v>
      </c>
      <c r="C577" s="661" t="str">
        <f t="shared" si="1127"/>
        <v>MS 1013-17</v>
      </c>
      <c r="D577" s="346">
        <f t="shared" si="1128"/>
        <v>42153</v>
      </c>
      <c r="E577" s="410">
        <v>7162049.2319999998</v>
      </c>
      <c r="F577" s="411">
        <v>665833.21299999999</v>
      </c>
      <c r="G577" s="411">
        <v>907.75099999999998</v>
      </c>
      <c r="H577" s="397">
        <f t="shared" ref="H577" si="1159">SQRT((E577-E576)^2+(F577-F576)^2)*100</f>
        <v>0.85796271764746246</v>
      </c>
      <c r="I577" s="397">
        <f t="shared" ref="I577" si="1160">SQRT((E577-$E$561)^2+(F577-$F$561)^2)*100</f>
        <v>12.636000141457302</v>
      </c>
      <c r="J577" s="397">
        <f t="shared" ref="J577" si="1161">(G577-G576)*100</f>
        <v>-2.8000000000020009</v>
      </c>
      <c r="K577" s="397">
        <f t="shared" ref="K577" si="1162">(G577-$G$561)*100</f>
        <v>-36.400000000003274</v>
      </c>
      <c r="L577" s="397">
        <f t="shared" ref="L577" si="1163">H577/(D577-D576)</f>
        <v>0.12256610252106606</v>
      </c>
      <c r="M577" s="397">
        <f t="shared" ref="M577" si="1164">ABS(J577/(D577-D576))</f>
        <v>0.40000000000028585</v>
      </c>
      <c r="N577" s="398" t="str">
        <f t="shared" si="1123"/>
        <v>OK</v>
      </c>
      <c r="O577" s="398" t="str">
        <f t="shared" si="1124"/>
        <v>ATENÇÃO</v>
      </c>
      <c r="P577" s="398" t="str">
        <f t="shared" si="1125"/>
        <v>COND. MIN.</v>
      </c>
      <c r="Q577" s="398" t="str">
        <f t="shared" si="1115"/>
        <v>COND. MIN.</v>
      </c>
      <c r="R577" s="636"/>
      <c r="S577" s="636"/>
      <c r="T577" s="625"/>
      <c r="U577" s="625"/>
      <c r="V577" s="356">
        <f t="shared" si="1116"/>
        <v>7.5799999758601189</v>
      </c>
      <c r="W577" s="356">
        <f t="shared" si="1117"/>
        <v>-10.109999997075647</v>
      </c>
      <c r="X577" s="361" t="str">
        <f t="shared" ref="X577" si="1165">IF(V577&gt;0,"NORTE","SUL")</f>
        <v>NORTE</v>
      </c>
      <c r="Y577" s="361" t="str">
        <f t="shared" ref="Y577" si="1166">IF(W577&gt;0,"LESTE","OESTE")</f>
        <v>OESTE</v>
      </c>
      <c r="Z577" s="361" t="str">
        <f t="shared" ref="Z577" si="1167">IF(AND(X577="SUL", Y577="LESTE"),"SUDESTE", IF(AND(X577="SUL", Y577="OESTE"), "SUDOESTE", IF(AND(X577="NORTE", Y577="LESTE"), "NORDESTE", "NOROESTE")))</f>
        <v>NOROESTE</v>
      </c>
      <c r="AA577" s="400">
        <f t="shared" si="1121"/>
        <v>0.79984177215189867</v>
      </c>
      <c r="AB577" s="401">
        <f t="shared" ref="AB577" si="1168">DEGREES(ASIN(AA577))</f>
        <v>53.114995362958901</v>
      </c>
      <c r="AC577" s="360"/>
    </row>
    <row r="578" spans="1:29" ht="17.25" customHeight="1" x14ac:dyDescent="0.25">
      <c r="A578" s="415" t="str">
        <f t="shared" si="1105"/>
        <v>MS 1013</v>
      </c>
      <c r="B578" s="661">
        <f t="shared" si="1126"/>
        <v>18</v>
      </c>
      <c r="C578" s="661" t="str">
        <f t="shared" si="1127"/>
        <v>MS 1013-18</v>
      </c>
      <c r="D578" s="402"/>
      <c r="E578" s="403"/>
      <c r="F578" s="403"/>
      <c r="G578" s="403"/>
      <c r="H578" s="617"/>
      <c r="I578" s="617"/>
      <c r="J578" s="617"/>
      <c r="K578" s="617"/>
      <c r="L578" s="617"/>
      <c r="M578" s="617"/>
      <c r="N578" s="404"/>
      <c r="O578" s="404"/>
      <c r="P578" s="404"/>
      <c r="Q578" s="404"/>
      <c r="R578" s="637"/>
      <c r="S578" s="671"/>
      <c r="T578" s="671"/>
      <c r="U578" s="671"/>
      <c r="V578" s="674"/>
      <c r="W578" s="674"/>
      <c r="X578" s="674"/>
      <c r="Y578" s="674"/>
      <c r="Z578" s="674"/>
      <c r="AA578" s="674"/>
      <c r="AB578" s="674"/>
      <c r="AC578" s="671"/>
    </row>
    <row r="579" spans="1:29" ht="17.25" customHeight="1" x14ac:dyDescent="0.25">
      <c r="A579" s="415" t="str">
        <f t="shared" si="1105"/>
        <v>MS 1013</v>
      </c>
      <c r="B579" s="661">
        <f t="shared" si="1126"/>
        <v>19</v>
      </c>
      <c r="C579" s="661" t="str">
        <f t="shared" si="1127"/>
        <v>MS 1013-19</v>
      </c>
      <c r="D579" s="346">
        <f t="shared" ref="D579:D615" si="1169">D127</f>
        <v>42160</v>
      </c>
      <c r="E579" s="412">
        <v>7162005.5294000003</v>
      </c>
      <c r="F579" s="413">
        <v>665783.94709999999</v>
      </c>
      <c r="G579" s="414">
        <v>907.72199999999998</v>
      </c>
      <c r="H579" s="387"/>
      <c r="I579" s="618"/>
      <c r="J579" s="618"/>
      <c r="K579" s="618"/>
      <c r="L579" s="618"/>
      <c r="M579" s="618"/>
      <c r="N579" s="388"/>
      <c r="O579" s="388"/>
      <c r="P579" s="388"/>
      <c r="Q579" s="388"/>
      <c r="R579" s="634"/>
      <c r="S579" s="672"/>
      <c r="T579" s="672"/>
      <c r="U579" s="672"/>
      <c r="V579" s="675"/>
      <c r="W579" s="675"/>
      <c r="X579" s="675"/>
      <c r="Y579" s="675"/>
      <c r="Z579" s="675"/>
      <c r="AA579" s="675"/>
      <c r="AB579" s="675"/>
      <c r="AC579" s="672"/>
    </row>
    <row r="580" spans="1:29" ht="17.25" customHeight="1" x14ac:dyDescent="0.25">
      <c r="A580" s="415" t="str">
        <f t="shared" si="1105"/>
        <v>MS 1013</v>
      </c>
      <c r="B580" s="661">
        <f t="shared" si="1126"/>
        <v>20</v>
      </c>
      <c r="C580" s="661" t="str">
        <f t="shared" si="1127"/>
        <v>MS 1013-20</v>
      </c>
      <c r="D580" s="346">
        <f t="shared" si="1169"/>
        <v>42174</v>
      </c>
      <c r="E580" s="347">
        <v>7162005.5558000002</v>
      </c>
      <c r="F580" s="348">
        <v>665783.93999999994</v>
      </c>
      <c r="G580" s="348">
        <v>907.678</v>
      </c>
      <c r="H580" s="356">
        <f t="shared" ref="H580" si="1170">SQRT((E580-E579)^2+(F580-F579)^2)*100</f>
        <v>2.7338068569356699</v>
      </c>
      <c r="I580" s="356">
        <f>SQRT((E580-$E$579)^2+(F580-$F$579)^2)*100</f>
        <v>2.7338068569356699</v>
      </c>
      <c r="J580" s="356">
        <f t="shared" ref="J580" si="1171">(G580-G579)*100</f>
        <v>-4.399999999998272</v>
      </c>
      <c r="K580" s="356">
        <f>(G580-$G$579)*100</f>
        <v>-4.399999999998272</v>
      </c>
      <c r="L580" s="356">
        <f t="shared" ref="L580" si="1172">H580/(D580-D579)</f>
        <v>0.19527191835254784</v>
      </c>
      <c r="M580" s="356">
        <f t="shared" ref="M580" si="1173">ABS(J580/(D580-D579))</f>
        <v>0.31428571428559088</v>
      </c>
      <c r="N580" s="361" t="str">
        <f t="shared" ref="N580" si="1174">IF(L580&lt;=0.25,"OK",IF(AND(0.25&lt;L580,L580&lt;=1),"ATENÇÃO",IF(AND(1&lt;L580,L580&lt;=4),"ALERTA",IF(AND(4&lt;L580,L580&lt;=14),"INTERVENÇÃO","PARALISAÇÃO"))))</f>
        <v>OK</v>
      </c>
      <c r="O580" s="361" t="str">
        <f t="shared" ref="O580" si="1175">IF(M580&lt;=0.25,"OK",IF(AND(0.25&lt;M580,M580&lt;=1),"ATENÇÃO",IF(AND(1&lt;M580,M580&lt;=4),"ALERTA",IF(AND(4&lt;M580,M580&lt;=14),"INTERVENÇÃO","PARALISAÇÃO"))))</f>
        <v>ATENÇÃO</v>
      </c>
      <c r="P580" s="361" t="str">
        <f t="shared" ref="P580" si="1176">IF(L580&lt;=1,"COND. MIN.",IF(AND(1&lt;L580, L580&lt;=2),"ATENÇÃO",IF(AND(2&lt;L580,L580&lt;=5),"ALERTA","INTERVENÇÃO")))</f>
        <v>COND. MIN.</v>
      </c>
      <c r="Q580" s="361" t="str">
        <f t="shared" ref="Q580:Q616" si="1177">IF(M580&lt;=2,"COND. MIN.",IF(AND(2&lt;M580, M580&lt;=4),"ATENÇÃO",IF(AND(4&lt;M580, M580&lt;=10),"ALERTA","INTERVENÇÃO")))</f>
        <v>COND. MIN.</v>
      </c>
      <c r="R580" s="625"/>
      <c r="S580" s="625"/>
      <c r="T580" s="625"/>
      <c r="U580" s="625"/>
      <c r="V580" s="356">
        <f t="shared" ref="V580:V616" si="1178">(E580-$E$579)*100</f>
        <v>2.6399999856948853</v>
      </c>
      <c r="W580" s="356">
        <f t="shared" ref="W580:W616" si="1179">(F580-$F$579)*100</f>
        <v>-0.71000000461935997</v>
      </c>
      <c r="X580" s="361" t="str">
        <f t="shared" ref="X580" si="1180">IF(V580&gt;0,"NORTE","SUL")</f>
        <v>NORTE</v>
      </c>
      <c r="Y580" s="361" t="str">
        <f t="shared" ref="Y580" si="1181">IF(W580&gt;0,"LESTE","OESTE")</f>
        <v>OESTE</v>
      </c>
      <c r="Z580" s="361" t="str">
        <f t="shared" ref="Z580" si="1182">IF(AND(X580="SUL", Y580="LESTE"),"SUDESTE", IF(AND(X580="SUL", Y580="OESTE"), "SUDOESTE", IF(AND(X580="NORTE", Y580="LESTE"), "NORDESTE", "NOROESTE")))</f>
        <v>NOROESTE</v>
      </c>
      <c r="AA580" s="358">
        <f t="shared" ref="AA580:AA616" si="1183">ABS(ROUND(W580,2)/ROUND(I580,2))</f>
        <v>0.26007326007326004</v>
      </c>
      <c r="AB580" s="359">
        <f t="shared" ref="AB580" si="1184">DEGREES(ASIN(AA580))</f>
        <v>15.074409181372163</v>
      </c>
      <c r="AC580" s="360" t="s">
        <v>196</v>
      </c>
    </row>
    <row r="581" spans="1:29" ht="17.25" customHeight="1" x14ac:dyDescent="0.25">
      <c r="A581" s="415" t="str">
        <f t="shared" si="1105"/>
        <v>MS 1013</v>
      </c>
      <c r="B581" s="661">
        <f t="shared" si="1126"/>
        <v>21</v>
      </c>
      <c r="C581" s="661" t="str">
        <f t="shared" si="1127"/>
        <v>MS 1013-21</v>
      </c>
      <c r="D581" s="346">
        <f t="shared" si="1169"/>
        <v>42181</v>
      </c>
      <c r="E581" s="347">
        <v>7162005.5588999996</v>
      </c>
      <c r="F581" s="348">
        <v>665783.94660000002</v>
      </c>
      <c r="G581" s="348">
        <v>907.66800000000001</v>
      </c>
      <c r="H581" s="356">
        <f t="shared" ref="H581:H582" si="1185">SQRT((E581-E580)^2+(F581-F580)^2)*100</f>
        <v>0.72917760035520418</v>
      </c>
      <c r="I581" s="356">
        <f t="shared" ref="I581:I582" si="1186">SQRT((E581-$E$579)^2+(F581-$F$579)^2)*100</f>
        <v>2.9504236230879317</v>
      </c>
      <c r="J581" s="356">
        <f t="shared" ref="J581:J582" si="1187">(G581-G580)*100</f>
        <v>-0.99999999999909051</v>
      </c>
      <c r="K581" s="356">
        <f t="shared" ref="K581:K582" si="1188">(G581-$G$579)*100</f>
        <v>-5.3999999999973625</v>
      </c>
      <c r="L581" s="356">
        <f t="shared" ref="L581:L582" si="1189">H581/(D581-D580)</f>
        <v>0.10416822862217202</v>
      </c>
      <c r="M581" s="356">
        <f t="shared" ref="M581:M582" si="1190">ABS(J581/(D581-D580))</f>
        <v>0.14285714285701293</v>
      </c>
      <c r="N581" s="361" t="str">
        <f t="shared" ref="N581:N582" si="1191">IF(L581&lt;=0.25,"OK",IF(AND(0.25&lt;L581,L581&lt;=1),"ATENÇÃO",IF(AND(1&lt;L581,L581&lt;=4),"ALERTA",IF(AND(4&lt;L581,L581&lt;=14),"INTERVENÇÃO","PARALISAÇÃO"))))</f>
        <v>OK</v>
      </c>
      <c r="O581" s="361" t="str">
        <f t="shared" ref="O581:O582" si="1192">IF(M581&lt;=0.25,"OK",IF(AND(0.25&lt;M581,M581&lt;=1),"ATENÇÃO",IF(AND(1&lt;M581,M581&lt;=4),"ALERTA",IF(AND(4&lt;M581,M581&lt;=14),"INTERVENÇÃO","PARALISAÇÃO"))))</f>
        <v>OK</v>
      </c>
      <c r="P581" s="361" t="str">
        <f t="shared" ref="P581:P582" si="1193">IF(L581&lt;=1,"COND. MIN.",IF(AND(1&lt;L581, L581&lt;=2),"ATENÇÃO",IF(AND(2&lt;L581,L581&lt;=5),"ALERTA","INTERVENÇÃO")))</f>
        <v>COND. MIN.</v>
      </c>
      <c r="Q581" s="361" t="str">
        <f t="shared" si="1177"/>
        <v>COND. MIN.</v>
      </c>
      <c r="R581" s="625"/>
      <c r="S581" s="625"/>
      <c r="T581" s="625"/>
      <c r="U581" s="625"/>
      <c r="V581" s="356">
        <f t="shared" si="1178"/>
        <v>2.949999924749136</v>
      </c>
      <c r="W581" s="356">
        <f t="shared" si="1179"/>
        <v>-4.9999996554106474E-2</v>
      </c>
      <c r="X581" s="361" t="str">
        <f t="shared" ref="X581:X582" si="1194">IF(V581&gt;0,"NORTE","SUL")</f>
        <v>NORTE</v>
      </c>
      <c r="Y581" s="361" t="str">
        <f t="shared" ref="Y581:Y582" si="1195">IF(W581&gt;0,"LESTE","OESTE")</f>
        <v>OESTE</v>
      </c>
      <c r="Z581" s="361" t="str">
        <f t="shared" ref="Z581:Z582" si="1196">IF(AND(X581="SUL", Y581="LESTE"),"SUDESTE", IF(AND(X581="SUL", Y581="OESTE"), "SUDOESTE", IF(AND(X581="NORTE", Y581="LESTE"), "NORDESTE", "NOROESTE")))</f>
        <v>NOROESTE</v>
      </c>
      <c r="AA581" s="358">
        <f t="shared" si="1183"/>
        <v>1.6949152542372881E-2</v>
      </c>
      <c r="AB581" s="359">
        <f t="shared" ref="AB581:AB582" si="1197">DEGREES(ASIN(AA581))</f>
        <v>0.97116140898682102</v>
      </c>
      <c r="AC581" s="360"/>
    </row>
    <row r="582" spans="1:29" ht="17.25" customHeight="1" x14ac:dyDescent="0.25">
      <c r="A582" s="415" t="str">
        <f t="shared" si="1105"/>
        <v>MS 1013</v>
      </c>
      <c r="B582" s="661">
        <f t="shared" si="1126"/>
        <v>22</v>
      </c>
      <c r="C582" s="661" t="str">
        <f t="shared" si="1127"/>
        <v>MS 1013-22</v>
      </c>
      <c r="D582" s="346">
        <f t="shared" si="1169"/>
        <v>42188</v>
      </c>
      <c r="E582" s="347">
        <v>7162005.5554999998</v>
      </c>
      <c r="F582" s="348">
        <v>665783.92760000005</v>
      </c>
      <c r="G582" s="348">
        <v>907.64300000000003</v>
      </c>
      <c r="H582" s="356">
        <f t="shared" si="1185"/>
        <v>1.9301813324819266</v>
      </c>
      <c r="I582" s="356">
        <f t="shared" si="1186"/>
        <v>3.2580054758240871</v>
      </c>
      <c r="J582" s="356">
        <f t="shared" si="1187"/>
        <v>-2.4999999999977263</v>
      </c>
      <c r="K582" s="356">
        <f t="shared" si="1188"/>
        <v>-7.8999999999950887</v>
      </c>
      <c r="L582" s="356">
        <f t="shared" si="1189"/>
        <v>0.27574019035456093</v>
      </c>
      <c r="M582" s="356">
        <f t="shared" si="1190"/>
        <v>0.3571428571425323</v>
      </c>
      <c r="N582" s="361" t="str">
        <f t="shared" si="1191"/>
        <v>ATENÇÃO</v>
      </c>
      <c r="O582" s="361" t="str">
        <f t="shared" si="1192"/>
        <v>ATENÇÃO</v>
      </c>
      <c r="P582" s="361" t="str">
        <f t="shared" si="1193"/>
        <v>COND. MIN.</v>
      </c>
      <c r="Q582" s="361" t="str">
        <f t="shared" si="1177"/>
        <v>COND. MIN.</v>
      </c>
      <c r="R582" s="625"/>
      <c r="S582" s="625"/>
      <c r="T582" s="625"/>
      <c r="U582" s="625"/>
      <c r="V582" s="356">
        <f t="shared" si="1178"/>
        <v>2.6099999435245991</v>
      </c>
      <c r="W582" s="356">
        <f t="shared" si="1179"/>
        <v>-1.9499999936670065</v>
      </c>
      <c r="X582" s="361" t="str">
        <f t="shared" si="1194"/>
        <v>NORTE</v>
      </c>
      <c r="Y582" s="361" t="str">
        <f t="shared" si="1195"/>
        <v>OESTE</v>
      </c>
      <c r="Z582" s="361" t="str">
        <f t="shared" si="1196"/>
        <v>NOROESTE</v>
      </c>
      <c r="AA582" s="358">
        <f t="shared" si="1183"/>
        <v>0.59815950920245398</v>
      </c>
      <c r="AB582" s="359">
        <f t="shared" si="1197"/>
        <v>36.738195611695957</v>
      </c>
      <c r="AC582" s="360"/>
    </row>
    <row r="583" spans="1:29" ht="17.25" customHeight="1" x14ac:dyDescent="0.25">
      <c r="A583" s="415" t="str">
        <f t="shared" si="1105"/>
        <v>MS 1013</v>
      </c>
      <c r="B583" s="661">
        <f t="shared" si="1126"/>
        <v>23</v>
      </c>
      <c r="C583" s="661" t="str">
        <f t="shared" si="1127"/>
        <v>MS 1013-23</v>
      </c>
      <c r="D583" s="346">
        <f t="shared" si="1169"/>
        <v>42195</v>
      </c>
      <c r="E583" s="347">
        <v>7162005.5623000003</v>
      </c>
      <c r="F583" s="348">
        <v>665783.91839999997</v>
      </c>
      <c r="G583" s="348">
        <v>907.62599999999998</v>
      </c>
      <c r="H583" s="356">
        <f t="shared" ref="H583:H584" si="1198">SQRT((E583-E582)^2+(F583-F582)^2)*100</f>
        <v>1.144028011778139</v>
      </c>
      <c r="I583" s="356">
        <f t="shared" ref="I583:I584" si="1199">SQRT((E583-$E$579)^2+(F583-$F$579)^2)*100</f>
        <v>4.3658905171938285</v>
      </c>
      <c r="J583" s="356">
        <f t="shared" ref="J583:J584" si="1200">(G583-G582)*100</f>
        <v>-1.7000000000052751</v>
      </c>
      <c r="K583" s="356">
        <f t="shared" ref="K583:K584" si="1201">(G583-$G$579)*100</f>
        <v>-9.6000000000003638</v>
      </c>
      <c r="L583" s="356">
        <f t="shared" ref="L583:L584" si="1202">H583/(D583-D582)</f>
        <v>0.16343257311116272</v>
      </c>
      <c r="M583" s="356">
        <f t="shared" ref="M583:M584" si="1203">ABS(J583/(D583-D582))</f>
        <v>0.24285714285789645</v>
      </c>
      <c r="N583" s="361" t="str">
        <f t="shared" ref="N583:N584" si="1204">IF(L583&lt;=0.25,"OK",IF(AND(0.25&lt;L583,L583&lt;=1),"ATENÇÃO",IF(AND(1&lt;L583,L583&lt;=4),"ALERTA",IF(AND(4&lt;L583,L583&lt;=14),"INTERVENÇÃO","PARALISAÇÃO"))))</f>
        <v>OK</v>
      </c>
      <c r="O583" s="361" t="str">
        <f t="shared" ref="O583:O584" si="1205">IF(M583&lt;=0.25,"OK",IF(AND(0.25&lt;M583,M583&lt;=1),"ATENÇÃO",IF(AND(1&lt;M583,M583&lt;=4),"ALERTA",IF(AND(4&lt;M583,M583&lt;=14),"INTERVENÇÃO","PARALISAÇÃO"))))</f>
        <v>OK</v>
      </c>
      <c r="P583" s="361" t="str">
        <f t="shared" ref="P583:P584" si="1206">IF(L583&lt;=1,"COND. MIN.",IF(AND(1&lt;L583, L583&lt;=2),"ATENÇÃO",IF(AND(2&lt;L583,L583&lt;=5),"ALERTA","INTERVENÇÃO")))</f>
        <v>COND. MIN.</v>
      </c>
      <c r="Q583" s="361" t="str">
        <f t="shared" si="1177"/>
        <v>COND. MIN.</v>
      </c>
      <c r="R583" s="625"/>
      <c r="S583" s="625"/>
      <c r="T583" s="625"/>
      <c r="U583" s="625"/>
      <c r="V583" s="356">
        <f t="shared" si="1178"/>
        <v>3.2899999991059303</v>
      </c>
      <c r="W583" s="356">
        <f t="shared" si="1179"/>
        <v>-2.8700000024400651</v>
      </c>
      <c r="X583" s="361" t="str">
        <f t="shared" ref="X583:X584" si="1207">IF(V583&gt;0,"NORTE","SUL")</f>
        <v>NORTE</v>
      </c>
      <c r="Y583" s="361" t="str">
        <f t="shared" ref="Y583:Y584" si="1208">IF(W583&gt;0,"LESTE","OESTE")</f>
        <v>OESTE</v>
      </c>
      <c r="Z583" s="361" t="str">
        <f t="shared" ref="Z583:Z584" si="1209">IF(AND(X583="SUL", Y583="LESTE"),"SUDESTE", IF(AND(X583="SUL", Y583="OESTE"), "SUDOESTE", IF(AND(X583="NORTE", Y583="LESTE"), "NORDESTE", "NOROESTE")))</f>
        <v>NOROESTE</v>
      </c>
      <c r="AA583" s="358">
        <f t="shared" si="1183"/>
        <v>0.65675057208237986</v>
      </c>
      <c r="AB583" s="359">
        <f t="shared" ref="AB583:AB584" si="1210">DEGREES(ASIN(AA583))</f>
        <v>41.052521261101077</v>
      </c>
      <c r="AC583" s="360"/>
    </row>
    <row r="584" spans="1:29" ht="17.25" customHeight="1" x14ac:dyDescent="0.25">
      <c r="A584" s="415" t="str">
        <f t="shared" si="1105"/>
        <v>MS 1013</v>
      </c>
      <c r="B584" s="661">
        <f t="shared" si="1126"/>
        <v>24</v>
      </c>
      <c r="C584" s="661" t="str">
        <f t="shared" si="1127"/>
        <v>MS 1013-24</v>
      </c>
      <c r="D584" s="346">
        <f t="shared" si="1169"/>
        <v>42202</v>
      </c>
      <c r="E584" s="347">
        <v>7162005.5584000004</v>
      </c>
      <c r="F584" s="348">
        <v>665783.86679999996</v>
      </c>
      <c r="G584" s="348">
        <v>907.60299999999995</v>
      </c>
      <c r="H584" s="356">
        <f t="shared" si="1198"/>
        <v>5.174717383402804</v>
      </c>
      <c r="I584" s="356">
        <f t="shared" si="1199"/>
        <v>8.5376167696399019</v>
      </c>
      <c r="J584" s="356">
        <f t="shared" si="1200"/>
        <v>-2.3000000000024556</v>
      </c>
      <c r="K584" s="356">
        <f t="shared" si="1201"/>
        <v>-11.900000000002819</v>
      </c>
      <c r="L584" s="356">
        <f t="shared" si="1202"/>
        <v>0.7392453404861149</v>
      </c>
      <c r="M584" s="356">
        <f t="shared" si="1203"/>
        <v>0.3285714285717794</v>
      </c>
      <c r="N584" s="361" t="str">
        <f t="shared" si="1204"/>
        <v>ATENÇÃO</v>
      </c>
      <c r="O584" s="361" t="str">
        <f t="shared" si="1205"/>
        <v>ATENÇÃO</v>
      </c>
      <c r="P584" s="361" t="str">
        <f t="shared" si="1206"/>
        <v>COND. MIN.</v>
      </c>
      <c r="Q584" s="361" t="str">
        <f t="shared" si="1177"/>
        <v>COND. MIN.</v>
      </c>
      <c r="R584" s="625"/>
      <c r="S584" s="625"/>
      <c r="T584" s="625"/>
      <c r="U584" s="625"/>
      <c r="V584" s="356">
        <f t="shared" si="1178"/>
        <v>2.9000000096857548</v>
      </c>
      <c r="W584" s="356">
        <f t="shared" si="1179"/>
        <v>-8.030000003054738</v>
      </c>
      <c r="X584" s="361" t="str">
        <f t="shared" si="1207"/>
        <v>NORTE</v>
      </c>
      <c r="Y584" s="361" t="str">
        <f t="shared" si="1208"/>
        <v>OESTE</v>
      </c>
      <c r="Z584" s="361" t="str">
        <f t="shared" si="1209"/>
        <v>NOROESTE</v>
      </c>
      <c r="AA584" s="358">
        <f t="shared" si="1183"/>
        <v>0.94028103044496492</v>
      </c>
      <c r="AB584" s="359">
        <f t="shared" si="1210"/>
        <v>70.098805476001971</v>
      </c>
      <c r="AC584" s="360"/>
    </row>
    <row r="585" spans="1:29" ht="17.25" customHeight="1" x14ac:dyDescent="0.25">
      <c r="A585" s="415" t="str">
        <f t="shared" si="1105"/>
        <v>MS 1013</v>
      </c>
      <c r="B585" s="661">
        <f t="shared" si="1126"/>
        <v>25</v>
      </c>
      <c r="C585" s="661" t="str">
        <f t="shared" si="1127"/>
        <v>MS 1013-25</v>
      </c>
      <c r="D585" s="346">
        <f t="shared" si="1169"/>
        <v>42209</v>
      </c>
      <c r="E585" s="347">
        <v>7162005.5766000003</v>
      </c>
      <c r="F585" s="348">
        <v>665783.91390000004</v>
      </c>
      <c r="G585" s="348">
        <v>907.577</v>
      </c>
      <c r="H585" s="356">
        <f t="shared" ref="H585:H586" si="1211">SQRT((E585-E584)^2+(F585-F584)^2)*100</f>
        <v>5.0494059068261805</v>
      </c>
      <c r="I585" s="356">
        <f t="shared" ref="I585:I586" si="1212">SQRT((E585-$E$579)^2+(F585-$F$579)^2)*100</f>
        <v>5.7706845246719336</v>
      </c>
      <c r="J585" s="356">
        <f t="shared" ref="J585:J586" si="1213">(G585-G584)*100</f>
        <v>-2.5999999999953616</v>
      </c>
      <c r="K585" s="356">
        <f t="shared" ref="K585:K586" si="1214">(G585-$G$579)*100</f>
        <v>-14.499999999998181</v>
      </c>
      <c r="L585" s="356">
        <f t="shared" ref="L585:L586" si="1215">H585/(D585-D584)</f>
        <v>0.72134370097516864</v>
      </c>
      <c r="M585" s="356">
        <f t="shared" ref="M585:M586" si="1216">ABS(J585/(D585-D584))</f>
        <v>0.3714285714279088</v>
      </c>
      <c r="N585" s="361" t="str">
        <f t="shared" ref="N585:N586" si="1217">IF(L585&lt;=0.25,"OK",IF(AND(0.25&lt;L585,L585&lt;=1),"ATENÇÃO",IF(AND(1&lt;L585,L585&lt;=4),"ALERTA",IF(AND(4&lt;L585,L585&lt;=14),"INTERVENÇÃO","PARALISAÇÃO"))))</f>
        <v>ATENÇÃO</v>
      </c>
      <c r="O585" s="361" t="str">
        <f t="shared" ref="O585:O586" si="1218">IF(M585&lt;=0.25,"OK",IF(AND(0.25&lt;M585,M585&lt;=1),"ATENÇÃO",IF(AND(1&lt;M585,M585&lt;=4),"ALERTA",IF(AND(4&lt;M585,M585&lt;=14),"INTERVENÇÃO","PARALISAÇÃO"))))</f>
        <v>ATENÇÃO</v>
      </c>
      <c r="P585" s="361" t="str">
        <f t="shared" ref="P585:P586" si="1219">IF(L585&lt;=1,"COND. MIN.",IF(AND(1&lt;L585, L585&lt;=2),"ATENÇÃO",IF(AND(2&lt;L585,L585&lt;=5),"ALERTA","INTERVENÇÃO")))</f>
        <v>COND. MIN.</v>
      </c>
      <c r="Q585" s="361" t="str">
        <f t="shared" si="1177"/>
        <v>COND. MIN.</v>
      </c>
      <c r="R585" s="625"/>
      <c r="S585" s="625"/>
      <c r="T585" s="625"/>
      <c r="U585" s="625"/>
      <c r="V585" s="356">
        <f t="shared" si="1178"/>
        <v>4.7199999913573265</v>
      </c>
      <c r="W585" s="356">
        <f t="shared" si="1179"/>
        <v>-3.3199999947100878</v>
      </c>
      <c r="X585" s="361" t="str">
        <f t="shared" ref="X585:X586" si="1220">IF(V585&gt;0,"NORTE","SUL")</f>
        <v>NORTE</v>
      </c>
      <c r="Y585" s="361" t="str">
        <f t="shared" ref="Y585:Y586" si="1221">IF(W585&gt;0,"LESTE","OESTE")</f>
        <v>OESTE</v>
      </c>
      <c r="Z585" s="361" t="str">
        <f t="shared" ref="Z585:Z586" si="1222">IF(AND(X585="SUL", Y585="LESTE"),"SUDESTE", IF(AND(X585="SUL", Y585="OESTE"), "SUDOESTE", IF(AND(X585="NORTE", Y585="LESTE"), "NORDESTE", "NOROESTE")))</f>
        <v>NOROESTE</v>
      </c>
      <c r="AA585" s="358">
        <f t="shared" si="1183"/>
        <v>0.57538994800693244</v>
      </c>
      <c r="AB585" s="359">
        <f t="shared" ref="AB585:AB586" si="1223">DEGREES(ASIN(AA585))</f>
        <v>35.126945067157912</v>
      </c>
      <c r="AC585" s="360"/>
    </row>
    <row r="586" spans="1:29" ht="17.25" customHeight="1" x14ac:dyDescent="0.25">
      <c r="A586" s="415" t="str">
        <f t="shared" si="1105"/>
        <v>MS 1013</v>
      </c>
      <c r="B586" s="661">
        <f t="shared" si="1126"/>
        <v>26</v>
      </c>
      <c r="C586" s="661" t="str">
        <f t="shared" si="1127"/>
        <v>MS 1013-26</v>
      </c>
      <c r="D586" s="346">
        <f t="shared" si="1169"/>
        <v>42216</v>
      </c>
      <c r="E586" s="347">
        <v>7162005.5504000001</v>
      </c>
      <c r="F586" s="348">
        <v>665783.89930000005</v>
      </c>
      <c r="G586" s="348">
        <v>907.56299999999999</v>
      </c>
      <c r="H586" s="356">
        <f t="shared" si="1211"/>
        <v>2.9993332761798648</v>
      </c>
      <c r="I586" s="356">
        <f t="shared" si="1212"/>
        <v>5.2209577498490942</v>
      </c>
      <c r="J586" s="356">
        <f t="shared" si="1213"/>
        <v>-1.4000000000010004</v>
      </c>
      <c r="K586" s="356">
        <f t="shared" si="1214"/>
        <v>-15.899999999999181</v>
      </c>
      <c r="L586" s="356">
        <f t="shared" si="1215"/>
        <v>0.42847618231140927</v>
      </c>
      <c r="M586" s="356">
        <f t="shared" si="1216"/>
        <v>0.20000000000014292</v>
      </c>
      <c r="N586" s="361" t="str">
        <f t="shared" si="1217"/>
        <v>ATENÇÃO</v>
      </c>
      <c r="O586" s="361" t="str">
        <f t="shared" si="1218"/>
        <v>OK</v>
      </c>
      <c r="P586" s="361" t="str">
        <f t="shared" si="1219"/>
        <v>COND. MIN.</v>
      </c>
      <c r="Q586" s="361" t="str">
        <f t="shared" si="1177"/>
        <v>COND. MIN.</v>
      </c>
      <c r="R586" s="625"/>
      <c r="S586" s="625"/>
      <c r="T586" s="625"/>
      <c r="U586" s="625"/>
      <c r="V586" s="356">
        <f t="shared" si="1178"/>
        <v>2.0999999716877937</v>
      </c>
      <c r="W586" s="356">
        <f t="shared" si="1179"/>
        <v>-4.7799999942071736</v>
      </c>
      <c r="X586" s="361" t="str">
        <f t="shared" si="1220"/>
        <v>NORTE</v>
      </c>
      <c r="Y586" s="361" t="str">
        <f t="shared" si="1221"/>
        <v>OESTE</v>
      </c>
      <c r="Z586" s="361" t="str">
        <f t="shared" si="1222"/>
        <v>NOROESTE</v>
      </c>
      <c r="AA586" s="358">
        <f t="shared" si="1183"/>
        <v>0.91570881226053646</v>
      </c>
      <c r="AB586" s="359">
        <f t="shared" si="1223"/>
        <v>66.306589154600417</v>
      </c>
      <c r="AC586" s="360"/>
    </row>
    <row r="587" spans="1:29" ht="17.25" customHeight="1" x14ac:dyDescent="0.25">
      <c r="A587" s="415" t="str">
        <f t="shared" si="1105"/>
        <v>MS 1013</v>
      </c>
      <c r="B587" s="661">
        <f t="shared" si="1126"/>
        <v>27</v>
      </c>
      <c r="C587" s="661" t="str">
        <f t="shared" si="1127"/>
        <v>MS 1013-27</v>
      </c>
      <c r="D587" s="346">
        <f t="shared" si="1169"/>
        <v>42223</v>
      </c>
      <c r="E587" s="347">
        <v>7162005.5548999999</v>
      </c>
      <c r="F587" s="348">
        <v>665783.89029999997</v>
      </c>
      <c r="G587" s="348">
        <v>907.54300000000001</v>
      </c>
      <c r="H587" s="356">
        <f t="shared" ref="H587" si="1224">SQRT((E587-E586)^2+(F587-F586)^2)*100</f>
        <v>1.0062305882089051</v>
      </c>
      <c r="I587" s="356">
        <f t="shared" ref="I587" si="1225">SQRT((E587-$E$579)^2+(F587-$F$579)^2)*100</f>
        <v>6.2261464630923244</v>
      </c>
      <c r="J587" s="356">
        <f t="shared" ref="J587" si="1226">(G587-G586)*100</f>
        <v>-1.999999999998181</v>
      </c>
      <c r="K587" s="356">
        <f t="shared" ref="K587" si="1227">(G587-$G$579)*100</f>
        <v>-17.899999999997362</v>
      </c>
      <c r="L587" s="356">
        <f t="shared" ref="L587" si="1228">H587/(D587-D586)</f>
        <v>0.14374722688698643</v>
      </c>
      <c r="M587" s="356">
        <f t="shared" ref="M587" si="1229">ABS(J587/(D587-D586))</f>
        <v>0.28571428571402585</v>
      </c>
      <c r="N587" s="361" t="str">
        <f t="shared" ref="N587" si="1230">IF(L587&lt;=0.25,"OK",IF(AND(0.25&lt;L587,L587&lt;=1),"ATENÇÃO",IF(AND(1&lt;L587,L587&lt;=4),"ALERTA",IF(AND(4&lt;L587,L587&lt;=14),"INTERVENÇÃO","PARALISAÇÃO"))))</f>
        <v>OK</v>
      </c>
      <c r="O587" s="361" t="str">
        <f t="shared" ref="O587" si="1231">IF(M587&lt;=0.25,"OK",IF(AND(0.25&lt;M587,M587&lt;=1),"ATENÇÃO",IF(AND(1&lt;M587,M587&lt;=4),"ALERTA",IF(AND(4&lt;M587,M587&lt;=14),"INTERVENÇÃO","PARALISAÇÃO"))))</f>
        <v>ATENÇÃO</v>
      </c>
      <c r="P587" s="361" t="str">
        <f t="shared" ref="P587" si="1232">IF(L587&lt;=1,"COND. MIN.",IF(AND(1&lt;L587, L587&lt;=2),"ATENÇÃO",IF(AND(2&lt;L587,L587&lt;=5),"ALERTA","INTERVENÇÃO")))</f>
        <v>COND. MIN.</v>
      </c>
      <c r="Q587" s="361" t="str">
        <f t="shared" si="1177"/>
        <v>COND. MIN.</v>
      </c>
      <c r="R587" s="625"/>
      <c r="S587" s="625"/>
      <c r="T587" s="625"/>
      <c r="U587" s="625"/>
      <c r="V587" s="356">
        <f t="shared" si="1178"/>
        <v>2.5499999523162842</v>
      </c>
      <c r="W587" s="356">
        <f t="shared" si="1179"/>
        <v>-5.6800000020302832</v>
      </c>
      <c r="X587" s="361" t="str">
        <f t="shared" ref="X587" si="1233">IF(V587&gt;0,"NORTE","SUL")</f>
        <v>NORTE</v>
      </c>
      <c r="Y587" s="361" t="str">
        <f t="shared" ref="Y587" si="1234">IF(W587&gt;0,"LESTE","OESTE")</f>
        <v>OESTE</v>
      </c>
      <c r="Z587" s="361" t="str">
        <f t="shared" ref="Z587" si="1235">IF(AND(X587="SUL", Y587="LESTE"),"SUDESTE", IF(AND(X587="SUL", Y587="OESTE"), "SUDOESTE", IF(AND(X587="NORTE", Y587="LESTE"), "NORDESTE", "NOROESTE")))</f>
        <v>NOROESTE</v>
      </c>
      <c r="AA587" s="358">
        <f t="shared" si="1183"/>
        <v>0.91171749598715879</v>
      </c>
      <c r="AB587" s="359">
        <f t="shared" ref="AB587" si="1236">DEGREES(ASIN(AA587))</f>
        <v>65.743786304977519</v>
      </c>
      <c r="AC587" s="360"/>
    </row>
    <row r="588" spans="1:29" ht="17.25" customHeight="1" x14ac:dyDescent="0.25">
      <c r="A588" s="415" t="str">
        <f t="shared" si="1105"/>
        <v>MS 1013</v>
      </c>
      <c r="B588" s="661">
        <f t="shared" si="1126"/>
        <v>28</v>
      </c>
      <c r="C588" s="661" t="str">
        <f t="shared" si="1127"/>
        <v>MS 1013-28</v>
      </c>
      <c r="D588" s="346">
        <f t="shared" si="1169"/>
        <v>42230</v>
      </c>
      <c r="E588" s="347">
        <v>7162005.5615999997</v>
      </c>
      <c r="F588" s="348">
        <v>665783.87609999999</v>
      </c>
      <c r="G588" s="348">
        <v>907.52499999999998</v>
      </c>
      <c r="H588" s="356">
        <f t="shared" ref="H588:H590" si="1237">SQRT((E588-E587)^2+(F588-F587)^2)*100</f>
        <v>1.5701273724194436</v>
      </c>
      <c r="I588" s="356">
        <f t="shared" ref="I588:I590" si="1238">SQRT((E588-$E$579)^2+(F588-$F$579)^2)*100</f>
        <v>7.7960502535064107</v>
      </c>
      <c r="J588" s="356">
        <f t="shared" ref="J588:J590" si="1239">(G588-G587)*100</f>
        <v>-1.8000000000029104</v>
      </c>
      <c r="K588" s="356">
        <f t="shared" ref="K588:K590" si="1240">(G588-$G$579)*100</f>
        <v>-19.700000000000273</v>
      </c>
      <c r="L588" s="356">
        <f t="shared" ref="L588:L590" si="1241">H588/(D588-D587)</f>
        <v>0.22430391034563479</v>
      </c>
      <c r="M588" s="356">
        <f t="shared" ref="M588:M590" si="1242">ABS(J588/(D588-D587))</f>
        <v>0.2571428571432729</v>
      </c>
      <c r="N588" s="361" t="str">
        <f t="shared" ref="N588:N590" si="1243">IF(L588&lt;=0.25,"OK",IF(AND(0.25&lt;L588,L588&lt;=1),"ATENÇÃO",IF(AND(1&lt;L588,L588&lt;=4),"ALERTA",IF(AND(4&lt;L588,L588&lt;=14),"INTERVENÇÃO","PARALISAÇÃO"))))</f>
        <v>OK</v>
      </c>
      <c r="O588" s="361" t="str">
        <f t="shared" ref="O588:O590" si="1244">IF(M588&lt;=0.25,"OK",IF(AND(0.25&lt;M588,M588&lt;=1),"ATENÇÃO",IF(AND(1&lt;M588,M588&lt;=4),"ALERTA",IF(AND(4&lt;M588,M588&lt;=14),"INTERVENÇÃO","PARALISAÇÃO"))))</f>
        <v>ATENÇÃO</v>
      </c>
      <c r="P588" s="361" t="str">
        <f t="shared" ref="P588:P590" si="1245">IF(L588&lt;=1,"COND. MIN.",IF(AND(1&lt;L588, L588&lt;=2),"ATENÇÃO",IF(AND(2&lt;L588,L588&lt;=5),"ALERTA","INTERVENÇÃO")))</f>
        <v>COND. MIN.</v>
      </c>
      <c r="Q588" s="361" t="str">
        <f t="shared" si="1177"/>
        <v>COND. MIN.</v>
      </c>
      <c r="R588" s="625"/>
      <c r="S588" s="625"/>
      <c r="T588" s="625"/>
      <c r="U588" s="625"/>
      <c r="V588" s="356">
        <f t="shared" si="1178"/>
        <v>3.2199999317526817</v>
      </c>
      <c r="W588" s="356">
        <f t="shared" si="1179"/>
        <v>-7.099999999627471</v>
      </c>
      <c r="X588" s="361" t="str">
        <f t="shared" ref="X588:X590" si="1246">IF(V588&gt;0,"NORTE","SUL")</f>
        <v>NORTE</v>
      </c>
      <c r="Y588" s="361" t="str">
        <f t="shared" ref="Y588:Y590" si="1247">IF(W588&gt;0,"LESTE","OESTE")</f>
        <v>OESTE</v>
      </c>
      <c r="Z588" s="361" t="str">
        <f t="shared" ref="Z588:Z590" si="1248">IF(AND(X588="SUL", Y588="LESTE"),"SUDESTE", IF(AND(X588="SUL", Y588="OESTE"), "SUDOESTE", IF(AND(X588="NORTE", Y588="LESTE"), "NORDESTE", "NOROESTE")))</f>
        <v>NOROESTE</v>
      </c>
      <c r="AA588" s="358">
        <f t="shared" si="1183"/>
        <v>0.91025641025641024</v>
      </c>
      <c r="AB588" s="359">
        <f t="shared" ref="AB588:AB590" si="1249">DEGREES(ASIN(AA588))</f>
        <v>65.540809604558206</v>
      </c>
      <c r="AC588" s="360"/>
    </row>
    <row r="589" spans="1:29" ht="17.25" customHeight="1" x14ac:dyDescent="0.25">
      <c r="A589" s="415" t="str">
        <f t="shared" si="1105"/>
        <v>MS 1013</v>
      </c>
      <c r="B589" s="661">
        <f t="shared" si="1126"/>
        <v>29</v>
      </c>
      <c r="C589" s="661" t="str">
        <f t="shared" si="1127"/>
        <v>MS 1013-29</v>
      </c>
      <c r="D589" s="346">
        <f t="shared" si="1169"/>
        <v>42244</v>
      </c>
      <c r="E589" s="347">
        <v>7162005.5844000001</v>
      </c>
      <c r="F589" s="348">
        <v>665783.88170000003</v>
      </c>
      <c r="G589" s="348">
        <v>907.49</v>
      </c>
      <c r="H589" s="356">
        <f t="shared" si="1237"/>
        <v>2.3477649326588366</v>
      </c>
      <c r="I589" s="356">
        <f t="shared" si="1238"/>
        <v>8.5452676742121376</v>
      </c>
      <c r="J589" s="356">
        <f t="shared" si="1239"/>
        <v>-3.4999999999968168</v>
      </c>
      <c r="K589" s="356">
        <f t="shared" si="1240"/>
        <v>-23.19999999999709</v>
      </c>
      <c r="L589" s="356">
        <f t="shared" si="1241"/>
        <v>0.16769749518991689</v>
      </c>
      <c r="M589" s="356">
        <f t="shared" si="1242"/>
        <v>0.24999999999977263</v>
      </c>
      <c r="N589" s="361" t="str">
        <f t="shared" si="1243"/>
        <v>OK</v>
      </c>
      <c r="O589" s="361" t="str">
        <f t="shared" si="1244"/>
        <v>OK</v>
      </c>
      <c r="P589" s="361" t="str">
        <f t="shared" si="1245"/>
        <v>COND. MIN.</v>
      </c>
      <c r="Q589" s="361" t="str">
        <f t="shared" si="1177"/>
        <v>COND. MIN.</v>
      </c>
      <c r="R589" s="625"/>
      <c r="S589" s="625"/>
      <c r="T589" s="625"/>
      <c r="U589" s="625"/>
      <c r="V589" s="356">
        <f t="shared" si="1178"/>
        <v>5.4999999701976776</v>
      </c>
      <c r="W589" s="356">
        <f t="shared" si="1179"/>
        <v>-6.5399999963119626</v>
      </c>
      <c r="X589" s="361" t="str">
        <f t="shared" si="1246"/>
        <v>NORTE</v>
      </c>
      <c r="Y589" s="361" t="str">
        <f t="shared" si="1247"/>
        <v>OESTE</v>
      </c>
      <c r="Z589" s="361" t="str">
        <f t="shared" si="1248"/>
        <v>NOROESTE</v>
      </c>
      <c r="AA589" s="358">
        <f t="shared" si="1183"/>
        <v>0.76491228070175432</v>
      </c>
      <c r="AB589" s="359">
        <f t="shared" si="1249"/>
        <v>49.899188749633446</v>
      </c>
      <c r="AC589" s="360"/>
    </row>
    <row r="590" spans="1:29" ht="17.25" customHeight="1" x14ac:dyDescent="0.25">
      <c r="A590" s="415" t="str">
        <f t="shared" si="1105"/>
        <v>MS 1013</v>
      </c>
      <c r="B590" s="661">
        <f t="shared" si="1126"/>
        <v>30</v>
      </c>
      <c r="C590" s="661" t="str">
        <f t="shared" si="1127"/>
        <v>MS 1013-30</v>
      </c>
      <c r="D590" s="346">
        <f t="shared" si="1169"/>
        <v>42251</v>
      </c>
      <c r="E590" s="347">
        <v>7162005.5928999996</v>
      </c>
      <c r="F590" s="348">
        <v>665783.88560000004</v>
      </c>
      <c r="G590" s="348">
        <v>907.47299999999996</v>
      </c>
      <c r="H590" s="356">
        <f t="shared" si="1237"/>
        <v>0.9352004710394537</v>
      </c>
      <c r="I590" s="356">
        <f t="shared" si="1238"/>
        <v>8.8399660048536202</v>
      </c>
      <c r="J590" s="356">
        <f t="shared" si="1239"/>
        <v>-1.7000000000052751</v>
      </c>
      <c r="K590" s="356">
        <f t="shared" si="1240"/>
        <v>-24.900000000002365</v>
      </c>
      <c r="L590" s="356">
        <f t="shared" si="1241"/>
        <v>0.13360006729135052</v>
      </c>
      <c r="M590" s="356">
        <f t="shared" si="1242"/>
        <v>0.24285714285789645</v>
      </c>
      <c r="N590" s="361" t="str">
        <f t="shared" si="1243"/>
        <v>OK</v>
      </c>
      <c r="O590" s="361" t="str">
        <f t="shared" si="1244"/>
        <v>OK</v>
      </c>
      <c r="P590" s="361" t="str">
        <f t="shared" si="1245"/>
        <v>COND. MIN.</v>
      </c>
      <c r="Q590" s="361" t="str">
        <f t="shared" si="1177"/>
        <v>COND. MIN.</v>
      </c>
      <c r="R590" s="625"/>
      <c r="S590" s="625"/>
      <c r="T590" s="625"/>
      <c r="U590" s="625"/>
      <c r="V590" s="356">
        <f t="shared" si="1178"/>
        <v>6.3499999232590199</v>
      </c>
      <c r="W590" s="356">
        <f t="shared" si="1179"/>
        <v>-6.1499999952502549</v>
      </c>
      <c r="X590" s="361" t="str">
        <f t="shared" si="1246"/>
        <v>NORTE</v>
      </c>
      <c r="Y590" s="361" t="str">
        <f t="shared" si="1247"/>
        <v>OESTE</v>
      </c>
      <c r="Z590" s="361" t="str">
        <f t="shared" si="1248"/>
        <v>NOROESTE</v>
      </c>
      <c r="AA590" s="358">
        <f t="shared" si="1183"/>
        <v>0.69570135746606343</v>
      </c>
      <c r="AB590" s="359">
        <f t="shared" si="1249"/>
        <v>44.08313271359907</v>
      </c>
      <c r="AC590" s="360"/>
    </row>
    <row r="591" spans="1:29" ht="17.25" customHeight="1" x14ac:dyDescent="0.25">
      <c r="A591" s="415" t="str">
        <f t="shared" si="1105"/>
        <v>MS 1013</v>
      </c>
      <c r="B591" s="661">
        <f t="shared" si="1126"/>
        <v>31</v>
      </c>
      <c r="C591" s="661" t="str">
        <f t="shared" si="1127"/>
        <v>MS 1013-31</v>
      </c>
      <c r="D591" s="346">
        <f t="shared" si="1169"/>
        <v>42258</v>
      </c>
      <c r="E591" s="347">
        <v>7162005.5864000004</v>
      </c>
      <c r="F591" s="348">
        <v>665783.87809999997</v>
      </c>
      <c r="G591" s="348">
        <v>907.44799999999998</v>
      </c>
      <c r="H591" s="356">
        <f t="shared" ref="H591" si="1250">SQRT((E591-E590)^2+(F591-F590)^2)*100</f>
        <v>0.9924716147786381</v>
      </c>
      <c r="I591" s="356">
        <f t="shared" ref="I591" si="1251">SQRT((E591-$E$579)^2+(F591-$F$579)^2)*100</f>
        <v>8.9498603373680599</v>
      </c>
      <c r="J591" s="356">
        <f t="shared" ref="J591" si="1252">(G591-G590)*100</f>
        <v>-2.4999999999977263</v>
      </c>
      <c r="K591" s="356">
        <f t="shared" ref="K591" si="1253">(G591-$G$579)*100</f>
        <v>-27.400000000000091</v>
      </c>
      <c r="L591" s="356">
        <f t="shared" ref="L591" si="1254">H591/(D591-D590)</f>
        <v>0.14178165925409117</v>
      </c>
      <c r="M591" s="356">
        <f t="shared" ref="M591" si="1255">ABS(J591/(D591-D590))</f>
        <v>0.3571428571425323</v>
      </c>
      <c r="N591" s="361" t="str">
        <f t="shared" ref="N591" si="1256">IF(L591&lt;=0.25,"OK",IF(AND(0.25&lt;L591,L591&lt;=1),"ATENÇÃO",IF(AND(1&lt;L591,L591&lt;=4),"ALERTA",IF(AND(4&lt;L591,L591&lt;=14),"INTERVENÇÃO","PARALISAÇÃO"))))</f>
        <v>OK</v>
      </c>
      <c r="O591" s="361" t="str">
        <f t="shared" ref="O591" si="1257">IF(M591&lt;=0.25,"OK",IF(AND(0.25&lt;M591,M591&lt;=1),"ATENÇÃO",IF(AND(1&lt;M591,M591&lt;=4),"ALERTA",IF(AND(4&lt;M591,M591&lt;=14),"INTERVENÇÃO","PARALISAÇÃO"))))</f>
        <v>ATENÇÃO</v>
      </c>
      <c r="P591" s="361" t="str">
        <f t="shared" ref="P591" si="1258">IF(L591&lt;=1,"COND. MIN.",IF(AND(1&lt;L591, L591&lt;=2),"ATENÇÃO",IF(AND(2&lt;L591,L591&lt;=5),"ALERTA","INTERVENÇÃO")))</f>
        <v>COND. MIN.</v>
      </c>
      <c r="Q591" s="361" t="str">
        <f t="shared" si="1177"/>
        <v>COND. MIN.</v>
      </c>
      <c r="R591" s="625"/>
      <c r="S591" s="625"/>
      <c r="T591" s="625"/>
      <c r="U591" s="625"/>
      <c r="V591" s="356">
        <f t="shared" si="1178"/>
        <v>5.7000000029802322</v>
      </c>
      <c r="W591" s="356">
        <f t="shared" si="1179"/>
        <v>-6.9000000017695129</v>
      </c>
      <c r="X591" s="361" t="str">
        <f t="shared" ref="X591" si="1259">IF(V591&gt;0,"NORTE","SUL")</f>
        <v>NORTE</v>
      </c>
      <c r="Y591" s="361" t="str">
        <f t="shared" ref="Y591" si="1260">IF(W591&gt;0,"LESTE","OESTE")</f>
        <v>OESTE</v>
      </c>
      <c r="Z591" s="361" t="str">
        <f t="shared" ref="Z591" si="1261">IF(AND(X591="SUL", Y591="LESTE"),"SUDESTE", IF(AND(X591="SUL", Y591="OESTE"), "SUDOESTE", IF(AND(X591="NORTE", Y591="LESTE"), "NORDESTE", "NOROESTE")))</f>
        <v>NOROESTE</v>
      </c>
      <c r="AA591" s="358">
        <f t="shared" si="1183"/>
        <v>0.77094972067039114</v>
      </c>
      <c r="AB591" s="359">
        <f t="shared" ref="AB591" si="1262">DEGREES(ASIN(AA591))</f>
        <v>50.439249702160318</v>
      </c>
      <c r="AC591" s="360"/>
    </row>
    <row r="592" spans="1:29" ht="17.25" customHeight="1" x14ac:dyDescent="0.25">
      <c r="A592" s="415" t="str">
        <f t="shared" si="1105"/>
        <v>MS 1013</v>
      </c>
      <c r="B592" s="661">
        <f t="shared" si="1126"/>
        <v>32</v>
      </c>
      <c r="C592" s="661" t="str">
        <f t="shared" si="1127"/>
        <v>MS 1013-32</v>
      </c>
      <c r="D592" s="346">
        <f t="shared" si="1169"/>
        <v>42265</v>
      </c>
      <c r="E592" s="347">
        <v>7162005.5795999998</v>
      </c>
      <c r="F592" s="348">
        <v>665783.86600000004</v>
      </c>
      <c r="G592" s="348">
        <v>907.42700000000002</v>
      </c>
      <c r="H592" s="356">
        <f t="shared" ref="H592:H593" si="1263">SQRT((E592-E591)^2+(F592-F591)^2)*100</f>
        <v>1.3879841712800105</v>
      </c>
      <c r="I592" s="356">
        <f t="shared" ref="I592:I593" si="1264">SQRT((E592-$E$579)^2+(F592-$F$579)^2)*100</f>
        <v>9.5379504818509027</v>
      </c>
      <c r="J592" s="356">
        <f t="shared" ref="J592:J593" si="1265">(G592-G591)*100</f>
        <v>-2.0999999999958163</v>
      </c>
      <c r="K592" s="356">
        <f t="shared" ref="K592:K593" si="1266">(G592-$G$579)*100</f>
        <v>-29.499999999995907</v>
      </c>
      <c r="L592" s="356">
        <f t="shared" ref="L592:L593" si="1267">H592/(D592-D591)</f>
        <v>0.1982834530400015</v>
      </c>
      <c r="M592" s="356">
        <f t="shared" ref="M592:M593" si="1268">ABS(J592/(D592-D591))</f>
        <v>0.29999999999940236</v>
      </c>
      <c r="N592" s="361" t="str">
        <f t="shared" ref="N592:N593" si="1269">IF(L592&lt;=0.25,"OK",IF(AND(0.25&lt;L592,L592&lt;=1),"ATENÇÃO",IF(AND(1&lt;L592,L592&lt;=4),"ALERTA",IF(AND(4&lt;L592,L592&lt;=14),"INTERVENÇÃO","PARALISAÇÃO"))))</f>
        <v>OK</v>
      </c>
      <c r="O592" s="361" t="str">
        <f t="shared" ref="O592:O593" si="1270">IF(M592&lt;=0.25,"OK",IF(AND(0.25&lt;M592,M592&lt;=1),"ATENÇÃO",IF(AND(1&lt;M592,M592&lt;=4),"ALERTA",IF(AND(4&lt;M592,M592&lt;=14),"INTERVENÇÃO","PARALISAÇÃO"))))</f>
        <v>ATENÇÃO</v>
      </c>
      <c r="P592" s="361" t="str">
        <f t="shared" ref="P592:P593" si="1271">IF(L592&lt;=1,"COND. MIN.",IF(AND(1&lt;L592, L592&lt;=2),"ATENÇÃO",IF(AND(2&lt;L592,L592&lt;=5),"ALERTA","INTERVENÇÃO")))</f>
        <v>COND. MIN.</v>
      </c>
      <c r="Q592" s="361" t="str">
        <f t="shared" si="1177"/>
        <v>COND. MIN.</v>
      </c>
      <c r="R592" s="625"/>
      <c r="S592" s="625"/>
      <c r="T592" s="625"/>
      <c r="U592" s="625"/>
      <c r="V592" s="356">
        <f t="shared" si="1178"/>
        <v>5.019999947398901</v>
      </c>
      <c r="W592" s="356">
        <f t="shared" si="1179"/>
        <v>-8.109999995213002</v>
      </c>
      <c r="X592" s="361" t="str">
        <f t="shared" ref="X592:X593" si="1272">IF(V592&gt;0,"NORTE","SUL")</f>
        <v>NORTE</v>
      </c>
      <c r="Y592" s="361" t="str">
        <f t="shared" ref="Y592:Y593" si="1273">IF(W592&gt;0,"LESTE","OESTE")</f>
        <v>OESTE</v>
      </c>
      <c r="Z592" s="361" t="str">
        <f t="shared" ref="Z592:Z593" si="1274">IF(AND(X592="SUL", Y592="LESTE"),"SUDESTE", IF(AND(X592="SUL", Y592="OESTE"), "SUDOESTE", IF(AND(X592="NORTE", Y592="LESTE"), "NORDESTE", "NOROESTE")))</f>
        <v>NOROESTE</v>
      </c>
      <c r="AA592" s="358">
        <f t="shared" si="1183"/>
        <v>0.85010482180293501</v>
      </c>
      <c r="AB592" s="359">
        <f t="shared" ref="AB592:AB593" si="1275">DEGREES(ASIN(AA592))</f>
        <v>58.223072209133491</v>
      </c>
      <c r="AC592" s="360"/>
    </row>
    <row r="593" spans="1:29" ht="17.25" customHeight="1" x14ac:dyDescent="0.25">
      <c r="A593" s="415" t="str">
        <f t="shared" si="1105"/>
        <v>MS 1013</v>
      </c>
      <c r="B593" s="661">
        <f t="shared" si="1126"/>
        <v>33</v>
      </c>
      <c r="C593" s="661" t="str">
        <f t="shared" si="1127"/>
        <v>MS 1013-33</v>
      </c>
      <c r="D593" s="346">
        <f t="shared" si="1169"/>
        <v>42272</v>
      </c>
      <c r="E593" s="347">
        <v>7162005.6025</v>
      </c>
      <c r="F593" s="348">
        <v>665783.85109999997</v>
      </c>
      <c r="G593" s="348">
        <v>907.41300000000001</v>
      </c>
      <c r="H593" s="356">
        <f t="shared" si="1263"/>
        <v>2.7320688348520079</v>
      </c>
      <c r="I593" s="356">
        <f t="shared" si="1264"/>
        <v>12.066320880128872</v>
      </c>
      <c r="J593" s="356">
        <f t="shared" si="1265"/>
        <v>-1.4000000000010004</v>
      </c>
      <c r="K593" s="356">
        <f t="shared" si="1266"/>
        <v>-30.899999999996908</v>
      </c>
      <c r="L593" s="356">
        <f t="shared" si="1267"/>
        <v>0.39029554783600112</v>
      </c>
      <c r="M593" s="356">
        <f t="shared" si="1268"/>
        <v>0.20000000000014292</v>
      </c>
      <c r="N593" s="361" t="str">
        <f t="shared" si="1269"/>
        <v>ATENÇÃO</v>
      </c>
      <c r="O593" s="361" t="str">
        <f t="shared" si="1270"/>
        <v>OK</v>
      </c>
      <c r="P593" s="361" t="str">
        <f t="shared" si="1271"/>
        <v>COND. MIN.</v>
      </c>
      <c r="Q593" s="361" t="str">
        <f t="shared" si="1177"/>
        <v>COND. MIN.</v>
      </c>
      <c r="R593" s="625"/>
      <c r="S593" s="625"/>
      <c r="T593" s="625"/>
      <c r="U593" s="625"/>
      <c r="V593" s="356">
        <f t="shared" si="1178"/>
        <v>7.3099999688565731</v>
      </c>
      <c r="W593" s="356">
        <f t="shared" si="1179"/>
        <v>-9.6000000019557774</v>
      </c>
      <c r="X593" s="361" t="str">
        <f t="shared" si="1272"/>
        <v>NORTE</v>
      </c>
      <c r="Y593" s="361" t="str">
        <f t="shared" si="1273"/>
        <v>OESTE</v>
      </c>
      <c r="Z593" s="361" t="str">
        <f t="shared" si="1274"/>
        <v>NOROESTE</v>
      </c>
      <c r="AA593" s="358">
        <f t="shared" si="1183"/>
        <v>0.79536039768019884</v>
      </c>
      <c r="AB593" s="359">
        <f t="shared" si="1275"/>
        <v>52.689309374070014</v>
      </c>
      <c r="AC593" s="360"/>
    </row>
    <row r="594" spans="1:29" ht="17.25" customHeight="1" x14ac:dyDescent="0.25">
      <c r="A594" s="415" t="str">
        <f t="shared" si="1105"/>
        <v>MS 1013</v>
      </c>
      <c r="B594" s="661">
        <f t="shared" si="1126"/>
        <v>34</v>
      </c>
      <c r="C594" s="661" t="str">
        <f t="shared" si="1127"/>
        <v>MS 1013-34</v>
      </c>
      <c r="D594" s="346">
        <f t="shared" si="1169"/>
        <v>42279</v>
      </c>
      <c r="E594" s="347">
        <v>7162005.6037999997</v>
      </c>
      <c r="F594" s="348">
        <v>665783.82770000002</v>
      </c>
      <c r="G594" s="348">
        <v>907.39099999999996</v>
      </c>
      <c r="H594" s="356">
        <f t="shared" ref="H594:H596" si="1276">SQRT((E594-E593)^2+(F594-F593)^2)*100</f>
        <v>2.3436083218707866</v>
      </c>
      <c r="I594" s="356">
        <f t="shared" ref="I594:I596" si="1277">SQRT((E594-$E$579)^2+(F594-$F$579)^2)*100</f>
        <v>14.068304764363033</v>
      </c>
      <c r="J594" s="356">
        <f t="shared" ref="J594:J596" si="1278">(G594-G593)*100</f>
        <v>-2.2000000000048203</v>
      </c>
      <c r="K594" s="356">
        <f t="shared" ref="K594:K596" si="1279">(G594-$G$579)*100</f>
        <v>-33.100000000001728</v>
      </c>
      <c r="L594" s="356">
        <f t="shared" ref="L594:L595" si="1280">H594/(D594-D593)</f>
        <v>0.33480118883868382</v>
      </c>
      <c r="M594" s="356">
        <f t="shared" ref="M594:M595" si="1281">ABS(J594/(D594-D593))</f>
        <v>0.3142857142864029</v>
      </c>
      <c r="N594" s="361" t="str">
        <f t="shared" ref="N594:N596" si="1282">IF(L594&lt;=0.25,"OK",IF(AND(0.25&lt;L594,L594&lt;=1),"ATENÇÃO",IF(AND(1&lt;L594,L594&lt;=4),"ALERTA",IF(AND(4&lt;L594,L594&lt;=14),"INTERVENÇÃO","PARALISAÇÃO"))))</f>
        <v>ATENÇÃO</v>
      </c>
      <c r="O594" s="361" t="str">
        <f t="shared" ref="O594:O596" si="1283">IF(M594&lt;=0.25,"OK",IF(AND(0.25&lt;M594,M594&lt;=1),"ATENÇÃO",IF(AND(1&lt;M594,M594&lt;=4),"ALERTA",IF(AND(4&lt;M594,M594&lt;=14),"INTERVENÇÃO","PARALISAÇÃO"))))</f>
        <v>ATENÇÃO</v>
      </c>
      <c r="P594" s="361" t="str">
        <f t="shared" ref="P594:P596" si="1284">IF(L594&lt;=1,"COND. MIN.",IF(AND(1&lt;L594, L594&lt;=2),"ATENÇÃO",IF(AND(2&lt;L594,L594&lt;=5),"ALERTA","INTERVENÇÃO")))</f>
        <v>COND. MIN.</v>
      </c>
      <c r="Q594" s="361" t="str">
        <f t="shared" si="1177"/>
        <v>COND. MIN.</v>
      </c>
      <c r="R594" s="625"/>
      <c r="S594" s="625"/>
      <c r="T594" s="625"/>
      <c r="U594" s="625"/>
      <c r="V594" s="356">
        <f t="shared" si="1178"/>
        <v>7.4399999342858791</v>
      </c>
      <c r="W594" s="356">
        <f t="shared" si="1179"/>
        <v>-11.939999996684492</v>
      </c>
      <c r="X594" s="361" t="str">
        <f t="shared" ref="X594:X596" si="1285">IF(V594&gt;0,"NORTE","SUL")</f>
        <v>NORTE</v>
      </c>
      <c r="Y594" s="361" t="str">
        <f t="shared" ref="Y594:Y596" si="1286">IF(W594&gt;0,"LESTE","OESTE")</f>
        <v>OESTE</v>
      </c>
      <c r="Z594" s="361" t="str">
        <f t="shared" ref="Z594:Z596" si="1287">IF(AND(X594="SUL", Y594="LESTE"),"SUDESTE", IF(AND(X594="SUL", Y594="OESTE"), "SUDOESTE", IF(AND(X594="NORTE", Y594="LESTE"), "NORDESTE", "NOROESTE")))</f>
        <v>NOROESTE</v>
      </c>
      <c r="AA594" s="358">
        <f t="shared" si="1183"/>
        <v>0.84861407249466947</v>
      </c>
      <c r="AB594" s="359">
        <f t="shared" ref="AB594:AB596" si="1288">DEGREES(ASIN(AA594))</f>
        <v>58.061246730895682</v>
      </c>
      <c r="AC594" s="360"/>
    </row>
    <row r="595" spans="1:29" ht="17.25" customHeight="1" x14ac:dyDescent="0.25">
      <c r="A595" s="415" t="str">
        <f t="shared" si="1105"/>
        <v>MS 1013</v>
      </c>
      <c r="B595" s="661">
        <f t="shared" si="1126"/>
        <v>35</v>
      </c>
      <c r="C595" s="661" t="str">
        <f t="shared" si="1127"/>
        <v>MS 1013-35</v>
      </c>
      <c r="D595" s="346">
        <f t="shared" si="1169"/>
        <v>42286</v>
      </c>
      <c r="E595" s="347">
        <v>7162005.5954</v>
      </c>
      <c r="F595" s="348">
        <v>665783.83360000001</v>
      </c>
      <c r="G595" s="348">
        <v>907.36599999999999</v>
      </c>
      <c r="H595" s="356">
        <f t="shared" si="1276"/>
        <v>1.0264988789116944</v>
      </c>
      <c r="I595" s="356">
        <f t="shared" si="1277"/>
        <v>13.129451606110315</v>
      </c>
      <c r="J595" s="356">
        <f t="shared" si="1278"/>
        <v>-2.4999999999977263</v>
      </c>
      <c r="K595" s="356">
        <f t="shared" si="1279"/>
        <v>-35.599999999999454</v>
      </c>
      <c r="L595" s="356">
        <f t="shared" si="1280"/>
        <v>0.14664269698738491</v>
      </c>
      <c r="M595" s="356">
        <f t="shared" si="1281"/>
        <v>0.3571428571425323</v>
      </c>
      <c r="N595" s="361" t="str">
        <f t="shared" si="1282"/>
        <v>OK</v>
      </c>
      <c r="O595" s="361" t="str">
        <f t="shared" si="1283"/>
        <v>ATENÇÃO</v>
      </c>
      <c r="P595" s="361" t="str">
        <f t="shared" si="1284"/>
        <v>COND. MIN.</v>
      </c>
      <c r="Q595" s="361" t="str">
        <f t="shared" si="1177"/>
        <v>COND. MIN.</v>
      </c>
      <c r="R595" s="625"/>
      <c r="S595" s="625"/>
      <c r="T595" s="625"/>
      <c r="U595" s="625"/>
      <c r="V595" s="356">
        <f t="shared" si="1178"/>
        <v>6.5999999642372131</v>
      </c>
      <c r="W595" s="356">
        <f t="shared" si="1179"/>
        <v>-11.349999997764826</v>
      </c>
      <c r="X595" s="361" t="str">
        <f t="shared" si="1285"/>
        <v>NORTE</v>
      </c>
      <c r="Y595" s="361" t="str">
        <f t="shared" si="1286"/>
        <v>OESTE</v>
      </c>
      <c r="Z595" s="361" t="str">
        <f t="shared" si="1287"/>
        <v>NOROESTE</v>
      </c>
      <c r="AA595" s="358">
        <f t="shared" si="1183"/>
        <v>0.8644325971058644</v>
      </c>
      <c r="AB595" s="359">
        <f t="shared" si="1288"/>
        <v>59.817978281460427</v>
      </c>
      <c r="AC595" s="360"/>
    </row>
    <row r="596" spans="1:29" ht="17.25" customHeight="1" x14ac:dyDescent="0.25">
      <c r="A596" s="415" t="str">
        <f t="shared" si="1105"/>
        <v>MS 1013</v>
      </c>
      <c r="B596" s="661">
        <f t="shared" si="1126"/>
        <v>36</v>
      </c>
      <c r="C596" s="661" t="str">
        <f t="shared" si="1127"/>
        <v>MS 1013-36</v>
      </c>
      <c r="D596" s="346">
        <f t="shared" si="1169"/>
        <v>42300</v>
      </c>
      <c r="E596" s="347">
        <v>7162005.6026999997</v>
      </c>
      <c r="F596" s="348">
        <v>665783.82860000001</v>
      </c>
      <c r="G596" s="348">
        <v>907.32600000000002</v>
      </c>
      <c r="H596" s="356">
        <f t="shared" si="1276"/>
        <v>0.88481634117309471</v>
      </c>
      <c r="I596" s="356">
        <f t="shared" si="1277"/>
        <v>13.933822124723411</v>
      </c>
      <c r="J596" s="356">
        <f t="shared" si="1278"/>
        <v>-3.999999999996362</v>
      </c>
      <c r="K596" s="356">
        <f t="shared" si="1279"/>
        <v>-39.599999999995816</v>
      </c>
      <c r="L596" s="356">
        <f>H596/(D596-D595)</f>
        <v>6.3201167226649618E-2</v>
      </c>
      <c r="M596" s="356">
        <f>ABS(J596/(D596-D595))</f>
        <v>0.28571428571402585</v>
      </c>
      <c r="N596" s="361" t="str">
        <f t="shared" si="1282"/>
        <v>OK</v>
      </c>
      <c r="O596" s="361" t="str">
        <f t="shared" si="1283"/>
        <v>ATENÇÃO</v>
      </c>
      <c r="P596" s="361" t="str">
        <f t="shared" si="1284"/>
        <v>COND. MIN.</v>
      </c>
      <c r="Q596" s="361" t="str">
        <f t="shared" si="1177"/>
        <v>COND. MIN.</v>
      </c>
      <c r="R596" s="625"/>
      <c r="S596" s="625"/>
      <c r="T596" s="625"/>
      <c r="U596" s="625"/>
      <c r="V596" s="356">
        <f t="shared" si="1178"/>
        <v>7.3299999348819256</v>
      </c>
      <c r="W596" s="356">
        <f t="shared" si="1179"/>
        <v>-11.849999998230487</v>
      </c>
      <c r="X596" s="361" t="str">
        <f t="shared" si="1285"/>
        <v>NORTE</v>
      </c>
      <c r="Y596" s="361" t="str">
        <f t="shared" si="1286"/>
        <v>OESTE</v>
      </c>
      <c r="Z596" s="361" t="str">
        <f t="shared" si="1287"/>
        <v>NOROESTE</v>
      </c>
      <c r="AA596" s="358">
        <f t="shared" si="1183"/>
        <v>0.85068198133524764</v>
      </c>
      <c r="AB596" s="359">
        <f t="shared" si="1288"/>
        <v>58.285923078281414</v>
      </c>
      <c r="AC596" s="360"/>
    </row>
    <row r="597" spans="1:29" ht="17.25" customHeight="1" x14ac:dyDescent="0.25">
      <c r="A597" s="415" t="str">
        <f t="shared" si="1105"/>
        <v>MS 1013</v>
      </c>
      <c r="B597" s="661">
        <f t="shared" si="1126"/>
        <v>37</v>
      </c>
      <c r="C597" s="661" t="str">
        <f t="shared" si="1127"/>
        <v>MS 1013-37</v>
      </c>
      <c r="D597" s="346">
        <f t="shared" si="1169"/>
        <v>42314</v>
      </c>
      <c r="E597" s="347">
        <v>7162005.6098999996</v>
      </c>
      <c r="F597" s="348">
        <v>665783.82169999997</v>
      </c>
      <c r="G597" s="348">
        <v>907.28800000000001</v>
      </c>
      <c r="H597" s="356">
        <f t="shared" ref="H597" si="1289">SQRT((E597-E596)^2+(F597-F596)^2)*100</f>
        <v>0.99724620192504076</v>
      </c>
      <c r="I597" s="356">
        <f t="shared" ref="I597" si="1290">SQRT((E597-$E$579)^2+(F597-$F$579)^2)*100</f>
        <v>14.901479752028798</v>
      </c>
      <c r="J597" s="356">
        <f t="shared" ref="J597" si="1291">(G597-G596)*100</f>
        <v>-3.8000000000010914</v>
      </c>
      <c r="K597" s="356">
        <f t="shared" ref="K597" si="1292">(G597-$G$579)*100</f>
        <v>-43.399999999996908</v>
      </c>
      <c r="L597" s="356">
        <f>H597/(D597-D596)</f>
        <v>7.1231871566074342E-2</v>
      </c>
      <c r="M597" s="356">
        <f>ABS(J597/(D597-D596))</f>
        <v>0.2714285714286494</v>
      </c>
      <c r="N597" s="361" t="str">
        <f t="shared" ref="N597" si="1293">IF(L597&lt;=0.25,"OK",IF(AND(0.25&lt;L597,L597&lt;=1),"ATENÇÃO",IF(AND(1&lt;L597,L597&lt;=4),"ALERTA",IF(AND(4&lt;L597,L597&lt;=14),"INTERVENÇÃO","PARALISAÇÃO"))))</f>
        <v>OK</v>
      </c>
      <c r="O597" s="361" t="str">
        <f t="shared" ref="O597" si="1294">IF(M597&lt;=0.25,"OK",IF(AND(0.25&lt;M597,M597&lt;=1),"ATENÇÃO",IF(AND(1&lt;M597,M597&lt;=4),"ALERTA",IF(AND(4&lt;M597,M597&lt;=14),"INTERVENÇÃO","PARALISAÇÃO"))))</f>
        <v>ATENÇÃO</v>
      </c>
      <c r="P597" s="361" t="str">
        <f t="shared" ref="P597" si="1295">IF(L597&lt;=1,"COND. MIN.",IF(AND(1&lt;L597, L597&lt;=2),"ATENÇÃO",IF(AND(2&lt;L597,L597&lt;=5),"ALERTA","INTERVENÇÃO")))</f>
        <v>COND. MIN.</v>
      </c>
      <c r="Q597" s="361" t="str">
        <f t="shared" si="1177"/>
        <v>COND. MIN.</v>
      </c>
      <c r="R597" s="625"/>
      <c r="S597" s="625"/>
      <c r="T597" s="625"/>
      <c r="U597" s="625"/>
      <c r="V597" s="356">
        <f t="shared" si="1178"/>
        <v>8.0499999225139618</v>
      </c>
      <c r="W597" s="356">
        <f t="shared" si="1179"/>
        <v>-12.540000001899898</v>
      </c>
      <c r="X597" s="361" t="str">
        <f t="shared" ref="X597" si="1296">IF(V597&gt;0,"NORTE","SUL")</f>
        <v>NORTE</v>
      </c>
      <c r="Y597" s="361" t="str">
        <f t="shared" ref="Y597" si="1297">IF(W597&gt;0,"LESTE","OESTE")</f>
        <v>OESTE</v>
      </c>
      <c r="Z597" s="361" t="str">
        <f t="shared" ref="Z597" si="1298">IF(AND(X597="SUL", Y597="LESTE"),"SUDESTE", IF(AND(X597="SUL", Y597="OESTE"), "SUDOESTE", IF(AND(X597="NORTE", Y597="LESTE"), "NORDESTE", "NOROESTE")))</f>
        <v>NOROESTE</v>
      </c>
      <c r="AA597" s="358">
        <f t="shared" si="1183"/>
        <v>0.84161073825503352</v>
      </c>
      <c r="AB597" s="359">
        <f t="shared" ref="AB597" si="1299">DEGREES(ASIN(AA597))</f>
        <v>57.310602504129605</v>
      </c>
      <c r="AC597" s="360"/>
    </row>
    <row r="598" spans="1:29" ht="17.25" customHeight="1" x14ac:dyDescent="0.25">
      <c r="A598" s="415" t="str">
        <f t="shared" si="1105"/>
        <v>MS 1013</v>
      </c>
      <c r="B598" s="661">
        <f t="shared" si="1126"/>
        <v>38</v>
      </c>
      <c r="C598" s="661" t="str">
        <f t="shared" si="1127"/>
        <v>MS 1013-38</v>
      </c>
      <c r="D598" s="346">
        <f t="shared" si="1169"/>
        <v>42321</v>
      </c>
      <c r="E598" s="347">
        <v>7162005.6218999997</v>
      </c>
      <c r="F598" s="348">
        <v>665783.82640000002</v>
      </c>
      <c r="G598" s="348">
        <v>907.27200000000005</v>
      </c>
      <c r="H598" s="356">
        <f t="shared" ref="H598:H600" si="1300">SQRT((E598-E597)^2+(F598-F597)^2)*100</f>
        <v>1.2887591045667783</v>
      </c>
      <c r="I598" s="356">
        <f t="shared" ref="I598:I600" si="1301">SQRT((E598-$E$579)^2+(F598-$F$579)^2)*100</f>
        <v>15.206820794892836</v>
      </c>
      <c r="J598" s="356">
        <f t="shared" ref="J598:J600" si="1302">(G598-G597)*100</f>
        <v>-1.5999999999962711</v>
      </c>
      <c r="K598" s="356">
        <f t="shared" ref="K598:K600" si="1303">(G598-$G$579)*100</f>
        <v>-44.999999999993179</v>
      </c>
      <c r="L598" s="356">
        <f t="shared" ref="L598:L600" si="1304">H598/(D598-D597)</f>
        <v>0.18410844350953975</v>
      </c>
      <c r="M598" s="356">
        <f t="shared" ref="M598:M600" si="1305">ABS(J598/(D598-D597))</f>
        <v>0.22857142857089588</v>
      </c>
      <c r="N598" s="361" t="str">
        <f t="shared" ref="N598:N600" si="1306">IF(L598&lt;=0.25,"OK",IF(AND(0.25&lt;L598,L598&lt;=1),"ATENÇÃO",IF(AND(1&lt;L598,L598&lt;=4),"ALERTA",IF(AND(4&lt;L598,L598&lt;=14),"INTERVENÇÃO","PARALISAÇÃO"))))</f>
        <v>OK</v>
      </c>
      <c r="O598" s="361" t="str">
        <f t="shared" ref="O598:O600" si="1307">IF(M598&lt;=0.25,"OK",IF(AND(0.25&lt;M598,M598&lt;=1),"ATENÇÃO",IF(AND(1&lt;M598,M598&lt;=4),"ALERTA",IF(AND(4&lt;M598,M598&lt;=14),"INTERVENÇÃO","PARALISAÇÃO"))))</f>
        <v>OK</v>
      </c>
      <c r="P598" s="361" t="str">
        <f t="shared" ref="P598:P600" si="1308">IF(L598&lt;=1,"COND. MIN.",IF(AND(1&lt;L598, L598&lt;=2),"ATENÇÃO",IF(AND(2&lt;L598,L598&lt;=5),"ALERTA","INTERVENÇÃO")))</f>
        <v>COND. MIN.</v>
      </c>
      <c r="Q598" s="361" t="str">
        <f t="shared" si="1177"/>
        <v>COND. MIN.</v>
      </c>
      <c r="R598" s="625"/>
      <c r="S598" s="625"/>
      <c r="T598" s="625"/>
      <c r="U598" s="625"/>
      <c r="V598" s="356">
        <f t="shared" si="1178"/>
        <v>9.2499999329447746</v>
      </c>
      <c r="W598" s="356">
        <f t="shared" si="1179"/>
        <v>-12.069999997038394</v>
      </c>
      <c r="X598" s="361" t="str">
        <f t="shared" ref="X598:X600" si="1309">IF(V598&gt;0,"NORTE","SUL")</f>
        <v>NORTE</v>
      </c>
      <c r="Y598" s="361" t="str">
        <f t="shared" ref="Y598:Y600" si="1310">IF(W598&gt;0,"LESTE","OESTE")</f>
        <v>OESTE</v>
      </c>
      <c r="Z598" s="361" t="str">
        <f t="shared" ref="Z598:Z600" si="1311">IF(AND(X598="SUL", Y598="LESTE"),"SUDESTE", IF(AND(X598="SUL", Y598="OESTE"), "SUDOESTE", IF(AND(X598="NORTE", Y598="LESTE"), "NORDESTE", "NOROESTE")))</f>
        <v>NOROESTE</v>
      </c>
      <c r="AA598" s="358">
        <f t="shared" si="1183"/>
        <v>0.79355687047994738</v>
      </c>
      <c r="AB598" s="359">
        <f t="shared" ref="AB598:AB600" si="1312">DEGREES(ASIN(AA598))</f>
        <v>52.519160153890219</v>
      </c>
      <c r="AC598" s="360"/>
    </row>
    <row r="599" spans="1:29" ht="17.25" customHeight="1" x14ac:dyDescent="0.25">
      <c r="A599" s="415" t="str">
        <f t="shared" si="1105"/>
        <v>MS 1013</v>
      </c>
      <c r="B599" s="661">
        <f t="shared" si="1126"/>
        <v>39</v>
      </c>
      <c r="C599" s="661" t="str">
        <f t="shared" si="1127"/>
        <v>MS 1013-39</v>
      </c>
      <c r="D599" s="346">
        <f t="shared" si="1169"/>
        <v>42328</v>
      </c>
      <c r="E599" s="347">
        <v>7162005.6081999997</v>
      </c>
      <c r="F599" s="348">
        <v>665783.81680000003</v>
      </c>
      <c r="G599" s="348">
        <v>907.25099999999998</v>
      </c>
      <c r="H599" s="356">
        <f t="shared" si="1300"/>
        <v>1.672871782593746</v>
      </c>
      <c r="I599" s="356">
        <f t="shared" si="1301"/>
        <v>15.227452144871451</v>
      </c>
      <c r="J599" s="356">
        <f t="shared" si="1302"/>
        <v>-2.100000000007185</v>
      </c>
      <c r="K599" s="356">
        <f t="shared" si="1303"/>
        <v>-47.100000000000364</v>
      </c>
      <c r="L599" s="356">
        <f t="shared" si="1304"/>
        <v>0.23898168322767802</v>
      </c>
      <c r="M599" s="356">
        <f t="shared" si="1305"/>
        <v>0.30000000000102645</v>
      </c>
      <c r="N599" s="361" t="str">
        <f t="shared" si="1306"/>
        <v>OK</v>
      </c>
      <c r="O599" s="361" t="str">
        <f t="shared" si="1307"/>
        <v>ATENÇÃO</v>
      </c>
      <c r="P599" s="361" t="str">
        <f t="shared" si="1308"/>
        <v>COND. MIN.</v>
      </c>
      <c r="Q599" s="361" t="str">
        <f t="shared" si="1177"/>
        <v>COND. MIN.</v>
      </c>
      <c r="R599" s="625"/>
      <c r="S599" s="625"/>
      <c r="T599" s="625"/>
      <c r="U599" s="625"/>
      <c r="V599" s="356">
        <f t="shared" si="1178"/>
        <v>7.8799999319016933</v>
      </c>
      <c r="W599" s="356">
        <f t="shared" si="1179"/>
        <v>-13.029999996069819</v>
      </c>
      <c r="X599" s="361" t="str">
        <f t="shared" si="1309"/>
        <v>NORTE</v>
      </c>
      <c r="Y599" s="361" t="str">
        <f t="shared" si="1310"/>
        <v>OESTE</v>
      </c>
      <c r="Z599" s="361" t="str">
        <f t="shared" si="1311"/>
        <v>NOROESTE</v>
      </c>
      <c r="AA599" s="358">
        <f t="shared" si="1183"/>
        <v>0.85554826001313189</v>
      </c>
      <c r="AB599" s="359">
        <f t="shared" si="1312"/>
        <v>58.820357063174434</v>
      </c>
      <c r="AC599" s="360"/>
    </row>
    <row r="600" spans="1:29" ht="17.25" customHeight="1" x14ac:dyDescent="0.25">
      <c r="A600" s="415" t="str">
        <f t="shared" si="1105"/>
        <v>MS 1013</v>
      </c>
      <c r="B600" s="661">
        <f t="shared" si="1126"/>
        <v>40</v>
      </c>
      <c r="C600" s="661" t="str">
        <f t="shared" si="1127"/>
        <v>MS 1013-40</v>
      </c>
      <c r="D600" s="346">
        <f t="shared" si="1169"/>
        <v>42335</v>
      </c>
      <c r="E600" s="347">
        <v>7162005.6201999998</v>
      </c>
      <c r="F600" s="348">
        <v>665783.80229999998</v>
      </c>
      <c r="G600" s="348">
        <v>907.22400000000005</v>
      </c>
      <c r="H600" s="356">
        <f t="shared" si="1300"/>
        <v>1.8821530328531459</v>
      </c>
      <c r="I600" s="356">
        <f t="shared" si="1301"/>
        <v>17.091424720578154</v>
      </c>
      <c r="J600" s="356">
        <f t="shared" si="1302"/>
        <v>-2.6999999999929969</v>
      </c>
      <c r="K600" s="356">
        <f t="shared" si="1303"/>
        <v>-49.799999999993361</v>
      </c>
      <c r="L600" s="356">
        <f t="shared" si="1304"/>
        <v>0.26887900469330656</v>
      </c>
      <c r="M600" s="356">
        <f t="shared" si="1305"/>
        <v>0.38571428571328525</v>
      </c>
      <c r="N600" s="361" t="str">
        <f t="shared" si="1306"/>
        <v>ATENÇÃO</v>
      </c>
      <c r="O600" s="361" t="str">
        <f t="shared" si="1307"/>
        <v>ATENÇÃO</v>
      </c>
      <c r="P600" s="361" t="str">
        <f t="shared" si="1308"/>
        <v>COND. MIN.</v>
      </c>
      <c r="Q600" s="361" t="str">
        <f t="shared" si="1177"/>
        <v>COND. MIN.</v>
      </c>
      <c r="R600" s="625"/>
      <c r="S600" s="625"/>
      <c r="T600" s="625"/>
      <c r="U600" s="625"/>
      <c r="V600" s="356">
        <f t="shared" si="1178"/>
        <v>9.0799999423325062</v>
      </c>
      <c r="W600" s="356">
        <f t="shared" si="1179"/>
        <v>-14.480000000912696</v>
      </c>
      <c r="X600" s="361" t="str">
        <f t="shared" si="1309"/>
        <v>NORTE</v>
      </c>
      <c r="Y600" s="361" t="str">
        <f t="shared" si="1310"/>
        <v>OESTE</v>
      </c>
      <c r="Z600" s="361" t="str">
        <f t="shared" si="1311"/>
        <v>NOROESTE</v>
      </c>
      <c r="AA600" s="358">
        <f t="shared" si="1183"/>
        <v>0.84727911059098893</v>
      </c>
      <c r="AB600" s="359">
        <f t="shared" si="1312"/>
        <v>57.916952252393315</v>
      </c>
      <c r="AC600" s="360"/>
    </row>
    <row r="601" spans="1:29" ht="17.25" customHeight="1" x14ac:dyDescent="0.25">
      <c r="A601" s="415" t="str">
        <f t="shared" si="1105"/>
        <v>MS 1013</v>
      </c>
      <c r="B601" s="661">
        <f t="shared" si="1126"/>
        <v>41</v>
      </c>
      <c r="C601" s="661" t="str">
        <f t="shared" si="1127"/>
        <v>MS 1013-41</v>
      </c>
      <c r="D601" s="346">
        <f t="shared" si="1169"/>
        <v>42342</v>
      </c>
      <c r="E601" s="347">
        <v>7162005.6215000004</v>
      </c>
      <c r="F601" s="348">
        <v>665783.80900000001</v>
      </c>
      <c r="G601" s="348">
        <v>907.20699999999999</v>
      </c>
      <c r="H601" s="356">
        <f t="shared" ref="H601" si="1313">SQRT((E601-E600)^2+(F601-F600)^2)*100</f>
        <v>0.6824954350543958</v>
      </c>
      <c r="I601" s="356">
        <f t="shared" ref="I601" si="1314">SQRT((E601-$E$579)^2+(F601-$F$579)^2)*100</f>
        <v>16.599403602737233</v>
      </c>
      <c r="J601" s="356">
        <f t="shared" ref="J601" si="1315">(G601-G600)*100</f>
        <v>-1.7000000000052751</v>
      </c>
      <c r="K601" s="356">
        <f t="shared" ref="K601" si="1316">(G601-$G$579)*100</f>
        <v>-51.499999999998636</v>
      </c>
      <c r="L601" s="356">
        <f t="shared" ref="L601" si="1317">H601/(D601-D600)</f>
        <v>9.7499347864913682E-2</v>
      </c>
      <c r="M601" s="356">
        <f t="shared" ref="M601" si="1318">ABS(J601/(D601-D600))</f>
        <v>0.24285714285789645</v>
      </c>
      <c r="N601" s="361" t="str">
        <f t="shared" ref="N601" si="1319">IF(L601&lt;=0.25,"OK",IF(AND(0.25&lt;L601,L601&lt;=1),"ATENÇÃO",IF(AND(1&lt;L601,L601&lt;=4),"ALERTA",IF(AND(4&lt;L601,L601&lt;=14),"INTERVENÇÃO","PARALISAÇÃO"))))</f>
        <v>OK</v>
      </c>
      <c r="O601" s="361" t="str">
        <f t="shared" ref="O601" si="1320">IF(M601&lt;=0.25,"OK",IF(AND(0.25&lt;M601,M601&lt;=1),"ATENÇÃO",IF(AND(1&lt;M601,M601&lt;=4),"ALERTA",IF(AND(4&lt;M601,M601&lt;=14),"INTERVENÇÃO","PARALISAÇÃO"))))</f>
        <v>OK</v>
      </c>
      <c r="P601" s="361" t="str">
        <f t="shared" ref="P601" si="1321">IF(L601&lt;=1,"COND. MIN.",IF(AND(1&lt;L601, L601&lt;=2),"ATENÇÃO",IF(AND(2&lt;L601,L601&lt;=5),"ALERTA","INTERVENÇÃO")))</f>
        <v>COND. MIN.</v>
      </c>
      <c r="Q601" s="361" t="str">
        <f t="shared" si="1177"/>
        <v>COND. MIN.</v>
      </c>
      <c r="R601" s="625"/>
      <c r="S601" s="625"/>
      <c r="T601" s="625"/>
      <c r="U601" s="625"/>
      <c r="V601" s="356">
        <f t="shared" si="1178"/>
        <v>9.2100000008940697</v>
      </c>
      <c r="W601" s="356">
        <f t="shared" si="1179"/>
        <v>-13.809999998193234</v>
      </c>
      <c r="X601" s="361" t="str">
        <f t="shared" ref="X601" si="1322">IF(V601&gt;0,"NORTE","SUL")</f>
        <v>NORTE</v>
      </c>
      <c r="Y601" s="361" t="str">
        <f t="shared" ref="Y601" si="1323">IF(W601&gt;0,"LESTE","OESTE")</f>
        <v>OESTE</v>
      </c>
      <c r="Z601" s="361" t="str">
        <f t="shared" ref="Z601" si="1324">IF(AND(X601="SUL", Y601="LESTE"),"SUDESTE", IF(AND(X601="SUL", Y601="OESTE"), "SUDOESTE", IF(AND(X601="NORTE", Y601="LESTE"), "NORDESTE", "NOROESTE")))</f>
        <v>NOROESTE</v>
      </c>
      <c r="AA601" s="358">
        <f t="shared" si="1183"/>
        <v>0.83192771084337347</v>
      </c>
      <c r="AB601" s="359">
        <f t="shared" ref="AB601" si="1325">DEGREES(ASIN(AA601))</f>
        <v>56.297272746723081</v>
      </c>
      <c r="AC601" s="360"/>
    </row>
    <row r="602" spans="1:29" ht="17.25" customHeight="1" x14ac:dyDescent="0.25">
      <c r="A602" s="415" t="str">
        <f t="shared" si="1105"/>
        <v>MS 1013</v>
      </c>
      <c r="B602" s="661">
        <f t="shared" si="1126"/>
        <v>42</v>
      </c>
      <c r="C602" s="661" t="str">
        <f t="shared" si="1127"/>
        <v>MS 1013-42</v>
      </c>
      <c r="D602" s="346">
        <f t="shared" si="1169"/>
        <v>42349</v>
      </c>
      <c r="E602" s="347">
        <v>7162005.6295999996</v>
      </c>
      <c r="F602" s="348">
        <v>665783.78240000003</v>
      </c>
      <c r="G602" s="348">
        <v>907.18399999999997</v>
      </c>
      <c r="H602" s="356">
        <f t="shared" ref="H602:H605" si="1326">SQRT((E602-E601)^2+(F602-F601)^2)*100</f>
        <v>2.7805934391863998</v>
      </c>
      <c r="I602" s="356">
        <f t="shared" ref="I602:I605" si="1327">SQRT((E602-$E$579)^2+(F602-$F$579)^2)*100</f>
        <v>19.27851909397187</v>
      </c>
      <c r="J602" s="356">
        <f t="shared" ref="J602:J605" si="1328">(G602-G601)*100</f>
        <v>-2.3000000000024556</v>
      </c>
      <c r="K602" s="356">
        <f t="shared" ref="K602:K605" si="1329">(G602-$G$579)*100</f>
        <v>-53.800000000001091</v>
      </c>
      <c r="L602" s="356">
        <f t="shared" ref="L602:L605" si="1330">H602/(D602-D601)</f>
        <v>0.3972276341694857</v>
      </c>
      <c r="M602" s="356">
        <f t="shared" ref="M602:M605" si="1331">ABS(J602/(D602-D601))</f>
        <v>0.3285714285717794</v>
      </c>
      <c r="N602" s="361" t="str">
        <f t="shared" ref="N602:N605" si="1332">IF(L602&lt;=0.25,"OK",IF(AND(0.25&lt;L602,L602&lt;=1),"ATENÇÃO",IF(AND(1&lt;L602,L602&lt;=4),"ALERTA",IF(AND(4&lt;L602,L602&lt;=14),"INTERVENÇÃO","PARALISAÇÃO"))))</f>
        <v>ATENÇÃO</v>
      </c>
      <c r="O602" s="361" t="str">
        <f t="shared" ref="O602:O605" si="1333">IF(M602&lt;=0.25,"OK",IF(AND(0.25&lt;M602,M602&lt;=1),"ATENÇÃO",IF(AND(1&lt;M602,M602&lt;=4),"ALERTA",IF(AND(4&lt;M602,M602&lt;=14),"INTERVENÇÃO","PARALISAÇÃO"))))</f>
        <v>ATENÇÃO</v>
      </c>
      <c r="P602" s="361" t="str">
        <f t="shared" ref="P602:P605" si="1334">IF(L602&lt;=1,"COND. MIN.",IF(AND(1&lt;L602, L602&lt;=2),"ATENÇÃO",IF(AND(2&lt;L602,L602&lt;=5),"ALERTA","INTERVENÇÃO")))</f>
        <v>COND. MIN.</v>
      </c>
      <c r="Q602" s="361" t="str">
        <f t="shared" si="1177"/>
        <v>COND. MIN.</v>
      </c>
      <c r="R602" s="625"/>
      <c r="S602" s="625"/>
      <c r="T602" s="625"/>
      <c r="U602" s="625"/>
      <c r="V602" s="356">
        <f t="shared" si="1178"/>
        <v>10.019999928772449</v>
      </c>
      <c r="W602" s="356">
        <f t="shared" si="1179"/>
        <v>-16.469999996479601</v>
      </c>
      <c r="X602" s="361" t="str">
        <f t="shared" ref="X602:X605" si="1335">IF(V602&gt;0,"NORTE","SUL")</f>
        <v>NORTE</v>
      </c>
      <c r="Y602" s="361" t="str">
        <f t="shared" ref="Y602:Y605" si="1336">IF(W602&gt;0,"LESTE","OESTE")</f>
        <v>OESTE</v>
      </c>
      <c r="Z602" s="361" t="str">
        <f t="shared" ref="Z602:Z605" si="1337">IF(AND(X602="SUL", Y602="LESTE"),"SUDESTE", IF(AND(X602="SUL", Y602="OESTE"), "SUDOESTE", IF(AND(X602="NORTE", Y602="LESTE"), "NORDESTE", "NOROESTE")))</f>
        <v>NOROESTE</v>
      </c>
      <c r="AA602" s="358">
        <f t="shared" si="1183"/>
        <v>0.85425311203319487</v>
      </c>
      <c r="AB602" s="359">
        <f t="shared" ref="AB602:AB605" si="1338">DEGREES(ASIN(AA602))</f>
        <v>58.677319518705666</v>
      </c>
      <c r="AC602" s="360"/>
    </row>
    <row r="603" spans="1:29" ht="17.25" customHeight="1" x14ac:dyDescent="0.25">
      <c r="A603" s="415" t="str">
        <f t="shared" si="1105"/>
        <v>MS 1013</v>
      </c>
      <c r="B603" s="661">
        <f t="shared" si="1126"/>
        <v>43</v>
      </c>
      <c r="C603" s="661" t="str">
        <f t="shared" si="1127"/>
        <v>MS 1013-43</v>
      </c>
      <c r="D603" s="346">
        <f t="shared" si="1169"/>
        <v>42356</v>
      </c>
      <c r="E603" s="347">
        <v>7162005.6381999999</v>
      </c>
      <c r="F603" s="348">
        <v>665783.79709999997</v>
      </c>
      <c r="G603" s="348">
        <v>907.15800000000002</v>
      </c>
      <c r="H603" s="356">
        <f t="shared" si="1326"/>
        <v>1.7030854450201847</v>
      </c>
      <c r="I603" s="356">
        <f t="shared" si="1327"/>
        <v>18.530364247781701</v>
      </c>
      <c r="J603" s="356">
        <f t="shared" si="1328"/>
        <v>-2.5999999999953616</v>
      </c>
      <c r="K603" s="356">
        <f t="shared" si="1329"/>
        <v>-56.399999999996453</v>
      </c>
      <c r="L603" s="356">
        <f t="shared" si="1330"/>
        <v>0.24329792071716924</v>
      </c>
      <c r="M603" s="356">
        <f t="shared" si="1331"/>
        <v>0.3714285714279088</v>
      </c>
      <c r="N603" s="361" t="str">
        <f t="shared" si="1332"/>
        <v>OK</v>
      </c>
      <c r="O603" s="361" t="str">
        <f t="shared" si="1333"/>
        <v>ATENÇÃO</v>
      </c>
      <c r="P603" s="361" t="str">
        <f t="shared" si="1334"/>
        <v>COND. MIN.</v>
      </c>
      <c r="Q603" s="361" t="str">
        <f t="shared" si="1177"/>
        <v>COND. MIN.</v>
      </c>
      <c r="R603" s="625"/>
      <c r="S603" s="625"/>
      <c r="T603" s="625"/>
      <c r="U603" s="625"/>
      <c r="V603" s="356">
        <f t="shared" si="1178"/>
        <v>10.879999957978725</v>
      </c>
      <c r="W603" s="356">
        <f t="shared" si="1179"/>
        <v>-15.000000002328306</v>
      </c>
      <c r="X603" s="361" t="str">
        <f t="shared" si="1335"/>
        <v>NORTE</v>
      </c>
      <c r="Y603" s="361" t="str">
        <f t="shared" si="1336"/>
        <v>OESTE</v>
      </c>
      <c r="Z603" s="361" t="str">
        <f t="shared" si="1337"/>
        <v>NOROESTE</v>
      </c>
      <c r="AA603" s="358">
        <f t="shared" si="1183"/>
        <v>0.80949811117107384</v>
      </c>
      <c r="AB603" s="359">
        <f t="shared" si="1338"/>
        <v>54.046924468267079</v>
      </c>
      <c r="AC603" s="360"/>
    </row>
    <row r="604" spans="1:29" ht="17.25" customHeight="1" x14ac:dyDescent="0.25">
      <c r="A604" s="415" t="str">
        <f t="shared" si="1105"/>
        <v>MS 1013</v>
      </c>
      <c r="B604" s="661">
        <f t="shared" si="1126"/>
        <v>44</v>
      </c>
      <c r="C604" s="661" t="str">
        <f t="shared" si="1127"/>
        <v>MS 1013-44</v>
      </c>
      <c r="D604" s="346">
        <f t="shared" si="1169"/>
        <v>42369</v>
      </c>
      <c r="E604" s="347">
        <v>7162005.6520999996</v>
      </c>
      <c r="F604" s="348">
        <v>665783.78119999997</v>
      </c>
      <c r="G604" s="348">
        <v>907.125</v>
      </c>
      <c r="H604" s="356">
        <f t="shared" si="1326"/>
        <v>2.1119185372491032</v>
      </c>
      <c r="I604" s="356">
        <f t="shared" si="1327"/>
        <v>20.63446142338022</v>
      </c>
      <c r="J604" s="356">
        <f t="shared" si="1328"/>
        <v>-3.3000000000015461</v>
      </c>
      <c r="K604" s="356">
        <f t="shared" si="1329"/>
        <v>-59.699999999997999</v>
      </c>
      <c r="L604" s="356">
        <f t="shared" si="1330"/>
        <v>0.16245527209608485</v>
      </c>
      <c r="M604" s="356">
        <f t="shared" si="1331"/>
        <v>0.25384615384627279</v>
      </c>
      <c r="N604" s="361" t="str">
        <f t="shared" si="1332"/>
        <v>OK</v>
      </c>
      <c r="O604" s="361" t="str">
        <f t="shared" si="1333"/>
        <v>ATENÇÃO</v>
      </c>
      <c r="P604" s="361" t="str">
        <f t="shared" si="1334"/>
        <v>COND. MIN.</v>
      </c>
      <c r="Q604" s="361" t="str">
        <f t="shared" si="1177"/>
        <v>COND. MIN.</v>
      </c>
      <c r="R604" s="625"/>
      <c r="S604" s="625"/>
      <c r="T604" s="625"/>
      <c r="U604" s="625"/>
      <c r="V604" s="356">
        <f t="shared" si="1178"/>
        <v>12.269999925047159</v>
      </c>
      <c r="W604" s="356">
        <f t="shared" si="1179"/>
        <v>-16.590000002179295</v>
      </c>
      <c r="X604" s="361" t="str">
        <f t="shared" si="1335"/>
        <v>NORTE</v>
      </c>
      <c r="Y604" s="361" t="str">
        <f t="shared" si="1336"/>
        <v>OESTE</v>
      </c>
      <c r="Z604" s="361" t="str">
        <f t="shared" si="1337"/>
        <v>NOROESTE</v>
      </c>
      <c r="AA604" s="358">
        <f t="shared" si="1183"/>
        <v>0.80416868637905969</v>
      </c>
      <c r="AB604" s="359">
        <f t="shared" si="1338"/>
        <v>53.530046989766689</v>
      </c>
      <c r="AC604" s="360"/>
    </row>
    <row r="605" spans="1:29" ht="15" customHeight="1" x14ac:dyDescent="0.25">
      <c r="A605" s="415" t="str">
        <f t="shared" si="1105"/>
        <v>MS 1013</v>
      </c>
      <c r="B605" s="661">
        <f t="shared" si="1126"/>
        <v>45</v>
      </c>
      <c r="C605" s="661" t="str">
        <f t="shared" si="1127"/>
        <v>MS 1013-45</v>
      </c>
      <c r="D605" s="346">
        <f t="shared" si="1169"/>
        <v>42377</v>
      </c>
      <c r="E605" s="347">
        <v>7162005.6490000002</v>
      </c>
      <c r="F605" s="348">
        <v>665783.77769999998</v>
      </c>
      <c r="G605" s="348">
        <v>907.10500000000002</v>
      </c>
      <c r="H605" s="356">
        <f t="shared" si="1326"/>
        <v>0.46754674806580132</v>
      </c>
      <c r="I605" s="356">
        <f t="shared" si="1327"/>
        <v>20.736566729099273</v>
      </c>
      <c r="J605" s="356">
        <f t="shared" si="1328"/>
        <v>-1.999999999998181</v>
      </c>
      <c r="K605" s="356">
        <f t="shared" si="1329"/>
        <v>-61.69999999999618</v>
      </c>
      <c r="L605" s="356">
        <f t="shared" si="1330"/>
        <v>5.8443343508225165E-2</v>
      </c>
      <c r="M605" s="356">
        <f t="shared" si="1331"/>
        <v>0.24999999999977263</v>
      </c>
      <c r="N605" s="361" t="str">
        <f t="shared" si="1332"/>
        <v>OK</v>
      </c>
      <c r="O605" s="361" t="str">
        <f t="shared" si="1333"/>
        <v>OK</v>
      </c>
      <c r="P605" s="361" t="str">
        <f t="shared" si="1334"/>
        <v>COND. MIN.</v>
      </c>
      <c r="Q605" s="361" t="str">
        <f t="shared" si="1177"/>
        <v>COND. MIN.</v>
      </c>
      <c r="R605" s="625"/>
      <c r="S605" s="625"/>
      <c r="T605" s="625"/>
      <c r="U605" s="625"/>
      <c r="V605" s="356">
        <f t="shared" si="1178"/>
        <v>11.959999985992908</v>
      </c>
      <c r="W605" s="356">
        <f t="shared" si="1179"/>
        <v>-16.940000001341105</v>
      </c>
      <c r="X605" s="361" t="str">
        <f t="shared" si="1335"/>
        <v>NORTE</v>
      </c>
      <c r="Y605" s="361" t="str">
        <f t="shared" si="1336"/>
        <v>OESTE</v>
      </c>
      <c r="Z605" s="361" t="str">
        <f t="shared" si="1337"/>
        <v>NOROESTE</v>
      </c>
      <c r="AA605" s="358">
        <f t="shared" si="1183"/>
        <v>0.81677917068466743</v>
      </c>
      <c r="AB605" s="359">
        <f t="shared" si="1338"/>
        <v>54.763664012862606</v>
      </c>
      <c r="AC605" s="360"/>
    </row>
    <row r="606" spans="1:29" ht="15" customHeight="1" x14ac:dyDescent="0.25">
      <c r="A606" s="415" t="str">
        <f t="shared" si="1105"/>
        <v>MS 1013</v>
      </c>
      <c r="B606" s="661">
        <f t="shared" si="1126"/>
        <v>46</v>
      </c>
      <c r="C606" s="661" t="str">
        <f t="shared" si="1127"/>
        <v>MS 1013-46</v>
      </c>
      <c r="D606" s="346">
        <f t="shared" si="1169"/>
        <v>42384</v>
      </c>
      <c r="E606" s="347">
        <v>7162005.6322999997</v>
      </c>
      <c r="F606" s="348">
        <v>665783.76540000003</v>
      </c>
      <c r="G606" s="348">
        <v>907.09</v>
      </c>
      <c r="H606" s="356">
        <f t="shared" ref="H606:H616" si="1339">SQRT((E606-E605)^2+(F606-F605)^2)*100</f>
        <v>2.0740781455703039</v>
      </c>
      <c r="I606" s="356">
        <f t="shared" ref="I606:I616" si="1340">SQRT((E606-$E$579)^2+(F606-$F$579)^2)*100</f>
        <v>20.881403174194574</v>
      </c>
      <c r="J606" s="356">
        <f t="shared" ref="J606:J619" si="1341">(G606-G605)*100</f>
        <v>-1.4999999999986358</v>
      </c>
      <c r="K606" s="356">
        <f t="shared" ref="K606:K616" si="1342">(G606-$G$579)*100</f>
        <v>-63.199999999994816</v>
      </c>
      <c r="L606" s="356">
        <f t="shared" ref="L606:L619" si="1343">H606/(D606-D605)</f>
        <v>0.29629687793861487</v>
      </c>
      <c r="M606" s="356">
        <f t="shared" ref="M606:M619" si="1344">ABS(J606/(D606-D605))</f>
        <v>0.2142857142855194</v>
      </c>
      <c r="N606" s="361" t="str">
        <f t="shared" ref="N606:N619" si="1345">IF(L606&lt;=0.25,"OK",IF(AND(0.25&lt;L606,L606&lt;=1),"ATENÇÃO",IF(AND(1&lt;L606,L606&lt;=4),"ALERTA",IF(AND(4&lt;L606,L606&lt;=14),"INTERVENÇÃO","PARALISAÇÃO"))))</f>
        <v>ATENÇÃO</v>
      </c>
      <c r="O606" s="361" t="str">
        <f t="shared" ref="O606:O619" si="1346">IF(M606&lt;=0.25,"OK",IF(AND(0.25&lt;M606,M606&lt;=1),"ATENÇÃO",IF(AND(1&lt;M606,M606&lt;=4),"ALERTA",IF(AND(4&lt;M606,M606&lt;=14),"INTERVENÇÃO","PARALISAÇÃO"))))</f>
        <v>OK</v>
      </c>
      <c r="P606" s="361" t="str">
        <f t="shared" ref="P606:P619" si="1347">IF(L606&lt;=1,"COND. MIN.",IF(AND(1&lt;L606, L606&lt;=2),"ATENÇÃO",IF(AND(2&lt;L606,L606&lt;=5),"ALERTA","INTERVENÇÃO")))</f>
        <v>COND. MIN.</v>
      </c>
      <c r="Q606" s="361" t="str">
        <f t="shared" si="1177"/>
        <v>COND. MIN.</v>
      </c>
      <c r="R606" s="625"/>
      <c r="S606" s="625"/>
      <c r="T606" s="625"/>
      <c r="U606" s="625"/>
      <c r="V606" s="356">
        <f t="shared" si="1178"/>
        <v>10.289999935775995</v>
      </c>
      <c r="W606" s="356">
        <f t="shared" si="1179"/>
        <v>-18.169999995734543</v>
      </c>
      <c r="X606" s="361" t="str">
        <f t="shared" ref="X606:X645" si="1348">IF(V606&gt;0,"NORTE","SUL")</f>
        <v>NORTE</v>
      </c>
      <c r="Y606" s="361" t="str">
        <f t="shared" ref="Y606:Y645" si="1349">IF(W606&gt;0,"LESTE","OESTE")</f>
        <v>OESTE</v>
      </c>
      <c r="Z606" s="361" t="str">
        <f t="shared" ref="Z606:Z645" si="1350">IF(AND(X606="SUL", Y606="LESTE"),"SUDESTE", IF(AND(X606="SUL", Y606="OESTE"), "SUDOESTE", IF(AND(X606="NORTE", Y606="LESTE"), "NORDESTE", "NOROESTE")))</f>
        <v>NOROESTE</v>
      </c>
      <c r="AA606" s="358">
        <f t="shared" si="1183"/>
        <v>0.87021072796934873</v>
      </c>
      <c r="AB606" s="359">
        <f t="shared" ref="AB606:AB645" si="1351">DEGREES(ASIN(AA606))</f>
        <v>60.483136685999703</v>
      </c>
      <c r="AC606" s="360"/>
    </row>
    <row r="607" spans="1:29" ht="15" customHeight="1" x14ac:dyDescent="0.25">
      <c r="A607" s="415" t="str">
        <f t="shared" si="1105"/>
        <v>MS 1013</v>
      </c>
      <c r="B607" s="661">
        <f t="shared" si="1126"/>
        <v>47</v>
      </c>
      <c r="C607" s="661" t="str">
        <f t="shared" si="1127"/>
        <v>MS 1013-47</v>
      </c>
      <c r="D607" s="346">
        <f t="shared" si="1169"/>
        <v>42391</v>
      </c>
      <c r="E607" s="347">
        <v>7162005.6294</v>
      </c>
      <c r="F607" s="348">
        <v>665783.76159999997</v>
      </c>
      <c r="G607" s="348">
        <v>907.06500000000005</v>
      </c>
      <c r="H607" s="356">
        <f t="shared" si="1339"/>
        <v>0.47801672483968716</v>
      </c>
      <c r="I607" s="356">
        <f t="shared" si="1340"/>
        <v>21.073739566921002</v>
      </c>
      <c r="J607" s="356">
        <f t="shared" si="1341"/>
        <v>-2.4999999999977263</v>
      </c>
      <c r="K607" s="356">
        <f t="shared" si="1342"/>
        <v>-65.699999999992542</v>
      </c>
      <c r="L607" s="356">
        <f t="shared" si="1343"/>
        <v>6.8288103548526741E-2</v>
      </c>
      <c r="M607" s="356">
        <f t="shared" si="1344"/>
        <v>0.3571428571425323</v>
      </c>
      <c r="N607" s="361" t="str">
        <f t="shared" si="1345"/>
        <v>OK</v>
      </c>
      <c r="O607" s="361" t="str">
        <f t="shared" si="1346"/>
        <v>ATENÇÃO</v>
      </c>
      <c r="P607" s="361" t="str">
        <f t="shared" si="1347"/>
        <v>COND. MIN.</v>
      </c>
      <c r="Q607" s="361" t="str">
        <f t="shared" si="1177"/>
        <v>COND. MIN.</v>
      </c>
      <c r="R607" s="625"/>
      <c r="S607" s="625"/>
      <c r="T607" s="625"/>
      <c r="U607" s="625"/>
      <c r="V607" s="356">
        <f t="shared" si="1178"/>
        <v>9.999999962747097</v>
      </c>
      <c r="W607" s="356">
        <f t="shared" si="1179"/>
        <v>-18.550000002142042</v>
      </c>
      <c r="X607" s="361" t="str">
        <f t="shared" si="1348"/>
        <v>NORTE</v>
      </c>
      <c r="Y607" s="361" t="str">
        <f t="shared" si="1349"/>
        <v>OESTE</v>
      </c>
      <c r="Z607" s="361" t="str">
        <f t="shared" si="1350"/>
        <v>NOROESTE</v>
      </c>
      <c r="AA607" s="358">
        <f t="shared" si="1183"/>
        <v>0.88039867109634551</v>
      </c>
      <c r="AB607" s="359">
        <f t="shared" si="1351"/>
        <v>61.690492327073009</v>
      </c>
      <c r="AC607" s="360"/>
    </row>
    <row r="608" spans="1:29" ht="15" customHeight="1" x14ac:dyDescent="0.25">
      <c r="A608" s="415" t="str">
        <f t="shared" si="1105"/>
        <v>MS 1013</v>
      </c>
      <c r="B608" s="661">
        <f t="shared" si="1126"/>
        <v>48</v>
      </c>
      <c r="C608" s="661" t="str">
        <f t="shared" si="1127"/>
        <v>MS 1013-48</v>
      </c>
      <c r="D608" s="346">
        <f t="shared" si="1169"/>
        <v>42398</v>
      </c>
      <c r="E608" s="347">
        <v>7162005.6601</v>
      </c>
      <c r="F608" s="348">
        <v>665783.75580000004</v>
      </c>
      <c r="G608" s="348">
        <v>907.05100000000004</v>
      </c>
      <c r="H608" s="356">
        <f t="shared" si="1339"/>
        <v>3.1243079222883292</v>
      </c>
      <c r="I608" s="356">
        <f t="shared" si="1340"/>
        <v>23.168551936488075</v>
      </c>
      <c r="J608" s="356">
        <f t="shared" si="1341"/>
        <v>-1.4000000000010004</v>
      </c>
      <c r="K608" s="356">
        <f t="shared" si="1342"/>
        <v>-67.099999999993543</v>
      </c>
      <c r="L608" s="356">
        <f t="shared" si="1343"/>
        <v>0.44632970318404702</v>
      </c>
      <c r="M608" s="356">
        <f t="shared" si="1344"/>
        <v>0.20000000000014292</v>
      </c>
      <c r="N608" s="361" t="str">
        <f t="shared" si="1345"/>
        <v>ATENÇÃO</v>
      </c>
      <c r="O608" s="361" t="str">
        <f t="shared" si="1346"/>
        <v>OK</v>
      </c>
      <c r="P608" s="361" t="str">
        <f t="shared" si="1347"/>
        <v>COND. MIN.</v>
      </c>
      <c r="Q608" s="361" t="str">
        <f t="shared" si="1177"/>
        <v>COND. MIN.</v>
      </c>
      <c r="R608" s="625"/>
      <c r="S608" s="625"/>
      <c r="T608" s="625"/>
      <c r="U608" s="625"/>
      <c r="V608" s="356">
        <f t="shared" si="1178"/>
        <v>13.06999996304512</v>
      </c>
      <c r="W608" s="356">
        <f t="shared" si="1179"/>
        <v>-19.129999994765967</v>
      </c>
      <c r="X608" s="361" t="str">
        <f t="shared" si="1348"/>
        <v>NORTE</v>
      </c>
      <c r="Y608" s="361" t="str">
        <f t="shared" si="1349"/>
        <v>OESTE</v>
      </c>
      <c r="Z608" s="361" t="str">
        <f t="shared" si="1350"/>
        <v>NOROESTE</v>
      </c>
      <c r="AA608" s="358">
        <f t="shared" si="1183"/>
        <v>0.82563659905049624</v>
      </c>
      <c r="AB608" s="359">
        <f t="shared" si="1351"/>
        <v>55.653085865785997</v>
      </c>
      <c r="AC608" s="360"/>
    </row>
    <row r="609" spans="1:29" ht="17.25" customHeight="1" x14ac:dyDescent="0.25">
      <c r="A609" s="415" t="str">
        <f t="shared" si="1105"/>
        <v>MS 1013</v>
      </c>
      <c r="B609" s="661">
        <f t="shared" si="1126"/>
        <v>49</v>
      </c>
      <c r="C609" s="661" t="str">
        <f t="shared" si="1127"/>
        <v>MS 1013-49</v>
      </c>
      <c r="D609" s="346">
        <f t="shared" si="1169"/>
        <v>42405</v>
      </c>
      <c r="E609" s="347">
        <v>7162005.6699000001</v>
      </c>
      <c r="F609" s="348">
        <v>665783.76240000001</v>
      </c>
      <c r="G609" s="348">
        <v>907.03399999999999</v>
      </c>
      <c r="H609" s="356">
        <f t="shared" si="1339"/>
        <v>1.1815244466621109</v>
      </c>
      <c r="I609" s="356">
        <f t="shared" si="1340"/>
        <v>23.206537855245323</v>
      </c>
      <c r="J609" s="356">
        <f t="shared" si="1341"/>
        <v>-1.7000000000052751</v>
      </c>
      <c r="K609" s="356">
        <f t="shared" si="1342"/>
        <v>-68.799999999998818</v>
      </c>
      <c r="L609" s="356">
        <f t="shared" si="1343"/>
        <v>0.16878920666601585</v>
      </c>
      <c r="M609" s="356">
        <f t="shared" si="1344"/>
        <v>0.24285714285789645</v>
      </c>
      <c r="N609" s="361" t="str">
        <f t="shared" si="1345"/>
        <v>OK</v>
      </c>
      <c r="O609" s="361" t="str">
        <f t="shared" si="1346"/>
        <v>OK</v>
      </c>
      <c r="P609" s="361" t="str">
        <f t="shared" si="1347"/>
        <v>COND. MIN.</v>
      </c>
      <c r="Q609" s="361" t="str">
        <f t="shared" si="1177"/>
        <v>COND. MIN.</v>
      </c>
      <c r="R609" s="625"/>
      <c r="S609" s="625"/>
      <c r="T609" s="625"/>
      <c r="U609" s="625"/>
      <c r="V609" s="356">
        <f t="shared" si="1178"/>
        <v>14.049999974668026</v>
      </c>
      <c r="W609" s="356">
        <f t="shared" si="1179"/>
        <v>-18.469999998342246</v>
      </c>
      <c r="X609" s="361" t="str">
        <f t="shared" si="1348"/>
        <v>NORTE</v>
      </c>
      <c r="Y609" s="361" t="str">
        <f t="shared" si="1349"/>
        <v>OESTE</v>
      </c>
      <c r="Z609" s="361" t="str">
        <f t="shared" si="1350"/>
        <v>NOROESTE</v>
      </c>
      <c r="AA609" s="358">
        <f t="shared" si="1183"/>
        <v>0.7957776820336061</v>
      </c>
      <c r="AB609" s="359">
        <f t="shared" si="1351"/>
        <v>52.728771492679741</v>
      </c>
      <c r="AC609" s="360"/>
    </row>
    <row r="610" spans="1:29" ht="17.25" customHeight="1" x14ac:dyDescent="0.25">
      <c r="A610" s="415" t="str">
        <f t="shared" si="1105"/>
        <v>MS 1013</v>
      </c>
      <c r="B610" s="661">
        <f t="shared" si="1126"/>
        <v>50</v>
      </c>
      <c r="C610" s="661" t="str">
        <f t="shared" si="1127"/>
        <v>MS 1013-50</v>
      </c>
      <c r="D610" s="346">
        <f t="shared" si="1169"/>
        <v>42412</v>
      </c>
      <c r="E610" s="347">
        <v>7162005.6562000001</v>
      </c>
      <c r="F610" s="348">
        <v>665783.7487</v>
      </c>
      <c r="G610" s="348">
        <v>907.005</v>
      </c>
      <c r="H610" s="356">
        <f t="shared" si="1339"/>
        <v>1.9374725819262799</v>
      </c>
      <c r="I610" s="356">
        <f t="shared" si="1340"/>
        <v>23.545870111481086</v>
      </c>
      <c r="J610" s="356">
        <f t="shared" si="1341"/>
        <v>-2.8999999999996362</v>
      </c>
      <c r="K610" s="356">
        <f t="shared" si="1342"/>
        <v>-71.699999999998454</v>
      </c>
      <c r="L610" s="356">
        <f t="shared" si="1343"/>
        <v>0.27678179741803999</v>
      </c>
      <c r="M610" s="356">
        <f t="shared" si="1344"/>
        <v>0.4142857142856623</v>
      </c>
      <c r="N610" s="361" t="str">
        <f t="shared" si="1345"/>
        <v>ATENÇÃO</v>
      </c>
      <c r="O610" s="361" t="str">
        <f t="shared" si="1346"/>
        <v>ATENÇÃO</v>
      </c>
      <c r="P610" s="361" t="str">
        <f t="shared" si="1347"/>
        <v>COND. MIN.</v>
      </c>
      <c r="Q610" s="361" t="str">
        <f t="shared" si="1177"/>
        <v>COND. MIN.</v>
      </c>
      <c r="R610" s="625"/>
      <c r="S610" s="625"/>
      <c r="T610" s="625"/>
      <c r="U610" s="625"/>
      <c r="V610" s="356">
        <f t="shared" si="1178"/>
        <v>12.679999973624945</v>
      </c>
      <c r="W610" s="356">
        <f t="shared" si="1179"/>
        <v>-19.839999999385327</v>
      </c>
      <c r="X610" s="361" t="str">
        <f t="shared" si="1348"/>
        <v>NORTE</v>
      </c>
      <c r="Y610" s="361" t="str">
        <f t="shared" si="1349"/>
        <v>OESTE</v>
      </c>
      <c r="Z610" s="361" t="str">
        <f t="shared" si="1350"/>
        <v>NOROESTE</v>
      </c>
      <c r="AA610" s="358">
        <f t="shared" si="1183"/>
        <v>0.84246284501061564</v>
      </c>
      <c r="AB610" s="359">
        <f t="shared" si="1351"/>
        <v>57.401111113661088</v>
      </c>
      <c r="AC610" s="360"/>
    </row>
    <row r="611" spans="1:29" ht="17.25" customHeight="1" x14ac:dyDescent="0.25">
      <c r="A611" s="415" t="str">
        <f t="shared" si="1105"/>
        <v>MS 1013</v>
      </c>
      <c r="B611" s="661">
        <f t="shared" si="1126"/>
        <v>51</v>
      </c>
      <c r="C611" s="661" t="str">
        <f t="shared" si="1127"/>
        <v>MS 1013-51</v>
      </c>
      <c r="D611" s="346">
        <f t="shared" si="1169"/>
        <v>42419</v>
      </c>
      <c r="E611" s="347">
        <v>7162005.6946</v>
      </c>
      <c r="F611" s="348">
        <v>665783.71589999995</v>
      </c>
      <c r="G611" s="348">
        <v>906.995</v>
      </c>
      <c r="H611" s="356">
        <f t="shared" si="1339"/>
        <v>5.0501485126131351</v>
      </c>
      <c r="I611" s="356">
        <f t="shared" si="1340"/>
        <v>28.415573180528781</v>
      </c>
      <c r="J611" s="356">
        <f t="shared" si="1341"/>
        <v>-0.99999999999909051</v>
      </c>
      <c r="K611" s="356">
        <f t="shared" si="1342"/>
        <v>-72.699999999997544</v>
      </c>
      <c r="L611" s="356">
        <f t="shared" si="1343"/>
        <v>0.72144978751616218</v>
      </c>
      <c r="M611" s="356">
        <f t="shared" si="1344"/>
        <v>0.14285714285701293</v>
      </c>
      <c r="N611" s="361" t="str">
        <f t="shared" si="1345"/>
        <v>ATENÇÃO</v>
      </c>
      <c r="O611" s="361" t="str">
        <f t="shared" si="1346"/>
        <v>OK</v>
      </c>
      <c r="P611" s="361" t="str">
        <f t="shared" si="1347"/>
        <v>COND. MIN.</v>
      </c>
      <c r="Q611" s="361" t="str">
        <f t="shared" si="1177"/>
        <v>COND. MIN.</v>
      </c>
      <c r="R611" s="625"/>
      <c r="S611" s="625"/>
      <c r="T611" s="625"/>
      <c r="U611" s="625"/>
      <c r="V611" s="356">
        <f t="shared" si="1178"/>
        <v>16.519999969750643</v>
      </c>
      <c r="W611" s="356">
        <f t="shared" si="1179"/>
        <v>-23.120000003837049</v>
      </c>
      <c r="X611" s="361" t="str">
        <f t="shared" si="1348"/>
        <v>NORTE</v>
      </c>
      <c r="Y611" s="361" t="str">
        <f t="shared" si="1349"/>
        <v>OESTE</v>
      </c>
      <c r="Z611" s="361" t="str">
        <f t="shared" si="1350"/>
        <v>NOROESTE</v>
      </c>
      <c r="AA611" s="358">
        <f t="shared" si="1183"/>
        <v>0.81351161154116813</v>
      </c>
      <c r="AB611" s="359">
        <f t="shared" si="1351"/>
        <v>54.440458145570446</v>
      </c>
      <c r="AC611" s="360"/>
    </row>
    <row r="612" spans="1:29" ht="17.25" customHeight="1" x14ac:dyDescent="0.25">
      <c r="A612" s="415" t="str">
        <f t="shared" si="1105"/>
        <v>MS 1013</v>
      </c>
      <c r="B612" s="661">
        <f t="shared" si="1126"/>
        <v>52</v>
      </c>
      <c r="C612" s="661" t="str">
        <f t="shared" si="1127"/>
        <v>MS 1013-52</v>
      </c>
      <c r="D612" s="346">
        <f t="shared" si="1169"/>
        <v>42426</v>
      </c>
      <c r="E612" s="347">
        <v>7162005.6529000001</v>
      </c>
      <c r="F612" s="348">
        <v>665783.73750000005</v>
      </c>
      <c r="G612" s="348">
        <v>906.95699999999999</v>
      </c>
      <c r="H612" s="356">
        <f t="shared" si="1339"/>
        <v>4.6962218850531441</v>
      </c>
      <c r="I612" s="356">
        <f t="shared" si="1340"/>
        <v>24.327846167651078</v>
      </c>
      <c r="J612" s="356">
        <f t="shared" si="1341"/>
        <v>-3.8000000000010914</v>
      </c>
      <c r="K612" s="356">
        <f t="shared" si="1342"/>
        <v>-76.499999999998636</v>
      </c>
      <c r="L612" s="356">
        <f t="shared" si="1343"/>
        <v>0.67088884072187771</v>
      </c>
      <c r="M612" s="356">
        <f t="shared" si="1344"/>
        <v>0.5428571428572988</v>
      </c>
      <c r="N612" s="361" t="str">
        <f t="shared" si="1345"/>
        <v>ATENÇÃO</v>
      </c>
      <c r="O612" s="361" t="str">
        <f t="shared" si="1346"/>
        <v>ATENÇÃO</v>
      </c>
      <c r="P612" s="361" t="str">
        <f t="shared" si="1347"/>
        <v>COND. MIN.</v>
      </c>
      <c r="Q612" s="361" t="str">
        <f t="shared" si="1177"/>
        <v>COND. MIN.</v>
      </c>
      <c r="R612" s="625"/>
      <c r="S612" s="625"/>
      <c r="T612" s="625"/>
      <c r="U612" s="625"/>
      <c r="V612" s="356">
        <f t="shared" si="1178"/>
        <v>12.349999975413084</v>
      </c>
      <c r="W612" s="356">
        <f t="shared" si="1179"/>
        <v>-20.959999994374812</v>
      </c>
      <c r="X612" s="361" t="str">
        <f t="shared" si="1348"/>
        <v>NORTE</v>
      </c>
      <c r="Y612" s="361" t="str">
        <f t="shared" si="1349"/>
        <v>OESTE</v>
      </c>
      <c r="Z612" s="361" t="str">
        <f t="shared" si="1350"/>
        <v>NOROESTE</v>
      </c>
      <c r="AA612" s="358">
        <f t="shared" si="1183"/>
        <v>0.86148787505137703</v>
      </c>
      <c r="AB612" s="359">
        <f t="shared" si="1351"/>
        <v>59.484054122092274</v>
      </c>
      <c r="AC612" s="360"/>
    </row>
    <row r="613" spans="1:29" ht="17.25" customHeight="1" x14ac:dyDescent="0.25">
      <c r="A613" s="415" t="str">
        <f t="shared" si="1105"/>
        <v>MS 1013</v>
      </c>
      <c r="B613" s="661">
        <f t="shared" si="1126"/>
        <v>53</v>
      </c>
      <c r="C613" s="661" t="str">
        <f t="shared" si="1127"/>
        <v>MS 1013-53</v>
      </c>
      <c r="D613" s="346">
        <f t="shared" si="1169"/>
        <v>42433</v>
      </c>
      <c r="E613" s="347">
        <v>7162005.6660000002</v>
      </c>
      <c r="F613" s="348">
        <v>665783.72499999998</v>
      </c>
      <c r="G613" s="348">
        <v>906.93399999999997</v>
      </c>
      <c r="H613" s="356">
        <f t="shared" si="1339"/>
        <v>1.8106904879712011</v>
      </c>
      <c r="I613" s="356">
        <f t="shared" si="1340"/>
        <v>26.074502865009151</v>
      </c>
      <c r="J613" s="356">
        <f t="shared" si="1341"/>
        <v>-2.3000000000024556</v>
      </c>
      <c r="K613" s="356">
        <f t="shared" si="1342"/>
        <v>-78.800000000001091</v>
      </c>
      <c r="L613" s="356">
        <f t="shared" si="1343"/>
        <v>0.25867006971017159</v>
      </c>
      <c r="M613" s="356">
        <f t="shared" si="1344"/>
        <v>0.3285714285717794</v>
      </c>
      <c r="N613" s="361" t="str">
        <f t="shared" si="1345"/>
        <v>ATENÇÃO</v>
      </c>
      <c r="O613" s="361" t="str">
        <f t="shared" si="1346"/>
        <v>ATENÇÃO</v>
      </c>
      <c r="P613" s="361" t="str">
        <f t="shared" si="1347"/>
        <v>COND. MIN.</v>
      </c>
      <c r="Q613" s="361" t="str">
        <f t="shared" si="1177"/>
        <v>COND. MIN.</v>
      </c>
      <c r="R613" s="625"/>
      <c r="S613" s="625"/>
      <c r="T613" s="625"/>
      <c r="U613" s="625"/>
      <c r="V613" s="356">
        <f t="shared" si="1178"/>
        <v>13.65999998524785</v>
      </c>
      <c r="W613" s="356">
        <f t="shared" si="1179"/>
        <v>-22.210000001359731</v>
      </c>
      <c r="X613" s="361" t="str">
        <f t="shared" si="1348"/>
        <v>NORTE</v>
      </c>
      <c r="Y613" s="361" t="str">
        <f t="shared" si="1349"/>
        <v>OESTE</v>
      </c>
      <c r="Z613" s="361" t="str">
        <f t="shared" si="1350"/>
        <v>NOROESTE</v>
      </c>
      <c r="AA613" s="358">
        <f t="shared" si="1183"/>
        <v>0.85193709244342153</v>
      </c>
      <c r="AB613" s="359">
        <f t="shared" si="1351"/>
        <v>58.422987472475043</v>
      </c>
      <c r="AC613" s="360"/>
    </row>
    <row r="614" spans="1:29" ht="17.25" customHeight="1" x14ac:dyDescent="0.25">
      <c r="A614" s="415" t="str">
        <f t="shared" si="1105"/>
        <v>MS 1013</v>
      </c>
      <c r="B614" s="661">
        <f t="shared" si="1126"/>
        <v>54</v>
      </c>
      <c r="C614" s="661" t="str">
        <f t="shared" si="1127"/>
        <v>MS 1013-54</v>
      </c>
      <c r="D614" s="346">
        <f t="shared" si="1169"/>
        <v>42440</v>
      </c>
      <c r="E614" s="347">
        <v>7162005.6591999996</v>
      </c>
      <c r="F614" s="348">
        <v>665783.72309999994</v>
      </c>
      <c r="G614" s="348">
        <v>906.93200000000002</v>
      </c>
      <c r="H614" s="356">
        <f t="shared" si="1339"/>
        <v>0.7060453787172879</v>
      </c>
      <c r="I614" s="356">
        <f t="shared" si="1340"/>
        <v>25.88900149442977</v>
      </c>
      <c r="J614" s="356">
        <f t="shared" si="1341"/>
        <v>-0.19999999999527063</v>
      </c>
      <c r="K614" s="356">
        <f t="shared" si="1342"/>
        <v>-78.999999999996362</v>
      </c>
      <c r="L614" s="356">
        <f t="shared" si="1343"/>
        <v>0.10086362553104113</v>
      </c>
      <c r="M614" s="356">
        <f t="shared" si="1344"/>
        <v>2.8571428570752948E-2</v>
      </c>
      <c r="N614" s="361" t="str">
        <f t="shared" si="1345"/>
        <v>OK</v>
      </c>
      <c r="O614" s="361" t="str">
        <f t="shared" si="1346"/>
        <v>OK</v>
      </c>
      <c r="P614" s="361" t="str">
        <f t="shared" si="1347"/>
        <v>COND. MIN.</v>
      </c>
      <c r="Q614" s="361" t="str">
        <f t="shared" si="1177"/>
        <v>COND. MIN.</v>
      </c>
      <c r="R614" s="625"/>
      <c r="S614" s="625"/>
      <c r="T614" s="625"/>
      <c r="U614" s="625"/>
      <c r="V614" s="356">
        <f t="shared" si="1178"/>
        <v>12.979999929666519</v>
      </c>
      <c r="W614" s="356">
        <f t="shared" si="1179"/>
        <v>-22.400000004563481</v>
      </c>
      <c r="X614" s="361" t="str">
        <f t="shared" si="1348"/>
        <v>NORTE</v>
      </c>
      <c r="Y614" s="361" t="str">
        <f t="shared" si="1349"/>
        <v>OESTE</v>
      </c>
      <c r="Z614" s="361" t="str">
        <f t="shared" si="1350"/>
        <v>NOROESTE</v>
      </c>
      <c r="AA614" s="358">
        <f t="shared" si="1183"/>
        <v>0.86519891850135178</v>
      </c>
      <c r="AB614" s="359">
        <f t="shared" si="1351"/>
        <v>59.905426909486181</v>
      </c>
      <c r="AC614" s="360"/>
    </row>
    <row r="615" spans="1:29" ht="17.25" customHeight="1" x14ac:dyDescent="0.25">
      <c r="A615" s="415" t="str">
        <f t="shared" si="1105"/>
        <v>MS 1013</v>
      </c>
      <c r="B615" s="661">
        <f t="shared" si="1126"/>
        <v>55</v>
      </c>
      <c r="C615" s="661" t="str">
        <f t="shared" si="1127"/>
        <v>MS 1013-55</v>
      </c>
      <c r="D615" s="346">
        <f t="shared" si="1169"/>
        <v>42447</v>
      </c>
      <c r="E615" s="347">
        <v>7162005.6650999999</v>
      </c>
      <c r="F615" s="348">
        <v>665783.71600000001</v>
      </c>
      <c r="G615" s="348">
        <v>906.90200000000004</v>
      </c>
      <c r="H615" s="356">
        <f t="shared" si="1339"/>
        <v>0.92314680101690094</v>
      </c>
      <c r="I615" s="356">
        <f t="shared" si="1340"/>
        <v>26.79957086559579</v>
      </c>
      <c r="J615" s="356">
        <f t="shared" si="1341"/>
        <v>-2.9999999999972715</v>
      </c>
      <c r="K615" s="356">
        <f t="shared" si="1342"/>
        <v>-81.999999999993634</v>
      </c>
      <c r="L615" s="356">
        <f t="shared" si="1343"/>
        <v>0.13187811443098585</v>
      </c>
      <c r="M615" s="356">
        <f t="shared" si="1344"/>
        <v>0.4285714285710388</v>
      </c>
      <c r="N615" s="361" t="str">
        <f t="shared" si="1345"/>
        <v>OK</v>
      </c>
      <c r="O615" s="361" t="str">
        <f t="shared" si="1346"/>
        <v>ATENÇÃO</v>
      </c>
      <c r="P615" s="361" t="str">
        <f t="shared" si="1347"/>
        <v>COND. MIN.</v>
      </c>
      <c r="Q615" s="361" t="str">
        <f t="shared" si="1177"/>
        <v>COND. MIN.</v>
      </c>
      <c r="R615" s="625"/>
      <c r="S615" s="625"/>
      <c r="T615" s="625"/>
      <c r="U615" s="625"/>
      <c r="V615" s="356">
        <f t="shared" si="1178"/>
        <v>13.569999951869249</v>
      </c>
      <c r="W615" s="356">
        <f t="shared" si="1179"/>
        <v>-23.109999997541308</v>
      </c>
      <c r="X615" s="361" t="str">
        <f t="shared" si="1348"/>
        <v>NORTE</v>
      </c>
      <c r="Y615" s="361" t="str">
        <f t="shared" si="1349"/>
        <v>OESTE</v>
      </c>
      <c r="Z615" s="361" t="str">
        <f t="shared" si="1350"/>
        <v>NOROESTE</v>
      </c>
      <c r="AA615" s="358">
        <f t="shared" si="1183"/>
        <v>0.86231343283582085</v>
      </c>
      <c r="AB615" s="359">
        <f t="shared" si="1351"/>
        <v>59.577335834434635</v>
      </c>
      <c r="AC615" s="360"/>
    </row>
    <row r="616" spans="1:29" ht="17.25" customHeight="1" x14ac:dyDescent="0.25">
      <c r="A616" s="415" t="str">
        <f t="shared" si="1105"/>
        <v>MS 1013</v>
      </c>
      <c r="B616" s="661">
        <f t="shared" si="1126"/>
        <v>56</v>
      </c>
      <c r="C616" s="661" t="str">
        <f t="shared" si="1127"/>
        <v>MS 1013-56</v>
      </c>
      <c r="D616" s="346">
        <f>D165</f>
        <v>42461</v>
      </c>
      <c r="E616" s="347">
        <v>7162005.6759000001</v>
      </c>
      <c r="F616" s="348">
        <v>665783.71129999997</v>
      </c>
      <c r="G616" s="348">
        <v>906.89300000000003</v>
      </c>
      <c r="H616" s="356">
        <f t="shared" si="1339"/>
        <v>1.1778370282345727</v>
      </c>
      <c r="I616" s="356">
        <f t="shared" si="1340"/>
        <v>27.760383634307022</v>
      </c>
      <c r="J616" s="356">
        <f t="shared" si="1341"/>
        <v>-0.90000000000145519</v>
      </c>
      <c r="K616" s="356">
        <f t="shared" si="1342"/>
        <v>-82.899999999995089</v>
      </c>
      <c r="L616" s="356">
        <f t="shared" si="1343"/>
        <v>8.4131216302469475E-2</v>
      </c>
      <c r="M616" s="356">
        <f t="shared" si="1344"/>
        <v>6.4285714285818224E-2</v>
      </c>
      <c r="N616" s="361" t="str">
        <f t="shared" si="1345"/>
        <v>OK</v>
      </c>
      <c r="O616" s="361" t="str">
        <f t="shared" si="1346"/>
        <v>OK</v>
      </c>
      <c r="P616" s="361" t="str">
        <f t="shared" si="1347"/>
        <v>COND. MIN.</v>
      </c>
      <c r="Q616" s="361" t="str">
        <f t="shared" si="1177"/>
        <v>COND. MIN.</v>
      </c>
      <c r="R616" s="625"/>
      <c r="S616" s="625"/>
      <c r="T616" s="625"/>
      <c r="U616" s="625"/>
      <c r="V616" s="356">
        <f t="shared" si="1178"/>
        <v>14.649999979883432</v>
      </c>
      <c r="W616" s="356">
        <f t="shared" si="1179"/>
        <v>-23.580000002402812</v>
      </c>
      <c r="X616" s="361" t="str">
        <f t="shared" si="1348"/>
        <v>NORTE</v>
      </c>
      <c r="Y616" s="361" t="str">
        <f t="shared" si="1349"/>
        <v>OESTE</v>
      </c>
      <c r="Z616" s="361" t="str">
        <f t="shared" si="1350"/>
        <v>NOROESTE</v>
      </c>
      <c r="AA616" s="358">
        <f t="shared" si="1183"/>
        <v>0.84942363112391917</v>
      </c>
      <c r="AB616" s="359">
        <f t="shared" si="1351"/>
        <v>58.149035564511102</v>
      </c>
      <c r="AC616" s="360"/>
    </row>
    <row r="617" spans="1:29" ht="17.25" customHeight="1" x14ac:dyDescent="0.25">
      <c r="A617" s="416"/>
      <c r="B617" s="661">
        <f t="shared" si="1126"/>
        <v>1</v>
      </c>
      <c r="C617" s="661" t="str">
        <f t="shared" si="1127"/>
        <v>-1</v>
      </c>
      <c r="D617" s="393"/>
      <c r="E617" s="381"/>
      <c r="F617" s="382"/>
      <c r="G617" s="382"/>
      <c r="H617" s="383"/>
      <c r="I617" s="383"/>
      <c r="J617" s="383"/>
      <c r="K617" s="383"/>
      <c r="L617" s="383"/>
      <c r="M617" s="383"/>
      <c r="N617" s="384"/>
      <c r="O617" s="384"/>
      <c r="P617" s="384"/>
      <c r="Q617" s="384"/>
      <c r="R617" s="354"/>
      <c r="S617" s="354"/>
      <c r="T617" s="354"/>
      <c r="U617" s="354"/>
      <c r="V617" s="383"/>
      <c r="W617" s="383"/>
      <c r="X617" s="384"/>
      <c r="Y617" s="384"/>
      <c r="Z617" s="384"/>
      <c r="AA617" s="384"/>
      <c r="AB617" s="435"/>
      <c r="AC617" s="451"/>
    </row>
    <row r="618" spans="1:29" ht="17.25" customHeight="1" x14ac:dyDescent="0.25">
      <c r="A618" s="415" t="s">
        <v>380</v>
      </c>
      <c r="B618" s="661">
        <f t="shared" si="1126"/>
        <v>1</v>
      </c>
      <c r="C618" s="661" t="str">
        <f t="shared" si="1127"/>
        <v>MS 1013 A-1</v>
      </c>
      <c r="D618" s="346">
        <f>D167</f>
        <v>42468</v>
      </c>
      <c r="E618" s="622">
        <v>7162005.8055999996</v>
      </c>
      <c r="F618" s="622">
        <v>665783.9375</v>
      </c>
      <c r="G618" s="631">
        <v>906.81600000000003</v>
      </c>
      <c r="H618" s="350"/>
      <c r="I618" s="350"/>
      <c r="J618" s="350"/>
      <c r="K618" s="350"/>
      <c r="L618" s="350"/>
      <c r="M618" s="350"/>
      <c r="N618" s="350"/>
      <c r="O618" s="350"/>
      <c r="P618" s="351"/>
      <c r="Q618" s="351"/>
      <c r="R618" s="354"/>
      <c r="S618" s="354"/>
      <c r="T618" s="354"/>
      <c r="U618" s="354"/>
      <c r="V618" s="383"/>
      <c r="W618" s="383"/>
      <c r="X618" s="384"/>
      <c r="Y618" s="384"/>
      <c r="Z618" s="384"/>
      <c r="AA618" s="384"/>
      <c r="AB618" s="435"/>
      <c r="AC618" s="451"/>
    </row>
    <row r="619" spans="1:29" ht="17.25" customHeight="1" x14ac:dyDescent="0.25">
      <c r="A619" s="415" t="str">
        <f t="shared" si="1105"/>
        <v>MS 1013 A</v>
      </c>
      <c r="B619" s="661">
        <f t="shared" si="1126"/>
        <v>2</v>
      </c>
      <c r="C619" s="661" t="str">
        <f t="shared" si="1127"/>
        <v>MS 1013 A-2</v>
      </c>
      <c r="D619" s="346">
        <f>D168</f>
        <v>42475</v>
      </c>
      <c r="E619" s="622">
        <v>7162005.8058000002</v>
      </c>
      <c r="F619" s="622">
        <v>665783.94010000001</v>
      </c>
      <c r="G619" s="631">
        <v>906.77800000000002</v>
      </c>
      <c r="H619" s="356">
        <f t="shared" ref="H619" si="1352">SQRT((E619-E618)^2+(F619-F618)^2)*100</f>
        <v>0.26076810145101448</v>
      </c>
      <c r="I619" s="356">
        <f>SQRT((E619-$E$618)^2+(F619-$F$618)^2)*100</f>
        <v>0.26076810145101448</v>
      </c>
      <c r="J619" s="356">
        <f t="shared" si="1341"/>
        <v>-3.8000000000010914</v>
      </c>
      <c r="K619" s="356">
        <f>(G619-$G$618)*100</f>
        <v>-3.8000000000010914</v>
      </c>
      <c r="L619" s="356">
        <f t="shared" si="1343"/>
        <v>3.7252585921573496E-2</v>
      </c>
      <c r="M619" s="356">
        <f t="shared" si="1344"/>
        <v>0.5428571428572988</v>
      </c>
      <c r="N619" s="361" t="str">
        <f t="shared" si="1345"/>
        <v>OK</v>
      </c>
      <c r="O619" s="361" t="str">
        <f t="shared" si="1346"/>
        <v>ATENÇÃO</v>
      </c>
      <c r="P619" s="361" t="str">
        <f t="shared" si="1347"/>
        <v>COND. MIN.</v>
      </c>
      <c r="Q619" s="361" t="str">
        <f t="shared" ref="Q619" si="1353">IF(M619&lt;=2,"COND. MIN.",IF(AND(2&lt;M619, M619&lt;=4),"ATENÇÃO",IF(AND(4&lt;M619, M619&lt;=10),"ALERTA","INTERVENÇÃO")))</f>
        <v>COND. MIN.</v>
      </c>
      <c r="R619" s="625"/>
      <c r="S619" s="625"/>
      <c r="T619" s="625"/>
      <c r="U619" s="625"/>
      <c r="V619" s="356">
        <f>(E619-$E$618)*100</f>
        <v>2.000005915760994E-2</v>
      </c>
      <c r="W619" s="356">
        <f>(F619-$F$618)*100</f>
        <v>0.26000000070780516</v>
      </c>
      <c r="X619" s="361" t="str">
        <f t="shared" si="1348"/>
        <v>NORTE</v>
      </c>
      <c r="Y619" s="361" t="str">
        <f t="shared" si="1349"/>
        <v>LESTE</v>
      </c>
      <c r="Z619" s="361" t="str">
        <f t="shared" si="1350"/>
        <v>NORDESTE</v>
      </c>
      <c r="AA619" s="358">
        <f t="shared" ref="AA619:AA645" si="1354">ABS(ROUND(W619,2)/ROUND(I619,2))</f>
        <v>1</v>
      </c>
      <c r="AB619" s="359">
        <f t="shared" si="1351"/>
        <v>90</v>
      </c>
      <c r="AC619" s="678" t="s">
        <v>408</v>
      </c>
    </row>
    <row r="620" spans="1:29" ht="17.25" customHeight="1" x14ac:dyDescent="0.25">
      <c r="A620" s="415" t="str">
        <f t="shared" si="1105"/>
        <v>MS 1013 A</v>
      </c>
      <c r="B620" s="661">
        <f t="shared" si="1126"/>
        <v>3</v>
      </c>
      <c r="C620" s="661" t="str">
        <f t="shared" si="1127"/>
        <v>MS 1013 A-3</v>
      </c>
      <c r="D620" s="346">
        <f>D169</f>
        <v>42482</v>
      </c>
      <c r="E620" s="622">
        <v>7162005.7967999997</v>
      </c>
      <c r="F620" s="622">
        <v>665783.91709999996</v>
      </c>
      <c r="G620" s="631">
        <v>906.75900000000001</v>
      </c>
      <c r="H620" s="356">
        <f t="shared" ref="H620:H645" si="1355">SQRT((E620-E619)^2+(F620-F619)^2)*100</f>
        <v>2.4698178310280769</v>
      </c>
      <c r="I620" s="356">
        <f t="shared" ref="I620:I645" si="1356">SQRT((E620-$E$618)^2+(F620-$F$618)^2)*100</f>
        <v>2.2217110538859099</v>
      </c>
      <c r="J620" s="356">
        <f t="shared" ref="J620:J645" si="1357">(G620-G619)*100</f>
        <v>-1.9000000000005457</v>
      </c>
      <c r="K620" s="356">
        <f t="shared" ref="K620:K645" si="1358">(G620-$G$618)*100</f>
        <v>-5.7000000000016371</v>
      </c>
      <c r="L620" s="356">
        <f t="shared" ref="L620:L645" si="1359">H620/(D620-D619)</f>
        <v>0.3528311187182967</v>
      </c>
      <c r="M620" s="356">
        <f t="shared" ref="M620:M645" si="1360">ABS(J620/(D620-D619))</f>
        <v>0.2714285714286494</v>
      </c>
      <c r="N620" s="361" t="str">
        <f t="shared" ref="N620:N645" si="1361">IF(L620&lt;=0.25,"OK",IF(AND(0.25&lt;L620,L620&lt;=1),"ATENÇÃO",IF(AND(1&lt;L620,L620&lt;=4),"ALERTA",IF(AND(4&lt;L620,L620&lt;=14),"INTERVENÇÃO","PARALISAÇÃO"))))</f>
        <v>ATENÇÃO</v>
      </c>
      <c r="O620" s="361" t="str">
        <f t="shared" ref="O620:O645" si="1362">IF(M620&lt;=0.25,"OK",IF(AND(0.25&lt;M620,M620&lt;=1),"ATENÇÃO",IF(AND(1&lt;M620,M620&lt;=4),"ALERTA",IF(AND(4&lt;M620,M620&lt;=14),"INTERVENÇÃO","PARALISAÇÃO"))))</f>
        <v>ATENÇÃO</v>
      </c>
      <c r="P620" s="361" t="str">
        <f t="shared" ref="P620:P645" si="1363">IF(L620&lt;=1,"COND. MIN.",IF(AND(1&lt;L620, L620&lt;=2),"ATENÇÃO",IF(AND(2&lt;L620,L620&lt;=5),"ALERTA","INTERVENÇÃO")))</f>
        <v>COND. MIN.</v>
      </c>
      <c r="Q620" s="361" t="str">
        <f t="shared" ref="Q620:Q645" si="1364">IF(M620&lt;=2,"COND. MIN.",IF(AND(2&lt;M620, M620&lt;=4),"ATENÇÃO",IF(AND(4&lt;M620, M620&lt;=10),"ALERTA","INTERVENÇÃO")))</f>
        <v>COND. MIN.</v>
      </c>
      <c r="R620" s="625"/>
      <c r="S620" s="625"/>
      <c r="T620" s="625"/>
      <c r="U620" s="625"/>
      <c r="V620" s="356">
        <f t="shared" ref="V620:V645" si="1365">(E620-$E$618)*100</f>
        <v>-0.87999999523162842</v>
      </c>
      <c r="W620" s="356">
        <f t="shared" ref="W620:W645" si="1366">(F620-$F$618)*100</f>
        <v>-2.0400000037625432</v>
      </c>
      <c r="X620" s="361" t="str">
        <f t="shared" si="1348"/>
        <v>SUL</v>
      </c>
      <c r="Y620" s="361" t="str">
        <f t="shared" si="1349"/>
        <v>OESTE</v>
      </c>
      <c r="Z620" s="361" t="str">
        <f t="shared" si="1350"/>
        <v>SUDOESTE</v>
      </c>
      <c r="AA620" s="358">
        <f t="shared" si="1354"/>
        <v>0.91891891891891886</v>
      </c>
      <c r="AB620" s="359">
        <f t="shared" si="1351"/>
        <v>66.768543494992471</v>
      </c>
      <c r="AC620" s="360"/>
    </row>
    <row r="621" spans="1:29" ht="17.25" customHeight="1" x14ac:dyDescent="0.25">
      <c r="A621" s="415" t="str">
        <f t="shared" si="1105"/>
        <v>MS 1013 A</v>
      </c>
      <c r="B621" s="661">
        <f t="shared" si="1126"/>
        <v>4</v>
      </c>
      <c r="C621" s="661" t="str">
        <f t="shared" si="1127"/>
        <v>MS 1013 A-4</v>
      </c>
      <c r="D621" s="633">
        <v>42496</v>
      </c>
      <c r="E621" s="622">
        <v>7162005.7999999998</v>
      </c>
      <c r="F621" s="622">
        <v>665783.91339999996</v>
      </c>
      <c r="G621" s="623">
        <v>906.73500000000001</v>
      </c>
      <c r="H621" s="356">
        <f t="shared" si="1355"/>
        <v>0.4891830023725065</v>
      </c>
      <c r="I621" s="356">
        <f t="shared" si="1356"/>
        <v>2.4742069429032147</v>
      </c>
      <c r="J621" s="356">
        <f t="shared" si="1357"/>
        <v>-2.4000000000000909</v>
      </c>
      <c r="K621" s="356">
        <f t="shared" si="1358"/>
        <v>-8.100000000001728</v>
      </c>
      <c r="L621" s="356">
        <f t="shared" si="1359"/>
        <v>3.4941643026607606E-2</v>
      </c>
      <c r="M621" s="356">
        <f t="shared" si="1360"/>
        <v>0.17142857142857792</v>
      </c>
      <c r="N621" s="361" t="str">
        <f t="shared" si="1361"/>
        <v>OK</v>
      </c>
      <c r="O621" s="361" t="str">
        <f t="shared" si="1362"/>
        <v>OK</v>
      </c>
      <c r="P621" s="361" t="str">
        <f t="shared" si="1363"/>
        <v>COND. MIN.</v>
      </c>
      <c r="Q621" s="361" t="str">
        <f t="shared" si="1364"/>
        <v>COND. MIN.</v>
      </c>
      <c r="R621" s="625"/>
      <c r="S621" s="625"/>
      <c r="T621" s="625"/>
      <c r="U621" s="625"/>
      <c r="V621" s="356">
        <f t="shared" si="1365"/>
        <v>-0.559999980032444</v>
      </c>
      <c r="W621" s="356">
        <f t="shared" si="1366"/>
        <v>-2.4100000038743019</v>
      </c>
      <c r="X621" s="361" t="str">
        <f t="shared" si="1348"/>
        <v>SUL</v>
      </c>
      <c r="Y621" s="361" t="str">
        <f t="shared" si="1349"/>
        <v>OESTE</v>
      </c>
      <c r="Z621" s="361" t="str">
        <f t="shared" si="1350"/>
        <v>SUDOESTE</v>
      </c>
      <c r="AA621" s="358">
        <f t="shared" si="1354"/>
        <v>0.97570850202429149</v>
      </c>
      <c r="AB621" s="359">
        <f t="shared" si="1351"/>
        <v>77.345416405609583</v>
      </c>
      <c r="AC621" s="360"/>
    </row>
    <row r="622" spans="1:29" ht="17.25" customHeight="1" x14ac:dyDescent="0.25">
      <c r="A622" s="415" t="str">
        <f t="shared" si="1105"/>
        <v>MS 1013 A</v>
      </c>
      <c r="B622" s="661">
        <f t="shared" si="1126"/>
        <v>5</v>
      </c>
      <c r="C622" s="661" t="str">
        <f t="shared" si="1127"/>
        <v>MS 1013 A-5</v>
      </c>
      <c r="D622" s="346"/>
      <c r="E622" s="347"/>
      <c r="F622" s="348"/>
      <c r="G622" s="348"/>
      <c r="H622" s="356">
        <f t="shared" si="1355"/>
        <v>719288504.69457567</v>
      </c>
      <c r="I622" s="356">
        <f t="shared" si="1356"/>
        <v>719288505.47524464</v>
      </c>
      <c r="J622" s="356">
        <f t="shared" si="1357"/>
        <v>-90673.5</v>
      </c>
      <c r="K622" s="356">
        <f t="shared" si="1358"/>
        <v>-90681.600000000006</v>
      </c>
      <c r="L622" s="356">
        <f t="shared" si="1359"/>
        <v>-16926.028442549316</v>
      </c>
      <c r="M622" s="356">
        <f t="shared" si="1360"/>
        <v>2.1336949359939759</v>
      </c>
      <c r="N622" s="361" t="str">
        <f t="shared" si="1361"/>
        <v>OK</v>
      </c>
      <c r="O622" s="361" t="str">
        <f t="shared" si="1362"/>
        <v>ALERTA</v>
      </c>
      <c r="P622" s="361" t="str">
        <f t="shared" si="1363"/>
        <v>COND. MIN.</v>
      </c>
      <c r="Q622" s="361" t="str">
        <f t="shared" si="1364"/>
        <v>ATENÇÃO</v>
      </c>
      <c r="R622" s="625"/>
      <c r="S622" s="625"/>
      <c r="T622" s="625"/>
      <c r="U622" s="625"/>
      <c r="V622" s="356">
        <f t="shared" si="1365"/>
        <v>-716200580.55999994</v>
      </c>
      <c r="W622" s="356">
        <f t="shared" si="1366"/>
        <v>-66578393.75</v>
      </c>
      <c r="X622" s="361" t="str">
        <f t="shared" si="1348"/>
        <v>SUL</v>
      </c>
      <c r="Y622" s="361" t="str">
        <f t="shared" si="1349"/>
        <v>OESTE</v>
      </c>
      <c r="Z622" s="361" t="str">
        <f t="shared" si="1350"/>
        <v>SUDOESTE</v>
      </c>
      <c r="AA622" s="358">
        <f t="shared" si="1354"/>
        <v>9.2561459334833243E-2</v>
      </c>
      <c r="AB622" s="359">
        <f t="shared" si="1351"/>
        <v>5.3109832074581904</v>
      </c>
      <c r="AC622" s="360"/>
    </row>
    <row r="623" spans="1:29" ht="17.25" customHeight="1" x14ac:dyDescent="0.25">
      <c r="A623" s="415" t="str">
        <f t="shared" si="1105"/>
        <v>MS 1013 A</v>
      </c>
      <c r="B623" s="661">
        <f t="shared" si="1126"/>
        <v>6</v>
      </c>
      <c r="C623" s="661" t="str">
        <f t="shared" si="1127"/>
        <v>MS 1013 A-6</v>
      </c>
      <c r="D623" s="346"/>
      <c r="E623" s="347"/>
      <c r="F623" s="348"/>
      <c r="G623" s="348"/>
      <c r="H623" s="356">
        <f t="shared" si="1355"/>
        <v>0</v>
      </c>
      <c r="I623" s="356">
        <f t="shared" si="1356"/>
        <v>719288505.47524464</v>
      </c>
      <c r="J623" s="356">
        <f t="shared" si="1357"/>
        <v>0</v>
      </c>
      <c r="K623" s="356">
        <f t="shared" si="1358"/>
        <v>-90681.600000000006</v>
      </c>
      <c r="L623" s="356" t="e">
        <f t="shared" si="1359"/>
        <v>#DIV/0!</v>
      </c>
      <c r="M623" s="356" t="e">
        <f t="shared" si="1360"/>
        <v>#DIV/0!</v>
      </c>
      <c r="N623" s="361" t="e">
        <f t="shared" si="1361"/>
        <v>#DIV/0!</v>
      </c>
      <c r="O623" s="361" t="e">
        <f t="shared" si="1362"/>
        <v>#DIV/0!</v>
      </c>
      <c r="P623" s="361" t="e">
        <f t="shared" si="1363"/>
        <v>#DIV/0!</v>
      </c>
      <c r="Q623" s="361" t="e">
        <f t="shared" si="1364"/>
        <v>#DIV/0!</v>
      </c>
      <c r="R623" s="625"/>
      <c r="S623" s="625"/>
      <c r="T623" s="625"/>
      <c r="U623" s="625"/>
      <c r="V623" s="356">
        <f t="shared" si="1365"/>
        <v>-716200580.55999994</v>
      </c>
      <c r="W623" s="356">
        <f t="shared" si="1366"/>
        <v>-66578393.75</v>
      </c>
      <c r="X623" s="361" t="str">
        <f t="shared" si="1348"/>
        <v>SUL</v>
      </c>
      <c r="Y623" s="361" t="str">
        <f t="shared" si="1349"/>
        <v>OESTE</v>
      </c>
      <c r="Z623" s="361" t="str">
        <f t="shared" si="1350"/>
        <v>SUDOESTE</v>
      </c>
      <c r="AA623" s="358">
        <f t="shared" si="1354"/>
        <v>9.2561459334833243E-2</v>
      </c>
      <c r="AB623" s="359">
        <f t="shared" si="1351"/>
        <v>5.3109832074581904</v>
      </c>
      <c r="AC623" s="360"/>
    </row>
    <row r="624" spans="1:29" ht="17.25" customHeight="1" x14ac:dyDescent="0.25">
      <c r="A624" s="415" t="str">
        <f t="shared" si="1105"/>
        <v>MS 1013 A</v>
      </c>
      <c r="B624" s="661">
        <f t="shared" si="1126"/>
        <v>7</v>
      </c>
      <c r="C624" s="661" t="str">
        <f t="shared" si="1127"/>
        <v>MS 1013 A-7</v>
      </c>
      <c r="D624" s="346"/>
      <c r="E624" s="347"/>
      <c r="F624" s="348"/>
      <c r="G624" s="348"/>
      <c r="H624" s="356">
        <f t="shared" si="1355"/>
        <v>0</v>
      </c>
      <c r="I624" s="356">
        <f t="shared" si="1356"/>
        <v>719288505.47524464</v>
      </c>
      <c r="J624" s="356">
        <f t="shared" si="1357"/>
        <v>0</v>
      </c>
      <c r="K624" s="356">
        <f t="shared" si="1358"/>
        <v>-90681.600000000006</v>
      </c>
      <c r="L624" s="356" t="e">
        <f t="shared" si="1359"/>
        <v>#DIV/0!</v>
      </c>
      <c r="M624" s="356" t="e">
        <f t="shared" si="1360"/>
        <v>#DIV/0!</v>
      </c>
      <c r="N624" s="361" t="e">
        <f t="shared" si="1361"/>
        <v>#DIV/0!</v>
      </c>
      <c r="O624" s="361" t="e">
        <f t="shared" si="1362"/>
        <v>#DIV/0!</v>
      </c>
      <c r="P624" s="361" t="e">
        <f t="shared" si="1363"/>
        <v>#DIV/0!</v>
      </c>
      <c r="Q624" s="361" t="e">
        <f t="shared" si="1364"/>
        <v>#DIV/0!</v>
      </c>
      <c r="R624" s="625"/>
      <c r="S624" s="625"/>
      <c r="T624" s="625"/>
      <c r="U624" s="625"/>
      <c r="V624" s="356">
        <f t="shared" si="1365"/>
        <v>-716200580.55999994</v>
      </c>
      <c r="W624" s="356">
        <f t="shared" si="1366"/>
        <v>-66578393.75</v>
      </c>
      <c r="X624" s="361" t="str">
        <f t="shared" si="1348"/>
        <v>SUL</v>
      </c>
      <c r="Y624" s="361" t="str">
        <f t="shared" si="1349"/>
        <v>OESTE</v>
      </c>
      <c r="Z624" s="361" t="str">
        <f t="shared" si="1350"/>
        <v>SUDOESTE</v>
      </c>
      <c r="AA624" s="358">
        <f t="shared" si="1354"/>
        <v>9.2561459334833243E-2</v>
      </c>
      <c r="AB624" s="359">
        <f t="shared" si="1351"/>
        <v>5.3109832074581904</v>
      </c>
      <c r="AC624" s="360"/>
    </row>
    <row r="625" spans="1:29" ht="17.25" customHeight="1" x14ac:dyDescent="0.25">
      <c r="A625" s="415" t="str">
        <f t="shared" si="1105"/>
        <v>MS 1013 A</v>
      </c>
      <c r="B625" s="661">
        <f t="shared" si="1126"/>
        <v>8</v>
      </c>
      <c r="C625" s="661" t="str">
        <f t="shared" si="1127"/>
        <v>MS 1013 A-8</v>
      </c>
      <c r="D625" s="346"/>
      <c r="E625" s="347"/>
      <c r="F625" s="348"/>
      <c r="G625" s="348"/>
      <c r="H625" s="356">
        <f t="shared" si="1355"/>
        <v>0</v>
      </c>
      <c r="I625" s="356">
        <f t="shared" si="1356"/>
        <v>719288505.47524464</v>
      </c>
      <c r="J625" s="356">
        <f t="shared" si="1357"/>
        <v>0</v>
      </c>
      <c r="K625" s="356">
        <f t="shared" si="1358"/>
        <v>-90681.600000000006</v>
      </c>
      <c r="L625" s="356" t="e">
        <f t="shared" si="1359"/>
        <v>#DIV/0!</v>
      </c>
      <c r="M625" s="356" t="e">
        <f t="shared" si="1360"/>
        <v>#DIV/0!</v>
      </c>
      <c r="N625" s="361" t="e">
        <f t="shared" si="1361"/>
        <v>#DIV/0!</v>
      </c>
      <c r="O625" s="361" t="e">
        <f t="shared" si="1362"/>
        <v>#DIV/0!</v>
      </c>
      <c r="P625" s="361" t="e">
        <f t="shared" si="1363"/>
        <v>#DIV/0!</v>
      </c>
      <c r="Q625" s="361" t="e">
        <f t="shared" si="1364"/>
        <v>#DIV/0!</v>
      </c>
      <c r="R625" s="625"/>
      <c r="S625" s="625"/>
      <c r="T625" s="625"/>
      <c r="U625" s="625"/>
      <c r="V625" s="356">
        <f t="shared" si="1365"/>
        <v>-716200580.55999994</v>
      </c>
      <c r="W625" s="356">
        <f t="shared" si="1366"/>
        <v>-66578393.75</v>
      </c>
      <c r="X625" s="361" t="str">
        <f t="shared" si="1348"/>
        <v>SUL</v>
      </c>
      <c r="Y625" s="361" t="str">
        <f t="shared" si="1349"/>
        <v>OESTE</v>
      </c>
      <c r="Z625" s="361" t="str">
        <f t="shared" si="1350"/>
        <v>SUDOESTE</v>
      </c>
      <c r="AA625" s="358">
        <f t="shared" si="1354"/>
        <v>9.2561459334833243E-2</v>
      </c>
      <c r="AB625" s="359">
        <f t="shared" si="1351"/>
        <v>5.3109832074581904</v>
      </c>
      <c r="AC625" s="360"/>
    </row>
    <row r="626" spans="1:29" ht="17.25" customHeight="1" x14ac:dyDescent="0.25">
      <c r="A626" s="415" t="str">
        <f t="shared" ref="A626:A646" si="1367">A625</f>
        <v>MS 1013 A</v>
      </c>
      <c r="B626" s="661">
        <f t="shared" si="1126"/>
        <v>9</v>
      </c>
      <c r="C626" s="661" t="str">
        <f t="shared" si="1127"/>
        <v>MS 1013 A-9</v>
      </c>
      <c r="D626" s="346"/>
      <c r="E626" s="347"/>
      <c r="F626" s="348"/>
      <c r="G626" s="348"/>
      <c r="H626" s="356">
        <f t="shared" si="1355"/>
        <v>0</v>
      </c>
      <c r="I626" s="356">
        <f t="shared" si="1356"/>
        <v>719288505.47524464</v>
      </c>
      <c r="J626" s="356">
        <f t="shared" si="1357"/>
        <v>0</v>
      </c>
      <c r="K626" s="356">
        <f t="shared" si="1358"/>
        <v>-90681.600000000006</v>
      </c>
      <c r="L626" s="356" t="e">
        <f t="shared" si="1359"/>
        <v>#DIV/0!</v>
      </c>
      <c r="M626" s="356" t="e">
        <f t="shared" si="1360"/>
        <v>#DIV/0!</v>
      </c>
      <c r="N626" s="361" t="e">
        <f t="shared" si="1361"/>
        <v>#DIV/0!</v>
      </c>
      <c r="O626" s="361" t="e">
        <f t="shared" si="1362"/>
        <v>#DIV/0!</v>
      </c>
      <c r="P626" s="361" t="e">
        <f t="shared" si="1363"/>
        <v>#DIV/0!</v>
      </c>
      <c r="Q626" s="361" t="e">
        <f t="shared" si="1364"/>
        <v>#DIV/0!</v>
      </c>
      <c r="R626" s="625"/>
      <c r="S626" s="625"/>
      <c r="T626" s="625"/>
      <c r="U626" s="625"/>
      <c r="V626" s="356">
        <f t="shared" si="1365"/>
        <v>-716200580.55999994</v>
      </c>
      <c r="W626" s="356">
        <f t="shared" si="1366"/>
        <v>-66578393.75</v>
      </c>
      <c r="X626" s="361" t="str">
        <f t="shared" si="1348"/>
        <v>SUL</v>
      </c>
      <c r="Y626" s="361" t="str">
        <f t="shared" si="1349"/>
        <v>OESTE</v>
      </c>
      <c r="Z626" s="361" t="str">
        <f t="shared" si="1350"/>
        <v>SUDOESTE</v>
      </c>
      <c r="AA626" s="358">
        <f t="shared" si="1354"/>
        <v>9.2561459334833243E-2</v>
      </c>
      <c r="AB626" s="359">
        <f t="shared" si="1351"/>
        <v>5.3109832074581904</v>
      </c>
      <c r="AC626" s="360"/>
    </row>
    <row r="627" spans="1:29" ht="17.25" customHeight="1" x14ac:dyDescent="0.25">
      <c r="A627" s="415" t="str">
        <f t="shared" si="1367"/>
        <v>MS 1013 A</v>
      </c>
      <c r="B627" s="661">
        <f t="shared" si="1126"/>
        <v>10</v>
      </c>
      <c r="C627" s="661" t="str">
        <f t="shared" si="1127"/>
        <v>MS 1013 A-10</v>
      </c>
      <c r="D627" s="346"/>
      <c r="E627" s="347"/>
      <c r="F627" s="348"/>
      <c r="G627" s="348"/>
      <c r="H627" s="356">
        <f t="shared" si="1355"/>
        <v>0</v>
      </c>
      <c r="I627" s="356">
        <f t="shared" si="1356"/>
        <v>719288505.47524464</v>
      </c>
      <c r="J627" s="356">
        <f t="shared" si="1357"/>
        <v>0</v>
      </c>
      <c r="K627" s="356">
        <f t="shared" si="1358"/>
        <v>-90681.600000000006</v>
      </c>
      <c r="L627" s="356" t="e">
        <f t="shared" si="1359"/>
        <v>#DIV/0!</v>
      </c>
      <c r="M627" s="356" t="e">
        <f t="shared" si="1360"/>
        <v>#DIV/0!</v>
      </c>
      <c r="N627" s="361" t="e">
        <f t="shared" si="1361"/>
        <v>#DIV/0!</v>
      </c>
      <c r="O627" s="361" t="e">
        <f t="shared" si="1362"/>
        <v>#DIV/0!</v>
      </c>
      <c r="P627" s="361" t="e">
        <f t="shared" si="1363"/>
        <v>#DIV/0!</v>
      </c>
      <c r="Q627" s="361" t="e">
        <f t="shared" si="1364"/>
        <v>#DIV/0!</v>
      </c>
      <c r="R627" s="625"/>
      <c r="S627" s="625"/>
      <c r="T627" s="625"/>
      <c r="U627" s="625"/>
      <c r="V627" s="356">
        <f t="shared" si="1365"/>
        <v>-716200580.55999994</v>
      </c>
      <c r="W627" s="356">
        <f t="shared" si="1366"/>
        <v>-66578393.75</v>
      </c>
      <c r="X627" s="361" t="str">
        <f t="shared" si="1348"/>
        <v>SUL</v>
      </c>
      <c r="Y627" s="361" t="str">
        <f t="shared" si="1349"/>
        <v>OESTE</v>
      </c>
      <c r="Z627" s="361" t="str">
        <f t="shared" si="1350"/>
        <v>SUDOESTE</v>
      </c>
      <c r="AA627" s="358">
        <f t="shared" si="1354"/>
        <v>9.2561459334833243E-2</v>
      </c>
      <c r="AB627" s="359">
        <f t="shared" si="1351"/>
        <v>5.3109832074581904</v>
      </c>
      <c r="AC627" s="360"/>
    </row>
    <row r="628" spans="1:29" ht="17.25" customHeight="1" x14ac:dyDescent="0.25">
      <c r="A628" s="415" t="str">
        <f t="shared" si="1367"/>
        <v>MS 1013 A</v>
      </c>
      <c r="B628" s="662"/>
      <c r="C628" s="662"/>
      <c r="D628" s="346"/>
      <c r="E628" s="347"/>
      <c r="F628" s="348"/>
      <c r="G628" s="348"/>
      <c r="H628" s="356">
        <f t="shared" si="1355"/>
        <v>0</v>
      </c>
      <c r="I628" s="356">
        <f t="shared" si="1356"/>
        <v>719288505.47524464</v>
      </c>
      <c r="J628" s="356">
        <f t="shared" si="1357"/>
        <v>0</v>
      </c>
      <c r="K628" s="356">
        <f t="shared" si="1358"/>
        <v>-90681.600000000006</v>
      </c>
      <c r="L628" s="356" t="e">
        <f t="shared" si="1359"/>
        <v>#DIV/0!</v>
      </c>
      <c r="M628" s="356" t="e">
        <f t="shared" si="1360"/>
        <v>#DIV/0!</v>
      </c>
      <c r="N628" s="361" t="e">
        <f t="shared" si="1361"/>
        <v>#DIV/0!</v>
      </c>
      <c r="O628" s="361" t="e">
        <f t="shared" si="1362"/>
        <v>#DIV/0!</v>
      </c>
      <c r="P628" s="361" t="e">
        <f t="shared" si="1363"/>
        <v>#DIV/0!</v>
      </c>
      <c r="Q628" s="361" t="e">
        <f t="shared" si="1364"/>
        <v>#DIV/0!</v>
      </c>
      <c r="R628" s="625"/>
      <c r="S628" s="625"/>
      <c r="T628" s="625"/>
      <c r="U628" s="625"/>
      <c r="V628" s="356">
        <f t="shared" si="1365"/>
        <v>-716200580.55999994</v>
      </c>
      <c r="W628" s="356">
        <f t="shared" si="1366"/>
        <v>-66578393.75</v>
      </c>
      <c r="X628" s="361" t="str">
        <f t="shared" si="1348"/>
        <v>SUL</v>
      </c>
      <c r="Y628" s="361" t="str">
        <f t="shared" si="1349"/>
        <v>OESTE</v>
      </c>
      <c r="Z628" s="361" t="str">
        <f t="shared" si="1350"/>
        <v>SUDOESTE</v>
      </c>
      <c r="AA628" s="358">
        <f t="shared" si="1354"/>
        <v>9.2561459334833243E-2</v>
      </c>
      <c r="AB628" s="359">
        <f t="shared" si="1351"/>
        <v>5.3109832074581904</v>
      </c>
      <c r="AC628" s="360"/>
    </row>
    <row r="629" spans="1:29" ht="17.25" customHeight="1" x14ac:dyDescent="0.25">
      <c r="A629" s="415" t="str">
        <f t="shared" si="1367"/>
        <v>MS 1013 A</v>
      </c>
      <c r="B629" s="662"/>
      <c r="C629" s="662"/>
      <c r="D629" s="346"/>
      <c r="E629" s="347"/>
      <c r="F629" s="348"/>
      <c r="G629" s="348"/>
      <c r="H629" s="356">
        <f t="shared" si="1355"/>
        <v>0</v>
      </c>
      <c r="I629" s="356">
        <f t="shared" si="1356"/>
        <v>719288505.47524464</v>
      </c>
      <c r="J629" s="356">
        <f t="shared" si="1357"/>
        <v>0</v>
      </c>
      <c r="K629" s="356">
        <f t="shared" si="1358"/>
        <v>-90681.600000000006</v>
      </c>
      <c r="L629" s="356" t="e">
        <f t="shared" si="1359"/>
        <v>#DIV/0!</v>
      </c>
      <c r="M629" s="356" t="e">
        <f t="shared" si="1360"/>
        <v>#DIV/0!</v>
      </c>
      <c r="N629" s="361" t="e">
        <f t="shared" si="1361"/>
        <v>#DIV/0!</v>
      </c>
      <c r="O629" s="361" t="e">
        <f t="shared" si="1362"/>
        <v>#DIV/0!</v>
      </c>
      <c r="P629" s="361" t="e">
        <f t="shared" si="1363"/>
        <v>#DIV/0!</v>
      </c>
      <c r="Q629" s="361" t="e">
        <f t="shared" si="1364"/>
        <v>#DIV/0!</v>
      </c>
      <c r="R629" s="625"/>
      <c r="S629" s="625"/>
      <c r="T629" s="625"/>
      <c r="U629" s="625"/>
      <c r="V629" s="356">
        <f t="shared" si="1365"/>
        <v>-716200580.55999994</v>
      </c>
      <c r="W629" s="356">
        <f t="shared" si="1366"/>
        <v>-66578393.75</v>
      </c>
      <c r="X629" s="361" t="str">
        <f t="shared" si="1348"/>
        <v>SUL</v>
      </c>
      <c r="Y629" s="361" t="str">
        <f t="shared" si="1349"/>
        <v>OESTE</v>
      </c>
      <c r="Z629" s="361" t="str">
        <f t="shared" si="1350"/>
        <v>SUDOESTE</v>
      </c>
      <c r="AA629" s="358">
        <f t="shared" si="1354"/>
        <v>9.2561459334833243E-2</v>
      </c>
      <c r="AB629" s="359">
        <f t="shared" si="1351"/>
        <v>5.3109832074581904</v>
      </c>
      <c r="AC629" s="360"/>
    </row>
    <row r="630" spans="1:29" ht="17.25" customHeight="1" x14ac:dyDescent="0.25">
      <c r="A630" s="415" t="str">
        <f t="shared" si="1367"/>
        <v>MS 1013 A</v>
      </c>
      <c r="B630" s="662"/>
      <c r="C630" s="662"/>
      <c r="D630" s="346"/>
      <c r="E630" s="347"/>
      <c r="F630" s="348"/>
      <c r="G630" s="348"/>
      <c r="H630" s="356">
        <f t="shared" si="1355"/>
        <v>0</v>
      </c>
      <c r="I630" s="356">
        <f t="shared" si="1356"/>
        <v>719288505.47524464</v>
      </c>
      <c r="J630" s="356">
        <f t="shared" si="1357"/>
        <v>0</v>
      </c>
      <c r="K630" s="356">
        <f t="shared" si="1358"/>
        <v>-90681.600000000006</v>
      </c>
      <c r="L630" s="356" t="e">
        <f t="shared" si="1359"/>
        <v>#DIV/0!</v>
      </c>
      <c r="M630" s="356" t="e">
        <f t="shared" si="1360"/>
        <v>#DIV/0!</v>
      </c>
      <c r="N630" s="361" t="e">
        <f t="shared" si="1361"/>
        <v>#DIV/0!</v>
      </c>
      <c r="O630" s="361" t="e">
        <f t="shared" si="1362"/>
        <v>#DIV/0!</v>
      </c>
      <c r="P630" s="361" t="e">
        <f t="shared" si="1363"/>
        <v>#DIV/0!</v>
      </c>
      <c r="Q630" s="361" t="e">
        <f t="shared" si="1364"/>
        <v>#DIV/0!</v>
      </c>
      <c r="R630" s="625"/>
      <c r="S630" s="625"/>
      <c r="T630" s="625"/>
      <c r="U630" s="625"/>
      <c r="V630" s="356">
        <f t="shared" si="1365"/>
        <v>-716200580.55999994</v>
      </c>
      <c r="W630" s="356">
        <f t="shared" si="1366"/>
        <v>-66578393.75</v>
      </c>
      <c r="X630" s="361" t="str">
        <f t="shared" si="1348"/>
        <v>SUL</v>
      </c>
      <c r="Y630" s="361" t="str">
        <f t="shared" si="1349"/>
        <v>OESTE</v>
      </c>
      <c r="Z630" s="361" t="str">
        <f t="shared" si="1350"/>
        <v>SUDOESTE</v>
      </c>
      <c r="AA630" s="358">
        <f t="shared" si="1354"/>
        <v>9.2561459334833243E-2</v>
      </c>
      <c r="AB630" s="359">
        <f t="shared" si="1351"/>
        <v>5.3109832074581904</v>
      </c>
      <c r="AC630" s="360"/>
    </row>
    <row r="631" spans="1:29" ht="17.25" customHeight="1" x14ac:dyDescent="0.25">
      <c r="A631" s="415" t="str">
        <f t="shared" si="1367"/>
        <v>MS 1013 A</v>
      </c>
      <c r="B631" s="662"/>
      <c r="C631" s="662"/>
      <c r="D631" s="346"/>
      <c r="E631" s="347"/>
      <c r="F631" s="348"/>
      <c r="G631" s="348"/>
      <c r="H631" s="356">
        <f t="shared" si="1355"/>
        <v>0</v>
      </c>
      <c r="I631" s="356">
        <f t="shared" si="1356"/>
        <v>719288505.47524464</v>
      </c>
      <c r="J631" s="356">
        <f t="shared" si="1357"/>
        <v>0</v>
      </c>
      <c r="K631" s="356">
        <f t="shared" si="1358"/>
        <v>-90681.600000000006</v>
      </c>
      <c r="L631" s="356" t="e">
        <f t="shared" si="1359"/>
        <v>#DIV/0!</v>
      </c>
      <c r="M631" s="356" t="e">
        <f t="shared" si="1360"/>
        <v>#DIV/0!</v>
      </c>
      <c r="N631" s="361" t="e">
        <f t="shared" si="1361"/>
        <v>#DIV/0!</v>
      </c>
      <c r="O631" s="361" t="e">
        <f t="shared" si="1362"/>
        <v>#DIV/0!</v>
      </c>
      <c r="P631" s="361" t="e">
        <f t="shared" si="1363"/>
        <v>#DIV/0!</v>
      </c>
      <c r="Q631" s="361" t="e">
        <f t="shared" si="1364"/>
        <v>#DIV/0!</v>
      </c>
      <c r="R631" s="625"/>
      <c r="S631" s="625"/>
      <c r="T631" s="625"/>
      <c r="U631" s="625"/>
      <c r="V631" s="356">
        <f t="shared" si="1365"/>
        <v>-716200580.55999994</v>
      </c>
      <c r="W631" s="356">
        <f t="shared" si="1366"/>
        <v>-66578393.75</v>
      </c>
      <c r="X631" s="361" t="str">
        <f t="shared" si="1348"/>
        <v>SUL</v>
      </c>
      <c r="Y631" s="361" t="str">
        <f t="shared" si="1349"/>
        <v>OESTE</v>
      </c>
      <c r="Z631" s="361" t="str">
        <f t="shared" si="1350"/>
        <v>SUDOESTE</v>
      </c>
      <c r="AA631" s="358">
        <f t="shared" si="1354"/>
        <v>9.2561459334833243E-2</v>
      </c>
      <c r="AB631" s="359">
        <f t="shared" si="1351"/>
        <v>5.3109832074581904</v>
      </c>
      <c r="AC631" s="360"/>
    </row>
    <row r="632" spans="1:29" ht="17.25" customHeight="1" x14ac:dyDescent="0.25">
      <c r="A632" s="415" t="str">
        <f t="shared" si="1367"/>
        <v>MS 1013 A</v>
      </c>
      <c r="B632" s="662"/>
      <c r="C632" s="662"/>
      <c r="D632" s="346"/>
      <c r="E632" s="347"/>
      <c r="F632" s="348"/>
      <c r="G632" s="348"/>
      <c r="H632" s="356">
        <f t="shared" si="1355"/>
        <v>0</v>
      </c>
      <c r="I632" s="356">
        <f t="shared" si="1356"/>
        <v>719288505.47524464</v>
      </c>
      <c r="J632" s="356">
        <f t="shared" si="1357"/>
        <v>0</v>
      </c>
      <c r="K632" s="356">
        <f t="shared" si="1358"/>
        <v>-90681.600000000006</v>
      </c>
      <c r="L632" s="356" t="e">
        <f t="shared" si="1359"/>
        <v>#DIV/0!</v>
      </c>
      <c r="M632" s="356" t="e">
        <f t="shared" si="1360"/>
        <v>#DIV/0!</v>
      </c>
      <c r="N632" s="361" t="e">
        <f t="shared" si="1361"/>
        <v>#DIV/0!</v>
      </c>
      <c r="O632" s="361" t="e">
        <f t="shared" si="1362"/>
        <v>#DIV/0!</v>
      </c>
      <c r="P632" s="361" t="e">
        <f t="shared" si="1363"/>
        <v>#DIV/0!</v>
      </c>
      <c r="Q632" s="361" t="e">
        <f t="shared" si="1364"/>
        <v>#DIV/0!</v>
      </c>
      <c r="R632" s="625"/>
      <c r="S632" s="625"/>
      <c r="T632" s="625"/>
      <c r="U632" s="625"/>
      <c r="V632" s="356">
        <f t="shared" si="1365"/>
        <v>-716200580.55999994</v>
      </c>
      <c r="W632" s="356">
        <f t="shared" si="1366"/>
        <v>-66578393.75</v>
      </c>
      <c r="X632" s="361" t="str">
        <f t="shared" si="1348"/>
        <v>SUL</v>
      </c>
      <c r="Y632" s="361" t="str">
        <f t="shared" si="1349"/>
        <v>OESTE</v>
      </c>
      <c r="Z632" s="361" t="str">
        <f t="shared" si="1350"/>
        <v>SUDOESTE</v>
      </c>
      <c r="AA632" s="358">
        <f t="shared" si="1354"/>
        <v>9.2561459334833243E-2</v>
      </c>
      <c r="AB632" s="359">
        <f t="shared" si="1351"/>
        <v>5.3109832074581904</v>
      </c>
      <c r="AC632" s="360"/>
    </row>
    <row r="633" spans="1:29" ht="17.25" customHeight="1" x14ac:dyDescent="0.25">
      <c r="A633" s="415" t="str">
        <f t="shared" si="1367"/>
        <v>MS 1013 A</v>
      </c>
      <c r="B633" s="662"/>
      <c r="C633" s="662"/>
      <c r="D633" s="346"/>
      <c r="E633" s="347"/>
      <c r="F633" s="348"/>
      <c r="G633" s="348"/>
      <c r="H633" s="356">
        <f t="shared" si="1355"/>
        <v>0</v>
      </c>
      <c r="I633" s="356">
        <f t="shared" si="1356"/>
        <v>719288505.47524464</v>
      </c>
      <c r="J633" s="356">
        <f t="shared" si="1357"/>
        <v>0</v>
      </c>
      <c r="K633" s="356">
        <f t="shared" si="1358"/>
        <v>-90681.600000000006</v>
      </c>
      <c r="L633" s="356" t="e">
        <f t="shared" si="1359"/>
        <v>#DIV/0!</v>
      </c>
      <c r="M633" s="356" t="e">
        <f t="shared" si="1360"/>
        <v>#DIV/0!</v>
      </c>
      <c r="N633" s="361" t="e">
        <f t="shared" si="1361"/>
        <v>#DIV/0!</v>
      </c>
      <c r="O633" s="361" t="e">
        <f t="shared" si="1362"/>
        <v>#DIV/0!</v>
      </c>
      <c r="P633" s="361" t="e">
        <f t="shared" si="1363"/>
        <v>#DIV/0!</v>
      </c>
      <c r="Q633" s="361" t="e">
        <f t="shared" si="1364"/>
        <v>#DIV/0!</v>
      </c>
      <c r="R633" s="625"/>
      <c r="S633" s="625"/>
      <c r="T633" s="625"/>
      <c r="U633" s="625"/>
      <c r="V633" s="356">
        <f t="shared" si="1365"/>
        <v>-716200580.55999994</v>
      </c>
      <c r="W633" s="356">
        <f t="shared" si="1366"/>
        <v>-66578393.75</v>
      </c>
      <c r="X633" s="361" t="str">
        <f t="shared" si="1348"/>
        <v>SUL</v>
      </c>
      <c r="Y633" s="361" t="str">
        <f t="shared" si="1349"/>
        <v>OESTE</v>
      </c>
      <c r="Z633" s="361" t="str">
        <f t="shared" si="1350"/>
        <v>SUDOESTE</v>
      </c>
      <c r="AA633" s="358">
        <f t="shared" si="1354"/>
        <v>9.2561459334833243E-2</v>
      </c>
      <c r="AB633" s="359">
        <f t="shared" si="1351"/>
        <v>5.3109832074581904</v>
      </c>
      <c r="AC633" s="360"/>
    </row>
    <row r="634" spans="1:29" ht="17.25" customHeight="1" x14ac:dyDescent="0.25">
      <c r="A634" s="415" t="str">
        <f t="shared" si="1367"/>
        <v>MS 1013 A</v>
      </c>
      <c r="B634" s="662"/>
      <c r="C634" s="662"/>
      <c r="D634" s="346"/>
      <c r="E634" s="347"/>
      <c r="F634" s="348"/>
      <c r="G634" s="348"/>
      <c r="H634" s="356">
        <f t="shared" si="1355"/>
        <v>0</v>
      </c>
      <c r="I634" s="356">
        <f t="shared" si="1356"/>
        <v>719288505.47524464</v>
      </c>
      <c r="J634" s="356">
        <f t="shared" si="1357"/>
        <v>0</v>
      </c>
      <c r="K634" s="356">
        <f t="shared" si="1358"/>
        <v>-90681.600000000006</v>
      </c>
      <c r="L634" s="356" t="e">
        <f t="shared" si="1359"/>
        <v>#DIV/0!</v>
      </c>
      <c r="M634" s="356" t="e">
        <f t="shared" si="1360"/>
        <v>#DIV/0!</v>
      </c>
      <c r="N634" s="361" t="e">
        <f t="shared" si="1361"/>
        <v>#DIV/0!</v>
      </c>
      <c r="O634" s="361" t="e">
        <f t="shared" si="1362"/>
        <v>#DIV/0!</v>
      </c>
      <c r="P634" s="361" t="e">
        <f t="shared" si="1363"/>
        <v>#DIV/0!</v>
      </c>
      <c r="Q634" s="361" t="e">
        <f t="shared" si="1364"/>
        <v>#DIV/0!</v>
      </c>
      <c r="R634" s="625"/>
      <c r="S634" s="625"/>
      <c r="T634" s="625"/>
      <c r="U634" s="625"/>
      <c r="V634" s="356">
        <f t="shared" si="1365"/>
        <v>-716200580.55999994</v>
      </c>
      <c r="W634" s="356">
        <f t="shared" si="1366"/>
        <v>-66578393.75</v>
      </c>
      <c r="X634" s="361" t="str">
        <f t="shared" si="1348"/>
        <v>SUL</v>
      </c>
      <c r="Y634" s="361" t="str">
        <f t="shared" si="1349"/>
        <v>OESTE</v>
      </c>
      <c r="Z634" s="361" t="str">
        <f t="shared" si="1350"/>
        <v>SUDOESTE</v>
      </c>
      <c r="AA634" s="358">
        <f t="shared" si="1354"/>
        <v>9.2561459334833243E-2</v>
      </c>
      <c r="AB634" s="359">
        <f t="shared" si="1351"/>
        <v>5.3109832074581904</v>
      </c>
      <c r="AC634" s="360"/>
    </row>
    <row r="635" spans="1:29" ht="17.25" customHeight="1" x14ac:dyDescent="0.25">
      <c r="A635" s="415" t="str">
        <f t="shared" si="1367"/>
        <v>MS 1013 A</v>
      </c>
      <c r="B635" s="662"/>
      <c r="C635" s="662"/>
      <c r="D635" s="346"/>
      <c r="E635" s="347"/>
      <c r="F635" s="348"/>
      <c r="G635" s="348"/>
      <c r="H635" s="356">
        <f t="shared" si="1355"/>
        <v>0</v>
      </c>
      <c r="I635" s="356">
        <f t="shared" si="1356"/>
        <v>719288505.47524464</v>
      </c>
      <c r="J635" s="356">
        <f t="shared" si="1357"/>
        <v>0</v>
      </c>
      <c r="K635" s="356">
        <f t="shared" si="1358"/>
        <v>-90681.600000000006</v>
      </c>
      <c r="L635" s="356" t="e">
        <f t="shared" si="1359"/>
        <v>#DIV/0!</v>
      </c>
      <c r="M635" s="356" t="e">
        <f t="shared" si="1360"/>
        <v>#DIV/0!</v>
      </c>
      <c r="N635" s="361" t="e">
        <f t="shared" si="1361"/>
        <v>#DIV/0!</v>
      </c>
      <c r="O635" s="361" t="e">
        <f t="shared" si="1362"/>
        <v>#DIV/0!</v>
      </c>
      <c r="P635" s="361" t="e">
        <f t="shared" si="1363"/>
        <v>#DIV/0!</v>
      </c>
      <c r="Q635" s="361" t="e">
        <f t="shared" si="1364"/>
        <v>#DIV/0!</v>
      </c>
      <c r="R635" s="625"/>
      <c r="S635" s="625"/>
      <c r="T635" s="625"/>
      <c r="U635" s="625"/>
      <c r="V635" s="356">
        <f t="shared" si="1365"/>
        <v>-716200580.55999994</v>
      </c>
      <c r="W635" s="356">
        <f t="shared" si="1366"/>
        <v>-66578393.75</v>
      </c>
      <c r="X635" s="361" t="str">
        <f t="shared" si="1348"/>
        <v>SUL</v>
      </c>
      <c r="Y635" s="361" t="str">
        <f t="shared" si="1349"/>
        <v>OESTE</v>
      </c>
      <c r="Z635" s="361" t="str">
        <f t="shared" si="1350"/>
        <v>SUDOESTE</v>
      </c>
      <c r="AA635" s="358">
        <f t="shared" si="1354"/>
        <v>9.2561459334833243E-2</v>
      </c>
      <c r="AB635" s="359">
        <f t="shared" si="1351"/>
        <v>5.3109832074581904</v>
      </c>
      <c r="AC635" s="360"/>
    </row>
    <row r="636" spans="1:29" ht="17.25" customHeight="1" x14ac:dyDescent="0.25">
      <c r="A636" s="415" t="str">
        <f t="shared" si="1367"/>
        <v>MS 1013 A</v>
      </c>
      <c r="B636" s="662"/>
      <c r="C636" s="662"/>
      <c r="D636" s="346"/>
      <c r="E636" s="347"/>
      <c r="F636" s="348"/>
      <c r="G636" s="348"/>
      <c r="H636" s="356">
        <f t="shared" si="1355"/>
        <v>0</v>
      </c>
      <c r="I636" s="356">
        <f t="shared" si="1356"/>
        <v>719288505.47524464</v>
      </c>
      <c r="J636" s="356">
        <f t="shared" si="1357"/>
        <v>0</v>
      </c>
      <c r="K636" s="356">
        <f t="shared" si="1358"/>
        <v>-90681.600000000006</v>
      </c>
      <c r="L636" s="356" t="e">
        <f t="shared" si="1359"/>
        <v>#DIV/0!</v>
      </c>
      <c r="M636" s="356" t="e">
        <f t="shared" si="1360"/>
        <v>#DIV/0!</v>
      </c>
      <c r="N636" s="361" t="e">
        <f t="shared" si="1361"/>
        <v>#DIV/0!</v>
      </c>
      <c r="O636" s="361" t="e">
        <f t="shared" si="1362"/>
        <v>#DIV/0!</v>
      </c>
      <c r="P636" s="361" t="e">
        <f t="shared" si="1363"/>
        <v>#DIV/0!</v>
      </c>
      <c r="Q636" s="361" t="e">
        <f t="shared" si="1364"/>
        <v>#DIV/0!</v>
      </c>
      <c r="R636" s="625"/>
      <c r="S636" s="625"/>
      <c r="T636" s="625"/>
      <c r="U636" s="625"/>
      <c r="V636" s="356">
        <f t="shared" si="1365"/>
        <v>-716200580.55999994</v>
      </c>
      <c r="W636" s="356">
        <f t="shared" si="1366"/>
        <v>-66578393.75</v>
      </c>
      <c r="X636" s="361" t="str">
        <f t="shared" si="1348"/>
        <v>SUL</v>
      </c>
      <c r="Y636" s="361" t="str">
        <f t="shared" si="1349"/>
        <v>OESTE</v>
      </c>
      <c r="Z636" s="361" t="str">
        <f t="shared" si="1350"/>
        <v>SUDOESTE</v>
      </c>
      <c r="AA636" s="358">
        <f t="shared" si="1354"/>
        <v>9.2561459334833243E-2</v>
      </c>
      <c r="AB636" s="359">
        <f t="shared" si="1351"/>
        <v>5.3109832074581904</v>
      </c>
      <c r="AC636" s="360"/>
    </row>
    <row r="637" spans="1:29" ht="17.25" customHeight="1" x14ac:dyDescent="0.25">
      <c r="A637" s="415" t="str">
        <f t="shared" si="1367"/>
        <v>MS 1013 A</v>
      </c>
      <c r="B637" s="662"/>
      <c r="C637" s="662"/>
      <c r="D637" s="346"/>
      <c r="E637" s="347"/>
      <c r="F637" s="348"/>
      <c r="G637" s="348"/>
      <c r="H637" s="356">
        <f t="shared" si="1355"/>
        <v>0</v>
      </c>
      <c r="I637" s="356">
        <f t="shared" si="1356"/>
        <v>719288505.47524464</v>
      </c>
      <c r="J637" s="356">
        <f t="shared" si="1357"/>
        <v>0</v>
      </c>
      <c r="K637" s="356">
        <f t="shared" si="1358"/>
        <v>-90681.600000000006</v>
      </c>
      <c r="L637" s="356" t="e">
        <f t="shared" si="1359"/>
        <v>#DIV/0!</v>
      </c>
      <c r="M637" s="356" t="e">
        <f t="shared" si="1360"/>
        <v>#DIV/0!</v>
      </c>
      <c r="N637" s="361" t="e">
        <f t="shared" si="1361"/>
        <v>#DIV/0!</v>
      </c>
      <c r="O637" s="361" t="e">
        <f t="shared" si="1362"/>
        <v>#DIV/0!</v>
      </c>
      <c r="P637" s="361" t="e">
        <f t="shared" si="1363"/>
        <v>#DIV/0!</v>
      </c>
      <c r="Q637" s="361" t="e">
        <f t="shared" si="1364"/>
        <v>#DIV/0!</v>
      </c>
      <c r="R637" s="625"/>
      <c r="S637" s="625"/>
      <c r="T637" s="625"/>
      <c r="U637" s="625"/>
      <c r="V637" s="356">
        <f t="shared" si="1365"/>
        <v>-716200580.55999994</v>
      </c>
      <c r="W637" s="356">
        <f t="shared" si="1366"/>
        <v>-66578393.75</v>
      </c>
      <c r="X637" s="361" t="str">
        <f t="shared" si="1348"/>
        <v>SUL</v>
      </c>
      <c r="Y637" s="361" t="str">
        <f t="shared" si="1349"/>
        <v>OESTE</v>
      </c>
      <c r="Z637" s="361" t="str">
        <f t="shared" si="1350"/>
        <v>SUDOESTE</v>
      </c>
      <c r="AA637" s="358">
        <f t="shared" si="1354"/>
        <v>9.2561459334833243E-2</v>
      </c>
      <c r="AB637" s="359">
        <f t="shared" si="1351"/>
        <v>5.3109832074581904</v>
      </c>
      <c r="AC637" s="360"/>
    </row>
    <row r="638" spans="1:29" ht="17.25" customHeight="1" x14ac:dyDescent="0.25">
      <c r="A638" s="415" t="str">
        <f t="shared" si="1367"/>
        <v>MS 1013 A</v>
      </c>
      <c r="B638" s="662"/>
      <c r="C638" s="662"/>
      <c r="D638" s="346"/>
      <c r="E638" s="347"/>
      <c r="F638" s="348"/>
      <c r="G638" s="348"/>
      <c r="H638" s="356">
        <f t="shared" si="1355"/>
        <v>0</v>
      </c>
      <c r="I638" s="356">
        <f t="shared" si="1356"/>
        <v>719288505.47524464</v>
      </c>
      <c r="J638" s="356">
        <f t="shared" si="1357"/>
        <v>0</v>
      </c>
      <c r="K638" s="356">
        <f t="shared" si="1358"/>
        <v>-90681.600000000006</v>
      </c>
      <c r="L638" s="356" t="e">
        <f t="shared" si="1359"/>
        <v>#DIV/0!</v>
      </c>
      <c r="M638" s="356" t="e">
        <f t="shared" si="1360"/>
        <v>#DIV/0!</v>
      </c>
      <c r="N638" s="361" t="e">
        <f t="shared" si="1361"/>
        <v>#DIV/0!</v>
      </c>
      <c r="O638" s="361" t="e">
        <f t="shared" si="1362"/>
        <v>#DIV/0!</v>
      </c>
      <c r="P638" s="361" t="e">
        <f t="shared" si="1363"/>
        <v>#DIV/0!</v>
      </c>
      <c r="Q638" s="361" t="e">
        <f t="shared" si="1364"/>
        <v>#DIV/0!</v>
      </c>
      <c r="R638" s="625"/>
      <c r="S638" s="625"/>
      <c r="T638" s="625"/>
      <c r="U638" s="625"/>
      <c r="V638" s="356">
        <f t="shared" si="1365"/>
        <v>-716200580.55999994</v>
      </c>
      <c r="W638" s="356">
        <f t="shared" si="1366"/>
        <v>-66578393.75</v>
      </c>
      <c r="X638" s="361" t="str">
        <f t="shared" si="1348"/>
        <v>SUL</v>
      </c>
      <c r="Y638" s="361" t="str">
        <f t="shared" si="1349"/>
        <v>OESTE</v>
      </c>
      <c r="Z638" s="361" t="str">
        <f t="shared" si="1350"/>
        <v>SUDOESTE</v>
      </c>
      <c r="AA638" s="358">
        <f t="shared" si="1354"/>
        <v>9.2561459334833243E-2</v>
      </c>
      <c r="AB638" s="359">
        <f t="shared" si="1351"/>
        <v>5.3109832074581904</v>
      </c>
      <c r="AC638" s="360"/>
    </row>
    <row r="639" spans="1:29" ht="17.25" customHeight="1" x14ac:dyDescent="0.25">
      <c r="A639" s="415" t="str">
        <f t="shared" si="1367"/>
        <v>MS 1013 A</v>
      </c>
      <c r="B639" s="662"/>
      <c r="C639" s="662"/>
      <c r="D639" s="346"/>
      <c r="E639" s="347"/>
      <c r="F639" s="348"/>
      <c r="G639" s="348"/>
      <c r="H639" s="356">
        <f t="shared" si="1355"/>
        <v>0</v>
      </c>
      <c r="I639" s="356">
        <f t="shared" si="1356"/>
        <v>719288505.47524464</v>
      </c>
      <c r="J639" s="356">
        <f t="shared" si="1357"/>
        <v>0</v>
      </c>
      <c r="K639" s="356">
        <f t="shared" si="1358"/>
        <v>-90681.600000000006</v>
      </c>
      <c r="L639" s="356" t="e">
        <f t="shared" si="1359"/>
        <v>#DIV/0!</v>
      </c>
      <c r="M639" s="356" t="e">
        <f t="shared" si="1360"/>
        <v>#DIV/0!</v>
      </c>
      <c r="N639" s="361" t="e">
        <f t="shared" si="1361"/>
        <v>#DIV/0!</v>
      </c>
      <c r="O639" s="361" t="e">
        <f t="shared" si="1362"/>
        <v>#DIV/0!</v>
      </c>
      <c r="P639" s="361" t="e">
        <f t="shared" si="1363"/>
        <v>#DIV/0!</v>
      </c>
      <c r="Q639" s="361" t="e">
        <f t="shared" si="1364"/>
        <v>#DIV/0!</v>
      </c>
      <c r="R639" s="625"/>
      <c r="S639" s="625"/>
      <c r="T639" s="625"/>
      <c r="U639" s="625"/>
      <c r="V639" s="356">
        <f t="shared" si="1365"/>
        <v>-716200580.55999994</v>
      </c>
      <c r="W639" s="356">
        <f t="shared" si="1366"/>
        <v>-66578393.75</v>
      </c>
      <c r="X639" s="361" t="str">
        <f t="shared" si="1348"/>
        <v>SUL</v>
      </c>
      <c r="Y639" s="361" t="str">
        <f t="shared" si="1349"/>
        <v>OESTE</v>
      </c>
      <c r="Z639" s="361" t="str">
        <f t="shared" si="1350"/>
        <v>SUDOESTE</v>
      </c>
      <c r="AA639" s="358">
        <f t="shared" si="1354"/>
        <v>9.2561459334833243E-2</v>
      </c>
      <c r="AB639" s="359">
        <f t="shared" si="1351"/>
        <v>5.3109832074581904</v>
      </c>
      <c r="AC639" s="360"/>
    </row>
    <row r="640" spans="1:29" ht="17.25" customHeight="1" x14ac:dyDescent="0.25">
      <c r="A640" s="415" t="str">
        <f t="shared" si="1367"/>
        <v>MS 1013 A</v>
      </c>
      <c r="B640" s="662"/>
      <c r="C640" s="662"/>
      <c r="D640" s="346"/>
      <c r="E640" s="347"/>
      <c r="F640" s="348"/>
      <c r="G640" s="348"/>
      <c r="H640" s="356">
        <f t="shared" si="1355"/>
        <v>0</v>
      </c>
      <c r="I640" s="356">
        <f t="shared" si="1356"/>
        <v>719288505.47524464</v>
      </c>
      <c r="J640" s="356">
        <f t="shared" si="1357"/>
        <v>0</v>
      </c>
      <c r="K640" s="356">
        <f t="shared" si="1358"/>
        <v>-90681.600000000006</v>
      </c>
      <c r="L640" s="356" t="e">
        <f t="shared" si="1359"/>
        <v>#DIV/0!</v>
      </c>
      <c r="M640" s="356" t="e">
        <f t="shared" si="1360"/>
        <v>#DIV/0!</v>
      </c>
      <c r="N640" s="361" t="e">
        <f t="shared" si="1361"/>
        <v>#DIV/0!</v>
      </c>
      <c r="O640" s="361" t="e">
        <f t="shared" si="1362"/>
        <v>#DIV/0!</v>
      </c>
      <c r="P640" s="361" t="e">
        <f t="shared" si="1363"/>
        <v>#DIV/0!</v>
      </c>
      <c r="Q640" s="361" t="e">
        <f t="shared" si="1364"/>
        <v>#DIV/0!</v>
      </c>
      <c r="R640" s="625"/>
      <c r="S640" s="625"/>
      <c r="T640" s="625"/>
      <c r="U640" s="625"/>
      <c r="V640" s="356">
        <f t="shared" si="1365"/>
        <v>-716200580.55999994</v>
      </c>
      <c r="W640" s="356">
        <f t="shared" si="1366"/>
        <v>-66578393.75</v>
      </c>
      <c r="X640" s="361" t="str">
        <f t="shared" si="1348"/>
        <v>SUL</v>
      </c>
      <c r="Y640" s="361" t="str">
        <f t="shared" si="1349"/>
        <v>OESTE</v>
      </c>
      <c r="Z640" s="361" t="str">
        <f t="shared" si="1350"/>
        <v>SUDOESTE</v>
      </c>
      <c r="AA640" s="358">
        <f t="shared" si="1354"/>
        <v>9.2561459334833243E-2</v>
      </c>
      <c r="AB640" s="359">
        <f t="shared" si="1351"/>
        <v>5.3109832074581904</v>
      </c>
      <c r="AC640" s="360"/>
    </row>
    <row r="641" spans="1:29" ht="17.25" customHeight="1" x14ac:dyDescent="0.25">
      <c r="A641" s="415" t="str">
        <f t="shared" si="1367"/>
        <v>MS 1013 A</v>
      </c>
      <c r="B641" s="662"/>
      <c r="C641" s="662"/>
      <c r="D641" s="346"/>
      <c r="E641" s="347"/>
      <c r="F641" s="348"/>
      <c r="G641" s="348"/>
      <c r="H641" s="356">
        <f t="shared" si="1355"/>
        <v>0</v>
      </c>
      <c r="I641" s="356">
        <f t="shared" si="1356"/>
        <v>719288505.47524464</v>
      </c>
      <c r="J641" s="356">
        <f t="shared" si="1357"/>
        <v>0</v>
      </c>
      <c r="K641" s="356">
        <f t="shared" si="1358"/>
        <v>-90681.600000000006</v>
      </c>
      <c r="L641" s="356" t="e">
        <f t="shared" si="1359"/>
        <v>#DIV/0!</v>
      </c>
      <c r="M641" s="356" t="e">
        <f t="shared" si="1360"/>
        <v>#DIV/0!</v>
      </c>
      <c r="N641" s="361" t="e">
        <f t="shared" si="1361"/>
        <v>#DIV/0!</v>
      </c>
      <c r="O641" s="361" t="e">
        <f t="shared" si="1362"/>
        <v>#DIV/0!</v>
      </c>
      <c r="P641" s="361" t="e">
        <f t="shared" si="1363"/>
        <v>#DIV/0!</v>
      </c>
      <c r="Q641" s="361" t="e">
        <f t="shared" si="1364"/>
        <v>#DIV/0!</v>
      </c>
      <c r="R641" s="625"/>
      <c r="S641" s="625"/>
      <c r="T641" s="625"/>
      <c r="U641" s="625"/>
      <c r="V641" s="356">
        <f t="shared" si="1365"/>
        <v>-716200580.55999994</v>
      </c>
      <c r="W641" s="356">
        <f t="shared" si="1366"/>
        <v>-66578393.75</v>
      </c>
      <c r="X641" s="361" t="str">
        <f t="shared" si="1348"/>
        <v>SUL</v>
      </c>
      <c r="Y641" s="361" t="str">
        <f t="shared" si="1349"/>
        <v>OESTE</v>
      </c>
      <c r="Z641" s="361" t="str">
        <f t="shared" si="1350"/>
        <v>SUDOESTE</v>
      </c>
      <c r="AA641" s="358">
        <f t="shared" si="1354"/>
        <v>9.2561459334833243E-2</v>
      </c>
      <c r="AB641" s="359">
        <f t="shared" si="1351"/>
        <v>5.3109832074581904</v>
      </c>
      <c r="AC641" s="360"/>
    </row>
    <row r="642" spans="1:29" ht="17.25" customHeight="1" x14ac:dyDescent="0.25">
      <c r="A642" s="415" t="str">
        <f t="shared" si="1367"/>
        <v>MS 1013 A</v>
      </c>
      <c r="B642" s="662"/>
      <c r="C642" s="662"/>
      <c r="D642" s="346"/>
      <c r="E642" s="347"/>
      <c r="F642" s="348"/>
      <c r="G642" s="348"/>
      <c r="H642" s="356">
        <f t="shared" si="1355"/>
        <v>0</v>
      </c>
      <c r="I642" s="356">
        <f t="shared" si="1356"/>
        <v>719288505.47524464</v>
      </c>
      <c r="J642" s="356">
        <f t="shared" si="1357"/>
        <v>0</v>
      </c>
      <c r="K642" s="356">
        <f t="shared" si="1358"/>
        <v>-90681.600000000006</v>
      </c>
      <c r="L642" s="356" t="e">
        <f t="shared" si="1359"/>
        <v>#DIV/0!</v>
      </c>
      <c r="M642" s="356" t="e">
        <f t="shared" si="1360"/>
        <v>#DIV/0!</v>
      </c>
      <c r="N642" s="361" t="e">
        <f t="shared" si="1361"/>
        <v>#DIV/0!</v>
      </c>
      <c r="O642" s="361" t="e">
        <f t="shared" si="1362"/>
        <v>#DIV/0!</v>
      </c>
      <c r="P642" s="361" t="e">
        <f t="shared" si="1363"/>
        <v>#DIV/0!</v>
      </c>
      <c r="Q642" s="361" t="e">
        <f t="shared" si="1364"/>
        <v>#DIV/0!</v>
      </c>
      <c r="R642" s="625"/>
      <c r="S642" s="625"/>
      <c r="T642" s="625"/>
      <c r="U642" s="625"/>
      <c r="V642" s="356">
        <f t="shared" si="1365"/>
        <v>-716200580.55999994</v>
      </c>
      <c r="W642" s="356">
        <f t="shared" si="1366"/>
        <v>-66578393.75</v>
      </c>
      <c r="X642" s="361" t="str">
        <f t="shared" si="1348"/>
        <v>SUL</v>
      </c>
      <c r="Y642" s="361" t="str">
        <f t="shared" si="1349"/>
        <v>OESTE</v>
      </c>
      <c r="Z642" s="361" t="str">
        <f t="shared" si="1350"/>
        <v>SUDOESTE</v>
      </c>
      <c r="AA642" s="358">
        <f t="shared" si="1354"/>
        <v>9.2561459334833243E-2</v>
      </c>
      <c r="AB642" s="359">
        <f t="shared" si="1351"/>
        <v>5.3109832074581904</v>
      </c>
      <c r="AC642" s="360"/>
    </row>
    <row r="643" spans="1:29" ht="17.25" customHeight="1" x14ac:dyDescent="0.25">
      <c r="A643" s="415" t="str">
        <f t="shared" si="1367"/>
        <v>MS 1013 A</v>
      </c>
      <c r="B643" s="662"/>
      <c r="C643" s="662"/>
      <c r="D643" s="346"/>
      <c r="E643" s="347"/>
      <c r="F643" s="348"/>
      <c r="G643" s="348"/>
      <c r="H643" s="356">
        <f t="shared" si="1355"/>
        <v>0</v>
      </c>
      <c r="I643" s="356">
        <f t="shared" si="1356"/>
        <v>719288505.47524464</v>
      </c>
      <c r="J643" s="356">
        <f t="shared" si="1357"/>
        <v>0</v>
      </c>
      <c r="K643" s="356">
        <f t="shared" si="1358"/>
        <v>-90681.600000000006</v>
      </c>
      <c r="L643" s="356" t="e">
        <f t="shared" si="1359"/>
        <v>#DIV/0!</v>
      </c>
      <c r="M643" s="356" t="e">
        <f t="shared" si="1360"/>
        <v>#DIV/0!</v>
      </c>
      <c r="N643" s="361" t="e">
        <f t="shared" si="1361"/>
        <v>#DIV/0!</v>
      </c>
      <c r="O643" s="361" t="e">
        <f t="shared" si="1362"/>
        <v>#DIV/0!</v>
      </c>
      <c r="P643" s="361" t="e">
        <f t="shared" si="1363"/>
        <v>#DIV/0!</v>
      </c>
      <c r="Q643" s="361" t="e">
        <f t="shared" si="1364"/>
        <v>#DIV/0!</v>
      </c>
      <c r="R643" s="625"/>
      <c r="S643" s="625"/>
      <c r="T643" s="625"/>
      <c r="U643" s="625"/>
      <c r="V643" s="356">
        <f t="shared" si="1365"/>
        <v>-716200580.55999994</v>
      </c>
      <c r="W643" s="356">
        <f t="shared" si="1366"/>
        <v>-66578393.75</v>
      </c>
      <c r="X643" s="361" t="str">
        <f t="shared" si="1348"/>
        <v>SUL</v>
      </c>
      <c r="Y643" s="361" t="str">
        <f t="shared" si="1349"/>
        <v>OESTE</v>
      </c>
      <c r="Z643" s="361" t="str">
        <f t="shared" si="1350"/>
        <v>SUDOESTE</v>
      </c>
      <c r="AA643" s="358">
        <f t="shared" si="1354"/>
        <v>9.2561459334833243E-2</v>
      </c>
      <c r="AB643" s="359">
        <f t="shared" si="1351"/>
        <v>5.3109832074581904</v>
      </c>
      <c r="AC643" s="360"/>
    </row>
    <row r="644" spans="1:29" ht="17.25" customHeight="1" x14ac:dyDescent="0.25">
      <c r="A644" s="415" t="str">
        <f t="shared" si="1367"/>
        <v>MS 1013 A</v>
      </c>
      <c r="B644" s="662"/>
      <c r="C644" s="662"/>
      <c r="D644" s="346"/>
      <c r="E644" s="347"/>
      <c r="F644" s="348"/>
      <c r="G644" s="348"/>
      <c r="H644" s="356">
        <f t="shared" si="1355"/>
        <v>0</v>
      </c>
      <c r="I644" s="356">
        <f t="shared" si="1356"/>
        <v>719288505.47524464</v>
      </c>
      <c r="J644" s="356">
        <f t="shared" si="1357"/>
        <v>0</v>
      </c>
      <c r="K644" s="356">
        <f t="shared" si="1358"/>
        <v>-90681.600000000006</v>
      </c>
      <c r="L644" s="356" t="e">
        <f t="shared" si="1359"/>
        <v>#DIV/0!</v>
      </c>
      <c r="M644" s="356" t="e">
        <f t="shared" si="1360"/>
        <v>#DIV/0!</v>
      </c>
      <c r="N644" s="361" t="e">
        <f t="shared" si="1361"/>
        <v>#DIV/0!</v>
      </c>
      <c r="O644" s="361" t="e">
        <f t="shared" si="1362"/>
        <v>#DIV/0!</v>
      </c>
      <c r="P644" s="361" t="e">
        <f t="shared" si="1363"/>
        <v>#DIV/0!</v>
      </c>
      <c r="Q644" s="361" t="e">
        <f t="shared" si="1364"/>
        <v>#DIV/0!</v>
      </c>
      <c r="R644" s="625"/>
      <c r="S644" s="625"/>
      <c r="T644" s="625"/>
      <c r="U644" s="625"/>
      <c r="V644" s="356">
        <f t="shared" si="1365"/>
        <v>-716200580.55999994</v>
      </c>
      <c r="W644" s="356">
        <f t="shared" si="1366"/>
        <v>-66578393.75</v>
      </c>
      <c r="X644" s="361" t="str">
        <f t="shared" si="1348"/>
        <v>SUL</v>
      </c>
      <c r="Y644" s="361" t="str">
        <f t="shared" si="1349"/>
        <v>OESTE</v>
      </c>
      <c r="Z644" s="361" t="str">
        <f t="shared" si="1350"/>
        <v>SUDOESTE</v>
      </c>
      <c r="AA644" s="358">
        <f t="shared" si="1354"/>
        <v>9.2561459334833243E-2</v>
      </c>
      <c r="AB644" s="359">
        <f t="shared" si="1351"/>
        <v>5.3109832074581904</v>
      </c>
      <c r="AC644" s="360"/>
    </row>
    <row r="645" spans="1:29" ht="17.25" customHeight="1" x14ac:dyDescent="0.25">
      <c r="A645" s="415" t="str">
        <f t="shared" si="1367"/>
        <v>MS 1013 A</v>
      </c>
      <c r="B645" s="662"/>
      <c r="C645" s="662"/>
      <c r="D645" s="346"/>
      <c r="E645" s="347"/>
      <c r="F645" s="348"/>
      <c r="G645" s="348"/>
      <c r="H645" s="356">
        <f t="shared" si="1355"/>
        <v>0</v>
      </c>
      <c r="I645" s="356">
        <f t="shared" si="1356"/>
        <v>719288505.47524464</v>
      </c>
      <c r="J645" s="356">
        <f t="shared" si="1357"/>
        <v>0</v>
      </c>
      <c r="K645" s="356">
        <f t="shared" si="1358"/>
        <v>-90681.600000000006</v>
      </c>
      <c r="L645" s="356" t="e">
        <f t="shared" si="1359"/>
        <v>#DIV/0!</v>
      </c>
      <c r="M645" s="356" t="e">
        <f t="shared" si="1360"/>
        <v>#DIV/0!</v>
      </c>
      <c r="N645" s="361" t="e">
        <f t="shared" si="1361"/>
        <v>#DIV/0!</v>
      </c>
      <c r="O645" s="361" t="e">
        <f t="shared" si="1362"/>
        <v>#DIV/0!</v>
      </c>
      <c r="P645" s="361" t="e">
        <f t="shared" si="1363"/>
        <v>#DIV/0!</v>
      </c>
      <c r="Q645" s="361" t="e">
        <f t="shared" si="1364"/>
        <v>#DIV/0!</v>
      </c>
      <c r="R645" s="625"/>
      <c r="S645" s="625"/>
      <c r="T645" s="625"/>
      <c r="U645" s="625"/>
      <c r="V645" s="356">
        <f t="shared" si="1365"/>
        <v>-716200580.55999994</v>
      </c>
      <c r="W645" s="356">
        <f t="shared" si="1366"/>
        <v>-66578393.75</v>
      </c>
      <c r="X645" s="361" t="str">
        <f t="shared" si="1348"/>
        <v>SUL</v>
      </c>
      <c r="Y645" s="361" t="str">
        <f t="shared" si="1349"/>
        <v>OESTE</v>
      </c>
      <c r="Z645" s="361" t="str">
        <f t="shared" si="1350"/>
        <v>SUDOESTE</v>
      </c>
      <c r="AA645" s="358">
        <f t="shared" si="1354"/>
        <v>9.2561459334833243E-2</v>
      </c>
      <c r="AB645" s="359">
        <f t="shared" si="1351"/>
        <v>5.3109832074581904</v>
      </c>
      <c r="AC645" s="360"/>
    </row>
    <row r="646" spans="1:29" ht="17.25" customHeight="1" x14ac:dyDescent="0.25">
      <c r="A646" s="415" t="str">
        <f t="shared" si="1367"/>
        <v>MS 1013 A</v>
      </c>
      <c r="B646" s="662"/>
      <c r="C646" s="662"/>
      <c r="D646" s="346"/>
      <c r="E646" s="347"/>
      <c r="F646" s="348"/>
      <c r="G646" s="348"/>
      <c r="H646" s="405"/>
      <c r="I646" s="405"/>
      <c r="J646" s="405"/>
      <c r="K646" s="405"/>
      <c r="L646" s="405"/>
      <c r="M646" s="405"/>
      <c r="N646" s="406"/>
      <c r="O646" s="406"/>
      <c r="P646" s="406"/>
      <c r="Q646" s="406"/>
      <c r="R646" s="639"/>
      <c r="S646" s="639"/>
      <c r="T646" s="625"/>
      <c r="U646" s="625"/>
      <c r="V646" s="356"/>
      <c r="W646" s="356"/>
      <c r="X646" s="361"/>
      <c r="Y646" s="361"/>
      <c r="Z646" s="361"/>
      <c r="AA646" s="407"/>
      <c r="AB646" s="407"/>
      <c r="AC646" s="360"/>
    </row>
    <row r="647" spans="1:29" ht="15" customHeight="1" x14ac:dyDescent="0.2">
      <c r="A647" s="419"/>
      <c r="B647" s="661">
        <f>IF('Leituras semanais - MS'!A579=A647,'Leituras semanais - MS'!B579+1,1)</f>
        <v>1</v>
      </c>
      <c r="C647" s="661" t="str">
        <f t="shared" ref="C647:C658" si="1368">A647&amp;"-"&amp;B647</f>
        <v>-1</v>
      </c>
      <c r="D647" s="380"/>
      <c r="E647" s="381"/>
      <c r="F647" s="382"/>
      <c r="G647" s="382"/>
      <c r="H647" s="420"/>
      <c r="I647" s="420"/>
      <c r="J647" s="420"/>
      <c r="K647" s="420"/>
      <c r="L647" s="420"/>
      <c r="M647" s="420"/>
      <c r="N647" s="353"/>
      <c r="O647" s="353"/>
      <c r="P647" s="353"/>
      <c r="Q647" s="353"/>
      <c r="R647" s="450"/>
      <c r="S647" s="450"/>
      <c r="T647" s="354"/>
      <c r="U647" s="354"/>
      <c r="V647" s="383"/>
      <c r="W647" s="383"/>
      <c r="X647" s="384"/>
      <c r="Y647" s="384"/>
      <c r="Z647" s="384"/>
      <c r="AA647" s="353"/>
      <c r="AB647" s="353"/>
      <c r="AC647" s="386"/>
    </row>
    <row r="648" spans="1:29" ht="15" customHeight="1" x14ac:dyDescent="0.2">
      <c r="A648" s="345" t="s">
        <v>115</v>
      </c>
      <c r="B648" s="661">
        <f t="shared" ref="B648:B658" si="1369">IF(A647=A648,B647+1,1)</f>
        <v>1</v>
      </c>
      <c r="C648" s="661" t="str">
        <f t="shared" si="1368"/>
        <v>MS 201-1</v>
      </c>
      <c r="D648" s="346">
        <f t="shared" ref="D648:D679" si="1370">D6</f>
        <v>41299</v>
      </c>
      <c r="E648" s="347">
        <f>'LEITURAS INICIAIS'!C8</f>
        <v>7162007.3131999997</v>
      </c>
      <c r="F648" s="348">
        <f>'LEITURAS INICIAIS'!D8</f>
        <v>665766.77520000003</v>
      </c>
      <c r="G648" s="348">
        <f>'LEITURAS INICIAIS'!E8</f>
        <v>889.76499999999999</v>
      </c>
      <c r="H648" s="349"/>
      <c r="I648" s="350"/>
      <c r="J648" s="350"/>
      <c r="K648" s="350"/>
      <c r="L648" s="350"/>
      <c r="M648" s="350"/>
      <c r="N648" s="351"/>
      <c r="O648" s="351"/>
      <c r="P648" s="352"/>
      <c r="Q648" s="352"/>
      <c r="R648" s="632"/>
      <c r="S648" s="632"/>
      <c r="T648" s="354"/>
      <c r="U648" s="354"/>
      <c r="V648" s="383"/>
      <c r="W648" s="383"/>
      <c r="X648" s="384"/>
      <c r="Y648" s="384"/>
      <c r="Z648" s="384"/>
      <c r="AA648" s="353"/>
      <c r="AB648" s="353"/>
      <c r="AC648" s="386"/>
    </row>
    <row r="649" spans="1:29" ht="17.25" customHeight="1" x14ac:dyDescent="0.25">
      <c r="A649" s="345" t="str">
        <f>A648</f>
        <v>MS 201</v>
      </c>
      <c r="B649" s="661">
        <f t="shared" si="1369"/>
        <v>2</v>
      </c>
      <c r="C649" s="661" t="str">
        <f t="shared" si="1368"/>
        <v>MS 201-2</v>
      </c>
      <c r="D649" s="346">
        <f t="shared" si="1370"/>
        <v>41306</v>
      </c>
      <c r="E649" s="347">
        <v>7162007.3240999999</v>
      </c>
      <c r="F649" s="348">
        <v>665766.77139999997</v>
      </c>
      <c r="G649" s="348">
        <v>889.76099999999997</v>
      </c>
      <c r="H649" s="355">
        <f>SQRT((E649-E648)^2+(F649-F648)^2)*100</f>
        <v>1.1543396505830739</v>
      </c>
      <c r="I649" s="356">
        <f>SQRT((E649-$E$648)^2+(F649-$F$648)^2)*100</f>
        <v>1.1543396505830739</v>
      </c>
      <c r="J649" s="356">
        <f>(G649-G648)*100</f>
        <v>-0.40000000000190994</v>
      </c>
      <c r="K649" s="356">
        <f>(G649-$G$648)*100</f>
        <v>-0.40000000000190994</v>
      </c>
      <c r="L649" s="356">
        <f>H649/(D649-D648)</f>
        <v>0.16490566436901055</v>
      </c>
      <c r="M649" s="356">
        <f>ABS(J649/(D649-D648))</f>
        <v>5.7142857143129992E-2</v>
      </c>
      <c r="N649" s="361" t="str">
        <f t="shared" ref="N649" si="1371">IF(L649&lt;=0.25,"OK",IF(AND(0.25&lt;L649,L649&lt;=1),"ATENÇÃO",IF(AND(1&lt;L649,L649&lt;=4),"ALERTA",IF(AND(4&lt;L649,L649&lt;=14),"INTERVENÇÃO","PARALISAÇÃO"))))</f>
        <v>OK</v>
      </c>
      <c r="O649" s="361" t="str">
        <f t="shared" ref="O649" si="1372">IF(M649&lt;=0.25,"OK",IF(AND(0.25&lt;M649,M649&lt;=1),"ATENÇÃO",IF(AND(1&lt;M649,M649&lt;=4),"ALERTA",IF(AND(4&lt;M649,M649&lt;=14),"INTERVENÇÃO","PARALISAÇÃO"))))</f>
        <v>OK</v>
      </c>
      <c r="P649" s="361" t="str">
        <f t="shared" ref="P649" si="1373">IF(L649&lt;=1,"COND. MIN.",IF(AND(1&lt;L649, L649&lt;=2),"ATENÇÃO",IF(AND(2&lt;L649,L649&lt;=5),"ALERTA","INTERVENÇÃO")))</f>
        <v>COND. MIN.</v>
      </c>
      <c r="Q649" s="361" t="str">
        <f t="shared" ref="Q649:Q680" si="1374">IF(M649&lt;=2,"COND. MIN.",IF(AND(2&lt;M649, M649&lt;=4),"ATENÇÃO",IF(AND(4&lt;M649, M649&lt;=10),"ALERTA","INTERVENÇÃO")))</f>
        <v>COND. MIN.</v>
      </c>
      <c r="R649" s="625"/>
      <c r="S649" s="625"/>
      <c r="T649" s="625"/>
      <c r="U649" s="625"/>
      <c r="V649" s="356">
        <f t="shared" ref="V649:V680" si="1375">(E649-$E$648)*100</f>
        <v>1.0900000110268593</v>
      </c>
      <c r="W649" s="356">
        <f t="shared" ref="W649:W680" si="1376">(F649-$F$648)*100</f>
        <v>-0.38000000640749931</v>
      </c>
      <c r="X649" s="361" t="str">
        <f>IF(V649&gt;0,"NORTE","SUL")</f>
        <v>NORTE</v>
      </c>
      <c r="Y649" s="361" t="str">
        <f>IF(W649&gt;0,"LESTE","OESTE")</f>
        <v>OESTE</v>
      </c>
      <c r="Z649" s="361" t="str">
        <f>IF(AND(X649="SUL", Y649="LESTE"),"SUDESTE", IF(AND(X649="SUL", Y649="OESTE"), "SUDOESTE", IF(AND(X649="NORTE", Y649="LESTE"), "NORDESTE", "NOROESTE")))</f>
        <v>NOROESTE</v>
      </c>
      <c r="AA649" s="358">
        <f t="shared" ref="AA649:AA680" si="1377">ABS(ROUND(W649,2)/ROUND(I649,2))</f>
        <v>0.33043478260869569</v>
      </c>
      <c r="AB649" s="359">
        <f t="shared" ref="AB649" si="1378">DEGREES(ASIN(AA649))</f>
        <v>19.295167142365141</v>
      </c>
      <c r="AC649" s="360"/>
    </row>
    <row r="650" spans="1:29" ht="17.25" customHeight="1" x14ac:dyDescent="0.25">
      <c r="A650" s="345" t="str">
        <f t="shared" ref="A650:A713" si="1379">A649</f>
        <v>MS 201</v>
      </c>
      <c r="B650" s="661">
        <f t="shared" si="1369"/>
        <v>3</v>
      </c>
      <c r="C650" s="661" t="str">
        <f t="shared" si="1368"/>
        <v>MS 201-3</v>
      </c>
      <c r="D650" s="346">
        <f t="shared" si="1370"/>
        <v>41313</v>
      </c>
      <c r="E650" s="347">
        <v>7162007.3224999998</v>
      </c>
      <c r="F650" s="348">
        <v>665766.76839999994</v>
      </c>
      <c r="G650" s="348">
        <v>889.74900000000002</v>
      </c>
      <c r="H650" s="355">
        <f t="shared" ref="H650:H683" si="1380">SQRT((E650-E649)^2+(F650-F649)^2)*100</f>
        <v>0.34000000587719331</v>
      </c>
      <c r="I650" s="356">
        <f t="shared" ref="I650:I683" si="1381">SQRT((E650-$E$648)^2+(F650-$F$648)^2)*100</f>
        <v>1.1520850743913802</v>
      </c>
      <c r="J650" s="356">
        <f t="shared" ref="J650:J683" si="1382">(G650-G649)*100</f>
        <v>-1.1999999999943611</v>
      </c>
      <c r="K650" s="356">
        <f>(G650-$G$648)*100</f>
        <v>-1.5999999999962711</v>
      </c>
      <c r="L650" s="356">
        <f>H650/(D650-D649)</f>
        <v>4.8571429411027614E-2</v>
      </c>
      <c r="M650" s="356">
        <f t="shared" ref="M650:M683" si="1383">ABS(J650/(D650-D649))</f>
        <v>0.17142857142776588</v>
      </c>
      <c r="N650" s="361" t="str">
        <f t="shared" ref="N650:N713" si="1384">IF(L650&lt;=0.25,"OK",IF(AND(0.25&lt;L650,L650&lt;=1),"ATENÇÃO",IF(AND(1&lt;L650,L650&lt;=4),"ALERTA",IF(AND(4&lt;L650,L650&lt;=14),"INTERVENÇÃO","PARALISAÇÃO"))))</f>
        <v>OK</v>
      </c>
      <c r="O650" s="361" t="str">
        <f t="shared" ref="O650:O713" si="1385">IF(M650&lt;=0.25,"OK",IF(AND(0.25&lt;M650,M650&lt;=1),"ATENÇÃO",IF(AND(1&lt;M650,M650&lt;=4),"ALERTA",IF(AND(4&lt;M650,M650&lt;=14),"INTERVENÇÃO","PARALISAÇÃO"))))</f>
        <v>OK</v>
      </c>
      <c r="P650" s="361" t="str">
        <f t="shared" ref="P650:P713" si="1386">IF(L650&lt;=1,"COND. MIN.",IF(AND(1&lt;L650, L650&lt;=2),"ATENÇÃO",IF(AND(2&lt;L650,L650&lt;=5),"ALERTA","INTERVENÇÃO")))</f>
        <v>COND. MIN.</v>
      </c>
      <c r="Q650" s="361" t="str">
        <f t="shared" si="1374"/>
        <v>COND. MIN.</v>
      </c>
      <c r="R650" s="625"/>
      <c r="S650" s="625"/>
      <c r="T650" s="625"/>
      <c r="U650" s="625"/>
      <c r="V650" s="356">
        <f t="shared" si="1375"/>
        <v>0.93000000342726707</v>
      </c>
      <c r="W650" s="356">
        <f t="shared" si="1376"/>
        <v>-0.68000000901520252</v>
      </c>
      <c r="X650" s="361" t="str">
        <f t="shared" ref="X650:X713" si="1387">IF(V650&gt;0,"NORTE","SUL")</f>
        <v>NORTE</v>
      </c>
      <c r="Y650" s="361" t="str">
        <f t="shared" ref="Y650:Y713" si="1388">IF(W650&gt;0,"LESTE","OESTE")</f>
        <v>OESTE</v>
      </c>
      <c r="Z650" s="361" t="str">
        <f t="shared" ref="Z650:Z713" si="1389">IF(AND(X650="SUL", Y650="LESTE"),"SUDESTE", IF(AND(X650="SUL", Y650="OESTE"), "SUDOESTE", IF(AND(X650="NORTE", Y650="LESTE"), "NORDESTE", "NOROESTE")))</f>
        <v>NOROESTE</v>
      </c>
      <c r="AA650" s="358">
        <f t="shared" si="1377"/>
        <v>0.5913043478260871</v>
      </c>
      <c r="AB650" s="359">
        <f t="shared" ref="AB650:AB713" si="1390">DEGREES(ASIN(AA650))</f>
        <v>36.249623411584352</v>
      </c>
      <c r="AC650" s="360"/>
    </row>
    <row r="651" spans="1:29" ht="17.25" customHeight="1" x14ac:dyDescent="0.25">
      <c r="A651" s="345" t="str">
        <f t="shared" si="1379"/>
        <v>MS 201</v>
      </c>
      <c r="B651" s="661">
        <f t="shared" si="1369"/>
        <v>4</v>
      </c>
      <c r="C651" s="661" t="str">
        <f t="shared" si="1368"/>
        <v>MS 201-4</v>
      </c>
      <c r="D651" s="346">
        <f t="shared" si="1370"/>
        <v>41320</v>
      </c>
      <c r="E651" s="347">
        <v>7162007.3203999996</v>
      </c>
      <c r="F651" s="348">
        <v>665766.76930000004</v>
      </c>
      <c r="G651" s="348">
        <v>889.74699999999996</v>
      </c>
      <c r="H651" s="355">
        <f t="shared" si="1380"/>
        <v>0.22847321167085194</v>
      </c>
      <c r="I651" s="356">
        <f t="shared" si="1381"/>
        <v>0.93085980733692542</v>
      </c>
      <c r="J651" s="356">
        <f t="shared" si="1382"/>
        <v>-0.20000000000663931</v>
      </c>
      <c r="K651" s="356">
        <f t="shared" ref="K651:K683" si="1391">(G651-$G$648)*100</f>
        <v>-1.8000000000029104</v>
      </c>
      <c r="L651" s="356">
        <f>H651/(D651-D650)</f>
        <v>3.2639030238693134E-2</v>
      </c>
      <c r="M651" s="356">
        <f t="shared" si="1383"/>
        <v>2.8571428572377044E-2</v>
      </c>
      <c r="N651" s="361" t="str">
        <f t="shared" si="1384"/>
        <v>OK</v>
      </c>
      <c r="O651" s="361" t="str">
        <f t="shared" si="1385"/>
        <v>OK</v>
      </c>
      <c r="P651" s="361" t="str">
        <f t="shared" si="1386"/>
        <v>COND. MIN.</v>
      </c>
      <c r="Q651" s="361" t="str">
        <f t="shared" si="1374"/>
        <v>COND. MIN.</v>
      </c>
      <c r="R651" s="625"/>
      <c r="S651" s="625"/>
      <c r="T651" s="625"/>
      <c r="U651" s="625"/>
      <c r="V651" s="356">
        <f t="shared" si="1375"/>
        <v>0.71999998763203621</v>
      </c>
      <c r="W651" s="356">
        <f t="shared" si="1376"/>
        <v>-0.58999999891966581</v>
      </c>
      <c r="X651" s="361" t="str">
        <f t="shared" si="1387"/>
        <v>NORTE</v>
      </c>
      <c r="Y651" s="361" t="str">
        <f t="shared" si="1388"/>
        <v>OESTE</v>
      </c>
      <c r="Z651" s="361" t="str">
        <f t="shared" si="1389"/>
        <v>NOROESTE</v>
      </c>
      <c r="AA651" s="358">
        <f t="shared" si="1377"/>
        <v>0.63440860215053752</v>
      </c>
      <c r="AB651" s="359">
        <f t="shared" si="1390"/>
        <v>39.37613538326989</v>
      </c>
      <c r="AC651" s="360"/>
    </row>
    <row r="652" spans="1:29" ht="17.25" customHeight="1" x14ac:dyDescent="0.25">
      <c r="A652" s="345" t="str">
        <f t="shared" si="1379"/>
        <v>MS 201</v>
      </c>
      <c r="B652" s="661">
        <f t="shared" si="1369"/>
        <v>5</v>
      </c>
      <c r="C652" s="661" t="str">
        <f t="shared" si="1368"/>
        <v>MS 201-5</v>
      </c>
      <c r="D652" s="346">
        <f t="shared" si="1370"/>
        <v>41327</v>
      </c>
      <c r="E652" s="347">
        <v>7162007.3284999998</v>
      </c>
      <c r="F652" s="348">
        <v>665766.76859999995</v>
      </c>
      <c r="G652" s="348">
        <v>889.74400000000003</v>
      </c>
      <c r="H652" s="355">
        <f t="shared" si="1380"/>
        <v>0.81301908668715472</v>
      </c>
      <c r="I652" s="356">
        <f t="shared" si="1381"/>
        <v>1.6662833003702329</v>
      </c>
      <c r="J652" s="356">
        <f t="shared" si="1382"/>
        <v>-0.29999999999290594</v>
      </c>
      <c r="K652" s="356">
        <f t="shared" si="1391"/>
        <v>-2.0999999999958163</v>
      </c>
      <c r="L652" s="356">
        <f t="shared" ref="L652:L683" si="1392">H652/(D652-D651)</f>
        <v>0.11614558381245067</v>
      </c>
      <c r="M652" s="356">
        <f t="shared" si="1383"/>
        <v>4.2857142856129418E-2</v>
      </c>
      <c r="N652" s="361" t="str">
        <f t="shared" si="1384"/>
        <v>OK</v>
      </c>
      <c r="O652" s="361" t="str">
        <f t="shared" si="1385"/>
        <v>OK</v>
      </c>
      <c r="P652" s="361" t="str">
        <f t="shared" si="1386"/>
        <v>COND. MIN.</v>
      </c>
      <c r="Q652" s="361" t="str">
        <f t="shared" si="1374"/>
        <v>COND. MIN.</v>
      </c>
      <c r="R652" s="625"/>
      <c r="S652" s="625"/>
      <c r="T652" s="625"/>
      <c r="U652" s="625"/>
      <c r="V652" s="356">
        <f t="shared" si="1375"/>
        <v>1.5300000086426735</v>
      </c>
      <c r="W652" s="356">
        <f t="shared" si="1376"/>
        <v>-0.6600000080652535</v>
      </c>
      <c r="X652" s="361" t="str">
        <f t="shared" si="1387"/>
        <v>NORTE</v>
      </c>
      <c r="Y652" s="361" t="str">
        <f t="shared" si="1388"/>
        <v>OESTE</v>
      </c>
      <c r="Z652" s="361" t="str">
        <f t="shared" si="1389"/>
        <v>NOROESTE</v>
      </c>
      <c r="AA652" s="358">
        <f t="shared" si="1377"/>
        <v>0.39520958083832342</v>
      </c>
      <c r="AB652" s="359">
        <f t="shared" si="1390"/>
        <v>23.279045720825554</v>
      </c>
      <c r="AC652" s="360"/>
    </row>
    <row r="653" spans="1:29" ht="17.25" customHeight="1" x14ac:dyDescent="0.25">
      <c r="A653" s="345" t="str">
        <f t="shared" si="1379"/>
        <v>MS 201</v>
      </c>
      <c r="B653" s="661">
        <f t="shared" si="1369"/>
        <v>6</v>
      </c>
      <c r="C653" s="661" t="str">
        <f t="shared" si="1368"/>
        <v>MS 201-6</v>
      </c>
      <c r="D653" s="346">
        <f t="shared" si="1370"/>
        <v>41334</v>
      </c>
      <c r="E653" s="347">
        <v>7162007.3207</v>
      </c>
      <c r="F653" s="348">
        <v>665766.76839999994</v>
      </c>
      <c r="G653" s="348">
        <v>889.73599999999999</v>
      </c>
      <c r="H653" s="355">
        <f t="shared" si="1380"/>
        <v>0.7802563469968995</v>
      </c>
      <c r="I653" s="356">
        <f t="shared" si="1381"/>
        <v>1.0123734770153552</v>
      </c>
      <c r="J653" s="356">
        <f t="shared" si="1382"/>
        <v>-0.80000000000381988</v>
      </c>
      <c r="K653" s="356">
        <f t="shared" si="1391"/>
        <v>-2.8999999999996362</v>
      </c>
      <c r="L653" s="356">
        <f t="shared" si="1392"/>
        <v>0.1114651924281285</v>
      </c>
      <c r="M653" s="356">
        <f t="shared" si="1383"/>
        <v>0.11428571428625998</v>
      </c>
      <c r="N653" s="361" t="str">
        <f t="shared" si="1384"/>
        <v>OK</v>
      </c>
      <c r="O653" s="361" t="str">
        <f t="shared" si="1385"/>
        <v>OK</v>
      </c>
      <c r="P653" s="361" t="str">
        <f t="shared" si="1386"/>
        <v>COND. MIN.</v>
      </c>
      <c r="Q653" s="361" t="str">
        <f t="shared" si="1374"/>
        <v>COND. MIN.</v>
      </c>
      <c r="R653" s="625"/>
      <c r="S653" s="625"/>
      <c r="T653" s="625"/>
      <c r="U653" s="625"/>
      <c r="V653" s="356">
        <f t="shared" si="1375"/>
        <v>0.75000002980232239</v>
      </c>
      <c r="W653" s="356">
        <f t="shared" si="1376"/>
        <v>-0.68000000901520252</v>
      </c>
      <c r="X653" s="361" t="str">
        <f t="shared" si="1387"/>
        <v>NORTE</v>
      </c>
      <c r="Y653" s="361" t="str">
        <f t="shared" si="1388"/>
        <v>OESTE</v>
      </c>
      <c r="Z653" s="361" t="str">
        <f t="shared" si="1389"/>
        <v>NOROESTE</v>
      </c>
      <c r="AA653" s="358">
        <f t="shared" si="1377"/>
        <v>0.67326732673267331</v>
      </c>
      <c r="AB653" s="359">
        <f t="shared" si="1390"/>
        <v>42.319742290080271</v>
      </c>
      <c r="AC653" s="360"/>
    </row>
    <row r="654" spans="1:29" ht="17.25" customHeight="1" x14ac:dyDescent="0.25">
      <c r="A654" s="345" t="str">
        <f t="shared" si="1379"/>
        <v>MS 201</v>
      </c>
      <c r="B654" s="661">
        <f t="shared" si="1369"/>
        <v>7</v>
      </c>
      <c r="C654" s="661" t="str">
        <f t="shared" si="1368"/>
        <v>MS 201-7</v>
      </c>
      <c r="D654" s="346">
        <f t="shared" si="1370"/>
        <v>41341</v>
      </c>
      <c r="E654" s="347">
        <v>7162007.3263999997</v>
      </c>
      <c r="F654" s="348">
        <v>665766.76850000001</v>
      </c>
      <c r="G654" s="348">
        <v>889.73299999999995</v>
      </c>
      <c r="H654" s="355">
        <f t="shared" si="1380"/>
        <v>0.57008767571080965</v>
      </c>
      <c r="I654" s="356">
        <f t="shared" si="1381"/>
        <v>1.4803040176806006</v>
      </c>
      <c r="J654" s="356">
        <f t="shared" si="1382"/>
        <v>-0.30000000000427463</v>
      </c>
      <c r="K654" s="356">
        <f t="shared" si="1391"/>
        <v>-3.2000000000039108</v>
      </c>
      <c r="L654" s="356">
        <f t="shared" si="1392"/>
        <v>8.1441096530115664E-2</v>
      </c>
      <c r="M654" s="356">
        <f t="shared" si="1383"/>
        <v>4.2857142857753515E-2</v>
      </c>
      <c r="N654" s="361" t="str">
        <f t="shared" si="1384"/>
        <v>OK</v>
      </c>
      <c r="O654" s="361" t="str">
        <f t="shared" si="1385"/>
        <v>OK</v>
      </c>
      <c r="P654" s="361" t="str">
        <f t="shared" si="1386"/>
        <v>COND. MIN.</v>
      </c>
      <c r="Q654" s="361" t="str">
        <f t="shared" si="1374"/>
        <v>COND. MIN.</v>
      </c>
      <c r="R654" s="625"/>
      <c r="S654" s="625"/>
      <c r="T654" s="625"/>
      <c r="U654" s="625"/>
      <c r="V654" s="356">
        <f t="shared" si="1375"/>
        <v>1.3199999928474426</v>
      </c>
      <c r="W654" s="356">
        <f t="shared" si="1376"/>
        <v>-0.67000000271946192</v>
      </c>
      <c r="X654" s="361" t="str">
        <f t="shared" si="1387"/>
        <v>NORTE</v>
      </c>
      <c r="Y654" s="361" t="str">
        <f t="shared" si="1388"/>
        <v>OESTE</v>
      </c>
      <c r="Z654" s="361" t="str">
        <f t="shared" si="1389"/>
        <v>NOROESTE</v>
      </c>
      <c r="AA654" s="358">
        <f t="shared" si="1377"/>
        <v>0.45270270270270274</v>
      </c>
      <c r="AB654" s="359">
        <f t="shared" si="1390"/>
        <v>26.917219223666276</v>
      </c>
      <c r="AC654" s="360"/>
    </row>
    <row r="655" spans="1:29" ht="17.25" customHeight="1" x14ac:dyDescent="0.25">
      <c r="A655" s="345" t="str">
        <f t="shared" si="1379"/>
        <v>MS 201</v>
      </c>
      <c r="B655" s="661">
        <f t="shared" si="1369"/>
        <v>8</v>
      </c>
      <c r="C655" s="661" t="str">
        <f t="shared" si="1368"/>
        <v>MS 201-8</v>
      </c>
      <c r="D655" s="346">
        <f t="shared" si="1370"/>
        <v>41348</v>
      </c>
      <c r="E655" s="347">
        <v>7162007.318</v>
      </c>
      <c r="F655" s="348">
        <v>665766.72829999996</v>
      </c>
      <c r="G655" s="348">
        <v>889.71900000000005</v>
      </c>
      <c r="H655" s="355">
        <f t="shared" si="1380"/>
        <v>4.106823588525649</v>
      </c>
      <c r="I655" s="356">
        <f t="shared" si="1381"/>
        <v>4.714498922605574</v>
      </c>
      <c r="J655" s="356">
        <f t="shared" si="1382"/>
        <v>-1.3999999999896318</v>
      </c>
      <c r="K655" s="356">
        <f t="shared" si="1391"/>
        <v>-4.5999999999935426</v>
      </c>
      <c r="L655" s="356">
        <f t="shared" si="1392"/>
        <v>0.58668908407509268</v>
      </c>
      <c r="M655" s="356">
        <f t="shared" si="1383"/>
        <v>0.19999999999851883</v>
      </c>
      <c r="N655" s="361" t="str">
        <f t="shared" si="1384"/>
        <v>ATENÇÃO</v>
      </c>
      <c r="O655" s="361" t="str">
        <f t="shared" si="1385"/>
        <v>OK</v>
      </c>
      <c r="P655" s="361" t="str">
        <f t="shared" si="1386"/>
        <v>COND. MIN.</v>
      </c>
      <c r="Q655" s="361" t="str">
        <f t="shared" si="1374"/>
        <v>COND. MIN.</v>
      </c>
      <c r="R655" s="625"/>
      <c r="S655" s="625"/>
      <c r="T655" s="625"/>
      <c r="U655" s="625"/>
      <c r="V655" s="356">
        <f t="shared" si="1375"/>
        <v>0.48000002279877663</v>
      </c>
      <c r="W655" s="356">
        <f t="shared" si="1376"/>
        <v>-4.6900000073947012</v>
      </c>
      <c r="X655" s="361" t="str">
        <f t="shared" si="1387"/>
        <v>NORTE</v>
      </c>
      <c r="Y655" s="361" t="str">
        <f t="shared" si="1388"/>
        <v>OESTE</v>
      </c>
      <c r="Z655" s="361" t="str">
        <f t="shared" si="1389"/>
        <v>NOROESTE</v>
      </c>
      <c r="AA655" s="358">
        <f t="shared" si="1377"/>
        <v>0.99575371549893854</v>
      </c>
      <c r="AB655" s="359">
        <f t="shared" si="1390"/>
        <v>84.718029486393434</v>
      </c>
      <c r="AC655" s="360"/>
    </row>
    <row r="656" spans="1:29" ht="17.25" customHeight="1" x14ac:dyDescent="0.25">
      <c r="A656" s="345" t="str">
        <f t="shared" si="1379"/>
        <v>MS 201</v>
      </c>
      <c r="B656" s="661">
        <f t="shared" si="1369"/>
        <v>9</v>
      </c>
      <c r="C656" s="661" t="str">
        <f t="shared" si="1368"/>
        <v>MS 201-9</v>
      </c>
      <c r="D656" s="346">
        <f t="shared" si="1370"/>
        <v>41355</v>
      </c>
      <c r="E656" s="347">
        <v>7162007.3257999998</v>
      </c>
      <c r="F656" s="348">
        <v>665766.7585</v>
      </c>
      <c r="G656" s="348">
        <v>889.71699999999998</v>
      </c>
      <c r="H656" s="355">
        <f t="shared" si="1380"/>
        <v>3.1191024333298523</v>
      </c>
      <c r="I656" s="356">
        <f t="shared" si="1381"/>
        <v>2.0920086080903735</v>
      </c>
      <c r="J656" s="356">
        <f t="shared" si="1382"/>
        <v>-0.20000000000663931</v>
      </c>
      <c r="K656" s="356">
        <f t="shared" si="1391"/>
        <v>-4.8000000000001819</v>
      </c>
      <c r="L656" s="356">
        <f t="shared" si="1392"/>
        <v>0.44558606190426459</v>
      </c>
      <c r="M656" s="356">
        <f t="shared" si="1383"/>
        <v>2.8571428572377044E-2</v>
      </c>
      <c r="N656" s="361" t="str">
        <f t="shared" si="1384"/>
        <v>ATENÇÃO</v>
      </c>
      <c r="O656" s="361" t="str">
        <f t="shared" si="1385"/>
        <v>OK</v>
      </c>
      <c r="P656" s="361" t="str">
        <f t="shared" si="1386"/>
        <v>COND. MIN.</v>
      </c>
      <c r="Q656" s="361" t="str">
        <f t="shared" si="1374"/>
        <v>COND. MIN.</v>
      </c>
      <c r="R656" s="625"/>
      <c r="S656" s="625"/>
      <c r="T656" s="625"/>
      <c r="U656" s="625"/>
      <c r="V656" s="356">
        <f t="shared" si="1375"/>
        <v>1.2600000016391277</v>
      </c>
      <c r="W656" s="356">
        <f t="shared" si="1376"/>
        <v>-1.6700000036507845</v>
      </c>
      <c r="X656" s="361" t="str">
        <f t="shared" si="1387"/>
        <v>NORTE</v>
      </c>
      <c r="Y656" s="361" t="str">
        <f t="shared" si="1388"/>
        <v>OESTE</v>
      </c>
      <c r="Z656" s="361" t="str">
        <f t="shared" si="1389"/>
        <v>NOROESTE</v>
      </c>
      <c r="AA656" s="358">
        <f t="shared" si="1377"/>
        <v>0.799043062200957</v>
      </c>
      <c r="AB656" s="359">
        <f t="shared" si="1390"/>
        <v>53.038818442925617</v>
      </c>
      <c r="AC656" s="360"/>
    </row>
    <row r="657" spans="1:29" ht="17.25" customHeight="1" x14ac:dyDescent="0.25">
      <c r="A657" s="345" t="str">
        <f t="shared" si="1379"/>
        <v>MS 201</v>
      </c>
      <c r="B657" s="661">
        <f t="shared" si="1369"/>
        <v>10</v>
      </c>
      <c r="C657" s="661" t="str">
        <f t="shared" si="1368"/>
        <v>MS 201-10</v>
      </c>
      <c r="D657" s="346">
        <f t="shared" si="1370"/>
        <v>41361</v>
      </c>
      <c r="E657" s="347">
        <v>7162007.3251</v>
      </c>
      <c r="F657" s="348">
        <v>665766.71849999996</v>
      </c>
      <c r="G657" s="348">
        <v>889.70600000000002</v>
      </c>
      <c r="H657" s="355">
        <f t="shared" si="1380"/>
        <v>4.0006124563863041</v>
      </c>
      <c r="I657" s="356">
        <f t="shared" si="1381"/>
        <v>5.7935308878869236</v>
      </c>
      <c r="J657" s="356">
        <f t="shared" si="1382"/>
        <v>-1.0999999999967258</v>
      </c>
      <c r="K657" s="356">
        <f t="shared" si="1391"/>
        <v>-5.8999999999969077</v>
      </c>
      <c r="L657" s="356">
        <f t="shared" si="1392"/>
        <v>0.66676874273105069</v>
      </c>
      <c r="M657" s="356">
        <f t="shared" si="1383"/>
        <v>0.18333333333278765</v>
      </c>
      <c r="N657" s="361" t="str">
        <f t="shared" si="1384"/>
        <v>ATENÇÃO</v>
      </c>
      <c r="O657" s="361" t="str">
        <f t="shared" si="1385"/>
        <v>OK</v>
      </c>
      <c r="P657" s="361" t="str">
        <f t="shared" si="1386"/>
        <v>COND. MIN.</v>
      </c>
      <c r="Q657" s="361" t="str">
        <f t="shared" si="1374"/>
        <v>COND. MIN.</v>
      </c>
      <c r="R657" s="625"/>
      <c r="S657" s="625"/>
      <c r="T657" s="625"/>
      <c r="U657" s="625"/>
      <c r="V657" s="356">
        <f t="shared" si="1375"/>
        <v>1.1900000274181366</v>
      </c>
      <c r="W657" s="356">
        <f t="shared" si="1376"/>
        <v>-5.6700000073760748</v>
      </c>
      <c r="X657" s="361" t="str">
        <f t="shared" si="1387"/>
        <v>NORTE</v>
      </c>
      <c r="Y657" s="361" t="str">
        <f t="shared" si="1388"/>
        <v>OESTE</v>
      </c>
      <c r="Z657" s="361" t="str">
        <f t="shared" si="1389"/>
        <v>NOROESTE</v>
      </c>
      <c r="AA657" s="358">
        <f t="shared" si="1377"/>
        <v>0.97927461139896366</v>
      </c>
      <c r="AB657" s="359">
        <f t="shared" si="1390"/>
        <v>78.314644895176741</v>
      </c>
      <c r="AC657" s="360"/>
    </row>
    <row r="658" spans="1:29" ht="17.25" customHeight="1" x14ac:dyDescent="0.25">
      <c r="A658" s="345" t="str">
        <f t="shared" si="1379"/>
        <v>MS 201</v>
      </c>
      <c r="B658" s="661">
        <f t="shared" si="1369"/>
        <v>11</v>
      </c>
      <c r="C658" s="661" t="str">
        <f t="shared" si="1368"/>
        <v>MS 201-11</v>
      </c>
      <c r="D658" s="346">
        <f t="shared" si="1370"/>
        <v>41369</v>
      </c>
      <c r="E658" s="347">
        <v>7162007.3266000003</v>
      </c>
      <c r="F658" s="348">
        <v>665766.74849999999</v>
      </c>
      <c r="G658" s="348">
        <v>889.70799999999997</v>
      </c>
      <c r="H658" s="355">
        <f t="shared" si="1380"/>
        <v>3.0037476631934115</v>
      </c>
      <c r="I658" s="356">
        <f t="shared" si="1381"/>
        <v>2.9873901927672577</v>
      </c>
      <c r="J658" s="356">
        <f t="shared" si="1382"/>
        <v>0.19999999999527063</v>
      </c>
      <c r="K658" s="356">
        <f t="shared" si="1391"/>
        <v>-5.7000000000016371</v>
      </c>
      <c r="L658" s="356">
        <f t="shared" si="1392"/>
        <v>0.37546845789917643</v>
      </c>
      <c r="M658" s="356">
        <f t="shared" si="1383"/>
        <v>2.4999999999408828E-2</v>
      </c>
      <c r="N658" s="361" t="str">
        <f t="shared" si="1384"/>
        <v>ATENÇÃO</v>
      </c>
      <c r="O658" s="361" t="str">
        <f t="shared" si="1385"/>
        <v>OK</v>
      </c>
      <c r="P658" s="361" t="str">
        <f t="shared" si="1386"/>
        <v>COND. MIN.</v>
      </c>
      <c r="Q658" s="361" t="str">
        <f t="shared" si="1374"/>
        <v>COND. MIN.</v>
      </c>
      <c r="R658" s="625"/>
      <c r="S658" s="625"/>
      <c r="T658" s="625"/>
      <c r="U658" s="625"/>
      <c r="V658" s="356">
        <f t="shared" si="1375"/>
        <v>1.3400000520050526</v>
      </c>
      <c r="W658" s="356">
        <f t="shared" si="1376"/>
        <v>-2.6700000045821071</v>
      </c>
      <c r="X658" s="361" t="str">
        <f t="shared" si="1387"/>
        <v>NORTE</v>
      </c>
      <c r="Y658" s="361" t="str">
        <f t="shared" si="1388"/>
        <v>OESTE</v>
      </c>
      <c r="Z658" s="361" t="str">
        <f t="shared" si="1389"/>
        <v>NOROESTE</v>
      </c>
      <c r="AA658" s="358">
        <f t="shared" si="1377"/>
        <v>0.8929765886287625</v>
      </c>
      <c r="AB658" s="359">
        <f t="shared" si="1390"/>
        <v>63.249700246925471</v>
      </c>
      <c r="AC658" s="360"/>
    </row>
    <row r="659" spans="1:29" ht="17.25" customHeight="1" x14ac:dyDescent="0.25">
      <c r="A659" s="345" t="str">
        <f t="shared" si="1379"/>
        <v>MS 201</v>
      </c>
      <c r="B659" s="661">
        <f t="shared" ref="B659:B722" si="1393">IF(A658=A659,B658+1,1)</f>
        <v>12</v>
      </c>
      <c r="C659" s="661" t="str">
        <f t="shared" ref="C659:C722" si="1394">A659&amp;"-"&amp;B659</f>
        <v>MS 201-12</v>
      </c>
      <c r="D659" s="346">
        <f t="shared" si="1370"/>
        <v>41376</v>
      </c>
      <c r="E659" s="347">
        <v>7162007.3298000004</v>
      </c>
      <c r="F659" s="348">
        <v>665766.70860000001</v>
      </c>
      <c r="G659" s="348">
        <v>889.702</v>
      </c>
      <c r="H659" s="355">
        <f t="shared" si="1380"/>
        <v>4.0028115105779447</v>
      </c>
      <c r="I659" s="356">
        <f t="shared" si="1381"/>
        <v>6.8637599207659745</v>
      </c>
      <c r="J659" s="356">
        <f t="shared" si="1382"/>
        <v>-0.59999999999718057</v>
      </c>
      <c r="K659" s="356">
        <f t="shared" si="1391"/>
        <v>-6.2999999999988177</v>
      </c>
      <c r="L659" s="356">
        <f t="shared" si="1392"/>
        <v>0.57183021579684923</v>
      </c>
      <c r="M659" s="356">
        <f t="shared" si="1383"/>
        <v>8.571428571388294E-2</v>
      </c>
      <c r="N659" s="361" t="str">
        <f t="shared" si="1384"/>
        <v>ATENÇÃO</v>
      </c>
      <c r="O659" s="361" t="str">
        <f t="shared" si="1385"/>
        <v>OK</v>
      </c>
      <c r="P659" s="361" t="str">
        <f t="shared" si="1386"/>
        <v>COND. MIN.</v>
      </c>
      <c r="Q659" s="361" t="str">
        <f t="shared" si="1374"/>
        <v>COND. MIN.</v>
      </c>
      <c r="R659" s="625"/>
      <c r="S659" s="625"/>
      <c r="T659" s="625"/>
      <c r="U659" s="625"/>
      <c r="V659" s="356">
        <f t="shared" si="1375"/>
        <v>1.660000067204237</v>
      </c>
      <c r="W659" s="356">
        <f t="shared" si="1376"/>
        <v>-6.6600000020116568</v>
      </c>
      <c r="X659" s="361" t="str">
        <f t="shared" si="1387"/>
        <v>NORTE</v>
      </c>
      <c r="Y659" s="361" t="str">
        <f t="shared" si="1388"/>
        <v>OESTE</v>
      </c>
      <c r="Z659" s="361" t="str">
        <f t="shared" si="1389"/>
        <v>NOROESTE</v>
      </c>
      <c r="AA659" s="358">
        <f t="shared" si="1377"/>
        <v>0.9708454810495627</v>
      </c>
      <c r="AB659" s="359">
        <f t="shared" si="1390"/>
        <v>76.130800575456917</v>
      </c>
      <c r="AC659" s="360"/>
    </row>
    <row r="660" spans="1:29" ht="17.25" customHeight="1" x14ac:dyDescent="0.25">
      <c r="A660" s="345" t="str">
        <f t="shared" si="1379"/>
        <v>MS 201</v>
      </c>
      <c r="B660" s="661">
        <f t="shared" si="1393"/>
        <v>13</v>
      </c>
      <c r="C660" s="661" t="str">
        <f t="shared" si="1394"/>
        <v>MS 201-13</v>
      </c>
      <c r="D660" s="346">
        <f t="shared" si="1370"/>
        <v>41383</v>
      </c>
      <c r="E660" s="347">
        <v>7162007.3238000004</v>
      </c>
      <c r="F660" s="348">
        <v>665766.7084</v>
      </c>
      <c r="G660" s="348">
        <v>889.7</v>
      </c>
      <c r="H660" s="355">
        <f t="shared" si="1380"/>
        <v>0.60033324603630411</v>
      </c>
      <c r="I660" s="356">
        <f t="shared" si="1381"/>
        <v>6.7635789469025482</v>
      </c>
      <c r="J660" s="356">
        <f t="shared" si="1382"/>
        <v>-0.19999999999527063</v>
      </c>
      <c r="K660" s="356">
        <f t="shared" si="1391"/>
        <v>-6.4999999999940883</v>
      </c>
      <c r="L660" s="356">
        <f t="shared" si="1392"/>
        <v>8.5761892290900588E-2</v>
      </c>
      <c r="M660" s="356">
        <f t="shared" si="1383"/>
        <v>2.8571428570752948E-2</v>
      </c>
      <c r="N660" s="361" t="str">
        <f t="shared" si="1384"/>
        <v>OK</v>
      </c>
      <c r="O660" s="361" t="str">
        <f t="shared" si="1385"/>
        <v>OK</v>
      </c>
      <c r="P660" s="361" t="str">
        <f t="shared" si="1386"/>
        <v>COND. MIN.</v>
      </c>
      <c r="Q660" s="361" t="str">
        <f t="shared" si="1374"/>
        <v>COND. MIN.</v>
      </c>
      <c r="R660" s="625"/>
      <c r="S660" s="625"/>
      <c r="T660" s="625"/>
      <c r="U660" s="625"/>
      <c r="V660" s="356">
        <f t="shared" si="1375"/>
        <v>1.0600000619888306</v>
      </c>
      <c r="W660" s="356">
        <f t="shared" si="1376"/>
        <v>-6.6800000029616058</v>
      </c>
      <c r="X660" s="361" t="str">
        <f t="shared" si="1387"/>
        <v>NORTE</v>
      </c>
      <c r="Y660" s="361" t="str">
        <f t="shared" si="1388"/>
        <v>OESTE</v>
      </c>
      <c r="Z660" s="361" t="str">
        <f t="shared" si="1389"/>
        <v>NOROESTE</v>
      </c>
      <c r="AA660" s="358">
        <f t="shared" si="1377"/>
        <v>0.98816568047337272</v>
      </c>
      <c r="AB660" s="359">
        <f t="shared" si="1390"/>
        <v>81.176548428459625</v>
      </c>
      <c r="AC660" s="360"/>
    </row>
    <row r="661" spans="1:29" ht="17.25" customHeight="1" x14ac:dyDescent="0.25">
      <c r="A661" s="345" t="str">
        <f t="shared" si="1379"/>
        <v>MS 201</v>
      </c>
      <c r="B661" s="661">
        <f t="shared" si="1393"/>
        <v>14</v>
      </c>
      <c r="C661" s="661" t="str">
        <f t="shared" si="1394"/>
        <v>MS 201-14</v>
      </c>
      <c r="D661" s="346">
        <f t="shared" si="1370"/>
        <v>41390</v>
      </c>
      <c r="E661" s="347">
        <v>7162007.3307999996</v>
      </c>
      <c r="F661" s="348">
        <v>665766.73860000004</v>
      </c>
      <c r="G661" s="348">
        <v>889.69299999999998</v>
      </c>
      <c r="H661" s="355">
        <f t="shared" si="1380"/>
        <v>3.1000645029543272</v>
      </c>
      <c r="I661" s="356">
        <f t="shared" si="1381"/>
        <v>4.0611820890849195</v>
      </c>
      <c r="J661" s="356">
        <f t="shared" si="1382"/>
        <v>-0.70000000000618456</v>
      </c>
      <c r="K661" s="356">
        <f t="shared" si="1391"/>
        <v>-7.2000000000002728</v>
      </c>
      <c r="L661" s="356">
        <f t="shared" si="1392"/>
        <v>0.44286635756490389</v>
      </c>
      <c r="M661" s="356">
        <f t="shared" si="1383"/>
        <v>0.10000000000088351</v>
      </c>
      <c r="N661" s="361" t="str">
        <f t="shared" si="1384"/>
        <v>ATENÇÃO</v>
      </c>
      <c r="O661" s="361" t="str">
        <f t="shared" si="1385"/>
        <v>OK</v>
      </c>
      <c r="P661" s="361" t="str">
        <f t="shared" si="1386"/>
        <v>COND. MIN.</v>
      </c>
      <c r="Q661" s="361" t="str">
        <f t="shared" si="1374"/>
        <v>COND. MIN.</v>
      </c>
      <c r="R661" s="625"/>
      <c r="S661" s="625"/>
      <c r="T661" s="625"/>
      <c r="U661" s="625"/>
      <c r="V661" s="356">
        <f t="shared" si="1375"/>
        <v>1.7599999904632568</v>
      </c>
      <c r="W661" s="356">
        <f t="shared" si="1376"/>
        <v>-3.659999999217689</v>
      </c>
      <c r="X661" s="361" t="str">
        <f t="shared" si="1387"/>
        <v>NORTE</v>
      </c>
      <c r="Y661" s="361" t="str">
        <f t="shared" si="1388"/>
        <v>OESTE</v>
      </c>
      <c r="Z661" s="361" t="str">
        <f t="shared" si="1389"/>
        <v>NOROESTE</v>
      </c>
      <c r="AA661" s="358">
        <f t="shared" si="1377"/>
        <v>0.90147783251231539</v>
      </c>
      <c r="AB661" s="359">
        <f t="shared" si="1390"/>
        <v>64.353006814781651</v>
      </c>
      <c r="AC661" s="360"/>
    </row>
    <row r="662" spans="1:29" ht="17.25" customHeight="1" x14ac:dyDescent="0.25">
      <c r="A662" s="345" t="str">
        <f t="shared" si="1379"/>
        <v>MS 201</v>
      </c>
      <c r="B662" s="661">
        <f t="shared" si="1393"/>
        <v>15</v>
      </c>
      <c r="C662" s="661" t="str">
        <f t="shared" si="1394"/>
        <v>MS 201-15</v>
      </c>
      <c r="D662" s="346">
        <f t="shared" si="1370"/>
        <v>41400</v>
      </c>
      <c r="E662" s="347">
        <v>7162007.3256000001</v>
      </c>
      <c r="F662" s="348">
        <v>665766.73849999998</v>
      </c>
      <c r="G662" s="348">
        <v>889.68899999999996</v>
      </c>
      <c r="H662" s="421">
        <f t="shared" si="1380"/>
        <v>0.52009609993671146</v>
      </c>
      <c r="I662" s="362">
        <f t="shared" si="1381"/>
        <v>3.8738224183344725</v>
      </c>
      <c r="J662" s="362">
        <f t="shared" si="1382"/>
        <v>-0.40000000000190994</v>
      </c>
      <c r="K662" s="362">
        <f t="shared" si="1391"/>
        <v>-7.6000000000021828</v>
      </c>
      <c r="L662" s="362">
        <f t="shared" si="1392"/>
        <v>5.2009609993671144E-2</v>
      </c>
      <c r="M662" s="362">
        <f t="shared" si="1383"/>
        <v>4.0000000000190994E-2</v>
      </c>
      <c r="N662" s="361" t="str">
        <f t="shared" si="1384"/>
        <v>OK</v>
      </c>
      <c r="O662" s="361" t="str">
        <f t="shared" si="1385"/>
        <v>OK</v>
      </c>
      <c r="P662" s="361" t="str">
        <f t="shared" si="1386"/>
        <v>COND. MIN.</v>
      </c>
      <c r="Q662" s="361" t="str">
        <f t="shared" si="1374"/>
        <v>COND. MIN.</v>
      </c>
      <c r="R662" s="625"/>
      <c r="S662" s="625"/>
      <c r="T662" s="625"/>
      <c r="U662" s="625"/>
      <c r="V662" s="356">
        <f t="shared" si="1375"/>
        <v>1.2400000356137753</v>
      </c>
      <c r="W662" s="356">
        <f t="shared" si="1376"/>
        <v>-3.6700000055134296</v>
      </c>
      <c r="X662" s="361" t="str">
        <f t="shared" si="1387"/>
        <v>NORTE</v>
      </c>
      <c r="Y662" s="361" t="str">
        <f t="shared" si="1388"/>
        <v>OESTE</v>
      </c>
      <c r="Z662" s="361" t="str">
        <f t="shared" si="1389"/>
        <v>NOROESTE</v>
      </c>
      <c r="AA662" s="358">
        <f t="shared" si="1377"/>
        <v>0.94832041343669249</v>
      </c>
      <c r="AB662" s="359">
        <f t="shared" si="1390"/>
        <v>71.499414641822824</v>
      </c>
      <c r="AC662" s="360"/>
    </row>
    <row r="663" spans="1:29" ht="17.25" customHeight="1" x14ac:dyDescent="0.25">
      <c r="A663" s="345" t="str">
        <f t="shared" si="1379"/>
        <v>MS 201</v>
      </c>
      <c r="B663" s="661">
        <f t="shared" si="1393"/>
        <v>16</v>
      </c>
      <c r="C663" s="661" t="str">
        <f t="shared" si="1394"/>
        <v>MS 201-16</v>
      </c>
      <c r="D663" s="346">
        <f t="shared" si="1370"/>
        <v>41404</v>
      </c>
      <c r="E663" s="347">
        <v>7162007.3185999999</v>
      </c>
      <c r="F663" s="348">
        <v>665766.73829999997</v>
      </c>
      <c r="G663" s="348">
        <v>889.65</v>
      </c>
      <c r="H663" s="421">
        <f t="shared" si="1380"/>
        <v>0.70028567762546423</v>
      </c>
      <c r="I663" s="362">
        <f t="shared" si="1381"/>
        <v>3.7293028923415958</v>
      </c>
      <c r="J663" s="362">
        <f t="shared" si="1382"/>
        <v>-3.8999999999987267</v>
      </c>
      <c r="K663" s="362">
        <f t="shared" si="1391"/>
        <v>-11.500000000000909</v>
      </c>
      <c r="L663" s="362">
        <f t="shared" si="1392"/>
        <v>0.17507141940636606</v>
      </c>
      <c r="M663" s="362">
        <f t="shared" si="1383"/>
        <v>0.97499999999968168</v>
      </c>
      <c r="N663" s="361" t="str">
        <f t="shared" si="1384"/>
        <v>OK</v>
      </c>
      <c r="O663" s="361" t="str">
        <f t="shared" si="1385"/>
        <v>ATENÇÃO</v>
      </c>
      <c r="P663" s="361" t="str">
        <f t="shared" si="1386"/>
        <v>COND. MIN.</v>
      </c>
      <c r="Q663" s="361" t="str">
        <f t="shared" si="1374"/>
        <v>COND. MIN.</v>
      </c>
      <c r="R663" s="625"/>
      <c r="S663" s="625"/>
      <c r="T663" s="625"/>
      <c r="U663" s="625"/>
      <c r="V663" s="356">
        <f t="shared" si="1375"/>
        <v>0.54000001400709152</v>
      </c>
      <c r="W663" s="356">
        <f t="shared" si="1376"/>
        <v>-3.6900000064633787</v>
      </c>
      <c r="X663" s="361" t="str">
        <f t="shared" si="1387"/>
        <v>NORTE</v>
      </c>
      <c r="Y663" s="361" t="str">
        <f t="shared" si="1388"/>
        <v>OESTE</v>
      </c>
      <c r="Z663" s="361" t="str">
        <f t="shared" si="1389"/>
        <v>NOROESTE</v>
      </c>
      <c r="AA663" s="358">
        <f t="shared" si="1377"/>
        <v>0.98927613941018766</v>
      </c>
      <c r="AB663" s="359">
        <f t="shared" si="1390"/>
        <v>81.601493072856968</v>
      </c>
      <c r="AC663" s="360"/>
    </row>
    <row r="664" spans="1:29" ht="17.25" customHeight="1" x14ac:dyDescent="0.25">
      <c r="A664" s="345" t="str">
        <f t="shared" si="1379"/>
        <v>MS 201</v>
      </c>
      <c r="B664" s="661">
        <f t="shared" si="1393"/>
        <v>17</v>
      </c>
      <c r="C664" s="661" t="str">
        <f t="shared" si="1394"/>
        <v>MS 201-17</v>
      </c>
      <c r="D664" s="346">
        <f t="shared" si="1370"/>
        <v>41411</v>
      </c>
      <c r="E664" s="347">
        <v>7162007.3212000001</v>
      </c>
      <c r="F664" s="348">
        <v>665766.73600000003</v>
      </c>
      <c r="G664" s="348">
        <v>889.66499999999996</v>
      </c>
      <c r="H664" s="421">
        <f t="shared" si="1380"/>
        <v>0.34713111279144354</v>
      </c>
      <c r="I664" s="362">
        <f t="shared" si="1381"/>
        <v>4.0007999275410677</v>
      </c>
      <c r="J664" s="362">
        <f t="shared" si="1382"/>
        <v>1.4999999999986358</v>
      </c>
      <c r="K664" s="362">
        <f t="shared" si="1391"/>
        <v>-10.000000000002274</v>
      </c>
      <c r="L664" s="362">
        <f t="shared" si="1392"/>
        <v>4.9590158970206223E-2</v>
      </c>
      <c r="M664" s="362">
        <f t="shared" si="1383"/>
        <v>0.2142857142855194</v>
      </c>
      <c r="N664" s="361" t="str">
        <f t="shared" si="1384"/>
        <v>OK</v>
      </c>
      <c r="O664" s="361" t="str">
        <f t="shared" si="1385"/>
        <v>OK</v>
      </c>
      <c r="P664" s="361" t="str">
        <f t="shared" si="1386"/>
        <v>COND. MIN.</v>
      </c>
      <c r="Q664" s="361" t="str">
        <f t="shared" si="1374"/>
        <v>COND. MIN.</v>
      </c>
      <c r="R664" s="625"/>
      <c r="S664" s="625"/>
      <c r="T664" s="625"/>
      <c r="U664" s="625"/>
      <c r="V664" s="356">
        <f t="shared" si="1375"/>
        <v>0.80000003799796104</v>
      </c>
      <c r="W664" s="356">
        <f t="shared" si="1376"/>
        <v>-3.9199999999254942</v>
      </c>
      <c r="X664" s="361" t="str">
        <f t="shared" si="1387"/>
        <v>NORTE</v>
      </c>
      <c r="Y664" s="361" t="str">
        <f t="shared" si="1388"/>
        <v>OESTE</v>
      </c>
      <c r="Z664" s="361" t="str">
        <f t="shared" si="1389"/>
        <v>NOROESTE</v>
      </c>
      <c r="AA664" s="358">
        <f t="shared" si="1377"/>
        <v>0.98</v>
      </c>
      <c r="AB664" s="359">
        <f t="shared" si="1390"/>
        <v>78.521659045466421</v>
      </c>
      <c r="AC664" s="360"/>
    </row>
    <row r="665" spans="1:29" ht="17.25" customHeight="1" x14ac:dyDescent="0.25">
      <c r="A665" s="345" t="str">
        <f t="shared" si="1379"/>
        <v>MS 201</v>
      </c>
      <c r="B665" s="661">
        <f t="shared" si="1393"/>
        <v>18</v>
      </c>
      <c r="C665" s="661" t="str">
        <f t="shared" si="1394"/>
        <v>MS 201-18</v>
      </c>
      <c r="D665" s="346">
        <f t="shared" si="1370"/>
        <v>41418</v>
      </c>
      <c r="E665" s="347">
        <v>7162007.3216000004</v>
      </c>
      <c r="F665" s="348">
        <v>665766.72120000003</v>
      </c>
      <c r="G665" s="348">
        <v>889.69</v>
      </c>
      <c r="H665" s="421">
        <f t="shared" si="1380"/>
        <v>1.4805404429929838</v>
      </c>
      <c r="I665" s="362">
        <f t="shared" si="1381"/>
        <v>5.4649428277125889</v>
      </c>
      <c r="J665" s="362">
        <f t="shared" si="1382"/>
        <v>2.5000000000090949</v>
      </c>
      <c r="K665" s="362">
        <f t="shared" si="1391"/>
        <v>-7.4999999999931788</v>
      </c>
      <c r="L665" s="362">
        <f t="shared" si="1392"/>
        <v>0.21150577757042627</v>
      </c>
      <c r="M665" s="362">
        <f t="shared" si="1383"/>
        <v>0.35714285714415644</v>
      </c>
      <c r="N665" s="361" t="str">
        <f t="shared" si="1384"/>
        <v>OK</v>
      </c>
      <c r="O665" s="361" t="str">
        <f t="shared" si="1385"/>
        <v>ATENÇÃO</v>
      </c>
      <c r="P665" s="361" t="str">
        <f t="shared" si="1386"/>
        <v>COND. MIN.</v>
      </c>
      <c r="Q665" s="361" t="str">
        <f t="shared" si="1374"/>
        <v>COND. MIN.</v>
      </c>
      <c r="R665" s="625"/>
      <c r="S665" s="625"/>
      <c r="T665" s="625"/>
      <c r="U665" s="625"/>
      <c r="V665" s="356">
        <f t="shared" si="1375"/>
        <v>0.84000006318092346</v>
      </c>
      <c r="W665" s="356">
        <f t="shared" si="1376"/>
        <v>-5.400000000372529</v>
      </c>
      <c r="X665" s="361" t="str">
        <f t="shared" si="1387"/>
        <v>NORTE</v>
      </c>
      <c r="Y665" s="361" t="str">
        <f t="shared" si="1388"/>
        <v>OESTE</v>
      </c>
      <c r="Z665" s="361" t="str">
        <f t="shared" si="1389"/>
        <v>NOROESTE</v>
      </c>
      <c r="AA665" s="358">
        <f t="shared" si="1377"/>
        <v>0.98901098901098905</v>
      </c>
      <c r="AB665" s="359">
        <f t="shared" si="1390"/>
        <v>81.498110749996528</v>
      </c>
      <c r="AC665" s="360"/>
    </row>
    <row r="666" spans="1:29" ht="17.25" customHeight="1" x14ac:dyDescent="0.25">
      <c r="A666" s="345" t="str">
        <f t="shared" si="1379"/>
        <v>MS 201</v>
      </c>
      <c r="B666" s="661">
        <f t="shared" si="1393"/>
        <v>19</v>
      </c>
      <c r="C666" s="661" t="str">
        <f t="shared" si="1394"/>
        <v>MS 201-19</v>
      </c>
      <c r="D666" s="346">
        <f t="shared" si="1370"/>
        <v>41425</v>
      </c>
      <c r="E666" s="347">
        <v>7162007.3196</v>
      </c>
      <c r="F666" s="348">
        <v>665766.73080000002</v>
      </c>
      <c r="G666" s="348">
        <v>889.65499999999997</v>
      </c>
      <c r="H666" s="421">
        <f t="shared" si="1380"/>
        <v>0.98061205950842667</v>
      </c>
      <c r="I666" s="362">
        <f t="shared" si="1381"/>
        <v>4.4858889922532548</v>
      </c>
      <c r="J666" s="362">
        <f t="shared" si="1382"/>
        <v>-3.5000000000081855</v>
      </c>
      <c r="K666" s="362">
        <f t="shared" si="1391"/>
        <v>-11.000000000001364</v>
      </c>
      <c r="L666" s="362">
        <f t="shared" si="1392"/>
        <v>0.14008743707263238</v>
      </c>
      <c r="M666" s="362">
        <f t="shared" si="1383"/>
        <v>0.5000000000011694</v>
      </c>
      <c r="N666" s="361" t="str">
        <f t="shared" si="1384"/>
        <v>OK</v>
      </c>
      <c r="O666" s="361" t="str">
        <f t="shared" si="1385"/>
        <v>ATENÇÃO</v>
      </c>
      <c r="P666" s="361" t="str">
        <f t="shared" si="1386"/>
        <v>COND. MIN.</v>
      </c>
      <c r="Q666" s="361" t="str">
        <f t="shared" si="1374"/>
        <v>COND. MIN.</v>
      </c>
      <c r="R666" s="625"/>
      <c r="S666" s="625"/>
      <c r="T666" s="625"/>
      <c r="U666" s="625"/>
      <c r="V666" s="356">
        <f t="shared" si="1375"/>
        <v>0.64000003039836884</v>
      </c>
      <c r="W666" s="356">
        <f t="shared" si="1376"/>
        <v>-4.4400000013411045</v>
      </c>
      <c r="X666" s="361" t="str">
        <f t="shared" si="1387"/>
        <v>NORTE</v>
      </c>
      <c r="Y666" s="361" t="str">
        <f t="shared" si="1388"/>
        <v>OESTE</v>
      </c>
      <c r="Z666" s="361" t="str">
        <f t="shared" si="1389"/>
        <v>NOROESTE</v>
      </c>
      <c r="AA666" s="358">
        <f t="shared" si="1377"/>
        <v>0.98886414253897559</v>
      </c>
      <c r="AB666" s="359">
        <f t="shared" si="1390"/>
        <v>81.441388610165063</v>
      </c>
      <c r="AC666" s="360"/>
    </row>
    <row r="667" spans="1:29" ht="17.25" customHeight="1" x14ac:dyDescent="0.25">
      <c r="A667" s="345" t="str">
        <f t="shared" si="1379"/>
        <v>MS 201</v>
      </c>
      <c r="B667" s="661">
        <f t="shared" si="1393"/>
        <v>20</v>
      </c>
      <c r="C667" s="661" t="str">
        <f t="shared" si="1394"/>
        <v>MS 201-20</v>
      </c>
      <c r="D667" s="346">
        <f t="shared" si="1370"/>
        <v>41432</v>
      </c>
      <c r="E667" s="347">
        <v>7162007.3214999996</v>
      </c>
      <c r="F667" s="348">
        <v>665766.67890000006</v>
      </c>
      <c r="G667" s="348">
        <v>889.66899999999998</v>
      </c>
      <c r="H667" s="421">
        <f t="shared" si="1380"/>
        <v>5.1934766721603509</v>
      </c>
      <c r="I667" s="362">
        <f t="shared" si="1381"/>
        <v>9.6657022471977729</v>
      </c>
      <c r="J667" s="362">
        <f t="shared" si="1382"/>
        <v>1.4000000000010004</v>
      </c>
      <c r="K667" s="362">
        <f t="shared" si="1391"/>
        <v>-9.6000000000003638</v>
      </c>
      <c r="L667" s="362">
        <f t="shared" si="1392"/>
        <v>0.74192523888005013</v>
      </c>
      <c r="M667" s="362">
        <f t="shared" si="1383"/>
        <v>0.20000000000014292</v>
      </c>
      <c r="N667" s="361" t="str">
        <f t="shared" si="1384"/>
        <v>ATENÇÃO</v>
      </c>
      <c r="O667" s="361" t="str">
        <f t="shared" si="1385"/>
        <v>OK</v>
      </c>
      <c r="P667" s="361" t="str">
        <f t="shared" si="1386"/>
        <v>COND. MIN.</v>
      </c>
      <c r="Q667" s="361" t="str">
        <f t="shared" si="1374"/>
        <v>COND. MIN.</v>
      </c>
      <c r="R667" s="625"/>
      <c r="S667" s="625"/>
      <c r="T667" s="625"/>
      <c r="U667" s="625"/>
      <c r="V667" s="356">
        <f t="shared" si="1375"/>
        <v>0.82999998703598976</v>
      </c>
      <c r="W667" s="356">
        <f t="shared" si="1376"/>
        <v>-9.6299999975599349</v>
      </c>
      <c r="X667" s="361" t="str">
        <f t="shared" si="1387"/>
        <v>NORTE</v>
      </c>
      <c r="Y667" s="361" t="str">
        <f t="shared" si="1388"/>
        <v>OESTE</v>
      </c>
      <c r="Z667" s="361" t="str">
        <f t="shared" si="1389"/>
        <v>NOROESTE</v>
      </c>
      <c r="AA667" s="358">
        <f t="shared" si="1377"/>
        <v>0.99586349534643237</v>
      </c>
      <c r="AB667" s="359">
        <f t="shared" si="1390"/>
        <v>84.786802148295521</v>
      </c>
      <c r="AC667" s="360"/>
    </row>
    <row r="668" spans="1:29" ht="17.25" customHeight="1" x14ac:dyDescent="0.25">
      <c r="A668" s="345" t="str">
        <f t="shared" si="1379"/>
        <v>MS 201</v>
      </c>
      <c r="B668" s="661">
        <f t="shared" si="1393"/>
        <v>21</v>
      </c>
      <c r="C668" s="661" t="str">
        <f t="shared" si="1394"/>
        <v>MS 201-21</v>
      </c>
      <c r="D668" s="346">
        <f t="shared" si="1370"/>
        <v>41439</v>
      </c>
      <c r="E668" s="347">
        <v>7162007.3126999997</v>
      </c>
      <c r="F668" s="348">
        <v>665766.66810000001</v>
      </c>
      <c r="G668" s="348">
        <v>889.66300000000001</v>
      </c>
      <c r="H668" s="421">
        <f t="shared" si="1380"/>
        <v>1.3931259820371173</v>
      </c>
      <c r="I668" s="362">
        <f t="shared" si="1381"/>
        <v>10.710116715045356</v>
      </c>
      <c r="J668" s="362">
        <f t="shared" si="1382"/>
        <v>-0.59999999999718057</v>
      </c>
      <c r="K668" s="362">
        <f t="shared" si="1391"/>
        <v>-10.199999999997544</v>
      </c>
      <c r="L668" s="362">
        <f t="shared" si="1392"/>
        <v>0.19901799743387391</v>
      </c>
      <c r="M668" s="362">
        <f t="shared" si="1383"/>
        <v>8.571428571388294E-2</v>
      </c>
      <c r="N668" s="361" t="str">
        <f t="shared" si="1384"/>
        <v>OK</v>
      </c>
      <c r="O668" s="361" t="str">
        <f t="shared" si="1385"/>
        <v>OK</v>
      </c>
      <c r="P668" s="361" t="str">
        <f t="shared" si="1386"/>
        <v>COND. MIN.</v>
      </c>
      <c r="Q668" s="361" t="str">
        <f t="shared" si="1374"/>
        <v>COND. MIN.</v>
      </c>
      <c r="R668" s="625"/>
      <c r="S668" s="625"/>
      <c r="T668" s="625"/>
      <c r="U668" s="625"/>
      <c r="V668" s="356">
        <f t="shared" si="1375"/>
        <v>-5.0000008195638657E-2</v>
      </c>
      <c r="W668" s="356">
        <f t="shared" si="1376"/>
        <v>-10.710000002291054</v>
      </c>
      <c r="X668" s="361" t="str">
        <f t="shared" si="1387"/>
        <v>SUL</v>
      </c>
      <c r="Y668" s="361" t="str">
        <f t="shared" si="1388"/>
        <v>OESTE</v>
      </c>
      <c r="Z668" s="361" t="str">
        <f t="shared" si="1389"/>
        <v>SUDOESTE</v>
      </c>
      <c r="AA668" s="358">
        <f t="shared" si="1377"/>
        <v>1</v>
      </c>
      <c r="AB668" s="359">
        <f t="shared" si="1390"/>
        <v>90</v>
      </c>
      <c r="AC668" s="360"/>
    </row>
    <row r="669" spans="1:29" ht="17.25" customHeight="1" x14ac:dyDescent="0.25">
      <c r="A669" s="345" t="str">
        <f t="shared" si="1379"/>
        <v>MS 201</v>
      </c>
      <c r="B669" s="661">
        <f t="shared" si="1393"/>
        <v>22</v>
      </c>
      <c r="C669" s="661" t="str">
        <f t="shared" si="1394"/>
        <v>MS 201-22</v>
      </c>
      <c r="D669" s="346">
        <f t="shared" si="1370"/>
        <v>41446</v>
      </c>
      <c r="E669" s="347">
        <v>7162007.3186999997</v>
      </c>
      <c r="F669" s="348">
        <v>665766.68559999997</v>
      </c>
      <c r="G669" s="348">
        <v>889.66099999999994</v>
      </c>
      <c r="H669" s="421">
        <f t="shared" si="1380"/>
        <v>1.8499999977270694</v>
      </c>
      <c r="I669" s="362">
        <f t="shared" si="1381"/>
        <v>8.9768647150817245</v>
      </c>
      <c r="J669" s="362">
        <f t="shared" si="1382"/>
        <v>-0.20000000000663931</v>
      </c>
      <c r="K669" s="362">
        <f t="shared" si="1391"/>
        <v>-10.400000000004184</v>
      </c>
      <c r="L669" s="362">
        <f t="shared" si="1392"/>
        <v>0.26428571396100992</v>
      </c>
      <c r="M669" s="362">
        <f t="shared" si="1383"/>
        <v>2.8571428572377044E-2</v>
      </c>
      <c r="N669" s="361" t="str">
        <f t="shared" si="1384"/>
        <v>ATENÇÃO</v>
      </c>
      <c r="O669" s="361" t="str">
        <f t="shared" si="1385"/>
        <v>OK</v>
      </c>
      <c r="P669" s="361" t="str">
        <f t="shared" si="1386"/>
        <v>COND. MIN.</v>
      </c>
      <c r="Q669" s="361" t="str">
        <f t="shared" si="1374"/>
        <v>COND. MIN.</v>
      </c>
      <c r="R669" s="625"/>
      <c r="S669" s="625"/>
      <c r="T669" s="625"/>
      <c r="U669" s="625"/>
      <c r="V669" s="356">
        <f t="shared" si="1375"/>
        <v>0.54999999701976776</v>
      </c>
      <c r="W669" s="356">
        <f t="shared" si="1376"/>
        <v>-8.9600000064820051</v>
      </c>
      <c r="X669" s="361" t="str">
        <f t="shared" si="1387"/>
        <v>NORTE</v>
      </c>
      <c r="Y669" s="361" t="str">
        <f t="shared" si="1388"/>
        <v>OESTE</v>
      </c>
      <c r="Z669" s="361" t="str">
        <f t="shared" si="1389"/>
        <v>NOROESTE</v>
      </c>
      <c r="AA669" s="358">
        <f t="shared" si="1377"/>
        <v>0.99777282850779514</v>
      </c>
      <c r="AB669" s="359">
        <f t="shared" si="1390"/>
        <v>86.175320071694685</v>
      </c>
      <c r="AC669" s="360"/>
    </row>
    <row r="670" spans="1:29" ht="17.25" customHeight="1" x14ac:dyDescent="0.25">
      <c r="A670" s="345" t="str">
        <f t="shared" si="1379"/>
        <v>MS 201</v>
      </c>
      <c r="B670" s="661">
        <f t="shared" si="1393"/>
        <v>23</v>
      </c>
      <c r="C670" s="661" t="str">
        <f t="shared" si="1394"/>
        <v>MS 201-23</v>
      </c>
      <c r="D670" s="346">
        <f t="shared" si="1370"/>
        <v>41456</v>
      </c>
      <c r="E670" s="347">
        <v>7162007.3310000002</v>
      </c>
      <c r="F670" s="348">
        <v>665766.66940000001</v>
      </c>
      <c r="G670" s="348">
        <v>889.65200000000004</v>
      </c>
      <c r="H670" s="421">
        <f t="shared" si="1380"/>
        <v>2.0340354261107101</v>
      </c>
      <c r="I670" s="362">
        <f t="shared" si="1381"/>
        <v>10.728690517376311</v>
      </c>
      <c r="J670" s="362">
        <f t="shared" si="1382"/>
        <v>-0.89999999999008651</v>
      </c>
      <c r="K670" s="362">
        <f t="shared" si="1391"/>
        <v>-11.29999999999427</v>
      </c>
      <c r="L670" s="362">
        <f t="shared" si="1392"/>
        <v>0.20340354261107102</v>
      </c>
      <c r="M670" s="362">
        <f t="shared" si="1383"/>
        <v>8.9999999999008651E-2</v>
      </c>
      <c r="N670" s="361" t="str">
        <f t="shared" si="1384"/>
        <v>OK</v>
      </c>
      <c r="O670" s="361" t="str">
        <f t="shared" si="1385"/>
        <v>OK</v>
      </c>
      <c r="P670" s="361" t="str">
        <f t="shared" si="1386"/>
        <v>COND. MIN.</v>
      </c>
      <c r="Q670" s="361" t="str">
        <f t="shared" si="1374"/>
        <v>COND. MIN.</v>
      </c>
      <c r="R670" s="625"/>
      <c r="S670" s="625"/>
      <c r="T670" s="625"/>
      <c r="U670" s="625"/>
      <c r="V670" s="356">
        <f t="shared" si="1375"/>
        <v>1.7800000496208668</v>
      </c>
      <c r="W670" s="356">
        <f t="shared" si="1376"/>
        <v>-10.580000001937151</v>
      </c>
      <c r="X670" s="361" t="str">
        <f t="shared" si="1387"/>
        <v>NORTE</v>
      </c>
      <c r="Y670" s="361" t="str">
        <f t="shared" si="1388"/>
        <v>OESTE</v>
      </c>
      <c r="Z670" s="361" t="str">
        <f t="shared" si="1389"/>
        <v>NOROESTE</v>
      </c>
      <c r="AA670" s="358">
        <f t="shared" si="1377"/>
        <v>0.98602050326188251</v>
      </c>
      <c r="AB670" s="359">
        <f t="shared" si="1390"/>
        <v>80.408409357400245</v>
      </c>
      <c r="AC670" s="360"/>
    </row>
    <row r="671" spans="1:29" ht="17.25" customHeight="1" x14ac:dyDescent="0.25">
      <c r="A671" s="345" t="str">
        <f t="shared" si="1379"/>
        <v>MS 201</v>
      </c>
      <c r="B671" s="661">
        <f t="shared" si="1393"/>
        <v>24</v>
      </c>
      <c r="C671" s="661" t="str">
        <f t="shared" si="1394"/>
        <v>MS 201-24</v>
      </c>
      <c r="D671" s="346">
        <f t="shared" si="1370"/>
        <v>41460</v>
      </c>
      <c r="E671" s="347">
        <v>7162007.3213999998</v>
      </c>
      <c r="F671" s="348">
        <v>665766.66200000001</v>
      </c>
      <c r="G671" s="348">
        <v>889.64800000000002</v>
      </c>
      <c r="H671" s="421">
        <f t="shared" si="1380"/>
        <v>1.2121056422103273</v>
      </c>
      <c r="I671" s="362">
        <f t="shared" si="1381"/>
        <v>11.349660790328308</v>
      </c>
      <c r="J671" s="362">
        <f t="shared" si="1382"/>
        <v>-0.40000000000190994</v>
      </c>
      <c r="K671" s="362">
        <f t="shared" si="1391"/>
        <v>-11.69999999999618</v>
      </c>
      <c r="L671" s="362">
        <f t="shared" si="1392"/>
        <v>0.30302641055258184</v>
      </c>
      <c r="M671" s="362">
        <f t="shared" si="1383"/>
        <v>0.10000000000047748</v>
      </c>
      <c r="N671" s="361" t="str">
        <f t="shared" si="1384"/>
        <v>ATENÇÃO</v>
      </c>
      <c r="O671" s="361" t="str">
        <f t="shared" si="1385"/>
        <v>OK</v>
      </c>
      <c r="P671" s="361" t="str">
        <f t="shared" si="1386"/>
        <v>COND. MIN.</v>
      </c>
      <c r="Q671" s="361" t="str">
        <f t="shared" si="1374"/>
        <v>COND. MIN.</v>
      </c>
      <c r="R671" s="625"/>
      <c r="S671" s="625"/>
      <c r="T671" s="625"/>
      <c r="U671" s="625"/>
      <c r="V671" s="356">
        <f t="shared" si="1375"/>
        <v>0.82000000402331352</v>
      </c>
      <c r="W671" s="356">
        <f t="shared" si="1376"/>
        <v>-11.320000002160668</v>
      </c>
      <c r="X671" s="361" t="str">
        <f t="shared" si="1387"/>
        <v>NORTE</v>
      </c>
      <c r="Y671" s="361" t="str">
        <f t="shared" si="1388"/>
        <v>OESTE</v>
      </c>
      <c r="Z671" s="361" t="str">
        <f t="shared" si="1389"/>
        <v>NOROESTE</v>
      </c>
      <c r="AA671" s="358">
        <f t="shared" si="1377"/>
        <v>0.99735682819383265</v>
      </c>
      <c r="AB671" s="359">
        <f t="shared" si="1390"/>
        <v>85.833263540299029</v>
      </c>
      <c r="AC671" s="360"/>
    </row>
    <row r="672" spans="1:29" ht="17.25" customHeight="1" x14ac:dyDescent="0.25">
      <c r="A672" s="345" t="str">
        <f t="shared" si="1379"/>
        <v>MS 201</v>
      </c>
      <c r="B672" s="661">
        <f t="shared" si="1393"/>
        <v>25</v>
      </c>
      <c r="C672" s="661" t="str">
        <f t="shared" si="1394"/>
        <v>MS 201-25</v>
      </c>
      <c r="D672" s="346">
        <f t="shared" si="1370"/>
        <v>41467</v>
      </c>
      <c r="E672" s="347">
        <v>7162007.3254000004</v>
      </c>
      <c r="F672" s="348">
        <v>665766.65249999997</v>
      </c>
      <c r="G672" s="348">
        <v>889.64</v>
      </c>
      <c r="H672" s="421">
        <f t="shared" si="1380"/>
        <v>1.0307764358816136</v>
      </c>
      <c r="I672" s="362">
        <f t="shared" si="1381"/>
        <v>12.330502841743133</v>
      </c>
      <c r="J672" s="362">
        <f t="shared" si="1382"/>
        <v>-0.80000000000381988</v>
      </c>
      <c r="K672" s="362">
        <f t="shared" si="1391"/>
        <v>-12.5</v>
      </c>
      <c r="L672" s="362">
        <f t="shared" si="1392"/>
        <v>0.14725377655451624</v>
      </c>
      <c r="M672" s="362">
        <f t="shared" si="1383"/>
        <v>0.11428571428625998</v>
      </c>
      <c r="N672" s="361" t="str">
        <f t="shared" si="1384"/>
        <v>OK</v>
      </c>
      <c r="O672" s="361" t="str">
        <f t="shared" si="1385"/>
        <v>OK</v>
      </c>
      <c r="P672" s="361" t="str">
        <f t="shared" si="1386"/>
        <v>COND. MIN.</v>
      </c>
      <c r="Q672" s="361" t="str">
        <f t="shared" si="1374"/>
        <v>COND. MIN.</v>
      </c>
      <c r="R672" s="625"/>
      <c r="S672" s="625"/>
      <c r="T672" s="625"/>
      <c r="U672" s="625"/>
      <c r="V672" s="356">
        <f t="shared" si="1375"/>
        <v>1.2200000695884228</v>
      </c>
      <c r="W672" s="356">
        <f t="shared" si="1376"/>
        <v>-12.270000006537884</v>
      </c>
      <c r="X672" s="361" t="str">
        <f t="shared" si="1387"/>
        <v>NORTE</v>
      </c>
      <c r="Y672" s="361" t="str">
        <f t="shared" si="1388"/>
        <v>OESTE</v>
      </c>
      <c r="Z672" s="361" t="str">
        <f t="shared" si="1389"/>
        <v>NOROESTE</v>
      </c>
      <c r="AA672" s="358">
        <f t="shared" si="1377"/>
        <v>0.99513381995133821</v>
      </c>
      <c r="AB672" s="359">
        <f t="shared" si="1390"/>
        <v>84.345320595211092</v>
      </c>
      <c r="AC672" s="360"/>
    </row>
    <row r="673" spans="1:29" ht="17.25" customHeight="1" x14ac:dyDescent="0.25">
      <c r="A673" s="345" t="str">
        <f t="shared" si="1379"/>
        <v>MS 201</v>
      </c>
      <c r="B673" s="661">
        <f t="shared" si="1393"/>
        <v>26</v>
      </c>
      <c r="C673" s="661" t="str">
        <f t="shared" si="1394"/>
        <v>MS 201-26</v>
      </c>
      <c r="D673" s="346">
        <f t="shared" si="1370"/>
        <v>41477</v>
      </c>
      <c r="E673" s="347">
        <v>7162007.3223999999</v>
      </c>
      <c r="F673" s="348">
        <v>665766.61029999994</v>
      </c>
      <c r="G673" s="348">
        <v>889.61099999999999</v>
      </c>
      <c r="H673" s="421">
        <f t="shared" si="1380"/>
        <v>4.2306500742657134</v>
      </c>
      <c r="I673" s="362">
        <f t="shared" si="1381"/>
        <v>16.515644109047855</v>
      </c>
      <c r="J673" s="362">
        <f t="shared" si="1382"/>
        <v>-2.8999999999996362</v>
      </c>
      <c r="K673" s="362">
        <f t="shared" si="1391"/>
        <v>-15.399999999999636</v>
      </c>
      <c r="L673" s="362">
        <f t="shared" si="1392"/>
        <v>0.42306500742657133</v>
      </c>
      <c r="M673" s="362">
        <f t="shared" si="1383"/>
        <v>0.28999999999996362</v>
      </c>
      <c r="N673" s="361" t="str">
        <f t="shared" si="1384"/>
        <v>ATENÇÃO</v>
      </c>
      <c r="O673" s="361" t="str">
        <f t="shared" si="1385"/>
        <v>ATENÇÃO</v>
      </c>
      <c r="P673" s="361" t="str">
        <f t="shared" si="1386"/>
        <v>COND. MIN.</v>
      </c>
      <c r="Q673" s="361" t="str">
        <f t="shared" si="1374"/>
        <v>COND. MIN.</v>
      </c>
      <c r="R673" s="625"/>
      <c r="S673" s="625"/>
      <c r="T673" s="625"/>
      <c r="U673" s="625"/>
      <c r="V673" s="356">
        <f t="shared" si="1375"/>
        <v>0.92000002041459084</v>
      </c>
      <c r="W673" s="356">
        <f t="shared" si="1376"/>
        <v>-16.490000009071082</v>
      </c>
      <c r="X673" s="361" t="str">
        <f t="shared" si="1387"/>
        <v>NORTE</v>
      </c>
      <c r="Y673" s="361" t="str">
        <f t="shared" si="1388"/>
        <v>OESTE</v>
      </c>
      <c r="Z673" s="361" t="str">
        <f t="shared" si="1389"/>
        <v>NOROESTE</v>
      </c>
      <c r="AA673" s="358">
        <f t="shared" si="1377"/>
        <v>0.99818401937045997</v>
      </c>
      <c r="AB673" s="359">
        <f t="shared" si="1390"/>
        <v>86.546503815442989</v>
      </c>
      <c r="AC673" s="360"/>
    </row>
    <row r="674" spans="1:29" ht="17.25" customHeight="1" x14ac:dyDescent="0.25">
      <c r="A674" s="345" t="str">
        <f t="shared" si="1379"/>
        <v>MS 201</v>
      </c>
      <c r="B674" s="661">
        <f t="shared" si="1393"/>
        <v>27</v>
      </c>
      <c r="C674" s="661" t="str">
        <f t="shared" si="1394"/>
        <v>MS 201-27</v>
      </c>
      <c r="D674" s="346">
        <f t="shared" si="1370"/>
        <v>41481</v>
      </c>
      <c r="E674" s="347">
        <v>7162007.3262</v>
      </c>
      <c r="F674" s="348">
        <v>665766.61540000001</v>
      </c>
      <c r="G674" s="348">
        <v>889.60599999999999</v>
      </c>
      <c r="H674" s="421">
        <f t="shared" si="1380"/>
        <v>0.63600315389652706</v>
      </c>
      <c r="I674" s="362">
        <f t="shared" si="1381"/>
        <v>16.032791402109453</v>
      </c>
      <c r="J674" s="362">
        <f t="shared" si="1382"/>
        <v>-0.49999999999954525</v>
      </c>
      <c r="K674" s="362">
        <f t="shared" si="1391"/>
        <v>-15.899999999999181</v>
      </c>
      <c r="L674" s="362">
        <f t="shared" si="1392"/>
        <v>0.15900078847413177</v>
      </c>
      <c r="M674" s="362">
        <f t="shared" si="1383"/>
        <v>0.12499999999988631</v>
      </c>
      <c r="N674" s="361" t="str">
        <f t="shared" si="1384"/>
        <v>OK</v>
      </c>
      <c r="O674" s="361" t="str">
        <f t="shared" si="1385"/>
        <v>OK</v>
      </c>
      <c r="P674" s="361" t="str">
        <f t="shared" si="1386"/>
        <v>COND. MIN.</v>
      </c>
      <c r="Q674" s="361" t="str">
        <f t="shared" si="1374"/>
        <v>COND. MIN.</v>
      </c>
      <c r="R674" s="625"/>
      <c r="S674" s="625"/>
      <c r="T674" s="625"/>
      <c r="U674" s="625"/>
      <c r="V674" s="356">
        <f t="shared" si="1375"/>
        <v>1.3000000268220901</v>
      </c>
      <c r="W674" s="356">
        <f t="shared" si="1376"/>
        <v>-15.98000000230968</v>
      </c>
      <c r="X674" s="361" t="str">
        <f t="shared" si="1387"/>
        <v>NORTE</v>
      </c>
      <c r="Y674" s="361" t="str">
        <f t="shared" si="1388"/>
        <v>OESTE</v>
      </c>
      <c r="Z674" s="361" t="str">
        <f t="shared" si="1389"/>
        <v>NOROESTE</v>
      </c>
      <c r="AA674" s="358">
        <f t="shared" si="1377"/>
        <v>0.99688084840923263</v>
      </c>
      <c r="AB674" s="359">
        <f t="shared" si="1390"/>
        <v>85.473434368144083</v>
      </c>
      <c r="AC674" s="360"/>
    </row>
    <row r="675" spans="1:29" ht="17.25" customHeight="1" x14ac:dyDescent="0.25">
      <c r="A675" s="345" t="str">
        <f t="shared" si="1379"/>
        <v>MS 201</v>
      </c>
      <c r="B675" s="661">
        <f t="shared" si="1393"/>
        <v>28</v>
      </c>
      <c r="C675" s="661" t="str">
        <f t="shared" si="1394"/>
        <v>MS 201-28</v>
      </c>
      <c r="D675" s="346">
        <f t="shared" si="1370"/>
        <v>41488</v>
      </c>
      <c r="E675" s="347">
        <v>7162007.3261000002</v>
      </c>
      <c r="F675" s="348">
        <v>665766.63950000005</v>
      </c>
      <c r="G675" s="348">
        <v>889.57500000000005</v>
      </c>
      <c r="H675" s="421">
        <f t="shared" si="1380"/>
        <v>2.4100207506024485</v>
      </c>
      <c r="I675" s="362">
        <f t="shared" si="1381"/>
        <v>13.631177501249276</v>
      </c>
      <c r="J675" s="362">
        <f t="shared" si="1382"/>
        <v>-3.0999999999949068</v>
      </c>
      <c r="K675" s="362">
        <f t="shared" si="1391"/>
        <v>-18.999999999994088</v>
      </c>
      <c r="L675" s="362">
        <f t="shared" si="1392"/>
        <v>0.34428867865749263</v>
      </c>
      <c r="M675" s="362">
        <f t="shared" si="1383"/>
        <v>0.44285714285641525</v>
      </c>
      <c r="N675" s="361" t="str">
        <f t="shared" si="1384"/>
        <v>ATENÇÃO</v>
      </c>
      <c r="O675" s="361" t="str">
        <f t="shared" si="1385"/>
        <v>ATENÇÃO</v>
      </c>
      <c r="P675" s="361" t="str">
        <f t="shared" si="1386"/>
        <v>COND. MIN.</v>
      </c>
      <c r="Q675" s="361" t="str">
        <f t="shared" si="1374"/>
        <v>COND. MIN.</v>
      </c>
      <c r="R675" s="625"/>
      <c r="S675" s="625"/>
      <c r="T675" s="625"/>
      <c r="U675" s="625"/>
      <c r="V675" s="356">
        <f t="shared" si="1375"/>
        <v>1.2900000438094139</v>
      </c>
      <c r="W675" s="356">
        <f t="shared" si="1376"/>
        <v>-13.569999998435378</v>
      </c>
      <c r="X675" s="361" t="str">
        <f t="shared" si="1387"/>
        <v>NORTE</v>
      </c>
      <c r="Y675" s="361" t="str">
        <f t="shared" si="1388"/>
        <v>OESTE</v>
      </c>
      <c r="Z675" s="361" t="str">
        <f t="shared" si="1389"/>
        <v>NOROESTE</v>
      </c>
      <c r="AA675" s="358">
        <f t="shared" si="1377"/>
        <v>0.99559794570799698</v>
      </c>
      <c r="AB675" s="359">
        <f t="shared" si="1390"/>
        <v>84.621950788325137</v>
      </c>
      <c r="AC675" s="360"/>
    </row>
    <row r="676" spans="1:29" ht="17.25" customHeight="1" x14ac:dyDescent="0.25">
      <c r="A676" s="345" t="str">
        <f t="shared" si="1379"/>
        <v>MS 201</v>
      </c>
      <c r="B676" s="661">
        <f t="shared" si="1393"/>
        <v>29</v>
      </c>
      <c r="C676" s="661" t="str">
        <f t="shared" si="1394"/>
        <v>MS 201-29</v>
      </c>
      <c r="D676" s="346">
        <f t="shared" si="1370"/>
        <v>41495</v>
      </c>
      <c r="E676" s="347">
        <v>7162007.3187999995</v>
      </c>
      <c r="F676" s="348">
        <v>665766.61829999997</v>
      </c>
      <c r="G676" s="348">
        <v>889.601</v>
      </c>
      <c r="H676" s="421">
        <f t="shared" si="1380"/>
        <v>2.2421641610682075</v>
      </c>
      <c r="I676" s="362">
        <f t="shared" si="1381"/>
        <v>15.699990451138648</v>
      </c>
      <c r="J676" s="362">
        <f t="shared" si="1382"/>
        <v>2.5999999999953616</v>
      </c>
      <c r="K676" s="362">
        <f t="shared" si="1391"/>
        <v>-16.399999999998727</v>
      </c>
      <c r="L676" s="362">
        <f t="shared" si="1392"/>
        <v>0.32030916586688679</v>
      </c>
      <c r="M676" s="362">
        <f t="shared" si="1383"/>
        <v>0.3714285714279088</v>
      </c>
      <c r="N676" s="361" t="str">
        <f t="shared" si="1384"/>
        <v>ATENÇÃO</v>
      </c>
      <c r="O676" s="361" t="str">
        <f t="shared" si="1385"/>
        <v>ATENÇÃO</v>
      </c>
      <c r="P676" s="361" t="str">
        <f t="shared" si="1386"/>
        <v>COND. MIN.</v>
      </c>
      <c r="Q676" s="361" t="str">
        <f t="shared" si="1374"/>
        <v>COND. MIN.</v>
      </c>
      <c r="R676" s="625"/>
      <c r="S676" s="625"/>
      <c r="T676" s="625"/>
      <c r="U676" s="625"/>
      <c r="V676" s="356">
        <f t="shared" si="1375"/>
        <v>0.559999980032444</v>
      </c>
      <c r="W676" s="356">
        <f t="shared" si="1376"/>
        <v>-15.690000005997717</v>
      </c>
      <c r="X676" s="361" t="str">
        <f t="shared" si="1387"/>
        <v>NORTE</v>
      </c>
      <c r="Y676" s="361" t="str">
        <f t="shared" si="1388"/>
        <v>OESTE</v>
      </c>
      <c r="Z676" s="361" t="str">
        <f t="shared" si="1389"/>
        <v>NOROESTE</v>
      </c>
      <c r="AA676" s="358">
        <f t="shared" si="1377"/>
        <v>0.99936305732484076</v>
      </c>
      <c r="AB676" s="359">
        <f t="shared" si="1390"/>
        <v>87.954917377446876</v>
      </c>
      <c r="AC676" s="360"/>
    </row>
    <row r="677" spans="1:29" ht="17.25" customHeight="1" x14ac:dyDescent="0.25">
      <c r="A677" s="345" t="str">
        <f t="shared" si="1379"/>
        <v>MS 201</v>
      </c>
      <c r="B677" s="661">
        <f t="shared" si="1393"/>
        <v>30</v>
      </c>
      <c r="C677" s="661" t="str">
        <f t="shared" si="1394"/>
        <v>MS 201-30</v>
      </c>
      <c r="D677" s="346">
        <f t="shared" si="1370"/>
        <v>41502</v>
      </c>
      <c r="E677" s="347">
        <v>7162007.3329999996</v>
      </c>
      <c r="F677" s="348">
        <v>665766.62459999998</v>
      </c>
      <c r="G677" s="348">
        <v>889.59199999999998</v>
      </c>
      <c r="H677" s="421">
        <f t="shared" si="1380"/>
        <v>1.5534799732441404</v>
      </c>
      <c r="I677" s="362">
        <f t="shared" si="1381"/>
        <v>15.189601710166063</v>
      </c>
      <c r="J677" s="362">
        <f t="shared" si="1382"/>
        <v>-0.90000000000145519</v>
      </c>
      <c r="K677" s="362">
        <f t="shared" si="1391"/>
        <v>-17.300000000000182</v>
      </c>
      <c r="L677" s="362">
        <f t="shared" si="1392"/>
        <v>0.22192571046344864</v>
      </c>
      <c r="M677" s="362">
        <f t="shared" si="1383"/>
        <v>0.12857142857163645</v>
      </c>
      <c r="N677" s="361" t="str">
        <f t="shared" si="1384"/>
        <v>OK</v>
      </c>
      <c r="O677" s="361" t="str">
        <f t="shared" si="1385"/>
        <v>OK</v>
      </c>
      <c r="P677" s="361" t="str">
        <f t="shared" si="1386"/>
        <v>COND. MIN.</v>
      </c>
      <c r="Q677" s="361" t="str">
        <f t="shared" si="1374"/>
        <v>COND. MIN.</v>
      </c>
      <c r="R677" s="625"/>
      <c r="S677" s="625"/>
      <c r="T677" s="625"/>
      <c r="U677" s="625"/>
      <c r="V677" s="356">
        <f t="shared" si="1375"/>
        <v>1.9799999892711639</v>
      </c>
      <c r="W677" s="356">
        <f t="shared" si="1376"/>
        <v>-15.060000005178154</v>
      </c>
      <c r="X677" s="361" t="str">
        <f t="shared" si="1387"/>
        <v>NORTE</v>
      </c>
      <c r="Y677" s="361" t="str">
        <f t="shared" si="1388"/>
        <v>OESTE</v>
      </c>
      <c r="Z677" s="361" t="str">
        <f t="shared" si="1389"/>
        <v>NOROESTE</v>
      </c>
      <c r="AA677" s="358">
        <f t="shared" si="1377"/>
        <v>0.99144173798551682</v>
      </c>
      <c r="AB677" s="359">
        <f t="shared" si="1390"/>
        <v>82.498629082000406</v>
      </c>
      <c r="AC677" s="360"/>
    </row>
    <row r="678" spans="1:29" ht="17.25" customHeight="1" x14ac:dyDescent="0.25">
      <c r="A678" s="345" t="str">
        <f t="shared" si="1379"/>
        <v>MS 201</v>
      </c>
      <c r="B678" s="661">
        <f t="shared" si="1393"/>
        <v>31</v>
      </c>
      <c r="C678" s="661" t="str">
        <f t="shared" si="1394"/>
        <v>MS 201-31</v>
      </c>
      <c r="D678" s="346">
        <f t="shared" si="1370"/>
        <v>41509</v>
      </c>
      <c r="E678" s="347">
        <v>7162007.3334999997</v>
      </c>
      <c r="F678" s="348">
        <v>665766.59860000003</v>
      </c>
      <c r="G678" s="348">
        <v>889.58699999999999</v>
      </c>
      <c r="H678" s="421">
        <f t="shared" si="1380"/>
        <v>2.6004807203841107</v>
      </c>
      <c r="I678" s="362">
        <f t="shared" si="1381"/>
        <v>17.776290389488619</v>
      </c>
      <c r="J678" s="362">
        <f t="shared" si="1382"/>
        <v>-0.49999999999954525</v>
      </c>
      <c r="K678" s="362">
        <f t="shared" si="1391"/>
        <v>-17.799999999999727</v>
      </c>
      <c r="L678" s="362">
        <f t="shared" si="1392"/>
        <v>0.37149724576915866</v>
      </c>
      <c r="M678" s="362">
        <f t="shared" si="1383"/>
        <v>7.1428571428506463E-2</v>
      </c>
      <c r="N678" s="361" t="str">
        <f t="shared" si="1384"/>
        <v>ATENÇÃO</v>
      </c>
      <c r="O678" s="361" t="str">
        <f t="shared" si="1385"/>
        <v>OK</v>
      </c>
      <c r="P678" s="361" t="str">
        <f t="shared" si="1386"/>
        <v>COND. MIN.</v>
      </c>
      <c r="Q678" s="361" t="str">
        <f t="shared" si="1374"/>
        <v>COND. MIN.</v>
      </c>
      <c r="R678" s="625"/>
      <c r="S678" s="625"/>
      <c r="T678" s="625"/>
      <c r="U678" s="625"/>
      <c r="V678" s="356">
        <f t="shared" si="1375"/>
        <v>2.0299999974668026</v>
      </c>
      <c r="W678" s="356">
        <f t="shared" si="1376"/>
        <v>-17.660000000614673</v>
      </c>
      <c r="X678" s="361" t="str">
        <f t="shared" si="1387"/>
        <v>NORTE</v>
      </c>
      <c r="Y678" s="361" t="str">
        <f t="shared" si="1388"/>
        <v>OESTE</v>
      </c>
      <c r="Z678" s="361" t="str">
        <f t="shared" si="1389"/>
        <v>NOROESTE</v>
      </c>
      <c r="AA678" s="358">
        <f t="shared" si="1377"/>
        <v>0.99325084364454441</v>
      </c>
      <c r="AB678" s="359">
        <f t="shared" si="1390"/>
        <v>83.339498386281164</v>
      </c>
      <c r="AC678" s="360"/>
    </row>
    <row r="679" spans="1:29" ht="17.25" customHeight="1" x14ac:dyDescent="0.25">
      <c r="A679" s="345" t="str">
        <f t="shared" si="1379"/>
        <v>MS 201</v>
      </c>
      <c r="B679" s="661">
        <f t="shared" si="1393"/>
        <v>32</v>
      </c>
      <c r="C679" s="661" t="str">
        <f t="shared" si="1394"/>
        <v>MS 201-32</v>
      </c>
      <c r="D679" s="346">
        <f t="shared" si="1370"/>
        <v>41516</v>
      </c>
      <c r="E679" s="347">
        <v>7162007.3338000001</v>
      </c>
      <c r="F679" s="348">
        <v>665766.57960000006</v>
      </c>
      <c r="G679" s="348">
        <v>889.57399999999996</v>
      </c>
      <c r="H679" s="421">
        <f t="shared" si="1380"/>
        <v>1.9002368251244999</v>
      </c>
      <c r="I679" s="362">
        <f t="shared" si="1381"/>
        <v>19.66817734500092</v>
      </c>
      <c r="J679" s="362">
        <f t="shared" si="1382"/>
        <v>-1.3000000000033651</v>
      </c>
      <c r="K679" s="362">
        <f t="shared" si="1391"/>
        <v>-19.100000000003092</v>
      </c>
      <c r="L679" s="362">
        <f t="shared" si="1392"/>
        <v>0.27146240358921425</v>
      </c>
      <c r="M679" s="362">
        <f t="shared" si="1383"/>
        <v>0.18571428571476645</v>
      </c>
      <c r="N679" s="361" t="str">
        <f t="shared" si="1384"/>
        <v>ATENÇÃO</v>
      </c>
      <c r="O679" s="361" t="str">
        <f t="shared" si="1385"/>
        <v>OK</v>
      </c>
      <c r="P679" s="361" t="str">
        <f t="shared" si="1386"/>
        <v>COND. MIN.</v>
      </c>
      <c r="Q679" s="361" t="str">
        <f t="shared" si="1374"/>
        <v>COND. MIN.</v>
      </c>
      <c r="R679" s="625"/>
      <c r="S679" s="625"/>
      <c r="T679" s="625"/>
      <c r="U679" s="625"/>
      <c r="V679" s="356">
        <f t="shared" si="1375"/>
        <v>2.0600000396370888</v>
      </c>
      <c r="W679" s="356">
        <f t="shared" si="1376"/>
        <v>-19.559999997727573</v>
      </c>
      <c r="X679" s="361" t="str">
        <f t="shared" si="1387"/>
        <v>NORTE</v>
      </c>
      <c r="Y679" s="361" t="str">
        <f t="shared" si="1388"/>
        <v>OESTE</v>
      </c>
      <c r="Z679" s="361" t="str">
        <f t="shared" si="1389"/>
        <v>NOROESTE</v>
      </c>
      <c r="AA679" s="358">
        <f t="shared" si="1377"/>
        <v>0.99440772750381279</v>
      </c>
      <c r="AB679" s="359">
        <f t="shared" si="1390"/>
        <v>83.93774232845378</v>
      </c>
      <c r="AC679" s="360"/>
    </row>
    <row r="680" spans="1:29" ht="17.25" customHeight="1" x14ac:dyDescent="0.25">
      <c r="A680" s="345" t="str">
        <f t="shared" si="1379"/>
        <v>MS 201</v>
      </c>
      <c r="B680" s="661">
        <f t="shared" si="1393"/>
        <v>33</v>
      </c>
      <c r="C680" s="661" t="str">
        <f t="shared" si="1394"/>
        <v>MS 201-33</v>
      </c>
      <c r="D680" s="346">
        <f t="shared" ref="D680:D709" si="1395">D38</f>
        <v>41523</v>
      </c>
      <c r="E680" s="347">
        <v>7162007.3278000001</v>
      </c>
      <c r="F680" s="348">
        <v>665766.55949999997</v>
      </c>
      <c r="G680" s="348">
        <v>889.57600000000002</v>
      </c>
      <c r="H680" s="421">
        <f t="shared" si="1380"/>
        <v>2.0976415420789127</v>
      </c>
      <c r="I680" s="362">
        <f t="shared" si="1381"/>
        <v>21.619354762675773</v>
      </c>
      <c r="J680" s="362">
        <f t="shared" si="1382"/>
        <v>0.20000000000663931</v>
      </c>
      <c r="K680" s="362">
        <f t="shared" si="1391"/>
        <v>-18.899999999996453</v>
      </c>
      <c r="L680" s="362">
        <f t="shared" si="1392"/>
        <v>0.29966307743984466</v>
      </c>
      <c r="M680" s="362">
        <f t="shared" si="1383"/>
        <v>2.8571428572377044E-2</v>
      </c>
      <c r="N680" s="361" t="str">
        <f t="shared" si="1384"/>
        <v>ATENÇÃO</v>
      </c>
      <c r="O680" s="361" t="str">
        <f t="shared" si="1385"/>
        <v>OK</v>
      </c>
      <c r="P680" s="361" t="str">
        <f t="shared" si="1386"/>
        <v>COND. MIN.</v>
      </c>
      <c r="Q680" s="361" t="str">
        <f t="shared" si="1374"/>
        <v>COND. MIN.</v>
      </c>
      <c r="R680" s="625"/>
      <c r="S680" s="625"/>
      <c r="T680" s="625"/>
      <c r="U680" s="625"/>
      <c r="V680" s="356">
        <f t="shared" si="1375"/>
        <v>1.4600000344216824</v>
      </c>
      <c r="W680" s="356">
        <f t="shared" si="1376"/>
        <v>-21.570000005885959</v>
      </c>
      <c r="X680" s="361" t="str">
        <f t="shared" si="1387"/>
        <v>NORTE</v>
      </c>
      <c r="Y680" s="361" t="str">
        <f t="shared" si="1388"/>
        <v>OESTE</v>
      </c>
      <c r="Z680" s="361" t="str">
        <f t="shared" si="1389"/>
        <v>NOROESTE</v>
      </c>
      <c r="AA680" s="358">
        <f t="shared" si="1377"/>
        <v>0.99768732654949122</v>
      </c>
      <c r="AB680" s="359">
        <f t="shared" si="1390"/>
        <v>86.102568224981795</v>
      </c>
      <c r="AC680" s="360"/>
    </row>
    <row r="681" spans="1:29" ht="17.25" customHeight="1" x14ac:dyDescent="0.25">
      <c r="A681" s="345" t="str">
        <f t="shared" si="1379"/>
        <v>MS 201</v>
      </c>
      <c r="B681" s="661">
        <f t="shared" si="1393"/>
        <v>34</v>
      </c>
      <c r="C681" s="661" t="str">
        <f t="shared" si="1394"/>
        <v>MS 201-34</v>
      </c>
      <c r="D681" s="346">
        <f t="shared" si="1395"/>
        <v>41530</v>
      </c>
      <c r="E681" s="347">
        <v>7162007.3313999996</v>
      </c>
      <c r="F681" s="348">
        <v>665766.55460000003</v>
      </c>
      <c r="G681" s="348">
        <v>889.56100000000004</v>
      </c>
      <c r="H681" s="421">
        <f t="shared" si="1380"/>
        <v>0.60802956861195934</v>
      </c>
      <c r="I681" s="362">
        <f t="shared" si="1381"/>
        <v>22.134949738722018</v>
      </c>
      <c r="J681" s="362">
        <f t="shared" si="1382"/>
        <v>-1.4999999999986358</v>
      </c>
      <c r="K681" s="362">
        <f t="shared" si="1391"/>
        <v>-20.399999999995089</v>
      </c>
      <c r="L681" s="362">
        <f t="shared" si="1392"/>
        <v>8.6861366944565616E-2</v>
      </c>
      <c r="M681" s="362">
        <f t="shared" si="1383"/>
        <v>0.2142857142855194</v>
      </c>
      <c r="N681" s="361" t="str">
        <f t="shared" si="1384"/>
        <v>OK</v>
      </c>
      <c r="O681" s="361" t="str">
        <f t="shared" si="1385"/>
        <v>OK</v>
      </c>
      <c r="P681" s="361" t="str">
        <f t="shared" si="1386"/>
        <v>COND. MIN.</v>
      </c>
      <c r="Q681" s="361" t="str">
        <f t="shared" ref="Q681:Q712" si="1396">IF(M681&lt;=2,"COND. MIN.",IF(AND(2&lt;M681, M681&lt;=4),"ATENÇÃO",IF(AND(4&lt;M681, M681&lt;=10),"ALERTA","INTERVENÇÃO")))</f>
        <v>COND. MIN.</v>
      </c>
      <c r="R681" s="625"/>
      <c r="S681" s="625"/>
      <c r="T681" s="625"/>
      <c r="U681" s="625"/>
      <c r="V681" s="356">
        <f t="shared" ref="V681:V712" si="1397">(E681-$E$648)*100</f>
        <v>1.8199999816715717</v>
      </c>
      <c r="W681" s="356">
        <f t="shared" ref="W681:W712" si="1398">(F681-$F$648)*100</f>
        <v>-22.060000000055879</v>
      </c>
      <c r="X681" s="361" t="str">
        <f t="shared" si="1387"/>
        <v>NORTE</v>
      </c>
      <c r="Y681" s="361" t="str">
        <f t="shared" si="1388"/>
        <v>OESTE</v>
      </c>
      <c r="Z681" s="361" t="str">
        <f t="shared" si="1389"/>
        <v>NOROESTE</v>
      </c>
      <c r="AA681" s="358">
        <f t="shared" ref="AA681:AA712" si="1399">ABS(ROUND(W681,2)/ROUND(I681,2))</f>
        <v>0.99683687302304558</v>
      </c>
      <c r="AB681" s="359">
        <f t="shared" si="1390"/>
        <v>85.441620412608899</v>
      </c>
      <c r="AC681" s="360"/>
    </row>
    <row r="682" spans="1:29" ht="17.25" customHeight="1" x14ac:dyDescent="0.25">
      <c r="A682" s="345" t="str">
        <f t="shared" si="1379"/>
        <v>MS 201</v>
      </c>
      <c r="B682" s="661">
        <f t="shared" si="1393"/>
        <v>35</v>
      </c>
      <c r="C682" s="661" t="str">
        <f t="shared" si="1394"/>
        <v>MS 201-35</v>
      </c>
      <c r="D682" s="346">
        <f t="shared" si="1395"/>
        <v>41537</v>
      </c>
      <c r="E682" s="347">
        <v>7162007.3332000002</v>
      </c>
      <c r="F682" s="348">
        <v>665766.5416</v>
      </c>
      <c r="G682" s="348">
        <v>889.54899999999998</v>
      </c>
      <c r="H682" s="421">
        <f t="shared" si="1380"/>
        <v>1.312402389983371</v>
      </c>
      <c r="I682" s="362">
        <f t="shared" si="1381"/>
        <v>23.445460122626493</v>
      </c>
      <c r="J682" s="362">
        <f t="shared" si="1382"/>
        <v>-1.2000000000057298</v>
      </c>
      <c r="K682" s="362">
        <f t="shared" si="1391"/>
        <v>-21.600000000000819</v>
      </c>
      <c r="L682" s="362">
        <f t="shared" si="1392"/>
        <v>0.18748605571191015</v>
      </c>
      <c r="M682" s="362">
        <f t="shared" si="1383"/>
        <v>0.17142857142938997</v>
      </c>
      <c r="N682" s="361" t="str">
        <f t="shared" si="1384"/>
        <v>OK</v>
      </c>
      <c r="O682" s="361" t="str">
        <f t="shared" si="1385"/>
        <v>OK</v>
      </c>
      <c r="P682" s="361" t="str">
        <f t="shared" si="1386"/>
        <v>COND. MIN.</v>
      </c>
      <c r="Q682" s="361" t="str">
        <f t="shared" si="1396"/>
        <v>COND. MIN.</v>
      </c>
      <c r="R682" s="625"/>
      <c r="S682" s="625"/>
      <c r="T682" s="625"/>
      <c r="U682" s="625"/>
      <c r="V682" s="356">
        <f t="shared" si="1397"/>
        <v>2.0000000484287739</v>
      </c>
      <c r="W682" s="356">
        <f t="shared" si="1398"/>
        <v>-23.360000003594905</v>
      </c>
      <c r="X682" s="361" t="str">
        <f t="shared" si="1387"/>
        <v>NORTE</v>
      </c>
      <c r="Y682" s="361" t="str">
        <f t="shared" si="1388"/>
        <v>OESTE</v>
      </c>
      <c r="Z682" s="361" t="str">
        <f t="shared" si="1389"/>
        <v>NOROESTE</v>
      </c>
      <c r="AA682" s="358">
        <f t="shared" si="1399"/>
        <v>0.99616204690831556</v>
      </c>
      <c r="AB682" s="359">
        <f t="shared" si="1390"/>
        <v>84.978581024261757</v>
      </c>
      <c r="AC682" s="360"/>
    </row>
    <row r="683" spans="1:29" ht="17.25" customHeight="1" x14ac:dyDescent="0.25">
      <c r="A683" s="345" t="str">
        <f t="shared" si="1379"/>
        <v>MS 201</v>
      </c>
      <c r="B683" s="661">
        <f t="shared" si="1393"/>
        <v>36</v>
      </c>
      <c r="C683" s="661" t="str">
        <f t="shared" si="1394"/>
        <v>MS 201-36</v>
      </c>
      <c r="D683" s="346">
        <f t="shared" si="1395"/>
        <v>41544</v>
      </c>
      <c r="E683" s="347">
        <v>7162007.3364000004</v>
      </c>
      <c r="F683" s="348">
        <v>665766.53170000005</v>
      </c>
      <c r="G683" s="348">
        <v>889.54100000000005</v>
      </c>
      <c r="H683" s="421">
        <f t="shared" si="1380"/>
        <v>1.0404326019045782</v>
      </c>
      <c r="I683" s="362">
        <f t="shared" si="1381"/>
        <v>24.460271875207326</v>
      </c>
      <c r="J683" s="362">
        <f t="shared" si="1382"/>
        <v>-0.79999999999245119</v>
      </c>
      <c r="K683" s="362">
        <f t="shared" si="1391"/>
        <v>-22.39999999999327</v>
      </c>
      <c r="L683" s="362">
        <f t="shared" si="1392"/>
        <v>0.14863322884351118</v>
      </c>
      <c r="M683" s="362">
        <f t="shared" si="1383"/>
        <v>0.11428571428463588</v>
      </c>
      <c r="N683" s="361" t="str">
        <f t="shared" si="1384"/>
        <v>OK</v>
      </c>
      <c r="O683" s="361" t="str">
        <f t="shared" si="1385"/>
        <v>OK</v>
      </c>
      <c r="P683" s="361" t="str">
        <f t="shared" si="1386"/>
        <v>COND. MIN.</v>
      </c>
      <c r="Q683" s="361" t="str">
        <f t="shared" si="1396"/>
        <v>COND. MIN.</v>
      </c>
      <c r="R683" s="625"/>
      <c r="S683" s="625"/>
      <c r="T683" s="625"/>
      <c r="U683" s="625"/>
      <c r="V683" s="356">
        <f t="shared" si="1397"/>
        <v>2.3200000636279583</v>
      </c>
      <c r="W683" s="356">
        <f t="shared" si="1398"/>
        <v>-24.349999998230487</v>
      </c>
      <c r="X683" s="361" t="str">
        <f t="shared" si="1387"/>
        <v>NORTE</v>
      </c>
      <c r="Y683" s="361" t="str">
        <f t="shared" si="1388"/>
        <v>OESTE</v>
      </c>
      <c r="Z683" s="361" t="str">
        <f t="shared" si="1389"/>
        <v>NOROESTE</v>
      </c>
      <c r="AA683" s="358">
        <f t="shared" si="1399"/>
        <v>0.99550286181520853</v>
      </c>
      <c r="AB683" s="359">
        <f t="shared" si="1390"/>
        <v>84.564135310205572</v>
      </c>
      <c r="AC683" s="360"/>
    </row>
    <row r="684" spans="1:29" ht="17.25" customHeight="1" x14ac:dyDescent="0.25">
      <c r="A684" s="345" t="str">
        <f t="shared" si="1379"/>
        <v>MS 201</v>
      </c>
      <c r="B684" s="661">
        <f t="shared" si="1393"/>
        <v>37</v>
      </c>
      <c r="C684" s="661" t="str">
        <f t="shared" si="1394"/>
        <v>MS 201-37</v>
      </c>
      <c r="D684" s="346">
        <f t="shared" si="1395"/>
        <v>41551</v>
      </c>
      <c r="E684" s="347">
        <v>7162007.3394999998</v>
      </c>
      <c r="F684" s="348">
        <v>665766.51080000005</v>
      </c>
      <c r="G684" s="348">
        <v>889.53200000000004</v>
      </c>
      <c r="H684" s="355">
        <f t="shared" ref="H684:H688" si="1400">SQRT((E684-E683)^2+(F684-F683)^2)*100</f>
        <v>2.1128653443930676</v>
      </c>
      <c r="I684" s="356">
        <f t="shared" ref="I684:I688" si="1401">SQRT((E684-$E$648)^2+(F684-$F$648)^2)*100</f>
        <v>26.570481740782963</v>
      </c>
      <c r="J684" s="356">
        <f t="shared" ref="J684:J688" si="1402">(G684-G683)*100</f>
        <v>-0.90000000000145519</v>
      </c>
      <c r="K684" s="356">
        <f t="shared" ref="K684:K688" si="1403">(G684-$G$648)*100</f>
        <v>-23.299999999994725</v>
      </c>
      <c r="L684" s="356">
        <f t="shared" ref="L684:L688" si="1404">H684/(D684-D683)</f>
        <v>0.3018379063418668</v>
      </c>
      <c r="M684" s="356">
        <f t="shared" ref="M684:M688" si="1405">ABS(J684/(D684-D683))</f>
        <v>0.12857142857163645</v>
      </c>
      <c r="N684" s="361" t="str">
        <f t="shared" si="1384"/>
        <v>ATENÇÃO</v>
      </c>
      <c r="O684" s="361" t="str">
        <f t="shared" si="1385"/>
        <v>OK</v>
      </c>
      <c r="P684" s="361" t="str">
        <f t="shared" si="1386"/>
        <v>COND. MIN.</v>
      </c>
      <c r="Q684" s="361" t="str">
        <f t="shared" si="1396"/>
        <v>COND. MIN.</v>
      </c>
      <c r="R684" s="625"/>
      <c r="S684" s="625"/>
      <c r="T684" s="625"/>
      <c r="U684" s="625"/>
      <c r="V684" s="356">
        <f t="shared" si="1397"/>
        <v>2.630000002682209</v>
      </c>
      <c r="W684" s="356">
        <f t="shared" si="1398"/>
        <v>-26.439999998547137</v>
      </c>
      <c r="X684" s="361" t="str">
        <f t="shared" si="1387"/>
        <v>NORTE</v>
      </c>
      <c r="Y684" s="361" t="str">
        <f t="shared" si="1388"/>
        <v>OESTE</v>
      </c>
      <c r="Z684" s="361" t="str">
        <f t="shared" si="1389"/>
        <v>NOROESTE</v>
      </c>
      <c r="AA684" s="358">
        <f t="shared" si="1399"/>
        <v>0.99510726383138881</v>
      </c>
      <c r="AB684" s="359">
        <f t="shared" si="1390"/>
        <v>84.329899426503786</v>
      </c>
      <c r="AC684" s="360"/>
    </row>
    <row r="685" spans="1:29" ht="17.25" customHeight="1" x14ac:dyDescent="0.25">
      <c r="A685" s="345" t="str">
        <f t="shared" si="1379"/>
        <v>MS 201</v>
      </c>
      <c r="B685" s="661">
        <f t="shared" si="1393"/>
        <v>38</v>
      </c>
      <c r="C685" s="661" t="str">
        <f t="shared" si="1394"/>
        <v>MS 201-38</v>
      </c>
      <c r="D685" s="346">
        <f t="shared" si="1395"/>
        <v>41558</v>
      </c>
      <c r="E685" s="347">
        <v>7162007.3371000001</v>
      </c>
      <c r="F685" s="348">
        <v>665766.50470000005</v>
      </c>
      <c r="G685" s="348">
        <v>889.53099999999995</v>
      </c>
      <c r="H685" s="355">
        <f t="shared" si="1400"/>
        <v>0.65551505166616575</v>
      </c>
      <c r="I685" s="356">
        <f t="shared" si="1401"/>
        <v>27.155378842786636</v>
      </c>
      <c r="J685" s="356">
        <f t="shared" si="1402"/>
        <v>-0.100000000009004</v>
      </c>
      <c r="K685" s="356">
        <f t="shared" si="1403"/>
        <v>-23.400000000003729</v>
      </c>
      <c r="L685" s="356">
        <f t="shared" si="1404"/>
        <v>9.3645007380880815E-2</v>
      </c>
      <c r="M685" s="356">
        <f t="shared" si="1405"/>
        <v>1.4285714287000571E-2</v>
      </c>
      <c r="N685" s="361" t="str">
        <f t="shared" si="1384"/>
        <v>OK</v>
      </c>
      <c r="O685" s="361" t="str">
        <f t="shared" si="1385"/>
        <v>OK</v>
      </c>
      <c r="P685" s="361" t="str">
        <f t="shared" si="1386"/>
        <v>COND. MIN.</v>
      </c>
      <c r="Q685" s="361" t="str">
        <f t="shared" si="1396"/>
        <v>COND. MIN.</v>
      </c>
      <c r="R685" s="625"/>
      <c r="S685" s="625"/>
      <c r="T685" s="625"/>
      <c r="U685" s="625"/>
      <c r="V685" s="356">
        <f t="shared" si="1397"/>
        <v>2.3900000378489494</v>
      </c>
      <c r="W685" s="356">
        <f t="shared" si="1398"/>
        <v>-27.049999998416752</v>
      </c>
      <c r="X685" s="361" t="str">
        <f t="shared" si="1387"/>
        <v>NORTE</v>
      </c>
      <c r="Y685" s="361" t="str">
        <f t="shared" si="1388"/>
        <v>OESTE</v>
      </c>
      <c r="Z685" s="361" t="str">
        <f t="shared" si="1389"/>
        <v>NOROESTE</v>
      </c>
      <c r="AA685" s="358">
        <f t="shared" si="1399"/>
        <v>0.99594992636229751</v>
      </c>
      <c r="AB685" s="359">
        <f t="shared" si="1390"/>
        <v>84.84159097016132</v>
      </c>
      <c r="AC685" s="360"/>
    </row>
    <row r="686" spans="1:29" ht="17.25" customHeight="1" x14ac:dyDescent="0.25">
      <c r="A686" s="345" t="str">
        <f t="shared" si="1379"/>
        <v>MS 201</v>
      </c>
      <c r="B686" s="661">
        <f t="shared" si="1393"/>
        <v>39</v>
      </c>
      <c r="C686" s="661" t="str">
        <f t="shared" si="1394"/>
        <v>MS 201-39</v>
      </c>
      <c r="D686" s="346">
        <f t="shared" si="1395"/>
        <v>41565</v>
      </c>
      <c r="E686" s="347">
        <v>7162007.3378999997</v>
      </c>
      <c r="F686" s="348">
        <v>665766.50569999998</v>
      </c>
      <c r="G686" s="348">
        <v>889.524</v>
      </c>
      <c r="H686" s="355">
        <f t="shared" si="1400"/>
        <v>0.12806245265116253</v>
      </c>
      <c r="I686" s="356">
        <f t="shared" si="1401"/>
        <v>27.062952541469649</v>
      </c>
      <c r="J686" s="356">
        <f t="shared" si="1402"/>
        <v>-0.69999999999481588</v>
      </c>
      <c r="K686" s="356">
        <f t="shared" si="1403"/>
        <v>-24.099999999998545</v>
      </c>
      <c r="L686" s="356">
        <f t="shared" si="1404"/>
        <v>1.8294636093023221E-2</v>
      </c>
      <c r="M686" s="356">
        <f t="shared" si="1405"/>
        <v>9.9999999999259417E-2</v>
      </c>
      <c r="N686" s="361" t="str">
        <f t="shared" si="1384"/>
        <v>OK</v>
      </c>
      <c r="O686" s="361" t="str">
        <f t="shared" si="1385"/>
        <v>OK</v>
      </c>
      <c r="P686" s="361" t="str">
        <f t="shared" si="1386"/>
        <v>COND. MIN.</v>
      </c>
      <c r="Q686" s="361" t="str">
        <f t="shared" si="1396"/>
        <v>COND. MIN.</v>
      </c>
      <c r="R686" s="625"/>
      <c r="S686" s="625"/>
      <c r="T686" s="625"/>
      <c r="U686" s="625"/>
      <c r="V686" s="356">
        <f t="shared" si="1397"/>
        <v>2.4699999950826168</v>
      </c>
      <c r="W686" s="356">
        <f t="shared" si="1398"/>
        <v>-26.950000005308539</v>
      </c>
      <c r="X686" s="361" t="str">
        <f t="shared" si="1387"/>
        <v>NORTE</v>
      </c>
      <c r="Y686" s="361" t="str">
        <f t="shared" si="1388"/>
        <v>OESTE</v>
      </c>
      <c r="Z686" s="361" t="str">
        <f t="shared" si="1389"/>
        <v>NOROESTE</v>
      </c>
      <c r="AA686" s="358">
        <f t="shared" si="1399"/>
        <v>0.99593495934959353</v>
      </c>
      <c r="AB686" s="359">
        <f t="shared" si="1390"/>
        <v>84.832061876075272</v>
      </c>
      <c r="AC686" s="360"/>
    </row>
    <row r="687" spans="1:29" ht="17.25" customHeight="1" x14ac:dyDescent="0.25">
      <c r="A687" s="345" t="str">
        <f t="shared" si="1379"/>
        <v>MS 201</v>
      </c>
      <c r="B687" s="661">
        <f t="shared" si="1393"/>
        <v>40</v>
      </c>
      <c r="C687" s="661" t="str">
        <f t="shared" si="1394"/>
        <v>MS 201-40</v>
      </c>
      <c r="D687" s="346">
        <f t="shared" si="1395"/>
        <v>41572</v>
      </c>
      <c r="E687" s="347">
        <v>7162007.3321000002</v>
      </c>
      <c r="F687" s="348">
        <v>665766.49459999998</v>
      </c>
      <c r="G687" s="348">
        <v>889.51700000000005</v>
      </c>
      <c r="H687" s="355">
        <f t="shared" si="1400"/>
        <v>1.2523976757289834</v>
      </c>
      <c r="I687" s="356">
        <f t="shared" si="1401"/>
        <v>28.123579084142985</v>
      </c>
      <c r="J687" s="356">
        <f t="shared" si="1402"/>
        <v>-0.69999999999481588</v>
      </c>
      <c r="K687" s="356">
        <f t="shared" si="1403"/>
        <v>-24.799999999993361</v>
      </c>
      <c r="L687" s="356">
        <f t="shared" si="1404"/>
        <v>0.17891395367556906</v>
      </c>
      <c r="M687" s="356">
        <f t="shared" si="1405"/>
        <v>9.9999999999259417E-2</v>
      </c>
      <c r="N687" s="361" t="str">
        <f t="shared" si="1384"/>
        <v>OK</v>
      </c>
      <c r="O687" s="361" t="str">
        <f t="shared" si="1385"/>
        <v>OK</v>
      </c>
      <c r="P687" s="361" t="str">
        <f t="shared" si="1386"/>
        <v>COND. MIN.</v>
      </c>
      <c r="Q687" s="361" t="str">
        <f t="shared" si="1396"/>
        <v>COND. MIN.</v>
      </c>
      <c r="R687" s="625"/>
      <c r="S687" s="625"/>
      <c r="T687" s="625"/>
      <c r="U687" s="625"/>
      <c r="V687" s="356">
        <f t="shared" si="1397"/>
        <v>1.8900000490248203</v>
      </c>
      <c r="W687" s="356">
        <f t="shared" si="1398"/>
        <v>-28.060000005643815</v>
      </c>
      <c r="X687" s="361" t="str">
        <f t="shared" si="1387"/>
        <v>NORTE</v>
      </c>
      <c r="Y687" s="361" t="str">
        <f t="shared" si="1388"/>
        <v>OESTE</v>
      </c>
      <c r="Z687" s="361" t="str">
        <f t="shared" si="1389"/>
        <v>NOROESTE</v>
      </c>
      <c r="AA687" s="358">
        <f t="shared" si="1399"/>
        <v>0.99786628733997151</v>
      </c>
      <c r="AB687" s="359">
        <f t="shared" si="1390"/>
        <v>86.25645680063748</v>
      </c>
      <c r="AC687" s="360"/>
    </row>
    <row r="688" spans="1:29" ht="17.25" customHeight="1" x14ac:dyDescent="0.25">
      <c r="A688" s="345" t="str">
        <f t="shared" si="1379"/>
        <v>MS 201</v>
      </c>
      <c r="B688" s="661">
        <f t="shared" si="1393"/>
        <v>41</v>
      </c>
      <c r="C688" s="661" t="str">
        <f t="shared" si="1394"/>
        <v>MS 201-41</v>
      </c>
      <c r="D688" s="346">
        <f t="shared" si="1395"/>
        <v>41579</v>
      </c>
      <c r="E688" s="347">
        <v>7162007.3366</v>
      </c>
      <c r="F688" s="348">
        <v>665766.49769999995</v>
      </c>
      <c r="G688" s="348">
        <v>889.50699999999995</v>
      </c>
      <c r="H688" s="355">
        <f t="shared" si="1400"/>
        <v>0.54644302618665286</v>
      </c>
      <c r="I688" s="356">
        <f t="shared" si="1401"/>
        <v>27.848484709297438</v>
      </c>
      <c r="J688" s="356">
        <f t="shared" si="1402"/>
        <v>-1.0000000000104592</v>
      </c>
      <c r="K688" s="356">
        <f t="shared" si="1403"/>
        <v>-25.80000000000382</v>
      </c>
      <c r="L688" s="356">
        <f t="shared" si="1404"/>
        <v>7.8063289455236121E-2</v>
      </c>
      <c r="M688" s="356">
        <f t="shared" si="1405"/>
        <v>0.14285714285863702</v>
      </c>
      <c r="N688" s="361" t="str">
        <f t="shared" si="1384"/>
        <v>OK</v>
      </c>
      <c r="O688" s="361" t="str">
        <f t="shared" si="1385"/>
        <v>OK</v>
      </c>
      <c r="P688" s="361" t="str">
        <f t="shared" si="1386"/>
        <v>COND. MIN.</v>
      </c>
      <c r="Q688" s="361" t="str">
        <f t="shared" si="1396"/>
        <v>COND. MIN.</v>
      </c>
      <c r="R688" s="625"/>
      <c r="S688" s="625"/>
      <c r="T688" s="625"/>
      <c r="U688" s="625"/>
      <c r="V688" s="356">
        <f t="shared" si="1397"/>
        <v>2.3400000296533108</v>
      </c>
      <c r="W688" s="356">
        <f t="shared" si="1398"/>
        <v>-27.750000008381903</v>
      </c>
      <c r="X688" s="361" t="str">
        <f t="shared" si="1387"/>
        <v>NORTE</v>
      </c>
      <c r="Y688" s="361" t="str">
        <f t="shared" si="1388"/>
        <v>OESTE</v>
      </c>
      <c r="Z688" s="361" t="str">
        <f t="shared" si="1389"/>
        <v>NOROESTE</v>
      </c>
      <c r="AA688" s="358">
        <f t="shared" si="1399"/>
        <v>0.99640933572710944</v>
      </c>
      <c r="AB688" s="359">
        <f t="shared" si="1390"/>
        <v>85.143145797832176</v>
      </c>
      <c r="AC688" s="360"/>
    </row>
    <row r="689" spans="1:29" ht="17.25" customHeight="1" x14ac:dyDescent="0.25">
      <c r="A689" s="345" t="str">
        <f t="shared" si="1379"/>
        <v>MS 201</v>
      </c>
      <c r="B689" s="661">
        <f t="shared" si="1393"/>
        <v>42</v>
      </c>
      <c r="C689" s="661" t="str">
        <f t="shared" si="1394"/>
        <v>MS 201-42</v>
      </c>
      <c r="D689" s="346">
        <f t="shared" si="1395"/>
        <v>41586</v>
      </c>
      <c r="E689" s="347">
        <v>7162007.3403000003</v>
      </c>
      <c r="F689" s="348">
        <v>665766.48679999996</v>
      </c>
      <c r="G689" s="348">
        <v>889.50199999999995</v>
      </c>
      <c r="H689" s="355">
        <f t="shared" ref="H689:H694" si="1406">SQRT((E689-E688)^2+(F689-F688)^2)*100</f>
        <v>1.1510864502600064</v>
      </c>
      <c r="I689" s="356">
        <f t="shared" ref="I689:I694" si="1407">SQRT((E689-$E$648)^2+(F689-$F$648)^2)*100</f>
        <v>28.967045081187255</v>
      </c>
      <c r="J689" s="356">
        <f t="shared" ref="J689:J694" si="1408">(G689-G688)*100</f>
        <v>-0.49999999999954525</v>
      </c>
      <c r="K689" s="356">
        <f t="shared" ref="K689:K694" si="1409">(G689-$G$648)*100</f>
        <v>-26.300000000003365</v>
      </c>
      <c r="L689" s="356">
        <f t="shared" ref="L689:L694" si="1410">H689/(D689-D688)</f>
        <v>0.16444092146571521</v>
      </c>
      <c r="M689" s="356">
        <f t="shared" ref="M689:M694" si="1411">ABS(J689/(D689-D688))</f>
        <v>7.1428571428506463E-2</v>
      </c>
      <c r="N689" s="361" t="str">
        <f t="shared" si="1384"/>
        <v>OK</v>
      </c>
      <c r="O689" s="361" t="str">
        <f t="shared" si="1385"/>
        <v>OK</v>
      </c>
      <c r="P689" s="361" t="str">
        <f t="shared" si="1386"/>
        <v>COND. MIN.</v>
      </c>
      <c r="Q689" s="361" t="str">
        <f t="shared" si="1396"/>
        <v>COND. MIN.</v>
      </c>
      <c r="R689" s="625"/>
      <c r="S689" s="625"/>
      <c r="T689" s="625"/>
      <c r="U689" s="625"/>
      <c r="V689" s="356">
        <f t="shared" si="1397"/>
        <v>2.7100000530481339</v>
      </c>
      <c r="W689" s="356">
        <f t="shared" si="1398"/>
        <v>-28.84000000776723</v>
      </c>
      <c r="X689" s="361" t="str">
        <f t="shared" si="1387"/>
        <v>NORTE</v>
      </c>
      <c r="Y689" s="361" t="str">
        <f t="shared" si="1388"/>
        <v>OESTE</v>
      </c>
      <c r="Z689" s="361" t="str">
        <f t="shared" si="1389"/>
        <v>NOROESTE</v>
      </c>
      <c r="AA689" s="358">
        <f t="shared" si="1399"/>
        <v>0.99551259924059377</v>
      </c>
      <c r="AB689" s="359">
        <f t="shared" si="1390"/>
        <v>84.570027913872835</v>
      </c>
      <c r="AC689" s="360"/>
    </row>
    <row r="690" spans="1:29" ht="17.25" customHeight="1" x14ac:dyDescent="0.25">
      <c r="A690" s="345" t="str">
        <f t="shared" si="1379"/>
        <v>MS 201</v>
      </c>
      <c r="B690" s="661">
        <f t="shared" si="1393"/>
        <v>43</v>
      </c>
      <c r="C690" s="661" t="str">
        <f t="shared" si="1394"/>
        <v>MS 201-43</v>
      </c>
      <c r="D690" s="346">
        <f t="shared" si="1395"/>
        <v>41592</v>
      </c>
      <c r="E690" s="347">
        <v>7162007.3351999996</v>
      </c>
      <c r="F690" s="348">
        <v>665766.48560000001</v>
      </c>
      <c r="G690" s="348">
        <v>889.49599999999998</v>
      </c>
      <c r="H690" s="355">
        <f t="shared" si="1406"/>
        <v>0.52392753777827628</v>
      </c>
      <c r="I690" s="356">
        <f t="shared" si="1407"/>
        <v>29.043443322947688</v>
      </c>
      <c r="J690" s="356">
        <f t="shared" si="1408"/>
        <v>-0.59999999999718057</v>
      </c>
      <c r="K690" s="356">
        <f t="shared" si="1409"/>
        <v>-26.900000000000546</v>
      </c>
      <c r="L690" s="356">
        <f t="shared" si="1410"/>
        <v>8.7321256296379379E-2</v>
      </c>
      <c r="M690" s="356">
        <f t="shared" si="1411"/>
        <v>9.999999999953009E-2</v>
      </c>
      <c r="N690" s="361" t="str">
        <f t="shared" si="1384"/>
        <v>OK</v>
      </c>
      <c r="O690" s="361" t="str">
        <f t="shared" si="1385"/>
        <v>OK</v>
      </c>
      <c r="P690" s="361" t="str">
        <f t="shared" si="1386"/>
        <v>COND. MIN.</v>
      </c>
      <c r="Q690" s="361" t="str">
        <f t="shared" si="1396"/>
        <v>COND. MIN.</v>
      </c>
      <c r="R690" s="625"/>
      <c r="S690" s="625"/>
      <c r="T690" s="625"/>
      <c r="U690" s="625"/>
      <c r="V690" s="356">
        <f t="shared" si="1397"/>
        <v>2.199999988079071</v>
      </c>
      <c r="W690" s="356">
        <f t="shared" si="1398"/>
        <v>-28.960000001825392</v>
      </c>
      <c r="X690" s="361" t="str">
        <f t="shared" si="1387"/>
        <v>NORTE</v>
      </c>
      <c r="Y690" s="361" t="str">
        <f t="shared" si="1388"/>
        <v>OESTE</v>
      </c>
      <c r="Z690" s="361" t="str">
        <f t="shared" si="1389"/>
        <v>NOROESTE</v>
      </c>
      <c r="AA690" s="358">
        <f t="shared" si="1399"/>
        <v>0.99724517906336096</v>
      </c>
      <c r="AB690" s="359">
        <f t="shared" si="1390"/>
        <v>85.746131421669389</v>
      </c>
      <c r="AC690" s="360"/>
    </row>
    <row r="691" spans="1:29" ht="17.25" customHeight="1" x14ac:dyDescent="0.25">
      <c r="A691" s="345" t="str">
        <f t="shared" si="1379"/>
        <v>MS 201</v>
      </c>
      <c r="B691" s="661">
        <f t="shared" si="1393"/>
        <v>44</v>
      </c>
      <c r="C691" s="661" t="str">
        <f t="shared" si="1394"/>
        <v>MS 201-44</v>
      </c>
      <c r="D691" s="346">
        <f t="shared" si="1395"/>
        <v>41600</v>
      </c>
      <c r="E691" s="347">
        <v>7162007.3357999995</v>
      </c>
      <c r="F691" s="348">
        <v>665766.47660000005</v>
      </c>
      <c r="G691" s="348">
        <v>889.48900000000003</v>
      </c>
      <c r="H691" s="355">
        <f t="shared" si="1406"/>
        <v>0.90199777830759498</v>
      </c>
      <c r="I691" s="356">
        <f t="shared" si="1407"/>
        <v>29.945403650432816</v>
      </c>
      <c r="J691" s="356">
        <f t="shared" si="1408"/>
        <v>-0.69999999999481588</v>
      </c>
      <c r="K691" s="356">
        <f t="shared" si="1409"/>
        <v>-27.599999999995362</v>
      </c>
      <c r="L691" s="356">
        <f t="shared" si="1410"/>
        <v>0.11274972228844937</v>
      </c>
      <c r="M691" s="356">
        <f t="shared" si="1411"/>
        <v>8.7499999999351985E-2</v>
      </c>
      <c r="N691" s="361" t="str">
        <f t="shared" si="1384"/>
        <v>OK</v>
      </c>
      <c r="O691" s="361" t="str">
        <f t="shared" si="1385"/>
        <v>OK</v>
      </c>
      <c r="P691" s="361" t="str">
        <f t="shared" si="1386"/>
        <v>COND. MIN.</v>
      </c>
      <c r="Q691" s="361" t="str">
        <f t="shared" si="1396"/>
        <v>COND. MIN.</v>
      </c>
      <c r="R691" s="625"/>
      <c r="S691" s="625"/>
      <c r="T691" s="625"/>
      <c r="U691" s="625"/>
      <c r="V691" s="356">
        <f t="shared" si="1397"/>
        <v>2.2599999792873859</v>
      </c>
      <c r="W691" s="356">
        <f t="shared" si="1398"/>
        <v>-29.85999999800697</v>
      </c>
      <c r="X691" s="361" t="str">
        <f t="shared" si="1387"/>
        <v>NORTE</v>
      </c>
      <c r="Y691" s="361" t="str">
        <f t="shared" si="1388"/>
        <v>OESTE</v>
      </c>
      <c r="Z691" s="361" t="str">
        <f t="shared" si="1389"/>
        <v>NOROESTE</v>
      </c>
      <c r="AA691" s="358">
        <f t="shared" si="1399"/>
        <v>0.99699499165275463</v>
      </c>
      <c r="AB691" s="359">
        <f t="shared" si="1390"/>
        <v>85.557071886285541</v>
      </c>
      <c r="AC691" s="360"/>
    </row>
    <row r="692" spans="1:29" ht="17.25" customHeight="1" x14ac:dyDescent="0.25">
      <c r="A692" s="345" t="str">
        <f t="shared" si="1379"/>
        <v>MS 201</v>
      </c>
      <c r="B692" s="661">
        <f t="shared" si="1393"/>
        <v>45</v>
      </c>
      <c r="C692" s="661" t="str">
        <f t="shared" si="1394"/>
        <v>MS 201-45</v>
      </c>
      <c r="D692" s="346">
        <f t="shared" si="1395"/>
        <v>41607</v>
      </c>
      <c r="E692" s="347">
        <v>7162007.3337000003</v>
      </c>
      <c r="F692" s="348">
        <v>665766.47560000001</v>
      </c>
      <c r="G692" s="348">
        <v>889.47900000000004</v>
      </c>
      <c r="H692" s="355">
        <f t="shared" si="1406"/>
        <v>0.23259399920979015</v>
      </c>
      <c r="I692" s="356">
        <f t="shared" si="1407"/>
        <v>30.030053286621762</v>
      </c>
      <c r="J692" s="356">
        <f t="shared" si="1408"/>
        <v>-0.99999999999909051</v>
      </c>
      <c r="K692" s="356">
        <f t="shared" si="1409"/>
        <v>-28.599999999994452</v>
      </c>
      <c r="L692" s="356">
        <f t="shared" si="1410"/>
        <v>3.3227714172827168E-2</v>
      </c>
      <c r="M692" s="356">
        <f t="shared" si="1411"/>
        <v>0.14285714285701293</v>
      </c>
      <c r="N692" s="361" t="str">
        <f t="shared" si="1384"/>
        <v>OK</v>
      </c>
      <c r="O692" s="361" t="str">
        <f t="shared" si="1385"/>
        <v>OK</v>
      </c>
      <c r="P692" s="361" t="str">
        <f t="shared" si="1386"/>
        <v>COND. MIN.</v>
      </c>
      <c r="Q692" s="361" t="str">
        <f t="shared" si="1396"/>
        <v>COND. MIN.</v>
      </c>
      <c r="R692" s="625"/>
      <c r="S692" s="625"/>
      <c r="T692" s="625"/>
      <c r="U692" s="625"/>
      <c r="V692" s="356">
        <f t="shared" si="1397"/>
        <v>2.0500000566244125</v>
      </c>
      <c r="W692" s="356">
        <f t="shared" si="1398"/>
        <v>-29.960000002756715</v>
      </c>
      <c r="X692" s="361" t="str">
        <f t="shared" si="1387"/>
        <v>NORTE</v>
      </c>
      <c r="Y692" s="361" t="str">
        <f t="shared" si="1388"/>
        <v>OESTE</v>
      </c>
      <c r="Z692" s="361" t="str">
        <f t="shared" si="1389"/>
        <v>NOROESTE</v>
      </c>
      <c r="AA692" s="358">
        <f t="shared" si="1399"/>
        <v>0.99766899766899764</v>
      </c>
      <c r="AB692" s="359">
        <f t="shared" si="1390"/>
        <v>86.087148355103821</v>
      </c>
      <c r="AC692" s="360"/>
    </row>
    <row r="693" spans="1:29" ht="17.25" customHeight="1" x14ac:dyDescent="0.25">
      <c r="A693" s="345" t="str">
        <f t="shared" si="1379"/>
        <v>MS 201</v>
      </c>
      <c r="B693" s="661">
        <f t="shared" si="1393"/>
        <v>46</v>
      </c>
      <c r="C693" s="661" t="str">
        <f t="shared" si="1394"/>
        <v>MS 201-46</v>
      </c>
      <c r="D693" s="346">
        <f t="shared" si="1395"/>
        <v>41614</v>
      </c>
      <c r="E693" s="347">
        <v>7162007.3382000001</v>
      </c>
      <c r="F693" s="348">
        <v>665766.46669999999</v>
      </c>
      <c r="G693" s="348">
        <v>889.47</v>
      </c>
      <c r="H693" s="355">
        <f t="shared" si="1406"/>
        <v>0.99729633774739124</v>
      </c>
      <c r="I693" s="356">
        <f t="shared" si="1407"/>
        <v>30.951130842839852</v>
      </c>
      <c r="J693" s="356">
        <f t="shared" si="1408"/>
        <v>-0.90000000000145519</v>
      </c>
      <c r="K693" s="356">
        <f t="shared" si="1409"/>
        <v>-29.499999999995907</v>
      </c>
      <c r="L693" s="356">
        <f t="shared" si="1410"/>
        <v>0.14247090539248447</v>
      </c>
      <c r="M693" s="356">
        <f t="shared" si="1411"/>
        <v>0.12857142857163645</v>
      </c>
      <c r="N693" s="361" t="str">
        <f t="shared" si="1384"/>
        <v>OK</v>
      </c>
      <c r="O693" s="361" t="str">
        <f t="shared" si="1385"/>
        <v>OK</v>
      </c>
      <c r="P693" s="361" t="str">
        <f t="shared" si="1386"/>
        <v>COND. MIN.</v>
      </c>
      <c r="Q693" s="361" t="str">
        <f t="shared" si="1396"/>
        <v>COND. MIN.</v>
      </c>
      <c r="R693" s="625"/>
      <c r="S693" s="625"/>
      <c r="T693" s="625"/>
      <c r="U693" s="625"/>
      <c r="V693" s="356">
        <f t="shared" si="1397"/>
        <v>2.500000037252903</v>
      </c>
      <c r="W693" s="356">
        <f t="shared" si="1398"/>
        <v>-30.850000004284084</v>
      </c>
      <c r="X693" s="361" t="str">
        <f t="shared" si="1387"/>
        <v>NORTE</v>
      </c>
      <c r="Y693" s="361" t="str">
        <f t="shared" si="1388"/>
        <v>OESTE</v>
      </c>
      <c r="Z693" s="361" t="str">
        <f t="shared" si="1389"/>
        <v>NOROESTE</v>
      </c>
      <c r="AA693" s="358">
        <f t="shared" si="1399"/>
        <v>0.99676898222940236</v>
      </c>
      <c r="AB693" s="359">
        <f t="shared" si="1390"/>
        <v>85.392935342974653</v>
      </c>
      <c r="AC693" s="360"/>
    </row>
    <row r="694" spans="1:29" ht="17.25" customHeight="1" x14ac:dyDescent="0.25">
      <c r="A694" s="345" t="str">
        <f t="shared" si="1379"/>
        <v>MS 201</v>
      </c>
      <c r="B694" s="661">
        <f t="shared" si="1393"/>
        <v>47</v>
      </c>
      <c r="C694" s="661" t="str">
        <f t="shared" si="1394"/>
        <v>MS 201-47</v>
      </c>
      <c r="D694" s="346">
        <f t="shared" si="1395"/>
        <v>41621</v>
      </c>
      <c r="E694" s="347">
        <v>7162007.3382000001</v>
      </c>
      <c r="F694" s="348">
        <v>665766.46169999999</v>
      </c>
      <c r="G694" s="348">
        <v>889.46699999999998</v>
      </c>
      <c r="H694" s="355">
        <f t="shared" si="1406"/>
        <v>0.50000000046566129</v>
      </c>
      <c r="I694" s="356">
        <f t="shared" si="1407"/>
        <v>31.449523056543693</v>
      </c>
      <c r="J694" s="356">
        <f t="shared" si="1408"/>
        <v>-0.30000000000427463</v>
      </c>
      <c r="K694" s="356">
        <f t="shared" si="1409"/>
        <v>-29.800000000000182</v>
      </c>
      <c r="L694" s="356">
        <f t="shared" si="1410"/>
        <v>7.1428571495094476E-2</v>
      </c>
      <c r="M694" s="356">
        <f t="shared" si="1411"/>
        <v>4.2857142857753515E-2</v>
      </c>
      <c r="N694" s="361" t="str">
        <f t="shared" si="1384"/>
        <v>OK</v>
      </c>
      <c r="O694" s="361" t="str">
        <f t="shared" si="1385"/>
        <v>OK</v>
      </c>
      <c r="P694" s="361" t="str">
        <f t="shared" si="1386"/>
        <v>COND. MIN.</v>
      </c>
      <c r="Q694" s="361" t="str">
        <f t="shared" si="1396"/>
        <v>COND. MIN.</v>
      </c>
      <c r="R694" s="625"/>
      <c r="S694" s="625"/>
      <c r="T694" s="625"/>
      <c r="U694" s="625"/>
      <c r="V694" s="356">
        <f t="shared" si="1397"/>
        <v>2.500000037252903</v>
      </c>
      <c r="W694" s="356">
        <f t="shared" si="1398"/>
        <v>-31.350000004749745</v>
      </c>
      <c r="X694" s="361" t="str">
        <f t="shared" si="1387"/>
        <v>NORTE</v>
      </c>
      <c r="Y694" s="361" t="str">
        <f t="shared" si="1388"/>
        <v>OESTE</v>
      </c>
      <c r="Z694" s="361" t="str">
        <f t="shared" si="1389"/>
        <v>NOROESTE</v>
      </c>
      <c r="AA694" s="358">
        <f t="shared" si="1399"/>
        <v>0.99682034976152634</v>
      </c>
      <c r="AB694" s="359">
        <f t="shared" si="1390"/>
        <v>85.429723790934176</v>
      </c>
      <c r="AC694" s="360"/>
    </row>
    <row r="695" spans="1:29" ht="17.25" customHeight="1" x14ac:dyDescent="0.25">
      <c r="A695" s="345" t="str">
        <f t="shared" si="1379"/>
        <v>MS 201</v>
      </c>
      <c r="B695" s="661">
        <f t="shared" si="1393"/>
        <v>48</v>
      </c>
      <c r="C695" s="661" t="str">
        <f t="shared" si="1394"/>
        <v>MS 201-48</v>
      </c>
      <c r="D695" s="346">
        <f t="shared" si="1395"/>
        <v>41628</v>
      </c>
      <c r="E695" s="347">
        <v>7162007.3377999999</v>
      </c>
      <c r="F695" s="348">
        <v>665766.45669999998</v>
      </c>
      <c r="G695" s="348">
        <v>889.45500000000004</v>
      </c>
      <c r="H695" s="355">
        <f t="shared" ref="H695:H699" si="1412">SQRT((E695-E694)^2+(F695-F694)^2)*100</f>
        <v>0.50159745063177796</v>
      </c>
      <c r="I695" s="356">
        <f t="shared" ref="I695:I699" si="1413">SQRT((E695-$E$648)^2+(F695-$F$648)^2)*100</f>
        <v>31.944860312601236</v>
      </c>
      <c r="J695" s="356">
        <f t="shared" ref="J695:J699" si="1414">(G695-G694)*100</f>
        <v>-1.1999999999943611</v>
      </c>
      <c r="K695" s="356">
        <f t="shared" ref="K695:K699" si="1415">(G695-$G$648)*100</f>
        <v>-30.999999999994543</v>
      </c>
      <c r="L695" s="356">
        <f t="shared" ref="L695:L699" si="1416">H695/(D695-D694)</f>
        <v>7.165677866168256E-2</v>
      </c>
      <c r="M695" s="356">
        <f t="shared" ref="M695:M699" si="1417">ABS(J695/(D695-D694))</f>
        <v>0.17142857142776588</v>
      </c>
      <c r="N695" s="361" t="str">
        <f t="shared" si="1384"/>
        <v>OK</v>
      </c>
      <c r="O695" s="361" t="str">
        <f t="shared" si="1385"/>
        <v>OK</v>
      </c>
      <c r="P695" s="361" t="str">
        <f t="shared" si="1386"/>
        <v>COND. MIN.</v>
      </c>
      <c r="Q695" s="361" t="str">
        <f t="shared" si="1396"/>
        <v>COND. MIN.</v>
      </c>
      <c r="R695" s="625"/>
      <c r="S695" s="625"/>
      <c r="T695" s="625"/>
      <c r="U695" s="625"/>
      <c r="V695" s="356">
        <f t="shared" si="1397"/>
        <v>2.4600000120699406</v>
      </c>
      <c r="W695" s="356">
        <f t="shared" si="1398"/>
        <v>-31.850000005215406</v>
      </c>
      <c r="X695" s="361" t="str">
        <f t="shared" si="1387"/>
        <v>NORTE</v>
      </c>
      <c r="Y695" s="361" t="str">
        <f t="shared" si="1388"/>
        <v>OESTE</v>
      </c>
      <c r="Z695" s="361" t="str">
        <f t="shared" si="1389"/>
        <v>NOROESTE</v>
      </c>
      <c r="AA695" s="358">
        <f t="shared" si="1399"/>
        <v>0.99718221665623041</v>
      </c>
      <c r="AB695" s="359">
        <f t="shared" si="1390"/>
        <v>85.697771620405931</v>
      </c>
      <c r="AC695" s="360"/>
    </row>
    <row r="696" spans="1:29" ht="17.25" customHeight="1" x14ac:dyDescent="0.25">
      <c r="A696" s="345" t="str">
        <f t="shared" si="1379"/>
        <v>MS 201</v>
      </c>
      <c r="B696" s="661">
        <f t="shared" si="1393"/>
        <v>49</v>
      </c>
      <c r="C696" s="661" t="str">
        <f t="shared" si="1394"/>
        <v>MS 201-49</v>
      </c>
      <c r="D696" s="346">
        <f t="shared" si="1395"/>
        <v>41635</v>
      </c>
      <c r="E696" s="347">
        <v>7162007.3318999996</v>
      </c>
      <c r="F696" s="348">
        <v>665766.46050000004</v>
      </c>
      <c r="G696" s="348">
        <v>889.45299999999997</v>
      </c>
      <c r="H696" s="355">
        <f t="shared" si="1412"/>
        <v>0.70178346451659979</v>
      </c>
      <c r="I696" s="356">
        <f t="shared" si="1413"/>
        <v>31.525510303357073</v>
      </c>
      <c r="J696" s="356">
        <f t="shared" si="1414"/>
        <v>-0.20000000000663931</v>
      </c>
      <c r="K696" s="356">
        <f t="shared" si="1415"/>
        <v>-31.200000000001182</v>
      </c>
      <c r="L696" s="356">
        <f t="shared" si="1416"/>
        <v>0.10025478064522854</v>
      </c>
      <c r="M696" s="356">
        <f t="shared" si="1417"/>
        <v>2.8571428572377044E-2</v>
      </c>
      <c r="N696" s="361" t="str">
        <f t="shared" si="1384"/>
        <v>OK</v>
      </c>
      <c r="O696" s="361" t="str">
        <f t="shared" si="1385"/>
        <v>OK</v>
      </c>
      <c r="P696" s="361" t="str">
        <f t="shared" si="1386"/>
        <v>COND. MIN.</v>
      </c>
      <c r="Q696" s="361" t="str">
        <f t="shared" si="1396"/>
        <v>COND. MIN.</v>
      </c>
      <c r="R696" s="625"/>
      <c r="S696" s="625"/>
      <c r="T696" s="625"/>
      <c r="U696" s="625"/>
      <c r="V696" s="356">
        <f t="shared" si="1397"/>
        <v>1.8699999898672104</v>
      </c>
      <c r="W696" s="356">
        <f t="shared" si="1398"/>
        <v>-31.469999998807907</v>
      </c>
      <c r="X696" s="361" t="str">
        <f t="shared" si="1387"/>
        <v>NORTE</v>
      </c>
      <c r="Y696" s="361" t="str">
        <f t="shared" si="1388"/>
        <v>OESTE</v>
      </c>
      <c r="Z696" s="361" t="str">
        <f t="shared" si="1389"/>
        <v>NOROESTE</v>
      </c>
      <c r="AA696" s="358">
        <f t="shared" si="1399"/>
        <v>0.99809705042816355</v>
      </c>
      <c r="AB696" s="359">
        <f t="shared" si="1390"/>
        <v>86.4647497297629</v>
      </c>
      <c r="AC696" s="360"/>
    </row>
    <row r="697" spans="1:29" ht="17.25" customHeight="1" x14ac:dyDescent="0.25">
      <c r="A697" s="345" t="str">
        <f t="shared" si="1379"/>
        <v>MS 201</v>
      </c>
      <c r="B697" s="661">
        <f t="shared" si="1393"/>
        <v>50</v>
      </c>
      <c r="C697" s="661" t="str">
        <f t="shared" si="1394"/>
        <v>MS 201-50</v>
      </c>
      <c r="D697" s="346">
        <f t="shared" si="1395"/>
        <v>41642</v>
      </c>
      <c r="E697" s="347">
        <v>7162007.3388</v>
      </c>
      <c r="F697" s="348">
        <v>665766.45270000002</v>
      </c>
      <c r="G697" s="348">
        <v>889.44</v>
      </c>
      <c r="H697" s="355">
        <f t="shared" si="1412"/>
        <v>1.0413933246243996</v>
      </c>
      <c r="I697" s="356">
        <f t="shared" si="1413"/>
        <v>32.351446647805282</v>
      </c>
      <c r="J697" s="356">
        <f t="shared" si="1414"/>
        <v>-1.2999999999919964</v>
      </c>
      <c r="K697" s="356">
        <f t="shared" si="1415"/>
        <v>-32.499999999993179</v>
      </c>
      <c r="L697" s="356">
        <f t="shared" si="1416"/>
        <v>0.1487704749463428</v>
      </c>
      <c r="M697" s="356">
        <f t="shared" si="1417"/>
        <v>0.18571428571314236</v>
      </c>
      <c r="N697" s="361" t="str">
        <f t="shared" si="1384"/>
        <v>OK</v>
      </c>
      <c r="O697" s="361" t="str">
        <f t="shared" si="1385"/>
        <v>OK</v>
      </c>
      <c r="P697" s="361" t="str">
        <f t="shared" si="1386"/>
        <v>COND. MIN.</v>
      </c>
      <c r="Q697" s="361" t="str">
        <f t="shared" si="1396"/>
        <v>COND. MIN.</v>
      </c>
      <c r="R697" s="625"/>
      <c r="S697" s="625"/>
      <c r="T697" s="625"/>
      <c r="U697" s="625"/>
      <c r="V697" s="356">
        <f t="shared" si="1397"/>
        <v>2.5600000284612179</v>
      </c>
      <c r="W697" s="356">
        <f t="shared" si="1398"/>
        <v>-32.250000000931323</v>
      </c>
      <c r="X697" s="361" t="str">
        <f t="shared" si="1387"/>
        <v>NORTE</v>
      </c>
      <c r="Y697" s="361" t="str">
        <f t="shared" si="1388"/>
        <v>OESTE</v>
      </c>
      <c r="Z697" s="361" t="str">
        <f t="shared" si="1389"/>
        <v>NOROESTE</v>
      </c>
      <c r="AA697" s="358">
        <f t="shared" si="1399"/>
        <v>0.9969088098918083</v>
      </c>
      <c r="AB697" s="359">
        <f t="shared" si="1390"/>
        <v>85.493779643882775</v>
      </c>
      <c r="AC697" s="360"/>
    </row>
    <row r="698" spans="1:29" ht="17.25" customHeight="1" x14ac:dyDescent="0.25">
      <c r="A698" s="345" t="str">
        <f t="shared" si="1379"/>
        <v>MS 201</v>
      </c>
      <c r="B698" s="661">
        <f t="shared" si="1393"/>
        <v>51</v>
      </c>
      <c r="C698" s="661" t="str">
        <f t="shared" si="1394"/>
        <v>MS 201-51</v>
      </c>
      <c r="D698" s="346">
        <f t="shared" si="1395"/>
        <v>41649</v>
      </c>
      <c r="E698" s="347">
        <v>7162007.3471999997</v>
      </c>
      <c r="F698" s="348">
        <v>665766.44389999995</v>
      </c>
      <c r="G698" s="348">
        <v>889.43399999999997</v>
      </c>
      <c r="H698" s="355">
        <f t="shared" si="1412"/>
        <v>1.2165524903507132</v>
      </c>
      <c r="I698" s="356">
        <f t="shared" si="1413"/>
        <v>33.304007274005215</v>
      </c>
      <c r="J698" s="356">
        <f t="shared" si="1414"/>
        <v>-0.60000000000854925</v>
      </c>
      <c r="K698" s="356">
        <f t="shared" si="1415"/>
        <v>-33.100000000001728</v>
      </c>
      <c r="L698" s="356">
        <f t="shared" si="1416"/>
        <v>0.17379321290724475</v>
      </c>
      <c r="M698" s="356">
        <f t="shared" si="1417"/>
        <v>8.571428571550703E-2</v>
      </c>
      <c r="N698" s="361" t="str">
        <f t="shared" si="1384"/>
        <v>OK</v>
      </c>
      <c r="O698" s="361" t="str">
        <f t="shared" si="1385"/>
        <v>OK</v>
      </c>
      <c r="P698" s="361" t="str">
        <f t="shared" si="1386"/>
        <v>COND. MIN.</v>
      </c>
      <c r="Q698" s="361" t="str">
        <f t="shared" si="1396"/>
        <v>COND. MIN.</v>
      </c>
      <c r="R698" s="625"/>
      <c r="S698" s="625"/>
      <c r="T698" s="625"/>
      <c r="U698" s="625"/>
      <c r="V698" s="356">
        <f t="shared" si="1397"/>
        <v>3.3999999985098839</v>
      </c>
      <c r="W698" s="356">
        <f t="shared" si="1398"/>
        <v>-33.130000007804483</v>
      </c>
      <c r="X698" s="361" t="str">
        <f t="shared" si="1387"/>
        <v>NORTE</v>
      </c>
      <c r="Y698" s="361" t="str">
        <f t="shared" si="1388"/>
        <v>OESTE</v>
      </c>
      <c r="Z698" s="361" t="str">
        <f t="shared" si="1389"/>
        <v>NOROESTE</v>
      </c>
      <c r="AA698" s="358">
        <f t="shared" si="1399"/>
        <v>0.99489489489489502</v>
      </c>
      <c r="AB698" s="359">
        <f t="shared" si="1390"/>
        <v>84.208048624007958</v>
      </c>
      <c r="AC698" s="360"/>
    </row>
    <row r="699" spans="1:29" ht="17.25" customHeight="1" x14ac:dyDescent="0.25">
      <c r="A699" s="345" t="str">
        <f t="shared" si="1379"/>
        <v>MS 201</v>
      </c>
      <c r="B699" s="661">
        <f t="shared" si="1393"/>
        <v>52</v>
      </c>
      <c r="C699" s="661" t="str">
        <f t="shared" si="1394"/>
        <v>MS 201-52</v>
      </c>
      <c r="D699" s="346">
        <f t="shared" si="1395"/>
        <v>41656</v>
      </c>
      <c r="E699" s="347">
        <v>7162007.3365000002</v>
      </c>
      <c r="F699" s="348">
        <v>665766.44169999997</v>
      </c>
      <c r="G699" s="348">
        <v>889.42700000000002</v>
      </c>
      <c r="H699" s="355">
        <f t="shared" si="1412"/>
        <v>1.0923826694321341</v>
      </c>
      <c r="I699" s="356">
        <f t="shared" si="1413"/>
        <v>33.43129373294417</v>
      </c>
      <c r="J699" s="356">
        <f t="shared" si="1414"/>
        <v>-0.69999999999481588</v>
      </c>
      <c r="K699" s="356">
        <f t="shared" si="1415"/>
        <v>-33.799999999996544</v>
      </c>
      <c r="L699" s="356">
        <f t="shared" si="1416"/>
        <v>0.15605466706173346</v>
      </c>
      <c r="M699" s="356">
        <f t="shared" si="1417"/>
        <v>9.9999999999259417E-2</v>
      </c>
      <c r="N699" s="361" t="str">
        <f t="shared" si="1384"/>
        <v>OK</v>
      </c>
      <c r="O699" s="361" t="str">
        <f t="shared" si="1385"/>
        <v>OK</v>
      </c>
      <c r="P699" s="361" t="str">
        <f t="shared" si="1386"/>
        <v>COND. MIN.</v>
      </c>
      <c r="Q699" s="361" t="str">
        <f t="shared" si="1396"/>
        <v>COND. MIN.</v>
      </c>
      <c r="R699" s="625"/>
      <c r="S699" s="625"/>
      <c r="T699" s="625"/>
      <c r="U699" s="625"/>
      <c r="V699" s="356">
        <f t="shared" si="1397"/>
        <v>2.3300000466406345</v>
      </c>
      <c r="W699" s="356">
        <f t="shared" si="1398"/>
        <v>-33.35000000661239</v>
      </c>
      <c r="X699" s="361" t="str">
        <f t="shared" si="1387"/>
        <v>NORTE</v>
      </c>
      <c r="Y699" s="361" t="str">
        <f t="shared" si="1388"/>
        <v>OESTE</v>
      </c>
      <c r="Z699" s="361" t="str">
        <f t="shared" si="1389"/>
        <v>NOROESTE</v>
      </c>
      <c r="AA699" s="358">
        <f t="shared" si="1399"/>
        <v>0.99760693987436444</v>
      </c>
      <c r="AB699" s="359">
        <f t="shared" si="1390"/>
        <v>86.035384439297616</v>
      </c>
      <c r="AC699" s="360"/>
    </row>
    <row r="700" spans="1:29" ht="17.25" customHeight="1" x14ac:dyDescent="0.25">
      <c r="A700" s="345" t="str">
        <f t="shared" si="1379"/>
        <v>MS 201</v>
      </c>
      <c r="B700" s="661">
        <f t="shared" si="1393"/>
        <v>53</v>
      </c>
      <c r="C700" s="661" t="str">
        <f t="shared" si="1394"/>
        <v>MS 201-53</v>
      </c>
      <c r="D700" s="346">
        <f t="shared" si="1395"/>
        <v>41662</v>
      </c>
      <c r="E700" s="347">
        <v>7162007.3459000001</v>
      </c>
      <c r="F700" s="348">
        <v>665766.43389999995</v>
      </c>
      <c r="G700" s="348">
        <v>889.42100000000005</v>
      </c>
      <c r="H700" s="355">
        <f t="shared" ref="H700:H701" si="1418">SQRT((E700-E699)^2+(F700-F699)^2)*100</f>
        <v>1.221474509688852</v>
      </c>
      <c r="I700" s="356">
        <f t="shared" ref="I700:I701" si="1419">SQRT((E700-$E$648)^2+(F700-$F$648)^2)*100</f>
        <v>34.286291733178921</v>
      </c>
      <c r="J700" s="356">
        <f t="shared" ref="J700:J701" si="1420">(G700-G699)*100</f>
        <v>-0.59999999999718057</v>
      </c>
      <c r="K700" s="356">
        <f t="shared" ref="K700:K701" si="1421">(G700-$G$648)*100</f>
        <v>-34.399999999993724</v>
      </c>
      <c r="L700" s="356">
        <f t="shared" ref="L700:L701" si="1422">H700/(D700-D699)</f>
        <v>0.203579084948142</v>
      </c>
      <c r="M700" s="356">
        <f t="shared" ref="M700:M701" si="1423">ABS(J700/(D700-D699))</f>
        <v>9.999999999953009E-2</v>
      </c>
      <c r="N700" s="361" t="str">
        <f t="shared" si="1384"/>
        <v>OK</v>
      </c>
      <c r="O700" s="361" t="str">
        <f t="shared" si="1385"/>
        <v>OK</v>
      </c>
      <c r="P700" s="361" t="str">
        <f t="shared" si="1386"/>
        <v>COND. MIN.</v>
      </c>
      <c r="Q700" s="361" t="str">
        <f t="shared" si="1396"/>
        <v>COND. MIN.</v>
      </c>
      <c r="R700" s="625"/>
      <c r="S700" s="625"/>
      <c r="T700" s="625"/>
      <c r="U700" s="625"/>
      <c r="V700" s="356">
        <f t="shared" si="1397"/>
        <v>3.2700000330805779</v>
      </c>
      <c r="W700" s="356">
        <f t="shared" si="1398"/>
        <v>-34.130000008735806</v>
      </c>
      <c r="X700" s="361" t="str">
        <f t="shared" si="1387"/>
        <v>NORTE</v>
      </c>
      <c r="Y700" s="361" t="str">
        <f t="shared" si="1388"/>
        <v>OESTE</v>
      </c>
      <c r="Z700" s="361" t="str">
        <f t="shared" si="1389"/>
        <v>NOROESTE</v>
      </c>
      <c r="AA700" s="358">
        <f t="shared" si="1399"/>
        <v>0.99533391659375925</v>
      </c>
      <c r="AB700" s="359">
        <f t="shared" si="1390"/>
        <v>84.462893269345486</v>
      </c>
      <c r="AC700" s="360"/>
    </row>
    <row r="701" spans="1:29" ht="17.25" customHeight="1" x14ac:dyDescent="0.25">
      <c r="A701" s="345" t="str">
        <f t="shared" si="1379"/>
        <v>MS 201</v>
      </c>
      <c r="B701" s="661">
        <f t="shared" si="1393"/>
        <v>54</v>
      </c>
      <c r="C701" s="661" t="str">
        <f t="shared" si="1394"/>
        <v>MS 201-54</v>
      </c>
      <c r="D701" s="346">
        <f t="shared" si="1395"/>
        <v>41670</v>
      </c>
      <c r="E701" s="347">
        <v>7162007.3400999997</v>
      </c>
      <c r="F701" s="348">
        <v>665766.4327</v>
      </c>
      <c r="G701" s="348">
        <v>889.41300000000001</v>
      </c>
      <c r="H701" s="355">
        <f t="shared" si="1418"/>
        <v>0.59228375297185309</v>
      </c>
      <c r="I701" s="356">
        <f t="shared" si="1419"/>
        <v>34.355474093054198</v>
      </c>
      <c r="J701" s="356">
        <f t="shared" si="1420"/>
        <v>-0.80000000000381988</v>
      </c>
      <c r="K701" s="356">
        <f t="shared" si="1421"/>
        <v>-35.199999999997544</v>
      </c>
      <c r="L701" s="356">
        <f t="shared" si="1422"/>
        <v>7.4035469121481637E-2</v>
      </c>
      <c r="M701" s="356">
        <f t="shared" si="1423"/>
        <v>0.10000000000047748</v>
      </c>
      <c r="N701" s="361" t="str">
        <f t="shared" si="1384"/>
        <v>OK</v>
      </c>
      <c r="O701" s="361" t="str">
        <f t="shared" si="1385"/>
        <v>OK</v>
      </c>
      <c r="P701" s="361" t="str">
        <f t="shared" si="1386"/>
        <v>COND. MIN.</v>
      </c>
      <c r="Q701" s="361" t="str">
        <f t="shared" si="1396"/>
        <v>COND. MIN.</v>
      </c>
      <c r="R701" s="625"/>
      <c r="S701" s="625"/>
      <c r="T701" s="625"/>
      <c r="U701" s="625"/>
      <c r="V701" s="356">
        <f t="shared" si="1397"/>
        <v>2.6899999938905239</v>
      </c>
      <c r="W701" s="356">
        <f t="shared" si="1398"/>
        <v>-34.250000002793968</v>
      </c>
      <c r="X701" s="361" t="str">
        <f t="shared" si="1387"/>
        <v>NORTE</v>
      </c>
      <c r="Y701" s="361" t="str">
        <f t="shared" si="1388"/>
        <v>OESTE</v>
      </c>
      <c r="Z701" s="361" t="str">
        <f t="shared" si="1389"/>
        <v>NOROESTE</v>
      </c>
      <c r="AA701" s="358">
        <f t="shared" si="1399"/>
        <v>0.99679860302677536</v>
      </c>
      <c r="AB701" s="359">
        <f t="shared" si="1390"/>
        <v>85.414113247428986</v>
      </c>
      <c r="AC701" s="360"/>
    </row>
    <row r="702" spans="1:29" ht="17.25" customHeight="1" x14ac:dyDescent="0.25">
      <c r="A702" s="345" t="str">
        <f t="shared" si="1379"/>
        <v>MS 201</v>
      </c>
      <c r="B702" s="661">
        <f t="shared" si="1393"/>
        <v>55</v>
      </c>
      <c r="C702" s="661" t="str">
        <f t="shared" si="1394"/>
        <v>MS 201-55</v>
      </c>
      <c r="D702" s="346">
        <f t="shared" si="1395"/>
        <v>41677</v>
      </c>
      <c r="E702" s="347">
        <v>7162007.3398000002</v>
      </c>
      <c r="F702" s="348">
        <v>665766.39650000003</v>
      </c>
      <c r="G702" s="348">
        <v>889.39400000000001</v>
      </c>
      <c r="H702" s="355">
        <f t="shared" ref="H702" si="1424">SQRT((E702-E701)^2+(F702-F701)^2)*100</f>
        <v>3.6201243041535318</v>
      </c>
      <c r="I702" s="356">
        <f t="shared" ref="I702" si="1425">SQRT((E702-$E$648)^2+(F702-$F$648)^2)*100</f>
        <v>37.96330465392969</v>
      </c>
      <c r="J702" s="356">
        <f t="shared" ref="J702" si="1426">(G702-G701)*100</f>
        <v>-1.9000000000005457</v>
      </c>
      <c r="K702" s="356">
        <f t="shared" ref="K702" si="1427">(G702-$G$648)*100</f>
        <v>-37.09999999999809</v>
      </c>
      <c r="L702" s="356">
        <f t="shared" ref="L702" si="1428">H702/(D702-D701)</f>
        <v>0.51716061487907594</v>
      </c>
      <c r="M702" s="356">
        <f t="shared" ref="M702" si="1429">ABS(J702/(D702-D701))</f>
        <v>0.2714285714286494</v>
      </c>
      <c r="N702" s="361" t="str">
        <f t="shared" si="1384"/>
        <v>ATENÇÃO</v>
      </c>
      <c r="O702" s="361" t="str">
        <f t="shared" si="1385"/>
        <v>ATENÇÃO</v>
      </c>
      <c r="P702" s="361" t="str">
        <f t="shared" si="1386"/>
        <v>COND. MIN.</v>
      </c>
      <c r="Q702" s="361" t="str">
        <f t="shared" si="1396"/>
        <v>COND. MIN.</v>
      </c>
      <c r="R702" s="625"/>
      <c r="S702" s="625"/>
      <c r="T702" s="625"/>
      <c r="U702" s="625"/>
      <c r="V702" s="356">
        <f t="shared" si="1397"/>
        <v>2.6600000448524952</v>
      </c>
      <c r="W702" s="356">
        <f t="shared" si="1398"/>
        <v>-37.870000000111759</v>
      </c>
      <c r="X702" s="361" t="str">
        <f t="shared" si="1387"/>
        <v>NORTE</v>
      </c>
      <c r="Y702" s="361" t="str">
        <f t="shared" si="1388"/>
        <v>OESTE</v>
      </c>
      <c r="Z702" s="361" t="str">
        <f t="shared" si="1389"/>
        <v>NOROESTE</v>
      </c>
      <c r="AA702" s="358">
        <f t="shared" si="1399"/>
        <v>0.99762908324552146</v>
      </c>
      <c r="AB702" s="359">
        <f t="shared" si="1390"/>
        <v>86.053776970291167</v>
      </c>
      <c r="AC702" s="360"/>
    </row>
    <row r="703" spans="1:29" ht="17.25" customHeight="1" x14ac:dyDescent="0.25">
      <c r="A703" s="345" t="str">
        <f t="shared" si="1379"/>
        <v>MS 201</v>
      </c>
      <c r="B703" s="661">
        <f t="shared" si="1393"/>
        <v>56</v>
      </c>
      <c r="C703" s="661" t="str">
        <f t="shared" si="1394"/>
        <v>MS 201-56</v>
      </c>
      <c r="D703" s="346">
        <f t="shared" si="1395"/>
        <v>41684</v>
      </c>
      <c r="E703" s="347">
        <v>7162007.3369000005</v>
      </c>
      <c r="F703" s="348">
        <v>665766.39020000002</v>
      </c>
      <c r="G703" s="348">
        <v>889.38699999999994</v>
      </c>
      <c r="H703" s="355">
        <f t="shared" ref="H703:H704" si="1430">SQRT((E703-E702)^2+(F703-F702)^2)*100</f>
        <v>0.6935416248426709</v>
      </c>
      <c r="I703" s="356">
        <f t="shared" ref="I703:I704" si="1431">SQRT((E703-$E$648)^2+(F703-$F$648)^2)*100</f>
        <v>38.572877782350588</v>
      </c>
      <c r="J703" s="356">
        <f t="shared" ref="J703:J704" si="1432">(G703-G702)*100</f>
        <v>-0.70000000000618456</v>
      </c>
      <c r="K703" s="356">
        <f t="shared" ref="K703:K704" si="1433">(G703-$G$648)*100</f>
        <v>-37.800000000004275</v>
      </c>
      <c r="L703" s="356">
        <f t="shared" ref="L703:L704" si="1434">H703/(D703-D702)</f>
        <v>9.9077374977524418E-2</v>
      </c>
      <c r="M703" s="356">
        <f t="shared" ref="M703:M704" si="1435">ABS(J703/(D703-D702))</f>
        <v>0.10000000000088351</v>
      </c>
      <c r="N703" s="361" t="str">
        <f t="shared" si="1384"/>
        <v>OK</v>
      </c>
      <c r="O703" s="361" t="str">
        <f t="shared" si="1385"/>
        <v>OK</v>
      </c>
      <c r="P703" s="361" t="str">
        <f t="shared" si="1386"/>
        <v>COND. MIN.</v>
      </c>
      <c r="Q703" s="361" t="str">
        <f t="shared" si="1396"/>
        <v>COND. MIN.</v>
      </c>
      <c r="R703" s="625"/>
      <c r="S703" s="625"/>
      <c r="T703" s="625"/>
      <c r="U703" s="625"/>
      <c r="V703" s="356">
        <f t="shared" si="1397"/>
        <v>2.370000071823597</v>
      </c>
      <c r="W703" s="356">
        <f t="shared" si="1398"/>
        <v>-38.500000000931323</v>
      </c>
      <c r="X703" s="361" t="str">
        <f t="shared" si="1387"/>
        <v>NORTE</v>
      </c>
      <c r="Y703" s="361" t="str">
        <f t="shared" si="1388"/>
        <v>OESTE</v>
      </c>
      <c r="Z703" s="361" t="str">
        <f t="shared" si="1389"/>
        <v>NOROESTE</v>
      </c>
      <c r="AA703" s="358">
        <f t="shared" si="1399"/>
        <v>0.99818511796733211</v>
      </c>
      <c r="AB703" s="359">
        <f t="shared" si="1390"/>
        <v>86.547548904455994</v>
      </c>
      <c r="AC703" s="360"/>
    </row>
    <row r="704" spans="1:29" ht="17.25" customHeight="1" x14ac:dyDescent="0.25">
      <c r="A704" s="345" t="str">
        <f t="shared" si="1379"/>
        <v>MS 201</v>
      </c>
      <c r="B704" s="661">
        <f t="shared" si="1393"/>
        <v>57</v>
      </c>
      <c r="C704" s="661" t="str">
        <f t="shared" si="1394"/>
        <v>MS 201-57</v>
      </c>
      <c r="D704" s="346">
        <f t="shared" si="1395"/>
        <v>41691</v>
      </c>
      <c r="E704" s="347">
        <v>7162007.3422999997</v>
      </c>
      <c r="F704" s="348">
        <v>665766.38060000003</v>
      </c>
      <c r="G704" s="348">
        <v>889.37800000000004</v>
      </c>
      <c r="H704" s="355">
        <f t="shared" si="1430"/>
        <v>1.1014535454049628</v>
      </c>
      <c r="I704" s="356">
        <f t="shared" si="1431"/>
        <v>39.567154307007783</v>
      </c>
      <c r="J704" s="356">
        <f t="shared" si="1432"/>
        <v>-0.89999999999008651</v>
      </c>
      <c r="K704" s="356">
        <f t="shared" si="1433"/>
        <v>-38.699999999994361</v>
      </c>
      <c r="L704" s="356">
        <f t="shared" si="1434"/>
        <v>0.15735050648642326</v>
      </c>
      <c r="M704" s="356">
        <f t="shared" si="1435"/>
        <v>0.12857142857001236</v>
      </c>
      <c r="N704" s="361" t="str">
        <f t="shared" si="1384"/>
        <v>OK</v>
      </c>
      <c r="O704" s="361" t="str">
        <f t="shared" si="1385"/>
        <v>OK</v>
      </c>
      <c r="P704" s="361" t="str">
        <f t="shared" si="1386"/>
        <v>COND. MIN.</v>
      </c>
      <c r="Q704" s="361" t="str">
        <f t="shared" si="1396"/>
        <v>COND. MIN.</v>
      </c>
      <c r="R704" s="625"/>
      <c r="S704" s="625"/>
      <c r="T704" s="625"/>
      <c r="U704" s="625"/>
      <c r="V704" s="356">
        <f t="shared" si="1397"/>
        <v>2.909999992698431</v>
      </c>
      <c r="W704" s="356">
        <f t="shared" si="1398"/>
        <v>-39.459999999962747</v>
      </c>
      <c r="X704" s="361" t="str">
        <f t="shared" si="1387"/>
        <v>NORTE</v>
      </c>
      <c r="Y704" s="361" t="str">
        <f t="shared" si="1388"/>
        <v>OESTE</v>
      </c>
      <c r="Z704" s="361" t="str">
        <f t="shared" si="1389"/>
        <v>NOROESTE</v>
      </c>
      <c r="AA704" s="358">
        <f t="shared" si="1399"/>
        <v>0.9972201162496841</v>
      </c>
      <c r="AB704" s="359">
        <f t="shared" si="1390"/>
        <v>85.726815874608121</v>
      </c>
      <c r="AC704" s="360"/>
    </row>
    <row r="705" spans="1:29" ht="17.25" customHeight="1" x14ac:dyDescent="0.25">
      <c r="A705" s="345" t="str">
        <f t="shared" si="1379"/>
        <v>MS 201</v>
      </c>
      <c r="B705" s="661">
        <f t="shared" si="1393"/>
        <v>58</v>
      </c>
      <c r="C705" s="661" t="str">
        <f t="shared" si="1394"/>
        <v>MS 201-58</v>
      </c>
      <c r="D705" s="346">
        <f t="shared" si="1395"/>
        <v>41698</v>
      </c>
      <c r="E705" s="347">
        <v>7162007.3360000001</v>
      </c>
      <c r="F705" s="348">
        <v>665766.37529999996</v>
      </c>
      <c r="G705" s="348">
        <v>889.36699999999996</v>
      </c>
      <c r="H705" s="355">
        <f t="shared" ref="H705" si="1436">SQRT((E705-E704)^2+(F705-F704)^2)*100</f>
        <v>0.82328606846791863</v>
      </c>
      <c r="I705" s="356">
        <f t="shared" ref="I705" si="1437">SQRT((E705-$E$648)^2+(F705-$F$648)^2)*100</f>
        <v>40.054943524976835</v>
      </c>
      <c r="J705" s="356">
        <f t="shared" ref="J705" si="1438">(G705-G704)*100</f>
        <v>-1.1000000000080945</v>
      </c>
      <c r="K705" s="356">
        <f t="shared" ref="K705" si="1439">(G705-$G$648)*100</f>
        <v>-39.800000000002456</v>
      </c>
      <c r="L705" s="356">
        <f t="shared" ref="L705" si="1440">H705/(D705-D704)</f>
        <v>0.11761229549541695</v>
      </c>
      <c r="M705" s="356">
        <f t="shared" ref="M705" si="1441">ABS(J705/(D705-D704))</f>
        <v>0.15714285714401349</v>
      </c>
      <c r="N705" s="361" t="str">
        <f t="shared" si="1384"/>
        <v>OK</v>
      </c>
      <c r="O705" s="361" t="str">
        <f t="shared" si="1385"/>
        <v>OK</v>
      </c>
      <c r="P705" s="361" t="str">
        <f t="shared" si="1386"/>
        <v>COND. MIN.</v>
      </c>
      <c r="Q705" s="361" t="str">
        <f t="shared" si="1396"/>
        <v>COND. MIN.</v>
      </c>
      <c r="R705" s="625"/>
      <c r="S705" s="625"/>
      <c r="T705" s="625"/>
      <c r="U705" s="625"/>
      <c r="V705" s="356">
        <f t="shared" si="1397"/>
        <v>2.2800000384449959</v>
      </c>
      <c r="W705" s="356">
        <f t="shared" si="1398"/>
        <v>-39.990000007674098</v>
      </c>
      <c r="X705" s="361" t="str">
        <f t="shared" si="1387"/>
        <v>NORTE</v>
      </c>
      <c r="Y705" s="361" t="str">
        <f t="shared" si="1388"/>
        <v>OESTE</v>
      </c>
      <c r="Z705" s="361" t="str">
        <f t="shared" si="1389"/>
        <v>NOROESTE</v>
      </c>
      <c r="AA705" s="358">
        <f t="shared" si="1399"/>
        <v>0.99850187265917612</v>
      </c>
      <c r="AB705" s="359">
        <f t="shared" si="1390"/>
        <v>86.863348786074724</v>
      </c>
      <c r="AC705" s="360"/>
    </row>
    <row r="706" spans="1:29" ht="17.25" customHeight="1" x14ac:dyDescent="0.25">
      <c r="A706" s="345" t="str">
        <f t="shared" si="1379"/>
        <v>MS 201</v>
      </c>
      <c r="B706" s="661">
        <f t="shared" si="1393"/>
        <v>59</v>
      </c>
      <c r="C706" s="661" t="str">
        <f t="shared" si="1394"/>
        <v>MS 201-59</v>
      </c>
      <c r="D706" s="346">
        <f t="shared" si="1395"/>
        <v>41705</v>
      </c>
      <c r="E706" s="347">
        <v>7162007.3353000004</v>
      </c>
      <c r="F706" s="348">
        <v>665766.36860000005</v>
      </c>
      <c r="G706" s="348">
        <v>889.36400000000003</v>
      </c>
      <c r="H706" s="355">
        <f t="shared" ref="H706:H708" si="1442">SQRT((E706-E705)^2+(F706-F705)^2)*100</f>
        <v>0.67364678017145263</v>
      </c>
      <c r="I706" s="356">
        <f t="shared" ref="I706:I708" si="1443">SQRT((E706-$E$648)^2+(F706-$F$648)^2)*100</f>
        <v>40.720015964908278</v>
      </c>
      <c r="J706" s="356">
        <f t="shared" ref="J706:J708" si="1444">(G706-G705)*100</f>
        <v>-0.29999999999290594</v>
      </c>
      <c r="K706" s="356">
        <f t="shared" ref="K706:K708" si="1445">(G706-$G$648)*100</f>
        <v>-40.099999999995362</v>
      </c>
      <c r="L706" s="356">
        <f t="shared" ref="L706:L708" si="1446">H706/(D706-D705)</f>
        <v>9.6235254310207519E-2</v>
      </c>
      <c r="M706" s="356">
        <f t="shared" ref="M706:M708" si="1447">ABS(J706/(D706-D705))</f>
        <v>4.2857142856129418E-2</v>
      </c>
      <c r="N706" s="361" t="str">
        <f t="shared" si="1384"/>
        <v>OK</v>
      </c>
      <c r="O706" s="361" t="str">
        <f t="shared" si="1385"/>
        <v>OK</v>
      </c>
      <c r="P706" s="361" t="str">
        <f t="shared" si="1386"/>
        <v>COND. MIN.</v>
      </c>
      <c r="Q706" s="361" t="str">
        <f t="shared" si="1396"/>
        <v>COND. MIN.</v>
      </c>
      <c r="R706" s="625"/>
      <c r="S706" s="625"/>
      <c r="T706" s="625"/>
      <c r="U706" s="625"/>
      <c r="V706" s="356">
        <f t="shared" si="1397"/>
        <v>2.2100000642240047</v>
      </c>
      <c r="W706" s="356">
        <f t="shared" si="1398"/>
        <v>-40.659999998752028</v>
      </c>
      <c r="X706" s="361" t="str">
        <f t="shared" si="1387"/>
        <v>NORTE</v>
      </c>
      <c r="Y706" s="361" t="str">
        <f t="shared" si="1388"/>
        <v>OESTE</v>
      </c>
      <c r="Z706" s="361" t="str">
        <f t="shared" si="1389"/>
        <v>NOROESTE</v>
      </c>
      <c r="AA706" s="358">
        <f t="shared" si="1399"/>
        <v>0.9985265225933202</v>
      </c>
      <c r="AB706" s="359">
        <f t="shared" si="1390"/>
        <v>86.889267174050161</v>
      </c>
      <c r="AC706" s="360"/>
    </row>
    <row r="707" spans="1:29" ht="17.25" customHeight="1" x14ac:dyDescent="0.25">
      <c r="A707" s="345" t="str">
        <f t="shared" si="1379"/>
        <v>MS 201</v>
      </c>
      <c r="B707" s="661">
        <f t="shared" si="1393"/>
        <v>60</v>
      </c>
      <c r="C707" s="661" t="str">
        <f t="shared" si="1394"/>
        <v>MS 201-60</v>
      </c>
      <c r="D707" s="346">
        <f t="shared" si="1395"/>
        <v>41712</v>
      </c>
      <c r="E707" s="347">
        <v>7162007.3399</v>
      </c>
      <c r="F707" s="348">
        <v>665766.36080000002</v>
      </c>
      <c r="G707" s="348">
        <v>889.35</v>
      </c>
      <c r="H707" s="355">
        <f t="shared" si="1442"/>
        <v>0.90553849717303725</v>
      </c>
      <c r="I707" s="356">
        <f t="shared" si="1443"/>
        <v>41.525925639549044</v>
      </c>
      <c r="J707" s="356">
        <f t="shared" si="1444"/>
        <v>-1.4000000000010004</v>
      </c>
      <c r="K707" s="356">
        <f t="shared" si="1445"/>
        <v>-41.499999999996362</v>
      </c>
      <c r="L707" s="356">
        <f t="shared" si="1446"/>
        <v>0.12936264245329104</v>
      </c>
      <c r="M707" s="356">
        <f t="shared" si="1447"/>
        <v>0.20000000000014292</v>
      </c>
      <c r="N707" s="361" t="str">
        <f t="shared" si="1384"/>
        <v>OK</v>
      </c>
      <c r="O707" s="361" t="str">
        <f t="shared" si="1385"/>
        <v>OK</v>
      </c>
      <c r="P707" s="361" t="str">
        <f t="shared" si="1386"/>
        <v>COND. MIN.</v>
      </c>
      <c r="Q707" s="361" t="str">
        <f t="shared" si="1396"/>
        <v>COND. MIN.</v>
      </c>
      <c r="R707" s="625"/>
      <c r="S707" s="625"/>
      <c r="T707" s="625"/>
      <c r="U707" s="625"/>
      <c r="V707" s="356">
        <f t="shared" si="1397"/>
        <v>2.6700000278651714</v>
      </c>
      <c r="W707" s="356">
        <f t="shared" si="1398"/>
        <v>-41.440000000875443</v>
      </c>
      <c r="X707" s="361" t="str">
        <f t="shared" si="1387"/>
        <v>NORTE</v>
      </c>
      <c r="Y707" s="361" t="str">
        <f t="shared" si="1388"/>
        <v>OESTE</v>
      </c>
      <c r="Z707" s="361" t="str">
        <f t="shared" si="1389"/>
        <v>NOROESTE</v>
      </c>
      <c r="AA707" s="358">
        <f t="shared" si="1399"/>
        <v>0.99783289188538393</v>
      </c>
      <c r="AB707" s="359">
        <f t="shared" si="1390"/>
        <v>86.227264307022963</v>
      </c>
      <c r="AC707" s="360"/>
    </row>
    <row r="708" spans="1:29" ht="17.25" customHeight="1" x14ac:dyDescent="0.25">
      <c r="A708" s="345" t="str">
        <f t="shared" si="1379"/>
        <v>MS 201</v>
      </c>
      <c r="B708" s="661">
        <f t="shared" si="1393"/>
        <v>61</v>
      </c>
      <c r="C708" s="661" t="str">
        <f t="shared" si="1394"/>
        <v>MS 201-61</v>
      </c>
      <c r="D708" s="346">
        <f t="shared" si="1395"/>
        <v>41719</v>
      </c>
      <c r="E708" s="347">
        <v>7162007.3398000002</v>
      </c>
      <c r="F708" s="348">
        <v>665766.34499999997</v>
      </c>
      <c r="G708" s="348">
        <v>889.34699999999998</v>
      </c>
      <c r="H708" s="355">
        <f t="shared" si="1442"/>
        <v>1.5800316503418781</v>
      </c>
      <c r="I708" s="356">
        <f t="shared" si="1443"/>
        <v>43.102157727439462</v>
      </c>
      <c r="J708" s="356">
        <f t="shared" si="1444"/>
        <v>-0.30000000000427463</v>
      </c>
      <c r="K708" s="356">
        <f t="shared" si="1445"/>
        <v>-41.800000000000637</v>
      </c>
      <c r="L708" s="356">
        <f t="shared" si="1446"/>
        <v>0.22571880719169687</v>
      </c>
      <c r="M708" s="356">
        <f t="shared" si="1447"/>
        <v>4.2857142857753515E-2</v>
      </c>
      <c r="N708" s="361" t="str">
        <f t="shared" si="1384"/>
        <v>OK</v>
      </c>
      <c r="O708" s="361" t="str">
        <f t="shared" si="1385"/>
        <v>OK</v>
      </c>
      <c r="P708" s="361" t="str">
        <f t="shared" si="1386"/>
        <v>COND. MIN.</v>
      </c>
      <c r="Q708" s="361" t="str">
        <f t="shared" si="1396"/>
        <v>COND. MIN.</v>
      </c>
      <c r="R708" s="625"/>
      <c r="S708" s="625"/>
      <c r="T708" s="625"/>
      <c r="U708" s="625"/>
      <c r="V708" s="356">
        <f t="shared" si="1397"/>
        <v>2.6600000448524952</v>
      </c>
      <c r="W708" s="356">
        <f t="shared" si="1398"/>
        <v>-43.020000006072223</v>
      </c>
      <c r="X708" s="361" t="str">
        <f t="shared" si="1387"/>
        <v>NORTE</v>
      </c>
      <c r="Y708" s="361" t="str">
        <f t="shared" si="1388"/>
        <v>OESTE</v>
      </c>
      <c r="Z708" s="361" t="str">
        <f t="shared" si="1389"/>
        <v>NOROESTE</v>
      </c>
      <c r="AA708" s="358">
        <f t="shared" si="1399"/>
        <v>0.99814385150812068</v>
      </c>
      <c r="AB708" s="359">
        <f t="shared" si="1390"/>
        <v>86.508506902646403</v>
      </c>
      <c r="AC708" s="360"/>
    </row>
    <row r="709" spans="1:29" ht="17.25" customHeight="1" x14ac:dyDescent="0.25">
      <c r="A709" s="345" t="str">
        <f t="shared" si="1379"/>
        <v>MS 201</v>
      </c>
      <c r="B709" s="661">
        <f t="shared" si="1393"/>
        <v>62</v>
      </c>
      <c r="C709" s="661" t="str">
        <f t="shared" si="1394"/>
        <v>MS 201-62</v>
      </c>
      <c r="D709" s="346">
        <f t="shared" si="1395"/>
        <v>41726</v>
      </c>
      <c r="E709" s="347">
        <v>7162007.341</v>
      </c>
      <c r="F709" s="348">
        <v>665766.35149999999</v>
      </c>
      <c r="G709" s="348">
        <v>889.34400000000005</v>
      </c>
      <c r="H709" s="355">
        <f t="shared" ref="H709" si="1448">SQRT((E709-E708)^2+(F709-F708)^2)*100</f>
        <v>0.66098411333432083</v>
      </c>
      <c r="I709" s="356">
        <f t="shared" ref="I709" si="1449">SQRT((E709-$E$648)^2+(F709-$F$648)^2)*100</f>
        <v>42.461103383169736</v>
      </c>
      <c r="J709" s="356">
        <f t="shared" ref="J709" si="1450">(G709-G708)*100</f>
        <v>-0.29999999999290594</v>
      </c>
      <c r="K709" s="356">
        <f t="shared" ref="K709" si="1451">(G709-$G$648)*100</f>
        <v>-42.099999999993543</v>
      </c>
      <c r="L709" s="356">
        <f t="shared" ref="L709" si="1452">H709/(D709-D708)</f>
        <v>9.4426301904902976E-2</v>
      </c>
      <c r="M709" s="356">
        <f t="shared" ref="M709" si="1453">ABS(J709/(D709-D708))</f>
        <v>4.2857142856129418E-2</v>
      </c>
      <c r="N709" s="361" t="str">
        <f t="shared" si="1384"/>
        <v>OK</v>
      </c>
      <c r="O709" s="361" t="str">
        <f t="shared" si="1385"/>
        <v>OK</v>
      </c>
      <c r="P709" s="361" t="str">
        <f t="shared" si="1386"/>
        <v>COND. MIN.</v>
      </c>
      <c r="Q709" s="361" t="str">
        <f t="shared" si="1396"/>
        <v>COND. MIN.</v>
      </c>
      <c r="R709" s="625"/>
      <c r="S709" s="625"/>
      <c r="T709" s="625"/>
      <c r="U709" s="625"/>
      <c r="V709" s="356">
        <f t="shared" si="1397"/>
        <v>2.780000027269125</v>
      </c>
      <c r="W709" s="356">
        <f t="shared" si="1398"/>
        <v>-42.37000000430271</v>
      </c>
      <c r="X709" s="361" t="str">
        <f t="shared" si="1387"/>
        <v>NORTE</v>
      </c>
      <c r="Y709" s="361" t="str">
        <f t="shared" si="1388"/>
        <v>OESTE</v>
      </c>
      <c r="Z709" s="361" t="str">
        <f t="shared" si="1389"/>
        <v>NOROESTE</v>
      </c>
      <c r="AA709" s="358">
        <f t="shared" si="1399"/>
        <v>0.99788035798398489</v>
      </c>
      <c r="AB709" s="359">
        <f t="shared" si="1390"/>
        <v>86.268824884635393</v>
      </c>
      <c r="AC709" s="360"/>
    </row>
    <row r="710" spans="1:29" ht="17.25" customHeight="1" x14ac:dyDescent="0.25">
      <c r="A710" s="345" t="str">
        <f>A709</f>
        <v>MS 201</v>
      </c>
      <c r="B710" s="661">
        <f t="shared" si="1393"/>
        <v>63</v>
      </c>
      <c r="C710" s="661" t="str">
        <f t="shared" si="1394"/>
        <v>MS 201-63</v>
      </c>
      <c r="D710" s="346">
        <v>41733</v>
      </c>
      <c r="E710" s="347">
        <v>7162007.3461999996</v>
      </c>
      <c r="F710" s="348">
        <v>665766.34019999998</v>
      </c>
      <c r="G710" s="348">
        <v>889.32600000000002</v>
      </c>
      <c r="H710" s="355">
        <f t="shared" ref="H710:H713" si="1454">SQRT((E710-E709)^2+(F710-F709)^2)*100</f>
        <v>1.2439051233707785</v>
      </c>
      <c r="I710" s="356">
        <f t="shared" ref="I710:I713" si="1455">SQRT((E710-$E$648)^2+(F710-$F$648)^2)*100</f>
        <v>43.624992840894919</v>
      </c>
      <c r="J710" s="356">
        <f t="shared" ref="J710:J713" si="1456">(G710-G709)*100</f>
        <v>-1.8000000000029104</v>
      </c>
      <c r="K710" s="356">
        <f t="shared" ref="K710:K713" si="1457">(G710-$G$648)*100</f>
        <v>-43.899999999996453</v>
      </c>
      <c r="L710" s="356">
        <f t="shared" ref="L710:L713" si="1458">H710/(D710-D709)</f>
        <v>0.17770073191011121</v>
      </c>
      <c r="M710" s="356">
        <f t="shared" ref="M710:M713" si="1459">ABS(J710/(D710-D709))</f>
        <v>0.2571428571432729</v>
      </c>
      <c r="N710" s="361" t="str">
        <f t="shared" si="1384"/>
        <v>OK</v>
      </c>
      <c r="O710" s="361" t="str">
        <f t="shared" si="1385"/>
        <v>ATENÇÃO</v>
      </c>
      <c r="P710" s="361" t="str">
        <f t="shared" si="1386"/>
        <v>COND. MIN.</v>
      </c>
      <c r="Q710" s="361" t="str">
        <f t="shared" si="1396"/>
        <v>COND. MIN.</v>
      </c>
      <c r="R710" s="625"/>
      <c r="S710" s="625"/>
      <c r="T710" s="625"/>
      <c r="U710" s="625"/>
      <c r="V710" s="356">
        <f t="shared" si="1397"/>
        <v>3.2999999821186066</v>
      </c>
      <c r="W710" s="356">
        <f t="shared" si="1398"/>
        <v>-43.500000005587935</v>
      </c>
      <c r="X710" s="361" t="str">
        <f t="shared" si="1387"/>
        <v>NORTE</v>
      </c>
      <c r="Y710" s="361" t="str">
        <f t="shared" si="1388"/>
        <v>OESTE</v>
      </c>
      <c r="Z710" s="361" t="str">
        <f t="shared" si="1389"/>
        <v>NOROESTE</v>
      </c>
      <c r="AA710" s="358">
        <f t="shared" si="1399"/>
        <v>0.99724896836313626</v>
      </c>
      <c r="AB710" s="359">
        <f t="shared" si="1390"/>
        <v>85.749059403882029</v>
      </c>
      <c r="AC710" s="360"/>
    </row>
    <row r="711" spans="1:29" ht="17.25" customHeight="1" x14ac:dyDescent="0.25">
      <c r="A711" s="345" t="str">
        <f t="shared" si="1379"/>
        <v>MS 201</v>
      </c>
      <c r="B711" s="661">
        <f t="shared" si="1393"/>
        <v>64</v>
      </c>
      <c r="C711" s="661" t="str">
        <f t="shared" si="1394"/>
        <v>MS 201-64</v>
      </c>
      <c r="D711" s="346">
        <f t="shared" ref="D711:D742" si="1460">D69</f>
        <v>41740</v>
      </c>
      <c r="E711" s="347">
        <v>7162007.3393000001</v>
      </c>
      <c r="F711" s="348">
        <v>665766.33089999994</v>
      </c>
      <c r="G711" s="348">
        <v>889.322</v>
      </c>
      <c r="H711" s="355">
        <f t="shared" si="1454"/>
        <v>1.1580155141931108</v>
      </c>
      <c r="I711" s="356">
        <f t="shared" si="1455"/>
        <v>44.506595028067913</v>
      </c>
      <c r="J711" s="356">
        <f t="shared" si="1456"/>
        <v>-0.40000000000190994</v>
      </c>
      <c r="K711" s="356">
        <f t="shared" si="1457"/>
        <v>-44.299999999998363</v>
      </c>
      <c r="L711" s="356">
        <f t="shared" si="1458"/>
        <v>0.16543078774187298</v>
      </c>
      <c r="M711" s="356">
        <f t="shared" si="1459"/>
        <v>5.7142857143129992E-2</v>
      </c>
      <c r="N711" s="361" t="str">
        <f t="shared" si="1384"/>
        <v>OK</v>
      </c>
      <c r="O711" s="361" t="str">
        <f t="shared" si="1385"/>
        <v>OK</v>
      </c>
      <c r="P711" s="361" t="str">
        <f t="shared" si="1386"/>
        <v>COND. MIN.</v>
      </c>
      <c r="Q711" s="361" t="str">
        <f t="shared" si="1396"/>
        <v>COND. MIN.</v>
      </c>
      <c r="R711" s="625"/>
      <c r="S711" s="625"/>
      <c r="T711" s="625"/>
      <c r="U711" s="625"/>
      <c r="V711" s="356">
        <f t="shared" si="1397"/>
        <v>2.6100000366568565</v>
      </c>
      <c r="W711" s="356">
        <f t="shared" si="1398"/>
        <v>-44.430000009015203</v>
      </c>
      <c r="X711" s="361" t="str">
        <f t="shared" si="1387"/>
        <v>NORTE</v>
      </c>
      <c r="Y711" s="361" t="str">
        <f t="shared" si="1388"/>
        <v>OESTE</v>
      </c>
      <c r="Z711" s="361" t="str">
        <f t="shared" si="1389"/>
        <v>NOROESTE</v>
      </c>
      <c r="AA711" s="358">
        <f t="shared" si="1399"/>
        <v>0.99820265108964279</v>
      </c>
      <c r="AB711" s="359">
        <f t="shared" si="1390"/>
        <v>86.564271034783928</v>
      </c>
      <c r="AC711" s="360"/>
    </row>
    <row r="712" spans="1:29" ht="17.25" customHeight="1" x14ac:dyDescent="0.25">
      <c r="A712" s="345" t="str">
        <f t="shared" si="1379"/>
        <v>MS 201</v>
      </c>
      <c r="B712" s="661">
        <f t="shared" si="1393"/>
        <v>65</v>
      </c>
      <c r="C712" s="661" t="str">
        <f t="shared" si="1394"/>
        <v>MS 201-65</v>
      </c>
      <c r="D712" s="346">
        <f t="shared" si="1460"/>
        <v>41746</v>
      </c>
      <c r="E712" s="347">
        <v>7162007.3340999996</v>
      </c>
      <c r="F712" s="348">
        <v>665766.32709999999</v>
      </c>
      <c r="G712" s="348">
        <v>889.31299999999999</v>
      </c>
      <c r="H712" s="355">
        <f t="shared" si="1454"/>
        <v>0.64404972317604947</v>
      </c>
      <c r="I712" s="356">
        <f t="shared" si="1455"/>
        <v>44.858713761002221</v>
      </c>
      <c r="J712" s="356">
        <f t="shared" si="1456"/>
        <v>-0.90000000000145519</v>
      </c>
      <c r="K712" s="356">
        <f t="shared" si="1457"/>
        <v>-45.199999999999818</v>
      </c>
      <c r="L712" s="356">
        <f t="shared" si="1458"/>
        <v>0.10734162052934158</v>
      </c>
      <c r="M712" s="356">
        <f t="shared" si="1459"/>
        <v>0.15000000000024252</v>
      </c>
      <c r="N712" s="361" t="str">
        <f t="shared" si="1384"/>
        <v>OK</v>
      </c>
      <c r="O712" s="361" t="str">
        <f t="shared" si="1385"/>
        <v>OK</v>
      </c>
      <c r="P712" s="361" t="str">
        <f t="shared" si="1386"/>
        <v>COND. MIN.</v>
      </c>
      <c r="Q712" s="361" t="str">
        <f t="shared" si="1396"/>
        <v>COND. MIN.</v>
      </c>
      <c r="R712" s="625"/>
      <c r="S712" s="625"/>
      <c r="T712" s="625"/>
      <c r="U712" s="625"/>
      <c r="V712" s="356">
        <f t="shared" si="1397"/>
        <v>2.0899999886751175</v>
      </c>
      <c r="W712" s="356">
        <f t="shared" si="1398"/>
        <v>-44.81000000378117</v>
      </c>
      <c r="X712" s="361" t="str">
        <f t="shared" si="1387"/>
        <v>NORTE</v>
      </c>
      <c r="Y712" s="361" t="str">
        <f t="shared" si="1388"/>
        <v>OESTE</v>
      </c>
      <c r="Z712" s="361" t="str">
        <f t="shared" si="1389"/>
        <v>NOROESTE</v>
      </c>
      <c r="AA712" s="358">
        <f t="shared" si="1399"/>
        <v>0.99888542131074465</v>
      </c>
      <c r="AB712" s="359">
        <f t="shared" si="1390"/>
        <v>87.294588423927408</v>
      </c>
      <c r="AC712" s="360"/>
    </row>
    <row r="713" spans="1:29" ht="17.25" customHeight="1" x14ac:dyDescent="0.25">
      <c r="A713" s="345" t="str">
        <f t="shared" si="1379"/>
        <v>MS 201</v>
      </c>
      <c r="B713" s="661">
        <f t="shared" si="1393"/>
        <v>66</v>
      </c>
      <c r="C713" s="661" t="str">
        <f t="shared" si="1394"/>
        <v>MS 201-66</v>
      </c>
      <c r="D713" s="346">
        <f t="shared" si="1460"/>
        <v>41754</v>
      </c>
      <c r="E713" s="347">
        <v>7162007.3426000001</v>
      </c>
      <c r="F713" s="348">
        <v>665766.32189999998</v>
      </c>
      <c r="G713" s="348">
        <v>889.30600000000004</v>
      </c>
      <c r="H713" s="355">
        <f t="shared" si="1454"/>
        <v>0.99644371642424268</v>
      </c>
      <c r="I713" s="356">
        <f t="shared" si="1455"/>
        <v>45.425240788312479</v>
      </c>
      <c r="J713" s="356">
        <f t="shared" si="1456"/>
        <v>-0.69999999999481588</v>
      </c>
      <c r="K713" s="356">
        <f t="shared" si="1457"/>
        <v>-45.899999999994634</v>
      </c>
      <c r="L713" s="356">
        <f t="shared" si="1458"/>
        <v>0.12455546455303033</v>
      </c>
      <c r="M713" s="356">
        <f t="shared" si="1459"/>
        <v>8.7499999999351985E-2</v>
      </c>
      <c r="N713" s="361" t="str">
        <f t="shared" si="1384"/>
        <v>OK</v>
      </c>
      <c r="O713" s="361" t="str">
        <f t="shared" si="1385"/>
        <v>OK</v>
      </c>
      <c r="P713" s="361" t="str">
        <f t="shared" si="1386"/>
        <v>COND. MIN.</v>
      </c>
      <c r="Q713" s="361" t="str">
        <f t="shared" ref="Q713:Q744" si="1461">IF(M713&lt;=2,"COND. MIN.",IF(AND(2&lt;M713, M713&lt;=4),"ATENÇÃO",IF(AND(4&lt;M713, M713&lt;=10),"ALERTA","INTERVENÇÃO")))</f>
        <v>COND. MIN.</v>
      </c>
      <c r="R713" s="625"/>
      <c r="S713" s="625"/>
      <c r="T713" s="625"/>
      <c r="U713" s="625"/>
      <c r="V713" s="356">
        <f t="shared" ref="V713:V744" si="1462">(E713-$E$648)*100</f>
        <v>2.9400000348687172</v>
      </c>
      <c r="W713" s="356">
        <f t="shared" ref="W713:W744" si="1463">(F713-$F$648)*100</f>
        <v>-45.33000000519678</v>
      </c>
      <c r="X713" s="361" t="str">
        <f t="shared" si="1387"/>
        <v>NORTE</v>
      </c>
      <c r="Y713" s="361" t="str">
        <f t="shared" si="1388"/>
        <v>OESTE</v>
      </c>
      <c r="Z713" s="361" t="str">
        <f t="shared" si="1389"/>
        <v>NOROESTE</v>
      </c>
      <c r="AA713" s="358">
        <f t="shared" ref="AA713:AA744" si="1464">ABS(ROUND(W713,2)/ROUND(I713,2))</f>
        <v>0.99779881135813331</v>
      </c>
      <c r="AB713" s="359">
        <f t="shared" si="1390"/>
        <v>86.19770369354525</v>
      </c>
      <c r="AC713" s="360"/>
    </row>
    <row r="714" spans="1:29" ht="17.25" customHeight="1" x14ac:dyDescent="0.25">
      <c r="A714" s="345" t="str">
        <f t="shared" ref="A714:A777" si="1465">A713</f>
        <v>MS 201</v>
      </c>
      <c r="B714" s="661">
        <f t="shared" si="1393"/>
        <v>67</v>
      </c>
      <c r="C714" s="661" t="str">
        <f t="shared" si="1394"/>
        <v>MS 201-67</v>
      </c>
      <c r="D714" s="346">
        <f t="shared" si="1460"/>
        <v>41761</v>
      </c>
      <c r="E714" s="347">
        <v>7162007.3442000002</v>
      </c>
      <c r="F714" s="348">
        <v>665766.32369999995</v>
      </c>
      <c r="G714" s="348">
        <v>889.3</v>
      </c>
      <c r="H714" s="355">
        <f t="shared" ref="H714" si="1466">SQRT((E714-E713)^2+(F714-F713)^2)*100</f>
        <v>0.24083189431375746</v>
      </c>
      <c r="I714" s="356">
        <f t="shared" ref="I714" si="1467">SQRT((E714-$E$648)^2+(F714-$F$648)^2)*100</f>
        <v>45.256297915447959</v>
      </c>
      <c r="J714" s="356">
        <f t="shared" ref="J714" si="1468">(G714-G713)*100</f>
        <v>-0.60000000000854925</v>
      </c>
      <c r="K714" s="356">
        <f t="shared" ref="K714" si="1469">(G714-$G$648)*100</f>
        <v>-46.500000000003183</v>
      </c>
      <c r="L714" s="356">
        <f t="shared" ref="L714" si="1470">H714/(D714-D713)</f>
        <v>3.4404556330536781E-2</v>
      </c>
      <c r="M714" s="356">
        <f t="shared" ref="M714" si="1471">ABS(J714/(D714-D713))</f>
        <v>8.571428571550703E-2</v>
      </c>
      <c r="N714" s="361" t="str">
        <f t="shared" ref="N714:N767" si="1472">IF(L714&lt;=0.25,"OK",IF(AND(0.25&lt;L714,L714&lt;=1),"ATENÇÃO",IF(AND(1&lt;L714,L714&lt;=4),"ALERTA",IF(AND(4&lt;L714,L714&lt;=14),"INTERVENÇÃO","PARALISAÇÃO"))))</f>
        <v>OK</v>
      </c>
      <c r="O714" s="361" t="str">
        <f t="shared" ref="O714:O767" si="1473">IF(M714&lt;=0.25,"OK",IF(AND(0.25&lt;M714,M714&lt;=1),"ATENÇÃO",IF(AND(1&lt;M714,M714&lt;=4),"ALERTA",IF(AND(4&lt;M714,M714&lt;=14),"INTERVENÇÃO","PARALISAÇÃO"))))</f>
        <v>OK</v>
      </c>
      <c r="P714" s="361" t="str">
        <f t="shared" ref="P714:P767" si="1474">IF(L714&lt;=1,"COND. MIN.",IF(AND(1&lt;L714, L714&lt;=2),"ATENÇÃO",IF(AND(2&lt;L714,L714&lt;=5),"ALERTA","INTERVENÇÃO")))</f>
        <v>COND. MIN.</v>
      </c>
      <c r="Q714" s="361" t="str">
        <f t="shared" si="1461"/>
        <v>COND. MIN.</v>
      </c>
      <c r="R714" s="625"/>
      <c r="S714" s="625"/>
      <c r="T714" s="625"/>
      <c r="U714" s="625"/>
      <c r="V714" s="356">
        <f t="shared" si="1462"/>
        <v>3.1000000424683094</v>
      </c>
      <c r="W714" s="356">
        <f t="shared" si="1463"/>
        <v>-45.150000008288771</v>
      </c>
      <c r="X714" s="361" t="str">
        <f t="shared" ref="X714:X734" si="1475">IF(V714&gt;0,"NORTE","SUL")</f>
        <v>NORTE</v>
      </c>
      <c r="Y714" s="361" t="str">
        <f t="shared" ref="Y714:Y734" si="1476">IF(W714&gt;0,"LESTE","OESTE")</f>
        <v>OESTE</v>
      </c>
      <c r="Z714" s="361" t="str">
        <f t="shared" ref="Z714:Z734" si="1477">IF(AND(X714="SUL", Y714="LESTE"),"SUDESTE", IF(AND(X714="SUL", Y714="OESTE"), "SUDOESTE", IF(AND(X714="NORTE", Y714="LESTE"), "NORDESTE", "NOROESTE")))</f>
        <v>NOROESTE</v>
      </c>
      <c r="AA714" s="358">
        <f t="shared" si="1464"/>
        <v>0.99756959787892174</v>
      </c>
      <c r="AB714" s="359">
        <f t="shared" ref="AB714:AB734" si="1478">DEGREES(ASIN(AA714))</f>
        <v>86.004559234426424</v>
      </c>
      <c r="AC714" s="360"/>
    </row>
    <row r="715" spans="1:29" ht="17.25" customHeight="1" x14ac:dyDescent="0.25">
      <c r="A715" s="345" t="str">
        <f t="shared" si="1465"/>
        <v>MS 201</v>
      </c>
      <c r="B715" s="661">
        <f t="shared" si="1393"/>
        <v>68</v>
      </c>
      <c r="C715" s="661" t="str">
        <f t="shared" si="1394"/>
        <v>MS 201-68</v>
      </c>
      <c r="D715" s="346">
        <f t="shared" si="1460"/>
        <v>41768</v>
      </c>
      <c r="E715" s="347">
        <v>7162007.3422999997</v>
      </c>
      <c r="F715" s="348">
        <v>665766.31999999995</v>
      </c>
      <c r="G715" s="348">
        <v>889.28700000000003</v>
      </c>
      <c r="H715" s="355">
        <f t="shared" ref="H715" si="1479">SQRT((E715-E714)^2+(F715-F714)^2)*100</f>
        <v>0.4159327096962413</v>
      </c>
      <c r="I715" s="356">
        <f t="shared" ref="I715" si="1480">SQRT((E715-$E$648)^2+(F715-$F$648)^2)*100</f>
        <v>45.612920326616766</v>
      </c>
      <c r="J715" s="356">
        <f t="shared" ref="J715" si="1481">(G715-G714)*100</f>
        <v>-1.2999999999919964</v>
      </c>
      <c r="K715" s="356">
        <f t="shared" ref="K715" si="1482">(G715-$G$648)*100</f>
        <v>-47.79999999999518</v>
      </c>
      <c r="L715" s="356">
        <f t="shared" ref="L715" si="1483">H715/(D715-D714)</f>
        <v>5.9418958528034471E-2</v>
      </c>
      <c r="M715" s="356">
        <f t="shared" ref="M715" si="1484">ABS(J715/(D715-D714))</f>
        <v>0.18571428571314236</v>
      </c>
      <c r="N715" s="361" t="str">
        <f t="shared" si="1472"/>
        <v>OK</v>
      </c>
      <c r="O715" s="361" t="str">
        <f t="shared" si="1473"/>
        <v>OK</v>
      </c>
      <c r="P715" s="361" t="str">
        <f t="shared" si="1474"/>
        <v>COND. MIN.</v>
      </c>
      <c r="Q715" s="361" t="str">
        <f t="shared" si="1461"/>
        <v>COND. MIN.</v>
      </c>
      <c r="R715" s="625"/>
      <c r="S715" s="625"/>
      <c r="T715" s="625"/>
      <c r="U715" s="625"/>
      <c r="V715" s="356">
        <f t="shared" si="1462"/>
        <v>2.909999992698431</v>
      </c>
      <c r="W715" s="356">
        <f t="shared" si="1463"/>
        <v>-45.52000000840053</v>
      </c>
      <c r="X715" s="361" t="str">
        <f t="shared" si="1475"/>
        <v>NORTE</v>
      </c>
      <c r="Y715" s="361" t="str">
        <f t="shared" si="1476"/>
        <v>OESTE</v>
      </c>
      <c r="Z715" s="361" t="str">
        <f t="shared" si="1477"/>
        <v>NOROESTE</v>
      </c>
      <c r="AA715" s="358">
        <f t="shared" si="1464"/>
        <v>0.99802674852006146</v>
      </c>
      <c r="AB715" s="359">
        <f t="shared" si="1478"/>
        <v>86.400018333622654</v>
      </c>
      <c r="AC715" s="360"/>
    </row>
    <row r="716" spans="1:29" ht="17.25" customHeight="1" x14ac:dyDescent="0.25">
      <c r="A716" s="345" t="str">
        <f t="shared" si="1465"/>
        <v>MS 201</v>
      </c>
      <c r="B716" s="661">
        <f t="shared" si="1393"/>
        <v>69</v>
      </c>
      <c r="C716" s="661" t="str">
        <f t="shared" si="1394"/>
        <v>MS 201-69</v>
      </c>
      <c r="D716" s="346">
        <f t="shared" si="1460"/>
        <v>41775</v>
      </c>
      <c r="E716" s="347">
        <v>7162007.3481999999</v>
      </c>
      <c r="F716" s="348">
        <v>665766.31530000002</v>
      </c>
      <c r="G716" s="348">
        <v>889.279</v>
      </c>
      <c r="H716" s="355">
        <f t="shared" ref="H716" si="1485">SQRT((E716-E715)^2+(F716-F715)^2)*100</f>
        <v>0.75432089976746342</v>
      </c>
      <c r="I716" s="356">
        <f t="shared" ref="I716" si="1486">SQRT((E716-$E$648)^2+(F716-$F$648)^2)*100</f>
        <v>46.122988847790012</v>
      </c>
      <c r="J716" s="356">
        <f t="shared" ref="J716" si="1487">(G716-G715)*100</f>
        <v>-0.80000000000381988</v>
      </c>
      <c r="K716" s="356">
        <f t="shared" ref="K716" si="1488">(G716-$G$648)*100</f>
        <v>-48.599999999999</v>
      </c>
      <c r="L716" s="356">
        <f t="shared" ref="L716" si="1489">H716/(D716-D715)</f>
        <v>0.10776012853820906</v>
      </c>
      <c r="M716" s="356">
        <f t="shared" ref="M716" si="1490">ABS(J716/(D716-D715))</f>
        <v>0.11428571428625998</v>
      </c>
      <c r="N716" s="361" t="str">
        <f t="shared" si="1472"/>
        <v>OK</v>
      </c>
      <c r="O716" s="361" t="str">
        <f t="shared" si="1473"/>
        <v>OK</v>
      </c>
      <c r="P716" s="361" t="str">
        <f t="shared" si="1474"/>
        <v>COND. MIN.</v>
      </c>
      <c r="Q716" s="361" t="str">
        <f t="shared" si="1461"/>
        <v>COND. MIN.</v>
      </c>
      <c r="R716" s="625"/>
      <c r="S716" s="625"/>
      <c r="T716" s="625"/>
      <c r="U716" s="625"/>
      <c r="V716" s="356">
        <f t="shared" si="1462"/>
        <v>3.5000000149011612</v>
      </c>
      <c r="W716" s="356">
        <f t="shared" si="1463"/>
        <v>-45.990000001620501</v>
      </c>
      <c r="X716" s="361" t="str">
        <f t="shared" si="1475"/>
        <v>NORTE</v>
      </c>
      <c r="Y716" s="361" t="str">
        <f t="shared" si="1476"/>
        <v>OESTE</v>
      </c>
      <c r="Z716" s="361" t="str">
        <f t="shared" si="1477"/>
        <v>NOROESTE</v>
      </c>
      <c r="AA716" s="358">
        <f t="shared" si="1464"/>
        <v>0.99718126626192549</v>
      </c>
      <c r="AB716" s="359">
        <f t="shared" si="1478"/>
        <v>85.697045803215829</v>
      </c>
      <c r="AC716" s="360"/>
    </row>
    <row r="717" spans="1:29" ht="17.25" customHeight="1" x14ac:dyDescent="0.25">
      <c r="A717" s="345" t="str">
        <f t="shared" si="1465"/>
        <v>MS 201</v>
      </c>
      <c r="B717" s="661">
        <f t="shared" si="1393"/>
        <v>70</v>
      </c>
      <c r="C717" s="661" t="str">
        <f t="shared" si="1394"/>
        <v>MS 201-70</v>
      </c>
      <c r="D717" s="346">
        <f t="shared" si="1460"/>
        <v>41782</v>
      </c>
      <c r="E717" s="347">
        <v>7162007.3468000004</v>
      </c>
      <c r="F717" s="348">
        <v>665766.31070000003</v>
      </c>
      <c r="G717" s="348">
        <v>889.27</v>
      </c>
      <c r="H717" s="355">
        <f t="shared" ref="H717" si="1491">SQRT((E717-E716)^2+(F717-F716)^2)*100</f>
        <v>0.48083259482304219</v>
      </c>
      <c r="I717" s="356">
        <f t="shared" ref="I717" si="1492">SQRT((E717-$E$648)^2+(F717-$F$648)^2)*100</f>
        <v>46.57136567102053</v>
      </c>
      <c r="J717" s="356">
        <f t="shared" ref="J717" si="1493">(G717-G716)*100</f>
        <v>-0.90000000000145519</v>
      </c>
      <c r="K717" s="356">
        <f t="shared" ref="K717" si="1494">(G717-$G$648)*100</f>
        <v>-49.500000000000455</v>
      </c>
      <c r="L717" s="356">
        <f t="shared" ref="L717" si="1495">H717/(D717-D716)</f>
        <v>6.8690370689006033E-2</v>
      </c>
      <c r="M717" s="356">
        <f t="shared" ref="M717" si="1496">ABS(J717/(D717-D716))</f>
        <v>0.12857142857163645</v>
      </c>
      <c r="N717" s="361" t="str">
        <f t="shared" si="1472"/>
        <v>OK</v>
      </c>
      <c r="O717" s="361" t="str">
        <f t="shared" si="1473"/>
        <v>OK</v>
      </c>
      <c r="P717" s="361" t="str">
        <f t="shared" si="1474"/>
        <v>COND. MIN.</v>
      </c>
      <c r="Q717" s="361" t="str">
        <f t="shared" si="1461"/>
        <v>COND. MIN.</v>
      </c>
      <c r="R717" s="625"/>
      <c r="S717" s="625"/>
      <c r="T717" s="625"/>
      <c r="U717" s="625"/>
      <c r="V717" s="356">
        <f t="shared" si="1462"/>
        <v>3.3600000664591789</v>
      </c>
      <c r="W717" s="356">
        <f t="shared" si="1463"/>
        <v>-46.450000000186265</v>
      </c>
      <c r="X717" s="361" t="str">
        <f t="shared" si="1475"/>
        <v>NORTE</v>
      </c>
      <c r="Y717" s="361" t="str">
        <f t="shared" si="1476"/>
        <v>OESTE</v>
      </c>
      <c r="Z717" s="361" t="str">
        <f t="shared" si="1477"/>
        <v>NOROESTE</v>
      </c>
      <c r="AA717" s="358">
        <f t="shared" si="1464"/>
        <v>0.99742323384152898</v>
      </c>
      <c r="AB717" s="359">
        <f t="shared" si="1478"/>
        <v>85.885960713093951</v>
      </c>
      <c r="AC717" s="360"/>
    </row>
    <row r="718" spans="1:29" ht="17.25" customHeight="1" x14ac:dyDescent="0.25">
      <c r="A718" s="345" t="str">
        <f t="shared" si="1465"/>
        <v>MS 201</v>
      </c>
      <c r="B718" s="661">
        <f t="shared" si="1393"/>
        <v>71</v>
      </c>
      <c r="C718" s="661" t="str">
        <f t="shared" si="1394"/>
        <v>MS 201-71</v>
      </c>
      <c r="D718" s="346">
        <f t="shared" si="1460"/>
        <v>41789</v>
      </c>
      <c r="E718" s="347">
        <v>7162007.3428999996</v>
      </c>
      <c r="F718" s="348">
        <v>665766.30220000003</v>
      </c>
      <c r="G718" s="348">
        <v>889.26099999999997</v>
      </c>
      <c r="H718" s="355">
        <f t="shared" ref="H718:H719" si="1497">SQRT((E718-E717)^2+(F718-F717)^2)*100</f>
        <v>0.93520054734672031</v>
      </c>
      <c r="I718" s="356">
        <f t="shared" ref="I718:I719" si="1498">SQRT((E718-$E$648)^2+(F718-$F$648)^2)*100</f>
        <v>47.393152457784296</v>
      </c>
      <c r="J718" s="356">
        <f t="shared" ref="J718:J719" si="1499">(G718-G717)*100</f>
        <v>-0.90000000000145519</v>
      </c>
      <c r="K718" s="356">
        <f t="shared" ref="K718:K719" si="1500">(G718-$G$648)*100</f>
        <v>-50.40000000000191</v>
      </c>
      <c r="L718" s="356">
        <f t="shared" ref="L718:L719" si="1501">H718/(D718-D717)</f>
        <v>0.13360007819238862</v>
      </c>
      <c r="M718" s="356">
        <f t="shared" ref="M718:M719" si="1502">ABS(J718/(D718-D717))</f>
        <v>0.12857142857163645</v>
      </c>
      <c r="N718" s="361" t="str">
        <f t="shared" si="1472"/>
        <v>OK</v>
      </c>
      <c r="O718" s="361" t="str">
        <f t="shared" si="1473"/>
        <v>OK</v>
      </c>
      <c r="P718" s="361" t="str">
        <f t="shared" si="1474"/>
        <v>COND. MIN.</v>
      </c>
      <c r="Q718" s="361" t="str">
        <f t="shared" si="1461"/>
        <v>COND. MIN.</v>
      </c>
      <c r="R718" s="625"/>
      <c r="S718" s="625"/>
      <c r="T718" s="625"/>
      <c r="U718" s="625"/>
      <c r="V718" s="356">
        <f t="shared" si="1462"/>
        <v>2.9699999839067459</v>
      </c>
      <c r="W718" s="356">
        <f t="shared" si="1463"/>
        <v>-47.299999999813735</v>
      </c>
      <c r="X718" s="361" t="str">
        <f t="shared" si="1475"/>
        <v>NORTE</v>
      </c>
      <c r="Y718" s="361" t="str">
        <f t="shared" si="1476"/>
        <v>OESTE</v>
      </c>
      <c r="Z718" s="361" t="str">
        <f t="shared" si="1477"/>
        <v>NOROESTE</v>
      </c>
      <c r="AA718" s="358">
        <f t="shared" si="1464"/>
        <v>0.99810086516142638</v>
      </c>
      <c r="AB718" s="359">
        <f t="shared" si="1478"/>
        <v>86.468296087046809</v>
      </c>
      <c r="AC718" s="360"/>
    </row>
    <row r="719" spans="1:29" ht="17.25" customHeight="1" x14ac:dyDescent="0.25">
      <c r="A719" s="345" t="str">
        <f t="shared" si="1465"/>
        <v>MS 201</v>
      </c>
      <c r="B719" s="661">
        <f t="shared" si="1393"/>
        <v>72</v>
      </c>
      <c r="C719" s="661" t="str">
        <f t="shared" si="1394"/>
        <v>MS 201-72</v>
      </c>
      <c r="D719" s="346">
        <f t="shared" si="1460"/>
        <v>41796</v>
      </c>
      <c r="E719" s="347">
        <v>7162007.3427999998</v>
      </c>
      <c r="F719" s="348">
        <v>665766.30099999998</v>
      </c>
      <c r="G719" s="348">
        <v>889.25</v>
      </c>
      <c r="H719" s="355">
        <f t="shared" si="1497"/>
        <v>0.12041595005720979</v>
      </c>
      <c r="I719" s="356">
        <f t="shared" si="1498"/>
        <v>47.512293151648514</v>
      </c>
      <c r="J719" s="356">
        <f t="shared" si="1499"/>
        <v>-1.0999999999967258</v>
      </c>
      <c r="K719" s="356">
        <f t="shared" si="1500"/>
        <v>-51.499999999998636</v>
      </c>
      <c r="L719" s="356">
        <f t="shared" si="1501"/>
        <v>1.72022785796014E-2</v>
      </c>
      <c r="M719" s="356">
        <f t="shared" si="1502"/>
        <v>0.1571428571423894</v>
      </c>
      <c r="N719" s="361" t="str">
        <f t="shared" si="1472"/>
        <v>OK</v>
      </c>
      <c r="O719" s="361" t="str">
        <f t="shared" si="1473"/>
        <v>OK</v>
      </c>
      <c r="P719" s="361" t="str">
        <f t="shared" si="1474"/>
        <v>COND. MIN.</v>
      </c>
      <c r="Q719" s="361" t="str">
        <f t="shared" si="1461"/>
        <v>COND. MIN.</v>
      </c>
      <c r="R719" s="625"/>
      <c r="S719" s="625"/>
      <c r="T719" s="625"/>
      <c r="U719" s="625"/>
      <c r="V719" s="356">
        <f t="shared" si="1462"/>
        <v>2.9600000008940697</v>
      </c>
      <c r="W719" s="356">
        <f t="shared" si="1463"/>
        <v>-47.42000000551343</v>
      </c>
      <c r="X719" s="361" t="str">
        <f t="shared" si="1475"/>
        <v>NORTE</v>
      </c>
      <c r="Y719" s="361" t="str">
        <f t="shared" si="1476"/>
        <v>OESTE</v>
      </c>
      <c r="Z719" s="361" t="str">
        <f t="shared" si="1477"/>
        <v>NOROESTE</v>
      </c>
      <c r="AA719" s="358">
        <f t="shared" si="1464"/>
        <v>0.998105661965902</v>
      </c>
      <c r="AB719" s="359">
        <f t="shared" si="1478"/>
        <v>86.472760478596513</v>
      </c>
      <c r="AC719" s="360"/>
    </row>
    <row r="720" spans="1:29" ht="17.25" customHeight="1" x14ac:dyDescent="0.25">
      <c r="A720" s="345" t="str">
        <f t="shared" si="1465"/>
        <v>MS 201</v>
      </c>
      <c r="B720" s="661">
        <f t="shared" si="1393"/>
        <v>73</v>
      </c>
      <c r="C720" s="661" t="str">
        <f t="shared" si="1394"/>
        <v>MS 201-73</v>
      </c>
      <c r="D720" s="346">
        <f t="shared" si="1460"/>
        <v>41803</v>
      </c>
      <c r="E720" s="347">
        <v>7162007.3411999997</v>
      </c>
      <c r="F720" s="348">
        <v>665766.29680000001</v>
      </c>
      <c r="G720" s="348">
        <v>889.24599999999998</v>
      </c>
      <c r="H720" s="355">
        <f t="shared" ref="H720:H726" si="1503">SQRT((E720-E719)^2+(F720-F719)^2)*100</f>
        <v>0.44944410067459595</v>
      </c>
      <c r="I720" s="356">
        <f t="shared" ref="I720:I726" si="1504">SQRT((E720-$E$648)^2+(F720-$F$648)^2)*100</f>
        <v>47.921869748278432</v>
      </c>
      <c r="J720" s="356">
        <f t="shared" ref="J720:J726" si="1505">(G720-G719)*100</f>
        <v>-0.40000000000190994</v>
      </c>
      <c r="K720" s="356">
        <f t="shared" ref="K720:K726" si="1506">(G720-$G$648)*100</f>
        <v>-51.900000000000546</v>
      </c>
      <c r="L720" s="356">
        <f t="shared" ref="L720:L726" si="1507">H720/(D720-D719)</f>
        <v>6.420630009637085E-2</v>
      </c>
      <c r="M720" s="356">
        <f t="shared" ref="M720:M726" si="1508">ABS(J720/(D720-D719))</f>
        <v>5.7142857143129992E-2</v>
      </c>
      <c r="N720" s="361" t="str">
        <f t="shared" si="1472"/>
        <v>OK</v>
      </c>
      <c r="O720" s="361" t="str">
        <f t="shared" si="1473"/>
        <v>OK</v>
      </c>
      <c r="P720" s="361" t="str">
        <f t="shared" si="1474"/>
        <v>COND. MIN.</v>
      </c>
      <c r="Q720" s="361" t="str">
        <f t="shared" si="1461"/>
        <v>COND. MIN.</v>
      </c>
      <c r="R720" s="625"/>
      <c r="S720" s="625"/>
      <c r="T720" s="625"/>
      <c r="U720" s="625"/>
      <c r="V720" s="356">
        <f t="shared" si="1462"/>
        <v>2.7999999932944775</v>
      </c>
      <c r="W720" s="356">
        <f t="shared" si="1463"/>
        <v>-47.840000002179295</v>
      </c>
      <c r="X720" s="361" t="str">
        <f t="shared" si="1475"/>
        <v>NORTE</v>
      </c>
      <c r="Y720" s="361" t="str">
        <f t="shared" si="1476"/>
        <v>OESTE</v>
      </c>
      <c r="Z720" s="361" t="str">
        <f t="shared" si="1477"/>
        <v>NOROESTE</v>
      </c>
      <c r="AA720" s="358">
        <f t="shared" si="1464"/>
        <v>0.998330550918197</v>
      </c>
      <c r="AB720" s="359">
        <f t="shared" si="1478"/>
        <v>86.688805767551827</v>
      </c>
      <c r="AC720" s="360"/>
    </row>
    <row r="721" spans="1:29" ht="17.25" customHeight="1" x14ac:dyDescent="0.25">
      <c r="A721" s="345" t="str">
        <f t="shared" si="1465"/>
        <v>MS 201</v>
      </c>
      <c r="B721" s="661">
        <f t="shared" si="1393"/>
        <v>74</v>
      </c>
      <c r="C721" s="661" t="str">
        <f t="shared" si="1394"/>
        <v>MS 201-74</v>
      </c>
      <c r="D721" s="346">
        <f t="shared" si="1460"/>
        <v>41810</v>
      </c>
      <c r="E721" s="347">
        <v>7162007.3421999998</v>
      </c>
      <c r="F721" s="348">
        <v>665766.3088</v>
      </c>
      <c r="G721" s="348">
        <v>889.24</v>
      </c>
      <c r="H721" s="355">
        <f t="shared" si="1503"/>
        <v>1.2041594580339139</v>
      </c>
      <c r="I721" s="356">
        <f t="shared" si="1504"/>
        <v>46.730071692352432</v>
      </c>
      <c r="J721" s="356">
        <f t="shared" si="1505"/>
        <v>-0.59999999999718057</v>
      </c>
      <c r="K721" s="356">
        <f t="shared" si="1506"/>
        <v>-52.499999999997726</v>
      </c>
      <c r="L721" s="356">
        <f t="shared" si="1507"/>
        <v>0.17202277971913055</v>
      </c>
      <c r="M721" s="356">
        <f t="shared" si="1508"/>
        <v>8.571428571388294E-2</v>
      </c>
      <c r="N721" s="361" t="str">
        <f t="shared" si="1472"/>
        <v>OK</v>
      </c>
      <c r="O721" s="361" t="str">
        <f t="shared" si="1473"/>
        <v>OK</v>
      </c>
      <c r="P721" s="361" t="str">
        <f t="shared" si="1474"/>
        <v>COND. MIN.</v>
      </c>
      <c r="Q721" s="361" t="str">
        <f t="shared" si="1461"/>
        <v>COND. MIN.</v>
      </c>
      <c r="R721" s="625"/>
      <c r="S721" s="625"/>
      <c r="T721" s="625"/>
      <c r="U721" s="625"/>
      <c r="V721" s="356">
        <f t="shared" si="1462"/>
        <v>2.9000000096857548</v>
      </c>
      <c r="W721" s="356">
        <f t="shared" si="1463"/>
        <v>-46.640000003390014</v>
      </c>
      <c r="X721" s="361" t="str">
        <f t="shared" si="1475"/>
        <v>NORTE</v>
      </c>
      <c r="Y721" s="361" t="str">
        <f t="shared" si="1476"/>
        <v>OESTE</v>
      </c>
      <c r="Z721" s="361" t="str">
        <f t="shared" si="1477"/>
        <v>NOROESTE</v>
      </c>
      <c r="AA721" s="358">
        <f t="shared" si="1464"/>
        <v>0.99807404237106789</v>
      </c>
      <c r="AB721" s="359">
        <f t="shared" si="1478"/>
        <v>86.443435233352815</v>
      </c>
      <c r="AC721" s="360"/>
    </row>
    <row r="722" spans="1:29" ht="17.25" customHeight="1" x14ac:dyDescent="0.25">
      <c r="A722" s="345" t="str">
        <f t="shared" si="1465"/>
        <v>MS 201</v>
      </c>
      <c r="B722" s="661">
        <f t="shared" si="1393"/>
        <v>75</v>
      </c>
      <c r="C722" s="661" t="str">
        <f t="shared" si="1394"/>
        <v>MS 201-75</v>
      </c>
      <c r="D722" s="346">
        <f t="shared" si="1460"/>
        <v>41817</v>
      </c>
      <c r="E722" s="347">
        <v>7162007.3476999998</v>
      </c>
      <c r="F722" s="348">
        <v>665766.321</v>
      </c>
      <c r="G722" s="348">
        <v>889.23199999999997</v>
      </c>
      <c r="H722" s="355">
        <f t="shared" si="1503"/>
        <v>1.3382451180876638</v>
      </c>
      <c r="I722" s="356">
        <f t="shared" si="1504"/>
        <v>45.550838635286453</v>
      </c>
      <c r="J722" s="356">
        <f t="shared" si="1505"/>
        <v>-0.80000000000381988</v>
      </c>
      <c r="K722" s="356">
        <f t="shared" si="1506"/>
        <v>-53.300000000001546</v>
      </c>
      <c r="L722" s="356">
        <f t="shared" si="1507"/>
        <v>0.1911778740125234</v>
      </c>
      <c r="M722" s="356">
        <f t="shared" si="1508"/>
        <v>0.11428571428625998</v>
      </c>
      <c r="N722" s="361" t="str">
        <f t="shared" si="1472"/>
        <v>OK</v>
      </c>
      <c r="O722" s="361" t="str">
        <f t="shared" si="1473"/>
        <v>OK</v>
      </c>
      <c r="P722" s="361" t="str">
        <f t="shared" si="1474"/>
        <v>COND. MIN.</v>
      </c>
      <c r="Q722" s="361" t="str">
        <f t="shared" si="1461"/>
        <v>COND. MIN.</v>
      </c>
      <c r="R722" s="625"/>
      <c r="S722" s="625"/>
      <c r="T722" s="625"/>
      <c r="U722" s="625"/>
      <c r="V722" s="356">
        <f t="shared" si="1462"/>
        <v>3.4500000067055225</v>
      </c>
      <c r="W722" s="356">
        <f t="shared" si="1463"/>
        <v>-45.420000003650784</v>
      </c>
      <c r="X722" s="361" t="str">
        <f t="shared" si="1475"/>
        <v>NORTE</v>
      </c>
      <c r="Y722" s="361" t="str">
        <f t="shared" si="1476"/>
        <v>OESTE</v>
      </c>
      <c r="Z722" s="361" t="str">
        <f t="shared" si="1477"/>
        <v>NOROESTE</v>
      </c>
      <c r="AA722" s="358">
        <f t="shared" si="1464"/>
        <v>0.99714599341383103</v>
      </c>
      <c r="AB722" s="359">
        <f t="shared" si="1478"/>
        <v>85.670193782158634</v>
      </c>
      <c r="AC722" s="360"/>
    </row>
    <row r="723" spans="1:29" ht="17.25" customHeight="1" x14ac:dyDescent="0.25">
      <c r="A723" s="345" t="str">
        <f t="shared" si="1465"/>
        <v>MS 201</v>
      </c>
      <c r="B723" s="661">
        <f t="shared" ref="B723:B786" si="1509">IF(A722=A723,B722+1,1)</f>
        <v>76</v>
      </c>
      <c r="C723" s="661" t="str">
        <f t="shared" ref="C723:C786" si="1510">A723&amp;"-"&amp;B723</f>
        <v>MS 201-76</v>
      </c>
      <c r="D723" s="346">
        <f t="shared" si="1460"/>
        <v>41824</v>
      </c>
      <c r="E723" s="347">
        <v>7162007.3381000003</v>
      </c>
      <c r="F723" s="348">
        <v>665766.28469999996</v>
      </c>
      <c r="G723" s="348">
        <v>889.22</v>
      </c>
      <c r="H723" s="355">
        <f t="shared" si="1503"/>
        <v>3.7547969232659719</v>
      </c>
      <c r="I723" s="356">
        <f t="shared" si="1504"/>
        <v>49.113161178881022</v>
      </c>
      <c r="J723" s="356">
        <f t="shared" si="1505"/>
        <v>-1.1999999999943611</v>
      </c>
      <c r="K723" s="356">
        <f t="shared" si="1506"/>
        <v>-54.499999999995907</v>
      </c>
      <c r="L723" s="356">
        <f t="shared" si="1507"/>
        <v>0.53639956046656745</v>
      </c>
      <c r="M723" s="356">
        <f t="shared" si="1508"/>
        <v>0.17142857142776588</v>
      </c>
      <c r="N723" s="361" t="str">
        <f t="shared" si="1472"/>
        <v>ATENÇÃO</v>
      </c>
      <c r="O723" s="361" t="str">
        <f t="shared" si="1473"/>
        <v>OK</v>
      </c>
      <c r="P723" s="361" t="str">
        <f t="shared" si="1474"/>
        <v>COND. MIN.</v>
      </c>
      <c r="Q723" s="361" t="str">
        <f t="shared" si="1461"/>
        <v>COND. MIN.</v>
      </c>
      <c r="R723" s="625"/>
      <c r="S723" s="625"/>
      <c r="T723" s="625"/>
      <c r="U723" s="625"/>
      <c r="V723" s="356">
        <f t="shared" si="1462"/>
        <v>2.4900000542402267</v>
      </c>
      <c r="W723" s="356">
        <f t="shared" si="1463"/>
        <v>-49.050000007264316</v>
      </c>
      <c r="X723" s="361" t="str">
        <f t="shared" si="1475"/>
        <v>NORTE</v>
      </c>
      <c r="Y723" s="361" t="str">
        <f t="shared" si="1476"/>
        <v>OESTE</v>
      </c>
      <c r="Z723" s="361" t="str">
        <f t="shared" si="1477"/>
        <v>NOROESTE</v>
      </c>
      <c r="AA723" s="358">
        <f t="shared" si="1464"/>
        <v>0.99877825290164934</v>
      </c>
      <c r="AB723" s="359">
        <f t="shared" si="1478"/>
        <v>87.167483067078393</v>
      </c>
      <c r="AC723" s="360"/>
    </row>
    <row r="724" spans="1:29" ht="17.25" customHeight="1" x14ac:dyDescent="0.25">
      <c r="A724" s="345" t="str">
        <f t="shared" si="1465"/>
        <v>MS 201</v>
      </c>
      <c r="B724" s="661">
        <f t="shared" si="1509"/>
        <v>77</v>
      </c>
      <c r="C724" s="661" t="str">
        <f t="shared" si="1510"/>
        <v>MS 201-77</v>
      </c>
      <c r="D724" s="346">
        <f t="shared" si="1460"/>
        <v>41831</v>
      </c>
      <c r="E724" s="347">
        <v>7162007.3476</v>
      </c>
      <c r="F724" s="348">
        <v>665766.27139999997</v>
      </c>
      <c r="G724" s="348">
        <v>889.21199999999999</v>
      </c>
      <c r="H724" s="355">
        <f t="shared" si="1503"/>
        <v>1.6344417822855746</v>
      </c>
      <c r="I724" s="356">
        <f t="shared" si="1504"/>
        <v>50.497306866887726</v>
      </c>
      <c r="J724" s="356">
        <f t="shared" si="1505"/>
        <v>-0.80000000000381988</v>
      </c>
      <c r="K724" s="356">
        <f t="shared" si="1506"/>
        <v>-55.299999999999727</v>
      </c>
      <c r="L724" s="356">
        <f t="shared" si="1507"/>
        <v>0.23349168318365351</v>
      </c>
      <c r="M724" s="356">
        <f t="shared" si="1508"/>
        <v>0.11428571428625998</v>
      </c>
      <c r="N724" s="361" t="str">
        <f t="shared" si="1472"/>
        <v>OK</v>
      </c>
      <c r="O724" s="361" t="str">
        <f t="shared" si="1473"/>
        <v>OK</v>
      </c>
      <c r="P724" s="361" t="str">
        <f t="shared" si="1474"/>
        <v>COND. MIN.</v>
      </c>
      <c r="Q724" s="361" t="str">
        <f t="shared" si="1461"/>
        <v>COND. MIN.</v>
      </c>
      <c r="R724" s="625"/>
      <c r="S724" s="625"/>
      <c r="T724" s="625"/>
      <c r="U724" s="625"/>
      <c r="V724" s="356">
        <f t="shared" si="1462"/>
        <v>3.4400000236928463</v>
      </c>
      <c r="W724" s="356">
        <f t="shared" si="1463"/>
        <v>-50.380000006407499</v>
      </c>
      <c r="X724" s="361" t="str">
        <f t="shared" si="1475"/>
        <v>NORTE</v>
      </c>
      <c r="Y724" s="361" t="str">
        <f t="shared" si="1476"/>
        <v>OESTE</v>
      </c>
      <c r="Z724" s="361" t="str">
        <f t="shared" si="1477"/>
        <v>NOROESTE</v>
      </c>
      <c r="AA724" s="358">
        <f t="shared" si="1464"/>
        <v>0.99762376237623762</v>
      </c>
      <c r="AB724" s="359">
        <f t="shared" si="1478"/>
        <v>86.049349593606053</v>
      </c>
      <c r="AC724" s="360"/>
    </row>
    <row r="725" spans="1:29" ht="17.25" customHeight="1" x14ac:dyDescent="0.25">
      <c r="A725" s="345" t="str">
        <f t="shared" si="1465"/>
        <v>MS 201</v>
      </c>
      <c r="B725" s="661">
        <f t="shared" si="1509"/>
        <v>78</v>
      </c>
      <c r="C725" s="661" t="str">
        <f t="shared" si="1510"/>
        <v>MS 201-78</v>
      </c>
      <c r="D725" s="346">
        <f t="shared" si="1460"/>
        <v>41838</v>
      </c>
      <c r="E725" s="347">
        <v>7162007.3492000001</v>
      </c>
      <c r="F725" s="348">
        <v>665766.27040000004</v>
      </c>
      <c r="G725" s="348">
        <v>889.20500000000004</v>
      </c>
      <c r="H725" s="355">
        <f t="shared" si="1503"/>
        <v>0.18867962543293379</v>
      </c>
      <c r="I725" s="356">
        <f t="shared" si="1504"/>
        <v>50.6082048701237</v>
      </c>
      <c r="J725" s="356">
        <f t="shared" si="1505"/>
        <v>-0.69999999999481588</v>
      </c>
      <c r="K725" s="356">
        <f t="shared" si="1506"/>
        <v>-55.999999999994543</v>
      </c>
      <c r="L725" s="356">
        <f t="shared" si="1507"/>
        <v>2.6954232204704828E-2</v>
      </c>
      <c r="M725" s="356">
        <f t="shared" si="1508"/>
        <v>9.9999999999259417E-2</v>
      </c>
      <c r="N725" s="361" t="str">
        <f t="shared" si="1472"/>
        <v>OK</v>
      </c>
      <c r="O725" s="361" t="str">
        <f t="shared" si="1473"/>
        <v>OK</v>
      </c>
      <c r="P725" s="361" t="str">
        <f t="shared" si="1474"/>
        <v>COND. MIN.</v>
      </c>
      <c r="Q725" s="361" t="str">
        <f t="shared" si="1461"/>
        <v>COND. MIN.</v>
      </c>
      <c r="R725" s="625"/>
      <c r="S725" s="625"/>
      <c r="T725" s="625"/>
      <c r="U725" s="625"/>
      <c r="V725" s="356">
        <f t="shared" si="1462"/>
        <v>3.6000000312924385</v>
      </c>
      <c r="W725" s="356">
        <f t="shared" si="1463"/>
        <v>-50.479999999515712</v>
      </c>
      <c r="X725" s="361" t="str">
        <f t="shared" si="1475"/>
        <v>NORTE</v>
      </c>
      <c r="Y725" s="361" t="str">
        <f t="shared" si="1476"/>
        <v>OESTE</v>
      </c>
      <c r="Z725" s="361" t="str">
        <f t="shared" si="1477"/>
        <v>NOROESTE</v>
      </c>
      <c r="AA725" s="358">
        <f t="shared" si="1464"/>
        <v>0.99743133768030023</v>
      </c>
      <c r="AB725" s="359">
        <f t="shared" si="1478"/>
        <v>85.892437838336832</v>
      </c>
      <c r="AC725" s="360"/>
    </row>
    <row r="726" spans="1:29" ht="17.25" customHeight="1" x14ac:dyDescent="0.25">
      <c r="A726" s="345" t="str">
        <f t="shared" si="1465"/>
        <v>MS 201</v>
      </c>
      <c r="B726" s="661">
        <f t="shared" si="1509"/>
        <v>79</v>
      </c>
      <c r="C726" s="661" t="str">
        <f t="shared" si="1510"/>
        <v>MS 201-79</v>
      </c>
      <c r="D726" s="346">
        <f t="shared" si="1460"/>
        <v>41845</v>
      </c>
      <c r="E726" s="347">
        <v>7162007.3515999997</v>
      </c>
      <c r="F726" s="348">
        <v>665766.26890000002</v>
      </c>
      <c r="G726" s="348">
        <v>889.19899999999996</v>
      </c>
      <c r="H726" s="355">
        <f t="shared" si="1503"/>
        <v>0.28301940483140253</v>
      </c>
      <c r="I726" s="356">
        <f t="shared" si="1504"/>
        <v>50.775412357293902</v>
      </c>
      <c r="J726" s="356">
        <f t="shared" si="1505"/>
        <v>-0.60000000000854925</v>
      </c>
      <c r="K726" s="356">
        <f t="shared" si="1506"/>
        <v>-56.600000000003092</v>
      </c>
      <c r="L726" s="356">
        <f t="shared" si="1507"/>
        <v>4.0431343547343221E-2</v>
      </c>
      <c r="M726" s="356">
        <f t="shared" si="1508"/>
        <v>8.571428571550703E-2</v>
      </c>
      <c r="N726" s="361" t="str">
        <f t="shared" si="1472"/>
        <v>OK</v>
      </c>
      <c r="O726" s="361" t="str">
        <f t="shared" si="1473"/>
        <v>OK</v>
      </c>
      <c r="P726" s="361" t="str">
        <f t="shared" si="1474"/>
        <v>COND. MIN.</v>
      </c>
      <c r="Q726" s="361" t="str">
        <f t="shared" si="1461"/>
        <v>COND. MIN.</v>
      </c>
      <c r="R726" s="625"/>
      <c r="S726" s="625"/>
      <c r="T726" s="625"/>
      <c r="U726" s="625"/>
      <c r="V726" s="356">
        <f t="shared" si="1462"/>
        <v>3.8399999961256981</v>
      </c>
      <c r="W726" s="356">
        <f t="shared" si="1463"/>
        <v>-50.630000000819564</v>
      </c>
      <c r="X726" s="361" t="str">
        <f t="shared" si="1475"/>
        <v>NORTE</v>
      </c>
      <c r="Y726" s="361" t="str">
        <f t="shared" si="1476"/>
        <v>OESTE</v>
      </c>
      <c r="Z726" s="361" t="str">
        <f t="shared" si="1477"/>
        <v>NOROESTE</v>
      </c>
      <c r="AA726" s="358">
        <f t="shared" si="1464"/>
        <v>0.99704608113430482</v>
      </c>
      <c r="AB726" s="359">
        <f t="shared" si="1478"/>
        <v>85.595020665243055</v>
      </c>
      <c r="AC726" s="360"/>
    </row>
    <row r="727" spans="1:29" ht="17.25" customHeight="1" x14ac:dyDescent="0.25">
      <c r="A727" s="345" t="str">
        <f t="shared" si="1465"/>
        <v>MS 201</v>
      </c>
      <c r="B727" s="661">
        <f t="shared" si="1509"/>
        <v>80</v>
      </c>
      <c r="C727" s="661" t="str">
        <f t="shared" si="1510"/>
        <v>MS 201-80</v>
      </c>
      <c r="D727" s="346">
        <f t="shared" si="1460"/>
        <v>41866</v>
      </c>
      <c r="E727" s="347">
        <v>7162007.3509999998</v>
      </c>
      <c r="F727" s="348">
        <v>665766.25199999998</v>
      </c>
      <c r="G727" s="348">
        <v>889.173</v>
      </c>
      <c r="H727" s="355">
        <f t="shared" ref="H727:H728" si="1511">SQRT((E727-E726)^2+(F727-F726)^2)*100</f>
        <v>1.6910647576291917</v>
      </c>
      <c r="I727" s="356">
        <f t="shared" ref="I727:I728" si="1512">SQRT((E727-$E$648)^2+(F727-$F$648)^2)*100</f>
        <v>52.45637044825304</v>
      </c>
      <c r="J727" s="356">
        <f t="shared" ref="J727:J728" si="1513">(G727-G726)*100</f>
        <v>-2.5999999999953616</v>
      </c>
      <c r="K727" s="356">
        <f t="shared" ref="K727:K728" si="1514">(G727-$G$648)*100</f>
        <v>-59.199999999998454</v>
      </c>
      <c r="L727" s="356">
        <f t="shared" ref="L727:L728" si="1515">H727/(D727-D726)</f>
        <v>8.0526893220437698E-2</v>
      </c>
      <c r="M727" s="356">
        <f t="shared" ref="M727:M728" si="1516">ABS(J727/(D727-D726))</f>
        <v>0.12380952380930293</v>
      </c>
      <c r="N727" s="361" t="str">
        <f t="shared" si="1472"/>
        <v>OK</v>
      </c>
      <c r="O727" s="361" t="str">
        <f t="shared" si="1473"/>
        <v>OK</v>
      </c>
      <c r="P727" s="361" t="str">
        <f t="shared" si="1474"/>
        <v>COND. MIN.</v>
      </c>
      <c r="Q727" s="361" t="str">
        <f t="shared" si="1461"/>
        <v>COND. MIN.</v>
      </c>
      <c r="R727" s="625"/>
      <c r="S727" s="625"/>
      <c r="T727" s="625"/>
      <c r="U727" s="625"/>
      <c r="V727" s="356">
        <f t="shared" si="1462"/>
        <v>3.7800000049173832</v>
      </c>
      <c r="W727" s="356">
        <f t="shared" si="1463"/>
        <v>-52.320000005420297</v>
      </c>
      <c r="X727" s="361" t="str">
        <f t="shared" si="1475"/>
        <v>NORTE</v>
      </c>
      <c r="Y727" s="361" t="str">
        <f t="shared" si="1476"/>
        <v>OESTE</v>
      </c>
      <c r="Z727" s="361" t="str">
        <f t="shared" si="1477"/>
        <v>NOROESTE</v>
      </c>
      <c r="AA727" s="358">
        <f t="shared" si="1464"/>
        <v>0.99733130003812431</v>
      </c>
      <c r="AB727" s="359">
        <f t="shared" si="1478"/>
        <v>85.813181488158079</v>
      </c>
      <c r="AC727" s="360"/>
    </row>
    <row r="728" spans="1:29" ht="17.25" customHeight="1" x14ac:dyDescent="0.25">
      <c r="A728" s="345" t="str">
        <f t="shared" si="1465"/>
        <v>MS 201</v>
      </c>
      <c r="B728" s="661">
        <f t="shared" si="1509"/>
        <v>81</v>
      </c>
      <c r="C728" s="661" t="str">
        <f t="shared" si="1510"/>
        <v>MS 201-81</v>
      </c>
      <c r="D728" s="346">
        <f t="shared" si="1460"/>
        <v>41873</v>
      </c>
      <c r="E728" s="347">
        <v>7162007.3466999996</v>
      </c>
      <c r="F728" s="348">
        <v>665766.25549999997</v>
      </c>
      <c r="G728" s="348">
        <v>889.16700000000003</v>
      </c>
      <c r="H728" s="355">
        <f t="shared" si="1511"/>
        <v>0.55443666182167795</v>
      </c>
      <c r="I728" s="356">
        <f t="shared" si="1512"/>
        <v>52.07785902459522</v>
      </c>
      <c r="J728" s="356">
        <f t="shared" si="1513"/>
        <v>-0.59999999999718057</v>
      </c>
      <c r="K728" s="356">
        <f t="shared" si="1514"/>
        <v>-59.799999999995634</v>
      </c>
      <c r="L728" s="356">
        <f t="shared" si="1515"/>
        <v>7.9205237403096845E-2</v>
      </c>
      <c r="M728" s="356">
        <f t="shared" si="1516"/>
        <v>8.571428571388294E-2</v>
      </c>
      <c r="N728" s="361" t="str">
        <f t="shared" si="1472"/>
        <v>OK</v>
      </c>
      <c r="O728" s="361" t="str">
        <f t="shared" si="1473"/>
        <v>OK</v>
      </c>
      <c r="P728" s="361" t="str">
        <f t="shared" si="1474"/>
        <v>COND. MIN.</v>
      </c>
      <c r="Q728" s="361" t="str">
        <f t="shared" si="1461"/>
        <v>COND. MIN.</v>
      </c>
      <c r="R728" s="625"/>
      <c r="S728" s="625"/>
      <c r="T728" s="625"/>
      <c r="U728" s="625"/>
      <c r="V728" s="356">
        <f t="shared" si="1462"/>
        <v>3.3499999903142452</v>
      </c>
      <c r="W728" s="356">
        <f t="shared" si="1463"/>
        <v>-51.970000006258488</v>
      </c>
      <c r="X728" s="361" t="str">
        <f t="shared" si="1475"/>
        <v>NORTE</v>
      </c>
      <c r="Y728" s="361" t="str">
        <f t="shared" si="1476"/>
        <v>OESTE</v>
      </c>
      <c r="Z728" s="361" t="str">
        <f t="shared" si="1477"/>
        <v>NOROESTE</v>
      </c>
      <c r="AA728" s="358">
        <f t="shared" si="1464"/>
        <v>0.99788786482334868</v>
      </c>
      <c r="AB728" s="359">
        <f t="shared" si="1478"/>
        <v>86.275440166909547</v>
      </c>
      <c r="AC728" s="360"/>
    </row>
    <row r="729" spans="1:29" ht="17.25" customHeight="1" x14ac:dyDescent="0.25">
      <c r="A729" s="345" t="str">
        <f t="shared" si="1465"/>
        <v>MS 201</v>
      </c>
      <c r="B729" s="661">
        <f t="shared" si="1509"/>
        <v>82</v>
      </c>
      <c r="C729" s="661" t="str">
        <f t="shared" si="1510"/>
        <v>MS 201-82</v>
      </c>
      <c r="D729" s="346">
        <f t="shared" si="1460"/>
        <v>41880</v>
      </c>
      <c r="E729" s="347">
        <v>7162007.3402000004</v>
      </c>
      <c r="F729" s="348">
        <v>665766.24430000002</v>
      </c>
      <c r="G729" s="348">
        <v>889.16099999999994</v>
      </c>
      <c r="H729" s="355">
        <f t="shared" ref="H729:H732" si="1517">SQRT((E729-E728)^2+(F729-F728)^2)*100</f>
        <v>1.2949516922027924</v>
      </c>
      <c r="I729" s="356">
        <f t="shared" ref="I729:I732" si="1518">SQRT((E729-$E$648)^2+(F729-$F$648)^2)*100</f>
        <v>53.158612665406359</v>
      </c>
      <c r="J729" s="356">
        <f t="shared" ref="J729:J732" si="1519">(G729-G728)*100</f>
        <v>-0.60000000000854925</v>
      </c>
      <c r="K729" s="356">
        <f t="shared" ref="K729:K732" si="1520">(G729-$G$648)*100</f>
        <v>-60.400000000004184</v>
      </c>
      <c r="L729" s="356">
        <f t="shared" ref="L729:L732" si="1521">H729/(D729-D728)</f>
        <v>0.18499309888611321</v>
      </c>
      <c r="M729" s="356">
        <f t="shared" ref="M729:M732" si="1522">ABS(J729/(D729-D728))</f>
        <v>8.571428571550703E-2</v>
      </c>
      <c r="N729" s="361" t="str">
        <f t="shared" si="1472"/>
        <v>OK</v>
      </c>
      <c r="O729" s="361" t="str">
        <f t="shared" si="1473"/>
        <v>OK</v>
      </c>
      <c r="P729" s="361" t="str">
        <f t="shared" si="1474"/>
        <v>COND. MIN.</v>
      </c>
      <c r="Q729" s="361" t="str">
        <f t="shared" si="1461"/>
        <v>COND. MIN.</v>
      </c>
      <c r="R729" s="625"/>
      <c r="S729" s="625"/>
      <c r="T729" s="625"/>
      <c r="U729" s="625"/>
      <c r="V729" s="356">
        <f t="shared" si="1462"/>
        <v>2.7000000700354576</v>
      </c>
      <c r="W729" s="356">
        <f t="shared" si="1463"/>
        <v>-53.090000001247972</v>
      </c>
      <c r="X729" s="361" t="str">
        <f t="shared" si="1475"/>
        <v>NORTE</v>
      </c>
      <c r="Y729" s="361" t="str">
        <f t="shared" si="1476"/>
        <v>OESTE</v>
      </c>
      <c r="Z729" s="361" t="str">
        <f t="shared" si="1477"/>
        <v>NOROESTE</v>
      </c>
      <c r="AA729" s="358">
        <f t="shared" si="1464"/>
        <v>0.99868322046651625</v>
      </c>
      <c r="AB729" s="359">
        <f t="shared" si="1478"/>
        <v>87.059360196068667</v>
      </c>
      <c r="AC729" s="360"/>
    </row>
    <row r="730" spans="1:29" ht="17.25" customHeight="1" x14ac:dyDescent="0.25">
      <c r="A730" s="345" t="str">
        <f t="shared" si="1465"/>
        <v>MS 201</v>
      </c>
      <c r="B730" s="661">
        <f t="shared" si="1509"/>
        <v>83</v>
      </c>
      <c r="C730" s="661" t="str">
        <f t="shared" si="1510"/>
        <v>MS 201-83</v>
      </c>
      <c r="D730" s="346">
        <f t="shared" si="1460"/>
        <v>41887</v>
      </c>
      <c r="E730" s="347">
        <v>7162007.3486000001</v>
      </c>
      <c r="F730" s="348">
        <v>665766.28090000001</v>
      </c>
      <c r="G730" s="348">
        <v>889.15300000000002</v>
      </c>
      <c r="H730" s="355">
        <f t="shared" si="1517"/>
        <v>3.7551564473341505</v>
      </c>
      <c r="I730" s="356">
        <f t="shared" si="1518"/>
        <v>49.556598960022562</v>
      </c>
      <c r="J730" s="356">
        <f t="shared" si="1519"/>
        <v>-0.79999999999245119</v>
      </c>
      <c r="K730" s="356">
        <f t="shared" si="1520"/>
        <v>-61.199999999996635</v>
      </c>
      <c r="L730" s="356">
        <f t="shared" si="1521"/>
        <v>0.53645092104773584</v>
      </c>
      <c r="M730" s="356">
        <f t="shared" si="1522"/>
        <v>0.11428571428463588</v>
      </c>
      <c r="N730" s="361" t="str">
        <f t="shared" si="1472"/>
        <v>ATENÇÃO</v>
      </c>
      <c r="O730" s="361" t="str">
        <f t="shared" si="1473"/>
        <v>OK</v>
      </c>
      <c r="P730" s="361" t="str">
        <f t="shared" si="1474"/>
        <v>COND. MIN.</v>
      </c>
      <c r="Q730" s="361" t="str">
        <f t="shared" si="1461"/>
        <v>COND. MIN.</v>
      </c>
      <c r="R730" s="625"/>
      <c r="S730" s="625"/>
      <c r="T730" s="625"/>
      <c r="U730" s="625"/>
      <c r="V730" s="356">
        <f t="shared" si="1462"/>
        <v>3.5400000400841236</v>
      </c>
      <c r="W730" s="356">
        <f t="shared" si="1463"/>
        <v>-49.430000002030283</v>
      </c>
      <c r="X730" s="361" t="str">
        <f t="shared" si="1475"/>
        <v>NORTE</v>
      </c>
      <c r="Y730" s="361" t="str">
        <f t="shared" si="1476"/>
        <v>OESTE</v>
      </c>
      <c r="Z730" s="361" t="str">
        <f t="shared" si="1477"/>
        <v>NOROESTE</v>
      </c>
      <c r="AA730" s="358">
        <f t="shared" si="1464"/>
        <v>0.99737691686844221</v>
      </c>
      <c r="AB730" s="359">
        <f t="shared" si="1478"/>
        <v>85.849134743162878</v>
      </c>
      <c r="AC730" s="360"/>
    </row>
    <row r="731" spans="1:29" ht="17.25" customHeight="1" x14ac:dyDescent="0.25">
      <c r="A731" s="345" t="str">
        <f t="shared" si="1465"/>
        <v>MS 201</v>
      </c>
      <c r="B731" s="661">
        <f t="shared" si="1509"/>
        <v>84</v>
      </c>
      <c r="C731" s="661" t="str">
        <f t="shared" si="1510"/>
        <v>MS 201-84</v>
      </c>
      <c r="D731" s="346">
        <f t="shared" si="1460"/>
        <v>41894</v>
      </c>
      <c r="E731" s="347">
        <v>7162007.3507000003</v>
      </c>
      <c r="F731" s="348">
        <v>665766.27599999995</v>
      </c>
      <c r="G731" s="348">
        <v>889.14800000000002</v>
      </c>
      <c r="H731" s="355">
        <f t="shared" si="1517"/>
        <v>0.53310412897408799</v>
      </c>
      <c r="I731" s="356">
        <f t="shared" si="1518"/>
        <v>50.06065222509605</v>
      </c>
      <c r="J731" s="356">
        <f t="shared" si="1519"/>
        <v>-0.49999999999954525</v>
      </c>
      <c r="K731" s="356">
        <f t="shared" si="1520"/>
        <v>-61.69999999999618</v>
      </c>
      <c r="L731" s="356">
        <f t="shared" si="1521"/>
        <v>7.6157732710584E-2</v>
      </c>
      <c r="M731" s="356">
        <f t="shared" si="1522"/>
        <v>7.1428571428506463E-2</v>
      </c>
      <c r="N731" s="361" t="str">
        <f t="shared" si="1472"/>
        <v>OK</v>
      </c>
      <c r="O731" s="361" t="str">
        <f t="shared" si="1473"/>
        <v>OK</v>
      </c>
      <c r="P731" s="361" t="str">
        <f t="shared" si="1474"/>
        <v>COND. MIN.</v>
      </c>
      <c r="Q731" s="361" t="str">
        <f t="shared" si="1461"/>
        <v>COND. MIN.</v>
      </c>
      <c r="R731" s="625"/>
      <c r="S731" s="625"/>
      <c r="T731" s="625"/>
      <c r="U731" s="625"/>
      <c r="V731" s="356">
        <f t="shared" si="1462"/>
        <v>3.7500000558793545</v>
      </c>
      <c r="W731" s="356">
        <f t="shared" si="1463"/>
        <v>-49.920000007841736</v>
      </c>
      <c r="X731" s="361" t="str">
        <f t="shared" si="1475"/>
        <v>NORTE</v>
      </c>
      <c r="Y731" s="361" t="str">
        <f t="shared" si="1476"/>
        <v>OESTE</v>
      </c>
      <c r="Z731" s="361" t="str">
        <f t="shared" si="1477"/>
        <v>NOROESTE</v>
      </c>
      <c r="AA731" s="358">
        <f t="shared" si="1464"/>
        <v>0.99720335597283261</v>
      </c>
      <c r="AB731" s="359">
        <f t="shared" si="1478"/>
        <v>85.713947451890164</v>
      </c>
      <c r="AC731" s="360"/>
    </row>
    <row r="732" spans="1:29" ht="17.25" customHeight="1" x14ac:dyDescent="0.25">
      <c r="A732" s="345" t="str">
        <f t="shared" si="1465"/>
        <v>MS 201</v>
      </c>
      <c r="B732" s="661">
        <f t="shared" si="1509"/>
        <v>85</v>
      </c>
      <c r="C732" s="661" t="str">
        <f t="shared" si="1510"/>
        <v>MS 201-85</v>
      </c>
      <c r="D732" s="346">
        <f t="shared" si="1460"/>
        <v>41901</v>
      </c>
      <c r="E732" s="347">
        <v>7162007.3487999998</v>
      </c>
      <c r="F732" s="348">
        <v>665766.27679999999</v>
      </c>
      <c r="G732" s="348">
        <v>889.13699999999994</v>
      </c>
      <c r="H732" s="355">
        <f t="shared" si="1517"/>
        <v>0.20615532862510166</v>
      </c>
      <c r="I732" s="356">
        <f t="shared" si="1518"/>
        <v>49.966981101987749</v>
      </c>
      <c r="J732" s="356">
        <f t="shared" si="1519"/>
        <v>-1.1000000000080945</v>
      </c>
      <c r="K732" s="356">
        <f t="shared" si="1520"/>
        <v>-62.800000000004275</v>
      </c>
      <c r="L732" s="356">
        <f t="shared" si="1521"/>
        <v>2.9450761232157379E-2</v>
      </c>
      <c r="M732" s="356">
        <f t="shared" si="1522"/>
        <v>0.15714285714401349</v>
      </c>
      <c r="N732" s="361" t="str">
        <f t="shared" si="1472"/>
        <v>OK</v>
      </c>
      <c r="O732" s="361" t="str">
        <f t="shared" si="1473"/>
        <v>OK</v>
      </c>
      <c r="P732" s="361" t="str">
        <f t="shared" si="1474"/>
        <v>COND. MIN.</v>
      </c>
      <c r="Q732" s="361" t="str">
        <f t="shared" si="1461"/>
        <v>COND. MIN.</v>
      </c>
      <c r="R732" s="625"/>
      <c r="S732" s="625"/>
      <c r="T732" s="625"/>
      <c r="U732" s="625"/>
      <c r="V732" s="356">
        <f t="shared" si="1462"/>
        <v>3.5600000061094761</v>
      </c>
      <c r="W732" s="356">
        <f t="shared" si="1463"/>
        <v>-49.84000000404194</v>
      </c>
      <c r="X732" s="361" t="str">
        <f t="shared" si="1475"/>
        <v>NORTE</v>
      </c>
      <c r="Y732" s="361" t="str">
        <f t="shared" si="1476"/>
        <v>OESTE</v>
      </c>
      <c r="Z732" s="361" t="str">
        <f t="shared" si="1477"/>
        <v>NOROESTE</v>
      </c>
      <c r="AA732" s="358">
        <f t="shared" si="1464"/>
        <v>0.99739843906343817</v>
      </c>
      <c r="AB732" s="359">
        <f t="shared" si="1478"/>
        <v>85.866206003081103</v>
      </c>
      <c r="AC732" s="360"/>
    </row>
    <row r="733" spans="1:29" ht="17.25" customHeight="1" x14ac:dyDescent="0.25">
      <c r="A733" s="345" t="str">
        <f t="shared" si="1465"/>
        <v>MS 201</v>
      </c>
      <c r="B733" s="661">
        <f t="shared" si="1509"/>
        <v>86</v>
      </c>
      <c r="C733" s="661" t="str">
        <f t="shared" si="1510"/>
        <v>MS 201-86</v>
      </c>
      <c r="D733" s="346">
        <f t="shared" si="1460"/>
        <v>41908</v>
      </c>
      <c r="E733" s="347">
        <v>7162007.3492000001</v>
      </c>
      <c r="F733" s="348">
        <v>665766.26760000002</v>
      </c>
      <c r="G733" s="348">
        <v>889.13099999999997</v>
      </c>
      <c r="H733" s="355">
        <f t="shared" ref="H733" si="1523">SQRT((E733-E732)^2+(F733-F732)^2)*100</f>
        <v>0.92086915288581928</v>
      </c>
      <c r="I733" s="356">
        <f t="shared" ref="I733" si="1524">SQRT((E733-$E$648)^2+(F733-$F$648)^2)*100</f>
        <v>50.887499450694527</v>
      </c>
      <c r="J733" s="356">
        <f t="shared" ref="J733" si="1525">(G733-G732)*100</f>
        <v>-0.59999999999718057</v>
      </c>
      <c r="K733" s="356">
        <f t="shared" ref="K733" si="1526">(G733-$G$648)*100</f>
        <v>-63.400000000001455</v>
      </c>
      <c r="L733" s="356">
        <f t="shared" ref="L733" si="1527">H733/(D733-D732)</f>
        <v>0.13155273612654561</v>
      </c>
      <c r="M733" s="356">
        <f t="shared" ref="M733" si="1528">ABS(J733/(D733-D732))</f>
        <v>8.571428571388294E-2</v>
      </c>
      <c r="N733" s="361" t="str">
        <f t="shared" si="1472"/>
        <v>OK</v>
      </c>
      <c r="O733" s="361" t="str">
        <f t="shared" si="1473"/>
        <v>OK</v>
      </c>
      <c r="P733" s="361" t="str">
        <f t="shared" si="1474"/>
        <v>COND. MIN.</v>
      </c>
      <c r="Q733" s="361" t="str">
        <f t="shared" si="1461"/>
        <v>COND. MIN.</v>
      </c>
      <c r="R733" s="625"/>
      <c r="S733" s="625"/>
      <c r="T733" s="625"/>
      <c r="U733" s="625"/>
      <c r="V733" s="356">
        <f t="shared" si="1462"/>
        <v>3.6000000312924385</v>
      </c>
      <c r="W733" s="356">
        <f t="shared" si="1463"/>
        <v>-50.760000001173466</v>
      </c>
      <c r="X733" s="361" t="str">
        <f t="shared" si="1475"/>
        <v>NORTE</v>
      </c>
      <c r="Y733" s="361" t="str">
        <f t="shared" si="1476"/>
        <v>OESTE</v>
      </c>
      <c r="Z733" s="361" t="str">
        <f t="shared" si="1477"/>
        <v>NOROESTE</v>
      </c>
      <c r="AA733" s="358">
        <f t="shared" si="1464"/>
        <v>0.99744547062291211</v>
      </c>
      <c r="AB733" s="359">
        <f t="shared" si="1478"/>
        <v>85.903758286944679</v>
      </c>
      <c r="AC733" s="360"/>
    </row>
    <row r="734" spans="1:29" ht="17.25" customHeight="1" x14ac:dyDescent="0.25">
      <c r="A734" s="345" t="str">
        <f t="shared" si="1465"/>
        <v>MS 201</v>
      </c>
      <c r="B734" s="661">
        <f t="shared" si="1509"/>
        <v>87</v>
      </c>
      <c r="C734" s="661" t="str">
        <f t="shared" si="1510"/>
        <v>MS 201-87</v>
      </c>
      <c r="D734" s="346">
        <f t="shared" si="1460"/>
        <v>41915</v>
      </c>
      <c r="E734" s="347">
        <v>7162007.3490000004</v>
      </c>
      <c r="F734" s="348">
        <v>665766.26410000003</v>
      </c>
      <c r="G734" s="348">
        <v>889.12199999999996</v>
      </c>
      <c r="H734" s="355">
        <f t="shared" ref="H734" si="1529">SQRT((E734-E733)^2+(F734-F733)^2)*100</f>
        <v>0.350570960084092</v>
      </c>
      <c r="I734" s="356">
        <f t="shared" ref="I734" si="1530">SQRT((E734-$E$648)^2+(F734-$F$648)^2)*100</f>
        <v>51.235227144042064</v>
      </c>
      <c r="J734" s="356">
        <f t="shared" ref="J734" si="1531">(G734-G733)*100</f>
        <v>-0.90000000000145519</v>
      </c>
      <c r="K734" s="356">
        <f t="shared" ref="K734" si="1532">(G734-$G$648)*100</f>
        <v>-64.30000000000291</v>
      </c>
      <c r="L734" s="356">
        <f t="shared" ref="L734" si="1533">H734/(D734-D733)</f>
        <v>5.0081565726298856E-2</v>
      </c>
      <c r="M734" s="356">
        <f t="shared" ref="M734" si="1534">ABS(J734/(D734-D733))</f>
        <v>0.12857142857163645</v>
      </c>
      <c r="N734" s="361" t="str">
        <f t="shared" si="1472"/>
        <v>OK</v>
      </c>
      <c r="O734" s="361" t="str">
        <f t="shared" si="1473"/>
        <v>OK</v>
      </c>
      <c r="P734" s="361" t="str">
        <f t="shared" si="1474"/>
        <v>COND. MIN.</v>
      </c>
      <c r="Q734" s="361" t="str">
        <f t="shared" si="1461"/>
        <v>COND. MIN.</v>
      </c>
      <c r="R734" s="625"/>
      <c r="S734" s="625"/>
      <c r="T734" s="625"/>
      <c r="U734" s="625"/>
      <c r="V734" s="356">
        <f t="shared" si="1462"/>
        <v>3.580000065267086</v>
      </c>
      <c r="W734" s="356">
        <f t="shared" si="1463"/>
        <v>-51.110000000335276</v>
      </c>
      <c r="X734" s="361" t="str">
        <f t="shared" si="1475"/>
        <v>NORTE</v>
      </c>
      <c r="Y734" s="361" t="str">
        <f t="shared" si="1476"/>
        <v>OESTE</v>
      </c>
      <c r="Z734" s="361" t="str">
        <f t="shared" si="1477"/>
        <v>NOROESTE</v>
      </c>
      <c r="AA734" s="358">
        <f t="shared" si="1464"/>
        <v>0.99746291959406708</v>
      </c>
      <c r="AB734" s="359">
        <f t="shared" si="1478"/>
        <v>85.917778096729464</v>
      </c>
      <c r="AC734" s="360"/>
    </row>
    <row r="735" spans="1:29" ht="17.25" customHeight="1" x14ac:dyDescent="0.25">
      <c r="A735" s="345" t="str">
        <f t="shared" si="1465"/>
        <v>MS 201</v>
      </c>
      <c r="B735" s="661">
        <f t="shared" si="1509"/>
        <v>88</v>
      </c>
      <c r="C735" s="661" t="str">
        <f t="shared" si="1510"/>
        <v>MS 201-88</v>
      </c>
      <c r="D735" s="346">
        <f t="shared" si="1460"/>
        <v>41922</v>
      </c>
      <c r="E735" s="347">
        <v>7162007.3481000001</v>
      </c>
      <c r="F735" s="348">
        <v>665766.27740000002</v>
      </c>
      <c r="G735" s="348">
        <v>889.12300000000005</v>
      </c>
      <c r="H735" s="355">
        <f t="shared" ref="H735:H737" si="1535">SQRT((E735-E734)^2+(F735-F734)^2)*100</f>
        <v>1.3330416361573318</v>
      </c>
      <c r="I735" s="356">
        <f t="shared" ref="I735:I737" si="1536">SQRT((E735-$E$648)^2+(F735-$F$648)^2)*100</f>
        <v>49.902189334149121</v>
      </c>
      <c r="J735" s="356">
        <f t="shared" ref="J735:J737" si="1537">(G735-G734)*100</f>
        <v>0.100000000009004</v>
      </c>
      <c r="K735" s="356">
        <f t="shared" ref="K735:K737" si="1538">(G735-$G$648)*100</f>
        <v>-64.199999999993906</v>
      </c>
      <c r="L735" s="356">
        <f t="shared" ref="L735:L737" si="1539">H735/(D735-D734)</f>
        <v>0.19043451945104742</v>
      </c>
      <c r="M735" s="356">
        <f t="shared" ref="M735:M737" si="1540">ABS(J735/(D735-D734))</f>
        <v>1.4285714287000571E-2</v>
      </c>
      <c r="N735" s="361" t="str">
        <f t="shared" si="1472"/>
        <v>OK</v>
      </c>
      <c r="O735" s="361" t="str">
        <f t="shared" si="1473"/>
        <v>OK</v>
      </c>
      <c r="P735" s="361" t="str">
        <f t="shared" si="1474"/>
        <v>COND. MIN.</v>
      </c>
      <c r="Q735" s="361" t="str">
        <f t="shared" si="1461"/>
        <v>COND. MIN.</v>
      </c>
      <c r="R735" s="625"/>
      <c r="S735" s="625"/>
      <c r="T735" s="625"/>
      <c r="U735" s="625"/>
      <c r="V735" s="356">
        <f t="shared" si="1462"/>
        <v>3.490000031888485</v>
      </c>
      <c r="W735" s="356">
        <f t="shared" si="1463"/>
        <v>-49.780000001192093</v>
      </c>
      <c r="X735" s="361" t="str">
        <f t="shared" ref="X735:X737" si="1541">IF(V735&gt;0,"NORTE","SUL")</f>
        <v>NORTE</v>
      </c>
      <c r="Y735" s="361" t="str">
        <f t="shared" ref="Y735:Y737" si="1542">IF(W735&gt;0,"LESTE","OESTE")</f>
        <v>OESTE</v>
      </c>
      <c r="Z735" s="361" t="str">
        <f t="shared" ref="Z735:Z737" si="1543">IF(AND(X735="SUL", Y735="LESTE"),"SUDESTE", IF(AND(X735="SUL", Y735="OESTE"), "SUDOESTE", IF(AND(X735="NORTE", Y735="LESTE"), "NORDESTE", "NOROESTE")))</f>
        <v>NOROESTE</v>
      </c>
      <c r="AA735" s="358">
        <f t="shared" si="1464"/>
        <v>0.99759519038076161</v>
      </c>
      <c r="AB735" s="359">
        <f t="shared" ref="AB735:AB737" si="1544">DEGREES(ASIN(AA735))</f>
        <v>86.025659688131157</v>
      </c>
      <c r="AC735" s="360"/>
    </row>
    <row r="736" spans="1:29" ht="17.25" customHeight="1" x14ac:dyDescent="0.25">
      <c r="A736" s="345" t="str">
        <f t="shared" si="1465"/>
        <v>MS 201</v>
      </c>
      <c r="B736" s="661">
        <f t="shared" si="1509"/>
        <v>89</v>
      </c>
      <c r="C736" s="661" t="str">
        <f t="shared" si="1510"/>
        <v>MS 201-89</v>
      </c>
      <c r="D736" s="346">
        <f t="shared" si="1460"/>
        <v>41929</v>
      </c>
      <c r="E736" s="347">
        <v>7162007.3512000004</v>
      </c>
      <c r="F736" s="348">
        <v>665766.26419999998</v>
      </c>
      <c r="G736" s="348">
        <v>889.11400000000003</v>
      </c>
      <c r="H736" s="355">
        <f t="shared" si="1535"/>
        <v>1.355912988287423</v>
      </c>
      <c r="I736" s="356">
        <f t="shared" si="1536"/>
        <v>51.241096798054343</v>
      </c>
      <c r="J736" s="356">
        <f t="shared" si="1537"/>
        <v>-0.90000000000145519</v>
      </c>
      <c r="K736" s="356">
        <f t="shared" si="1538"/>
        <v>-65.099999999995362</v>
      </c>
      <c r="L736" s="356">
        <f t="shared" si="1539"/>
        <v>0.19370185546963187</v>
      </c>
      <c r="M736" s="356">
        <f t="shared" si="1540"/>
        <v>0.12857142857163645</v>
      </c>
      <c r="N736" s="361" t="str">
        <f t="shared" si="1472"/>
        <v>OK</v>
      </c>
      <c r="O736" s="361" t="str">
        <f t="shared" si="1473"/>
        <v>OK</v>
      </c>
      <c r="P736" s="361" t="str">
        <f t="shared" si="1474"/>
        <v>COND. MIN.</v>
      </c>
      <c r="Q736" s="361" t="str">
        <f t="shared" si="1461"/>
        <v>COND. MIN.</v>
      </c>
      <c r="R736" s="625"/>
      <c r="S736" s="625"/>
      <c r="T736" s="625"/>
      <c r="U736" s="625"/>
      <c r="V736" s="356">
        <f t="shared" si="1462"/>
        <v>3.8000000640749931</v>
      </c>
      <c r="W736" s="356">
        <f t="shared" si="1463"/>
        <v>-51.100000005681068</v>
      </c>
      <c r="X736" s="361" t="str">
        <f t="shared" si="1541"/>
        <v>NORTE</v>
      </c>
      <c r="Y736" s="361" t="str">
        <f t="shared" si="1542"/>
        <v>OESTE</v>
      </c>
      <c r="Z736" s="361" t="str">
        <f t="shared" si="1543"/>
        <v>NOROESTE</v>
      </c>
      <c r="AA736" s="358">
        <f t="shared" si="1464"/>
        <v>0.99726775956284153</v>
      </c>
      <c r="AB736" s="359">
        <f t="shared" si="1544"/>
        <v>85.763609161321611</v>
      </c>
      <c r="AC736" s="360"/>
    </row>
    <row r="737" spans="1:29" ht="17.25" customHeight="1" x14ac:dyDescent="0.25">
      <c r="A737" s="345" t="str">
        <f t="shared" si="1465"/>
        <v>MS 201</v>
      </c>
      <c r="B737" s="661">
        <f t="shared" si="1509"/>
        <v>90</v>
      </c>
      <c r="C737" s="661" t="str">
        <f t="shared" si="1510"/>
        <v>MS 201-90</v>
      </c>
      <c r="D737" s="346">
        <f t="shared" si="1460"/>
        <v>41936</v>
      </c>
      <c r="E737" s="347">
        <v>7162007.3525</v>
      </c>
      <c r="F737" s="348">
        <v>665766.26009999996</v>
      </c>
      <c r="G737" s="348">
        <v>889.10199999999998</v>
      </c>
      <c r="H737" s="355">
        <f t="shared" si="1535"/>
        <v>0.43011625482092547</v>
      </c>
      <c r="I737" s="356">
        <f t="shared" si="1536"/>
        <v>51.659703841818605</v>
      </c>
      <c r="J737" s="356">
        <f t="shared" si="1537"/>
        <v>-1.2000000000057298</v>
      </c>
      <c r="K737" s="356">
        <f t="shared" si="1538"/>
        <v>-66.300000000001091</v>
      </c>
      <c r="L737" s="356">
        <f t="shared" si="1539"/>
        <v>6.144517926013221E-2</v>
      </c>
      <c r="M737" s="356">
        <f t="shared" si="1540"/>
        <v>0.17142857142938997</v>
      </c>
      <c r="N737" s="361" t="str">
        <f t="shared" si="1472"/>
        <v>OK</v>
      </c>
      <c r="O737" s="361" t="str">
        <f t="shared" si="1473"/>
        <v>OK</v>
      </c>
      <c r="P737" s="361" t="str">
        <f t="shared" si="1474"/>
        <v>COND. MIN.</v>
      </c>
      <c r="Q737" s="361" t="str">
        <f t="shared" si="1461"/>
        <v>COND. MIN.</v>
      </c>
      <c r="R737" s="625"/>
      <c r="S737" s="625"/>
      <c r="T737" s="625"/>
      <c r="U737" s="625"/>
      <c r="V737" s="356">
        <f t="shared" si="1462"/>
        <v>3.9300000295042992</v>
      </c>
      <c r="W737" s="356">
        <f t="shared" si="1463"/>
        <v>-51.510000007692724</v>
      </c>
      <c r="X737" s="361" t="str">
        <f t="shared" si="1541"/>
        <v>NORTE</v>
      </c>
      <c r="Y737" s="361" t="str">
        <f t="shared" si="1542"/>
        <v>OESTE</v>
      </c>
      <c r="Z737" s="361" t="str">
        <f t="shared" si="1543"/>
        <v>NOROESTE</v>
      </c>
      <c r="AA737" s="358">
        <f t="shared" si="1464"/>
        <v>0.99709639953542395</v>
      </c>
      <c r="AB737" s="359">
        <f t="shared" si="1544"/>
        <v>85.632718362414082</v>
      </c>
      <c r="AC737" s="360"/>
    </row>
    <row r="738" spans="1:29" ht="17.25" customHeight="1" x14ac:dyDescent="0.25">
      <c r="A738" s="345" t="str">
        <f t="shared" si="1465"/>
        <v>MS 201</v>
      </c>
      <c r="B738" s="661">
        <f t="shared" si="1509"/>
        <v>91</v>
      </c>
      <c r="C738" s="661" t="str">
        <f t="shared" si="1510"/>
        <v>MS 201-91</v>
      </c>
      <c r="D738" s="346">
        <f t="shared" si="1460"/>
        <v>41943</v>
      </c>
      <c r="E738" s="347">
        <v>7162007.3517000005</v>
      </c>
      <c r="F738" s="348">
        <v>665766.25879999995</v>
      </c>
      <c r="G738" s="348">
        <v>889.09900000000005</v>
      </c>
      <c r="H738" s="355">
        <f t="shared" ref="H738" si="1545">SQRT((E738-E737)^2+(F738-F737)^2)*100</f>
        <v>0.15264335311242111</v>
      </c>
      <c r="I738" s="356">
        <f t="shared" ref="I738" si="1546">SQRT((E738-$E$648)^2+(F738-$F$648)^2)*100</f>
        <v>51.783318756019682</v>
      </c>
      <c r="J738" s="356">
        <f t="shared" ref="J738" si="1547">(G738-G737)*100</f>
        <v>-0.29999999999290594</v>
      </c>
      <c r="K738" s="356">
        <f t="shared" ref="K738" si="1548">(G738-$G$648)*100</f>
        <v>-66.599999999993997</v>
      </c>
      <c r="L738" s="356">
        <f t="shared" ref="L738" si="1549">H738/(D738-D737)</f>
        <v>2.1806193301774444E-2</v>
      </c>
      <c r="M738" s="356">
        <f t="shared" ref="M738" si="1550">ABS(J738/(D738-D737))</f>
        <v>4.2857142856129418E-2</v>
      </c>
      <c r="N738" s="361" t="str">
        <f t="shared" si="1472"/>
        <v>OK</v>
      </c>
      <c r="O738" s="361" t="str">
        <f t="shared" si="1473"/>
        <v>OK</v>
      </c>
      <c r="P738" s="361" t="str">
        <f t="shared" si="1474"/>
        <v>COND. MIN.</v>
      </c>
      <c r="Q738" s="361" t="str">
        <f t="shared" si="1461"/>
        <v>COND. MIN.</v>
      </c>
      <c r="R738" s="625"/>
      <c r="S738" s="625"/>
      <c r="T738" s="625"/>
      <c r="U738" s="625"/>
      <c r="V738" s="356">
        <f t="shared" si="1462"/>
        <v>3.8500000722706318</v>
      </c>
      <c r="W738" s="356">
        <f t="shared" si="1463"/>
        <v>-51.640000008046627</v>
      </c>
      <c r="X738" s="361" t="str">
        <f t="shared" ref="X738" si="1551">IF(V738&gt;0,"NORTE","SUL")</f>
        <v>NORTE</v>
      </c>
      <c r="Y738" s="361" t="str">
        <f t="shared" ref="Y738" si="1552">IF(W738&gt;0,"LESTE","OESTE")</f>
        <v>OESTE</v>
      </c>
      <c r="Z738" s="361" t="str">
        <f t="shared" ref="Z738" si="1553">IF(AND(X738="SUL", Y738="LESTE"),"SUDESTE", IF(AND(X738="SUL", Y738="OESTE"), "SUDOESTE", IF(AND(X738="NORTE", Y738="LESTE"), "NORDESTE", "NOROESTE")))</f>
        <v>NOROESTE</v>
      </c>
      <c r="AA738" s="358">
        <f t="shared" si="1464"/>
        <v>0.99729625337968331</v>
      </c>
      <c r="AB738" s="359">
        <f t="shared" ref="AB738" si="1554">DEGREES(ASIN(AA738))</f>
        <v>85.785767176066514</v>
      </c>
      <c r="AC738" s="360"/>
    </row>
    <row r="739" spans="1:29" ht="17.25" customHeight="1" x14ac:dyDescent="0.2">
      <c r="A739" s="345" t="str">
        <f t="shared" si="1465"/>
        <v>MS 201</v>
      </c>
      <c r="B739" s="661">
        <f t="shared" si="1509"/>
        <v>92</v>
      </c>
      <c r="C739" s="661" t="str">
        <f t="shared" si="1510"/>
        <v>MS 201-92</v>
      </c>
      <c r="D739" s="346">
        <f t="shared" si="1460"/>
        <v>41950</v>
      </c>
      <c r="E739" s="422">
        <v>7162007.3519000001</v>
      </c>
      <c r="F739" s="423">
        <v>665766.25730000006</v>
      </c>
      <c r="G739" s="423">
        <v>889.08699999999999</v>
      </c>
      <c r="H739" s="355">
        <f t="shared" ref="H739:H740" si="1555">SQRT((E739-E738)^2+(F739-F738)^2)*100</f>
        <v>0.1513274447670058</v>
      </c>
      <c r="I739" s="356">
        <f t="shared" ref="I739:I740" si="1556">SQRT((E739-$E$648)^2+(F739-$F$648)^2)*100</f>
        <v>51.934391303442695</v>
      </c>
      <c r="J739" s="356">
        <f t="shared" ref="J739:J740" si="1557">(G739-G738)*100</f>
        <v>-1.2000000000057298</v>
      </c>
      <c r="K739" s="356">
        <f t="shared" ref="K739:K740" si="1558">(G739-$G$648)*100</f>
        <v>-67.799999999999727</v>
      </c>
      <c r="L739" s="356">
        <f t="shared" ref="L739:L740" si="1559">H739/(D739-D738)</f>
        <v>2.1618206395286544E-2</v>
      </c>
      <c r="M739" s="356">
        <f t="shared" ref="M739:M740" si="1560">ABS(J739/(D739-D738))</f>
        <v>0.17142857142938997</v>
      </c>
      <c r="N739" s="361" t="str">
        <f t="shared" si="1472"/>
        <v>OK</v>
      </c>
      <c r="O739" s="361" t="str">
        <f t="shared" si="1473"/>
        <v>OK</v>
      </c>
      <c r="P739" s="361" t="str">
        <f t="shared" si="1474"/>
        <v>COND. MIN.</v>
      </c>
      <c r="Q739" s="361" t="str">
        <f t="shared" si="1461"/>
        <v>COND. MIN.</v>
      </c>
      <c r="R739" s="625"/>
      <c r="S739" s="625"/>
      <c r="T739" s="625"/>
      <c r="U739" s="625"/>
      <c r="V739" s="356">
        <f t="shared" si="1462"/>
        <v>3.8700000382959843</v>
      </c>
      <c r="W739" s="356">
        <f t="shared" si="1463"/>
        <v>-51.789999997708946</v>
      </c>
      <c r="X739" s="361" t="str">
        <f t="shared" ref="X739:X740" si="1561">IF(V739&gt;0,"NORTE","SUL")</f>
        <v>NORTE</v>
      </c>
      <c r="Y739" s="361" t="str">
        <f t="shared" ref="Y739:Y740" si="1562">IF(W739&gt;0,"LESTE","OESTE")</f>
        <v>OESTE</v>
      </c>
      <c r="Z739" s="361" t="str">
        <f t="shared" ref="Z739:Z740" si="1563">IF(AND(X739="SUL", Y739="LESTE"),"SUDESTE", IF(AND(X739="SUL", Y739="OESTE"), "SUDOESTE", IF(AND(X739="NORTE", Y739="LESTE"), "NORDESTE", "NOROESTE")))</f>
        <v>NOROESTE</v>
      </c>
      <c r="AA739" s="358">
        <f t="shared" si="1464"/>
        <v>0.99730406316194875</v>
      </c>
      <c r="AB739" s="359">
        <f t="shared" ref="AB739:AB740" si="1564">DEGREES(ASIN(AA739))</f>
        <v>85.791860732687198</v>
      </c>
      <c r="AC739" s="360"/>
    </row>
    <row r="740" spans="1:29" ht="17.25" customHeight="1" x14ac:dyDescent="0.2">
      <c r="A740" s="345" t="str">
        <f t="shared" si="1465"/>
        <v>MS 201</v>
      </c>
      <c r="B740" s="661">
        <f t="shared" si="1509"/>
        <v>93</v>
      </c>
      <c r="C740" s="661" t="str">
        <f t="shared" si="1510"/>
        <v>MS 201-93</v>
      </c>
      <c r="D740" s="346">
        <f t="shared" si="1460"/>
        <v>41957</v>
      </c>
      <c r="E740" s="364">
        <v>7162007.3476999998</v>
      </c>
      <c r="F740" s="365">
        <v>665766.25249999994</v>
      </c>
      <c r="G740" s="365">
        <v>889.08299999999997</v>
      </c>
      <c r="H740" s="355">
        <f t="shared" si="1555"/>
        <v>0.63780877796322588</v>
      </c>
      <c r="I740" s="356">
        <f t="shared" si="1556"/>
        <v>52.383732216911952</v>
      </c>
      <c r="J740" s="356">
        <f t="shared" si="1557"/>
        <v>-0.40000000000190994</v>
      </c>
      <c r="K740" s="356">
        <f t="shared" si="1558"/>
        <v>-68.200000000001637</v>
      </c>
      <c r="L740" s="356">
        <f t="shared" si="1559"/>
        <v>9.1115539709032273E-2</v>
      </c>
      <c r="M740" s="356">
        <f t="shared" si="1560"/>
        <v>5.7142857143129992E-2</v>
      </c>
      <c r="N740" s="361" t="str">
        <f t="shared" si="1472"/>
        <v>OK</v>
      </c>
      <c r="O740" s="361" t="str">
        <f t="shared" si="1473"/>
        <v>OK</v>
      </c>
      <c r="P740" s="361" t="str">
        <f t="shared" si="1474"/>
        <v>COND. MIN.</v>
      </c>
      <c r="Q740" s="361" t="str">
        <f t="shared" si="1461"/>
        <v>COND. MIN.</v>
      </c>
      <c r="R740" s="625"/>
      <c r="S740" s="625"/>
      <c r="T740" s="625"/>
      <c r="U740" s="625"/>
      <c r="V740" s="356">
        <f t="shared" si="1462"/>
        <v>3.4500000067055225</v>
      </c>
      <c r="W740" s="356">
        <f t="shared" si="1463"/>
        <v>-52.270000008866191</v>
      </c>
      <c r="X740" s="361" t="str">
        <f t="shared" si="1561"/>
        <v>NORTE</v>
      </c>
      <c r="Y740" s="361" t="str">
        <f t="shared" si="1562"/>
        <v>OESTE</v>
      </c>
      <c r="Z740" s="361" t="str">
        <f t="shared" si="1563"/>
        <v>NOROESTE</v>
      </c>
      <c r="AA740" s="358">
        <f t="shared" si="1464"/>
        <v>0.99789996181748764</v>
      </c>
      <c r="AB740" s="359">
        <f t="shared" si="1564"/>
        <v>86.286125208513781</v>
      </c>
      <c r="AC740" s="360"/>
    </row>
    <row r="741" spans="1:29" ht="17.25" customHeight="1" x14ac:dyDescent="0.2">
      <c r="A741" s="345" t="str">
        <f t="shared" si="1465"/>
        <v>MS 201</v>
      </c>
      <c r="B741" s="661">
        <f t="shared" si="1509"/>
        <v>94</v>
      </c>
      <c r="C741" s="661" t="str">
        <f t="shared" si="1510"/>
        <v>MS 201-94</v>
      </c>
      <c r="D741" s="346">
        <f t="shared" si="1460"/>
        <v>41964</v>
      </c>
      <c r="E741" s="364">
        <v>7162007.3510999996</v>
      </c>
      <c r="F741" s="365">
        <v>665766.2476</v>
      </c>
      <c r="G741" s="365">
        <v>889.09699999999998</v>
      </c>
      <c r="H741" s="355">
        <f t="shared" ref="H741:H744" si="1565">SQRT((E741-E740)^2+(F741-F740)^2)*100</f>
        <v>0.59640588655646898</v>
      </c>
      <c r="I741" s="356">
        <f t="shared" ref="I741:I744" si="1566">SQRT((E741-$E$648)^2+(F741-$F$648)^2)*100</f>
        <v>52.895951643097227</v>
      </c>
      <c r="J741" s="356">
        <f t="shared" ref="J741:J744" si="1567">(G741-G740)*100</f>
        <v>1.4000000000010004</v>
      </c>
      <c r="K741" s="356">
        <f t="shared" ref="K741:K744" si="1568">(G741-$G$648)*100</f>
        <v>-66.800000000000637</v>
      </c>
      <c r="L741" s="356">
        <f t="shared" ref="L741:L744" si="1569">H741/(D741-D740)</f>
        <v>8.520084093663842E-2</v>
      </c>
      <c r="M741" s="356">
        <f t="shared" ref="M741:M744" si="1570">ABS(J741/(D741-D740))</f>
        <v>0.20000000000014292</v>
      </c>
      <c r="N741" s="361" t="str">
        <f t="shared" si="1472"/>
        <v>OK</v>
      </c>
      <c r="O741" s="361" t="str">
        <f t="shared" si="1473"/>
        <v>OK</v>
      </c>
      <c r="P741" s="361" t="str">
        <f t="shared" si="1474"/>
        <v>COND. MIN.</v>
      </c>
      <c r="Q741" s="361" t="str">
        <f t="shared" si="1461"/>
        <v>COND. MIN.</v>
      </c>
      <c r="R741" s="625"/>
      <c r="S741" s="625"/>
      <c r="T741" s="625"/>
      <c r="U741" s="625"/>
      <c r="V741" s="356">
        <f t="shared" si="1462"/>
        <v>3.7899999879300594</v>
      </c>
      <c r="W741" s="356">
        <f t="shared" si="1463"/>
        <v>-52.760000003036112</v>
      </c>
      <c r="X741" s="361" t="str">
        <f t="shared" ref="X741:X744" si="1571">IF(V741&gt;0,"NORTE","SUL")</f>
        <v>NORTE</v>
      </c>
      <c r="Y741" s="361" t="str">
        <f t="shared" ref="Y741:Y744" si="1572">IF(W741&gt;0,"LESTE","OESTE")</f>
        <v>OESTE</v>
      </c>
      <c r="Z741" s="361" t="str">
        <f t="shared" ref="Z741:Z744" si="1573">IF(AND(X741="SUL", Y741="LESTE"),"SUDESTE", IF(AND(X741="SUL", Y741="OESTE"), "SUDOESTE", IF(AND(X741="NORTE", Y741="LESTE"), "NORDESTE", "NOROESTE")))</f>
        <v>NOROESTE</v>
      </c>
      <c r="AA741" s="358">
        <f t="shared" si="1464"/>
        <v>0.9973534971644612</v>
      </c>
      <c r="AB741" s="359">
        <f t="shared" ref="AB741:AB744" si="1574">DEGREES(ASIN(AA741))</f>
        <v>85.830637665679404</v>
      </c>
      <c r="AC741" s="360"/>
    </row>
    <row r="742" spans="1:29" ht="17.25" customHeight="1" x14ac:dyDescent="0.2">
      <c r="A742" s="345" t="str">
        <f t="shared" si="1465"/>
        <v>MS 201</v>
      </c>
      <c r="B742" s="661">
        <f t="shared" si="1509"/>
        <v>95</v>
      </c>
      <c r="C742" s="661" t="str">
        <f t="shared" si="1510"/>
        <v>MS 201-95</v>
      </c>
      <c r="D742" s="346">
        <f t="shared" si="1460"/>
        <v>41971</v>
      </c>
      <c r="E742" s="364">
        <v>7162007.3546000002</v>
      </c>
      <c r="F742" s="365">
        <v>665766.24430000002</v>
      </c>
      <c r="G742" s="365">
        <v>889.06799999999998</v>
      </c>
      <c r="H742" s="355">
        <f t="shared" si="1565"/>
        <v>0.48104057934696193</v>
      </c>
      <c r="I742" s="356">
        <f t="shared" si="1566"/>
        <v>53.251175578644173</v>
      </c>
      <c r="J742" s="356">
        <f t="shared" si="1567"/>
        <v>-2.8999999999996362</v>
      </c>
      <c r="K742" s="356">
        <f t="shared" si="1568"/>
        <v>-69.700000000000273</v>
      </c>
      <c r="L742" s="356">
        <f t="shared" si="1569"/>
        <v>6.8720082763851706E-2</v>
      </c>
      <c r="M742" s="356">
        <f t="shared" si="1570"/>
        <v>0.4142857142856623</v>
      </c>
      <c r="N742" s="361" t="str">
        <f t="shared" si="1472"/>
        <v>OK</v>
      </c>
      <c r="O742" s="361" t="str">
        <f t="shared" si="1473"/>
        <v>ATENÇÃO</v>
      </c>
      <c r="P742" s="361" t="str">
        <f t="shared" si="1474"/>
        <v>COND. MIN.</v>
      </c>
      <c r="Q742" s="361" t="str">
        <f t="shared" si="1461"/>
        <v>COND. MIN.</v>
      </c>
      <c r="R742" s="625"/>
      <c r="S742" s="625"/>
      <c r="T742" s="625"/>
      <c r="U742" s="625"/>
      <c r="V742" s="356">
        <f t="shared" si="1462"/>
        <v>4.14000004529953</v>
      </c>
      <c r="W742" s="356">
        <f t="shared" si="1463"/>
        <v>-53.090000001247972</v>
      </c>
      <c r="X742" s="361" t="str">
        <f t="shared" si="1571"/>
        <v>NORTE</v>
      </c>
      <c r="Y742" s="361" t="str">
        <f t="shared" si="1572"/>
        <v>OESTE</v>
      </c>
      <c r="Z742" s="361" t="str">
        <f t="shared" si="1573"/>
        <v>NOROESTE</v>
      </c>
      <c r="AA742" s="358">
        <f t="shared" si="1464"/>
        <v>0.99699530516431933</v>
      </c>
      <c r="AB742" s="359">
        <f t="shared" si="1574"/>
        <v>85.557303773166822</v>
      </c>
      <c r="AC742" s="360"/>
    </row>
    <row r="743" spans="1:29" ht="17.25" customHeight="1" x14ac:dyDescent="0.2">
      <c r="A743" s="345" t="str">
        <f t="shared" si="1465"/>
        <v>MS 201</v>
      </c>
      <c r="B743" s="661">
        <f t="shared" si="1509"/>
        <v>96</v>
      </c>
      <c r="C743" s="661" t="str">
        <f t="shared" si="1510"/>
        <v>MS 201-96</v>
      </c>
      <c r="D743" s="346">
        <f t="shared" ref="D743:D767" si="1575">D101</f>
        <v>41978</v>
      </c>
      <c r="E743" s="364">
        <v>7162007.3584000003</v>
      </c>
      <c r="F743" s="365">
        <v>665766.24010000005</v>
      </c>
      <c r="G743" s="365">
        <v>889.06200000000001</v>
      </c>
      <c r="H743" s="355">
        <f t="shared" si="1565"/>
        <v>0.56639209216674835</v>
      </c>
      <c r="I743" s="356">
        <f t="shared" si="1566"/>
        <v>53.700563314030234</v>
      </c>
      <c r="J743" s="356">
        <f t="shared" si="1567"/>
        <v>-0.59999999999718057</v>
      </c>
      <c r="K743" s="356">
        <f t="shared" si="1568"/>
        <v>-70.299999999997453</v>
      </c>
      <c r="L743" s="356">
        <f t="shared" si="1569"/>
        <v>8.0913156023821195E-2</v>
      </c>
      <c r="M743" s="356">
        <f t="shared" si="1570"/>
        <v>8.571428571388294E-2</v>
      </c>
      <c r="N743" s="361" t="str">
        <f t="shared" si="1472"/>
        <v>OK</v>
      </c>
      <c r="O743" s="361" t="str">
        <f t="shared" si="1473"/>
        <v>OK</v>
      </c>
      <c r="P743" s="361" t="str">
        <f t="shared" si="1474"/>
        <v>COND. MIN.</v>
      </c>
      <c r="Q743" s="361" t="str">
        <f t="shared" si="1461"/>
        <v>COND. MIN.</v>
      </c>
      <c r="R743" s="625"/>
      <c r="S743" s="625"/>
      <c r="T743" s="625"/>
      <c r="U743" s="625"/>
      <c r="V743" s="356">
        <f t="shared" si="1462"/>
        <v>4.5200000517070293</v>
      </c>
      <c r="W743" s="356">
        <f t="shared" si="1463"/>
        <v>-53.509999997913837</v>
      </c>
      <c r="X743" s="361" t="str">
        <f t="shared" si="1571"/>
        <v>NORTE</v>
      </c>
      <c r="Y743" s="361" t="str">
        <f t="shared" si="1572"/>
        <v>OESTE</v>
      </c>
      <c r="Z743" s="361" t="str">
        <f t="shared" si="1573"/>
        <v>NOROESTE</v>
      </c>
      <c r="AA743" s="358">
        <f t="shared" si="1464"/>
        <v>0.99646182495344493</v>
      </c>
      <c r="AB743" s="359">
        <f t="shared" si="1574"/>
        <v>85.178796958856296</v>
      </c>
      <c r="AC743" s="360"/>
    </row>
    <row r="744" spans="1:29" ht="17.25" customHeight="1" x14ac:dyDescent="0.2">
      <c r="A744" s="345" t="str">
        <f t="shared" si="1465"/>
        <v>MS 201</v>
      </c>
      <c r="B744" s="661">
        <f t="shared" si="1509"/>
        <v>97</v>
      </c>
      <c r="C744" s="661" t="str">
        <f t="shared" si="1510"/>
        <v>MS 201-97</v>
      </c>
      <c r="D744" s="346">
        <f t="shared" si="1575"/>
        <v>41985</v>
      </c>
      <c r="E744" s="364">
        <v>7162007.3507000003</v>
      </c>
      <c r="F744" s="365">
        <v>665766.23809999996</v>
      </c>
      <c r="G744" s="365">
        <v>889.05700000000002</v>
      </c>
      <c r="H744" s="355">
        <f t="shared" si="1565"/>
        <v>0.79555012247778301</v>
      </c>
      <c r="I744" s="356">
        <f t="shared" si="1566"/>
        <v>53.840752234858634</v>
      </c>
      <c r="J744" s="356">
        <f t="shared" si="1567"/>
        <v>-0.49999999999954525</v>
      </c>
      <c r="K744" s="356">
        <f t="shared" si="1568"/>
        <v>-70.799999999996999</v>
      </c>
      <c r="L744" s="356">
        <f t="shared" si="1569"/>
        <v>0.11365001749682614</v>
      </c>
      <c r="M744" s="356">
        <f t="shared" si="1570"/>
        <v>7.1428571428506463E-2</v>
      </c>
      <c r="N744" s="361" t="str">
        <f t="shared" si="1472"/>
        <v>OK</v>
      </c>
      <c r="O744" s="361" t="str">
        <f t="shared" si="1473"/>
        <v>OK</v>
      </c>
      <c r="P744" s="361" t="str">
        <f t="shared" si="1474"/>
        <v>COND. MIN.</v>
      </c>
      <c r="Q744" s="361" t="str">
        <f t="shared" si="1461"/>
        <v>COND. MIN.</v>
      </c>
      <c r="R744" s="625"/>
      <c r="S744" s="625"/>
      <c r="T744" s="625"/>
      <c r="U744" s="625"/>
      <c r="V744" s="356">
        <f t="shared" si="1462"/>
        <v>3.7500000558793545</v>
      </c>
      <c r="W744" s="356">
        <f t="shared" si="1463"/>
        <v>-53.710000007413328</v>
      </c>
      <c r="X744" s="361" t="str">
        <f t="shared" si="1571"/>
        <v>NORTE</v>
      </c>
      <c r="Y744" s="361" t="str">
        <f t="shared" si="1572"/>
        <v>OESTE</v>
      </c>
      <c r="Z744" s="361" t="str">
        <f t="shared" si="1573"/>
        <v>NOROESTE</v>
      </c>
      <c r="AA744" s="358">
        <f t="shared" si="1464"/>
        <v>0.9975854383358097</v>
      </c>
      <c r="AB744" s="359">
        <f t="shared" si="1574"/>
        <v>86.017606179244225</v>
      </c>
      <c r="AC744" s="360"/>
    </row>
    <row r="745" spans="1:29" ht="17.25" customHeight="1" x14ac:dyDescent="0.25">
      <c r="A745" s="345" t="str">
        <f t="shared" si="1465"/>
        <v>MS 201</v>
      </c>
      <c r="B745" s="661">
        <f t="shared" si="1509"/>
        <v>98</v>
      </c>
      <c r="C745" s="661" t="str">
        <f t="shared" si="1510"/>
        <v>MS 201-98</v>
      </c>
      <c r="D745" s="346">
        <f t="shared" si="1575"/>
        <v>41992</v>
      </c>
      <c r="E745" s="347">
        <v>7162007.3547</v>
      </c>
      <c r="F745" s="348">
        <v>665766.22450000001</v>
      </c>
      <c r="G745" s="348">
        <v>889.04</v>
      </c>
      <c r="H745" s="355">
        <f t="shared" ref="H745" si="1576">SQRT((E745-E744)^2+(F745-F744)^2)*100</f>
        <v>1.4176035989158073</v>
      </c>
      <c r="I745" s="356">
        <f t="shared" ref="I745" si="1577">SQRT((E745-$E$648)^2+(F745-$F$648)^2)*100</f>
        <v>55.22614779679067</v>
      </c>
      <c r="J745" s="356">
        <f t="shared" ref="J745" si="1578">(G745-G744)*100</f>
        <v>-1.7000000000052751</v>
      </c>
      <c r="K745" s="356">
        <f t="shared" ref="K745" si="1579">(G745-$G$648)*100</f>
        <v>-72.500000000002274</v>
      </c>
      <c r="L745" s="356">
        <f t="shared" ref="L745" si="1580">H745/(D745-D744)</f>
        <v>0.20251479984511533</v>
      </c>
      <c r="M745" s="356">
        <f t="shared" ref="M745" si="1581">ABS(J745/(D745-D744))</f>
        <v>0.24285714285789645</v>
      </c>
      <c r="N745" s="361" t="str">
        <f t="shared" si="1472"/>
        <v>OK</v>
      </c>
      <c r="O745" s="361" t="str">
        <f t="shared" si="1473"/>
        <v>OK</v>
      </c>
      <c r="P745" s="361" t="str">
        <f t="shared" si="1474"/>
        <v>COND. MIN.</v>
      </c>
      <c r="Q745" s="361" t="str">
        <f t="shared" ref="Q745:Q767" si="1582">IF(M745&lt;=2,"COND. MIN.",IF(AND(2&lt;M745, M745&lt;=4),"ATENÇÃO",IF(AND(4&lt;M745, M745&lt;=10),"ALERTA","INTERVENÇÃO")))</f>
        <v>COND. MIN.</v>
      </c>
      <c r="R745" s="625"/>
      <c r="S745" s="625"/>
      <c r="T745" s="625"/>
      <c r="U745" s="625"/>
      <c r="V745" s="356">
        <f t="shared" ref="V745:V767" si="1583">(E745-$E$648)*100</f>
        <v>4.1500000283122063</v>
      </c>
      <c r="W745" s="356">
        <f t="shared" ref="W745:W767" si="1584">(F745-$F$648)*100</f>
        <v>-55.070000002160668</v>
      </c>
      <c r="X745" s="361" t="str">
        <f t="shared" ref="X745" si="1585">IF(V745&gt;0,"NORTE","SUL")</f>
        <v>NORTE</v>
      </c>
      <c r="Y745" s="361" t="str">
        <f t="shared" ref="Y745" si="1586">IF(W745&gt;0,"LESTE","OESTE")</f>
        <v>OESTE</v>
      </c>
      <c r="Z745" s="361" t="str">
        <f t="shared" ref="Z745" si="1587">IF(AND(X745="SUL", Y745="LESTE"),"SUDESTE", IF(AND(X745="SUL", Y745="OESTE"), "SUDOESTE", IF(AND(X745="NORTE", Y745="LESTE"), "NORDESTE", "NOROESTE")))</f>
        <v>NOROESTE</v>
      </c>
      <c r="AA745" s="358">
        <f t="shared" ref="AA745:AA767" si="1588">ABS(ROUND(W745,2)/ROUND(I745,2))</f>
        <v>0.9971030237189934</v>
      </c>
      <c r="AB745" s="359">
        <f t="shared" ref="AB745" si="1589">DEGREES(ASIN(AA745))</f>
        <v>85.637705307626717</v>
      </c>
      <c r="AC745" s="360"/>
    </row>
    <row r="746" spans="1:29" ht="17.25" customHeight="1" x14ac:dyDescent="0.25">
      <c r="A746" s="345" t="str">
        <f t="shared" si="1465"/>
        <v>MS 201</v>
      </c>
      <c r="B746" s="661">
        <f t="shared" si="1509"/>
        <v>99</v>
      </c>
      <c r="C746" s="661" t="str">
        <f t="shared" si="1510"/>
        <v>MS 201-99</v>
      </c>
      <c r="D746" s="346">
        <f t="shared" si="1575"/>
        <v>41999</v>
      </c>
      <c r="E746" s="347">
        <v>7162007.3547</v>
      </c>
      <c r="F746" s="348">
        <v>665766.22450000001</v>
      </c>
      <c r="G746" s="348">
        <v>889.01</v>
      </c>
      <c r="H746" s="355">
        <f t="shared" ref="H746" si="1590">SQRT((E746-E745)^2+(F746-F745)^2)*100</f>
        <v>0</v>
      </c>
      <c r="I746" s="356">
        <f t="shared" ref="I746" si="1591">SQRT((E746-$E$648)^2+(F746-$F$648)^2)*100</f>
        <v>55.22614779679067</v>
      </c>
      <c r="J746" s="356">
        <f t="shared" ref="J746" si="1592">(G746-G745)*100</f>
        <v>-2.9999999999972715</v>
      </c>
      <c r="K746" s="356">
        <f t="shared" ref="K746" si="1593">(G746-$G$648)*100</f>
        <v>-75.499999999999545</v>
      </c>
      <c r="L746" s="356">
        <f t="shared" ref="L746" si="1594">H746/(D746-D745)</f>
        <v>0</v>
      </c>
      <c r="M746" s="356">
        <f t="shared" ref="M746" si="1595">ABS(J746/(D746-D745))</f>
        <v>0.4285714285710388</v>
      </c>
      <c r="N746" s="361" t="str">
        <f t="shared" si="1472"/>
        <v>OK</v>
      </c>
      <c r="O746" s="361" t="str">
        <f t="shared" si="1473"/>
        <v>ATENÇÃO</v>
      </c>
      <c r="P746" s="361" t="str">
        <f t="shared" si="1474"/>
        <v>COND. MIN.</v>
      </c>
      <c r="Q746" s="361" t="str">
        <f t="shared" si="1582"/>
        <v>COND. MIN.</v>
      </c>
      <c r="R746" s="625"/>
      <c r="S746" s="625"/>
      <c r="T746" s="625"/>
      <c r="U746" s="625"/>
      <c r="V746" s="356">
        <f t="shared" si="1583"/>
        <v>4.1500000283122063</v>
      </c>
      <c r="W746" s="356">
        <f t="shared" si="1584"/>
        <v>-55.070000002160668</v>
      </c>
      <c r="X746" s="361" t="str">
        <f t="shared" ref="X746" si="1596">IF(V746&gt;0,"NORTE","SUL")</f>
        <v>NORTE</v>
      </c>
      <c r="Y746" s="361" t="str">
        <f t="shared" ref="Y746" si="1597">IF(W746&gt;0,"LESTE","OESTE")</f>
        <v>OESTE</v>
      </c>
      <c r="Z746" s="361" t="str">
        <f t="shared" ref="Z746" si="1598">IF(AND(X746="SUL", Y746="LESTE"),"SUDESTE", IF(AND(X746="SUL", Y746="OESTE"), "SUDOESTE", IF(AND(X746="NORTE", Y746="LESTE"), "NORDESTE", "NOROESTE")))</f>
        <v>NOROESTE</v>
      </c>
      <c r="AA746" s="358">
        <f t="shared" si="1588"/>
        <v>0.9971030237189934</v>
      </c>
      <c r="AB746" s="359">
        <f t="shared" ref="AB746" si="1599">DEGREES(ASIN(AA746))</f>
        <v>85.637705307626717</v>
      </c>
      <c r="AC746" s="360"/>
    </row>
    <row r="747" spans="1:29" ht="17.25" customHeight="1" x14ac:dyDescent="0.25">
      <c r="A747" s="345" t="str">
        <f t="shared" si="1465"/>
        <v>MS 201</v>
      </c>
      <c r="B747" s="661">
        <f t="shared" si="1509"/>
        <v>100</v>
      </c>
      <c r="C747" s="661" t="str">
        <f t="shared" si="1510"/>
        <v>MS 201-100</v>
      </c>
      <c r="D747" s="346">
        <f t="shared" si="1575"/>
        <v>42006</v>
      </c>
      <c r="E747" s="347">
        <v>7162007.3543999996</v>
      </c>
      <c r="F747" s="348">
        <v>665766.2254</v>
      </c>
      <c r="G747" s="348">
        <v>889.02700000000004</v>
      </c>
      <c r="H747" s="355">
        <f t="shared" ref="H747:H752" si="1600">SQRT((E747-E746)^2+(F747-F746)^2)*100</f>
        <v>9.4868341673815332E-2</v>
      </c>
      <c r="I747" s="356">
        <f t="shared" ref="I747:I752" si="1601">SQRT((E747-$E$648)^2+(F747-$F$648)^2)*100</f>
        <v>55.134152757554865</v>
      </c>
      <c r="J747" s="356">
        <f t="shared" ref="J747:J752" si="1602">(G747-G746)*100</f>
        <v>1.7000000000052751</v>
      </c>
      <c r="K747" s="356">
        <f t="shared" ref="K747:K752" si="1603">(G747-$G$648)*100</f>
        <v>-73.79999999999427</v>
      </c>
      <c r="L747" s="356">
        <f t="shared" ref="L747:L752" si="1604">H747/(D747-D746)</f>
        <v>1.3552620239116476E-2</v>
      </c>
      <c r="M747" s="356">
        <f t="shared" ref="M747:M752" si="1605">ABS(J747/(D747-D746))</f>
        <v>0.24285714285789645</v>
      </c>
      <c r="N747" s="361" t="str">
        <f t="shared" si="1472"/>
        <v>OK</v>
      </c>
      <c r="O747" s="361" t="str">
        <f t="shared" si="1473"/>
        <v>OK</v>
      </c>
      <c r="P747" s="361" t="str">
        <f t="shared" si="1474"/>
        <v>COND. MIN.</v>
      </c>
      <c r="Q747" s="361" t="str">
        <f t="shared" si="1582"/>
        <v>COND. MIN.</v>
      </c>
      <c r="R747" s="625"/>
      <c r="S747" s="625"/>
      <c r="T747" s="625"/>
      <c r="U747" s="625"/>
      <c r="V747" s="356">
        <f t="shared" si="1583"/>
        <v>4.1199999861419201</v>
      </c>
      <c r="W747" s="356">
        <f t="shared" si="1584"/>
        <v>-54.980000003706664</v>
      </c>
      <c r="X747" s="361" t="str">
        <f t="shared" ref="X747:X752" si="1606">IF(V747&gt;0,"NORTE","SUL")</f>
        <v>NORTE</v>
      </c>
      <c r="Y747" s="361" t="str">
        <f t="shared" ref="Y747:Y752" si="1607">IF(W747&gt;0,"LESTE","OESTE")</f>
        <v>OESTE</v>
      </c>
      <c r="Z747" s="361" t="str">
        <f t="shared" ref="Z747:Z752" si="1608">IF(AND(X747="SUL", Y747="LESTE"),"SUDESTE", IF(AND(X747="SUL", Y747="OESTE"), "SUDOESTE", IF(AND(X747="NORTE", Y747="LESTE"), "NORDESTE", "NOROESTE")))</f>
        <v>NOROESTE</v>
      </c>
      <c r="AA747" s="358">
        <f t="shared" si="1588"/>
        <v>0.99727915835298375</v>
      </c>
      <c r="AB747" s="359">
        <f t="shared" ref="AB747:AB752" si="1609">DEGREES(ASIN(AA747))</f>
        <v>85.772459437888401</v>
      </c>
      <c r="AC747" s="360"/>
    </row>
    <row r="748" spans="1:29" ht="17.25" customHeight="1" x14ac:dyDescent="0.25">
      <c r="A748" s="345" t="str">
        <f t="shared" si="1465"/>
        <v>MS 201</v>
      </c>
      <c r="B748" s="661">
        <f t="shared" si="1509"/>
        <v>101</v>
      </c>
      <c r="C748" s="661" t="str">
        <f t="shared" si="1510"/>
        <v>MS 201-101</v>
      </c>
      <c r="D748" s="346">
        <f t="shared" si="1575"/>
        <v>42013</v>
      </c>
      <c r="E748" s="347">
        <v>7162007.3525999999</v>
      </c>
      <c r="F748" s="348">
        <v>665766.23540000001</v>
      </c>
      <c r="G748" s="348">
        <v>889.02200000000005</v>
      </c>
      <c r="H748" s="355">
        <f t="shared" si="1600"/>
        <v>1.0160708599146153</v>
      </c>
      <c r="I748" s="356">
        <f t="shared" si="1601"/>
        <v>54.123599292713884</v>
      </c>
      <c r="J748" s="356">
        <f t="shared" si="1602"/>
        <v>-0.49999999999954525</v>
      </c>
      <c r="K748" s="356">
        <f t="shared" si="1603"/>
        <v>-74.299999999993815</v>
      </c>
      <c r="L748" s="356">
        <f t="shared" si="1604"/>
        <v>0.14515297998780219</v>
      </c>
      <c r="M748" s="356">
        <f t="shared" si="1605"/>
        <v>7.1428571428506463E-2</v>
      </c>
      <c r="N748" s="361" t="str">
        <f t="shared" si="1472"/>
        <v>OK</v>
      </c>
      <c r="O748" s="361" t="str">
        <f t="shared" si="1473"/>
        <v>OK</v>
      </c>
      <c r="P748" s="361" t="str">
        <f t="shared" si="1474"/>
        <v>COND. MIN.</v>
      </c>
      <c r="Q748" s="361" t="str">
        <f t="shared" si="1582"/>
        <v>COND. MIN.</v>
      </c>
      <c r="R748" s="625"/>
      <c r="S748" s="625"/>
      <c r="T748" s="625"/>
      <c r="U748" s="625"/>
      <c r="V748" s="356">
        <f t="shared" si="1583"/>
        <v>3.9400000125169754</v>
      </c>
      <c r="W748" s="356">
        <f t="shared" si="1584"/>
        <v>-53.980000002775341</v>
      </c>
      <c r="X748" s="361" t="str">
        <f t="shared" si="1606"/>
        <v>NORTE</v>
      </c>
      <c r="Y748" s="361" t="str">
        <f t="shared" si="1607"/>
        <v>OESTE</v>
      </c>
      <c r="Z748" s="361" t="str">
        <f t="shared" si="1608"/>
        <v>NOROESTE</v>
      </c>
      <c r="AA748" s="358">
        <f t="shared" si="1588"/>
        <v>0.99741315594974134</v>
      </c>
      <c r="AB748" s="359">
        <f t="shared" si="1609"/>
        <v>85.877919967870369</v>
      </c>
      <c r="AC748" s="360"/>
    </row>
    <row r="749" spans="1:29" ht="17.25" customHeight="1" x14ac:dyDescent="0.25">
      <c r="A749" s="345" t="str">
        <f t="shared" si="1465"/>
        <v>MS 201</v>
      </c>
      <c r="B749" s="661">
        <f t="shared" si="1509"/>
        <v>102</v>
      </c>
      <c r="C749" s="661" t="str">
        <f t="shared" si="1510"/>
        <v>MS 201-102</v>
      </c>
      <c r="D749" s="346">
        <f t="shared" si="1575"/>
        <v>42020</v>
      </c>
      <c r="E749" s="347">
        <v>7162007.3607999999</v>
      </c>
      <c r="F749" s="348">
        <v>665766.22439999995</v>
      </c>
      <c r="G749" s="348">
        <v>889.02</v>
      </c>
      <c r="H749" s="355">
        <f t="shared" si="1600"/>
        <v>1.3720058378507662</v>
      </c>
      <c r="I749" s="356">
        <f t="shared" si="1601"/>
        <v>55.285296427612842</v>
      </c>
      <c r="J749" s="356">
        <f t="shared" si="1602"/>
        <v>-0.20000000000663931</v>
      </c>
      <c r="K749" s="356">
        <f t="shared" si="1603"/>
        <v>-74.500000000000455</v>
      </c>
      <c r="L749" s="356">
        <f t="shared" si="1604"/>
        <v>0.1960008339786809</v>
      </c>
      <c r="M749" s="356">
        <f t="shared" si="1605"/>
        <v>2.8571428572377044E-2</v>
      </c>
      <c r="N749" s="361" t="str">
        <f t="shared" si="1472"/>
        <v>OK</v>
      </c>
      <c r="O749" s="361" t="str">
        <f t="shared" si="1473"/>
        <v>OK</v>
      </c>
      <c r="P749" s="361" t="str">
        <f t="shared" si="1474"/>
        <v>COND. MIN.</v>
      </c>
      <c r="Q749" s="361" t="str">
        <f t="shared" si="1582"/>
        <v>COND. MIN.</v>
      </c>
      <c r="R749" s="625"/>
      <c r="S749" s="625"/>
      <c r="T749" s="625"/>
      <c r="U749" s="625"/>
      <c r="V749" s="356">
        <f t="shared" si="1583"/>
        <v>4.7600000165402889</v>
      </c>
      <c r="W749" s="356">
        <f t="shared" si="1584"/>
        <v>-55.080000008456409</v>
      </c>
      <c r="X749" s="361" t="str">
        <f t="shared" si="1606"/>
        <v>NORTE</v>
      </c>
      <c r="Y749" s="361" t="str">
        <f t="shared" si="1607"/>
        <v>OESTE</v>
      </c>
      <c r="Z749" s="361" t="str">
        <f t="shared" si="1608"/>
        <v>NOROESTE</v>
      </c>
      <c r="AA749" s="358">
        <f t="shared" si="1588"/>
        <v>0.99620184481823115</v>
      </c>
      <c r="AB749" s="359">
        <f t="shared" si="1609"/>
        <v>85.004700428515491</v>
      </c>
      <c r="AC749" s="360"/>
    </row>
    <row r="750" spans="1:29" ht="17.25" customHeight="1" x14ac:dyDescent="0.25">
      <c r="A750" s="345" t="str">
        <f t="shared" si="1465"/>
        <v>MS 201</v>
      </c>
      <c r="B750" s="661">
        <f t="shared" si="1509"/>
        <v>103</v>
      </c>
      <c r="C750" s="661" t="str">
        <f t="shared" si="1510"/>
        <v>MS 201-103</v>
      </c>
      <c r="D750" s="346">
        <f t="shared" si="1575"/>
        <v>42027</v>
      </c>
      <c r="E750" s="347">
        <v>7162007.3601000002</v>
      </c>
      <c r="F750" s="348">
        <v>665766.22050000005</v>
      </c>
      <c r="G750" s="348">
        <v>889.01</v>
      </c>
      <c r="H750" s="355">
        <f t="shared" si="1600"/>
        <v>0.39623224015553871</v>
      </c>
      <c r="I750" s="356">
        <f t="shared" si="1601"/>
        <v>55.667917153072857</v>
      </c>
      <c r="J750" s="356">
        <f t="shared" si="1602"/>
        <v>-0.99999999999909051</v>
      </c>
      <c r="K750" s="356">
        <f t="shared" si="1603"/>
        <v>-75.499999999999545</v>
      </c>
      <c r="L750" s="356">
        <f t="shared" si="1604"/>
        <v>5.6604605736505532E-2</v>
      </c>
      <c r="M750" s="356">
        <f t="shared" si="1605"/>
        <v>0.14285714285701293</v>
      </c>
      <c r="N750" s="361" t="str">
        <f t="shared" si="1472"/>
        <v>OK</v>
      </c>
      <c r="O750" s="361" t="str">
        <f t="shared" si="1473"/>
        <v>OK</v>
      </c>
      <c r="P750" s="361" t="str">
        <f t="shared" si="1474"/>
        <v>COND. MIN.</v>
      </c>
      <c r="Q750" s="361" t="str">
        <f t="shared" si="1582"/>
        <v>COND. MIN.</v>
      </c>
      <c r="R750" s="625"/>
      <c r="S750" s="625"/>
      <c r="T750" s="625"/>
      <c r="U750" s="625"/>
      <c r="V750" s="356">
        <f t="shared" si="1583"/>
        <v>4.6900000423192978</v>
      </c>
      <c r="W750" s="356">
        <f t="shared" si="1584"/>
        <v>-55.469999997876585</v>
      </c>
      <c r="X750" s="361" t="str">
        <f t="shared" si="1606"/>
        <v>NORTE</v>
      </c>
      <c r="Y750" s="361" t="str">
        <f t="shared" si="1607"/>
        <v>OESTE</v>
      </c>
      <c r="Z750" s="361" t="str">
        <f t="shared" si="1608"/>
        <v>NOROESTE</v>
      </c>
      <c r="AA750" s="358">
        <f t="shared" si="1588"/>
        <v>0.99640740075444578</v>
      </c>
      <c r="AB750" s="359">
        <f t="shared" si="1609"/>
        <v>85.141836534883325</v>
      </c>
      <c r="AC750" s="360"/>
    </row>
    <row r="751" spans="1:29" ht="17.25" customHeight="1" x14ac:dyDescent="0.25">
      <c r="A751" s="345" t="str">
        <f t="shared" si="1465"/>
        <v>MS 201</v>
      </c>
      <c r="B751" s="661">
        <f t="shared" si="1509"/>
        <v>104</v>
      </c>
      <c r="C751" s="661" t="str">
        <f t="shared" si="1510"/>
        <v>MS 201-104</v>
      </c>
      <c r="D751" s="346">
        <f t="shared" si="1575"/>
        <v>42034</v>
      </c>
      <c r="E751" s="347">
        <v>7162007.3591</v>
      </c>
      <c r="F751" s="348">
        <v>665766.21290000004</v>
      </c>
      <c r="G751" s="348">
        <v>889.00300000000004</v>
      </c>
      <c r="H751" s="355">
        <f t="shared" si="1600"/>
        <v>0.76655071917122664</v>
      </c>
      <c r="I751" s="356">
        <f t="shared" si="1601"/>
        <v>56.417027572632605</v>
      </c>
      <c r="J751" s="356">
        <f t="shared" si="1602"/>
        <v>-0.69999999999481588</v>
      </c>
      <c r="K751" s="356">
        <f t="shared" si="1603"/>
        <v>-76.199999999994361</v>
      </c>
      <c r="L751" s="356">
        <f t="shared" si="1604"/>
        <v>0.10950724559588952</v>
      </c>
      <c r="M751" s="356">
        <f t="shared" si="1605"/>
        <v>9.9999999999259417E-2</v>
      </c>
      <c r="N751" s="361" t="str">
        <f t="shared" si="1472"/>
        <v>OK</v>
      </c>
      <c r="O751" s="361" t="str">
        <f t="shared" si="1473"/>
        <v>OK</v>
      </c>
      <c r="P751" s="361" t="str">
        <f t="shared" si="1474"/>
        <v>COND. MIN.</v>
      </c>
      <c r="Q751" s="361" t="str">
        <f t="shared" si="1582"/>
        <v>COND. MIN.</v>
      </c>
      <c r="R751" s="625"/>
      <c r="S751" s="625"/>
      <c r="T751" s="625"/>
      <c r="U751" s="625"/>
      <c r="V751" s="356">
        <f t="shared" si="1583"/>
        <v>4.5900000259280205</v>
      </c>
      <c r="W751" s="356">
        <f t="shared" si="1584"/>
        <v>-56.229999999050051</v>
      </c>
      <c r="X751" s="361" t="str">
        <f t="shared" si="1606"/>
        <v>NORTE</v>
      </c>
      <c r="Y751" s="361" t="str">
        <f t="shared" si="1607"/>
        <v>OESTE</v>
      </c>
      <c r="Z751" s="361" t="str">
        <f t="shared" si="1608"/>
        <v>NOROESTE</v>
      </c>
      <c r="AA751" s="358">
        <f t="shared" si="1588"/>
        <v>0.99663239985820617</v>
      </c>
      <c r="AB751" s="359">
        <f t="shared" si="1609"/>
        <v>85.296514141237353</v>
      </c>
      <c r="AC751" s="360"/>
    </row>
    <row r="752" spans="1:29" ht="17.25" customHeight="1" x14ac:dyDescent="0.25">
      <c r="A752" s="345" t="str">
        <f t="shared" si="1465"/>
        <v>MS 201</v>
      </c>
      <c r="B752" s="661">
        <f t="shared" si="1509"/>
        <v>105</v>
      </c>
      <c r="C752" s="661" t="str">
        <f t="shared" si="1510"/>
        <v>MS 201-105</v>
      </c>
      <c r="D752" s="346">
        <f t="shared" si="1575"/>
        <v>42041</v>
      </c>
      <c r="E752" s="347">
        <v>7162007.3574999999</v>
      </c>
      <c r="F752" s="348">
        <v>665766.21699999995</v>
      </c>
      <c r="G752" s="348">
        <v>888.99699999999996</v>
      </c>
      <c r="H752" s="355">
        <f t="shared" si="1600"/>
        <v>0.44011361548510608</v>
      </c>
      <c r="I752" s="356">
        <f t="shared" si="1601"/>
        <v>55.995511437359127</v>
      </c>
      <c r="J752" s="356">
        <f t="shared" si="1602"/>
        <v>-0.60000000000854925</v>
      </c>
      <c r="K752" s="356">
        <f t="shared" si="1603"/>
        <v>-76.80000000000291</v>
      </c>
      <c r="L752" s="356">
        <f t="shared" si="1604"/>
        <v>6.2873373640729438E-2</v>
      </c>
      <c r="M752" s="356">
        <f t="shared" si="1605"/>
        <v>8.571428571550703E-2</v>
      </c>
      <c r="N752" s="361" t="str">
        <f t="shared" si="1472"/>
        <v>OK</v>
      </c>
      <c r="O752" s="361" t="str">
        <f t="shared" si="1473"/>
        <v>OK</v>
      </c>
      <c r="P752" s="361" t="str">
        <f t="shared" si="1474"/>
        <v>COND. MIN.</v>
      </c>
      <c r="Q752" s="361" t="str">
        <f t="shared" si="1582"/>
        <v>COND. MIN.</v>
      </c>
      <c r="R752" s="625"/>
      <c r="S752" s="625"/>
      <c r="T752" s="625"/>
      <c r="U752" s="625"/>
      <c r="V752" s="356">
        <f t="shared" si="1583"/>
        <v>4.4300000183284283</v>
      </c>
      <c r="W752" s="356">
        <f t="shared" si="1584"/>
        <v>-55.820000008679926</v>
      </c>
      <c r="X752" s="361" t="str">
        <f t="shared" si="1606"/>
        <v>NORTE</v>
      </c>
      <c r="Y752" s="361" t="str">
        <f t="shared" si="1607"/>
        <v>OESTE</v>
      </c>
      <c r="Z752" s="361" t="str">
        <f t="shared" si="1608"/>
        <v>NOROESTE</v>
      </c>
      <c r="AA752" s="358">
        <f t="shared" si="1588"/>
        <v>0.99678571428571427</v>
      </c>
      <c r="AB752" s="359">
        <f t="shared" si="1609"/>
        <v>85.404886248324786</v>
      </c>
      <c r="AC752" s="360"/>
    </row>
    <row r="753" spans="1:29" ht="17.25" customHeight="1" x14ac:dyDescent="0.25">
      <c r="A753" s="345" t="str">
        <f t="shared" si="1465"/>
        <v>MS 201</v>
      </c>
      <c r="B753" s="661">
        <f t="shared" si="1509"/>
        <v>106</v>
      </c>
      <c r="C753" s="661" t="str">
        <f t="shared" si="1510"/>
        <v>MS 201-106</v>
      </c>
      <c r="D753" s="346">
        <f t="shared" si="1575"/>
        <v>42048</v>
      </c>
      <c r="E753" s="347">
        <v>7162007.3561000004</v>
      </c>
      <c r="F753" s="348">
        <v>665766.21129999997</v>
      </c>
      <c r="G753" s="348">
        <v>888.98900000000003</v>
      </c>
      <c r="H753" s="355">
        <f t="shared" ref="H753:H754" si="1610">SQRT((E753-E752)^2+(F753-F752)^2)*100</f>
        <v>0.58694120936362515</v>
      </c>
      <c r="I753" s="356">
        <f t="shared" ref="I753:I754" si="1611">SQRT((E753-$E$648)^2+(F753-$F$648)^2)*100</f>
        <v>56.552950421260718</v>
      </c>
      <c r="J753" s="356">
        <f t="shared" ref="J753:J754" si="1612">(G753-G752)*100</f>
        <v>-0.79999999999245119</v>
      </c>
      <c r="K753" s="356">
        <f t="shared" ref="K753:K754" si="1613">(G753-$G$648)*100</f>
        <v>-77.599999999995362</v>
      </c>
      <c r="L753" s="356">
        <f t="shared" ref="L753:L754" si="1614">H753/(D753-D752)</f>
        <v>8.3848744194803593E-2</v>
      </c>
      <c r="M753" s="356">
        <f t="shared" ref="M753:M754" si="1615">ABS(J753/(D753-D752))</f>
        <v>0.11428571428463588</v>
      </c>
      <c r="N753" s="361" t="str">
        <f t="shared" si="1472"/>
        <v>OK</v>
      </c>
      <c r="O753" s="361" t="str">
        <f t="shared" si="1473"/>
        <v>OK</v>
      </c>
      <c r="P753" s="361" t="str">
        <f t="shared" si="1474"/>
        <v>COND. MIN.</v>
      </c>
      <c r="Q753" s="361" t="str">
        <f t="shared" si="1582"/>
        <v>COND. MIN.</v>
      </c>
      <c r="R753" s="625"/>
      <c r="S753" s="625"/>
      <c r="T753" s="625"/>
      <c r="U753" s="625"/>
      <c r="V753" s="356">
        <f t="shared" si="1583"/>
        <v>4.290000069886446</v>
      </c>
      <c r="W753" s="356">
        <f t="shared" si="1584"/>
        <v>-56.390000006649643</v>
      </c>
      <c r="X753" s="361" t="str">
        <f t="shared" ref="X753:X754" si="1616">IF(V753&gt;0,"NORTE","SUL")</f>
        <v>NORTE</v>
      </c>
      <c r="Y753" s="361" t="str">
        <f t="shared" ref="Y753:Y754" si="1617">IF(W753&gt;0,"LESTE","OESTE")</f>
        <v>OESTE</v>
      </c>
      <c r="Z753" s="361" t="str">
        <f t="shared" ref="Z753:Z754" si="1618">IF(AND(X753="SUL", Y753="LESTE"),"SUDESTE", IF(AND(X753="SUL", Y753="OESTE"), "SUDOESTE", IF(AND(X753="NORTE", Y753="LESTE"), "NORDESTE", "NOROESTE")))</f>
        <v>NOROESTE</v>
      </c>
      <c r="AA753" s="358">
        <f t="shared" si="1588"/>
        <v>0.99717064544650758</v>
      </c>
      <c r="AB753" s="359">
        <f t="shared" ref="AB753:AB754" si="1619">DEGREES(ASIN(AA753))</f>
        <v>85.688942972229555</v>
      </c>
      <c r="AC753" s="360"/>
    </row>
    <row r="754" spans="1:29" ht="17.25" customHeight="1" x14ac:dyDescent="0.25">
      <c r="A754" s="345" t="str">
        <f t="shared" si="1465"/>
        <v>MS 201</v>
      </c>
      <c r="B754" s="661">
        <f t="shared" si="1509"/>
        <v>107</v>
      </c>
      <c r="C754" s="661" t="str">
        <f t="shared" si="1510"/>
        <v>MS 201-107</v>
      </c>
      <c r="D754" s="346">
        <f t="shared" si="1575"/>
        <v>42055</v>
      </c>
      <c r="E754" s="347">
        <v>7162007.3547</v>
      </c>
      <c r="F754" s="348">
        <v>665766.20550000004</v>
      </c>
      <c r="G754" s="348">
        <v>888.98</v>
      </c>
      <c r="H754" s="355">
        <f t="shared" si="1610"/>
        <v>0.59665735819190413</v>
      </c>
      <c r="I754" s="356">
        <f t="shared" si="1611"/>
        <v>57.12095412501634</v>
      </c>
      <c r="J754" s="356">
        <f t="shared" si="1612"/>
        <v>-0.90000000000145519</v>
      </c>
      <c r="K754" s="356">
        <f t="shared" si="1613"/>
        <v>-78.499999999996817</v>
      </c>
      <c r="L754" s="356">
        <f t="shared" si="1614"/>
        <v>8.523676545598631E-2</v>
      </c>
      <c r="M754" s="356">
        <f t="shared" si="1615"/>
        <v>0.12857142857163645</v>
      </c>
      <c r="N754" s="361" t="str">
        <f t="shared" si="1472"/>
        <v>OK</v>
      </c>
      <c r="O754" s="361" t="str">
        <f t="shared" si="1473"/>
        <v>OK</v>
      </c>
      <c r="P754" s="361" t="str">
        <f t="shared" si="1474"/>
        <v>COND. MIN.</v>
      </c>
      <c r="Q754" s="361" t="str">
        <f t="shared" si="1582"/>
        <v>COND. MIN.</v>
      </c>
      <c r="R754" s="625"/>
      <c r="S754" s="625"/>
      <c r="T754" s="625"/>
      <c r="U754" s="625"/>
      <c r="V754" s="356">
        <f t="shared" si="1583"/>
        <v>4.1500000283122063</v>
      </c>
      <c r="W754" s="356">
        <f t="shared" si="1584"/>
        <v>-56.969999999273568</v>
      </c>
      <c r="X754" s="361" t="str">
        <f t="shared" si="1616"/>
        <v>NORTE</v>
      </c>
      <c r="Y754" s="361" t="str">
        <f t="shared" si="1617"/>
        <v>OESTE</v>
      </c>
      <c r="Z754" s="361" t="str">
        <f t="shared" si="1618"/>
        <v>NOROESTE</v>
      </c>
      <c r="AA754" s="358">
        <f t="shared" si="1588"/>
        <v>0.99737394957983194</v>
      </c>
      <c r="AB754" s="359">
        <f t="shared" si="1619"/>
        <v>85.846786604313351</v>
      </c>
      <c r="AC754" s="360"/>
    </row>
    <row r="755" spans="1:29" ht="17.25" customHeight="1" x14ac:dyDescent="0.25">
      <c r="A755" s="345" t="str">
        <f t="shared" si="1465"/>
        <v>MS 201</v>
      </c>
      <c r="B755" s="661">
        <f t="shared" si="1509"/>
        <v>108</v>
      </c>
      <c r="C755" s="661" t="str">
        <f t="shared" si="1510"/>
        <v>MS 201-108</v>
      </c>
      <c r="D755" s="346">
        <f t="shared" si="1575"/>
        <v>42062</v>
      </c>
      <c r="E755" s="347">
        <v>7162007.3573000003</v>
      </c>
      <c r="F755" s="348">
        <v>665766.1973</v>
      </c>
      <c r="G755" s="348">
        <v>888.97299999999996</v>
      </c>
      <c r="H755" s="355">
        <f t="shared" ref="H755:H758" si="1620">SQRT((E755-E754)^2+(F755-F754)^2)*100</f>
        <v>0.86023253779050168</v>
      </c>
      <c r="I755" s="356">
        <f t="shared" ref="I755:I758" si="1621">SQRT((E755-$E$648)^2+(F755-$F$648)^2)*100</f>
        <v>57.958021022481155</v>
      </c>
      <c r="J755" s="356">
        <f t="shared" ref="J755:J758" si="1622">(G755-G754)*100</f>
        <v>-0.70000000000618456</v>
      </c>
      <c r="K755" s="356">
        <f t="shared" ref="K755:K758" si="1623">(G755-$G$648)*100</f>
        <v>-79.200000000003001</v>
      </c>
      <c r="L755" s="356">
        <f t="shared" ref="L755:L758" si="1624">H755/(D755-D754)</f>
        <v>0.12289036254150024</v>
      </c>
      <c r="M755" s="356">
        <f t="shared" ref="M755:M758" si="1625">ABS(J755/(D755-D754))</f>
        <v>0.10000000000088351</v>
      </c>
      <c r="N755" s="361" t="str">
        <f t="shared" si="1472"/>
        <v>OK</v>
      </c>
      <c r="O755" s="361" t="str">
        <f t="shared" si="1473"/>
        <v>OK</v>
      </c>
      <c r="P755" s="361" t="str">
        <f t="shared" si="1474"/>
        <v>COND. MIN.</v>
      </c>
      <c r="Q755" s="361" t="str">
        <f t="shared" si="1582"/>
        <v>COND. MIN.</v>
      </c>
      <c r="R755" s="625"/>
      <c r="S755" s="625"/>
      <c r="T755" s="625"/>
      <c r="U755" s="625"/>
      <c r="V755" s="356">
        <f t="shared" si="1583"/>
        <v>4.4100000523030758</v>
      </c>
      <c r="W755" s="356">
        <f t="shared" si="1584"/>
        <v>-57.790000003296882</v>
      </c>
      <c r="X755" s="361" t="str">
        <f t="shared" ref="X755:X758" si="1626">IF(V755&gt;0,"NORTE","SUL")</f>
        <v>NORTE</v>
      </c>
      <c r="Y755" s="361" t="str">
        <f t="shared" ref="Y755:Y758" si="1627">IF(W755&gt;0,"LESTE","OESTE")</f>
        <v>OESTE</v>
      </c>
      <c r="Z755" s="361" t="str">
        <f t="shared" ref="Z755:Z758" si="1628">IF(AND(X755="SUL", Y755="LESTE"),"SUDESTE", IF(AND(X755="SUL", Y755="OESTE"), "SUDOESTE", IF(AND(X755="NORTE", Y755="LESTE"), "NORDESTE", "NOROESTE")))</f>
        <v>NOROESTE</v>
      </c>
      <c r="AA755" s="358">
        <f t="shared" si="1588"/>
        <v>0.99706694271911656</v>
      </c>
      <c r="AB755" s="359">
        <f t="shared" ref="AB755:AB758" si="1629">DEGREES(ASIN(AA755))</f>
        <v>85.610610599859413</v>
      </c>
      <c r="AC755" s="360"/>
    </row>
    <row r="756" spans="1:29" ht="17.25" customHeight="1" x14ac:dyDescent="0.25">
      <c r="A756" s="345" t="str">
        <f t="shared" si="1465"/>
        <v>MS 201</v>
      </c>
      <c r="B756" s="661">
        <f t="shared" si="1509"/>
        <v>109</v>
      </c>
      <c r="C756" s="661" t="str">
        <f t="shared" si="1510"/>
        <v>MS 201-109</v>
      </c>
      <c r="D756" s="346">
        <f t="shared" si="1575"/>
        <v>42069</v>
      </c>
      <c r="E756" s="347">
        <v>7162007.3598999996</v>
      </c>
      <c r="F756" s="348">
        <v>665766.18909999996</v>
      </c>
      <c r="G756" s="348">
        <v>888.96500000000003</v>
      </c>
      <c r="H756" s="355">
        <f t="shared" si="1620"/>
        <v>0.86023250964185094</v>
      </c>
      <c r="I756" s="356">
        <f t="shared" si="1621"/>
        <v>58.795756655568297</v>
      </c>
      <c r="J756" s="356">
        <f t="shared" si="1622"/>
        <v>-0.79999999999245119</v>
      </c>
      <c r="K756" s="356">
        <f t="shared" si="1623"/>
        <v>-79.999999999995453</v>
      </c>
      <c r="L756" s="356">
        <f t="shared" si="1624"/>
        <v>0.12289035852026442</v>
      </c>
      <c r="M756" s="356">
        <f t="shared" si="1625"/>
        <v>0.11428571428463588</v>
      </c>
      <c r="N756" s="361" t="str">
        <f t="shared" si="1472"/>
        <v>OK</v>
      </c>
      <c r="O756" s="361" t="str">
        <f t="shared" si="1473"/>
        <v>OK</v>
      </c>
      <c r="P756" s="361" t="str">
        <f t="shared" si="1474"/>
        <v>COND. MIN.</v>
      </c>
      <c r="Q756" s="361" t="str">
        <f t="shared" si="1582"/>
        <v>COND. MIN.</v>
      </c>
      <c r="R756" s="625"/>
      <c r="S756" s="625"/>
      <c r="T756" s="625"/>
      <c r="U756" s="625"/>
      <c r="V756" s="356">
        <f t="shared" si="1583"/>
        <v>4.6699999831616879</v>
      </c>
      <c r="W756" s="356">
        <f t="shared" si="1584"/>
        <v>-58.610000007320195</v>
      </c>
      <c r="X756" s="361" t="str">
        <f t="shared" si="1626"/>
        <v>NORTE</v>
      </c>
      <c r="Y756" s="361" t="str">
        <f t="shared" si="1627"/>
        <v>OESTE</v>
      </c>
      <c r="Z756" s="361" t="str">
        <f t="shared" si="1628"/>
        <v>NOROESTE</v>
      </c>
      <c r="AA756" s="358">
        <f t="shared" si="1588"/>
        <v>0.99676870748299329</v>
      </c>
      <c r="AB756" s="359">
        <f t="shared" si="1629"/>
        <v>85.392739362928353</v>
      </c>
      <c r="AC756" s="360"/>
    </row>
    <row r="757" spans="1:29" ht="17.25" customHeight="1" x14ac:dyDescent="0.25">
      <c r="A757" s="345" t="str">
        <f t="shared" si="1465"/>
        <v>MS 201</v>
      </c>
      <c r="B757" s="661">
        <f t="shared" si="1509"/>
        <v>110</v>
      </c>
      <c r="C757" s="661" t="str">
        <f t="shared" si="1510"/>
        <v>MS 201-110</v>
      </c>
      <c r="D757" s="346">
        <f t="shared" si="1575"/>
        <v>42076</v>
      </c>
      <c r="E757" s="347">
        <v>7162007.3505999995</v>
      </c>
      <c r="F757" s="348">
        <v>665766.20030000003</v>
      </c>
      <c r="G757" s="348">
        <v>888.96100000000001</v>
      </c>
      <c r="H757" s="355">
        <f t="shared" si="1620"/>
        <v>1.4557815843141424</v>
      </c>
      <c r="I757" s="356">
        <f t="shared" si="1621"/>
        <v>57.61152402017894</v>
      </c>
      <c r="J757" s="356">
        <f t="shared" si="1622"/>
        <v>-0.40000000000190994</v>
      </c>
      <c r="K757" s="356">
        <f t="shared" si="1623"/>
        <v>-80.399999999997362</v>
      </c>
      <c r="L757" s="356">
        <f t="shared" si="1624"/>
        <v>0.20796879775916319</v>
      </c>
      <c r="M757" s="356">
        <f t="shared" si="1625"/>
        <v>5.7142857143129992E-2</v>
      </c>
      <c r="N757" s="361" t="str">
        <f t="shared" si="1472"/>
        <v>OK</v>
      </c>
      <c r="O757" s="361" t="str">
        <f t="shared" si="1473"/>
        <v>OK</v>
      </c>
      <c r="P757" s="361" t="str">
        <f t="shared" si="1474"/>
        <v>COND. MIN.</v>
      </c>
      <c r="Q757" s="361" t="str">
        <f t="shared" si="1582"/>
        <v>COND. MIN.</v>
      </c>
      <c r="R757" s="625"/>
      <c r="S757" s="625"/>
      <c r="T757" s="625"/>
      <c r="U757" s="625"/>
      <c r="V757" s="356">
        <f t="shared" si="1583"/>
        <v>3.7399999797344208</v>
      </c>
      <c r="W757" s="356">
        <f t="shared" si="1584"/>
        <v>-57.490000000689179</v>
      </c>
      <c r="X757" s="361" t="str">
        <f t="shared" si="1626"/>
        <v>NORTE</v>
      </c>
      <c r="Y757" s="361" t="str">
        <f t="shared" si="1627"/>
        <v>OESTE</v>
      </c>
      <c r="Z757" s="361" t="str">
        <f t="shared" si="1628"/>
        <v>NOROESTE</v>
      </c>
      <c r="AA757" s="358">
        <f t="shared" si="1588"/>
        <v>0.9979170282936991</v>
      </c>
      <c r="AB757" s="359">
        <f t="shared" si="1629"/>
        <v>86.301252115992611</v>
      </c>
      <c r="AC757" s="360"/>
    </row>
    <row r="758" spans="1:29" ht="12.75" x14ac:dyDescent="0.25">
      <c r="A758" s="345" t="str">
        <f t="shared" si="1465"/>
        <v>MS 201</v>
      </c>
      <c r="B758" s="661">
        <f t="shared" si="1509"/>
        <v>111</v>
      </c>
      <c r="C758" s="661" t="str">
        <f t="shared" si="1510"/>
        <v>MS 201-111</v>
      </c>
      <c r="D758" s="346">
        <f t="shared" si="1575"/>
        <v>42083</v>
      </c>
      <c r="E758" s="347">
        <v>7162007.3605000004</v>
      </c>
      <c r="F758" s="348">
        <v>665766.19160000002</v>
      </c>
      <c r="G758" s="348">
        <v>888.95399999999995</v>
      </c>
      <c r="H758" s="355">
        <f t="shared" si="1620"/>
        <v>1.3179530244986126</v>
      </c>
      <c r="I758" s="356">
        <f t="shared" si="1621"/>
        <v>58.551366344316925</v>
      </c>
      <c r="J758" s="356">
        <f t="shared" si="1622"/>
        <v>-0.70000000000618456</v>
      </c>
      <c r="K758" s="356">
        <f t="shared" si="1623"/>
        <v>-81.100000000003547</v>
      </c>
      <c r="L758" s="356">
        <f t="shared" si="1624"/>
        <v>0.18827900349980181</v>
      </c>
      <c r="M758" s="356">
        <f t="shared" si="1625"/>
        <v>0.10000000000088351</v>
      </c>
      <c r="N758" s="361" t="str">
        <f t="shared" si="1472"/>
        <v>OK</v>
      </c>
      <c r="O758" s="361" t="str">
        <f t="shared" si="1473"/>
        <v>OK</v>
      </c>
      <c r="P758" s="361" t="str">
        <f t="shared" si="1474"/>
        <v>COND. MIN.</v>
      </c>
      <c r="Q758" s="361" t="str">
        <f t="shared" si="1582"/>
        <v>COND. MIN.</v>
      </c>
      <c r="R758" s="625"/>
      <c r="S758" s="625"/>
      <c r="T758" s="625"/>
      <c r="U758" s="625"/>
      <c r="V758" s="356">
        <f t="shared" si="1583"/>
        <v>4.7300000675022602</v>
      </c>
      <c r="W758" s="356">
        <f t="shared" si="1584"/>
        <v>-58.360000001266599</v>
      </c>
      <c r="X758" s="361" t="str">
        <f t="shared" si="1626"/>
        <v>NORTE</v>
      </c>
      <c r="Y758" s="361" t="str">
        <f t="shared" si="1627"/>
        <v>OESTE</v>
      </c>
      <c r="Z758" s="361" t="str">
        <f t="shared" si="1628"/>
        <v>NOROESTE</v>
      </c>
      <c r="AA758" s="358">
        <f t="shared" si="1588"/>
        <v>0.99675491033304875</v>
      </c>
      <c r="AB758" s="359">
        <f t="shared" si="1629"/>
        <v>85.382908358425382</v>
      </c>
      <c r="AC758" s="360"/>
    </row>
    <row r="759" spans="1:29" ht="17.25" customHeight="1" x14ac:dyDescent="0.25">
      <c r="A759" s="345" t="str">
        <f t="shared" si="1465"/>
        <v>MS 201</v>
      </c>
      <c r="B759" s="661">
        <f t="shared" si="1509"/>
        <v>112</v>
      </c>
      <c r="C759" s="661" t="str">
        <f t="shared" si="1510"/>
        <v>MS 201-112</v>
      </c>
      <c r="D759" s="346">
        <f t="shared" si="1575"/>
        <v>42090</v>
      </c>
      <c r="E759" s="347">
        <v>7162007.3567000004</v>
      </c>
      <c r="F759" s="348">
        <v>665766.19819999998</v>
      </c>
      <c r="G759" s="348">
        <v>888.95100000000002</v>
      </c>
      <c r="H759" s="355">
        <f t="shared" ref="H759:H760" si="1630">SQRT((E759-E758)^2+(F759-F758)^2)*100</f>
        <v>0.76157731068422174</v>
      </c>
      <c r="I759" s="356">
        <f t="shared" ref="I759:I760" si="1631">SQRT((E759-$E$648)^2+(F759-$F$648)^2)*100</f>
        <v>57.863740814869487</v>
      </c>
      <c r="J759" s="356">
        <f t="shared" ref="J759:J760" si="1632">(G759-G758)*100</f>
        <v>-0.29999999999290594</v>
      </c>
      <c r="K759" s="356">
        <f t="shared" ref="K759:K760" si="1633">(G759-$G$648)*100</f>
        <v>-81.399999999996453</v>
      </c>
      <c r="L759" s="356">
        <f t="shared" ref="L759:L760" si="1634">H759/(D759-D758)</f>
        <v>0.10879675866917453</v>
      </c>
      <c r="M759" s="356">
        <f t="shared" ref="M759:M760" si="1635">ABS(J759/(D759-D758))</f>
        <v>4.2857142856129418E-2</v>
      </c>
      <c r="N759" s="361" t="str">
        <f t="shared" si="1472"/>
        <v>OK</v>
      </c>
      <c r="O759" s="361" t="str">
        <f t="shared" si="1473"/>
        <v>OK</v>
      </c>
      <c r="P759" s="361" t="str">
        <f t="shared" si="1474"/>
        <v>COND. MIN.</v>
      </c>
      <c r="Q759" s="361" t="str">
        <f t="shared" si="1582"/>
        <v>COND. MIN.</v>
      </c>
      <c r="R759" s="625"/>
      <c r="S759" s="625"/>
      <c r="T759" s="625"/>
      <c r="U759" s="625"/>
      <c r="V759" s="356">
        <f t="shared" si="1583"/>
        <v>4.3500000610947609</v>
      </c>
      <c r="W759" s="356">
        <f t="shared" si="1584"/>
        <v>-57.700000004842877</v>
      </c>
      <c r="X759" s="361" t="str">
        <f t="shared" ref="X759:X760" si="1636">IF(V759&gt;0,"NORTE","SUL")</f>
        <v>NORTE</v>
      </c>
      <c r="Y759" s="361" t="str">
        <f t="shared" ref="Y759:Y760" si="1637">IF(W759&gt;0,"LESTE","OESTE")</f>
        <v>OESTE</v>
      </c>
      <c r="Z759" s="361" t="str">
        <f t="shared" ref="Z759:Z760" si="1638">IF(AND(X759="SUL", Y759="LESTE"),"SUDESTE", IF(AND(X759="SUL", Y759="OESTE"), "SUDOESTE", IF(AND(X759="NORTE", Y759="LESTE"), "NORDESTE", "NOROESTE")))</f>
        <v>NOROESTE</v>
      </c>
      <c r="AA759" s="358">
        <f t="shared" si="1588"/>
        <v>0.99723470445903917</v>
      </c>
      <c r="AB759" s="359">
        <f t="shared" ref="AB759:AB760" si="1639">DEGREES(ASIN(AA759))</f>
        <v>85.738048167967847</v>
      </c>
      <c r="AC759" s="360"/>
    </row>
    <row r="760" spans="1:29" ht="17.25" customHeight="1" x14ac:dyDescent="0.25">
      <c r="A760" s="345" t="str">
        <f t="shared" si="1465"/>
        <v>MS 201</v>
      </c>
      <c r="B760" s="661">
        <f t="shared" si="1509"/>
        <v>113</v>
      </c>
      <c r="C760" s="661" t="str">
        <f t="shared" si="1510"/>
        <v>MS 201-113</v>
      </c>
      <c r="D760" s="346">
        <f t="shared" si="1575"/>
        <v>42097</v>
      </c>
      <c r="E760" s="347">
        <v>7162007.3475000001</v>
      </c>
      <c r="F760" s="348">
        <v>665766.18279999995</v>
      </c>
      <c r="G760" s="348">
        <v>888.94299999999998</v>
      </c>
      <c r="H760" s="355">
        <f t="shared" si="1630"/>
        <v>1.7938784930193137</v>
      </c>
      <c r="I760" s="356">
        <f t="shared" si="1631"/>
        <v>59.33921554287236</v>
      </c>
      <c r="J760" s="356">
        <f t="shared" si="1632"/>
        <v>-0.80000000000381988</v>
      </c>
      <c r="K760" s="356">
        <f t="shared" si="1633"/>
        <v>-82.200000000000273</v>
      </c>
      <c r="L760" s="356">
        <f t="shared" si="1634"/>
        <v>0.25626835614561622</v>
      </c>
      <c r="M760" s="356">
        <f t="shared" si="1635"/>
        <v>0.11428571428625998</v>
      </c>
      <c r="N760" s="361" t="str">
        <f t="shared" si="1472"/>
        <v>ATENÇÃO</v>
      </c>
      <c r="O760" s="361" t="str">
        <f t="shared" si="1473"/>
        <v>OK</v>
      </c>
      <c r="P760" s="361" t="str">
        <f t="shared" si="1474"/>
        <v>COND. MIN.</v>
      </c>
      <c r="Q760" s="361" t="str">
        <f t="shared" si="1582"/>
        <v>COND. MIN.</v>
      </c>
      <c r="R760" s="625"/>
      <c r="S760" s="625"/>
      <c r="T760" s="625"/>
      <c r="U760" s="625"/>
      <c r="V760" s="356">
        <f t="shared" si="1583"/>
        <v>3.4300000406801701</v>
      </c>
      <c r="W760" s="356">
        <f t="shared" si="1584"/>
        <v>-59.240000008139759</v>
      </c>
      <c r="X760" s="361" t="str">
        <f t="shared" si="1636"/>
        <v>NORTE</v>
      </c>
      <c r="Y760" s="361" t="str">
        <f t="shared" si="1637"/>
        <v>OESTE</v>
      </c>
      <c r="Z760" s="361" t="str">
        <f t="shared" si="1638"/>
        <v>NOROESTE</v>
      </c>
      <c r="AA760" s="358">
        <f t="shared" si="1588"/>
        <v>0.99831479609032692</v>
      </c>
      <c r="AB760" s="359">
        <f t="shared" si="1639"/>
        <v>86.673213981024347</v>
      </c>
      <c r="AC760" s="360"/>
    </row>
    <row r="761" spans="1:29" ht="17.25" customHeight="1" x14ac:dyDescent="0.25">
      <c r="A761" s="345" t="str">
        <f t="shared" si="1465"/>
        <v>MS 201</v>
      </c>
      <c r="B761" s="661">
        <f t="shared" si="1509"/>
        <v>114</v>
      </c>
      <c r="C761" s="661" t="str">
        <f t="shared" si="1510"/>
        <v>MS 201-114</v>
      </c>
      <c r="D761" s="346">
        <f t="shared" si="1575"/>
        <v>42104</v>
      </c>
      <c r="E761" s="347">
        <v>7162007.3617000002</v>
      </c>
      <c r="F761" s="348">
        <v>665766.18440000003</v>
      </c>
      <c r="G761" s="348">
        <v>888.93499999999995</v>
      </c>
      <c r="H761" s="355">
        <f t="shared" ref="H761:H763" si="1640">SQRT((E761-E760)^2+(F761-F760)^2)*100</f>
        <v>1.4289856642632333</v>
      </c>
      <c r="I761" s="356">
        <f t="shared" ref="I761:I763" si="1641">SQRT((E761-$E$648)^2+(F761-$F$648)^2)*100</f>
        <v>59.278739026298787</v>
      </c>
      <c r="J761" s="356">
        <f t="shared" ref="J761:J763" si="1642">(G761-G760)*100</f>
        <v>-0.80000000000381988</v>
      </c>
      <c r="K761" s="356">
        <f t="shared" ref="K761:K763" si="1643">(G761-$G$648)*100</f>
        <v>-83.000000000004093</v>
      </c>
      <c r="L761" s="356">
        <f t="shared" ref="L761:L763" si="1644">H761/(D761-D760)</f>
        <v>0.2041408091804619</v>
      </c>
      <c r="M761" s="356">
        <f t="shared" ref="M761:M763" si="1645">ABS(J761/(D761-D760))</f>
        <v>0.11428571428625998</v>
      </c>
      <c r="N761" s="361" t="str">
        <f t="shared" si="1472"/>
        <v>OK</v>
      </c>
      <c r="O761" s="361" t="str">
        <f t="shared" si="1473"/>
        <v>OK</v>
      </c>
      <c r="P761" s="361" t="str">
        <f t="shared" si="1474"/>
        <v>COND. MIN.</v>
      </c>
      <c r="Q761" s="361" t="str">
        <f t="shared" si="1582"/>
        <v>COND. MIN.</v>
      </c>
      <c r="R761" s="625"/>
      <c r="S761" s="625"/>
      <c r="T761" s="625"/>
      <c r="U761" s="625"/>
      <c r="V761" s="356">
        <f t="shared" si="1583"/>
        <v>4.85000004991889</v>
      </c>
      <c r="W761" s="356">
        <f t="shared" si="1584"/>
        <v>-59.080000000540167</v>
      </c>
      <c r="X761" s="361" t="str">
        <f t="shared" ref="X761:X763" si="1646">IF(V761&gt;0,"NORTE","SUL")</f>
        <v>NORTE</v>
      </c>
      <c r="Y761" s="361" t="str">
        <f t="shared" ref="Y761:Y763" si="1647">IF(W761&gt;0,"LESTE","OESTE")</f>
        <v>OESTE</v>
      </c>
      <c r="Z761" s="361" t="str">
        <f t="shared" ref="Z761:Z763" si="1648">IF(AND(X761="SUL", Y761="LESTE"),"SUDESTE", IF(AND(X761="SUL", Y761="OESTE"), "SUDOESTE", IF(AND(X761="NORTE", Y761="LESTE"), "NORDESTE", "NOROESTE")))</f>
        <v>NOROESTE</v>
      </c>
      <c r="AA761" s="358">
        <f t="shared" si="1588"/>
        <v>0.99662618083670707</v>
      </c>
      <c r="AB761" s="359">
        <f t="shared" ref="AB761:AB763" si="1649">DEGREES(ASIN(AA761))</f>
        <v>85.292170686047029</v>
      </c>
      <c r="AC761" s="360"/>
    </row>
    <row r="762" spans="1:29" ht="17.25" customHeight="1" x14ac:dyDescent="0.25">
      <c r="A762" s="345" t="str">
        <f t="shared" si="1465"/>
        <v>MS 201</v>
      </c>
      <c r="B762" s="661">
        <f t="shared" si="1509"/>
        <v>115</v>
      </c>
      <c r="C762" s="661" t="str">
        <f t="shared" si="1510"/>
        <v>MS 201-115</v>
      </c>
      <c r="D762" s="346">
        <f t="shared" si="1575"/>
        <v>42111</v>
      </c>
      <c r="E762" s="347">
        <v>7162007.3739999998</v>
      </c>
      <c r="F762" s="348">
        <v>665766.17960000003</v>
      </c>
      <c r="G762" s="348">
        <v>888.92899999999997</v>
      </c>
      <c r="H762" s="355">
        <f t="shared" si="1640"/>
        <v>1.320340827145944</v>
      </c>
      <c r="I762" s="356">
        <f t="shared" si="1641"/>
        <v>59.869524802864539</v>
      </c>
      <c r="J762" s="356">
        <f t="shared" si="1642"/>
        <v>-0.59999999999718057</v>
      </c>
      <c r="K762" s="356">
        <f t="shared" si="1643"/>
        <v>-83.600000000001273</v>
      </c>
      <c r="L762" s="356">
        <f t="shared" si="1644"/>
        <v>0.1886201181637063</v>
      </c>
      <c r="M762" s="356">
        <f t="shared" si="1645"/>
        <v>8.571428571388294E-2</v>
      </c>
      <c r="N762" s="361" t="str">
        <f t="shared" si="1472"/>
        <v>OK</v>
      </c>
      <c r="O762" s="361" t="str">
        <f t="shared" si="1473"/>
        <v>OK</v>
      </c>
      <c r="P762" s="361" t="str">
        <f t="shared" si="1474"/>
        <v>COND. MIN.</v>
      </c>
      <c r="Q762" s="361" t="str">
        <f t="shared" si="1582"/>
        <v>COND. MIN.</v>
      </c>
      <c r="R762" s="625"/>
      <c r="S762" s="625"/>
      <c r="T762" s="625"/>
      <c r="U762" s="625"/>
      <c r="V762" s="356">
        <f t="shared" si="1583"/>
        <v>6.0800000093877316</v>
      </c>
      <c r="W762" s="356">
        <f t="shared" si="1584"/>
        <v>-59.560000000055879</v>
      </c>
      <c r="X762" s="361" t="str">
        <f t="shared" si="1646"/>
        <v>NORTE</v>
      </c>
      <c r="Y762" s="361" t="str">
        <f t="shared" si="1647"/>
        <v>OESTE</v>
      </c>
      <c r="Z762" s="361" t="str">
        <f t="shared" si="1648"/>
        <v>NOROESTE</v>
      </c>
      <c r="AA762" s="358">
        <f t="shared" si="1588"/>
        <v>0.99482211458159353</v>
      </c>
      <c r="AB762" s="359">
        <f t="shared" si="1649"/>
        <v>84.166873160204744</v>
      </c>
      <c r="AC762" s="360"/>
    </row>
    <row r="763" spans="1:29" ht="17.25" customHeight="1" x14ac:dyDescent="0.25">
      <c r="A763" s="345" t="str">
        <f t="shared" si="1465"/>
        <v>MS 201</v>
      </c>
      <c r="B763" s="661">
        <f t="shared" si="1509"/>
        <v>116</v>
      </c>
      <c r="C763" s="661" t="str">
        <f t="shared" si="1510"/>
        <v>MS 201-116</v>
      </c>
      <c r="D763" s="346">
        <f t="shared" si="1575"/>
        <v>42118</v>
      </c>
      <c r="E763" s="347">
        <v>7162007.3600000003</v>
      </c>
      <c r="F763" s="348">
        <v>665766.18119999999</v>
      </c>
      <c r="G763" s="348">
        <v>888.92200000000003</v>
      </c>
      <c r="H763" s="355">
        <f t="shared" si="1640"/>
        <v>1.4091131462496862</v>
      </c>
      <c r="I763" s="356">
        <f t="shared" si="1641"/>
        <v>59.584078419003269</v>
      </c>
      <c r="J763" s="356">
        <f t="shared" si="1642"/>
        <v>-0.69999999999481588</v>
      </c>
      <c r="K763" s="356">
        <f t="shared" si="1643"/>
        <v>-84.299999999996089</v>
      </c>
      <c r="L763" s="356">
        <f t="shared" si="1644"/>
        <v>0.20130187803566946</v>
      </c>
      <c r="M763" s="356">
        <f t="shared" si="1645"/>
        <v>9.9999999999259417E-2</v>
      </c>
      <c r="N763" s="361" t="str">
        <f t="shared" si="1472"/>
        <v>OK</v>
      </c>
      <c r="O763" s="361" t="str">
        <f t="shared" si="1473"/>
        <v>OK</v>
      </c>
      <c r="P763" s="361" t="str">
        <f t="shared" si="1474"/>
        <v>COND. MIN.</v>
      </c>
      <c r="Q763" s="361" t="str">
        <f t="shared" si="1582"/>
        <v>COND. MIN.</v>
      </c>
      <c r="R763" s="625"/>
      <c r="S763" s="625"/>
      <c r="T763" s="625"/>
      <c r="U763" s="625"/>
      <c r="V763" s="356">
        <f t="shared" si="1583"/>
        <v>4.6800000593066216</v>
      </c>
      <c r="W763" s="356">
        <f t="shared" si="1584"/>
        <v>-59.400000004097819</v>
      </c>
      <c r="X763" s="361" t="str">
        <f t="shared" si="1646"/>
        <v>NORTE</v>
      </c>
      <c r="Y763" s="361" t="str">
        <f t="shared" si="1647"/>
        <v>OESTE</v>
      </c>
      <c r="Z763" s="361" t="str">
        <f t="shared" si="1648"/>
        <v>NOROESTE</v>
      </c>
      <c r="AA763" s="358">
        <f t="shared" si="1588"/>
        <v>0.99697885196374625</v>
      </c>
      <c r="AB763" s="359">
        <f t="shared" si="1649"/>
        <v>85.54515053811032</v>
      </c>
      <c r="AC763" s="360"/>
    </row>
    <row r="764" spans="1:29" ht="17.25" customHeight="1" x14ac:dyDescent="0.25">
      <c r="A764" s="345" t="str">
        <f t="shared" si="1465"/>
        <v>MS 201</v>
      </c>
      <c r="B764" s="661">
        <f t="shared" si="1509"/>
        <v>117</v>
      </c>
      <c r="C764" s="661" t="str">
        <f t="shared" si="1510"/>
        <v>MS 201-117</v>
      </c>
      <c r="D764" s="346">
        <f t="shared" si="1575"/>
        <v>42125</v>
      </c>
      <c r="E764" s="347">
        <v>7162007.3618000001</v>
      </c>
      <c r="F764" s="348">
        <v>665766.18119999999</v>
      </c>
      <c r="G764" s="348">
        <v>888.91399999999999</v>
      </c>
      <c r="H764" s="355">
        <f t="shared" ref="H764:H766" si="1650">SQRT((E764-E763)^2+(F764-F763)^2)*100</f>
        <v>0.17999997362494469</v>
      </c>
      <c r="I764" s="356">
        <f t="shared" ref="I764:I766" si="1651">SQRT((E764-$E$648)^2+(F764-$F$648)^2)*100</f>
        <v>59.598486564735154</v>
      </c>
      <c r="J764" s="356">
        <f t="shared" ref="J764:J766" si="1652">(G764-G763)*100</f>
        <v>-0.80000000000381988</v>
      </c>
      <c r="K764" s="356">
        <f t="shared" ref="K764:K766" si="1653">(G764-$G$648)*100</f>
        <v>-85.099999999999909</v>
      </c>
      <c r="L764" s="356">
        <f t="shared" ref="L764:L766" si="1654">H764/(D764-D763)</f>
        <v>2.571428194642067E-2</v>
      </c>
      <c r="M764" s="356">
        <f t="shared" ref="M764:M766" si="1655">ABS(J764/(D764-D763))</f>
        <v>0.11428571428625998</v>
      </c>
      <c r="N764" s="361" t="str">
        <f t="shared" si="1472"/>
        <v>OK</v>
      </c>
      <c r="O764" s="361" t="str">
        <f t="shared" si="1473"/>
        <v>OK</v>
      </c>
      <c r="P764" s="361" t="str">
        <f t="shared" si="1474"/>
        <v>COND. MIN.</v>
      </c>
      <c r="Q764" s="361" t="str">
        <f t="shared" si="1582"/>
        <v>COND. MIN.</v>
      </c>
      <c r="R764" s="625"/>
      <c r="S764" s="625"/>
      <c r="T764" s="625"/>
      <c r="U764" s="625"/>
      <c r="V764" s="356">
        <f t="shared" si="1583"/>
        <v>4.8600000329315662</v>
      </c>
      <c r="W764" s="356">
        <f t="shared" si="1584"/>
        <v>-59.400000004097819</v>
      </c>
      <c r="X764" s="361" t="str">
        <f t="shared" ref="X764:X766" si="1656">IF(V764&gt;0,"NORTE","SUL")</f>
        <v>NORTE</v>
      </c>
      <c r="Y764" s="361" t="str">
        <f t="shared" ref="Y764:Y766" si="1657">IF(W764&gt;0,"LESTE","OESTE")</f>
        <v>OESTE</v>
      </c>
      <c r="Z764" s="361" t="str">
        <f t="shared" ref="Z764:Z766" si="1658">IF(AND(X764="SUL", Y764="LESTE"),"SUDESTE", IF(AND(X764="SUL", Y764="OESTE"), "SUDOESTE", IF(AND(X764="NORTE", Y764="LESTE"), "NORDESTE", "NOROESTE")))</f>
        <v>NOROESTE</v>
      </c>
      <c r="AA764" s="358">
        <f t="shared" si="1588"/>
        <v>0.99664429530201337</v>
      </c>
      <c r="AB764" s="359">
        <f t="shared" ref="AB764:AB766" si="1659">DEGREES(ASIN(AA764))</f>
        <v>85.304833260383887</v>
      </c>
      <c r="AC764" s="360"/>
    </row>
    <row r="765" spans="1:29" ht="17.25" customHeight="1" x14ac:dyDescent="0.25">
      <c r="A765" s="345" t="str">
        <f t="shared" si="1465"/>
        <v>MS 201</v>
      </c>
      <c r="B765" s="661">
        <f t="shared" si="1509"/>
        <v>118</v>
      </c>
      <c r="C765" s="661" t="str">
        <f t="shared" si="1510"/>
        <v>MS 201-118</v>
      </c>
      <c r="D765" s="346">
        <f t="shared" si="1575"/>
        <v>42132</v>
      </c>
      <c r="E765" s="347">
        <v>7162007.3635999998</v>
      </c>
      <c r="F765" s="348">
        <v>665766.18119999999</v>
      </c>
      <c r="G765" s="348">
        <v>888.90599999999995</v>
      </c>
      <c r="H765" s="355">
        <f t="shared" si="1650"/>
        <v>0.17999997362494469</v>
      </c>
      <c r="I765" s="356">
        <f t="shared" si="1651"/>
        <v>59.613434732054401</v>
      </c>
      <c r="J765" s="356">
        <f t="shared" si="1652"/>
        <v>-0.80000000000381988</v>
      </c>
      <c r="K765" s="356">
        <f t="shared" si="1653"/>
        <v>-85.900000000003729</v>
      </c>
      <c r="L765" s="356">
        <f t="shared" si="1654"/>
        <v>2.571428194642067E-2</v>
      </c>
      <c r="M765" s="356">
        <f t="shared" si="1655"/>
        <v>0.11428571428625998</v>
      </c>
      <c r="N765" s="361" t="str">
        <f t="shared" si="1472"/>
        <v>OK</v>
      </c>
      <c r="O765" s="361" t="str">
        <f t="shared" si="1473"/>
        <v>OK</v>
      </c>
      <c r="P765" s="361" t="str">
        <f t="shared" si="1474"/>
        <v>COND. MIN.</v>
      </c>
      <c r="Q765" s="361" t="str">
        <f t="shared" si="1582"/>
        <v>COND. MIN.</v>
      </c>
      <c r="R765" s="625"/>
      <c r="S765" s="625"/>
      <c r="T765" s="625"/>
      <c r="U765" s="625"/>
      <c r="V765" s="356">
        <f t="shared" si="1583"/>
        <v>5.0400000065565109</v>
      </c>
      <c r="W765" s="356">
        <f t="shared" si="1584"/>
        <v>-59.400000004097819</v>
      </c>
      <c r="X765" s="361" t="str">
        <f t="shared" si="1656"/>
        <v>NORTE</v>
      </c>
      <c r="Y765" s="361" t="str">
        <f t="shared" si="1657"/>
        <v>OESTE</v>
      </c>
      <c r="Z765" s="361" t="str">
        <f t="shared" si="1658"/>
        <v>NOROESTE</v>
      </c>
      <c r="AA765" s="358">
        <f t="shared" si="1588"/>
        <v>0.99647710115752386</v>
      </c>
      <c r="AB765" s="359">
        <f t="shared" si="1659"/>
        <v>85.18922221229866</v>
      </c>
      <c r="AC765" s="360"/>
    </row>
    <row r="766" spans="1:29" ht="17.25" customHeight="1" x14ac:dyDescent="0.25">
      <c r="A766" s="345" t="str">
        <f t="shared" si="1465"/>
        <v>MS 201</v>
      </c>
      <c r="B766" s="661">
        <f t="shared" si="1509"/>
        <v>119</v>
      </c>
      <c r="C766" s="661" t="str">
        <f t="shared" si="1510"/>
        <v>MS 201-119</v>
      </c>
      <c r="D766" s="346">
        <f t="shared" si="1575"/>
        <v>42146</v>
      </c>
      <c r="E766" s="347">
        <v>7162007.3631999996</v>
      </c>
      <c r="F766" s="348">
        <v>665766.17610000004</v>
      </c>
      <c r="G766" s="348">
        <v>888.89599999999996</v>
      </c>
      <c r="H766" s="355">
        <f t="shared" si="1650"/>
        <v>0.5115662196010452</v>
      </c>
      <c r="I766" s="356">
        <f t="shared" si="1651"/>
        <v>60.118284237992015</v>
      </c>
      <c r="J766" s="356">
        <f t="shared" si="1652"/>
        <v>-0.99999999999909051</v>
      </c>
      <c r="K766" s="356">
        <f t="shared" si="1653"/>
        <v>-86.900000000002819</v>
      </c>
      <c r="L766" s="356">
        <f t="shared" si="1654"/>
        <v>3.6540444257217516E-2</v>
      </c>
      <c r="M766" s="356">
        <f t="shared" si="1655"/>
        <v>7.1428571428506463E-2</v>
      </c>
      <c r="N766" s="361" t="str">
        <f t="shared" si="1472"/>
        <v>OK</v>
      </c>
      <c r="O766" s="361" t="str">
        <f t="shared" si="1473"/>
        <v>OK</v>
      </c>
      <c r="P766" s="361" t="str">
        <f t="shared" si="1474"/>
        <v>COND. MIN.</v>
      </c>
      <c r="Q766" s="361" t="str">
        <f t="shared" si="1582"/>
        <v>COND. MIN.</v>
      </c>
      <c r="R766" s="625"/>
      <c r="S766" s="625"/>
      <c r="T766" s="625"/>
      <c r="U766" s="625"/>
      <c r="V766" s="356">
        <f t="shared" si="1583"/>
        <v>4.9999999813735485</v>
      </c>
      <c r="W766" s="356">
        <f t="shared" si="1584"/>
        <v>-59.909999999217689</v>
      </c>
      <c r="X766" s="361" t="str">
        <f t="shared" si="1656"/>
        <v>NORTE</v>
      </c>
      <c r="Y766" s="361" t="str">
        <f t="shared" si="1657"/>
        <v>OESTE</v>
      </c>
      <c r="Z766" s="361" t="str">
        <f t="shared" si="1658"/>
        <v>NOROESTE</v>
      </c>
      <c r="AA766" s="358">
        <f t="shared" si="1588"/>
        <v>0.99650698602794407</v>
      </c>
      <c r="AB766" s="359">
        <f t="shared" si="1659"/>
        <v>85.209682611715849</v>
      </c>
      <c r="AC766" s="360"/>
    </row>
    <row r="767" spans="1:29" ht="17.25" customHeight="1" x14ac:dyDescent="0.25">
      <c r="A767" s="345" t="str">
        <f t="shared" si="1465"/>
        <v>MS 201</v>
      </c>
      <c r="B767" s="661">
        <f t="shared" si="1509"/>
        <v>120</v>
      </c>
      <c r="C767" s="661" t="str">
        <f t="shared" si="1510"/>
        <v>MS 201-120</v>
      </c>
      <c r="D767" s="346">
        <f t="shared" si="1575"/>
        <v>42153</v>
      </c>
      <c r="E767" s="347">
        <v>7162007.3590000002</v>
      </c>
      <c r="F767" s="348">
        <v>665766.179</v>
      </c>
      <c r="G767" s="348">
        <v>888.89</v>
      </c>
      <c r="H767" s="355">
        <f t="shared" ref="H767" si="1660">SQRT((E767-E766)^2+(F767-F766)^2)*100</f>
        <v>0.51039195346893318</v>
      </c>
      <c r="I767" s="356">
        <f t="shared" ref="I767" si="1661">SQRT((E767-$E$648)^2+(F767-$F$648)^2)*100</f>
        <v>59.795658711478239</v>
      </c>
      <c r="J767" s="356">
        <f t="shared" ref="J767" si="1662">(G767-G766)*100</f>
        <v>-0.59999999999718057</v>
      </c>
      <c r="K767" s="356">
        <f t="shared" ref="K767" si="1663">(G767-$G$648)*100</f>
        <v>-87.5</v>
      </c>
      <c r="L767" s="356">
        <f t="shared" ref="L767" si="1664">H767/(D767-D766)</f>
        <v>7.2913136209847601E-2</v>
      </c>
      <c r="M767" s="356">
        <f t="shared" ref="M767" si="1665">ABS(J767/(D767-D766))</f>
        <v>8.571428571388294E-2</v>
      </c>
      <c r="N767" s="361" t="str">
        <f t="shared" si="1472"/>
        <v>OK</v>
      </c>
      <c r="O767" s="361" t="str">
        <f t="shared" si="1473"/>
        <v>OK</v>
      </c>
      <c r="P767" s="361" t="str">
        <f t="shared" si="1474"/>
        <v>COND. MIN.</v>
      </c>
      <c r="Q767" s="361" t="str">
        <f t="shared" si="1582"/>
        <v>COND. MIN.</v>
      </c>
      <c r="R767" s="625"/>
      <c r="S767" s="625"/>
      <c r="T767" s="625"/>
      <c r="U767" s="625"/>
      <c r="V767" s="356">
        <f t="shared" si="1583"/>
        <v>4.5800000429153442</v>
      </c>
      <c r="W767" s="356">
        <f t="shared" si="1584"/>
        <v>-59.620000002905726</v>
      </c>
      <c r="X767" s="361" t="str">
        <f t="shared" ref="X767" si="1666">IF(V767&gt;0,"NORTE","SUL")</f>
        <v>NORTE</v>
      </c>
      <c r="Y767" s="361" t="str">
        <f t="shared" ref="Y767" si="1667">IF(W767&gt;0,"LESTE","OESTE")</f>
        <v>OESTE</v>
      </c>
      <c r="Z767" s="361" t="str">
        <f t="shared" ref="Z767" si="1668">IF(AND(X767="SUL", Y767="LESTE"),"SUDESTE", IF(AND(X767="SUL", Y767="OESTE"), "SUDOESTE", IF(AND(X767="NORTE", Y767="LESTE"), "NORDESTE", "NOROESTE")))</f>
        <v>NOROESTE</v>
      </c>
      <c r="AA767" s="358">
        <f t="shared" si="1588"/>
        <v>0.9969899665551839</v>
      </c>
      <c r="AB767" s="359">
        <f t="shared" ref="AB767" si="1669">DEGREES(ASIN(AA767))</f>
        <v>85.553356751046778</v>
      </c>
      <c r="AC767" s="360"/>
    </row>
    <row r="768" spans="1:29" ht="17.25" customHeight="1" x14ac:dyDescent="0.2">
      <c r="A768" s="345" t="str">
        <f t="shared" si="1465"/>
        <v>MS 201</v>
      </c>
      <c r="B768" s="661">
        <f t="shared" si="1509"/>
        <v>121</v>
      </c>
      <c r="C768" s="661" t="str">
        <f t="shared" si="1510"/>
        <v>MS 201-121</v>
      </c>
      <c r="D768" s="369"/>
      <c r="E768" s="370"/>
      <c r="F768" s="370"/>
      <c r="G768" s="370"/>
      <c r="H768" s="371"/>
      <c r="I768" s="371"/>
      <c r="J768" s="371"/>
      <c r="K768" s="371"/>
      <c r="L768" s="371"/>
      <c r="M768" s="371"/>
      <c r="N768" s="371"/>
      <c r="O768" s="371"/>
      <c r="P768" s="371"/>
      <c r="Q768" s="371"/>
      <c r="R768" s="626"/>
      <c r="S768" s="626"/>
      <c r="T768" s="626"/>
      <c r="U768" s="626"/>
      <c r="V768" s="610"/>
      <c r="W768" s="610"/>
      <c r="X768" s="371"/>
      <c r="Y768" s="371"/>
      <c r="Z768" s="371"/>
      <c r="AA768" s="371"/>
      <c r="AB768" s="371"/>
      <c r="AC768" s="376"/>
    </row>
    <row r="769" spans="1:29" ht="17.25" customHeight="1" x14ac:dyDescent="0.2">
      <c r="A769" s="345" t="str">
        <f t="shared" si="1465"/>
        <v>MS 201</v>
      </c>
      <c r="B769" s="661">
        <f t="shared" si="1509"/>
        <v>122</v>
      </c>
      <c r="C769" s="661" t="str">
        <f t="shared" si="1510"/>
        <v>MS 201-122</v>
      </c>
      <c r="D769" s="346">
        <f t="shared" ref="D769:D805" si="1670">D127</f>
        <v>42160</v>
      </c>
      <c r="E769" s="347">
        <v>7161963.6560000004</v>
      </c>
      <c r="F769" s="348">
        <v>665716.92489999998</v>
      </c>
      <c r="G769" s="348">
        <v>888.88400000000001</v>
      </c>
      <c r="H769" s="371"/>
      <c r="I769" s="371"/>
      <c r="J769" s="371"/>
      <c r="K769" s="371"/>
      <c r="L769" s="371"/>
      <c r="M769" s="371"/>
      <c r="N769" s="371"/>
      <c r="O769" s="371"/>
      <c r="P769" s="371"/>
      <c r="Q769" s="371"/>
      <c r="R769" s="626"/>
      <c r="S769" s="626"/>
      <c r="T769" s="626"/>
      <c r="U769" s="626"/>
      <c r="V769" s="610"/>
      <c r="W769" s="610"/>
      <c r="X769" s="371"/>
      <c r="Y769" s="371"/>
      <c r="Z769" s="371"/>
      <c r="AA769" s="371"/>
      <c r="AB769" s="371"/>
      <c r="AC769" s="376"/>
    </row>
    <row r="770" spans="1:29" ht="17.25" customHeight="1" x14ac:dyDescent="0.25">
      <c r="A770" s="345" t="str">
        <f t="shared" si="1465"/>
        <v>MS 201</v>
      </c>
      <c r="B770" s="661">
        <f t="shared" si="1509"/>
        <v>123</v>
      </c>
      <c r="C770" s="661" t="str">
        <f t="shared" si="1510"/>
        <v>MS 201-123</v>
      </c>
      <c r="D770" s="346">
        <f t="shared" si="1670"/>
        <v>42174</v>
      </c>
      <c r="E770" s="347">
        <v>7161963.6655999999</v>
      </c>
      <c r="F770" s="348">
        <v>665716.91960000002</v>
      </c>
      <c r="G770" s="348">
        <v>888.86500000000001</v>
      </c>
      <c r="H770" s="355">
        <f t="shared" ref="H770" si="1671">SQRT((E770-E769)^2+(F770-F769)^2)*100</f>
        <v>1.0965855664595343</v>
      </c>
      <c r="I770" s="356">
        <f>SQRT((E770-$E$769)^2+(F770-$F$769)^2)*100</f>
        <v>1.0965855664595343</v>
      </c>
      <c r="J770" s="356">
        <f t="shared" ref="J770" si="1672">(G770-G769)*100</f>
        <v>-1.9000000000005457</v>
      </c>
      <c r="K770" s="356">
        <f>(G770-$G$769)*100</f>
        <v>-1.9000000000005457</v>
      </c>
      <c r="L770" s="356">
        <f t="shared" ref="L770" si="1673">H770/(D770-D769)</f>
        <v>7.8327540461395312E-2</v>
      </c>
      <c r="M770" s="356">
        <f t="shared" ref="M770" si="1674">ABS(J770/(D770-D769))</f>
        <v>0.1357142857143247</v>
      </c>
      <c r="N770" s="361" t="str">
        <f t="shared" ref="N770" si="1675">IF(L770&lt;=0.25,"OK",IF(AND(0.25&lt;L770,L770&lt;=1),"ATENÇÃO",IF(AND(1&lt;L770,L770&lt;=4),"ALERTA",IF(AND(4&lt;L770,L770&lt;=14),"INTERVENÇÃO","PARALISAÇÃO"))))</f>
        <v>OK</v>
      </c>
      <c r="O770" s="361" t="str">
        <f t="shared" ref="O770" si="1676">IF(M770&lt;=0.25,"OK",IF(AND(0.25&lt;M770,M770&lt;=1),"ATENÇÃO",IF(AND(1&lt;M770,M770&lt;=4),"ALERTA",IF(AND(4&lt;M770,M770&lt;=14),"INTERVENÇÃO","PARALISAÇÃO"))))</f>
        <v>OK</v>
      </c>
      <c r="P770" s="361" t="str">
        <f t="shared" ref="P770" si="1677">IF(L770&lt;=1,"COND. MIN.",IF(AND(1&lt;L770, L770&lt;=2),"ATENÇÃO",IF(AND(2&lt;L770,L770&lt;=5),"ALERTA","INTERVENÇÃO")))</f>
        <v>COND. MIN.</v>
      </c>
      <c r="Q770" s="361" t="str">
        <f t="shared" ref="Q770:Q806" si="1678">IF(M770&lt;=2,"COND. MIN.",IF(AND(2&lt;M770, M770&lt;=4),"ATENÇÃO",IF(AND(4&lt;M770, M770&lt;=10),"ALERTA","INTERVENÇÃO")))</f>
        <v>COND. MIN.</v>
      </c>
      <c r="R770" s="625"/>
      <c r="S770" s="625"/>
      <c r="T770" s="625"/>
      <c r="U770" s="625"/>
      <c r="V770" s="356">
        <f t="shared" ref="V770:V806" si="1679">(E770-$E$769)*100</f>
        <v>0.95999995246529579</v>
      </c>
      <c r="W770" s="356">
        <f t="shared" ref="W770:W806" si="1680">(F770-$F$769)*100</f>
        <v>-0.52999999606981874</v>
      </c>
      <c r="X770" s="361" t="str">
        <f t="shared" ref="X770" si="1681">IF(V770&gt;0,"NORTE","SUL")</f>
        <v>NORTE</v>
      </c>
      <c r="Y770" s="361" t="str">
        <f t="shared" ref="Y770" si="1682">IF(W770&gt;0,"LESTE","OESTE")</f>
        <v>OESTE</v>
      </c>
      <c r="Z770" s="361" t="str">
        <f t="shared" ref="Z770" si="1683">IF(AND(X770="SUL", Y770="LESTE"),"SUDESTE", IF(AND(X770="SUL", Y770="OESTE"), "SUDOESTE", IF(AND(X770="NORTE", Y770="LESTE"), "NORDESTE", "NOROESTE")))</f>
        <v>NOROESTE</v>
      </c>
      <c r="AA770" s="358">
        <f t="shared" ref="AA770:AA806" si="1684">ABS(ROUND(W770,2)/ROUND(I770,2))</f>
        <v>0.48181818181818181</v>
      </c>
      <c r="AB770" s="359">
        <f t="shared" ref="AB770" si="1685">DEGREES(ASIN(AA770))</f>
        <v>28.804217809560914</v>
      </c>
      <c r="AC770" s="360" t="s">
        <v>196</v>
      </c>
    </row>
    <row r="771" spans="1:29" ht="17.25" customHeight="1" x14ac:dyDescent="0.25">
      <c r="A771" s="345" t="str">
        <f t="shared" si="1465"/>
        <v>MS 201</v>
      </c>
      <c r="B771" s="661">
        <f t="shared" si="1509"/>
        <v>124</v>
      </c>
      <c r="C771" s="661" t="str">
        <f t="shared" si="1510"/>
        <v>MS 201-124</v>
      </c>
      <c r="D771" s="346">
        <f t="shared" si="1670"/>
        <v>42181</v>
      </c>
      <c r="E771" s="347">
        <v>7161963.6610000003</v>
      </c>
      <c r="F771" s="348">
        <v>665716.90740000003</v>
      </c>
      <c r="G771" s="348">
        <v>888.86300000000006</v>
      </c>
      <c r="H771" s="355">
        <f t="shared" ref="H771:H772" si="1686">SQRT((E771-E770)^2+(F771-F770)^2)*100</f>
        <v>1.3038404679689901</v>
      </c>
      <c r="I771" s="356">
        <f t="shared" ref="I771:I772" si="1687">SQRT((E771-$E$769)^2+(F771-$F$769)^2)*100</f>
        <v>1.8200274652201813</v>
      </c>
      <c r="J771" s="356">
        <f t="shared" ref="J771:J772" si="1688">(G771-G770)*100</f>
        <v>-0.19999999999527063</v>
      </c>
      <c r="K771" s="356">
        <f t="shared" ref="K771:K772" si="1689">(G771-$G$769)*100</f>
        <v>-2.0999999999958163</v>
      </c>
      <c r="L771" s="356">
        <f t="shared" ref="L771:L772" si="1690">H771/(D771-D770)</f>
        <v>0.18626292399557001</v>
      </c>
      <c r="M771" s="356">
        <f t="shared" ref="M771:M772" si="1691">ABS(J771/(D771-D770))</f>
        <v>2.8571428570752948E-2</v>
      </c>
      <c r="N771" s="361" t="str">
        <f t="shared" ref="N771:N772" si="1692">IF(L771&lt;=0.25,"OK",IF(AND(0.25&lt;L771,L771&lt;=1),"ATENÇÃO",IF(AND(1&lt;L771,L771&lt;=4),"ALERTA",IF(AND(4&lt;L771,L771&lt;=14),"INTERVENÇÃO","PARALISAÇÃO"))))</f>
        <v>OK</v>
      </c>
      <c r="O771" s="361" t="str">
        <f t="shared" ref="O771:O772" si="1693">IF(M771&lt;=0.25,"OK",IF(AND(0.25&lt;M771,M771&lt;=1),"ATENÇÃO",IF(AND(1&lt;M771,M771&lt;=4),"ALERTA",IF(AND(4&lt;M771,M771&lt;=14),"INTERVENÇÃO","PARALISAÇÃO"))))</f>
        <v>OK</v>
      </c>
      <c r="P771" s="361" t="str">
        <f t="shared" ref="P771:P772" si="1694">IF(L771&lt;=1,"COND. MIN.",IF(AND(1&lt;L771, L771&lt;=2),"ATENÇÃO",IF(AND(2&lt;L771,L771&lt;=5),"ALERTA","INTERVENÇÃO")))</f>
        <v>COND. MIN.</v>
      </c>
      <c r="Q771" s="361" t="str">
        <f t="shared" si="1678"/>
        <v>COND. MIN.</v>
      </c>
      <c r="R771" s="625"/>
      <c r="S771" s="625"/>
      <c r="T771" s="625"/>
      <c r="U771" s="625"/>
      <c r="V771" s="356">
        <f t="shared" si="1679"/>
        <v>0.4999999888241291</v>
      </c>
      <c r="W771" s="356">
        <f t="shared" si="1680"/>
        <v>-1.7499999958090484</v>
      </c>
      <c r="X771" s="361" t="str">
        <f t="shared" ref="X771:X772" si="1695">IF(V771&gt;0,"NORTE","SUL")</f>
        <v>NORTE</v>
      </c>
      <c r="Y771" s="361" t="str">
        <f t="shared" ref="Y771:Y772" si="1696">IF(W771&gt;0,"LESTE","OESTE")</f>
        <v>OESTE</v>
      </c>
      <c r="Z771" s="361" t="str">
        <f t="shared" ref="Z771:Z772" si="1697">IF(AND(X771="SUL", Y771="LESTE"),"SUDESTE", IF(AND(X771="SUL", Y771="OESTE"), "SUDOESTE", IF(AND(X771="NORTE", Y771="LESTE"), "NORDESTE", "NOROESTE")))</f>
        <v>NOROESTE</v>
      </c>
      <c r="AA771" s="358">
        <f t="shared" si="1684"/>
        <v>0.96153846153846145</v>
      </c>
      <c r="AB771" s="359">
        <f t="shared" ref="AB771:AB772" si="1698">DEGREES(ASIN(AA771))</f>
        <v>74.057631394371342</v>
      </c>
      <c r="AC771" s="360"/>
    </row>
    <row r="772" spans="1:29" ht="17.25" customHeight="1" x14ac:dyDescent="0.25">
      <c r="A772" s="345" t="str">
        <f t="shared" si="1465"/>
        <v>MS 201</v>
      </c>
      <c r="B772" s="661">
        <f t="shared" si="1509"/>
        <v>125</v>
      </c>
      <c r="C772" s="661" t="str">
        <f t="shared" si="1510"/>
        <v>MS 201-125</v>
      </c>
      <c r="D772" s="346">
        <f t="shared" si="1670"/>
        <v>42188</v>
      </c>
      <c r="E772" s="347">
        <v>7161963.6671000002</v>
      </c>
      <c r="F772" s="348">
        <v>665716.90560000006</v>
      </c>
      <c r="G772" s="348">
        <v>888.85400000000004</v>
      </c>
      <c r="H772" s="355">
        <f t="shared" si="1686"/>
        <v>0.6360031324806068</v>
      </c>
      <c r="I772" s="356">
        <f t="shared" si="1687"/>
        <v>2.2264321056218517</v>
      </c>
      <c r="J772" s="356">
        <f t="shared" si="1688"/>
        <v>-0.90000000000145519</v>
      </c>
      <c r="K772" s="356">
        <f t="shared" si="1689"/>
        <v>-2.9999999999972715</v>
      </c>
      <c r="L772" s="356">
        <f t="shared" si="1690"/>
        <v>9.0857590354372395E-2</v>
      </c>
      <c r="M772" s="356">
        <f t="shared" si="1691"/>
        <v>0.12857142857163645</v>
      </c>
      <c r="N772" s="361" t="str">
        <f t="shared" si="1692"/>
        <v>OK</v>
      </c>
      <c r="O772" s="361" t="str">
        <f t="shared" si="1693"/>
        <v>OK</v>
      </c>
      <c r="P772" s="361" t="str">
        <f t="shared" si="1694"/>
        <v>COND. MIN.</v>
      </c>
      <c r="Q772" s="361" t="str">
        <f t="shared" si="1678"/>
        <v>COND. MIN.</v>
      </c>
      <c r="R772" s="625"/>
      <c r="S772" s="625"/>
      <c r="T772" s="625"/>
      <c r="U772" s="625"/>
      <c r="V772" s="356">
        <f t="shared" si="1679"/>
        <v>1.1099999770522118</v>
      </c>
      <c r="W772" s="356">
        <f t="shared" si="1680"/>
        <v>-1.9299999927170575</v>
      </c>
      <c r="X772" s="361" t="str">
        <f t="shared" si="1695"/>
        <v>NORTE</v>
      </c>
      <c r="Y772" s="361" t="str">
        <f t="shared" si="1696"/>
        <v>OESTE</v>
      </c>
      <c r="Z772" s="361" t="str">
        <f t="shared" si="1697"/>
        <v>NOROESTE</v>
      </c>
      <c r="AA772" s="358">
        <f t="shared" si="1684"/>
        <v>0.86547085201793716</v>
      </c>
      <c r="AB772" s="359">
        <f t="shared" si="1698"/>
        <v>59.936513956168781</v>
      </c>
      <c r="AC772" s="360"/>
    </row>
    <row r="773" spans="1:29" ht="17.25" customHeight="1" x14ac:dyDescent="0.25">
      <c r="A773" s="345" t="str">
        <f t="shared" si="1465"/>
        <v>MS 201</v>
      </c>
      <c r="B773" s="661">
        <f t="shared" si="1509"/>
        <v>126</v>
      </c>
      <c r="C773" s="661" t="str">
        <f t="shared" si="1510"/>
        <v>MS 201-126</v>
      </c>
      <c r="D773" s="346">
        <f t="shared" si="1670"/>
        <v>42195</v>
      </c>
      <c r="E773" s="347">
        <v>7161963.6608999996</v>
      </c>
      <c r="F773" s="348">
        <v>665716.91020000004</v>
      </c>
      <c r="G773" s="348">
        <v>888.85199999999998</v>
      </c>
      <c r="H773" s="355">
        <f t="shared" ref="H773:H774" si="1699">SQRT((E773-E772)^2+(F773-F772)^2)*100</f>
        <v>0.77201041346800925</v>
      </c>
      <c r="I773" s="356">
        <f t="shared" ref="I773:I774" si="1700">SQRT((E773-$E$769)^2+(F773-$F$769)^2)*100</f>
        <v>1.5495160203206757</v>
      </c>
      <c r="J773" s="356">
        <f t="shared" ref="J773:J774" si="1701">(G773-G772)*100</f>
        <v>-0.20000000000663931</v>
      </c>
      <c r="K773" s="356">
        <f t="shared" ref="K773:K774" si="1702">(G773-$G$769)*100</f>
        <v>-3.2000000000039108</v>
      </c>
      <c r="L773" s="356">
        <f t="shared" ref="L773:L774" si="1703">H773/(D773-D772)</f>
        <v>0.11028720192400132</v>
      </c>
      <c r="M773" s="356">
        <f t="shared" ref="M773:M774" si="1704">ABS(J773/(D773-D772))</f>
        <v>2.8571428572377044E-2</v>
      </c>
      <c r="N773" s="361" t="str">
        <f t="shared" ref="N773:N774" si="1705">IF(L773&lt;=0.25,"OK",IF(AND(0.25&lt;L773,L773&lt;=1),"ATENÇÃO",IF(AND(1&lt;L773,L773&lt;=4),"ALERTA",IF(AND(4&lt;L773,L773&lt;=14),"INTERVENÇÃO","PARALISAÇÃO"))))</f>
        <v>OK</v>
      </c>
      <c r="O773" s="361" t="str">
        <f t="shared" ref="O773:O774" si="1706">IF(M773&lt;=0.25,"OK",IF(AND(0.25&lt;M773,M773&lt;=1),"ATENÇÃO",IF(AND(1&lt;M773,M773&lt;=4),"ALERTA",IF(AND(4&lt;M773,M773&lt;=14),"INTERVENÇÃO","PARALISAÇÃO"))))</f>
        <v>OK</v>
      </c>
      <c r="P773" s="361" t="str">
        <f t="shared" ref="P773:P774" si="1707">IF(L773&lt;=1,"COND. MIN.",IF(AND(1&lt;L773, L773&lt;=2),"ATENÇÃO",IF(AND(2&lt;L773,L773&lt;=5),"ALERTA","INTERVENÇÃO")))</f>
        <v>COND. MIN.</v>
      </c>
      <c r="Q773" s="361" t="str">
        <f t="shared" si="1678"/>
        <v>COND. MIN.</v>
      </c>
      <c r="R773" s="625"/>
      <c r="S773" s="625"/>
      <c r="T773" s="625"/>
      <c r="U773" s="625"/>
      <c r="V773" s="356">
        <f t="shared" si="1679"/>
        <v>0.4899999126791954</v>
      </c>
      <c r="W773" s="356">
        <f t="shared" si="1680"/>
        <v>-1.4699999941512942</v>
      </c>
      <c r="X773" s="361" t="str">
        <f t="shared" ref="X773:X774" si="1708">IF(V773&gt;0,"NORTE","SUL")</f>
        <v>NORTE</v>
      </c>
      <c r="Y773" s="361" t="str">
        <f t="shared" ref="Y773:Y774" si="1709">IF(W773&gt;0,"LESTE","OESTE")</f>
        <v>OESTE</v>
      </c>
      <c r="Z773" s="361" t="str">
        <f t="shared" ref="Z773:Z774" si="1710">IF(AND(X773="SUL", Y773="LESTE"),"SUDESTE", IF(AND(X773="SUL", Y773="OESTE"), "SUDOESTE", IF(AND(X773="NORTE", Y773="LESTE"), "NORDESTE", "NOROESTE")))</f>
        <v>NOROESTE</v>
      </c>
      <c r="AA773" s="358">
        <f t="shared" si="1684"/>
        <v>0.94838709677419353</v>
      </c>
      <c r="AB773" s="359">
        <f t="shared" ref="AB773:AB774" si="1711">DEGREES(ASIN(AA773))</f>
        <v>71.51145908428343</v>
      </c>
      <c r="AC773" s="360"/>
    </row>
    <row r="774" spans="1:29" ht="17.25" customHeight="1" x14ac:dyDescent="0.25">
      <c r="A774" s="345" t="str">
        <f t="shared" si="1465"/>
        <v>MS 201</v>
      </c>
      <c r="B774" s="661">
        <f t="shared" si="1509"/>
        <v>127</v>
      </c>
      <c r="C774" s="661" t="str">
        <f t="shared" si="1510"/>
        <v>MS 201-127</v>
      </c>
      <c r="D774" s="346">
        <f t="shared" si="1670"/>
        <v>42202</v>
      </c>
      <c r="E774" s="347">
        <v>7161963.6590999998</v>
      </c>
      <c r="F774" s="348">
        <v>665716.92039999994</v>
      </c>
      <c r="G774" s="348">
        <v>888.84299999999996</v>
      </c>
      <c r="H774" s="355">
        <f t="shared" si="1699"/>
        <v>1.0357605759025825</v>
      </c>
      <c r="I774" s="356">
        <f t="shared" si="1700"/>
        <v>0.546443012338925</v>
      </c>
      <c r="J774" s="356">
        <f t="shared" si="1701"/>
        <v>-0.90000000000145519</v>
      </c>
      <c r="K774" s="356">
        <f t="shared" si="1702"/>
        <v>-4.100000000005366</v>
      </c>
      <c r="L774" s="356">
        <f t="shared" si="1703"/>
        <v>0.1479657965575118</v>
      </c>
      <c r="M774" s="356">
        <f t="shared" si="1704"/>
        <v>0.12857142857163645</v>
      </c>
      <c r="N774" s="361" t="str">
        <f t="shared" si="1705"/>
        <v>OK</v>
      </c>
      <c r="O774" s="361" t="str">
        <f t="shared" si="1706"/>
        <v>OK</v>
      </c>
      <c r="P774" s="361" t="str">
        <f t="shared" si="1707"/>
        <v>COND. MIN.</v>
      </c>
      <c r="Q774" s="361" t="str">
        <f t="shared" si="1678"/>
        <v>COND. MIN.</v>
      </c>
      <c r="R774" s="625"/>
      <c r="S774" s="625"/>
      <c r="T774" s="625"/>
      <c r="U774" s="625"/>
      <c r="V774" s="356">
        <f t="shared" si="1679"/>
        <v>0.30999993905425072</v>
      </c>
      <c r="W774" s="356">
        <f t="shared" si="1680"/>
        <v>-0.45000000391155481</v>
      </c>
      <c r="X774" s="361" t="str">
        <f t="shared" si="1708"/>
        <v>NORTE</v>
      </c>
      <c r="Y774" s="361" t="str">
        <f t="shared" si="1709"/>
        <v>OESTE</v>
      </c>
      <c r="Z774" s="361" t="str">
        <f t="shared" si="1710"/>
        <v>NOROESTE</v>
      </c>
      <c r="AA774" s="358">
        <f t="shared" si="1684"/>
        <v>0.81818181818181812</v>
      </c>
      <c r="AB774" s="359">
        <f t="shared" si="1711"/>
        <v>54.903198772415401</v>
      </c>
      <c r="AC774" s="360"/>
    </row>
    <row r="775" spans="1:29" ht="17.25" customHeight="1" x14ac:dyDescent="0.25">
      <c r="A775" s="345" t="str">
        <f t="shared" si="1465"/>
        <v>MS 201</v>
      </c>
      <c r="B775" s="661">
        <f t="shared" si="1509"/>
        <v>128</v>
      </c>
      <c r="C775" s="661" t="str">
        <f t="shared" si="1510"/>
        <v>MS 201-128</v>
      </c>
      <c r="D775" s="346">
        <f t="shared" si="1670"/>
        <v>42209</v>
      </c>
      <c r="E775" s="347">
        <v>7161963.6601</v>
      </c>
      <c r="F775" s="348">
        <v>665716.90969999996</v>
      </c>
      <c r="G775" s="348">
        <v>888.83699999999999</v>
      </c>
      <c r="H775" s="355">
        <f t="shared" ref="H775:H776" si="1712">SQRT((E775-E774)^2+(F775-F774)^2)*100</f>
        <v>1.0746627377600679</v>
      </c>
      <c r="I775" s="356">
        <f t="shared" ref="I775:I776" si="1713">SQRT((E775-$E$769)^2+(F775-$F$769)^2)*100</f>
        <v>1.5743252429533141</v>
      </c>
      <c r="J775" s="356">
        <f t="shared" ref="J775:J776" si="1714">(G775-G774)*100</f>
        <v>-0.59999999999718057</v>
      </c>
      <c r="K775" s="356">
        <f t="shared" ref="K775:K776" si="1715">(G775-$G$769)*100</f>
        <v>-4.7000000000025466</v>
      </c>
      <c r="L775" s="356">
        <f t="shared" ref="L775:L776" si="1716">H775/(D775-D774)</f>
        <v>0.15352324825143829</v>
      </c>
      <c r="M775" s="356">
        <f t="shared" ref="M775:M776" si="1717">ABS(J775/(D775-D774))</f>
        <v>8.571428571388294E-2</v>
      </c>
      <c r="N775" s="361" t="str">
        <f t="shared" ref="N775:N776" si="1718">IF(L775&lt;=0.25,"OK",IF(AND(0.25&lt;L775,L775&lt;=1),"ATENÇÃO",IF(AND(1&lt;L775,L775&lt;=4),"ALERTA",IF(AND(4&lt;L775,L775&lt;=14),"INTERVENÇÃO","PARALISAÇÃO"))))</f>
        <v>OK</v>
      </c>
      <c r="O775" s="361" t="str">
        <f t="shared" ref="O775:O776" si="1719">IF(M775&lt;=0.25,"OK",IF(AND(0.25&lt;M775,M775&lt;=1),"ATENÇÃO",IF(AND(1&lt;M775,M775&lt;=4),"ALERTA",IF(AND(4&lt;M775,M775&lt;=14),"INTERVENÇÃO","PARALISAÇÃO"))))</f>
        <v>OK</v>
      </c>
      <c r="P775" s="361" t="str">
        <f t="shared" ref="P775:P776" si="1720">IF(L775&lt;=1,"COND. MIN.",IF(AND(1&lt;L775, L775&lt;=2),"ATENÇÃO",IF(AND(2&lt;L775,L775&lt;=5),"ALERTA","INTERVENÇÃO")))</f>
        <v>COND. MIN.</v>
      </c>
      <c r="Q775" s="361" t="str">
        <f t="shared" si="1678"/>
        <v>COND. MIN.</v>
      </c>
      <c r="R775" s="625"/>
      <c r="S775" s="625"/>
      <c r="T775" s="625"/>
      <c r="U775" s="625"/>
      <c r="V775" s="356">
        <f t="shared" si="1679"/>
        <v>0.40999995544552803</v>
      </c>
      <c r="W775" s="356">
        <f t="shared" si="1680"/>
        <v>-1.5200000023469329</v>
      </c>
      <c r="X775" s="361" t="str">
        <f t="shared" ref="X775:X776" si="1721">IF(V775&gt;0,"NORTE","SUL")</f>
        <v>NORTE</v>
      </c>
      <c r="Y775" s="361" t="str">
        <f t="shared" ref="Y775:Y776" si="1722">IF(W775&gt;0,"LESTE","OESTE")</f>
        <v>OESTE</v>
      </c>
      <c r="Z775" s="361" t="str">
        <f t="shared" ref="Z775:Z776" si="1723">IF(AND(X775="SUL", Y775="LESTE"),"SUDESTE", IF(AND(X775="SUL", Y775="OESTE"), "SUDOESTE", IF(AND(X775="NORTE", Y775="LESTE"), "NORDESTE", "NOROESTE")))</f>
        <v>NOROESTE</v>
      </c>
      <c r="AA775" s="358">
        <f t="shared" si="1684"/>
        <v>0.96815286624203822</v>
      </c>
      <c r="AB775" s="359">
        <f t="shared" ref="AB775:AB776" si="1724">DEGREES(ASIN(AA775))</f>
        <v>75.501195910320376</v>
      </c>
      <c r="AC775" s="360"/>
    </row>
    <row r="776" spans="1:29" ht="17.25" customHeight="1" x14ac:dyDescent="0.25">
      <c r="A776" s="345" t="str">
        <f t="shared" si="1465"/>
        <v>MS 201</v>
      </c>
      <c r="B776" s="661">
        <f t="shared" si="1509"/>
        <v>129</v>
      </c>
      <c r="C776" s="661" t="str">
        <f t="shared" si="1510"/>
        <v>MS 201-129</v>
      </c>
      <c r="D776" s="346">
        <f t="shared" si="1670"/>
        <v>42216</v>
      </c>
      <c r="E776" s="347">
        <v>7161963.6671000002</v>
      </c>
      <c r="F776" s="348">
        <v>665716.91240000003</v>
      </c>
      <c r="G776" s="348">
        <v>888.83299999999997</v>
      </c>
      <c r="H776" s="355">
        <f t="shared" si="1712"/>
        <v>0.75026664195556003</v>
      </c>
      <c r="I776" s="356">
        <f t="shared" si="1713"/>
        <v>1.6717056970096078</v>
      </c>
      <c r="J776" s="356">
        <f t="shared" si="1714"/>
        <v>-0.40000000000190994</v>
      </c>
      <c r="K776" s="356">
        <f t="shared" si="1715"/>
        <v>-5.1000000000044565</v>
      </c>
      <c r="L776" s="356">
        <f t="shared" si="1716"/>
        <v>0.10718094885079429</v>
      </c>
      <c r="M776" s="356">
        <f t="shared" si="1717"/>
        <v>5.7142857143129992E-2</v>
      </c>
      <c r="N776" s="361" t="str">
        <f t="shared" si="1718"/>
        <v>OK</v>
      </c>
      <c r="O776" s="361" t="str">
        <f t="shared" si="1719"/>
        <v>OK</v>
      </c>
      <c r="P776" s="361" t="str">
        <f t="shared" si="1720"/>
        <v>COND. MIN.</v>
      </c>
      <c r="Q776" s="361" t="str">
        <f t="shared" si="1678"/>
        <v>COND. MIN.</v>
      </c>
      <c r="R776" s="625"/>
      <c r="S776" s="625"/>
      <c r="T776" s="625"/>
      <c r="U776" s="625"/>
      <c r="V776" s="356">
        <f t="shared" si="1679"/>
        <v>1.1099999770522118</v>
      </c>
      <c r="W776" s="356">
        <f t="shared" si="1680"/>
        <v>-1.2499999953433871</v>
      </c>
      <c r="X776" s="361" t="str">
        <f t="shared" si="1721"/>
        <v>NORTE</v>
      </c>
      <c r="Y776" s="361" t="str">
        <f t="shared" si="1722"/>
        <v>OESTE</v>
      </c>
      <c r="Z776" s="361" t="str">
        <f t="shared" si="1723"/>
        <v>NOROESTE</v>
      </c>
      <c r="AA776" s="358">
        <f t="shared" si="1684"/>
        <v>0.74850299401197606</v>
      </c>
      <c r="AB776" s="359">
        <f t="shared" si="1724"/>
        <v>48.460868483437125</v>
      </c>
      <c r="AC776" s="360"/>
    </row>
    <row r="777" spans="1:29" ht="17.25" customHeight="1" x14ac:dyDescent="0.25">
      <c r="A777" s="345" t="str">
        <f t="shared" si="1465"/>
        <v>MS 201</v>
      </c>
      <c r="B777" s="661">
        <f t="shared" si="1509"/>
        <v>130</v>
      </c>
      <c r="C777" s="661" t="str">
        <f t="shared" si="1510"/>
        <v>MS 201-130</v>
      </c>
      <c r="D777" s="346">
        <f t="shared" si="1670"/>
        <v>42223</v>
      </c>
      <c r="E777" s="347">
        <v>7161963.6677999999</v>
      </c>
      <c r="F777" s="348">
        <v>665716.91859999998</v>
      </c>
      <c r="G777" s="348">
        <v>888.82799999999997</v>
      </c>
      <c r="H777" s="355">
        <f t="shared" ref="H777" si="1725">SQRT((E777-E776)^2+(F777-F776)^2)*100</f>
        <v>0.623939091258498</v>
      </c>
      <c r="I777" s="356">
        <f t="shared" ref="I777" si="1726">SQRT((E777-$E$769)^2+(F777-$F$769)^2)*100</f>
        <v>1.3376471455647081</v>
      </c>
      <c r="J777" s="356">
        <f t="shared" ref="J777" si="1727">(G777-G776)*100</f>
        <v>-0.49999999999954525</v>
      </c>
      <c r="K777" s="356">
        <f t="shared" ref="K777" si="1728">(G777-$G$769)*100</f>
        <v>-5.6000000000040018</v>
      </c>
      <c r="L777" s="356">
        <f t="shared" ref="L777" si="1729">H777/(D777-D776)</f>
        <v>8.9134155894071143E-2</v>
      </c>
      <c r="M777" s="356">
        <f t="shared" ref="M777" si="1730">ABS(J777/(D777-D776))</f>
        <v>7.1428571428506463E-2</v>
      </c>
      <c r="N777" s="361" t="str">
        <f t="shared" ref="N777" si="1731">IF(L777&lt;=0.25,"OK",IF(AND(0.25&lt;L777,L777&lt;=1),"ATENÇÃO",IF(AND(1&lt;L777,L777&lt;=4),"ALERTA",IF(AND(4&lt;L777,L777&lt;=14),"INTERVENÇÃO","PARALISAÇÃO"))))</f>
        <v>OK</v>
      </c>
      <c r="O777" s="361" t="str">
        <f t="shared" ref="O777" si="1732">IF(M777&lt;=0.25,"OK",IF(AND(0.25&lt;M777,M777&lt;=1),"ATENÇÃO",IF(AND(1&lt;M777,M777&lt;=4),"ALERTA",IF(AND(4&lt;M777,M777&lt;=14),"INTERVENÇÃO","PARALISAÇÃO"))))</f>
        <v>OK</v>
      </c>
      <c r="P777" s="361" t="str">
        <f t="shared" ref="P777" si="1733">IF(L777&lt;=1,"COND. MIN.",IF(AND(1&lt;L777, L777&lt;=2),"ATENÇÃO",IF(AND(2&lt;L777,L777&lt;=5),"ALERTA","INTERVENÇÃO")))</f>
        <v>COND. MIN.</v>
      </c>
      <c r="Q777" s="361" t="str">
        <f t="shared" si="1678"/>
        <v>COND. MIN.</v>
      </c>
      <c r="R777" s="625"/>
      <c r="S777" s="625"/>
      <c r="T777" s="625"/>
      <c r="U777" s="625"/>
      <c r="V777" s="356">
        <f t="shared" si="1679"/>
        <v>1.1799999512732029</v>
      </c>
      <c r="W777" s="356">
        <f t="shared" si="1680"/>
        <v>-0.63000000081956387</v>
      </c>
      <c r="X777" s="361" t="str">
        <f t="shared" ref="X777" si="1734">IF(V777&gt;0,"NORTE","SUL")</f>
        <v>NORTE</v>
      </c>
      <c r="Y777" s="361" t="str">
        <f t="shared" ref="Y777" si="1735">IF(W777&gt;0,"LESTE","OESTE")</f>
        <v>OESTE</v>
      </c>
      <c r="Z777" s="361" t="str">
        <f t="shared" ref="Z777" si="1736">IF(AND(X777="SUL", Y777="LESTE"),"SUDESTE", IF(AND(X777="SUL", Y777="OESTE"), "SUDOESTE", IF(AND(X777="NORTE", Y777="LESTE"), "NORDESTE", "NOROESTE")))</f>
        <v>NOROESTE</v>
      </c>
      <c r="AA777" s="358">
        <f t="shared" si="1684"/>
        <v>0.47014925373134325</v>
      </c>
      <c r="AB777" s="359">
        <f t="shared" ref="AB777" si="1737">DEGREES(ASIN(AA777))</f>
        <v>28.04398535253879</v>
      </c>
      <c r="AC777" s="360"/>
    </row>
    <row r="778" spans="1:29" ht="17.25" customHeight="1" x14ac:dyDescent="0.25">
      <c r="A778" s="345" t="str">
        <f t="shared" ref="A778:A790" si="1738">A777</f>
        <v>MS 201</v>
      </c>
      <c r="B778" s="661">
        <f t="shared" si="1509"/>
        <v>131</v>
      </c>
      <c r="C778" s="661" t="str">
        <f t="shared" si="1510"/>
        <v>MS 201-131</v>
      </c>
      <c r="D778" s="346">
        <f t="shared" si="1670"/>
        <v>42230</v>
      </c>
      <c r="E778" s="347">
        <v>7161963.6642000005</v>
      </c>
      <c r="F778" s="348">
        <v>665716.91440000001</v>
      </c>
      <c r="G778" s="348">
        <v>888.82799999999997</v>
      </c>
      <c r="H778" s="355">
        <f t="shared" ref="H778:H780" si="1739">SQRT((E778-E777)^2+(F778-F777)^2)*100</f>
        <v>0.55317263057679367</v>
      </c>
      <c r="I778" s="356">
        <f t="shared" ref="I778:I780" si="1740">SQRT((E778-$E$769)^2+(F778-$F$769)^2)*100</f>
        <v>1.3322537300820871</v>
      </c>
      <c r="J778" s="356">
        <f t="shared" ref="J778:J780" si="1741">(G778-G777)*100</f>
        <v>0</v>
      </c>
      <c r="K778" s="356">
        <f t="shared" ref="K778:K780" si="1742">(G778-$G$769)*100</f>
        <v>-5.6000000000040018</v>
      </c>
      <c r="L778" s="356">
        <f t="shared" ref="L778:L780" si="1743">H778/(D778-D777)</f>
        <v>7.9024661510970526E-2</v>
      </c>
      <c r="M778" s="356">
        <f t="shared" ref="M778:M780" si="1744">ABS(J778/(D778-D777))</f>
        <v>0</v>
      </c>
      <c r="N778" s="361" t="str">
        <f t="shared" ref="N778:N780" si="1745">IF(L778&lt;=0.25,"OK",IF(AND(0.25&lt;L778,L778&lt;=1),"ATENÇÃO",IF(AND(1&lt;L778,L778&lt;=4),"ALERTA",IF(AND(4&lt;L778,L778&lt;=14),"INTERVENÇÃO","PARALISAÇÃO"))))</f>
        <v>OK</v>
      </c>
      <c r="O778" s="361" t="str">
        <f t="shared" ref="O778:O780" si="1746">IF(M778&lt;=0.25,"OK",IF(AND(0.25&lt;M778,M778&lt;=1),"ATENÇÃO",IF(AND(1&lt;M778,M778&lt;=4),"ALERTA",IF(AND(4&lt;M778,M778&lt;=14),"INTERVENÇÃO","PARALISAÇÃO"))))</f>
        <v>OK</v>
      </c>
      <c r="P778" s="361" t="str">
        <f t="shared" ref="P778:P780" si="1747">IF(L778&lt;=1,"COND. MIN.",IF(AND(1&lt;L778, L778&lt;=2),"ATENÇÃO",IF(AND(2&lt;L778,L778&lt;=5),"ALERTA","INTERVENÇÃO")))</f>
        <v>COND. MIN.</v>
      </c>
      <c r="Q778" s="361" t="str">
        <f t="shared" si="1678"/>
        <v>COND. MIN.</v>
      </c>
      <c r="R778" s="625"/>
      <c r="S778" s="625"/>
      <c r="T778" s="625"/>
      <c r="U778" s="625"/>
      <c r="V778" s="356">
        <f t="shared" si="1679"/>
        <v>0.82000000402331352</v>
      </c>
      <c r="W778" s="356">
        <f t="shared" si="1680"/>
        <v>-1.049999997485429</v>
      </c>
      <c r="X778" s="361" t="str">
        <f t="shared" ref="X778:X780" si="1748">IF(V778&gt;0,"NORTE","SUL")</f>
        <v>NORTE</v>
      </c>
      <c r="Y778" s="361" t="str">
        <f t="shared" ref="Y778:Y780" si="1749">IF(W778&gt;0,"LESTE","OESTE")</f>
        <v>OESTE</v>
      </c>
      <c r="Z778" s="361" t="str">
        <f t="shared" ref="Z778:Z780" si="1750">IF(AND(X778="SUL", Y778="LESTE"),"SUDESTE", IF(AND(X778="SUL", Y778="OESTE"), "SUDOESTE", IF(AND(X778="NORTE", Y778="LESTE"), "NORDESTE", "NOROESTE")))</f>
        <v>NOROESTE</v>
      </c>
      <c r="AA778" s="358">
        <f t="shared" si="1684"/>
        <v>0.78947368421052633</v>
      </c>
      <c r="AB778" s="359">
        <f t="shared" ref="AB778:AB780" si="1751">DEGREES(ASIN(AA778))</f>
        <v>52.136353638269647</v>
      </c>
      <c r="AC778" s="360"/>
    </row>
    <row r="779" spans="1:29" ht="17.25" customHeight="1" x14ac:dyDescent="0.25">
      <c r="A779" s="345" t="str">
        <f t="shared" si="1738"/>
        <v>MS 201</v>
      </c>
      <c r="B779" s="661">
        <f t="shared" si="1509"/>
        <v>132</v>
      </c>
      <c r="C779" s="661" t="str">
        <f t="shared" si="1510"/>
        <v>MS 201-132</v>
      </c>
      <c r="D779" s="346">
        <f t="shared" si="1670"/>
        <v>42244</v>
      </c>
      <c r="E779" s="347">
        <v>7161963.6595000001</v>
      </c>
      <c r="F779" s="348">
        <v>665716.90619999997</v>
      </c>
      <c r="G779" s="348">
        <v>888.81799999999998</v>
      </c>
      <c r="H779" s="355">
        <f t="shared" si="1739"/>
        <v>0.94514551472097141</v>
      </c>
      <c r="I779" s="356">
        <f t="shared" si="1740"/>
        <v>1.902472070914248</v>
      </c>
      <c r="J779" s="356">
        <f t="shared" si="1741"/>
        <v>-0.99999999999909051</v>
      </c>
      <c r="K779" s="356">
        <f t="shared" si="1742"/>
        <v>-6.6000000000030923</v>
      </c>
      <c r="L779" s="356">
        <f t="shared" si="1743"/>
        <v>6.7510393908640817E-2</v>
      </c>
      <c r="M779" s="356">
        <f t="shared" si="1744"/>
        <v>7.1428571428506463E-2</v>
      </c>
      <c r="N779" s="361" t="str">
        <f t="shared" si="1745"/>
        <v>OK</v>
      </c>
      <c r="O779" s="361" t="str">
        <f t="shared" si="1746"/>
        <v>OK</v>
      </c>
      <c r="P779" s="361" t="str">
        <f t="shared" si="1747"/>
        <v>COND. MIN.</v>
      </c>
      <c r="Q779" s="361" t="str">
        <f t="shared" si="1678"/>
        <v>COND. MIN.</v>
      </c>
      <c r="R779" s="625"/>
      <c r="S779" s="625"/>
      <c r="T779" s="625"/>
      <c r="U779" s="625"/>
      <c r="V779" s="356">
        <f t="shared" si="1679"/>
        <v>0.34999996423721313</v>
      </c>
      <c r="W779" s="356">
        <f t="shared" si="1680"/>
        <v>-1.8700000015087426</v>
      </c>
      <c r="X779" s="361" t="str">
        <f t="shared" si="1748"/>
        <v>NORTE</v>
      </c>
      <c r="Y779" s="361" t="str">
        <f t="shared" si="1749"/>
        <v>OESTE</v>
      </c>
      <c r="Z779" s="361" t="str">
        <f t="shared" si="1750"/>
        <v>NOROESTE</v>
      </c>
      <c r="AA779" s="358">
        <f t="shared" si="1684"/>
        <v>0.98421052631578954</v>
      </c>
      <c r="AB779" s="359">
        <f t="shared" si="1751"/>
        <v>79.804827962536493</v>
      </c>
      <c r="AC779" s="360"/>
    </row>
    <row r="780" spans="1:29" ht="17.25" customHeight="1" x14ac:dyDescent="0.25">
      <c r="A780" s="345" t="str">
        <f t="shared" si="1738"/>
        <v>MS 201</v>
      </c>
      <c r="B780" s="661">
        <f t="shared" si="1509"/>
        <v>133</v>
      </c>
      <c r="C780" s="661" t="str">
        <f t="shared" si="1510"/>
        <v>MS 201-133</v>
      </c>
      <c r="D780" s="346">
        <f t="shared" si="1670"/>
        <v>42251</v>
      </c>
      <c r="E780" s="347">
        <v>7161963.6699999999</v>
      </c>
      <c r="F780" s="348">
        <v>665716.90110000002</v>
      </c>
      <c r="G780" s="348">
        <v>888.81100000000004</v>
      </c>
      <c r="H780" s="355">
        <f t="shared" si="1739"/>
        <v>1.1673045726349445</v>
      </c>
      <c r="I780" s="356">
        <f t="shared" si="1740"/>
        <v>2.7612315810484467</v>
      </c>
      <c r="J780" s="356">
        <f t="shared" si="1741"/>
        <v>-0.69999999999481588</v>
      </c>
      <c r="K780" s="356">
        <f t="shared" si="1742"/>
        <v>-7.2999999999979082</v>
      </c>
      <c r="L780" s="356">
        <f t="shared" si="1743"/>
        <v>0.16675779609070635</v>
      </c>
      <c r="M780" s="356">
        <f t="shared" si="1744"/>
        <v>9.9999999999259417E-2</v>
      </c>
      <c r="N780" s="361" t="str">
        <f t="shared" si="1745"/>
        <v>OK</v>
      </c>
      <c r="O780" s="361" t="str">
        <f t="shared" si="1746"/>
        <v>OK</v>
      </c>
      <c r="P780" s="361" t="str">
        <f t="shared" si="1747"/>
        <v>COND. MIN.</v>
      </c>
      <c r="Q780" s="361" t="str">
        <f t="shared" si="1678"/>
        <v>COND. MIN.</v>
      </c>
      <c r="R780" s="625"/>
      <c r="S780" s="625"/>
      <c r="T780" s="625"/>
      <c r="U780" s="625"/>
      <c r="V780" s="356">
        <f t="shared" si="1679"/>
        <v>1.39999995008111</v>
      </c>
      <c r="W780" s="356">
        <f t="shared" si="1680"/>
        <v>-2.3799999966286123</v>
      </c>
      <c r="X780" s="361" t="str">
        <f t="shared" si="1748"/>
        <v>NORTE</v>
      </c>
      <c r="Y780" s="361" t="str">
        <f t="shared" si="1749"/>
        <v>OESTE</v>
      </c>
      <c r="Z780" s="361" t="str">
        <f t="shared" si="1750"/>
        <v>NOROESTE</v>
      </c>
      <c r="AA780" s="358">
        <f t="shared" si="1684"/>
        <v>0.8623188405797102</v>
      </c>
      <c r="AB780" s="359">
        <f t="shared" si="1751"/>
        <v>59.577947720443291</v>
      </c>
      <c r="AC780" s="360"/>
    </row>
    <row r="781" spans="1:29" ht="17.25" customHeight="1" x14ac:dyDescent="0.25">
      <c r="A781" s="345" t="str">
        <f t="shared" si="1738"/>
        <v>MS 201</v>
      </c>
      <c r="B781" s="661">
        <f t="shared" si="1509"/>
        <v>134</v>
      </c>
      <c r="C781" s="661" t="str">
        <f t="shared" si="1510"/>
        <v>MS 201-134</v>
      </c>
      <c r="D781" s="346">
        <f t="shared" si="1670"/>
        <v>42258</v>
      </c>
      <c r="E781" s="347">
        <v>7161963.6525999997</v>
      </c>
      <c r="F781" s="348">
        <v>665716.90350000001</v>
      </c>
      <c r="G781" s="348">
        <v>888.80600000000004</v>
      </c>
      <c r="H781" s="355">
        <f t="shared" ref="H781" si="1752">SQRT((E781-E780)^2+(F781-F780)^2)*100</f>
        <v>1.7564737643721522</v>
      </c>
      <c r="I781" s="356">
        <f t="shared" ref="I781" si="1753">SQRT((E781-$E$769)^2+(F781-$F$769)^2)*100</f>
        <v>2.1668410272028407</v>
      </c>
      <c r="J781" s="356">
        <f t="shared" ref="J781" si="1754">(G781-G780)*100</f>
        <v>-0.49999999999954525</v>
      </c>
      <c r="K781" s="356">
        <f t="shared" ref="K781" si="1755">(G781-$G$769)*100</f>
        <v>-7.7999999999974534</v>
      </c>
      <c r="L781" s="356">
        <f t="shared" ref="L781" si="1756">H781/(D781-D780)</f>
        <v>0.250924823481736</v>
      </c>
      <c r="M781" s="356">
        <f t="shared" ref="M781" si="1757">ABS(J781/(D781-D780))</f>
        <v>7.1428571428506463E-2</v>
      </c>
      <c r="N781" s="361" t="str">
        <f t="shared" ref="N781" si="1758">IF(L781&lt;=0.25,"OK",IF(AND(0.25&lt;L781,L781&lt;=1),"ATENÇÃO",IF(AND(1&lt;L781,L781&lt;=4),"ALERTA",IF(AND(4&lt;L781,L781&lt;=14),"INTERVENÇÃO","PARALISAÇÃO"))))</f>
        <v>ATENÇÃO</v>
      </c>
      <c r="O781" s="361" t="str">
        <f t="shared" ref="O781" si="1759">IF(M781&lt;=0.25,"OK",IF(AND(0.25&lt;M781,M781&lt;=1),"ATENÇÃO",IF(AND(1&lt;M781,M781&lt;=4),"ALERTA",IF(AND(4&lt;M781,M781&lt;=14),"INTERVENÇÃO","PARALISAÇÃO"))))</f>
        <v>OK</v>
      </c>
      <c r="P781" s="361" t="str">
        <f t="shared" ref="P781" si="1760">IF(L781&lt;=1,"COND. MIN.",IF(AND(1&lt;L781, L781&lt;=2),"ATENÇÃO",IF(AND(2&lt;L781,L781&lt;=5),"ALERTA","INTERVENÇÃO")))</f>
        <v>COND. MIN.</v>
      </c>
      <c r="Q781" s="361" t="str">
        <f t="shared" si="1678"/>
        <v>COND. MIN.</v>
      </c>
      <c r="R781" s="625"/>
      <c r="S781" s="625"/>
      <c r="T781" s="625"/>
      <c r="U781" s="625"/>
      <c r="V781" s="356">
        <f t="shared" si="1679"/>
        <v>-0.34000007435679436</v>
      </c>
      <c r="W781" s="356">
        <f t="shared" si="1680"/>
        <v>-2.1399999968707561</v>
      </c>
      <c r="X781" s="361" t="str">
        <f t="shared" ref="X781" si="1761">IF(V781&gt;0,"NORTE","SUL")</f>
        <v>SUL</v>
      </c>
      <c r="Y781" s="361" t="str">
        <f t="shared" ref="Y781" si="1762">IF(W781&gt;0,"LESTE","OESTE")</f>
        <v>OESTE</v>
      </c>
      <c r="Z781" s="361" t="str">
        <f t="shared" ref="Z781" si="1763">IF(AND(X781="SUL", Y781="LESTE"),"SUDESTE", IF(AND(X781="SUL", Y781="OESTE"), "SUDOESTE", IF(AND(X781="NORTE", Y781="LESTE"), "NORDESTE", "NOROESTE")))</f>
        <v>SUDOESTE</v>
      </c>
      <c r="AA781" s="358">
        <f t="shared" si="1684"/>
        <v>0.98617511520737333</v>
      </c>
      <c r="AB781" s="359">
        <f t="shared" ref="AB781" si="1764">DEGREES(ASIN(AA781))</f>
        <v>80.461721410785671</v>
      </c>
      <c r="AC781" s="360"/>
    </row>
    <row r="782" spans="1:29" ht="17.25" customHeight="1" x14ac:dyDescent="0.25">
      <c r="A782" s="345" t="str">
        <f t="shared" si="1738"/>
        <v>MS 201</v>
      </c>
      <c r="B782" s="661">
        <f t="shared" si="1509"/>
        <v>135</v>
      </c>
      <c r="C782" s="661" t="str">
        <f t="shared" si="1510"/>
        <v>MS 201-135</v>
      </c>
      <c r="D782" s="346">
        <f t="shared" si="1670"/>
        <v>42265</v>
      </c>
      <c r="E782" s="347">
        <v>7161963.6535</v>
      </c>
      <c r="F782" s="348">
        <v>665716.89780000004</v>
      </c>
      <c r="G782" s="348">
        <v>888.803</v>
      </c>
      <c r="H782" s="355">
        <f t="shared" ref="H782:H783" si="1765">SQRT((E782-E781)^2+(F782-F781)^2)*100</f>
        <v>0.57706152505051533</v>
      </c>
      <c r="I782" s="356">
        <f t="shared" ref="I782:I783" si="1766">SQRT((E782-$E$769)^2+(F782-$F$769)^2)*100</f>
        <v>2.7215069341312472</v>
      </c>
      <c r="J782" s="356">
        <f t="shared" ref="J782:J783" si="1767">(G782-G781)*100</f>
        <v>-0.30000000000427463</v>
      </c>
      <c r="K782" s="356">
        <f t="shared" ref="K782:K783" si="1768">(G782-$G$769)*100</f>
        <v>-8.100000000001728</v>
      </c>
      <c r="L782" s="356">
        <f t="shared" ref="L782:L783" si="1769">H782/(D782-D781)</f>
        <v>8.2437360721502193E-2</v>
      </c>
      <c r="M782" s="356">
        <f t="shared" ref="M782:M783" si="1770">ABS(J782/(D782-D781))</f>
        <v>4.2857142857753515E-2</v>
      </c>
      <c r="N782" s="361" t="str">
        <f t="shared" ref="N782:N783" si="1771">IF(L782&lt;=0.25,"OK",IF(AND(0.25&lt;L782,L782&lt;=1),"ATENÇÃO",IF(AND(1&lt;L782,L782&lt;=4),"ALERTA",IF(AND(4&lt;L782,L782&lt;=14),"INTERVENÇÃO","PARALISAÇÃO"))))</f>
        <v>OK</v>
      </c>
      <c r="O782" s="361" t="str">
        <f t="shared" ref="O782:O783" si="1772">IF(M782&lt;=0.25,"OK",IF(AND(0.25&lt;M782,M782&lt;=1),"ATENÇÃO",IF(AND(1&lt;M782,M782&lt;=4),"ALERTA",IF(AND(4&lt;M782,M782&lt;=14),"INTERVENÇÃO","PARALISAÇÃO"))))</f>
        <v>OK</v>
      </c>
      <c r="P782" s="361" t="str">
        <f t="shared" ref="P782:P783" si="1773">IF(L782&lt;=1,"COND. MIN.",IF(AND(1&lt;L782, L782&lt;=2),"ATENÇÃO",IF(AND(2&lt;L782,L782&lt;=5),"ALERTA","INTERVENÇÃO")))</f>
        <v>COND. MIN.</v>
      </c>
      <c r="Q782" s="361" t="str">
        <f t="shared" si="1678"/>
        <v>COND. MIN.</v>
      </c>
      <c r="R782" s="625"/>
      <c r="S782" s="625"/>
      <c r="T782" s="625"/>
      <c r="U782" s="625"/>
      <c r="V782" s="356">
        <f t="shared" si="1679"/>
        <v>-0.25000004097819328</v>
      </c>
      <c r="W782" s="356">
        <f t="shared" si="1680"/>
        <v>-2.7099999948404729</v>
      </c>
      <c r="X782" s="361" t="str">
        <f t="shared" ref="X782:X783" si="1774">IF(V782&gt;0,"NORTE","SUL")</f>
        <v>SUL</v>
      </c>
      <c r="Y782" s="361" t="str">
        <f t="shared" ref="Y782:Y783" si="1775">IF(W782&gt;0,"LESTE","OESTE")</f>
        <v>OESTE</v>
      </c>
      <c r="Z782" s="361" t="str">
        <f t="shared" ref="Z782:Z783" si="1776">IF(AND(X782="SUL", Y782="LESTE"),"SUDESTE", IF(AND(X782="SUL", Y782="OESTE"), "SUDOESTE", IF(AND(X782="NORTE", Y782="LESTE"), "NORDESTE", "NOROESTE")))</f>
        <v>SUDOESTE</v>
      </c>
      <c r="AA782" s="358">
        <f t="shared" si="1684"/>
        <v>0.99632352941176461</v>
      </c>
      <c r="AB782" s="359">
        <f t="shared" ref="AB782:AB783" si="1777">DEGREES(ASIN(AA782))</f>
        <v>85.085420962370961</v>
      </c>
      <c r="AC782" s="360"/>
    </row>
    <row r="783" spans="1:29" ht="17.25" customHeight="1" x14ac:dyDescent="0.25">
      <c r="A783" s="345" t="str">
        <f t="shared" si="1738"/>
        <v>MS 201</v>
      </c>
      <c r="B783" s="661">
        <f t="shared" si="1509"/>
        <v>136</v>
      </c>
      <c r="C783" s="661" t="str">
        <f t="shared" si="1510"/>
        <v>MS 201-136</v>
      </c>
      <c r="D783" s="346">
        <f t="shared" si="1670"/>
        <v>42272</v>
      </c>
      <c r="E783" s="347">
        <v>7161963.6692000004</v>
      </c>
      <c r="F783" s="348">
        <v>665716.88970000006</v>
      </c>
      <c r="G783" s="348">
        <v>888.80100000000004</v>
      </c>
      <c r="H783" s="355">
        <f t="shared" si="1765"/>
        <v>1.766635248864679</v>
      </c>
      <c r="I783" s="356">
        <f t="shared" si="1766"/>
        <v>3.7593616384695281</v>
      </c>
      <c r="J783" s="356">
        <f t="shared" si="1767"/>
        <v>-0.19999999999527063</v>
      </c>
      <c r="K783" s="356">
        <f t="shared" si="1768"/>
        <v>-8.2999999999969987</v>
      </c>
      <c r="L783" s="356">
        <f t="shared" si="1769"/>
        <v>0.2523764641235256</v>
      </c>
      <c r="M783" s="356">
        <f t="shared" si="1770"/>
        <v>2.8571428570752948E-2</v>
      </c>
      <c r="N783" s="361" t="str">
        <f t="shared" si="1771"/>
        <v>ATENÇÃO</v>
      </c>
      <c r="O783" s="361" t="str">
        <f t="shared" si="1772"/>
        <v>OK</v>
      </c>
      <c r="P783" s="361" t="str">
        <f t="shared" si="1773"/>
        <v>COND. MIN.</v>
      </c>
      <c r="Q783" s="361" t="str">
        <f t="shared" si="1678"/>
        <v>COND. MIN.</v>
      </c>
      <c r="R783" s="625"/>
      <c r="S783" s="625"/>
      <c r="T783" s="625"/>
      <c r="U783" s="625"/>
      <c r="V783" s="356">
        <f t="shared" si="1679"/>
        <v>1.3199999928474426</v>
      </c>
      <c r="W783" s="356">
        <f t="shared" si="1680"/>
        <v>-3.5199999925680459</v>
      </c>
      <c r="X783" s="361" t="str">
        <f t="shared" si="1774"/>
        <v>NORTE</v>
      </c>
      <c r="Y783" s="361" t="str">
        <f t="shared" si="1775"/>
        <v>OESTE</v>
      </c>
      <c r="Z783" s="361" t="str">
        <f t="shared" si="1776"/>
        <v>NOROESTE</v>
      </c>
      <c r="AA783" s="358">
        <f t="shared" si="1684"/>
        <v>0.93617021276595747</v>
      </c>
      <c r="AB783" s="359">
        <f t="shared" si="1777"/>
        <v>69.418030788499479</v>
      </c>
      <c r="AC783" s="360"/>
    </row>
    <row r="784" spans="1:29" ht="17.25" customHeight="1" x14ac:dyDescent="0.25">
      <c r="A784" s="345" t="str">
        <f t="shared" si="1738"/>
        <v>MS 201</v>
      </c>
      <c r="B784" s="661">
        <f t="shared" si="1509"/>
        <v>137</v>
      </c>
      <c r="C784" s="661" t="str">
        <f t="shared" si="1510"/>
        <v>MS 201-137</v>
      </c>
      <c r="D784" s="346">
        <f t="shared" si="1670"/>
        <v>42279</v>
      </c>
      <c r="E784" s="347">
        <v>7161963.6666000001</v>
      </c>
      <c r="F784" s="348">
        <v>665716.90110000002</v>
      </c>
      <c r="G784" s="348">
        <v>888.79</v>
      </c>
      <c r="H784" s="355">
        <f t="shared" ref="H784:H786" si="1778">SQRT((E784-E783)^2+(F784-F783)^2)*100</f>
        <v>1.169273279955187</v>
      </c>
      <c r="I784" s="356">
        <f t="shared" ref="I784:I786" si="1779">SQRT((E784-$E$769)^2+(F784-$F$769)^2)*100</f>
        <v>2.6053790353666644</v>
      </c>
      <c r="J784" s="356">
        <f t="shared" ref="J784:J786" si="1780">(G784-G783)*100</f>
        <v>-1.1000000000080945</v>
      </c>
      <c r="K784" s="356">
        <f t="shared" ref="K784:K786" si="1781">(G784-$G$769)*100</f>
        <v>-9.4000000000050932</v>
      </c>
      <c r="L784" s="356">
        <f t="shared" ref="L784:L786" si="1782">H784/(D784-D783)</f>
        <v>0.16703903999359815</v>
      </c>
      <c r="M784" s="356">
        <f t="shared" ref="M784:M786" si="1783">ABS(J784/(D784-D783))</f>
        <v>0.15714285714401349</v>
      </c>
      <c r="N784" s="361" t="str">
        <f t="shared" ref="N784:N786" si="1784">IF(L784&lt;=0.25,"OK",IF(AND(0.25&lt;L784,L784&lt;=1),"ATENÇÃO",IF(AND(1&lt;L784,L784&lt;=4),"ALERTA",IF(AND(4&lt;L784,L784&lt;=14),"INTERVENÇÃO","PARALISAÇÃO"))))</f>
        <v>OK</v>
      </c>
      <c r="O784" s="361" t="str">
        <f t="shared" ref="O784:O786" si="1785">IF(M784&lt;=0.25,"OK",IF(AND(0.25&lt;M784,M784&lt;=1),"ATENÇÃO",IF(AND(1&lt;M784,M784&lt;=4),"ALERTA",IF(AND(4&lt;M784,M784&lt;=14),"INTERVENÇÃO","PARALISAÇÃO"))))</f>
        <v>OK</v>
      </c>
      <c r="P784" s="361" t="str">
        <f t="shared" ref="P784:P786" si="1786">IF(L784&lt;=1,"COND. MIN.",IF(AND(1&lt;L784, L784&lt;=2),"ATENÇÃO",IF(AND(2&lt;L784,L784&lt;=5),"ALERTA","INTERVENÇÃO")))</f>
        <v>COND. MIN.</v>
      </c>
      <c r="Q784" s="361" t="str">
        <f t="shared" si="1678"/>
        <v>COND. MIN.</v>
      </c>
      <c r="R784" s="625"/>
      <c r="S784" s="625"/>
      <c r="T784" s="625"/>
      <c r="U784" s="625"/>
      <c r="V784" s="356">
        <f t="shared" si="1679"/>
        <v>1.0599999688565731</v>
      </c>
      <c r="W784" s="356">
        <f t="shared" si="1680"/>
        <v>-2.3799999966286123</v>
      </c>
      <c r="X784" s="361" t="str">
        <f t="shared" ref="X784:X786" si="1787">IF(V784&gt;0,"NORTE","SUL")</f>
        <v>NORTE</v>
      </c>
      <c r="Y784" s="361" t="str">
        <f t="shared" ref="Y784:Y786" si="1788">IF(W784&gt;0,"LESTE","OESTE")</f>
        <v>OESTE</v>
      </c>
      <c r="Z784" s="361" t="str">
        <f t="shared" ref="Z784:Z786" si="1789">IF(AND(X784="SUL", Y784="LESTE"),"SUDESTE", IF(AND(X784="SUL", Y784="OESTE"), "SUDOESTE", IF(AND(X784="NORTE", Y784="LESTE"), "NORDESTE", "NOROESTE")))</f>
        <v>NOROESTE</v>
      </c>
      <c r="AA784" s="358">
        <f t="shared" si="1684"/>
        <v>0.91187739463601536</v>
      </c>
      <c r="AB784" s="359">
        <f t="shared" ref="AB784:AB786" si="1790">DEGREES(ASIN(AA784))</f>
        <v>65.766096632666958</v>
      </c>
      <c r="AC784" s="360"/>
    </row>
    <row r="785" spans="1:29" ht="17.25" customHeight="1" x14ac:dyDescent="0.25">
      <c r="A785" s="345" t="str">
        <f t="shared" si="1738"/>
        <v>MS 201</v>
      </c>
      <c r="B785" s="661">
        <f t="shared" si="1509"/>
        <v>138</v>
      </c>
      <c r="C785" s="661" t="str">
        <f t="shared" si="1510"/>
        <v>MS 201-138</v>
      </c>
      <c r="D785" s="346">
        <f t="shared" si="1670"/>
        <v>42286</v>
      </c>
      <c r="E785" s="347">
        <v>7161963.6579</v>
      </c>
      <c r="F785" s="348">
        <v>665716.89540000004</v>
      </c>
      <c r="G785" s="348">
        <v>888.78099999999995</v>
      </c>
      <c r="H785" s="355">
        <f t="shared" si="1778"/>
        <v>1.0400961585096129</v>
      </c>
      <c r="I785" s="356">
        <f t="shared" si="1779"/>
        <v>2.9561123036265786</v>
      </c>
      <c r="J785" s="356">
        <f t="shared" si="1780"/>
        <v>-0.90000000000145519</v>
      </c>
      <c r="K785" s="356">
        <f t="shared" si="1781"/>
        <v>-10.300000000006548</v>
      </c>
      <c r="L785" s="356">
        <f t="shared" si="1782"/>
        <v>0.14858516550137327</v>
      </c>
      <c r="M785" s="356">
        <f t="shared" si="1783"/>
        <v>0.12857142857163645</v>
      </c>
      <c r="N785" s="361" t="str">
        <f t="shared" si="1784"/>
        <v>OK</v>
      </c>
      <c r="O785" s="361" t="str">
        <f t="shared" si="1785"/>
        <v>OK</v>
      </c>
      <c r="P785" s="361" t="str">
        <f t="shared" si="1786"/>
        <v>COND. MIN.</v>
      </c>
      <c r="Q785" s="361" t="str">
        <f t="shared" si="1678"/>
        <v>COND. MIN.</v>
      </c>
      <c r="R785" s="625"/>
      <c r="S785" s="625"/>
      <c r="T785" s="625"/>
      <c r="U785" s="625"/>
      <c r="V785" s="356">
        <f t="shared" si="1679"/>
        <v>0.18999995663762093</v>
      </c>
      <c r="W785" s="356">
        <f t="shared" si="1680"/>
        <v>-2.9499999945983291</v>
      </c>
      <c r="X785" s="361" t="str">
        <f t="shared" si="1787"/>
        <v>NORTE</v>
      </c>
      <c r="Y785" s="361" t="str">
        <f t="shared" si="1788"/>
        <v>OESTE</v>
      </c>
      <c r="Z785" s="361" t="str">
        <f t="shared" si="1789"/>
        <v>NOROESTE</v>
      </c>
      <c r="AA785" s="358">
        <f t="shared" si="1684"/>
        <v>0.99662162162162171</v>
      </c>
      <c r="AB785" s="359">
        <f t="shared" si="1790"/>
        <v>85.288989002125092</v>
      </c>
      <c r="AC785" s="360"/>
    </row>
    <row r="786" spans="1:29" ht="17.25" customHeight="1" x14ac:dyDescent="0.25">
      <c r="A786" s="345" t="str">
        <f t="shared" si="1738"/>
        <v>MS 201</v>
      </c>
      <c r="B786" s="661">
        <f t="shared" si="1509"/>
        <v>139</v>
      </c>
      <c r="C786" s="661" t="str">
        <f t="shared" si="1510"/>
        <v>MS 201-139</v>
      </c>
      <c r="D786" s="346">
        <f t="shared" si="1670"/>
        <v>42300</v>
      </c>
      <c r="E786" s="347">
        <v>7161963.6599000003</v>
      </c>
      <c r="F786" s="348">
        <v>665716.89670000004</v>
      </c>
      <c r="G786" s="348">
        <v>888.77300000000002</v>
      </c>
      <c r="H786" s="355">
        <f t="shared" si="1778"/>
        <v>0.23853723651672834</v>
      </c>
      <c r="I786" s="356">
        <f t="shared" si="1779"/>
        <v>2.846840346645084</v>
      </c>
      <c r="J786" s="356">
        <f t="shared" si="1780"/>
        <v>-0.79999999999245119</v>
      </c>
      <c r="K786" s="356">
        <f t="shared" si="1781"/>
        <v>-11.099999999999</v>
      </c>
      <c r="L786" s="356">
        <f t="shared" si="1782"/>
        <v>1.7038374036909169E-2</v>
      </c>
      <c r="M786" s="356">
        <f t="shared" si="1783"/>
        <v>5.714285714231794E-2</v>
      </c>
      <c r="N786" s="361" t="str">
        <f t="shared" si="1784"/>
        <v>OK</v>
      </c>
      <c r="O786" s="361" t="str">
        <f t="shared" si="1785"/>
        <v>OK</v>
      </c>
      <c r="P786" s="361" t="str">
        <f t="shared" si="1786"/>
        <v>COND. MIN.</v>
      </c>
      <c r="Q786" s="361" t="str">
        <f t="shared" si="1678"/>
        <v>COND. MIN.</v>
      </c>
      <c r="R786" s="625"/>
      <c r="S786" s="625"/>
      <c r="T786" s="625"/>
      <c r="U786" s="625"/>
      <c r="V786" s="356">
        <f t="shared" si="1679"/>
        <v>0.38999998942017555</v>
      </c>
      <c r="W786" s="356">
        <f t="shared" si="1680"/>
        <v>-2.8199999942444265</v>
      </c>
      <c r="X786" s="361" t="str">
        <f t="shared" si="1787"/>
        <v>NORTE</v>
      </c>
      <c r="Y786" s="361" t="str">
        <f t="shared" si="1788"/>
        <v>OESTE</v>
      </c>
      <c r="Z786" s="361" t="str">
        <f t="shared" si="1789"/>
        <v>NOROESTE</v>
      </c>
      <c r="AA786" s="358">
        <f t="shared" si="1684"/>
        <v>0.98947368421052628</v>
      </c>
      <c r="AB786" s="359">
        <f t="shared" si="1790"/>
        <v>81.679344812254527</v>
      </c>
      <c r="AC786" s="360"/>
    </row>
    <row r="787" spans="1:29" ht="17.25" customHeight="1" x14ac:dyDescent="0.25">
      <c r="A787" s="345" t="str">
        <f t="shared" si="1738"/>
        <v>MS 201</v>
      </c>
      <c r="B787" s="661">
        <f t="shared" ref="B787:B933" si="1791">IF(A786=A787,B786+1,1)</f>
        <v>140</v>
      </c>
      <c r="C787" s="661" t="str">
        <f t="shared" ref="C787:C933" si="1792">A787&amp;"-"&amp;B787</f>
        <v>MS 201-140</v>
      </c>
      <c r="D787" s="346">
        <f t="shared" si="1670"/>
        <v>42314</v>
      </c>
      <c r="E787" s="347">
        <v>7161963.6639</v>
      </c>
      <c r="F787" s="348">
        <v>665716.89170000004</v>
      </c>
      <c r="G787" s="348">
        <v>888.76300000000003</v>
      </c>
      <c r="H787" s="355">
        <f t="shared" ref="H787" si="1793">SQRT((E787-E786)^2+(F787-F786)^2)*100</f>
        <v>0.64031240688584468</v>
      </c>
      <c r="I787" s="356">
        <f t="shared" ref="I787" si="1794">SQRT((E787-$E$769)^2+(F787-$F$769)^2)*100</f>
        <v>3.412696866790657</v>
      </c>
      <c r="J787" s="356">
        <f t="shared" ref="J787" si="1795">(G787-G786)*100</f>
        <v>-0.99999999999909051</v>
      </c>
      <c r="K787" s="356">
        <f t="shared" ref="K787" si="1796">(G787-$G$769)*100</f>
        <v>-12.09999999999809</v>
      </c>
      <c r="L787" s="356">
        <f t="shared" ref="L787" si="1797">H787/(D787-D786)</f>
        <v>4.5736600491846045E-2</v>
      </c>
      <c r="M787" s="356">
        <f t="shared" ref="M787" si="1798">ABS(J787/(D787-D786))</f>
        <v>7.1428571428506463E-2</v>
      </c>
      <c r="N787" s="361" t="str">
        <f t="shared" ref="N787" si="1799">IF(L787&lt;=0.25,"OK",IF(AND(0.25&lt;L787,L787&lt;=1),"ATENÇÃO",IF(AND(1&lt;L787,L787&lt;=4),"ALERTA",IF(AND(4&lt;L787,L787&lt;=14),"INTERVENÇÃO","PARALISAÇÃO"))))</f>
        <v>OK</v>
      </c>
      <c r="O787" s="361" t="str">
        <f t="shared" ref="O787" si="1800">IF(M787&lt;=0.25,"OK",IF(AND(0.25&lt;M787,M787&lt;=1),"ATENÇÃO",IF(AND(1&lt;M787,M787&lt;=4),"ALERTA",IF(AND(4&lt;M787,M787&lt;=14),"INTERVENÇÃO","PARALISAÇÃO"))))</f>
        <v>OK</v>
      </c>
      <c r="P787" s="361" t="str">
        <f t="shared" ref="P787" si="1801">IF(L787&lt;=1,"COND. MIN.",IF(AND(1&lt;L787, L787&lt;=2),"ATENÇÃO",IF(AND(2&lt;L787,L787&lt;=5),"ALERTA","INTERVENÇÃO")))</f>
        <v>COND. MIN.</v>
      </c>
      <c r="Q787" s="361" t="str">
        <f t="shared" si="1678"/>
        <v>COND. MIN.</v>
      </c>
      <c r="R787" s="625"/>
      <c r="S787" s="625"/>
      <c r="T787" s="625"/>
      <c r="U787" s="625"/>
      <c r="V787" s="356">
        <f t="shared" si="1679"/>
        <v>0.78999996185302734</v>
      </c>
      <c r="W787" s="356">
        <f t="shared" si="1680"/>
        <v>-3.3199999947100878</v>
      </c>
      <c r="X787" s="361" t="str">
        <f t="shared" ref="X787" si="1802">IF(V787&gt;0,"NORTE","SUL")</f>
        <v>NORTE</v>
      </c>
      <c r="Y787" s="361" t="str">
        <f t="shared" ref="Y787" si="1803">IF(W787&gt;0,"LESTE","OESTE")</f>
        <v>OESTE</v>
      </c>
      <c r="Z787" s="361" t="str">
        <f t="shared" ref="Z787" si="1804">IF(AND(X787="SUL", Y787="LESTE"),"SUDESTE", IF(AND(X787="SUL", Y787="OESTE"), "SUDOESTE", IF(AND(X787="NORTE", Y787="LESTE"), "NORDESTE", "NOROESTE")))</f>
        <v>NOROESTE</v>
      </c>
      <c r="AA787" s="358">
        <f t="shared" si="1684"/>
        <v>0.97360703812316707</v>
      </c>
      <c r="AB787" s="359">
        <f t="shared" ref="AB787" si="1805">DEGREES(ASIN(AA787))</f>
        <v>76.807061303141637</v>
      </c>
      <c r="AC787" s="360"/>
    </row>
    <row r="788" spans="1:29" ht="17.25" customHeight="1" x14ac:dyDescent="0.25">
      <c r="A788" s="345" t="str">
        <f t="shared" si="1738"/>
        <v>MS 201</v>
      </c>
      <c r="B788" s="661">
        <f t="shared" si="1791"/>
        <v>141</v>
      </c>
      <c r="C788" s="661" t="str">
        <f t="shared" si="1792"/>
        <v>MS 201-141</v>
      </c>
      <c r="D788" s="346">
        <f t="shared" si="1670"/>
        <v>42321</v>
      </c>
      <c r="E788" s="347">
        <v>7161963.6589000002</v>
      </c>
      <c r="F788" s="348">
        <v>665716.89549999998</v>
      </c>
      <c r="G788" s="348">
        <v>888.75900000000001</v>
      </c>
      <c r="H788" s="355">
        <f t="shared" ref="H788:H790" si="1806">SQRT((E788-E787)^2+(F788-F787)^2)*100</f>
        <v>0.62801272665947172</v>
      </c>
      <c r="I788" s="356">
        <f t="shared" ref="I788:I790" si="1807">SQRT((E788-$E$769)^2+(F788-$F$769)^2)*100</f>
        <v>2.9542680961666616</v>
      </c>
      <c r="J788" s="356">
        <f t="shared" ref="J788:J790" si="1808">(G788-G787)*100</f>
        <v>-0.40000000000190994</v>
      </c>
      <c r="K788" s="356">
        <f t="shared" ref="K788:K790" si="1809">(G788-$G$769)*100</f>
        <v>-12.5</v>
      </c>
      <c r="L788" s="356">
        <f t="shared" ref="L788:L790" si="1810">H788/(D788-D787)</f>
        <v>8.9716103808495956E-2</v>
      </c>
      <c r="M788" s="356">
        <f t="shared" ref="M788:M790" si="1811">ABS(J788/(D788-D787))</f>
        <v>5.7142857143129992E-2</v>
      </c>
      <c r="N788" s="361" t="str">
        <f t="shared" ref="N788:N790" si="1812">IF(L788&lt;=0.25,"OK",IF(AND(0.25&lt;L788,L788&lt;=1),"ATENÇÃO",IF(AND(1&lt;L788,L788&lt;=4),"ALERTA",IF(AND(4&lt;L788,L788&lt;=14),"INTERVENÇÃO","PARALISAÇÃO"))))</f>
        <v>OK</v>
      </c>
      <c r="O788" s="361" t="str">
        <f t="shared" ref="O788:O790" si="1813">IF(M788&lt;=0.25,"OK",IF(AND(0.25&lt;M788,M788&lt;=1),"ATENÇÃO",IF(AND(1&lt;M788,M788&lt;=4),"ALERTA",IF(AND(4&lt;M788,M788&lt;=14),"INTERVENÇÃO","PARALISAÇÃO"))))</f>
        <v>OK</v>
      </c>
      <c r="P788" s="361" t="str">
        <f t="shared" ref="P788:P790" si="1814">IF(L788&lt;=1,"COND. MIN.",IF(AND(1&lt;L788, L788&lt;=2),"ATENÇÃO",IF(AND(2&lt;L788,L788&lt;=5),"ALERTA","INTERVENÇÃO")))</f>
        <v>COND. MIN.</v>
      </c>
      <c r="Q788" s="361" t="str">
        <f t="shared" si="1678"/>
        <v>COND. MIN.</v>
      </c>
      <c r="R788" s="625"/>
      <c r="S788" s="625"/>
      <c r="T788" s="625"/>
      <c r="U788" s="625"/>
      <c r="V788" s="356">
        <f t="shared" si="1679"/>
        <v>0.28999997302889824</v>
      </c>
      <c r="W788" s="356">
        <f t="shared" si="1680"/>
        <v>-2.9399999999441206</v>
      </c>
      <c r="X788" s="361" t="str">
        <f t="shared" ref="X788:X790" si="1815">IF(V788&gt;0,"NORTE","SUL")</f>
        <v>NORTE</v>
      </c>
      <c r="Y788" s="361" t="str">
        <f t="shared" ref="Y788:Y790" si="1816">IF(W788&gt;0,"LESTE","OESTE")</f>
        <v>OESTE</v>
      </c>
      <c r="Z788" s="361" t="str">
        <f t="shared" ref="Z788:Z790" si="1817">IF(AND(X788="SUL", Y788="LESTE"),"SUDESTE", IF(AND(X788="SUL", Y788="OESTE"), "SUDOESTE", IF(AND(X788="NORTE", Y788="LESTE"), "NORDESTE", "NOROESTE")))</f>
        <v>NOROESTE</v>
      </c>
      <c r="AA788" s="358">
        <f t="shared" si="1684"/>
        <v>0.99661016949152537</v>
      </c>
      <c r="AB788" s="359">
        <f t="shared" ref="AB788:AB790" si="1818">DEGREES(ASIN(AA788))</f>
        <v>85.28100648388866</v>
      </c>
      <c r="AC788" s="360"/>
    </row>
    <row r="789" spans="1:29" ht="17.25" customHeight="1" x14ac:dyDescent="0.25">
      <c r="A789" s="345" t="str">
        <f t="shared" si="1738"/>
        <v>MS 201</v>
      </c>
      <c r="B789" s="661">
        <f t="shared" si="1791"/>
        <v>142</v>
      </c>
      <c r="C789" s="661" t="str">
        <f t="shared" si="1792"/>
        <v>MS 201-142</v>
      </c>
      <c r="D789" s="346">
        <f t="shared" si="1670"/>
        <v>42328</v>
      </c>
      <c r="E789" s="347">
        <v>7161963.6633000001</v>
      </c>
      <c r="F789" s="348">
        <v>665716.88289999997</v>
      </c>
      <c r="G789" s="348">
        <v>888.75099999999998</v>
      </c>
      <c r="H789" s="355">
        <f t="shared" si="1806"/>
        <v>1.3346160504176916</v>
      </c>
      <c r="I789" s="356">
        <f t="shared" si="1807"/>
        <v>4.2629684458649901</v>
      </c>
      <c r="J789" s="356">
        <f t="shared" si="1808"/>
        <v>-0.80000000000381988</v>
      </c>
      <c r="K789" s="356">
        <f t="shared" si="1809"/>
        <v>-13.30000000000382</v>
      </c>
      <c r="L789" s="356">
        <f t="shared" si="1810"/>
        <v>0.19065943577395594</v>
      </c>
      <c r="M789" s="356">
        <f t="shared" si="1811"/>
        <v>0.11428571428625998</v>
      </c>
      <c r="N789" s="361" t="str">
        <f t="shared" si="1812"/>
        <v>OK</v>
      </c>
      <c r="O789" s="361" t="str">
        <f t="shared" si="1813"/>
        <v>OK</v>
      </c>
      <c r="P789" s="361" t="str">
        <f t="shared" si="1814"/>
        <v>COND. MIN.</v>
      </c>
      <c r="Q789" s="361" t="str">
        <f t="shared" si="1678"/>
        <v>COND. MIN.</v>
      </c>
      <c r="R789" s="625"/>
      <c r="S789" s="625"/>
      <c r="T789" s="625"/>
      <c r="U789" s="625"/>
      <c r="V789" s="356">
        <f t="shared" si="1679"/>
        <v>0.72999997064471245</v>
      </c>
      <c r="W789" s="356">
        <f t="shared" si="1680"/>
        <v>-4.2000000015832484</v>
      </c>
      <c r="X789" s="361" t="str">
        <f t="shared" si="1815"/>
        <v>NORTE</v>
      </c>
      <c r="Y789" s="361" t="str">
        <f t="shared" si="1816"/>
        <v>OESTE</v>
      </c>
      <c r="Z789" s="361" t="str">
        <f t="shared" si="1817"/>
        <v>NOROESTE</v>
      </c>
      <c r="AA789" s="358">
        <f t="shared" si="1684"/>
        <v>0.98591549295774661</v>
      </c>
      <c r="AB789" s="359">
        <f t="shared" si="1818"/>
        <v>80.372367317343858</v>
      </c>
      <c r="AC789" s="360"/>
    </row>
    <row r="790" spans="1:29" ht="17.25" customHeight="1" x14ac:dyDescent="0.25">
      <c r="A790" s="345" t="str">
        <f t="shared" si="1738"/>
        <v>MS 201</v>
      </c>
      <c r="B790" s="661">
        <f t="shared" si="1791"/>
        <v>143</v>
      </c>
      <c r="C790" s="661" t="str">
        <f t="shared" si="1792"/>
        <v>MS 201-143</v>
      </c>
      <c r="D790" s="346">
        <f t="shared" si="1670"/>
        <v>42335</v>
      </c>
      <c r="E790" s="347">
        <v>7161963.6633000001</v>
      </c>
      <c r="F790" s="348">
        <v>665716.87529999996</v>
      </c>
      <c r="G790" s="348">
        <v>888.74</v>
      </c>
      <c r="H790" s="355">
        <f t="shared" si="1806"/>
        <v>0.76000000117346644</v>
      </c>
      <c r="I790" s="356">
        <f t="shared" si="1807"/>
        <v>5.0134319567027026</v>
      </c>
      <c r="J790" s="356">
        <f t="shared" si="1808"/>
        <v>-1.0999999999967258</v>
      </c>
      <c r="K790" s="356">
        <f t="shared" si="1809"/>
        <v>-14.400000000000546</v>
      </c>
      <c r="L790" s="356">
        <f t="shared" si="1810"/>
        <v>0.10857142873906664</v>
      </c>
      <c r="M790" s="356">
        <f t="shared" si="1811"/>
        <v>0.1571428571423894</v>
      </c>
      <c r="N790" s="361" t="str">
        <f t="shared" si="1812"/>
        <v>OK</v>
      </c>
      <c r="O790" s="361" t="str">
        <f t="shared" si="1813"/>
        <v>OK</v>
      </c>
      <c r="P790" s="361" t="str">
        <f t="shared" si="1814"/>
        <v>COND. MIN.</v>
      </c>
      <c r="Q790" s="361" t="str">
        <f t="shared" si="1678"/>
        <v>COND. MIN.</v>
      </c>
      <c r="R790" s="625"/>
      <c r="S790" s="625"/>
      <c r="T790" s="625"/>
      <c r="U790" s="625"/>
      <c r="V790" s="356">
        <f t="shared" si="1679"/>
        <v>0.72999997064471245</v>
      </c>
      <c r="W790" s="356">
        <f t="shared" si="1680"/>
        <v>-4.9600000027567148</v>
      </c>
      <c r="X790" s="361" t="str">
        <f t="shared" si="1815"/>
        <v>NORTE</v>
      </c>
      <c r="Y790" s="361" t="str">
        <f t="shared" si="1816"/>
        <v>OESTE</v>
      </c>
      <c r="Z790" s="361" t="str">
        <f t="shared" si="1817"/>
        <v>NOROESTE</v>
      </c>
      <c r="AA790" s="358">
        <f t="shared" si="1684"/>
        <v>0.99001996007984039</v>
      </c>
      <c r="AB790" s="359">
        <f t="shared" si="1818"/>
        <v>81.898496539410544</v>
      </c>
      <c r="AC790" s="360"/>
    </row>
    <row r="791" spans="1:29" ht="17.25" customHeight="1" x14ac:dyDescent="0.25">
      <c r="A791" s="345" t="str">
        <f>A790</f>
        <v>MS 201</v>
      </c>
      <c r="B791" s="661">
        <f>IF(A790=A791,B790+1,1)</f>
        <v>144</v>
      </c>
      <c r="C791" s="661" t="str">
        <f t="shared" si="1792"/>
        <v>MS 201-144</v>
      </c>
      <c r="D791" s="346">
        <f t="shared" si="1670"/>
        <v>42342</v>
      </c>
      <c r="E791" s="347">
        <v>7161963.6629999997</v>
      </c>
      <c r="F791" s="348">
        <v>665716.87320000003</v>
      </c>
      <c r="G791" s="348">
        <v>888.73800000000006</v>
      </c>
      <c r="H791" s="355">
        <f>SQRT((E791-E790)^2+(F791-F790)^2)*100</f>
        <v>0.21213203290717064</v>
      </c>
      <c r="I791" s="356">
        <f t="shared" ref="I791" si="1819">SQRT((E791-$E$769)^2+(F791-$F$769)^2)*100</f>
        <v>5.2171735500119638</v>
      </c>
      <c r="J791" s="356">
        <f>(G791-G790)*100</f>
        <v>-0.19999999999527063</v>
      </c>
      <c r="K791" s="356">
        <f t="shared" ref="K791" si="1820">(G791-$G$769)*100</f>
        <v>-14.599999999995816</v>
      </c>
      <c r="L791" s="356">
        <f>H791/(D791-D790)</f>
        <v>3.0304576129595806E-2</v>
      </c>
      <c r="M791" s="356">
        <f>ABS(J791/(D791-D790))</f>
        <v>2.8571428570752948E-2</v>
      </c>
      <c r="N791" s="361" t="str">
        <f t="shared" ref="N791" si="1821">IF(L791&lt;=0.25,"OK",IF(AND(0.25&lt;L791,L791&lt;=1),"ATENÇÃO",IF(AND(1&lt;L791,L791&lt;=4),"ALERTA",IF(AND(4&lt;L791,L791&lt;=14),"INTERVENÇÃO","PARALISAÇÃO"))))</f>
        <v>OK</v>
      </c>
      <c r="O791" s="361" t="str">
        <f t="shared" ref="O791" si="1822">IF(M791&lt;=0.25,"OK",IF(AND(0.25&lt;M791,M791&lt;=1),"ATENÇÃO",IF(AND(1&lt;M791,M791&lt;=4),"ALERTA",IF(AND(4&lt;M791,M791&lt;=14),"INTERVENÇÃO","PARALISAÇÃO"))))</f>
        <v>OK</v>
      </c>
      <c r="P791" s="361" t="str">
        <f t="shared" ref="P791" si="1823">IF(L791&lt;=1,"COND. MIN.",IF(AND(1&lt;L791, L791&lt;=2),"ATENÇÃO",IF(AND(2&lt;L791,L791&lt;=5),"ALERTA","INTERVENÇÃO")))</f>
        <v>COND. MIN.</v>
      </c>
      <c r="Q791" s="361" t="str">
        <f t="shared" si="1678"/>
        <v>COND. MIN.</v>
      </c>
      <c r="R791" s="625"/>
      <c r="S791" s="625"/>
      <c r="T791" s="625"/>
      <c r="U791" s="625"/>
      <c r="V791" s="356">
        <f t="shared" si="1679"/>
        <v>0.69999992847442627</v>
      </c>
      <c r="W791" s="356">
        <f t="shared" si="1680"/>
        <v>-5.1699999952688813</v>
      </c>
      <c r="X791" s="361" t="str">
        <f t="shared" ref="X791" si="1824">IF(V791&gt;0,"NORTE","SUL")</f>
        <v>NORTE</v>
      </c>
      <c r="Y791" s="361" t="str">
        <f t="shared" ref="Y791" si="1825">IF(W791&gt;0,"LESTE","OESTE")</f>
        <v>OESTE</v>
      </c>
      <c r="Z791" s="361" t="str">
        <f t="shared" ref="Z791" si="1826">IF(AND(X791="SUL", Y791="LESTE"),"SUDESTE", IF(AND(X791="SUL", Y791="OESTE"), "SUDOESTE", IF(AND(X791="NORTE", Y791="LESTE"), "NORDESTE", "NOROESTE")))</f>
        <v>NOROESTE</v>
      </c>
      <c r="AA791" s="358">
        <f t="shared" si="1684"/>
        <v>0.99042145593869735</v>
      </c>
      <c r="AB791" s="359">
        <f t="shared" ref="AB791" si="1827">DEGREES(ASIN(AA791))</f>
        <v>82.063397118508576</v>
      </c>
      <c r="AC791" s="360"/>
    </row>
    <row r="792" spans="1:29" ht="17.25" customHeight="1" x14ac:dyDescent="0.25">
      <c r="A792" s="345" t="str">
        <f t="shared" ref="A792:A855" si="1828">A791</f>
        <v>MS 201</v>
      </c>
      <c r="B792" s="661"/>
      <c r="C792" s="661"/>
      <c r="D792" s="346">
        <f t="shared" si="1670"/>
        <v>42349</v>
      </c>
      <c r="E792" s="347">
        <v>7161963.6645999998</v>
      </c>
      <c r="F792" s="348">
        <v>665716.87250000006</v>
      </c>
      <c r="G792" s="348">
        <v>888.73500000000001</v>
      </c>
      <c r="H792" s="355">
        <f t="shared" ref="H792:H794" si="1829">SQRT((E792-E791)^2+(F792-F791)^2)*100</f>
        <v>0.17464249792773048</v>
      </c>
      <c r="I792" s="356">
        <f t="shared" ref="I792:I794" si="1830">SQRT((E792-$E$769)^2+(F792-$F$769)^2)*100</f>
        <v>5.3101035596594244</v>
      </c>
      <c r="J792" s="356">
        <f t="shared" ref="J792:J794" si="1831">(G792-G791)*100</f>
        <v>-0.30000000000427463</v>
      </c>
      <c r="K792" s="356">
        <f t="shared" ref="K792:K794" si="1832">(G792-$G$769)*100</f>
        <v>-14.900000000000091</v>
      </c>
      <c r="L792" s="356">
        <f t="shared" ref="L792:L795" si="1833">H792/(D792-D791)</f>
        <v>2.4948928275390071E-2</v>
      </c>
      <c r="M792" s="356">
        <f t="shared" ref="M792:M795" si="1834">ABS(J792/(D792-D791))</f>
        <v>4.2857142857753515E-2</v>
      </c>
      <c r="N792" s="361" t="str">
        <f t="shared" ref="N792:N795" si="1835">IF(L792&lt;=0.25,"OK",IF(AND(0.25&lt;L792,L792&lt;=1),"ATENÇÃO",IF(AND(1&lt;L792,L792&lt;=4),"ALERTA",IF(AND(4&lt;L792,L792&lt;=14),"INTERVENÇÃO","PARALISAÇÃO"))))</f>
        <v>OK</v>
      </c>
      <c r="O792" s="361" t="str">
        <f t="shared" ref="O792:O795" si="1836">IF(M792&lt;=0.25,"OK",IF(AND(0.25&lt;M792,M792&lt;=1),"ATENÇÃO",IF(AND(1&lt;M792,M792&lt;=4),"ALERTA",IF(AND(4&lt;M792,M792&lt;=14),"INTERVENÇÃO","PARALISAÇÃO"))))</f>
        <v>OK</v>
      </c>
      <c r="P792" s="361" t="str">
        <f t="shared" ref="P792:P795" si="1837">IF(L792&lt;=1,"COND. MIN.",IF(AND(1&lt;L792, L792&lt;=2),"ATENÇÃO",IF(AND(2&lt;L792,L792&lt;=5),"ALERTA","INTERVENÇÃO")))</f>
        <v>COND. MIN.</v>
      </c>
      <c r="Q792" s="361" t="str">
        <f t="shared" si="1678"/>
        <v>COND. MIN.</v>
      </c>
      <c r="R792" s="625"/>
      <c r="S792" s="625"/>
      <c r="T792" s="625"/>
      <c r="U792" s="625"/>
      <c r="V792" s="356">
        <f t="shared" si="1679"/>
        <v>0.85999993607401848</v>
      </c>
      <c r="W792" s="356">
        <f t="shared" si="1680"/>
        <v>-5.2399999927729368</v>
      </c>
      <c r="X792" s="361" t="str">
        <f t="shared" ref="X792:X795" si="1838">IF(V792&gt;0,"NORTE","SUL")</f>
        <v>NORTE</v>
      </c>
      <c r="Y792" s="361" t="str">
        <f t="shared" ref="Y792:Y795" si="1839">IF(W792&gt;0,"LESTE","OESTE")</f>
        <v>OESTE</v>
      </c>
      <c r="Z792" s="361" t="str">
        <f t="shared" ref="Z792:Z795" si="1840">IF(AND(X792="SUL", Y792="LESTE"),"SUDESTE", IF(AND(X792="SUL", Y792="OESTE"), "SUDOESTE", IF(AND(X792="NORTE", Y792="LESTE"), "NORDESTE", "NOROESTE")))</f>
        <v>NOROESTE</v>
      </c>
      <c r="AA792" s="358">
        <f t="shared" si="1684"/>
        <v>0.98681732580037673</v>
      </c>
      <c r="AB792" s="359">
        <f t="shared" ref="AB792:AB795" si="1841">DEGREES(ASIN(AA792))</f>
        <v>80.686398672064655</v>
      </c>
      <c r="AC792" s="360"/>
    </row>
    <row r="793" spans="1:29" ht="17.25" customHeight="1" x14ac:dyDescent="0.25">
      <c r="A793" s="345" t="str">
        <f t="shared" si="1828"/>
        <v>MS 201</v>
      </c>
      <c r="B793" s="661"/>
      <c r="C793" s="661"/>
      <c r="D793" s="346">
        <f t="shared" si="1670"/>
        <v>42356</v>
      </c>
      <c r="E793" s="347">
        <v>7161963.6701999996</v>
      </c>
      <c r="F793" s="348">
        <v>665716.86979999999</v>
      </c>
      <c r="G793" s="348">
        <v>888.72799999999995</v>
      </c>
      <c r="H793" s="355">
        <f t="shared" si="1829"/>
        <v>0.62169122675026744</v>
      </c>
      <c r="I793" s="356">
        <f t="shared" si="1830"/>
        <v>5.6900351281234807</v>
      </c>
      <c r="J793" s="356">
        <f t="shared" si="1831"/>
        <v>-0.70000000000618456</v>
      </c>
      <c r="K793" s="356">
        <f t="shared" si="1832"/>
        <v>-15.600000000006276</v>
      </c>
      <c r="L793" s="356">
        <f t="shared" si="1833"/>
        <v>8.8813032392895355E-2</v>
      </c>
      <c r="M793" s="356">
        <f t="shared" si="1834"/>
        <v>0.10000000000088351</v>
      </c>
      <c r="N793" s="361" t="str">
        <f t="shared" si="1835"/>
        <v>OK</v>
      </c>
      <c r="O793" s="361" t="str">
        <f t="shared" si="1836"/>
        <v>OK</v>
      </c>
      <c r="P793" s="361" t="str">
        <f t="shared" si="1837"/>
        <v>COND. MIN.</v>
      </c>
      <c r="Q793" s="361" t="str">
        <f t="shared" si="1678"/>
        <v>COND. MIN.</v>
      </c>
      <c r="R793" s="625"/>
      <c r="S793" s="625"/>
      <c r="T793" s="625"/>
      <c r="U793" s="625"/>
      <c r="V793" s="356">
        <f t="shared" si="1679"/>
        <v>1.4199999161064625</v>
      </c>
      <c r="W793" s="356">
        <f t="shared" si="1680"/>
        <v>-5.5099999997764826</v>
      </c>
      <c r="X793" s="361" t="str">
        <f t="shared" si="1838"/>
        <v>NORTE</v>
      </c>
      <c r="Y793" s="361" t="str">
        <f t="shared" si="1839"/>
        <v>OESTE</v>
      </c>
      <c r="Z793" s="361" t="str">
        <f t="shared" si="1840"/>
        <v>NOROESTE</v>
      </c>
      <c r="AA793" s="358">
        <f t="shared" si="1684"/>
        <v>0.96836555360281185</v>
      </c>
      <c r="AB793" s="359">
        <f t="shared" si="1841"/>
        <v>75.549950432557623</v>
      </c>
      <c r="AC793" s="360"/>
    </row>
    <row r="794" spans="1:29" ht="17.25" customHeight="1" x14ac:dyDescent="0.25">
      <c r="A794" s="345" t="str">
        <f t="shared" si="1828"/>
        <v>MS 201</v>
      </c>
      <c r="B794" s="661"/>
      <c r="C794" s="661"/>
      <c r="D794" s="346">
        <f t="shared" si="1670"/>
        <v>42369</v>
      </c>
      <c r="E794" s="347">
        <v>7161963.6639999999</v>
      </c>
      <c r="F794" s="348">
        <v>665716.86930000002</v>
      </c>
      <c r="G794" s="348">
        <v>888.71699999999998</v>
      </c>
      <c r="H794" s="355">
        <f t="shared" si="1829"/>
        <v>0.62201283266018914</v>
      </c>
      <c r="I794" s="356">
        <f t="shared" si="1830"/>
        <v>5.6172591066267614</v>
      </c>
      <c r="J794" s="356">
        <f t="shared" si="1831"/>
        <v>-1.0999999999967258</v>
      </c>
      <c r="K794" s="356">
        <f t="shared" si="1832"/>
        <v>-16.700000000003001</v>
      </c>
      <c r="L794" s="356">
        <f t="shared" si="1833"/>
        <v>4.7847140973860704E-2</v>
      </c>
      <c r="M794" s="356">
        <f t="shared" si="1834"/>
        <v>8.4615384615132752E-2</v>
      </c>
      <c r="N794" s="361" t="str">
        <f t="shared" si="1835"/>
        <v>OK</v>
      </c>
      <c r="O794" s="361" t="str">
        <f t="shared" si="1836"/>
        <v>OK</v>
      </c>
      <c r="P794" s="361" t="str">
        <f t="shared" si="1837"/>
        <v>COND. MIN.</v>
      </c>
      <c r="Q794" s="361" t="str">
        <f t="shared" si="1678"/>
        <v>COND. MIN.</v>
      </c>
      <c r="R794" s="625"/>
      <c r="S794" s="625"/>
      <c r="T794" s="625"/>
      <c r="U794" s="625"/>
      <c r="V794" s="356">
        <f t="shared" si="1679"/>
        <v>0.79999994486570358</v>
      </c>
      <c r="W794" s="356">
        <f t="shared" si="1680"/>
        <v>-5.5599999963305891</v>
      </c>
      <c r="X794" s="361" t="str">
        <f t="shared" si="1838"/>
        <v>NORTE</v>
      </c>
      <c r="Y794" s="361" t="str">
        <f t="shared" si="1839"/>
        <v>OESTE</v>
      </c>
      <c r="Z794" s="361" t="str">
        <f t="shared" si="1840"/>
        <v>NOROESTE</v>
      </c>
      <c r="AA794" s="358">
        <f t="shared" si="1684"/>
        <v>0.98932384341637003</v>
      </c>
      <c r="AB794" s="359">
        <f t="shared" si="1841"/>
        <v>81.620227290027671</v>
      </c>
      <c r="AC794" s="360"/>
    </row>
    <row r="795" spans="1:29" ht="15" customHeight="1" x14ac:dyDescent="0.25">
      <c r="A795" s="345" t="str">
        <f t="shared" si="1828"/>
        <v>MS 201</v>
      </c>
      <c r="B795" s="661"/>
      <c r="C795" s="661"/>
      <c r="D795" s="346">
        <f t="shared" si="1670"/>
        <v>42377</v>
      </c>
      <c r="E795" s="347">
        <v>7161963.6692000004</v>
      </c>
      <c r="F795" s="348">
        <v>665716.85510000004</v>
      </c>
      <c r="G795" s="348">
        <v>888.71500000000003</v>
      </c>
      <c r="H795" s="355">
        <f>SQRT((E795-E794)^2+(F795-F794)^2)*100</f>
        <v>1.5122169299002786</v>
      </c>
      <c r="I795" s="356">
        <f>SQRT((E795-$E$769)^2+(F795-$F$769)^2)*100</f>
        <v>7.1037173294233078</v>
      </c>
      <c r="J795" s="356">
        <f>(G795-G794)*100</f>
        <v>-0.19999999999527063</v>
      </c>
      <c r="K795" s="356">
        <f>(G795-$G$769)*100</f>
        <v>-16.899999999998272</v>
      </c>
      <c r="L795" s="356">
        <f t="shared" si="1833"/>
        <v>0.18902711623753482</v>
      </c>
      <c r="M795" s="356">
        <f t="shared" si="1834"/>
        <v>2.4999999999408828E-2</v>
      </c>
      <c r="N795" s="361" t="str">
        <f t="shared" si="1835"/>
        <v>OK</v>
      </c>
      <c r="O795" s="361" t="str">
        <f t="shared" si="1836"/>
        <v>OK</v>
      </c>
      <c r="P795" s="361" t="str">
        <f t="shared" si="1837"/>
        <v>COND. MIN.</v>
      </c>
      <c r="Q795" s="361" t="str">
        <f t="shared" si="1678"/>
        <v>COND. MIN.</v>
      </c>
      <c r="R795" s="625"/>
      <c r="S795" s="625"/>
      <c r="T795" s="625"/>
      <c r="U795" s="625"/>
      <c r="V795" s="356">
        <f t="shared" si="1679"/>
        <v>1.3199999928474426</v>
      </c>
      <c r="W795" s="356">
        <f t="shared" si="1680"/>
        <v>-6.9799999939277768</v>
      </c>
      <c r="X795" s="361" t="str">
        <f t="shared" si="1838"/>
        <v>NORTE</v>
      </c>
      <c r="Y795" s="361" t="str">
        <f t="shared" si="1839"/>
        <v>OESTE</v>
      </c>
      <c r="Z795" s="361" t="str">
        <f t="shared" si="1840"/>
        <v>NOROESTE</v>
      </c>
      <c r="AA795" s="358">
        <f t="shared" si="1684"/>
        <v>0.98309859154929591</v>
      </c>
      <c r="AB795" s="359">
        <f t="shared" si="1841"/>
        <v>79.450966645510434</v>
      </c>
      <c r="AC795" s="360"/>
    </row>
    <row r="796" spans="1:29" ht="15" customHeight="1" x14ac:dyDescent="0.25">
      <c r="A796" s="345" t="str">
        <f t="shared" si="1828"/>
        <v>MS 201</v>
      </c>
      <c r="B796" s="661"/>
      <c r="C796" s="661"/>
      <c r="D796" s="346">
        <f t="shared" si="1670"/>
        <v>42384</v>
      </c>
      <c r="E796" s="347">
        <v>7161963.6675000004</v>
      </c>
      <c r="F796" s="348">
        <v>665716.85789999994</v>
      </c>
      <c r="G796" s="348">
        <v>888.70799999999997</v>
      </c>
      <c r="H796" s="355">
        <f t="shared" ref="H796:H809" si="1842">SQRT((E796-E795)^2+(F796-F795)^2)*100</f>
        <v>0.32756677367714782</v>
      </c>
      <c r="I796" s="356">
        <f t="shared" ref="I796:I806" si="1843">SQRT((E796-$E$769)^2+(F796-$F$769)^2)*100</f>
        <v>6.7979776446790208</v>
      </c>
      <c r="J796" s="356">
        <f t="shared" ref="J796:J806" si="1844">(G796-G795)*100</f>
        <v>-0.70000000000618456</v>
      </c>
      <c r="K796" s="356">
        <f t="shared" ref="K796:K806" si="1845">(G796-$G$769)*100</f>
        <v>-17.600000000004457</v>
      </c>
      <c r="L796" s="356">
        <f t="shared" ref="L796:L809" si="1846">H796/(D796-D795)</f>
        <v>4.6795253382449685E-2</v>
      </c>
      <c r="M796" s="356">
        <f t="shared" ref="M796:M806" si="1847">ABS(J796/(D796-D795))</f>
        <v>0.10000000000088351</v>
      </c>
      <c r="N796" s="361" t="str">
        <f t="shared" ref="N796:N806" si="1848">IF(L796&lt;=0.25,"OK",IF(AND(0.25&lt;L796,L796&lt;=1),"ATENÇÃO",IF(AND(1&lt;L796,L796&lt;=4),"ALERTA",IF(AND(4&lt;L796,L796&lt;=14),"INTERVENÇÃO","PARALISAÇÃO"))))</f>
        <v>OK</v>
      </c>
      <c r="O796" s="361" t="str">
        <f t="shared" ref="O796:O806" si="1849">IF(M796&lt;=0.25,"OK",IF(AND(0.25&lt;M796,M796&lt;=1),"ATENÇÃO",IF(AND(1&lt;M796,M796&lt;=4),"ALERTA",IF(AND(4&lt;M796,M796&lt;=14),"INTERVENÇÃO","PARALISAÇÃO"))))</f>
        <v>OK</v>
      </c>
      <c r="P796" s="361" t="str">
        <f t="shared" ref="P796:P809" si="1850">IF(L796&lt;=1,"COND. MIN.",IF(AND(1&lt;L796, L796&lt;=2),"ATENÇÃO",IF(AND(2&lt;L796,L796&lt;=5),"ALERTA","INTERVENÇÃO")))</f>
        <v>COND. MIN.</v>
      </c>
      <c r="Q796" s="361" t="str">
        <f t="shared" si="1678"/>
        <v>COND. MIN.</v>
      </c>
      <c r="R796" s="625"/>
      <c r="S796" s="625"/>
      <c r="T796" s="625"/>
      <c r="U796" s="625"/>
      <c r="V796" s="356">
        <f t="shared" si="1679"/>
        <v>1.1500000022351742</v>
      </c>
      <c r="W796" s="356">
        <f t="shared" si="1680"/>
        <v>-6.7000000039115548</v>
      </c>
      <c r="X796" s="361" t="str">
        <f t="shared" ref="X796:X835" si="1851">IF(V796&gt;0,"NORTE","SUL")</f>
        <v>NORTE</v>
      </c>
      <c r="Y796" s="361" t="str">
        <f t="shared" ref="Y796:Y835" si="1852">IF(W796&gt;0,"LESTE","OESTE")</f>
        <v>OESTE</v>
      </c>
      <c r="Z796" s="361" t="str">
        <f t="shared" ref="Z796:Z835" si="1853">IF(AND(X796="SUL", Y796="LESTE"),"SUDESTE", IF(AND(X796="SUL", Y796="OESTE"), "SUDOESTE", IF(AND(X796="NORTE", Y796="LESTE"), "NORDESTE", "NOROESTE")))</f>
        <v>NOROESTE</v>
      </c>
      <c r="AA796" s="358">
        <f t="shared" si="1684"/>
        <v>0.98529411764705888</v>
      </c>
      <c r="AB796" s="359">
        <f t="shared" ref="AB796:AB835" si="1854">DEGREES(ASIN(AA796))</f>
        <v>80.161773014753479</v>
      </c>
      <c r="AC796" s="360"/>
    </row>
    <row r="797" spans="1:29" ht="15" customHeight="1" x14ac:dyDescent="0.25">
      <c r="A797" s="345" t="str">
        <f t="shared" si="1828"/>
        <v>MS 201</v>
      </c>
      <c r="B797" s="661"/>
      <c r="C797" s="661"/>
      <c r="D797" s="346">
        <f t="shared" si="1670"/>
        <v>42391</v>
      </c>
      <c r="E797" s="347">
        <v>7161963.6555000003</v>
      </c>
      <c r="F797" s="348">
        <v>665716.85199999996</v>
      </c>
      <c r="G797" s="348">
        <v>888.68799999999999</v>
      </c>
      <c r="H797" s="355">
        <f t="shared" si="1842"/>
        <v>1.3371985730470837</v>
      </c>
      <c r="I797" s="356">
        <f t="shared" si="1843"/>
        <v>7.290171468634929</v>
      </c>
      <c r="J797" s="356">
        <f t="shared" si="1844"/>
        <v>-1.999999999998181</v>
      </c>
      <c r="K797" s="356">
        <f t="shared" si="1845"/>
        <v>-19.600000000002638</v>
      </c>
      <c r="L797" s="356">
        <f t="shared" si="1846"/>
        <v>0.19102836757815481</v>
      </c>
      <c r="M797" s="356">
        <f t="shared" si="1847"/>
        <v>0.28571428571402585</v>
      </c>
      <c r="N797" s="361" t="str">
        <f t="shared" si="1848"/>
        <v>OK</v>
      </c>
      <c r="O797" s="361" t="str">
        <f t="shared" si="1849"/>
        <v>ATENÇÃO</v>
      </c>
      <c r="P797" s="361" t="str">
        <f t="shared" si="1850"/>
        <v>COND. MIN.</v>
      </c>
      <c r="Q797" s="361" t="str">
        <f t="shared" si="1678"/>
        <v>COND. MIN.</v>
      </c>
      <c r="R797" s="625"/>
      <c r="S797" s="625"/>
      <c r="T797" s="625"/>
      <c r="U797" s="625"/>
      <c r="V797" s="356">
        <f t="shared" si="1679"/>
        <v>-5.0000008195638657E-2</v>
      </c>
      <c r="W797" s="356">
        <f t="shared" si="1680"/>
        <v>-7.2900000028312206</v>
      </c>
      <c r="X797" s="361" t="str">
        <f t="shared" si="1851"/>
        <v>SUL</v>
      </c>
      <c r="Y797" s="361" t="str">
        <f t="shared" si="1852"/>
        <v>OESTE</v>
      </c>
      <c r="Z797" s="361" t="str">
        <f t="shared" si="1853"/>
        <v>SUDOESTE</v>
      </c>
      <c r="AA797" s="358">
        <f t="shared" si="1684"/>
        <v>1</v>
      </c>
      <c r="AB797" s="359">
        <f t="shared" si="1854"/>
        <v>90</v>
      </c>
      <c r="AC797" s="360"/>
    </row>
    <row r="798" spans="1:29" ht="15" customHeight="1" x14ac:dyDescent="0.25">
      <c r="A798" s="345" t="str">
        <f t="shared" si="1828"/>
        <v>MS 201</v>
      </c>
      <c r="B798" s="661"/>
      <c r="C798" s="661"/>
      <c r="D798" s="346">
        <f t="shared" si="1670"/>
        <v>42398</v>
      </c>
      <c r="E798" s="347">
        <v>7161963.6613999996</v>
      </c>
      <c r="F798" s="348">
        <v>665716.85210000002</v>
      </c>
      <c r="G798" s="348">
        <v>888.68499999999995</v>
      </c>
      <c r="H798" s="355">
        <f t="shared" si="1842"/>
        <v>0.59008466886462796</v>
      </c>
      <c r="I798" s="356">
        <f t="shared" si="1843"/>
        <v>7.2999999906918784</v>
      </c>
      <c r="J798" s="356">
        <f t="shared" si="1844"/>
        <v>-0.30000000000427463</v>
      </c>
      <c r="K798" s="356">
        <f t="shared" si="1845"/>
        <v>-19.900000000006912</v>
      </c>
      <c r="L798" s="356">
        <f t="shared" si="1846"/>
        <v>8.4297809837803994E-2</v>
      </c>
      <c r="M798" s="356">
        <f t="shared" si="1847"/>
        <v>4.2857142857753515E-2</v>
      </c>
      <c r="N798" s="361" t="str">
        <f t="shared" si="1848"/>
        <v>OK</v>
      </c>
      <c r="O798" s="361" t="str">
        <f t="shared" si="1849"/>
        <v>OK</v>
      </c>
      <c r="P798" s="361" t="str">
        <f t="shared" si="1850"/>
        <v>COND. MIN.</v>
      </c>
      <c r="Q798" s="361" t="str">
        <f t="shared" si="1678"/>
        <v>COND. MIN.</v>
      </c>
      <c r="R798" s="625"/>
      <c r="S798" s="625"/>
      <c r="T798" s="625"/>
      <c r="U798" s="625"/>
      <c r="V798" s="356">
        <f t="shared" si="1679"/>
        <v>0.53999992087483406</v>
      </c>
      <c r="W798" s="356">
        <f t="shared" si="1680"/>
        <v>-7.27999999653548</v>
      </c>
      <c r="X798" s="361" t="str">
        <f t="shared" si="1851"/>
        <v>NORTE</v>
      </c>
      <c r="Y798" s="361" t="str">
        <f t="shared" si="1852"/>
        <v>OESTE</v>
      </c>
      <c r="Z798" s="361" t="str">
        <f t="shared" si="1853"/>
        <v>NOROESTE</v>
      </c>
      <c r="AA798" s="358">
        <f t="shared" si="1684"/>
        <v>0.99726027397260275</v>
      </c>
      <c r="AB798" s="359">
        <f t="shared" si="1854"/>
        <v>85.7578072066771</v>
      </c>
      <c r="AC798" s="360"/>
    </row>
    <row r="799" spans="1:29" ht="17.25" customHeight="1" x14ac:dyDescent="0.25">
      <c r="A799" s="345" t="str">
        <f t="shared" si="1828"/>
        <v>MS 201</v>
      </c>
      <c r="B799" s="661"/>
      <c r="C799" s="661"/>
      <c r="D799" s="346">
        <f t="shared" si="1670"/>
        <v>42405</v>
      </c>
      <c r="E799" s="347">
        <v>7161963.6629999997</v>
      </c>
      <c r="F799" s="348">
        <v>665716.85569999996</v>
      </c>
      <c r="G799" s="348">
        <v>888.68200000000002</v>
      </c>
      <c r="H799" s="355">
        <f t="shared" si="1842"/>
        <v>0.39395430950733695</v>
      </c>
      <c r="I799" s="356">
        <f t="shared" si="1843"/>
        <v>6.9553145103224159</v>
      </c>
      <c r="J799" s="356">
        <f t="shared" si="1844"/>
        <v>-0.29999999999290594</v>
      </c>
      <c r="K799" s="356">
        <f t="shared" si="1845"/>
        <v>-20.199999999999818</v>
      </c>
      <c r="L799" s="356">
        <f t="shared" si="1846"/>
        <v>5.6279187072476707E-2</v>
      </c>
      <c r="M799" s="356">
        <f t="shared" si="1847"/>
        <v>4.2857142856129418E-2</v>
      </c>
      <c r="N799" s="361" t="str">
        <f t="shared" si="1848"/>
        <v>OK</v>
      </c>
      <c r="O799" s="361" t="str">
        <f t="shared" si="1849"/>
        <v>OK</v>
      </c>
      <c r="P799" s="361" t="str">
        <f t="shared" si="1850"/>
        <v>COND. MIN.</v>
      </c>
      <c r="Q799" s="361" t="str">
        <f t="shared" si="1678"/>
        <v>COND. MIN.</v>
      </c>
      <c r="R799" s="625"/>
      <c r="S799" s="625"/>
      <c r="T799" s="625"/>
      <c r="U799" s="625"/>
      <c r="V799" s="356">
        <f t="shared" si="1679"/>
        <v>0.69999992847442627</v>
      </c>
      <c r="W799" s="356">
        <f t="shared" si="1680"/>
        <v>-6.9200000027194619</v>
      </c>
      <c r="X799" s="361" t="str">
        <f t="shared" si="1851"/>
        <v>NORTE</v>
      </c>
      <c r="Y799" s="361" t="str">
        <f t="shared" si="1852"/>
        <v>OESTE</v>
      </c>
      <c r="Z799" s="361" t="str">
        <f t="shared" si="1853"/>
        <v>NOROESTE</v>
      </c>
      <c r="AA799" s="358">
        <f t="shared" si="1684"/>
        <v>0.99425287356321834</v>
      </c>
      <c r="AB799" s="359">
        <f t="shared" si="1854"/>
        <v>83.854301917133327</v>
      </c>
      <c r="AC799" s="360"/>
    </row>
    <row r="800" spans="1:29" ht="17.25" customHeight="1" x14ac:dyDescent="0.25">
      <c r="A800" s="345" t="str">
        <f t="shared" si="1828"/>
        <v>MS 201</v>
      </c>
      <c r="B800" s="661">
        <f>IF(A791=A800,B791+1,1)</f>
        <v>145</v>
      </c>
      <c r="C800" s="661" t="str">
        <f t="shared" si="1792"/>
        <v>MS 201-145</v>
      </c>
      <c r="D800" s="346">
        <f t="shared" si="1670"/>
        <v>42412</v>
      </c>
      <c r="E800" s="347">
        <v>7161963.6634999998</v>
      </c>
      <c r="F800" s="348">
        <v>665716.85419999994</v>
      </c>
      <c r="G800" s="348">
        <v>888.66700000000003</v>
      </c>
      <c r="H800" s="355">
        <f t="shared" si="1842"/>
        <v>0.15811388683704988</v>
      </c>
      <c r="I800" s="356">
        <f t="shared" si="1843"/>
        <v>7.1096694692436122</v>
      </c>
      <c r="J800" s="356">
        <f t="shared" si="1844"/>
        <v>-1.4999999999986358</v>
      </c>
      <c r="K800" s="356">
        <f t="shared" si="1845"/>
        <v>-21.699999999998454</v>
      </c>
      <c r="L800" s="356">
        <f t="shared" si="1846"/>
        <v>2.2587698119578555E-2</v>
      </c>
      <c r="M800" s="356">
        <f t="shared" si="1847"/>
        <v>0.2142857142855194</v>
      </c>
      <c r="N800" s="361" t="str">
        <f t="shared" si="1848"/>
        <v>OK</v>
      </c>
      <c r="O800" s="361" t="str">
        <f t="shared" si="1849"/>
        <v>OK</v>
      </c>
      <c r="P800" s="361" t="str">
        <f t="shared" si="1850"/>
        <v>COND. MIN.</v>
      </c>
      <c r="Q800" s="361" t="str">
        <f t="shared" si="1678"/>
        <v>COND. MIN.</v>
      </c>
      <c r="R800" s="625"/>
      <c r="S800" s="625"/>
      <c r="T800" s="625"/>
      <c r="U800" s="625"/>
      <c r="V800" s="356">
        <f t="shared" si="1679"/>
        <v>0.74999993667006493</v>
      </c>
      <c r="W800" s="356">
        <f t="shared" si="1680"/>
        <v>-7.0700000040233135</v>
      </c>
      <c r="X800" s="361" t="str">
        <f t="shared" si="1851"/>
        <v>NORTE</v>
      </c>
      <c r="Y800" s="361" t="str">
        <f t="shared" si="1852"/>
        <v>OESTE</v>
      </c>
      <c r="Z800" s="361" t="str">
        <f t="shared" si="1853"/>
        <v>NOROESTE</v>
      </c>
      <c r="AA800" s="358">
        <f t="shared" si="1684"/>
        <v>0.99437412095639943</v>
      </c>
      <c r="AB800" s="359">
        <f t="shared" si="1854"/>
        <v>83.919537096442639</v>
      </c>
      <c r="AC800" s="360"/>
    </row>
    <row r="801" spans="1:29" ht="17.25" customHeight="1" x14ac:dyDescent="0.25">
      <c r="A801" s="345" t="str">
        <f t="shared" si="1828"/>
        <v>MS 201</v>
      </c>
      <c r="B801" s="661">
        <f t="shared" si="1791"/>
        <v>146</v>
      </c>
      <c r="C801" s="661" t="str">
        <f t="shared" si="1792"/>
        <v>MS 201-146</v>
      </c>
      <c r="D801" s="346">
        <f t="shared" si="1670"/>
        <v>42419</v>
      </c>
      <c r="E801" s="347">
        <v>7161963.6630999995</v>
      </c>
      <c r="F801" s="348">
        <v>665716.84490000003</v>
      </c>
      <c r="G801" s="348">
        <v>888.66800000000001</v>
      </c>
      <c r="H801" s="355">
        <f t="shared" si="1842"/>
        <v>0.93085981046347932</v>
      </c>
      <c r="I801" s="356">
        <f t="shared" si="1843"/>
        <v>8.0314444408995609</v>
      </c>
      <c r="J801" s="356">
        <f t="shared" si="1844"/>
        <v>9.9999999997635314E-2</v>
      </c>
      <c r="K801" s="356">
        <f t="shared" si="1845"/>
        <v>-21.600000000000819</v>
      </c>
      <c r="L801" s="356">
        <f t="shared" si="1846"/>
        <v>0.1329799729233542</v>
      </c>
      <c r="M801" s="356">
        <f t="shared" si="1847"/>
        <v>1.4285714285376474E-2</v>
      </c>
      <c r="N801" s="361" t="str">
        <f t="shared" si="1848"/>
        <v>OK</v>
      </c>
      <c r="O801" s="361" t="str">
        <f t="shared" si="1849"/>
        <v>OK</v>
      </c>
      <c r="P801" s="361" t="str">
        <f t="shared" si="1850"/>
        <v>COND. MIN.</v>
      </c>
      <c r="Q801" s="361" t="str">
        <f t="shared" si="1678"/>
        <v>COND. MIN.</v>
      </c>
      <c r="R801" s="625"/>
      <c r="S801" s="625"/>
      <c r="T801" s="625"/>
      <c r="U801" s="625"/>
      <c r="V801" s="356">
        <f t="shared" si="1679"/>
        <v>0.70999991148710251</v>
      </c>
      <c r="W801" s="356">
        <f t="shared" si="1680"/>
        <v>-7.9999999958090484</v>
      </c>
      <c r="X801" s="361" t="str">
        <f t="shared" si="1851"/>
        <v>NORTE</v>
      </c>
      <c r="Y801" s="361" t="str">
        <f t="shared" si="1852"/>
        <v>OESTE</v>
      </c>
      <c r="Z801" s="361" t="str">
        <f t="shared" si="1853"/>
        <v>NOROESTE</v>
      </c>
      <c r="AA801" s="358">
        <f t="shared" si="1684"/>
        <v>0.9962640099626402</v>
      </c>
      <c r="AB801" s="359">
        <f t="shared" si="1854"/>
        <v>85.045774302614191</v>
      </c>
      <c r="AC801" s="360"/>
    </row>
    <row r="802" spans="1:29" ht="17.25" customHeight="1" x14ac:dyDescent="0.25">
      <c r="A802" s="345" t="str">
        <f t="shared" si="1828"/>
        <v>MS 201</v>
      </c>
      <c r="B802" s="661"/>
      <c r="C802" s="661"/>
      <c r="D802" s="346">
        <f t="shared" si="1670"/>
        <v>42426</v>
      </c>
      <c r="E802" s="347">
        <v>7161963.6574999997</v>
      </c>
      <c r="F802" s="348">
        <v>665716.84580000001</v>
      </c>
      <c r="G802" s="348">
        <v>888.65099999999995</v>
      </c>
      <c r="H802" s="355">
        <f t="shared" si="1842"/>
        <v>0.56718601653959921</v>
      </c>
      <c r="I802" s="356">
        <f t="shared" si="1843"/>
        <v>7.9114221185317373</v>
      </c>
      <c r="J802" s="356">
        <f t="shared" si="1844"/>
        <v>-1.7000000000052751</v>
      </c>
      <c r="K802" s="356">
        <f t="shared" si="1845"/>
        <v>-23.300000000006094</v>
      </c>
      <c r="L802" s="356">
        <f t="shared" si="1846"/>
        <v>8.102657379137132E-2</v>
      </c>
      <c r="M802" s="356">
        <f t="shared" si="1847"/>
        <v>0.24285714285789645</v>
      </c>
      <c r="N802" s="361" t="str">
        <f t="shared" si="1848"/>
        <v>OK</v>
      </c>
      <c r="O802" s="361" t="str">
        <f t="shared" si="1849"/>
        <v>OK</v>
      </c>
      <c r="P802" s="361" t="str">
        <f t="shared" si="1850"/>
        <v>COND. MIN.</v>
      </c>
      <c r="Q802" s="361" t="str">
        <f t="shared" si="1678"/>
        <v>COND. MIN.</v>
      </c>
      <c r="R802" s="625"/>
      <c r="S802" s="625"/>
      <c r="T802" s="625"/>
      <c r="U802" s="625"/>
      <c r="V802" s="356">
        <f t="shared" si="1679"/>
        <v>0.14999993145465851</v>
      </c>
      <c r="W802" s="356">
        <f t="shared" si="1680"/>
        <v>-7.9099999973550439</v>
      </c>
      <c r="X802" s="361" t="str">
        <f t="shared" si="1851"/>
        <v>NORTE</v>
      </c>
      <c r="Y802" s="361" t="str">
        <f t="shared" si="1852"/>
        <v>OESTE</v>
      </c>
      <c r="Z802" s="361" t="str">
        <f t="shared" si="1853"/>
        <v>NOROESTE</v>
      </c>
      <c r="AA802" s="358">
        <f t="shared" si="1684"/>
        <v>1</v>
      </c>
      <c r="AB802" s="359">
        <f t="shared" si="1854"/>
        <v>90</v>
      </c>
      <c r="AC802" s="360"/>
    </row>
    <row r="803" spans="1:29" ht="17.25" customHeight="1" x14ac:dyDescent="0.25">
      <c r="A803" s="345" t="str">
        <f t="shared" si="1828"/>
        <v>MS 201</v>
      </c>
      <c r="B803" s="661">
        <f t="shared" ref="B803:B806" si="1855">IF(A802=A803,B802+1,1)</f>
        <v>1</v>
      </c>
      <c r="C803" s="661" t="str">
        <f t="shared" ref="C803:C806" si="1856">A803&amp;"-"&amp;B803</f>
        <v>MS 201-1</v>
      </c>
      <c r="D803" s="346">
        <f t="shared" si="1670"/>
        <v>42433</v>
      </c>
      <c r="E803" s="347">
        <v>7161963.6638000002</v>
      </c>
      <c r="F803" s="348">
        <v>665716.83750000002</v>
      </c>
      <c r="G803" s="348">
        <v>888.649</v>
      </c>
      <c r="H803" s="355">
        <f t="shared" si="1842"/>
        <v>1.0420173019248102</v>
      </c>
      <c r="I803" s="356">
        <f t="shared" si="1843"/>
        <v>8.7747364574464672</v>
      </c>
      <c r="J803" s="356">
        <f t="shared" si="1844"/>
        <v>-0.19999999999527063</v>
      </c>
      <c r="K803" s="356">
        <f t="shared" si="1845"/>
        <v>-23.500000000001364</v>
      </c>
      <c r="L803" s="356">
        <f t="shared" si="1846"/>
        <v>0.14885961456068716</v>
      </c>
      <c r="M803" s="356">
        <f t="shared" si="1847"/>
        <v>2.8571428570752948E-2</v>
      </c>
      <c r="N803" s="361" t="str">
        <f t="shared" si="1848"/>
        <v>OK</v>
      </c>
      <c r="O803" s="361" t="str">
        <f t="shared" si="1849"/>
        <v>OK</v>
      </c>
      <c r="P803" s="361" t="str">
        <f t="shared" si="1850"/>
        <v>COND. MIN.</v>
      </c>
      <c r="Q803" s="361" t="str">
        <f t="shared" si="1678"/>
        <v>COND. MIN.</v>
      </c>
      <c r="R803" s="625"/>
      <c r="S803" s="625"/>
      <c r="T803" s="625"/>
      <c r="U803" s="625"/>
      <c r="V803" s="356">
        <f t="shared" si="1679"/>
        <v>0.7799999788403511</v>
      </c>
      <c r="W803" s="356">
        <f t="shared" si="1680"/>
        <v>-8.7399999960325658</v>
      </c>
      <c r="X803" s="361" t="str">
        <f t="shared" si="1851"/>
        <v>NORTE</v>
      </c>
      <c r="Y803" s="361" t="str">
        <f t="shared" si="1852"/>
        <v>OESTE</v>
      </c>
      <c r="Z803" s="361" t="str">
        <f t="shared" si="1853"/>
        <v>NOROESTE</v>
      </c>
      <c r="AA803" s="358">
        <f t="shared" si="1684"/>
        <v>0.9965792474344356</v>
      </c>
      <c r="AB803" s="359">
        <f t="shared" si="1854"/>
        <v>85.259519769033403</v>
      </c>
      <c r="AC803" s="360"/>
    </row>
    <row r="804" spans="1:29" ht="17.25" customHeight="1" x14ac:dyDescent="0.25">
      <c r="A804" s="345" t="str">
        <f t="shared" si="1828"/>
        <v>MS 201</v>
      </c>
      <c r="B804" s="661">
        <f t="shared" si="1855"/>
        <v>2</v>
      </c>
      <c r="C804" s="661" t="str">
        <f t="shared" si="1856"/>
        <v>MS 201-2</v>
      </c>
      <c r="D804" s="346">
        <f t="shared" si="1670"/>
        <v>42440</v>
      </c>
      <c r="E804" s="347">
        <v>7161963.6671000002</v>
      </c>
      <c r="F804" s="348">
        <v>665716.83909999998</v>
      </c>
      <c r="G804" s="348">
        <v>888.65</v>
      </c>
      <c r="H804" s="355">
        <f t="shared" si="1842"/>
        <v>0.36674241304546068</v>
      </c>
      <c r="I804" s="356">
        <f t="shared" si="1843"/>
        <v>8.6515027567662734</v>
      </c>
      <c r="J804" s="356">
        <f t="shared" si="1844"/>
        <v>9.9999999997635314E-2</v>
      </c>
      <c r="K804" s="356">
        <f t="shared" si="1845"/>
        <v>-23.400000000003729</v>
      </c>
      <c r="L804" s="356">
        <f t="shared" si="1846"/>
        <v>5.239177329220867E-2</v>
      </c>
      <c r="M804" s="356">
        <f t="shared" si="1847"/>
        <v>1.4285714285376474E-2</v>
      </c>
      <c r="N804" s="361" t="str">
        <f t="shared" si="1848"/>
        <v>OK</v>
      </c>
      <c r="O804" s="361" t="str">
        <f t="shared" si="1849"/>
        <v>OK</v>
      </c>
      <c r="P804" s="361" t="str">
        <f t="shared" si="1850"/>
        <v>COND. MIN.</v>
      </c>
      <c r="Q804" s="361" t="str">
        <f t="shared" si="1678"/>
        <v>COND. MIN.</v>
      </c>
      <c r="R804" s="625"/>
      <c r="S804" s="625"/>
      <c r="T804" s="625"/>
      <c r="U804" s="625"/>
      <c r="V804" s="356">
        <f t="shared" si="1679"/>
        <v>1.1099999770522118</v>
      </c>
      <c r="W804" s="356">
        <f t="shared" si="1680"/>
        <v>-8.5800000000745058</v>
      </c>
      <c r="X804" s="361" t="str">
        <f t="shared" si="1851"/>
        <v>NORTE</v>
      </c>
      <c r="Y804" s="361" t="str">
        <f t="shared" si="1852"/>
        <v>OESTE</v>
      </c>
      <c r="Z804" s="361" t="str">
        <f t="shared" si="1853"/>
        <v>NOROESTE</v>
      </c>
      <c r="AA804" s="358">
        <f t="shared" si="1684"/>
        <v>0.991907514450867</v>
      </c>
      <c r="AB804" s="359">
        <f t="shared" si="1854"/>
        <v>82.70589671225143</v>
      </c>
      <c r="AC804" s="360"/>
    </row>
    <row r="805" spans="1:29" ht="17.25" customHeight="1" x14ac:dyDescent="0.25">
      <c r="A805" s="345" t="str">
        <f t="shared" si="1828"/>
        <v>MS 201</v>
      </c>
      <c r="B805" s="661">
        <f t="shared" si="1855"/>
        <v>3</v>
      </c>
      <c r="C805" s="661" t="str">
        <f t="shared" si="1856"/>
        <v>MS 201-3</v>
      </c>
      <c r="D805" s="346">
        <f t="shared" si="1670"/>
        <v>42447</v>
      </c>
      <c r="E805" s="347">
        <v>7161963.6673999997</v>
      </c>
      <c r="F805" s="348">
        <v>665716.83510000003</v>
      </c>
      <c r="G805" s="348">
        <v>888.649</v>
      </c>
      <c r="H805" s="355">
        <f t="shared" si="1842"/>
        <v>0.40112341431910614</v>
      </c>
      <c r="I805" s="356">
        <f t="shared" si="1843"/>
        <v>9.0520715726225749</v>
      </c>
      <c r="J805" s="356">
        <f t="shared" si="1844"/>
        <v>-9.9999999997635314E-2</v>
      </c>
      <c r="K805" s="356">
        <f t="shared" si="1845"/>
        <v>-23.500000000001364</v>
      </c>
      <c r="L805" s="356">
        <f t="shared" si="1846"/>
        <v>5.7303344902729446E-2</v>
      </c>
      <c r="M805" s="356">
        <f t="shared" si="1847"/>
        <v>1.4285714285376474E-2</v>
      </c>
      <c r="N805" s="361" t="str">
        <f t="shared" si="1848"/>
        <v>OK</v>
      </c>
      <c r="O805" s="361" t="str">
        <f t="shared" si="1849"/>
        <v>OK</v>
      </c>
      <c r="P805" s="361" t="str">
        <f t="shared" si="1850"/>
        <v>COND. MIN.</v>
      </c>
      <c r="Q805" s="361" t="str">
        <f t="shared" si="1678"/>
        <v>COND. MIN.</v>
      </c>
      <c r="R805" s="625"/>
      <c r="S805" s="625"/>
      <c r="T805" s="625"/>
      <c r="U805" s="625"/>
      <c r="V805" s="356">
        <f t="shared" si="1679"/>
        <v>1.1399999260902405</v>
      </c>
      <c r="W805" s="356">
        <f t="shared" si="1680"/>
        <v>-8.979999995790422</v>
      </c>
      <c r="X805" s="361" t="str">
        <f t="shared" si="1851"/>
        <v>NORTE</v>
      </c>
      <c r="Y805" s="361" t="str">
        <f t="shared" si="1852"/>
        <v>OESTE</v>
      </c>
      <c r="Z805" s="361" t="str">
        <f t="shared" si="1853"/>
        <v>NOROESTE</v>
      </c>
      <c r="AA805" s="358">
        <f t="shared" si="1684"/>
        <v>0.99226519337016572</v>
      </c>
      <c r="AB805" s="359">
        <f t="shared" si="1854"/>
        <v>82.869127186296993</v>
      </c>
      <c r="AC805" s="360"/>
    </row>
    <row r="806" spans="1:29" ht="17.25" customHeight="1" x14ac:dyDescent="0.25">
      <c r="A806" s="345" t="str">
        <f t="shared" si="1828"/>
        <v>MS 201</v>
      </c>
      <c r="B806" s="661">
        <f t="shared" si="1855"/>
        <v>4</v>
      </c>
      <c r="C806" s="661" t="str">
        <f t="shared" si="1856"/>
        <v>MS 201-4</v>
      </c>
      <c r="D806" s="346">
        <f>D165</f>
        <v>42461</v>
      </c>
      <c r="E806" s="347">
        <v>7161963.6668999996</v>
      </c>
      <c r="F806" s="348">
        <v>665716.83310000005</v>
      </c>
      <c r="G806" s="348">
        <v>888.63699999999994</v>
      </c>
      <c r="H806" s="355">
        <f t="shared" si="1842"/>
        <v>0.20615528119053164</v>
      </c>
      <c r="I806" s="356">
        <f t="shared" si="1843"/>
        <v>9.2444848263380539</v>
      </c>
      <c r="J806" s="356">
        <f t="shared" si="1844"/>
        <v>-1.2000000000057298</v>
      </c>
      <c r="K806" s="356">
        <f t="shared" si="1845"/>
        <v>-24.700000000007094</v>
      </c>
      <c r="L806" s="356">
        <f t="shared" si="1846"/>
        <v>1.4725377227895117E-2</v>
      </c>
      <c r="M806" s="356">
        <f t="shared" si="1847"/>
        <v>8.5714285714694985E-2</v>
      </c>
      <c r="N806" s="361" t="str">
        <f t="shared" si="1848"/>
        <v>OK</v>
      </c>
      <c r="O806" s="361" t="str">
        <f t="shared" si="1849"/>
        <v>OK</v>
      </c>
      <c r="P806" s="361" t="str">
        <f t="shared" si="1850"/>
        <v>COND. MIN.</v>
      </c>
      <c r="Q806" s="361" t="str">
        <f t="shared" si="1678"/>
        <v>COND. MIN.</v>
      </c>
      <c r="R806" s="625"/>
      <c r="S806" s="625"/>
      <c r="T806" s="625"/>
      <c r="U806" s="625"/>
      <c r="V806" s="356">
        <f t="shared" si="1679"/>
        <v>1.0899999178946018</v>
      </c>
      <c r="W806" s="356">
        <f t="shared" si="1680"/>
        <v>-9.17999999364838</v>
      </c>
      <c r="X806" s="361" t="str">
        <f t="shared" si="1851"/>
        <v>NORTE</v>
      </c>
      <c r="Y806" s="361" t="str">
        <f t="shared" si="1852"/>
        <v>OESTE</v>
      </c>
      <c r="Z806" s="361" t="str">
        <f t="shared" si="1853"/>
        <v>NOROESTE</v>
      </c>
      <c r="AA806" s="358">
        <f t="shared" si="1684"/>
        <v>0.99350649350649345</v>
      </c>
      <c r="AB806" s="359">
        <f t="shared" si="1854"/>
        <v>83.467001508149892</v>
      </c>
      <c r="AC806" s="360"/>
    </row>
    <row r="807" spans="1:29" ht="17.25" customHeight="1" x14ac:dyDescent="0.25">
      <c r="A807" s="602"/>
      <c r="B807" s="661"/>
      <c r="C807" s="661"/>
      <c r="D807" s="393"/>
      <c r="E807" s="381"/>
      <c r="F807" s="382"/>
      <c r="G807" s="382"/>
      <c r="H807" s="439"/>
      <c r="I807" s="383"/>
      <c r="J807" s="383"/>
      <c r="K807" s="383"/>
      <c r="L807" s="383"/>
      <c r="M807" s="383"/>
      <c r="N807" s="384"/>
      <c r="O807" s="384"/>
      <c r="P807" s="384"/>
      <c r="Q807" s="384"/>
      <c r="R807" s="354"/>
      <c r="S807" s="354"/>
      <c r="T807" s="354"/>
      <c r="U807" s="354"/>
      <c r="V807" s="383"/>
      <c r="W807" s="383"/>
      <c r="X807" s="384"/>
      <c r="Y807" s="384"/>
      <c r="Z807" s="384"/>
      <c r="AA807" s="383"/>
      <c r="AB807" s="435"/>
      <c r="AC807" s="451"/>
    </row>
    <row r="808" spans="1:29" ht="17.25" customHeight="1" x14ac:dyDescent="0.25">
      <c r="A808" s="345" t="s">
        <v>381</v>
      </c>
      <c r="B808" s="661"/>
      <c r="C808" s="661"/>
      <c r="D808" s="346">
        <f>D167</f>
        <v>42468</v>
      </c>
      <c r="E808" s="622">
        <v>7161963.8389999997</v>
      </c>
      <c r="F808" s="622">
        <v>665717.05390000006</v>
      </c>
      <c r="G808" s="631">
        <v>888.56600000000003</v>
      </c>
      <c r="H808" s="350"/>
      <c r="I808" s="350"/>
      <c r="J808" s="350"/>
      <c r="K808" s="350"/>
      <c r="L808" s="350"/>
      <c r="M808" s="350"/>
      <c r="N808" s="350"/>
      <c r="O808" s="350"/>
      <c r="P808" s="350"/>
      <c r="Q808" s="350"/>
      <c r="R808" s="354"/>
      <c r="S808" s="354"/>
      <c r="T808" s="354"/>
      <c r="U808" s="354"/>
      <c r="V808" s="383"/>
      <c r="W808" s="383"/>
      <c r="X808" s="384"/>
      <c r="Y808" s="384"/>
      <c r="Z808" s="384"/>
      <c r="AA808" s="383"/>
      <c r="AB808" s="435"/>
      <c r="AC808" s="451"/>
    </row>
    <row r="809" spans="1:29" ht="17.25" customHeight="1" x14ac:dyDescent="0.25">
      <c r="A809" s="345" t="s">
        <v>381</v>
      </c>
      <c r="B809" s="661"/>
      <c r="C809" s="661"/>
      <c r="D809" s="346">
        <f>D168</f>
        <v>42475</v>
      </c>
      <c r="E809" s="622">
        <v>7161963.8364000004</v>
      </c>
      <c r="F809" s="622">
        <v>665717.05449999997</v>
      </c>
      <c r="G809" s="631">
        <v>888.55100000000004</v>
      </c>
      <c r="H809" s="355">
        <f t="shared" si="1842"/>
        <v>0.26683321193487314</v>
      </c>
      <c r="I809" s="356">
        <f>SQRT((E809-$E$808)^2+(F809-$F$808)^2)*100</f>
        <v>0.26683321193487314</v>
      </c>
      <c r="J809" s="356">
        <f t="shared" ref="J809" si="1857">(G809-G808)*100</f>
        <v>-1.4999999999986358</v>
      </c>
      <c r="K809" s="356">
        <f>(G809-$G$808)*100</f>
        <v>-1.4999999999986358</v>
      </c>
      <c r="L809" s="356">
        <f t="shared" si="1846"/>
        <v>3.8119030276410448E-2</v>
      </c>
      <c r="M809" s="356">
        <f t="shared" ref="M809" si="1858">ABS(J809/(D809-D808))</f>
        <v>0.2142857142855194</v>
      </c>
      <c r="N809" s="361" t="str">
        <f t="shared" ref="N809" si="1859">IF(L809&lt;=0.25,"OK",IF(AND(0.25&lt;L809,L809&lt;=1),"ATENÇÃO",IF(AND(1&lt;L809,L809&lt;=4),"ALERTA",IF(AND(4&lt;L809,L809&lt;=14),"INTERVENÇÃO","PARALISAÇÃO"))))</f>
        <v>OK</v>
      </c>
      <c r="O809" s="361" t="str">
        <f t="shared" ref="O809" si="1860">IF(M809&lt;=0.25,"OK",IF(AND(0.25&lt;M809,M809&lt;=1),"ATENÇÃO",IF(AND(1&lt;M809,M809&lt;=4),"ALERTA",IF(AND(4&lt;M809,M809&lt;=14),"INTERVENÇÃO","PARALISAÇÃO"))))</f>
        <v>OK</v>
      </c>
      <c r="P809" s="361" t="str">
        <f t="shared" si="1850"/>
        <v>COND. MIN.</v>
      </c>
      <c r="Q809" s="361" t="str">
        <f t="shared" ref="Q809:Q840" si="1861">IF(M809&lt;=2,"COND. MIN.",IF(AND(2&lt;M809, M809&lt;=4),"ATENÇÃO",IF(AND(4&lt;M809, M809&lt;=10),"ALERTA","INTERVENÇÃO")))</f>
        <v>COND. MIN.</v>
      </c>
      <c r="R809" s="625"/>
      <c r="S809" s="625"/>
      <c r="T809" s="625"/>
      <c r="U809" s="625"/>
      <c r="V809" s="356">
        <f>(E809-$E$808)*100</f>
        <v>-0.25999993085861206</v>
      </c>
      <c r="W809" s="356">
        <f>(F809-$F$808)*100</f>
        <v>5.9999991208314896E-2</v>
      </c>
      <c r="X809" s="361" t="str">
        <f t="shared" si="1851"/>
        <v>SUL</v>
      </c>
      <c r="Y809" s="361" t="str">
        <f t="shared" si="1852"/>
        <v>LESTE</v>
      </c>
      <c r="Z809" s="361" t="str">
        <f t="shared" si="1853"/>
        <v>SUDESTE</v>
      </c>
      <c r="AA809" s="358">
        <f t="shared" ref="AA809:AA840" si="1862">ABS(ROUND(W809,2)/ROUND(I809,2))</f>
        <v>0.22222222222222221</v>
      </c>
      <c r="AB809" s="359">
        <f t="shared" si="1854"/>
        <v>12.839588406904149</v>
      </c>
      <c r="AC809" s="678" t="s">
        <v>408</v>
      </c>
    </row>
    <row r="810" spans="1:29" ht="17.25" customHeight="1" x14ac:dyDescent="0.25">
      <c r="A810" s="345" t="s">
        <v>381</v>
      </c>
      <c r="B810" s="661"/>
      <c r="C810" s="661"/>
      <c r="D810" s="346">
        <f>D169</f>
        <v>42482</v>
      </c>
      <c r="E810" s="622">
        <v>7161963.8306</v>
      </c>
      <c r="F810" s="622">
        <v>665717.05669999996</v>
      </c>
      <c r="G810" s="631">
        <v>888.55</v>
      </c>
      <c r="H810" s="355">
        <f t="shared" ref="H810:H873" si="1863">SQRT((E810-E809)^2+(F810-F809)^2)*100</f>
        <v>0.62032253299065576</v>
      </c>
      <c r="I810" s="356">
        <f t="shared" ref="I810:I873" si="1864">SQRT((E810-$E$808)^2+(F810-$F$808)^2)*100</f>
        <v>0.88543771327566811</v>
      </c>
      <c r="J810" s="356">
        <f t="shared" ref="J810:J873" si="1865">(G810-G809)*100</f>
        <v>-0.100000000009004</v>
      </c>
      <c r="K810" s="356">
        <f t="shared" ref="K810:K873" si="1866">(G810-$G$808)*100</f>
        <v>-1.6000000000076398</v>
      </c>
      <c r="L810" s="356">
        <f t="shared" ref="L810:L873" si="1867">H810/(D810-D809)</f>
        <v>8.8617504712950823E-2</v>
      </c>
      <c r="M810" s="356">
        <f t="shared" ref="M810:M873" si="1868">ABS(J810/(D810-D809))</f>
        <v>1.4285714287000571E-2</v>
      </c>
      <c r="N810" s="361" t="str">
        <f t="shared" ref="N810:N873" si="1869">IF(L810&lt;=0.25,"OK",IF(AND(0.25&lt;L810,L810&lt;=1),"ATENÇÃO",IF(AND(1&lt;L810,L810&lt;=4),"ALERTA",IF(AND(4&lt;L810,L810&lt;=14),"INTERVENÇÃO","PARALISAÇÃO"))))</f>
        <v>OK</v>
      </c>
      <c r="O810" s="361" t="str">
        <f t="shared" ref="O810:O873" si="1870">IF(M810&lt;=0.25,"OK",IF(AND(0.25&lt;M810,M810&lt;=1),"ATENÇÃO",IF(AND(1&lt;M810,M810&lt;=4),"ALERTA",IF(AND(4&lt;M810,M810&lt;=14),"INTERVENÇÃO","PARALISAÇÃO"))))</f>
        <v>OK</v>
      </c>
      <c r="P810" s="361" t="str">
        <f t="shared" ref="P810:P873" si="1871">IF(L810&lt;=1,"COND. MIN.",IF(AND(1&lt;L810, L810&lt;=2),"ATENÇÃO",IF(AND(2&lt;L810,L810&lt;=5),"ALERTA","INTERVENÇÃO")))</f>
        <v>COND. MIN.</v>
      </c>
      <c r="Q810" s="361" t="str">
        <f t="shared" si="1861"/>
        <v>COND. MIN.</v>
      </c>
      <c r="R810" s="625"/>
      <c r="S810" s="625"/>
      <c r="T810" s="625"/>
      <c r="U810" s="625"/>
      <c r="V810" s="356">
        <f t="shared" ref="V810:V873" si="1872">(E810-$E$808)*100</f>
        <v>-0.839999970048666</v>
      </c>
      <c r="W810" s="356">
        <f t="shared" ref="W810:W873" si="1873">(F810-$F$808)*100</f>
        <v>0.279999990016222</v>
      </c>
      <c r="X810" s="361" t="str">
        <f t="shared" si="1851"/>
        <v>SUL</v>
      </c>
      <c r="Y810" s="361" t="str">
        <f t="shared" si="1852"/>
        <v>LESTE</v>
      </c>
      <c r="Z810" s="361" t="str">
        <f t="shared" si="1853"/>
        <v>SUDESTE</v>
      </c>
      <c r="AA810" s="358">
        <f t="shared" si="1862"/>
        <v>0.31460674157303375</v>
      </c>
      <c r="AB810" s="359">
        <f t="shared" si="1854"/>
        <v>18.337074780780789</v>
      </c>
      <c r="AC810" s="360"/>
    </row>
    <row r="811" spans="1:29" ht="17.25" customHeight="1" x14ac:dyDescent="0.25">
      <c r="A811" s="345" t="s">
        <v>381</v>
      </c>
      <c r="B811" s="661"/>
      <c r="C811" s="661"/>
      <c r="D811" s="633">
        <v>42496</v>
      </c>
      <c r="E811" s="635">
        <v>7161963.8283000002</v>
      </c>
      <c r="F811" s="635">
        <v>665717.03449999995</v>
      </c>
      <c r="G811" s="623">
        <v>888.50599999999997</v>
      </c>
      <c r="H811" s="355">
        <f t="shared" si="1863"/>
        <v>2.2318826121941813</v>
      </c>
      <c r="I811" s="356">
        <f t="shared" si="1864"/>
        <v>2.2155134705839634</v>
      </c>
      <c r="J811" s="356">
        <f t="shared" si="1865"/>
        <v>-4.399999999998272</v>
      </c>
      <c r="K811" s="356">
        <f t="shared" si="1866"/>
        <v>-6.0000000000059117</v>
      </c>
      <c r="L811" s="356">
        <f t="shared" si="1867"/>
        <v>0.15942018658529866</v>
      </c>
      <c r="M811" s="356">
        <f t="shared" si="1868"/>
        <v>0.31428571428559088</v>
      </c>
      <c r="N811" s="378" t="str">
        <f t="shared" si="1869"/>
        <v>OK</v>
      </c>
      <c r="O811" s="378" t="str">
        <f t="shared" si="1870"/>
        <v>ATENÇÃO</v>
      </c>
      <c r="P811" s="361" t="str">
        <f t="shared" si="1871"/>
        <v>COND. MIN.</v>
      </c>
      <c r="Q811" s="361" t="str">
        <f t="shared" si="1861"/>
        <v>COND. MIN.</v>
      </c>
      <c r="R811" s="625"/>
      <c r="S811" s="625"/>
      <c r="T811" s="625"/>
      <c r="U811" s="625"/>
      <c r="V811" s="356">
        <f t="shared" si="1872"/>
        <v>-1.0699999518692493</v>
      </c>
      <c r="W811" s="356">
        <f t="shared" si="1873"/>
        <v>-1.9400000106543303</v>
      </c>
      <c r="X811" s="361" t="str">
        <f t="shared" si="1851"/>
        <v>SUL</v>
      </c>
      <c r="Y811" s="361" t="str">
        <f t="shared" si="1852"/>
        <v>OESTE</v>
      </c>
      <c r="Z811" s="361" t="str">
        <f t="shared" si="1853"/>
        <v>SUDOESTE</v>
      </c>
      <c r="AA811" s="358">
        <f t="shared" si="1862"/>
        <v>0.87387387387387372</v>
      </c>
      <c r="AB811" s="359">
        <f t="shared" si="1854"/>
        <v>60.911977861921329</v>
      </c>
      <c r="AC811" s="360"/>
    </row>
    <row r="812" spans="1:29" ht="17.25" customHeight="1" x14ac:dyDescent="0.25">
      <c r="A812" s="345" t="s">
        <v>381</v>
      </c>
      <c r="B812" s="661"/>
      <c r="C812" s="661"/>
      <c r="D812" s="346"/>
      <c r="E812" s="347"/>
      <c r="F812" s="348"/>
      <c r="G812" s="348"/>
      <c r="H812" s="355">
        <f t="shared" si="1863"/>
        <v>719283706.52963543</v>
      </c>
      <c r="I812" s="356">
        <f t="shared" si="1864"/>
        <v>719283707.77459502</v>
      </c>
      <c r="J812" s="356">
        <f t="shared" si="1865"/>
        <v>-88850.599999999991</v>
      </c>
      <c r="K812" s="356">
        <f t="shared" si="1866"/>
        <v>-88856.6</v>
      </c>
      <c r="L812" s="356">
        <f t="shared" si="1867"/>
        <v>-16925.915533924028</v>
      </c>
      <c r="M812" s="356">
        <f t="shared" si="1868"/>
        <v>2.0907991340361445</v>
      </c>
      <c r="N812" s="361" t="str">
        <f t="shared" si="1869"/>
        <v>OK</v>
      </c>
      <c r="O812" s="361" t="str">
        <f t="shared" si="1870"/>
        <v>ALERTA</v>
      </c>
      <c r="P812" s="361" t="str">
        <f t="shared" si="1871"/>
        <v>COND. MIN.</v>
      </c>
      <c r="Q812" s="361" t="str">
        <f t="shared" si="1861"/>
        <v>ATENÇÃO</v>
      </c>
      <c r="R812" s="625"/>
      <c r="S812" s="625"/>
      <c r="T812" s="625"/>
      <c r="U812" s="625"/>
      <c r="V812" s="356">
        <f t="shared" si="1872"/>
        <v>-716196383.89999998</v>
      </c>
      <c r="W812" s="356">
        <f t="shared" si="1873"/>
        <v>-66571705.390000008</v>
      </c>
      <c r="X812" s="361" t="str">
        <f t="shared" si="1851"/>
        <v>SUL</v>
      </c>
      <c r="Y812" s="361" t="str">
        <f t="shared" si="1852"/>
        <v>OESTE</v>
      </c>
      <c r="Z812" s="361" t="str">
        <f t="shared" si="1853"/>
        <v>SUDOESTE</v>
      </c>
      <c r="AA812" s="358">
        <f t="shared" si="1862"/>
        <v>9.2552778091405261E-2</v>
      </c>
      <c r="AB812" s="359">
        <f t="shared" si="1854"/>
        <v>5.3104836644990341</v>
      </c>
      <c r="AC812" s="360"/>
    </row>
    <row r="813" spans="1:29" ht="17.25" customHeight="1" x14ac:dyDescent="0.25">
      <c r="A813" s="345" t="str">
        <f t="shared" si="1828"/>
        <v>MS 201 A</v>
      </c>
      <c r="B813" s="661"/>
      <c r="C813" s="661"/>
      <c r="D813" s="346"/>
      <c r="E813" s="347"/>
      <c r="F813" s="348"/>
      <c r="G813" s="348"/>
      <c r="H813" s="355">
        <f t="shared" si="1863"/>
        <v>0</v>
      </c>
      <c r="I813" s="356">
        <f t="shared" si="1864"/>
        <v>719283707.77459502</v>
      </c>
      <c r="J813" s="356">
        <f t="shared" si="1865"/>
        <v>0</v>
      </c>
      <c r="K813" s="356">
        <f t="shared" si="1866"/>
        <v>-88856.6</v>
      </c>
      <c r="L813" s="356" t="e">
        <f t="shared" si="1867"/>
        <v>#DIV/0!</v>
      </c>
      <c r="M813" s="356" t="e">
        <f t="shared" si="1868"/>
        <v>#DIV/0!</v>
      </c>
      <c r="N813" s="361" t="e">
        <f t="shared" si="1869"/>
        <v>#DIV/0!</v>
      </c>
      <c r="O813" s="361" t="e">
        <f t="shared" si="1870"/>
        <v>#DIV/0!</v>
      </c>
      <c r="P813" s="361" t="e">
        <f t="shared" si="1871"/>
        <v>#DIV/0!</v>
      </c>
      <c r="Q813" s="361" t="e">
        <f t="shared" si="1861"/>
        <v>#DIV/0!</v>
      </c>
      <c r="R813" s="625"/>
      <c r="S813" s="625"/>
      <c r="T813" s="625"/>
      <c r="U813" s="625"/>
      <c r="V813" s="356">
        <f t="shared" si="1872"/>
        <v>-716196383.89999998</v>
      </c>
      <c r="W813" s="356">
        <f t="shared" si="1873"/>
        <v>-66571705.390000008</v>
      </c>
      <c r="X813" s="361" t="str">
        <f t="shared" si="1851"/>
        <v>SUL</v>
      </c>
      <c r="Y813" s="361" t="str">
        <f t="shared" si="1852"/>
        <v>OESTE</v>
      </c>
      <c r="Z813" s="361" t="str">
        <f t="shared" si="1853"/>
        <v>SUDOESTE</v>
      </c>
      <c r="AA813" s="358">
        <f t="shared" si="1862"/>
        <v>9.2552778091405261E-2</v>
      </c>
      <c r="AB813" s="359">
        <f t="shared" si="1854"/>
        <v>5.3104836644990341</v>
      </c>
      <c r="AC813" s="360"/>
    </row>
    <row r="814" spans="1:29" ht="17.25" customHeight="1" x14ac:dyDescent="0.25">
      <c r="A814" s="345" t="str">
        <f t="shared" si="1828"/>
        <v>MS 201 A</v>
      </c>
      <c r="B814" s="661"/>
      <c r="C814" s="661"/>
      <c r="D814" s="346"/>
      <c r="E814" s="347"/>
      <c r="F814" s="348"/>
      <c r="G814" s="348"/>
      <c r="H814" s="355">
        <f t="shared" si="1863"/>
        <v>0</v>
      </c>
      <c r="I814" s="356">
        <f t="shared" si="1864"/>
        <v>719283707.77459502</v>
      </c>
      <c r="J814" s="356">
        <f t="shared" si="1865"/>
        <v>0</v>
      </c>
      <c r="K814" s="356">
        <f t="shared" si="1866"/>
        <v>-88856.6</v>
      </c>
      <c r="L814" s="356" t="e">
        <f t="shared" si="1867"/>
        <v>#DIV/0!</v>
      </c>
      <c r="M814" s="356" t="e">
        <f t="shared" si="1868"/>
        <v>#DIV/0!</v>
      </c>
      <c r="N814" s="361" t="e">
        <f t="shared" si="1869"/>
        <v>#DIV/0!</v>
      </c>
      <c r="O814" s="361" t="e">
        <f t="shared" si="1870"/>
        <v>#DIV/0!</v>
      </c>
      <c r="P814" s="361" t="e">
        <f t="shared" si="1871"/>
        <v>#DIV/0!</v>
      </c>
      <c r="Q814" s="361" t="e">
        <f t="shared" si="1861"/>
        <v>#DIV/0!</v>
      </c>
      <c r="R814" s="625"/>
      <c r="S814" s="625"/>
      <c r="T814" s="625"/>
      <c r="U814" s="625"/>
      <c r="V814" s="356">
        <f t="shared" si="1872"/>
        <v>-716196383.89999998</v>
      </c>
      <c r="W814" s="356">
        <f t="shared" si="1873"/>
        <v>-66571705.390000008</v>
      </c>
      <c r="X814" s="361" t="str">
        <f t="shared" si="1851"/>
        <v>SUL</v>
      </c>
      <c r="Y814" s="361" t="str">
        <f t="shared" si="1852"/>
        <v>OESTE</v>
      </c>
      <c r="Z814" s="361" t="str">
        <f t="shared" si="1853"/>
        <v>SUDOESTE</v>
      </c>
      <c r="AA814" s="358">
        <f t="shared" si="1862"/>
        <v>9.2552778091405261E-2</v>
      </c>
      <c r="AB814" s="359">
        <f t="shared" si="1854"/>
        <v>5.3104836644990341</v>
      </c>
      <c r="AC814" s="360"/>
    </row>
    <row r="815" spans="1:29" ht="17.25" customHeight="1" x14ac:dyDescent="0.25">
      <c r="A815" s="345" t="str">
        <f t="shared" si="1828"/>
        <v>MS 201 A</v>
      </c>
      <c r="B815" s="661"/>
      <c r="C815" s="661"/>
      <c r="D815" s="346"/>
      <c r="E815" s="347"/>
      <c r="F815" s="348"/>
      <c r="G815" s="348"/>
      <c r="H815" s="355">
        <f t="shared" si="1863"/>
        <v>0</v>
      </c>
      <c r="I815" s="356">
        <f t="shared" si="1864"/>
        <v>719283707.77459502</v>
      </c>
      <c r="J815" s="356">
        <f t="shared" si="1865"/>
        <v>0</v>
      </c>
      <c r="K815" s="356">
        <f t="shared" si="1866"/>
        <v>-88856.6</v>
      </c>
      <c r="L815" s="356" t="e">
        <f t="shared" si="1867"/>
        <v>#DIV/0!</v>
      </c>
      <c r="M815" s="356" t="e">
        <f t="shared" si="1868"/>
        <v>#DIV/0!</v>
      </c>
      <c r="N815" s="361" t="e">
        <f t="shared" si="1869"/>
        <v>#DIV/0!</v>
      </c>
      <c r="O815" s="361" t="e">
        <f t="shared" si="1870"/>
        <v>#DIV/0!</v>
      </c>
      <c r="P815" s="361" t="e">
        <f t="shared" si="1871"/>
        <v>#DIV/0!</v>
      </c>
      <c r="Q815" s="361" t="e">
        <f t="shared" si="1861"/>
        <v>#DIV/0!</v>
      </c>
      <c r="R815" s="625"/>
      <c r="S815" s="625"/>
      <c r="T815" s="625"/>
      <c r="U815" s="625"/>
      <c r="V815" s="356">
        <f t="shared" si="1872"/>
        <v>-716196383.89999998</v>
      </c>
      <c r="W815" s="356">
        <f t="shared" si="1873"/>
        <v>-66571705.390000008</v>
      </c>
      <c r="X815" s="361" t="str">
        <f t="shared" si="1851"/>
        <v>SUL</v>
      </c>
      <c r="Y815" s="361" t="str">
        <f t="shared" si="1852"/>
        <v>OESTE</v>
      </c>
      <c r="Z815" s="361" t="str">
        <f t="shared" si="1853"/>
        <v>SUDOESTE</v>
      </c>
      <c r="AA815" s="358">
        <f t="shared" si="1862"/>
        <v>9.2552778091405261E-2</v>
      </c>
      <c r="AB815" s="359">
        <f t="shared" si="1854"/>
        <v>5.3104836644990341</v>
      </c>
      <c r="AC815" s="360"/>
    </row>
    <row r="816" spans="1:29" ht="17.25" customHeight="1" x14ac:dyDescent="0.25">
      <c r="A816" s="345" t="str">
        <f t="shared" si="1828"/>
        <v>MS 201 A</v>
      </c>
      <c r="B816" s="661"/>
      <c r="C816" s="661"/>
      <c r="D816" s="346"/>
      <c r="E816" s="347"/>
      <c r="F816" s="348"/>
      <c r="G816" s="348"/>
      <c r="H816" s="355">
        <f t="shared" si="1863"/>
        <v>0</v>
      </c>
      <c r="I816" s="356">
        <f t="shared" si="1864"/>
        <v>719283707.77459502</v>
      </c>
      <c r="J816" s="356">
        <f t="shared" si="1865"/>
        <v>0</v>
      </c>
      <c r="K816" s="356">
        <f t="shared" si="1866"/>
        <v>-88856.6</v>
      </c>
      <c r="L816" s="356" t="e">
        <f t="shared" si="1867"/>
        <v>#DIV/0!</v>
      </c>
      <c r="M816" s="356" t="e">
        <f t="shared" si="1868"/>
        <v>#DIV/0!</v>
      </c>
      <c r="N816" s="361" t="e">
        <f t="shared" si="1869"/>
        <v>#DIV/0!</v>
      </c>
      <c r="O816" s="361" t="e">
        <f t="shared" si="1870"/>
        <v>#DIV/0!</v>
      </c>
      <c r="P816" s="361" t="e">
        <f t="shared" si="1871"/>
        <v>#DIV/0!</v>
      </c>
      <c r="Q816" s="361" t="e">
        <f t="shared" si="1861"/>
        <v>#DIV/0!</v>
      </c>
      <c r="R816" s="625"/>
      <c r="S816" s="625"/>
      <c r="T816" s="625"/>
      <c r="U816" s="625"/>
      <c r="V816" s="356">
        <f t="shared" si="1872"/>
        <v>-716196383.89999998</v>
      </c>
      <c r="W816" s="356">
        <f t="shared" si="1873"/>
        <v>-66571705.390000008</v>
      </c>
      <c r="X816" s="361" t="str">
        <f t="shared" si="1851"/>
        <v>SUL</v>
      </c>
      <c r="Y816" s="361" t="str">
        <f t="shared" si="1852"/>
        <v>OESTE</v>
      </c>
      <c r="Z816" s="361" t="str">
        <f t="shared" si="1853"/>
        <v>SUDOESTE</v>
      </c>
      <c r="AA816" s="358">
        <f t="shared" si="1862"/>
        <v>9.2552778091405261E-2</v>
      </c>
      <c r="AB816" s="359">
        <f t="shared" si="1854"/>
        <v>5.3104836644990341</v>
      </c>
      <c r="AC816" s="360"/>
    </row>
    <row r="817" spans="1:29" ht="17.25" customHeight="1" x14ac:dyDescent="0.25">
      <c r="A817" s="345" t="str">
        <f t="shared" si="1828"/>
        <v>MS 201 A</v>
      </c>
      <c r="B817" s="661"/>
      <c r="C817" s="661"/>
      <c r="D817" s="346"/>
      <c r="E817" s="347"/>
      <c r="F817" s="348"/>
      <c r="G817" s="348"/>
      <c r="H817" s="355">
        <f t="shared" si="1863"/>
        <v>0</v>
      </c>
      <c r="I817" s="356">
        <f t="shared" si="1864"/>
        <v>719283707.77459502</v>
      </c>
      <c r="J817" s="356">
        <f t="shared" si="1865"/>
        <v>0</v>
      </c>
      <c r="K817" s="356">
        <f t="shared" si="1866"/>
        <v>-88856.6</v>
      </c>
      <c r="L817" s="356" t="e">
        <f t="shared" si="1867"/>
        <v>#DIV/0!</v>
      </c>
      <c r="M817" s="356" t="e">
        <f t="shared" si="1868"/>
        <v>#DIV/0!</v>
      </c>
      <c r="N817" s="361" t="e">
        <f t="shared" si="1869"/>
        <v>#DIV/0!</v>
      </c>
      <c r="O817" s="361" t="e">
        <f t="shared" si="1870"/>
        <v>#DIV/0!</v>
      </c>
      <c r="P817" s="361" t="e">
        <f t="shared" si="1871"/>
        <v>#DIV/0!</v>
      </c>
      <c r="Q817" s="361" t="e">
        <f t="shared" si="1861"/>
        <v>#DIV/0!</v>
      </c>
      <c r="R817" s="625"/>
      <c r="S817" s="625"/>
      <c r="T817" s="625"/>
      <c r="U817" s="625"/>
      <c r="V817" s="356">
        <f t="shared" si="1872"/>
        <v>-716196383.89999998</v>
      </c>
      <c r="W817" s="356">
        <f t="shared" si="1873"/>
        <v>-66571705.390000008</v>
      </c>
      <c r="X817" s="361" t="str">
        <f t="shared" si="1851"/>
        <v>SUL</v>
      </c>
      <c r="Y817" s="361" t="str">
        <f t="shared" si="1852"/>
        <v>OESTE</v>
      </c>
      <c r="Z817" s="361" t="str">
        <f t="shared" si="1853"/>
        <v>SUDOESTE</v>
      </c>
      <c r="AA817" s="358">
        <f t="shared" si="1862"/>
        <v>9.2552778091405261E-2</v>
      </c>
      <c r="AB817" s="359">
        <f t="shared" si="1854"/>
        <v>5.3104836644990341</v>
      </c>
      <c r="AC817" s="360"/>
    </row>
    <row r="818" spans="1:29" ht="17.25" customHeight="1" x14ac:dyDescent="0.25">
      <c r="A818" s="345" t="str">
        <f t="shared" si="1828"/>
        <v>MS 201 A</v>
      </c>
      <c r="B818" s="661"/>
      <c r="C818" s="661"/>
      <c r="D818" s="346"/>
      <c r="E818" s="347"/>
      <c r="F818" s="348"/>
      <c r="G818" s="348"/>
      <c r="H818" s="355">
        <f t="shared" si="1863"/>
        <v>0</v>
      </c>
      <c r="I818" s="356">
        <f t="shared" si="1864"/>
        <v>719283707.77459502</v>
      </c>
      <c r="J818" s="356">
        <f t="shared" si="1865"/>
        <v>0</v>
      </c>
      <c r="K818" s="356">
        <f t="shared" si="1866"/>
        <v>-88856.6</v>
      </c>
      <c r="L818" s="356" t="e">
        <f t="shared" si="1867"/>
        <v>#DIV/0!</v>
      </c>
      <c r="M818" s="356" t="e">
        <f t="shared" si="1868"/>
        <v>#DIV/0!</v>
      </c>
      <c r="N818" s="361" t="e">
        <f t="shared" si="1869"/>
        <v>#DIV/0!</v>
      </c>
      <c r="O818" s="361" t="e">
        <f t="shared" si="1870"/>
        <v>#DIV/0!</v>
      </c>
      <c r="P818" s="361" t="e">
        <f t="shared" si="1871"/>
        <v>#DIV/0!</v>
      </c>
      <c r="Q818" s="361" t="e">
        <f t="shared" si="1861"/>
        <v>#DIV/0!</v>
      </c>
      <c r="R818" s="625"/>
      <c r="S818" s="625"/>
      <c r="T818" s="625"/>
      <c r="U818" s="625"/>
      <c r="V818" s="356">
        <f t="shared" si="1872"/>
        <v>-716196383.89999998</v>
      </c>
      <c r="W818" s="356">
        <f t="shared" si="1873"/>
        <v>-66571705.390000008</v>
      </c>
      <c r="X818" s="361" t="str">
        <f t="shared" si="1851"/>
        <v>SUL</v>
      </c>
      <c r="Y818" s="361" t="str">
        <f t="shared" si="1852"/>
        <v>OESTE</v>
      </c>
      <c r="Z818" s="361" t="str">
        <f t="shared" si="1853"/>
        <v>SUDOESTE</v>
      </c>
      <c r="AA818" s="358">
        <f t="shared" si="1862"/>
        <v>9.2552778091405261E-2</v>
      </c>
      <c r="AB818" s="359">
        <f t="shared" si="1854"/>
        <v>5.3104836644990341</v>
      </c>
      <c r="AC818" s="360"/>
    </row>
    <row r="819" spans="1:29" ht="17.25" customHeight="1" x14ac:dyDescent="0.25">
      <c r="A819" s="345" t="str">
        <f t="shared" si="1828"/>
        <v>MS 201 A</v>
      </c>
      <c r="B819" s="661"/>
      <c r="C819" s="661"/>
      <c r="D819" s="346"/>
      <c r="E819" s="347"/>
      <c r="F819" s="348"/>
      <c r="G819" s="348"/>
      <c r="H819" s="355">
        <f t="shared" si="1863"/>
        <v>0</v>
      </c>
      <c r="I819" s="356">
        <f t="shared" si="1864"/>
        <v>719283707.77459502</v>
      </c>
      <c r="J819" s="356">
        <f t="shared" si="1865"/>
        <v>0</v>
      </c>
      <c r="K819" s="356">
        <f t="shared" si="1866"/>
        <v>-88856.6</v>
      </c>
      <c r="L819" s="356" t="e">
        <f t="shared" si="1867"/>
        <v>#DIV/0!</v>
      </c>
      <c r="M819" s="356" t="e">
        <f t="shared" si="1868"/>
        <v>#DIV/0!</v>
      </c>
      <c r="N819" s="361" t="e">
        <f t="shared" si="1869"/>
        <v>#DIV/0!</v>
      </c>
      <c r="O819" s="361" t="e">
        <f t="shared" si="1870"/>
        <v>#DIV/0!</v>
      </c>
      <c r="P819" s="361" t="e">
        <f t="shared" si="1871"/>
        <v>#DIV/0!</v>
      </c>
      <c r="Q819" s="361" t="e">
        <f t="shared" si="1861"/>
        <v>#DIV/0!</v>
      </c>
      <c r="R819" s="625"/>
      <c r="S819" s="625"/>
      <c r="T819" s="625"/>
      <c r="U819" s="625"/>
      <c r="V819" s="356">
        <f t="shared" si="1872"/>
        <v>-716196383.89999998</v>
      </c>
      <c r="W819" s="356">
        <f t="shared" si="1873"/>
        <v>-66571705.390000008</v>
      </c>
      <c r="X819" s="361" t="str">
        <f t="shared" si="1851"/>
        <v>SUL</v>
      </c>
      <c r="Y819" s="361" t="str">
        <f t="shared" si="1852"/>
        <v>OESTE</v>
      </c>
      <c r="Z819" s="361" t="str">
        <f t="shared" si="1853"/>
        <v>SUDOESTE</v>
      </c>
      <c r="AA819" s="358">
        <f t="shared" si="1862"/>
        <v>9.2552778091405261E-2</v>
      </c>
      <c r="AB819" s="359">
        <f t="shared" si="1854"/>
        <v>5.3104836644990341</v>
      </c>
      <c r="AC819" s="360"/>
    </row>
    <row r="820" spans="1:29" ht="17.25" customHeight="1" x14ac:dyDescent="0.25">
      <c r="A820" s="345" t="str">
        <f t="shared" si="1828"/>
        <v>MS 201 A</v>
      </c>
      <c r="B820" s="661"/>
      <c r="C820" s="661"/>
      <c r="D820" s="346"/>
      <c r="E820" s="347"/>
      <c r="F820" s="348"/>
      <c r="G820" s="348"/>
      <c r="H820" s="355">
        <f t="shared" si="1863"/>
        <v>0</v>
      </c>
      <c r="I820" s="356">
        <f t="shared" si="1864"/>
        <v>719283707.77459502</v>
      </c>
      <c r="J820" s="356">
        <f t="shared" si="1865"/>
        <v>0</v>
      </c>
      <c r="K820" s="356">
        <f t="shared" si="1866"/>
        <v>-88856.6</v>
      </c>
      <c r="L820" s="356" t="e">
        <f t="shared" si="1867"/>
        <v>#DIV/0!</v>
      </c>
      <c r="M820" s="356" t="e">
        <f t="shared" si="1868"/>
        <v>#DIV/0!</v>
      </c>
      <c r="N820" s="361" t="e">
        <f t="shared" si="1869"/>
        <v>#DIV/0!</v>
      </c>
      <c r="O820" s="361" t="e">
        <f t="shared" si="1870"/>
        <v>#DIV/0!</v>
      </c>
      <c r="P820" s="361" t="e">
        <f t="shared" si="1871"/>
        <v>#DIV/0!</v>
      </c>
      <c r="Q820" s="361" t="e">
        <f t="shared" si="1861"/>
        <v>#DIV/0!</v>
      </c>
      <c r="R820" s="625"/>
      <c r="S820" s="625"/>
      <c r="T820" s="625"/>
      <c r="U820" s="625"/>
      <c r="V820" s="356">
        <f t="shared" si="1872"/>
        <v>-716196383.89999998</v>
      </c>
      <c r="W820" s="356">
        <f t="shared" si="1873"/>
        <v>-66571705.390000008</v>
      </c>
      <c r="X820" s="361" t="str">
        <f t="shared" si="1851"/>
        <v>SUL</v>
      </c>
      <c r="Y820" s="361" t="str">
        <f t="shared" si="1852"/>
        <v>OESTE</v>
      </c>
      <c r="Z820" s="361" t="str">
        <f t="shared" si="1853"/>
        <v>SUDOESTE</v>
      </c>
      <c r="AA820" s="358">
        <f t="shared" si="1862"/>
        <v>9.2552778091405261E-2</v>
      </c>
      <c r="AB820" s="359">
        <f t="shared" si="1854"/>
        <v>5.3104836644990341</v>
      </c>
      <c r="AC820" s="360"/>
    </row>
    <row r="821" spans="1:29" ht="17.25" customHeight="1" x14ac:dyDescent="0.25">
      <c r="A821" s="345" t="str">
        <f t="shared" si="1828"/>
        <v>MS 201 A</v>
      </c>
      <c r="B821" s="661"/>
      <c r="C821" s="661"/>
      <c r="D821" s="346"/>
      <c r="E821" s="347"/>
      <c r="F821" s="348"/>
      <c r="G821" s="348"/>
      <c r="H821" s="355">
        <f t="shared" si="1863"/>
        <v>0</v>
      </c>
      <c r="I821" s="356">
        <f t="shared" si="1864"/>
        <v>719283707.77459502</v>
      </c>
      <c r="J821" s="356">
        <f t="shared" si="1865"/>
        <v>0</v>
      </c>
      <c r="K821" s="356">
        <f t="shared" si="1866"/>
        <v>-88856.6</v>
      </c>
      <c r="L821" s="356" t="e">
        <f t="shared" si="1867"/>
        <v>#DIV/0!</v>
      </c>
      <c r="M821" s="356" t="e">
        <f t="shared" si="1868"/>
        <v>#DIV/0!</v>
      </c>
      <c r="N821" s="361" t="e">
        <f t="shared" si="1869"/>
        <v>#DIV/0!</v>
      </c>
      <c r="O821" s="361" t="e">
        <f t="shared" si="1870"/>
        <v>#DIV/0!</v>
      </c>
      <c r="P821" s="361" t="e">
        <f t="shared" si="1871"/>
        <v>#DIV/0!</v>
      </c>
      <c r="Q821" s="361" t="e">
        <f t="shared" si="1861"/>
        <v>#DIV/0!</v>
      </c>
      <c r="R821" s="625"/>
      <c r="S821" s="625"/>
      <c r="T821" s="625"/>
      <c r="U821" s="625"/>
      <c r="V821" s="356">
        <f t="shared" si="1872"/>
        <v>-716196383.89999998</v>
      </c>
      <c r="W821" s="356">
        <f t="shared" si="1873"/>
        <v>-66571705.390000008</v>
      </c>
      <c r="X821" s="361" t="str">
        <f t="shared" si="1851"/>
        <v>SUL</v>
      </c>
      <c r="Y821" s="361" t="str">
        <f t="shared" si="1852"/>
        <v>OESTE</v>
      </c>
      <c r="Z821" s="361" t="str">
        <f t="shared" si="1853"/>
        <v>SUDOESTE</v>
      </c>
      <c r="AA821" s="358">
        <f t="shared" si="1862"/>
        <v>9.2552778091405261E-2</v>
      </c>
      <c r="AB821" s="359">
        <f t="shared" si="1854"/>
        <v>5.3104836644990341</v>
      </c>
      <c r="AC821" s="360"/>
    </row>
    <row r="822" spans="1:29" ht="17.25" customHeight="1" x14ac:dyDescent="0.25">
      <c r="A822" s="345" t="str">
        <f t="shared" si="1828"/>
        <v>MS 201 A</v>
      </c>
      <c r="B822" s="661"/>
      <c r="C822" s="661"/>
      <c r="D822" s="346"/>
      <c r="E822" s="347"/>
      <c r="F822" s="348"/>
      <c r="G822" s="348"/>
      <c r="H822" s="355">
        <f t="shared" si="1863"/>
        <v>0</v>
      </c>
      <c r="I822" s="356">
        <f t="shared" si="1864"/>
        <v>719283707.77459502</v>
      </c>
      <c r="J822" s="356">
        <f t="shared" si="1865"/>
        <v>0</v>
      </c>
      <c r="K822" s="356">
        <f t="shared" si="1866"/>
        <v>-88856.6</v>
      </c>
      <c r="L822" s="356" t="e">
        <f t="shared" si="1867"/>
        <v>#DIV/0!</v>
      </c>
      <c r="M822" s="356" t="e">
        <f t="shared" si="1868"/>
        <v>#DIV/0!</v>
      </c>
      <c r="N822" s="361" t="e">
        <f t="shared" si="1869"/>
        <v>#DIV/0!</v>
      </c>
      <c r="O822" s="361" t="e">
        <f t="shared" si="1870"/>
        <v>#DIV/0!</v>
      </c>
      <c r="P822" s="361" t="e">
        <f t="shared" si="1871"/>
        <v>#DIV/0!</v>
      </c>
      <c r="Q822" s="361" t="e">
        <f t="shared" si="1861"/>
        <v>#DIV/0!</v>
      </c>
      <c r="R822" s="625"/>
      <c r="S822" s="625"/>
      <c r="T822" s="625"/>
      <c r="U822" s="625"/>
      <c r="V822" s="356">
        <f t="shared" si="1872"/>
        <v>-716196383.89999998</v>
      </c>
      <c r="W822" s="356">
        <f t="shared" si="1873"/>
        <v>-66571705.390000008</v>
      </c>
      <c r="X822" s="361" t="str">
        <f t="shared" si="1851"/>
        <v>SUL</v>
      </c>
      <c r="Y822" s="361" t="str">
        <f t="shared" si="1852"/>
        <v>OESTE</v>
      </c>
      <c r="Z822" s="361" t="str">
        <f t="shared" si="1853"/>
        <v>SUDOESTE</v>
      </c>
      <c r="AA822" s="358">
        <f t="shared" si="1862"/>
        <v>9.2552778091405261E-2</v>
      </c>
      <c r="AB822" s="359">
        <f t="shared" si="1854"/>
        <v>5.3104836644990341</v>
      </c>
      <c r="AC822" s="360"/>
    </row>
    <row r="823" spans="1:29" ht="17.25" customHeight="1" x14ac:dyDescent="0.25">
      <c r="A823" s="345" t="str">
        <f t="shared" si="1828"/>
        <v>MS 201 A</v>
      </c>
      <c r="B823" s="661"/>
      <c r="C823" s="661"/>
      <c r="D823" s="346"/>
      <c r="E823" s="347"/>
      <c r="F823" s="348"/>
      <c r="G823" s="348"/>
      <c r="H823" s="355">
        <f t="shared" si="1863"/>
        <v>0</v>
      </c>
      <c r="I823" s="356">
        <f t="shared" si="1864"/>
        <v>719283707.77459502</v>
      </c>
      <c r="J823" s="356">
        <f t="shared" si="1865"/>
        <v>0</v>
      </c>
      <c r="K823" s="356">
        <f t="shared" si="1866"/>
        <v>-88856.6</v>
      </c>
      <c r="L823" s="356" t="e">
        <f t="shared" si="1867"/>
        <v>#DIV/0!</v>
      </c>
      <c r="M823" s="356" t="e">
        <f t="shared" si="1868"/>
        <v>#DIV/0!</v>
      </c>
      <c r="N823" s="361" t="e">
        <f t="shared" si="1869"/>
        <v>#DIV/0!</v>
      </c>
      <c r="O823" s="361" t="e">
        <f t="shared" si="1870"/>
        <v>#DIV/0!</v>
      </c>
      <c r="P823" s="361" t="e">
        <f t="shared" si="1871"/>
        <v>#DIV/0!</v>
      </c>
      <c r="Q823" s="361" t="e">
        <f t="shared" si="1861"/>
        <v>#DIV/0!</v>
      </c>
      <c r="R823" s="625"/>
      <c r="S823" s="625"/>
      <c r="T823" s="625"/>
      <c r="U823" s="625"/>
      <c r="V823" s="356">
        <f t="shared" si="1872"/>
        <v>-716196383.89999998</v>
      </c>
      <c r="W823" s="356">
        <f t="shared" si="1873"/>
        <v>-66571705.390000008</v>
      </c>
      <c r="X823" s="361" t="str">
        <f t="shared" si="1851"/>
        <v>SUL</v>
      </c>
      <c r="Y823" s="361" t="str">
        <f t="shared" si="1852"/>
        <v>OESTE</v>
      </c>
      <c r="Z823" s="361" t="str">
        <f t="shared" si="1853"/>
        <v>SUDOESTE</v>
      </c>
      <c r="AA823" s="358">
        <f t="shared" si="1862"/>
        <v>9.2552778091405261E-2</v>
      </c>
      <c r="AB823" s="359">
        <f t="shared" si="1854"/>
        <v>5.3104836644990341</v>
      </c>
      <c r="AC823" s="360"/>
    </row>
    <row r="824" spans="1:29" ht="17.25" customHeight="1" x14ac:dyDescent="0.25">
      <c r="A824" s="345" t="str">
        <f t="shared" si="1828"/>
        <v>MS 201 A</v>
      </c>
      <c r="B824" s="661"/>
      <c r="C824" s="661"/>
      <c r="D824" s="346"/>
      <c r="E824" s="347"/>
      <c r="F824" s="348"/>
      <c r="G824" s="348"/>
      <c r="H824" s="355">
        <f t="shared" si="1863"/>
        <v>0</v>
      </c>
      <c r="I824" s="356">
        <f t="shared" si="1864"/>
        <v>719283707.77459502</v>
      </c>
      <c r="J824" s="356">
        <f t="shared" si="1865"/>
        <v>0</v>
      </c>
      <c r="K824" s="356">
        <f t="shared" si="1866"/>
        <v>-88856.6</v>
      </c>
      <c r="L824" s="356" t="e">
        <f t="shared" si="1867"/>
        <v>#DIV/0!</v>
      </c>
      <c r="M824" s="356" t="e">
        <f t="shared" si="1868"/>
        <v>#DIV/0!</v>
      </c>
      <c r="N824" s="361" t="e">
        <f t="shared" si="1869"/>
        <v>#DIV/0!</v>
      </c>
      <c r="O824" s="361" t="e">
        <f t="shared" si="1870"/>
        <v>#DIV/0!</v>
      </c>
      <c r="P824" s="361" t="e">
        <f t="shared" si="1871"/>
        <v>#DIV/0!</v>
      </c>
      <c r="Q824" s="361" t="e">
        <f t="shared" si="1861"/>
        <v>#DIV/0!</v>
      </c>
      <c r="R824" s="625"/>
      <c r="S824" s="625"/>
      <c r="T824" s="625"/>
      <c r="U824" s="625"/>
      <c r="V824" s="356">
        <f t="shared" si="1872"/>
        <v>-716196383.89999998</v>
      </c>
      <c r="W824" s="356">
        <f t="shared" si="1873"/>
        <v>-66571705.390000008</v>
      </c>
      <c r="X824" s="361" t="str">
        <f t="shared" si="1851"/>
        <v>SUL</v>
      </c>
      <c r="Y824" s="361" t="str">
        <f t="shared" si="1852"/>
        <v>OESTE</v>
      </c>
      <c r="Z824" s="361" t="str">
        <f t="shared" si="1853"/>
        <v>SUDOESTE</v>
      </c>
      <c r="AA824" s="358">
        <f t="shared" si="1862"/>
        <v>9.2552778091405261E-2</v>
      </c>
      <c r="AB824" s="359">
        <f t="shared" si="1854"/>
        <v>5.3104836644990341</v>
      </c>
      <c r="AC824" s="360"/>
    </row>
    <row r="825" spans="1:29" ht="17.25" customHeight="1" x14ac:dyDescent="0.25">
      <c r="A825" s="345" t="str">
        <f t="shared" si="1828"/>
        <v>MS 201 A</v>
      </c>
      <c r="B825" s="661"/>
      <c r="C825" s="661"/>
      <c r="D825" s="346"/>
      <c r="E825" s="347"/>
      <c r="F825" s="348"/>
      <c r="G825" s="348"/>
      <c r="H825" s="355">
        <f t="shared" si="1863"/>
        <v>0</v>
      </c>
      <c r="I825" s="356">
        <f t="shared" si="1864"/>
        <v>719283707.77459502</v>
      </c>
      <c r="J825" s="356">
        <f t="shared" si="1865"/>
        <v>0</v>
      </c>
      <c r="K825" s="356">
        <f t="shared" si="1866"/>
        <v>-88856.6</v>
      </c>
      <c r="L825" s="356" t="e">
        <f t="shared" si="1867"/>
        <v>#DIV/0!</v>
      </c>
      <c r="M825" s="356" t="e">
        <f t="shared" si="1868"/>
        <v>#DIV/0!</v>
      </c>
      <c r="N825" s="361" t="e">
        <f t="shared" si="1869"/>
        <v>#DIV/0!</v>
      </c>
      <c r="O825" s="361" t="e">
        <f t="shared" si="1870"/>
        <v>#DIV/0!</v>
      </c>
      <c r="P825" s="361" t="e">
        <f t="shared" si="1871"/>
        <v>#DIV/0!</v>
      </c>
      <c r="Q825" s="361" t="e">
        <f t="shared" si="1861"/>
        <v>#DIV/0!</v>
      </c>
      <c r="R825" s="625"/>
      <c r="S825" s="625"/>
      <c r="T825" s="625"/>
      <c r="U825" s="625"/>
      <c r="V825" s="356">
        <f t="shared" si="1872"/>
        <v>-716196383.89999998</v>
      </c>
      <c r="W825" s="356">
        <f t="shared" si="1873"/>
        <v>-66571705.390000008</v>
      </c>
      <c r="X825" s="361" t="str">
        <f t="shared" si="1851"/>
        <v>SUL</v>
      </c>
      <c r="Y825" s="361" t="str">
        <f t="shared" si="1852"/>
        <v>OESTE</v>
      </c>
      <c r="Z825" s="361" t="str">
        <f t="shared" si="1853"/>
        <v>SUDOESTE</v>
      </c>
      <c r="AA825" s="358">
        <f t="shared" si="1862"/>
        <v>9.2552778091405261E-2</v>
      </c>
      <c r="AB825" s="359">
        <f t="shared" si="1854"/>
        <v>5.3104836644990341</v>
      </c>
      <c r="AC825" s="360"/>
    </row>
    <row r="826" spans="1:29" ht="17.25" customHeight="1" x14ac:dyDescent="0.25">
      <c r="A826" s="345" t="str">
        <f t="shared" si="1828"/>
        <v>MS 201 A</v>
      </c>
      <c r="B826" s="661"/>
      <c r="C826" s="661"/>
      <c r="D826" s="346"/>
      <c r="E826" s="347"/>
      <c r="F826" s="348"/>
      <c r="G826" s="348"/>
      <c r="H826" s="355">
        <f t="shared" si="1863"/>
        <v>0</v>
      </c>
      <c r="I826" s="356">
        <f t="shared" si="1864"/>
        <v>719283707.77459502</v>
      </c>
      <c r="J826" s="356">
        <f t="shared" si="1865"/>
        <v>0</v>
      </c>
      <c r="K826" s="356">
        <f t="shared" si="1866"/>
        <v>-88856.6</v>
      </c>
      <c r="L826" s="356" t="e">
        <f t="shared" si="1867"/>
        <v>#DIV/0!</v>
      </c>
      <c r="M826" s="356" t="e">
        <f t="shared" si="1868"/>
        <v>#DIV/0!</v>
      </c>
      <c r="N826" s="361" t="e">
        <f t="shared" si="1869"/>
        <v>#DIV/0!</v>
      </c>
      <c r="O826" s="361" t="e">
        <f t="shared" si="1870"/>
        <v>#DIV/0!</v>
      </c>
      <c r="P826" s="361" t="e">
        <f t="shared" si="1871"/>
        <v>#DIV/0!</v>
      </c>
      <c r="Q826" s="361" t="e">
        <f t="shared" si="1861"/>
        <v>#DIV/0!</v>
      </c>
      <c r="R826" s="625"/>
      <c r="S826" s="625"/>
      <c r="T826" s="625"/>
      <c r="U826" s="625"/>
      <c r="V826" s="356">
        <f t="shared" si="1872"/>
        <v>-716196383.89999998</v>
      </c>
      <c r="W826" s="356">
        <f t="shared" si="1873"/>
        <v>-66571705.390000008</v>
      </c>
      <c r="X826" s="361" t="str">
        <f t="shared" si="1851"/>
        <v>SUL</v>
      </c>
      <c r="Y826" s="361" t="str">
        <f t="shared" si="1852"/>
        <v>OESTE</v>
      </c>
      <c r="Z826" s="361" t="str">
        <f t="shared" si="1853"/>
        <v>SUDOESTE</v>
      </c>
      <c r="AA826" s="358">
        <f t="shared" si="1862"/>
        <v>9.2552778091405261E-2</v>
      </c>
      <c r="AB826" s="359">
        <f t="shared" si="1854"/>
        <v>5.3104836644990341</v>
      </c>
      <c r="AC826" s="360"/>
    </row>
    <row r="827" spans="1:29" ht="17.25" customHeight="1" x14ac:dyDescent="0.25">
      <c r="A827" s="345" t="str">
        <f t="shared" si="1828"/>
        <v>MS 201 A</v>
      </c>
      <c r="B827" s="661"/>
      <c r="C827" s="661"/>
      <c r="D827" s="346"/>
      <c r="E827" s="347"/>
      <c r="F827" s="348"/>
      <c r="G827" s="348"/>
      <c r="H827" s="355">
        <f t="shared" si="1863"/>
        <v>0</v>
      </c>
      <c r="I827" s="356">
        <f t="shared" si="1864"/>
        <v>719283707.77459502</v>
      </c>
      <c r="J827" s="356">
        <f t="shared" si="1865"/>
        <v>0</v>
      </c>
      <c r="K827" s="356">
        <f t="shared" si="1866"/>
        <v>-88856.6</v>
      </c>
      <c r="L827" s="356" t="e">
        <f t="shared" si="1867"/>
        <v>#DIV/0!</v>
      </c>
      <c r="M827" s="356" t="e">
        <f t="shared" si="1868"/>
        <v>#DIV/0!</v>
      </c>
      <c r="N827" s="361" t="e">
        <f t="shared" si="1869"/>
        <v>#DIV/0!</v>
      </c>
      <c r="O827" s="361" t="e">
        <f t="shared" si="1870"/>
        <v>#DIV/0!</v>
      </c>
      <c r="P827" s="361" t="e">
        <f t="shared" si="1871"/>
        <v>#DIV/0!</v>
      </c>
      <c r="Q827" s="361" t="e">
        <f t="shared" si="1861"/>
        <v>#DIV/0!</v>
      </c>
      <c r="R827" s="625"/>
      <c r="S827" s="625"/>
      <c r="T827" s="625"/>
      <c r="U827" s="625"/>
      <c r="V827" s="356">
        <f t="shared" si="1872"/>
        <v>-716196383.89999998</v>
      </c>
      <c r="W827" s="356">
        <f t="shared" si="1873"/>
        <v>-66571705.390000008</v>
      </c>
      <c r="X827" s="361" t="str">
        <f t="shared" si="1851"/>
        <v>SUL</v>
      </c>
      <c r="Y827" s="361" t="str">
        <f t="shared" si="1852"/>
        <v>OESTE</v>
      </c>
      <c r="Z827" s="361" t="str">
        <f t="shared" si="1853"/>
        <v>SUDOESTE</v>
      </c>
      <c r="AA827" s="358">
        <f t="shared" si="1862"/>
        <v>9.2552778091405261E-2</v>
      </c>
      <c r="AB827" s="359">
        <f t="shared" si="1854"/>
        <v>5.3104836644990341</v>
      </c>
      <c r="AC827" s="360"/>
    </row>
    <row r="828" spans="1:29" ht="17.25" customHeight="1" x14ac:dyDescent="0.25">
      <c r="A828" s="345" t="str">
        <f t="shared" si="1828"/>
        <v>MS 201 A</v>
      </c>
      <c r="B828" s="661"/>
      <c r="C828" s="661"/>
      <c r="D828" s="346"/>
      <c r="E828" s="347"/>
      <c r="F828" s="348"/>
      <c r="G828" s="348"/>
      <c r="H828" s="355">
        <f t="shared" si="1863"/>
        <v>0</v>
      </c>
      <c r="I828" s="356">
        <f t="shared" si="1864"/>
        <v>719283707.77459502</v>
      </c>
      <c r="J828" s="356">
        <f t="shared" si="1865"/>
        <v>0</v>
      </c>
      <c r="K828" s="356">
        <f t="shared" si="1866"/>
        <v>-88856.6</v>
      </c>
      <c r="L828" s="356" t="e">
        <f t="shared" si="1867"/>
        <v>#DIV/0!</v>
      </c>
      <c r="M828" s="356" t="e">
        <f t="shared" si="1868"/>
        <v>#DIV/0!</v>
      </c>
      <c r="N828" s="361" t="e">
        <f t="shared" si="1869"/>
        <v>#DIV/0!</v>
      </c>
      <c r="O828" s="361" t="e">
        <f t="shared" si="1870"/>
        <v>#DIV/0!</v>
      </c>
      <c r="P828" s="361" t="e">
        <f t="shared" si="1871"/>
        <v>#DIV/0!</v>
      </c>
      <c r="Q828" s="361" t="e">
        <f t="shared" si="1861"/>
        <v>#DIV/0!</v>
      </c>
      <c r="R828" s="625"/>
      <c r="S828" s="625"/>
      <c r="T828" s="625"/>
      <c r="U828" s="625"/>
      <c r="V828" s="356">
        <f t="shared" si="1872"/>
        <v>-716196383.89999998</v>
      </c>
      <c r="W828" s="356">
        <f t="shared" si="1873"/>
        <v>-66571705.390000008</v>
      </c>
      <c r="X828" s="361" t="str">
        <f t="shared" si="1851"/>
        <v>SUL</v>
      </c>
      <c r="Y828" s="361" t="str">
        <f t="shared" si="1852"/>
        <v>OESTE</v>
      </c>
      <c r="Z828" s="361" t="str">
        <f t="shared" si="1853"/>
        <v>SUDOESTE</v>
      </c>
      <c r="AA828" s="358">
        <f t="shared" si="1862"/>
        <v>9.2552778091405261E-2</v>
      </c>
      <c r="AB828" s="359">
        <f t="shared" si="1854"/>
        <v>5.3104836644990341</v>
      </c>
      <c r="AC828" s="360"/>
    </row>
    <row r="829" spans="1:29" ht="17.25" customHeight="1" x14ac:dyDescent="0.25">
      <c r="A829" s="345" t="str">
        <f t="shared" si="1828"/>
        <v>MS 201 A</v>
      </c>
      <c r="B829" s="661"/>
      <c r="C829" s="661"/>
      <c r="D829" s="346"/>
      <c r="E829" s="347"/>
      <c r="F829" s="348"/>
      <c r="G829" s="348"/>
      <c r="H829" s="355">
        <f t="shared" si="1863"/>
        <v>0</v>
      </c>
      <c r="I829" s="356">
        <f t="shared" si="1864"/>
        <v>719283707.77459502</v>
      </c>
      <c r="J829" s="356">
        <f t="shared" si="1865"/>
        <v>0</v>
      </c>
      <c r="K829" s="356">
        <f t="shared" si="1866"/>
        <v>-88856.6</v>
      </c>
      <c r="L829" s="356" t="e">
        <f t="shared" si="1867"/>
        <v>#DIV/0!</v>
      </c>
      <c r="M829" s="356" t="e">
        <f t="shared" si="1868"/>
        <v>#DIV/0!</v>
      </c>
      <c r="N829" s="361" t="e">
        <f t="shared" si="1869"/>
        <v>#DIV/0!</v>
      </c>
      <c r="O829" s="361" t="e">
        <f t="shared" si="1870"/>
        <v>#DIV/0!</v>
      </c>
      <c r="P829" s="361" t="e">
        <f t="shared" si="1871"/>
        <v>#DIV/0!</v>
      </c>
      <c r="Q829" s="361" t="e">
        <f t="shared" si="1861"/>
        <v>#DIV/0!</v>
      </c>
      <c r="R829" s="625"/>
      <c r="S829" s="625"/>
      <c r="T829" s="625"/>
      <c r="U829" s="625"/>
      <c r="V829" s="356">
        <f t="shared" si="1872"/>
        <v>-716196383.89999998</v>
      </c>
      <c r="W829" s="356">
        <f t="shared" si="1873"/>
        <v>-66571705.390000008</v>
      </c>
      <c r="X829" s="361" t="str">
        <f t="shared" si="1851"/>
        <v>SUL</v>
      </c>
      <c r="Y829" s="361" t="str">
        <f t="shared" si="1852"/>
        <v>OESTE</v>
      </c>
      <c r="Z829" s="361" t="str">
        <f t="shared" si="1853"/>
        <v>SUDOESTE</v>
      </c>
      <c r="AA829" s="358">
        <f t="shared" si="1862"/>
        <v>9.2552778091405261E-2</v>
      </c>
      <c r="AB829" s="359">
        <f t="shared" si="1854"/>
        <v>5.3104836644990341</v>
      </c>
      <c r="AC829" s="360"/>
    </row>
    <row r="830" spans="1:29" ht="17.25" customHeight="1" x14ac:dyDescent="0.25">
      <c r="A830" s="345" t="str">
        <f t="shared" si="1828"/>
        <v>MS 201 A</v>
      </c>
      <c r="B830" s="661"/>
      <c r="C830" s="661"/>
      <c r="D830" s="346"/>
      <c r="E830" s="347"/>
      <c r="F830" s="348"/>
      <c r="G830" s="348"/>
      <c r="H830" s="355">
        <f t="shared" si="1863"/>
        <v>0</v>
      </c>
      <c r="I830" s="356">
        <f t="shared" si="1864"/>
        <v>719283707.77459502</v>
      </c>
      <c r="J830" s="356">
        <f t="shared" si="1865"/>
        <v>0</v>
      </c>
      <c r="K830" s="356">
        <f t="shared" si="1866"/>
        <v>-88856.6</v>
      </c>
      <c r="L830" s="356" t="e">
        <f t="shared" si="1867"/>
        <v>#DIV/0!</v>
      </c>
      <c r="M830" s="356" t="e">
        <f t="shared" si="1868"/>
        <v>#DIV/0!</v>
      </c>
      <c r="N830" s="361" t="e">
        <f t="shared" si="1869"/>
        <v>#DIV/0!</v>
      </c>
      <c r="O830" s="361" t="e">
        <f t="shared" si="1870"/>
        <v>#DIV/0!</v>
      </c>
      <c r="P830" s="361" t="e">
        <f t="shared" si="1871"/>
        <v>#DIV/0!</v>
      </c>
      <c r="Q830" s="361" t="e">
        <f t="shared" si="1861"/>
        <v>#DIV/0!</v>
      </c>
      <c r="R830" s="625"/>
      <c r="S830" s="625"/>
      <c r="T830" s="625"/>
      <c r="U830" s="625"/>
      <c r="V830" s="356">
        <f t="shared" si="1872"/>
        <v>-716196383.89999998</v>
      </c>
      <c r="W830" s="356">
        <f t="shared" si="1873"/>
        <v>-66571705.390000008</v>
      </c>
      <c r="X830" s="361" t="str">
        <f t="shared" si="1851"/>
        <v>SUL</v>
      </c>
      <c r="Y830" s="361" t="str">
        <f t="shared" si="1852"/>
        <v>OESTE</v>
      </c>
      <c r="Z830" s="361" t="str">
        <f t="shared" si="1853"/>
        <v>SUDOESTE</v>
      </c>
      <c r="AA830" s="358">
        <f t="shared" si="1862"/>
        <v>9.2552778091405261E-2</v>
      </c>
      <c r="AB830" s="359">
        <f t="shared" si="1854"/>
        <v>5.3104836644990341</v>
      </c>
      <c r="AC830" s="360"/>
    </row>
    <row r="831" spans="1:29" ht="17.25" customHeight="1" x14ac:dyDescent="0.25">
      <c r="A831" s="345" t="str">
        <f t="shared" si="1828"/>
        <v>MS 201 A</v>
      </c>
      <c r="B831" s="661"/>
      <c r="C831" s="661"/>
      <c r="D831" s="346"/>
      <c r="E831" s="347"/>
      <c r="F831" s="348"/>
      <c r="G831" s="348"/>
      <c r="H831" s="355">
        <f t="shared" si="1863"/>
        <v>0</v>
      </c>
      <c r="I831" s="356">
        <f t="shared" si="1864"/>
        <v>719283707.77459502</v>
      </c>
      <c r="J831" s="356">
        <f t="shared" si="1865"/>
        <v>0</v>
      </c>
      <c r="K831" s="356">
        <f t="shared" si="1866"/>
        <v>-88856.6</v>
      </c>
      <c r="L831" s="356" t="e">
        <f t="shared" si="1867"/>
        <v>#DIV/0!</v>
      </c>
      <c r="M831" s="356" t="e">
        <f t="shared" si="1868"/>
        <v>#DIV/0!</v>
      </c>
      <c r="N831" s="361" t="e">
        <f t="shared" si="1869"/>
        <v>#DIV/0!</v>
      </c>
      <c r="O831" s="361" t="e">
        <f t="shared" si="1870"/>
        <v>#DIV/0!</v>
      </c>
      <c r="P831" s="361" t="e">
        <f t="shared" si="1871"/>
        <v>#DIV/0!</v>
      </c>
      <c r="Q831" s="361" t="e">
        <f t="shared" si="1861"/>
        <v>#DIV/0!</v>
      </c>
      <c r="R831" s="625"/>
      <c r="S831" s="625"/>
      <c r="T831" s="625"/>
      <c r="U831" s="625"/>
      <c r="V831" s="356">
        <f t="shared" si="1872"/>
        <v>-716196383.89999998</v>
      </c>
      <c r="W831" s="356">
        <f t="shared" si="1873"/>
        <v>-66571705.390000008</v>
      </c>
      <c r="X831" s="361" t="str">
        <f t="shared" si="1851"/>
        <v>SUL</v>
      </c>
      <c r="Y831" s="361" t="str">
        <f t="shared" si="1852"/>
        <v>OESTE</v>
      </c>
      <c r="Z831" s="361" t="str">
        <f t="shared" si="1853"/>
        <v>SUDOESTE</v>
      </c>
      <c r="AA831" s="358">
        <f t="shared" si="1862"/>
        <v>9.2552778091405261E-2</v>
      </c>
      <c r="AB831" s="359">
        <f t="shared" si="1854"/>
        <v>5.3104836644990341</v>
      </c>
      <c r="AC831" s="360"/>
    </row>
    <row r="832" spans="1:29" ht="17.25" customHeight="1" x14ac:dyDescent="0.25">
      <c r="A832" s="345" t="str">
        <f t="shared" si="1828"/>
        <v>MS 201 A</v>
      </c>
      <c r="B832" s="661"/>
      <c r="C832" s="661"/>
      <c r="D832" s="346"/>
      <c r="E832" s="347"/>
      <c r="F832" s="348"/>
      <c r="G832" s="348"/>
      <c r="H832" s="355">
        <f t="shared" si="1863"/>
        <v>0</v>
      </c>
      <c r="I832" s="356">
        <f t="shared" si="1864"/>
        <v>719283707.77459502</v>
      </c>
      <c r="J832" s="356">
        <f t="shared" si="1865"/>
        <v>0</v>
      </c>
      <c r="K832" s="356">
        <f t="shared" si="1866"/>
        <v>-88856.6</v>
      </c>
      <c r="L832" s="356" t="e">
        <f t="shared" si="1867"/>
        <v>#DIV/0!</v>
      </c>
      <c r="M832" s="356" t="e">
        <f t="shared" si="1868"/>
        <v>#DIV/0!</v>
      </c>
      <c r="N832" s="361" t="e">
        <f t="shared" si="1869"/>
        <v>#DIV/0!</v>
      </c>
      <c r="O832" s="361" t="e">
        <f t="shared" si="1870"/>
        <v>#DIV/0!</v>
      </c>
      <c r="P832" s="361" t="e">
        <f t="shared" si="1871"/>
        <v>#DIV/0!</v>
      </c>
      <c r="Q832" s="361" t="e">
        <f t="shared" si="1861"/>
        <v>#DIV/0!</v>
      </c>
      <c r="R832" s="625"/>
      <c r="S832" s="625"/>
      <c r="T832" s="625"/>
      <c r="U832" s="625"/>
      <c r="V832" s="356">
        <f t="shared" si="1872"/>
        <v>-716196383.89999998</v>
      </c>
      <c r="W832" s="356">
        <f t="shared" si="1873"/>
        <v>-66571705.390000008</v>
      </c>
      <c r="X832" s="361" t="str">
        <f t="shared" si="1851"/>
        <v>SUL</v>
      </c>
      <c r="Y832" s="361" t="str">
        <f t="shared" si="1852"/>
        <v>OESTE</v>
      </c>
      <c r="Z832" s="361" t="str">
        <f t="shared" si="1853"/>
        <v>SUDOESTE</v>
      </c>
      <c r="AA832" s="358">
        <f t="shared" si="1862"/>
        <v>9.2552778091405261E-2</v>
      </c>
      <c r="AB832" s="359">
        <f t="shared" si="1854"/>
        <v>5.3104836644990341</v>
      </c>
      <c r="AC832" s="360"/>
    </row>
    <row r="833" spans="1:29" ht="17.25" customHeight="1" x14ac:dyDescent="0.25">
      <c r="A833" s="345" t="str">
        <f t="shared" si="1828"/>
        <v>MS 201 A</v>
      </c>
      <c r="B833" s="661"/>
      <c r="C833" s="661"/>
      <c r="D833" s="346"/>
      <c r="E833" s="347"/>
      <c r="F833" s="348"/>
      <c r="G833" s="348"/>
      <c r="H833" s="355">
        <f t="shared" si="1863"/>
        <v>0</v>
      </c>
      <c r="I833" s="356">
        <f t="shared" si="1864"/>
        <v>719283707.77459502</v>
      </c>
      <c r="J833" s="356">
        <f t="shared" si="1865"/>
        <v>0</v>
      </c>
      <c r="K833" s="356">
        <f t="shared" si="1866"/>
        <v>-88856.6</v>
      </c>
      <c r="L833" s="356" t="e">
        <f t="shared" si="1867"/>
        <v>#DIV/0!</v>
      </c>
      <c r="M833" s="356" t="e">
        <f t="shared" si="1868"/>
        <v>#DIV/0!</v>
      </c>
      <c r="N833" s="361" t="e">
        <f t="shared" si="1869"/>
        <v>#DIV/0!</v>
      </c>
      <c r="O833" s="361" t="e">
        <f t="shared" si="1870"/>
        <v>#DIV/0!</v>
      </c>
      <c r="P833" s="361" t="e">
        <f t="shared" si="1871"/>
        <v>#DIV/0!</v>
      </c>
      <c r="Q833" s="361" t="e">
        <f t="shared" si="1861"/>
        <v>#DIV/0!</v>
      </c>
      <c r="R833" s="625"/>
      <c r="S833" s="625"/>
      <c r="T833" s="625"/>
      <c r="U833" s="625"/>
      <c r="V833" s="356">
        <f t="shared" si="1872"/>
        <v>-716196383.89999998</v>
      </c>
      <c r="W833" s="356">
        <f t="shared" si="1873"/>
        <v>-66571705.390000008</v>
      </c>
      <c r="X833" s="361" t="str">
        <f t="shared" si="1851"/>
        <v>SUL</v>
      </c>
      <c r="Y833" s="361" t="str">
        <f t="shared" si="1852"/>
        <v>OESTE</v>
      </c>
      <c r="Z833" s="361" t="str">
        <f t="shared" si="1853"/>
        <v>SUDOESTE</v>
      </c>
      <c r="AA833" s="358">
        <f t="shared" si="1862"/>
        <v>9.2552778091405261E-2</v>
      </c>
      <c r="AB833" s="359">
        <f t="shared" si="1854"/>
        <v>5.3104836644990341</v>
      </c>
      <c r="AC833" s="360"/>
    </row>
    <row r="834" spans="1:29" ht="17.25" customHeight="1" x14ac:dyDescent="0.25">
      <c r="A834" s="345" t="str">
        <f t="shared" si="1828"/>
        <v>MS 201 A</v>
      </c>
      <c r="B834" s="661"/>
      <c r="C834" s="661"/>
      <c r="D834" s="346"/>
      <c r="E834" s="347"/>
      <c r="F834" s="348"/>
      <c r="G834" s="348"/>
      <c r="H834" s="355">
        <f t="shared" si="1863"/>
        <v>0</v>
      </c>
      <c r="I834" s="356">
        <f t="shared" si="1864"/>
        <v>719283707.77459502</v>
      </c>
      <c r="J834" s="356">
        <f t="shared" si="1865"/>
        <v>0</v>
      </c>
      <c r="K834" s="356">
        <f t="shared" si="1866"/>
        <v>-88856.6</v>
      </c>
      <c r="L834" s="356" t="e">
        <f t="shared" si="1867"/>
        <v>#DIV/0!</v>
      </c>
      <c r="M834" s="356" t="e">
        <f t="shared" si="1868"/>
        <v>#DIV/0!</v>
      </c>
      <c r="N834" s="361" t="e">
        <f t="shared" si="1869"/>
        <v>#DIV/0!</v>
      </c>
      <c r="O834" s="361" t="e">
        <f t="shared" si="1870"/>
        <v>#DIV/0!</v>
      </c>
      <c r="P834" s="361" t="e">
        <f t="shared" si="1871"/>
        <v>#DIV/0!</v>
      </c>
      <c r="Q834" s="361" t="e">
        <f t="shared" si="1861"/>
        <v>#DIV/0!</v>
      </c>
      <c r="R834" s="625"/>
      <c r="S834" s="625"/>
      <c r="T834" s="625"/>
      <c r="U834" s="625"/>
      <c r="V834" s="356">
        <f t="shared" si="1872"/>
        <v>-716196383.89999998</v>
      </c>
      <c r="W834" s="356">
        <f t="shared" si="1873"/>
        <v>-66571705.390000008</v>
      </c>
      <c r="X834" s="361" t="str">
        <f t="shared" si="1851"/>
        <v>SUL</v>
      </c>
      <c r="Y834" s="361" t="str">
        <f t="shared" si="1852"/>
        <v>OESTE</v>
      </c>
      <c r="Z834" s="361" t="str">
        <f t="shared" si="1853"/>
        <v>SUDOESTE</v>
      </c>
      <c r="AA834" s="358">
        <f t="shared" si="1862"/>
        <v>9.2552778091405261E-2</v>
      </c>
      <c r="AB834" s="359">
        <f t="shared" si="1854"/>
        <v>5.3104836644990341</v>
      </c>
      <c r="AC834" s="360"/>
    </row>
    <row r="835" spans="1:29" ht="17.25" customHeight="1" x14ac:dyDescent="0.25">
      <c r="A835" s="345" t="str">
        <f t="shared" si="1828"/>
        <v>MS 201 A</v>
      </c>
      <c r="B835" s="661"/>
      <c r="C835" s="661"/>
      <c r="D835" s="346"/>
      <c r="E835" s="347"/>
      <c r="F835" s="348"/>
      <c r="G835" s="348"/>
      <c r="H835" s="355">
        <f t="shared" si="1863"/>
        <v>0</v>
      </c>
      <c r="I835" s="356">
        <f t="shared" si="1864"/>
        <v>719283707.77459502</v>
      </c>
      <c r="J835" s="356">
        <f t="shared" si="1865"/>
        <v>0</v>
      </c>
      <c r="K835" s="356">
        <f t="shared" si="1866"/>
        <v>-88856.6</v>
      </c>
      <c r="L835" s="356" t="e">
        <f t="shared" si="1867"/>
        <v>#DIV/0!</v>
      </c>
      <c r="M835" s="356" t="e">
        <f t="shared" si="1868"/>
        <v>#DIV/0!</v>
      </c>
      <c r="N835" s="361" t="e">
        <f t="shared" si="1869"/>
        <v>#DIV/0!</v>
      </c>
      <c r="O835" s="361" t="e">
        <f t="shared" si="1870"/>
        <v>#DIV/0!</v>
      </c>
      <c r="P835" s="361" t="e">
        <f t="shared" si="1871"/>
        <v>#DIV/0!</v>
      </c>
      <c r="Q835" s="361" t="e">
        <f t="shared" si="1861"/>
        <v>#DIV/0!</v>
      </c>
      <c r="R835" s="625"/>
      <c r="S835" s="625"/>
      <c r="T835" s="625"/>
      <c r="U835" s="625"/>
      <c r="V835" s="356">
        <f t="shared" si="1872"/>
        <v>-716196383.89999998</v>
      </c>
      <c r="W835" s="356">
        <f t="shared" si="1873"/>
        <v>-66571705.390000008</v>
      </c>
      <c r="X835" s="361" t="str">
        <f t="shared" si="1851"/>
        <v>SUL</v>
      </c>
      <c r="Y835" s="361" t="str">
        <f t="shared" si="1852"/>
        <v>OESTE</v>
      </c>
      <c r="Z835" s="361" t="str">
        <f t="shared" si="1853"/>
        <v>SUDOESTE</v>
      </c>
      <c r="AA835" s="358">
        <f t="shared" si="1862"/>
        <v>9.2552778091405261E-2</v>
      </c>
      <c r="AB835" s="359">
        <f t="shared" si="1854"/>
        <v>5.3104836644990341</v>
      </c>
      <c r="AC835" s="360"/>
    </row>
    <row r="836" spans="1:29" ht="17.25" customHeight="1" x14ac:dyDescent="0.25">
      <c r="A836" s="345" t="str">
        <f t="shared" si="1828"/>
        <v>MS 201 A</v>
      </c>
      <c r="B836" s="661"/>
      <c r="C836" s="661"/>
      <c r="D836" s="346"/>
      <c r="E836" s="347"/>
      <c r="F836" s="348"/>
      <c r="G836" s="348"/>
      <c r="H836" s="355">
        <f t="shared" si="1863"/>
        <v>0</v>
      </c>
      <c r="I836" s="356">
        <f t="shared" si="1864"/>
        <v>719283707.77459502</v>
      </c>
      <c r="J836" s="356">
        <f t="shared" si="1865"/>
        <v>0</v>
      </c>
      <c r="K836" s="356">
        <f t="shared" si="1866"/>
        <v>-88856.6</v>
      </c>
      <c r="L836" s="356" t="e">
        <f t="shared" si="1867"/>
        <v>#DIV/0!</v>
      </c>
      <c r="M836" s="356" t="e">
        <f t="shared" si="1868"/>
        <v>#DIV/0!</v>
      </c>
      <c r="N836" s="361" t="e">
        <f t="shared" si="1869"/>
        <v>#DIV/0!</v>
      </c>
      <c r="O836" s="361" t="e">
        <f t="shared" si="1870"/>
        <v>#DIV/0!</v>
      </c>
      <c r="P836" s="361" t="e">
        <f t="shared" si="1871"/>
        <v>#DIV/0!</v>
      </c>
      <c r="Q836" s="361" t="e">
        <f t="shared" si="1861"/>
        <v>#DIV/0!</v>
      </c>
      <c r="R836" s="625"/>
      <c r="S836" s="625"/>
      <c r="T836" s="625"/>
      <c r="U836" s="625"/>
      <c r="V836" s="356">
        <f t="shared" si="1872"/>
        <v>-716196383.89999998</v>
      </c>
      <c r="W836" s="356">
        <f t="shared" si="1873"/>
        <v>-66571705.390000008</v>
      </c>
      <c r="X836" s="361" t="str">
        <f t="shared" ref="X836:X876" si="1874">IF(V836&gt;0,"NORTE","SUL")</f>
        <v>SUL</v>
      </c>
      <c r="Y836" s="361" t="str">
        <f t="shared" ref="Y836:Y876" si="1875">IF(W836&gt;0,"LESTE","OESTE")</f>
        <v>OESTE</v>
      </c>
      <c r="Z836" s="361" t="str">
        <f t="shared" ref="Z836:Z876" si="1876">IF(AND(X836="SUL", Y836="LESTE"),"SUDESTE", IF(AND(X836="SUL", Y836="OESTE"), "SUDOESTE", IF(AND(X836="NORTE", Y836="LESTE"), "NORDESTE", "NOROESTE")))</f>
        <v>SUDOESTE</v>
      </c>
      <c r="AA836" s="358">
        <f t="shared" si="1862"/>
        <v>9.2552778091405261E-2</v>
      </c>
      <c r="AB836" s="359">
        <f t="shared" ref="AB836:AB876" si="1877">DEGREES(ASIN(AA836))</f>
        <v>5.3104836644990341</v>
      </c>
      <c r="AC836" s="360"/>
    </row>
    <row r="837" spans="1:29" ht="17.25" customHeight="1" x14ac:dyDescent="0.25">
      <c r="A837" s="345" t="str">
        <f t="shared" si="1828"/>
        <v>MS 201 A</v>
      </c>
      <c r="B837" s="661"/>
      <c r="C837" s="661"/>
      <c r="D837" s="346"/>
      <c r="E837" s="347"/>
      <c r="F837" s="348"/>
      <c r="G837" s="348"/>
      <c r="H837" s="355">
        <f t="shared" si="1863"/>
        <v>0</v>
      </c>
      <c r="I837" s="356">
        <f t="shared" si="1864"/>
        <v>719283707.77459502</v>
      </c>
      <c r="J837" s="356">
        <f t="shared" si="1865"/>
        <v>0</v>
      </c>
      <c r="K837" s="356">
        <f t="shared" si="1866"/>
        <v>-88856.6</v>
      </c>
      <c r="L837" s="356" t="e">
        <f t="shared" si="1867"/>
        <v>#DIV/0!</v>
      </c>
      <c r="M837" s="356" t="e">
        <f t="shared" si="1868"/>
        <v>#DIV/0!</v>
      </c>
      <c r="N837" s="361" t="e">
        <f t="shared" si="1869"/>
        <v>#DIV/0!</v>
      </c>
      <c r="O837" s="361" t="e">
        <f t="shared" si="1870"/>
        <v>#DIV/0!</v>
      </c>
      <c r="P837" s="361" t="e">
        <f t="shared" si="1871"/>
        <v>#DIV/0!</v>
      </c>
      <c r="Q837" s="361" t="e">
        <f t="shared" si="1861"/>
        <v>#DIV/0!</v>
      </c>
      <c r="R837" s="625"/>
      <c r="S837" s="625"/>
      <c r="T837" s="625"/>
      <c r="U837" s="625"/>
      <c r="V837" s="356">
        <f t="shared" si="1872"/>
        <v>-716196383.89999998</v>
      </c>
      <c r="W837" s="356">
        <f t="shared" si="1873"/>
        <v>-66571705.390000008</v>
      </c>
      <c r="X837" s="361" t="str">
        <f t="shared" si="1874"/>
        <v>SUL</v>
      </c>
      <c r="Y837" s="361" t="str">
        <f t="shared" si="1875"/>
        <v>OESTE</v>
      </c>
      <c r="Z837" s="361" t="str">
        <f t="shared" si="1876"/>
        <v>SUDOESTE</v>
      </c>
      <c r="AA837" s="358">
        <f t="shared" si="1862"/>
        <v>9.2552778091405261E-2</v>
      </c>
      <c r="AB837" s="359">
        <f t="shared" si="1877"/>
        <v>5.3104836644990341</v>
      </c>
      <c r="AC837" s="360"/>
    </row>
    <row r="838" spans="1:29" ht="17.25" customHeight="1" x14ac:dyDescent="0.25">
      <c r="A838" s="345" t="str">
        <f t="shared" si="1828"/>
        <v>MS 201 A</v>
      </c>
      <c r="B838" s="661"/>
      <c r="C838" s="661"/>
      <c r="D838" s="346"/>
      <c r="E838" s="347"/>
      <c r="F838" s="348"/>
      <c r="G838" s="348"/>
      <c r="H838" s="355">
        <f t="shared" si="1863"/>
        <v>0</v>
      </c>
      <c r="I838" s="356">
        <f t="shared" si="1864"/>
        <v>719283707.77459502</v>
      </c>
      <c r="J838" s="356">
        <f t="shared" si="1865"/>
        <v>0</v>
      </c>
      <c r="K838" s="356">
        <f t="shared" si="1866"/>
        <v>-88856.6</v>
      </c>
      <c r="L838" s="356" t="e">
        <f t="shared" si="1867"/>
        <v>#DIV/0!</v>
      </c>
      <c r="M838" s="356" t="e">
        <f t="shared" si="1868"/>
        <v>#DIV/0!</v>
      </c>
      <c r="N838" s="361" t="e">
        <f t="shared" si="1869"/>
        <v>#DIV/0!</v>
      </c>
      <c r="O838" s="361" t="e">
        <f t="shared" si="1870"/>
        <v>#DIV/0!</v>
      </c>
      <c r="P838" s="361" t="e">
        <f t="shared" si="1871"/>
        <v>#DIV/0!</v>
      </c>
      <c r="Q838" s="361" t="e">
        <f t="shared" si="1861"/>
        <v>#DIV/0!</v>
      </c>
      <c r="R838" s="625"/>
      <c r="S838" s="625"/>
      <c r="T838" s="625"/>
      <c r="U838" s="625"/>
      <c r="V838" s="356">
        <f t="shared" si="1872"/>
        <v>-716196383.89999998</v>
      </c>
      <c r="W838" s="356">
        <f t="shared" si="1873"/>
        <v>-66571705.390000008</v>
      </c>
      <c r="X838" s="361" t="str">
        <f t="shared" si="1874"/>
        <v>SUL</v>
      </c>
      <c r="Y838" s="361" t="str">
        <f t="shared" si="1875"/>
        <v>OESTE</v>
      </c>
      <c r="Z838" s="361" t="str">
        <f t="shared" si="1876"/>
        <v>SUDOESTE</v>
      </c>
      <c r="AA838" s="358">
        <f t="shared" si="1862"/>
        <v>9.2552778091405261E-2</v>
      </c>
      <c r="AB838" s="359">
        <f t="shared" si="1877"/>
        <v>5.3104836644990341</v>
      </c>
      <c r="AC838" s="360"/>
    </row>
    <row r="839" spans="1:29" ht="17.25" customHeight="1" x14ac:dyDescent="0.25">
      <c r="A839" s="345" t="str">
        <f t="shared" si="1828"/>
        <v>MS 201 A</v>
      </c>
      <c r="B839" s="661"/>
      <c r="C839" s="661"/>
      <c r="D839" s="346"/>
      <c r="E839" s="347"/>
      <c r="F839" s="348"/>
      <c r="G839" s="348"/>
      <c r="H839" s="355">
        <f t="shared" si="1863"/>
        <v>0</v>
      </c>
      <c r="I839" s="356">
        <f t="shared" si="1864"/>
        <v>719283707.77459502</v>
      </c>
      <c r="J839" s="356">
        <f t="shared" si="1865"/>
        <v>0</v>
      </c>
      <c r="K839" s="356">
        <f t="shared" si="1866"/>
        <v>-88856.6</v>
      </c>
      <c r="L839" s="356" t="e">
        <f t="shared" si="1867"/>
        <v>#DIV/0!</v>
      </c>
      <c r="M839" s="356" t="e">
        <f t="shared" si="1868"/>
        <v>#DIV/0!</v>
      </c>
      <c r="N839" s="361" t="e">
        <f t="shared" si="1869"/>
        <v>#DIV/0!</v>
      </c>
      <c r="O839" s="361" t="e">
        <f t="shared" si="1870"/>
        <v>#DIV/0!</v>
      </c>
      <c r="P839" s="361" t="e">
        <f t="shared" si="1871"/>
        <v>#DIV/0!</v>
      </c>
      <c r="Q839" s="361" t="e">
        <f t="shared" si="1861"/>
        <v>#DIV/0!</v>
      </c>
      <c r="R839" s="625"/>
      <c r="S839" s="625"/>
      <c r="T839" s="625"/>
      <c r="U839" s="625"/>
      <c r="V839" s="356">
        <f t="shared" si="1872"/>
        <v>-716196383.89999998</v>
      </c>
      <c r="W839" s="356">
        <f t="shared" si="1873"/>
        <v>-66571705.390000008</v>
      </c>
      <c r="X839" s="361" t="str">
        <f t="shared" si="1874"/>
        <v>SUL</v>
      </c>
      <c r="Y839" s="361" t="str">
        <f t="shared" si="1875"/>
        <v>OESTE</v>
      </c>
      <c r="Z839" s="361" t="str">
        <f t="shared" si="1876"/>
        <v>SUDOESTE</v>
      </c>
      <c r="AA839" s="358">
        <f t="shared" si="1862"/>
        <v>9.2552778091405261E-2</v>
      </c>
      <c r="AB839" s="359">
        <f t="shared" si="1877"/>
        <v>5.3104836644990341</v>
      </c>
      <c r="AC839" s="360"/>
    </row>
    <row r="840" spans="1:29" ht="17.25" customHeight="1" x14ac:dyDescent="0.25">
      <c r="A840" s="345" t="str">
        <f t="shared" si="1828"/>
        <v>MS 201 A</v>
      </c>
      <c r="B840" s="661"/>
      <c r="C840" s="661"/>
      <c r="D840" s="346"/>
      <c r="E840" s="347"/>
      <c r="F840" s="348"/>
      <c r="G840" s="348"/>
      <c r="H840" s="355">
        <f t="shared" si="1863"/>
        <v>0</v>
      </c>
      <c r="I840" s="356">
        <f t="shared" si="1864"/>
        <v>719283707.77459502</v>
      </c>
      <c r="J840" s="356">
        <f t="shared" si="1865"/>
        <v>0</v>
      </c>
      <c r="K840" s="356">
        <f t="shared" si="1866"/>
        <v>-88856.6</v>
      </c>
      <c r="L840" s="356" t="e">
        <f t="shared" si="1867"/>
        <v>#DIV/0!</v>
      </c>
      <c r="M840" s="356" t="e">
        <f t="shared" si="1868"/>
        <v>#DIV/0!</v>
      </c>
      <c r="N840" s="361" t="e">
        <f t="shared" si="1869"/>
        <v>#DIV/0!</v>
      </c>
      <c r="O840" s="361" t="e">
        <f t="shared" si="1870"/>
        <v>#DIV/0!</v>
      </c>
      <c r="P840" s="361" t="e">
        <f t="shared" si="1871"/>
        <v>#DIV/0!</v>
      </c>
      <c r="Q840" s="361" t="e">
        <f t="shared" si="1861"/>
        <v>#DIV/0!</v>
      </c>
      <c r="R840" s="625"/>
      <c r="S840" s="625"/>
      <c r="T840" s="625"/>
      <c r="U840" s="625"/>
      <c r="V840" s="356">
        <f t="shared" si="1872"/>
        <v>-716196383.89999998</v>
      </c>
      <c r="W840" s="356">
        <f t="shared" si="1873"/>
        <v>-66571705.390000008</v>
      </c>
      <c r="X840" s="361" t="str">
        <f t="shared" si="1874"/>
        <v>SUL</v>
      </c>
      <c r="Y840" s="361" t="str">
        <f t="shared" si="1875"/>
        <v>OESTE</v>
      </c>
      <c r="Z840" s="361" t="str">
        <f t="shared" si="1876"/>
        <v>SUDOESTE</v>
      </c>
      <c r="AA840" s="358">
        <f t="shared" si="1862"/>
        <v>9.2552778091405261E-2</v>
      </c>
      <c r="AB840" s="359">
        <f t="shared" si="1877"/>
        <v>5.3104836644990341</v>
      </c>
      <c r="AC840" s="360"/>
    </row>
    <row r="841" spans="1:29" ht="17.25" customHeight="1" x14ac:dyDescent="0.25">
      <c r="A841" s="345" t="str">
        <f t="shared" si="1828"/>
        <v>MS 201 A</v>
      </c>
      <c r="B841" s="661"/>
      <c r="C841" s="661"/>
      <c r="D841" s="346"/>
      <c r="E841" s="347"/>
      <c r="F841" s="348"/>
      <c r="G841" s="348"/>
      <c r="H841" s="355">
        <f t="shared" si="1863"/>
        <v>0</v>
      </c>
      <c r="I841" s="356">
        <f t="shared" si="1864"/>
        <v>719283707.77459502</v>
      </c>
      <c r="J841" s="356">
        <f t="shared" si="1865"/>
        <v>0</v>
      </c>
      <c r="K841" s="356">
        <f t="shared" si="1866"/>
        <v>-88856.6</v>
      </c>
      <c r="L841" s="356" t="e">
        <f t="shared" si="1867"/>
        <v>#DIV/0!</v>
      </c>
      <c r="M841" s="356" t="e">
        <f t="shared" si="1868"/>
        <v>#DIV/0!</v>
      </c>
      <c r="N841" s="361" t="e">
        <f t="shared" si="1869"/>
        <v>#DIV/0!</v>
      </c>
      <c r="O841" s="361" t="e">
        <f t="shared" si="1870"/>
        <v>#DIV/0!</v>
      </c>
      <c r="P841" s="361" t="e">
        <f t="shared" si="1871"/>
        <v>#DIV/0!</v>
      </c>
      <c r="Q841" s="361" t="e">
        <f t="shared" ref="Q841:Q876" si="1878">IF(M841&lt;=2,"COND. MIN.",IF(AND(2&lt;M841, M841&lt;=4),"ATENÇÃO",IF(AND(4&lt;M841, M841&lt;=10),"ALERTA","INTERVENÇÃO")))</f>
        <v>#DIV/0!</v>
      </c>
      <c r="R841" s="625"/>
      <c r="S841" s="625"/>
      <c r="T841" s="625"/>
      <c r="U841" s="625"/>
      <c r="V841" s="356">
        <f t="shared" si="1872"/>
        <v>-716196383.89999998</v>
      </c>
      <c r="W841" s="356">
        <f t="shared" si="1873"/>
        <v>-66571705.390000008</v>
      </c>
      <c r="X841" s="361" t="str">
        <f t="shared" si="1874"/>
        <v>SUL</v>
      </c>
      <c r="Y841" s="361" t="str">
        <f t="shared" si="1875"/>
        <v>OESTE</v>
      </c>
      <c r="Z841" s="361" t="str">
        <f t="shared" si="1876"/>
        <v>SUDOESTE</v>
      </c>
      <c r="AA841" s="358">
        <f t="shared" ref="AA841:AA876" si="1879">ABS(ROUND(W841,2)/ROUND(I841,2))</f>
        <v>9.2552778091405261E-2</v>
      </c>
      <c r="AB841" s="359">
        <f t="shared" si="1877"/>
        <v>5.3104836644990341</v>
      </c>
      <c r="AC841" s="360"/>
    </row>
    <row r="842" spans="1:29" ht="17.25" customHeight="1" x14ac:dyDescent="0.25">
      <c r="A842" s="345" t="str">
        <f t="shared" si="1828"/>
        <v>MS 201 A</v>
      </c>
      <c r="B842" s="661"/>
      <c r="C842" s="661"/>
      <c r="D842" s="346"/>
      <c r="E842" s="347"/>
      <c r="F842" s="348"/>
      <c r="G842" s="348"/>
      <c r="H842" s="355">
        <f t="shared" si="1863"/>
        <v>0</v>
      </c>
      <c r="I842" s="356">
        <f t="shared" si="1864"/>
        <v>719283707.77459502</v>
      </c>
      <c r="J842" s="356">
        <f t="shared" si="1865"/>
        <v>0</v>
      </c>
      <c r="K842" s="356">
        <f t="shared" si="1866"/>
        <v>-88856.6</v>
      </c>
      <c r="L842" s="356" t="e">
        <f t="shared" si="1867"/>
        <v>#DIV/0!</v>
      </c>
      <c r="M842" s="356" t="e">
        <f t="shared" si="1868"/>
        <v>#DIV/0!</v>
      </c>
      <c r="N842" s="361" t="e">
        <f t="shared" si="1869"/>
        <v>#DIV/0!</v>
      </c>
      <c r="O842" s="361" t="e">
        <f t="shared" si="1870"/>
        <v>#DIV/0!</v>
      </c>
      <c r="P842" s="361" t="e">
        <f t="shared" si="1871"/>
        <v>#DIV/0!</v>
      </c>
      <c r="Q842" s="361" t="e">
        <f t="shared" si="1878"/>
        <v>#DIV/0!</v>
      </c>
      <c r="R842" s="625"/>
      <c r="S842" s="625"/>
      <c r="T842" s="625"/>
      <c r="U842" s="625"/>
      <c r="V842" s="356">
        <f t="shared" si="1872"/>
        <v>-716196383.89999998</v>
      </c>
      <c r="W842" s="356">
        <f t="shared" si="1873"/>
        <v>-66571705.390000008</v>
      </c>
      <c r="X842" s="361" t="str">
        <f t="shared" si="1874"/>
        <v>SUL</v>
      </c>
      <c r="Y842" s="361" t="str">
        <f t="shared" si="1875"/>
        <v>OESTE</v>
      </c>
      <c r="Z842" s="361" t="str">
        <f t="shared" si="1876"/>
        <v>SUDOESTE</v>
      </c>
      <c r="AA842" s="358">
        <f t="shared" si="1879"/>
        <v>9.2552778091405261E-2</v>
      </c>
      <c r="AB842" s="359">
        <f t="shared" si="1877"/>
        <v>5.3104836644990341</v>
      </c>
      <c r="AC842" s="360"/>
    </row>
    <row r="843" spans="1:29" ht="17.25" customHeight="1" x14ac:dyDescent="0.25">
      <c r="A843" s="345" t="str">
        <f t="shared" si="1828"/>
        <v>MS 201 A</v>
      </c>
      <c r="B843" s="661"/>
      <c r="C843" s="661"/>
      <c r="D843" s="346"/>
      <c r="E843" s="347"/>
      <c r="F843" s="348"/>
      <c r="G843" s="348"/>
      <c r="H843" s="355">
        <f t="shared" si="1863"/>
        <v>0</v>
      </c>
      <c r="I843" s="356">
        <f t="shared" si="1864"/>
        <v>719283707.77459502</v>
      </c>
      <c r="J843" s="356">
        <f t="shared" si="1865"/>
        <v>0</v>
      </c>
      <c r="K843" s="356">
        <f t="shared" si="1866"/>
        <v>-88856.6</v>
      </c>
      <c r="L843" s="356" t="e">
        <f t="shared" si="1867"/>
        <v>#DIV/0!</v>
      </c>
      <c r="M843" s="356" t="e">
        <f t="shared" si="1868"/>
        <v>#DIV/0!</v>
      </c>
      <c r="N843" s="361" t="e">
        <f t="shared" si="1869"/>
        <v>#DIV/0!</v>
      </c>
      <c r="O843" s="361" t="e">
        <f t="shared" si="1870"/>
        <v>#DIV/0!</v>
      </c>
      <c r="P843" s="361" t="e">
        <f t="shared" si="1871"/>
        <v>#DIV/0!</v>
      </c>
      <c r="Q843" s="361" t="e">
        <f t="shared" si="1878"/>
        <v>#DIV/0!</v>
      </c>
      <c r="R843" s="625"/>
      <c r="S843" s="625"/>
      <c r="T843" s="625"/>
      <c r="U843" s="625"/>
      <c r="V843" s="356">
        <f t="shared" si="1872"/>
        <v>-716196383.89999998</v>
      </c>
      <c r="W843" s="356">
        <f t="shared" si="1873"/>
        <v>-66571705.390000008</v>
      </c>
      <c r="X843" s="361" t="str">
        <f t="shared" si="1874"/>
        <v>SUL</v>
      </c>
      <c r="Y843" s="361" t="str">
        <f t="shared" si="1875"/>
        <v>OESTE</v>
      </c>
      <c r="Z843" s="361" t="str">
        <f t="shared" si="1876"/>
        <v>SUDOESTE</v>
      </c>
      <c r="AA843" s="358">
        <f t="shared" si="1879"/>
        <v>9.2552778091405261E-2</v>
      </c>
      <c r="AB843" s="359">
        <f t="shared" si="1877"/>
        <v>5.3104836644990341</v>
      </c>
      <c r="AC843" s="360"/>
    </row>
    <row r="844" spans="1:29" ht="17.25" customHeight="1" x14ac:dyDescent="0.25">
      <c r="A844" s="345" t="str">
        <f t="shared" si="1828"/>
        <v>MS 201 A</v>
      </c>
      <c r="B844" s="661"/>
      <c r="C844" s="661"/>
      <c r="D844" s="346"/>
      <c r="E844" s="347"/>
      <c r="F844" s="348"/>
      <c r="G844" s="348"/>
      <c r="H844" s="355">
        <f t="shared" si="1863"/>
        <v>0</v>
      </c>
      <c r="I844" s="356">
        <f t="shared" si="1864"/>
        <v>719283707.77459502</v>
      </c>
      <c r="J844" s="356">
        <f t="shared" si="1865"/>
        <v>0</v>
      </c>
      <c r="K844" s="356">
        <f t="shared" si="1866"/>
        <v>-88856.6</v>
      </c>
      <c r="L844" s="356" t="e">
        <f t="shared" si="1867"/>
        <v>#DIV/0!</v>
      </c>
      <c r="M844" s="356" t="e">
        <f t="shared" si="1868"/>
        <v>#DIV/0!</v>
      </c>
      <c r="N844" s="361" t="e">
        <f t="shared" si="1869"/>
        <v>#DIV/0!</v>
      </c>
      <c r="O844" s="361" t="e">
        <f t="shared" si="1870"/>
        <v>#DIV/0!</v>
      </c>
      <c r="P844" s="361" t="e">
        <f t="shared" si="1871"/>
        <v>#DIV/0!</v>
      </c>
      <c r="Q844" s="361" t="e">
        <f t="shared" si="1878"/>
        <v>#DIV/0!</v>
      </c>
      <c r="R844" s="625"/>
      <c r="S844" s="625"/>
      <c r="T844" s="625"/>
      <c r="U844" s="625"/>
      <c r="V844" s="356">
        <f t="shared" si="1872"/>
        <v>-716196383.89999998</v>
      </c>
      <c r="W844" s="356">
        <f t="shared" si="1873"/>
        <v>-66571705.390000008</v>
      </c>
      <c r="X844" s="361" t="str">
        <f t="shared" si="1874"/>
        <v>SUL</v>
      </c>
      <c r="Y844" s="361" t="str">
        <f t="shared" si="1875"/>
        <v>OESTE</v>
      </c>
      <c r="Z844" s="361" t="str">
        <f t="shared" si="1876"/>
        <v>SUDOESTE</v>
      </c>
      <c r="AA844" s="358">
        <f t="shared" si="1879"/>
        <v>9.2552778091405261E-2</v>
      </c>
      <c r="AB844" s="359">
        <f t="shared" si="1877"/>
        <v>5.3104836644990341</v>
      </c>
      <c r="AC844" s="360"/>
    </row>
    <row r="845" spans="1:29" ht="17.25" customHeight="1" x14ac:dyDescent="0.25">
      <c r="A845" s="345" t="str">
        <f t="shared" si="1828"/>
        <v>MS 201 A</v>
      </c>
      <c r="B845" s="661"/>
      <c r="C845" s="661"/>
      <c r="D845" s="346"/>
      <c r="E845" s="347"/>
      <c r="F845" s="348"/>
      <c r="G845" s="348"/>
      <c r="H845" s="355">
        <f t="shared" si="1863"/>
        <v>0</v>
      </c>
      <c r="I845" s="356">
        <f t="shared" si="1864"/>
        <v>719283707.77459502</v>
      </c>
      <c r="J845" s="356">
        <f t="shared" si="1865"/>
        <v>0</v>
      </c>
      <c r="K845" s="356">
        <f t="shared" si="1866"/>
        <v>-88856.6</v>
      </c>
      <c r="L845" s="356" t="e">
        <f t="shared" si="1867"/>
        <v>#DIV/0!</v>
      </c>
      <c r="M845" s="356" t="e">
        <f t="shared" si="1868"/>
        <v>#DIV/0!</v>
      </c>
      <c r="N845" s="361" t="e">
        <f t="shared" si="1869"/>
        <v>#DIV/0!</v>
      </c>
      <c r="O845" s="361" t="e">
        <f t="shared" si="1870"/>
        <v>#DIV/0!</v>
      </c>
      <c r="P845" s="361" t="e">
        <f t="shared" si="1871"/>
        <v>#DIV/0!</v>
      </c>
      <c r="Q845" s="361" t="e">
        <f t="shared" si="1878"/>
        <v>#DIV/0!</v>
      </c>
      <c r="R845" s="625"/>
      <c r="S845" s="625"/>
      <c r="T845" s="625"/>
      <c r="U845" s="625"/>
      <c r="V845" s="356">
        <f t="shared" si="1872"/>
        <v>-716196383.89999998</v>
      </c>
      <c r="W845" s="356">
        <f t="shared" si="1873"/>
        <v>-66571705.390000008</v>
      </c>
      <c r="X845" s="361" t="str">
        <f t="shared" si="1874"/>
        <v>SUL</v>
      </c>
      <c r="Y845" s="361" t="str">
        <f t="shared" si="1875"/>
        <v>OESTE</v>
      </c>
      <c r="Z845" s="361" t="str">
        <f t="shared" si="1876"/>
        <v>SUDOESTE</v>
      </c>
      <c r="AA845" s="358">
        <f t="shared" si="1879"/>
        <v>9.2552778091405261E-2</v>
      </c>
      <c r="AB845" s="359">
        <f t="shared" si="1877"/>
        <v>5.3104836644990341</v>
      </c>
      <c r="AC845" s="360"/>
    </row>
    <row r="846" spans="1:29" ht="17.25" customHeight="1" x14ac:dyDescent="0.25">
      <c r="A846" s="345" t="str">
        <f t="shared" si="1828"/>
        <v>MS 201 A</v>
      </c>
      <c r="B846" s="661"/>
      <c r="C846" s="661"/>
      <c r="D846" s="346"/>
      <c r="E846" s="347"/>
      <c r="F846" s="348"/>
      <c r="G846" s="348"/>
      <c r="H846" s="355">
        <f t="shared" si="1863"/>
        <v>0</v>
      </c>
      <c r="I846" s="356">
        <f t="shared" si="1864"/>
        <v>719283707.77459502</v>
      </c>
      <c r="J846" s="356">
        <f t="shared" si="1865"/>
        <v>0</v>
      </c>
      <c r="K846" s="356">
        <f t="shared" si="1866"/>
        <v>-88856.6</v>
      </c>
      <c r="L846" s="356" t="e">
        <f t="shared" si="1867"/>
        <v>#DIV/0!</v>
      </c>
      <c r="M846" s="356" t="e">
        <f t="shared" si="1868"/>
        <v>#DIV/0!</v>
      </c>
      <c r="N846" s="361" t="e">
        <f t="shared" si="1869"/>
        <v>#DIV/0!</v>
      </c>
      <c r="O846" s="361" t="e">
        <f t="shared" si="1870"/>
        <v>#DIV/0!</v>
      </c>
      <c r="P846" s="361" t="e">
        <f t="shared" si="1871"/>
        <v>#DIV/0!</v>
      </c>
      <c r="Q846" s="361" t="e">
        <f t="shared" si="1878"/>
        <v>#DIV/0!</v>
      </c>
      <c r="R846" s="625"/>
      <c r="S846" s="625"/>
      <c r="T846" s="625"/>
      <c r="U846" s="625"/>
      <c r="V846" s="356">
        <f t="shared" si="1872"/>
        <v>-716196383.89999998</v>
      </c>
      <c r="W846" s="356">
        <f t="shared" si="1873"/>
        <v>-66571705.390000008</v>
      </c>
      <c r="X846" s="361" t="str">
        <f t="shared" si="1874"/>
        <v>SUL</v>
      </c>
      <c r="Y846" s="361" t="str">
        <f t="shared" si="1875"/>
        <v>OESTE</v>
      </c>
      <c r="Z846" s="361" t="str">
        <f t="shared" si="1876"/>
        <v>SUDOESTE</v>
      </c>
      <c r="AA846" s="358">
        <f t="shared" si="1879"/>
        <v>9.2552778091405261E-2</v>
      </c>
      <c r="AB846" s="359">
        <f t="shared" si="1877"/>
        <v>5.3104836644990341</v>
      </c>
      <c r="AC846" s="360"/>
    </row>
    <row r="847" spans="1:29" ht="17.25" customHeight="1" x14ac:dyDescent="0.25">
      <c r="A847" s="345" t="str">
        <f t="shared" si="1828"/>
        <v>MS 201 A</v>
      </c>
      <c r="B847" s="661"/>
      <c r="C847" s="661"/>
      <c r="D847" s="346"/>
      <c r="E847" s="347"/>
      <c r="F847" s="348"/>
      <c r="G847" s="348"/>
      <c r="H847" s="355">
        <f t="shared" si="1863"/>
        <v>0</v>
      </c>
      <c r="I847" s="356">
        <f t="shared" si="1864"/>
        <v>719283707.77459502</v>
      </c>
      <c r="J847" s="356">
        <f t="shared" si="1865"/>
        <v>0</v>
      </c>
      <c r="K847" s="356">
        <f t="shared" si="1866"/>
        <v>-88856.6</v>
      </c>
      <c r="L847" s="356" t="e">
        <f t="shared" si="1867"/>
        <v>#DIV/0!</v>
      </c>
      <c r="M847" s="356" t="e">
        <f t="shared" si="1868"/>
        <v>#DIV/0!</v>
      </c>
      <c r="N847" s="361" t="e">
        <f t="shared" si="1869"/>
        <v>#DIV/0!</v>
      </c>
      <c r="O847" s="361" t="e">
        <f t="shared" si="1870"/>
        <v>#DIV/0!</v>
      </c>
      <c r="P847" s="361" t="e">
        <f t="shared" si="1871"/>
        <v>#DIV/0!</v>
      </c>
      <c r="Q847" s="361" t="e">
        <f t="shared" si="1878"/>
        <v>#DIV/0!</v>
      </c>
      <c r="R847" s="625"/>
      <c r="S847" s="625"/>
      <c r="T847" s="625"/>
      <c r="U847" s="625"/>
      <c r="V847" s="356">
        <f t="shared" si="1872"/>
        <v>-716196383.89999998</v>
      </c>
      <c r="W847" s="356">
        <f t="shared" si="1873"/>
        <v>-66571705.390000008</v>
      </c>
      <c r="X847" s="361" t="str">
        <f t="shared" si="1874"/>
        <v>SUL</v>
      </c>
      <c r="Y847" s="361" t="str">
        <f t="shared" si="1875"/>
        <v>OESTE</v>
      </c>
      <c r="Z847" s="361" t="str">
        <f t="shared" si="1876"/>
        <v>SUDOESTE</v>
      </c>
      <c r="AA847" s="358">
        <f t="shared" si="1879"/>
        <v>9.2552778091405261E-2</v>
      </c>
      <c r="AB847" s="359">
        <f t="shared" si="1877"/>
        <v>5.3104836644990341</v>
      </c>
      <c r="AC847" s="360"/>
    </row>
    <row r="848" spans="1:29" ht="17.25" customHeight="1" x14ac:dyDescent="0.25">
      <c r="A848" s="345" t="str">
        <f t="shared" si="1828"/>
        <v>MS 201 A</v>
      </c>
      <c r="B848" s="661"/>
      <c r="C848" s="661"/>
      <c r="D848" s="346"/>
      <c r="E848" s="347"/>
      <c r="F848" s="348"/>
      <c r="G848" s="348"/>
      <c r="H848" s="355">
        <f t="shared" si="1863"/>
        <v>0</v>
      </c>
      <c r="I848" s="356">
        <f t="shared" si="1864"/>
        <v>719283707.77459502</v>
      </c>
      <c r="J848" s="356">
        <f t="shared" si="1865"/>
        <v>0</v>
      </c>
      <c r="K848" s="356">
        <f t="shared" si="1866"/>
        <v>-88856.6</v>
      </c>
      <c r="L848" s="356" t="e">
        <f t="shared" si="1867"/>
        <v>#DIV/0!</v>
      </c>
      <c r="M848" s="356" t="e">
        <f t="shared" si="1868"/>
        <v>#DIV/0!</v>
      </c>
      <c r="N848" s="361" t="e">
        <f t="shared" si="1869"/>
        <v>#DIV/0!</v>
      </c>
      <c r="O848" s="361" t="e">
        <f t="shared" si="1870"/>
        <v>#DIV/0!</v>
      </c>
      <c r="P848" s="361" t="e">
        <f t="shared" si="1871"/>
        <v>#DIV/0!</v>
      </c>
      <c r="Q848" s="361" t="e">
        <f t="shared" si="1878"/>
        <v>#DIV/0!</v>
      </c>
      <c r="R848" s="625"/>
      <c r="S848" s="625"/>
      <c r="T848" s="625"/>
      <c r="U848" s="625"/>
      <c r="V848" s="356">
        <f t="shared" si="1872"/>
        <v>-716196383.89999998</v>
      </c>
      <c r="W848" s="356">
        <f t="shared" si="1873"/>
        <v>-66571705.390000008</v>
      </c>
      <c r="X848" s="361" t="str">
        <f t="shared" si="1874"/>
        <v>SUL</v>
      </c>
      <c r="Y848" s="361" t="str">
        <f t="shared" si="1875"/>
        <v>OESTE</v>
      </c>
      <c r="Z848" s="361" t="str">
        <f t="shared" si="1876"/>
        <v>SUDOESTE</v>
      </c>
      <c r="AA848" s="358">
        <f t="shared" si="1879"/>
        <v>9.2552778091405261E-2</v>
      </c>
      <c r="AB848" s="359">
        <f t="shared" si="1877"/>
        <v>5.3104836644990341</v>
      </c>
      <c r="AC848" s="360"/>
    </row>
    <row r="849" spans="1:29" ht="17.25" customHeight="1" x14ac:dyDescent="0.25">
      <c r="A849" s="345" t="str">
        <f t="shared" si="1828"/>
        <v>MS 201 A</v>
      </c>
      <c r="B849" s="661"/>
      <c r="C849" s="661"/>
      <c r="D849" s="346"/>
      <c r="E849" s="347"/>
      <c r="F849" s="348"/>
      <c r="G849" s="348"/>
      <c r="H849" s="355">
        <f t="shared" si="1863"/>
        <v>0</v>
      </c>
      <c r="I849" s="356">
        <f t="shared" si="1864"/>
        <v>719283707.77459502</v>
      </c>
      <c r="J849" s="356">
        <f t="shared" si="1865"/>
        <v>0</v>
      </c>
      <c r="K849" s="356">
        <f t="shared" si="1866"/>
        <v>-88856.6</v>
      </c>
      <c r="L849" s="356" t="e">
        <f t="shared" si="1867"/>
        <v>#DIV/0!</v>
      </c>
      <c r="M849" s="356" t="e">
        <f t="shared" si="1868"/>
        <v>#DIV/0!</v>
      </c>
      <c r="N849" s="361" t="e">
        <f t="shared" si="1869"/>
        <v>#DIV/0!</v>
      </c>
      <c r="O849" s="361" t="e">
        <f t="shared" si="1870"/>
        <v>#DIV/0!</v>
      </c>
      <c r="P849" s="361" t="e">
        <f t="shared" si="1871"/>
        <v>#DIV/0!</v>
      </c>
      <c r="Q849" s="361" t="e">
        <f t="shared" si="1878"/>
        <v>#DIV/0!</v>
      </c>
      <c r="R849" s="625"/>
      <c r="S849" s="625"/>
      <c r="T849" s="625"/>
      <c r="U849" s="625"/>
      <c r="V849" s="356">
        <f t="shared" si="1872"/>
        <v>-716196383.89999998</v>
      </c>
      <c r="W849" s="356">
        <f t="shared" si="1873"/>
        <v>-66571705.390000008</v>
      </c>
      <c r="X849" s="361" t="str">
        <f t="shared" si="1874"/>
        <v>SUL</v>
      </c>
      <c r="Y849" s="361" t="str">
        <f t="shared" si="1875"/>
        <v>OESTE</v>
      </c>
      <c r="Z849" s="361" t="str">
        <f t="shared" si="1876"/>
        <v>SUDOESTE</v>
      </c>
      <c r="AA849" s="358">
        <f t="shared" si="1879"/>
        <v>9.2552778091405261E-2</v>
      </c>
      <c r="AB849" s="359">
        <f t="shared" si="1877"/>
        <v>5.3104836644990341</v>
      </c>
      <c r="AC849" s="360"/>
    </row>
    <row r="850" spans="1:29" ht="17.25" customHeight="1" x14ac:dyDescent="0.25">
      <c r="A850" s="345" t="str">
        <f t="shared" si="1828"/>
        <v>MS 201 A</v>
      </c>
      <c r="B850" s="661"/>
      <c r="C850" s="661"/>
      <c r="D850" s="346"/>
      <c r="E850" s="347"/>
      <c r="F850" s="348"/>
      <c r="G850" s="348"/>
      <c r="H850" s="355">
        <f t="shared" si="1863"/>
        <v>0</v>
      </c>
      <c r="I850" s="356">
        <f t="shared" si="1864"/>
        <v>719283707.77459502</v>
      </c>
      <c r="J850" s="356">
        <f t="shared" si="1865"/>
        <v>0</v>
      </c>
      <c r="K850" s="356">
        <f t="shared" si="1866"/>
        <v>-88856.6</v>
      </c>
      <c r="L850" s="356" t="e">
        <f t="shared" si="1867"/>
        <v>#DIV/0!</v>
      </c>
      <c r="M850" s="356" t="e">
        <f t="shared" si="1868"/>
        <v>#DIV/0!</v>
      </c>
      <c r="N850" s="361" t="e">
        <f t="shared" si="1869"/>
        <v>#DIV/0!</v>
      </c>
      <c r="O850" s="361" t="e">
        <f t="shared" si="1870"/>
        <v>#DIV/0!</v>
      </c>
      <c r="P850" s="361" t="e">
        <f t="shared" si="1871"/>
        <v>#DIV/0!</v>
      </c>
      <c r="Q850" s="361" t="e">
        <f t="shared" si="1878"/>
        <v>#DIV/0!</v>
      </c>
      <c r="R850" s="625"/>
      <c r="S850" s="625"/>
      <c r="T850" s="625"/>
      <c r="U850" s="625"/>
      <c r="V850" s="356">
        <f t="shared" si="1872"/>
        <v>-716196383.89999998</v>
      </c>
      <c r="W850" s="356">
        <f t="shared" si="1873"/>
        <v>-66571705.390000008</v>
      </c>
      <c r="X850" s="361" t="str">
        <f t="shared" si="1874"/>
        <v>SUL</v>
      </c>
      <c r="Y850" s="361" t="str">
        <f t="shared" si="1875"/>
        <v>OESTE</v>
      </c>
      <c r="Z850" s="361" t="str">
        <f t="shared" si="1876"/>
        <v>SUDOESTE</v>
      </c>
      <c r="AA850" s="358">
        <f t="shared" si="1879"/>
        <v>9.2552778091405261E-2</v>
      </c>
      <c r="AB850" s="359">
        <f t="shared" si="1877"/>
        <v>5.3104836644990341</v>
      </c>
      <c r="AC850" s="360"/>
    </row>
    <row r="851" spans="1:29" ht="17.25" customHeight="1" x14ac:dyDescent="0.25">
      <c r="A851" s="345" t="str">
        <f t="shared" si="1828"/>
        <v>MS 201 A</v>
      </c>
      <c r="B851" s="661"/>
      <c r="C851" s="661"/>
      <c r="D851" s="346"/>
      <c r="E851" s="347"/>
      <c r="F851" s="348"/>
      <c r="G851" s="348"/>
      <c r="H851" s="355">
        <f t="shared" si="1863"/>
        <v>0</v>
      </c>
      <c r="I851" s="356">
        <f t="shared" si="1864"/>
        <v>719283707.77459502</v>
      </c>
      <c r="J851" s="356">
        <f t="shared" si="1865"/>
        <v>0</v>
      </c>
      <c r="K851" s="356">
        <f t="shared" si="1866"/>
        <v>-88856.6</v>
      </c>
      <c r="L851" s="356" t="e">
        <f t="shared" si="1867"/>
        <v>#DIV/0!</v>
      </c>
      <c r="M851" s="356" t="e">
        <f t="shared" si="1868"/>
        <v>#DIV/0!</v>
      </c>
      <c r="N851" s="361" t="e">
        <f t="shared" si="1869"/>
        <v>#DIV/0!</v>
      </c>
      <c r="O851" s="361" t="e">
        <f t="shared" si="1870"/>
        <v>#DIV/0!</v>
      </c>
      <c r="P851" s="361" t="e">
        <f t="shared" si="1871"/>
        <v>#DIV/0!</v>
      </c>
      <c r="Q851" s="361" t="e">
        <f t="shared" si="1878"/>
        <v>#DIV/0!</v>
      </c>
      <c r="R851" s="625"/>
      <c r="S851" s="625"/>
      <c r="T851" s="625"/>
      <c r="U851" s="625"/>
      <c r="V851" s="356">
        <f t="shared" si="1872"/>
        <v>-716196383.89999998</v>
      </c>
      <c r="W851" s="356">
        <f t="shared" si="1873"/>
        <v>-66571705.390000008</v>
      </c>
      <c r="X851" s="361" t="str">
        <f t="shared" si="1874"/>
        <v>SUL</v>
      </c>
      <c r="Y851" s="361" t="str">
        <f t="shared" si="1875"/>
        <v>OESTE</v>
      </c>
      <c r="Z851" s="361" t="str">
        <f t="shared" si="1876"/>
        <v>SUDOESTE</v>
      </c>
      <c r="AA851" s="358">
        <f t="shared" si="1879"/>
        <v>9.2552778091405261E-2</v>
      </c>
      <c r="AB851" s="359">
        <f t="shared" si="1877"/>
        <v>5.3104836644990341</v>
      </c>
      <c r="AC851" s="360"/>
    </row>
    <row r="852" spans="1:29" ht="17.25" customHeight="1" x14ac:dyDescent="0.25">
      <c r="A852" s="345" t="str">
        <f t="shared" si="1828"/>
        <v>MS 201 A</v>
      </c>
      <c r="B852" s="661"/>
      <c r="C852" s="661"/>
      <c r="D852" s="346"/>
      <c r="E852" s="347"/>
      <c r="F852" s="348"/>
      <c r="G852" s="348"/>
      <c r="H852" s="355">
        <f t="shared" si="1863"/>
        <v>0</v>
      </c>
      <c r="I852" s="356">
        <f t="shared" si="1864"/>
        <v>719283707.77459502</v>
      </c>
      <c r="J852" s="356">
        <f t="shared" si="1865"/>
        <v>0</v>
      </c>
      <c r="K852" s="356">
        <f t="shared" si="1866"/>
        <v>-88856.6</v>
      </c>
      <c r="L852" s="356" t="e">
        <f t="shared" si="1867"/>
        <v>#DIV/0!</v>
      </c>
      <c r="M852" s="356" t="e">
        <f t="shared" si="1868"/>
        <v>#DIV/0!</v>
      </c>
      <c r="N852" s="361" t="e">
        <f t="shared" si="1869"/>
        <v>#DIV/0!</v>
      </c>
      <c r="O852" s="361" t="e">
        <f t="shared" si="1870"/>
        <v>#DIV/0!</v>
      </c>
      <c r="P852" s="361" t="e">
        <f t="shared" si="1871"/>
        <v>#DIV/0!</v>
      </c>
      <c r="Q852" s="361" t="e">
        <f t="shared" si="1878"/>
        <v>#DIV/0!</v>
      </c>
      <c r="R852" s="625"/>
      <c r="S852" s="625"/>
      <c r="T852" s="625"/>
      <c r="U852" s="625"/>
      <c r="V852" s="356">
        <f t="shared" si="1872"/>
        <v>-716196383.89999998</v>
      </c>
      <c r="W852" s="356">
        <f t="shared" si="1873"/>
        <v>-66571705.390000008</v>
      </c>
      <c r="X852" s="361" t="str">
        <f t="shared" si="1874"/>
        <v>SUL</v>
      </c>
      <c r="Y852" s="361" t="str">
        <f t="shared" si="1875"/>
        <v>OESTE</v>
      </c>
      <c r="Z852" s="361" t="str">
        <f t="shared" si="1876"/>
        <v>SUDOESTE</v>
      </c>
      <c r="AA852" s="358">
        <f t="shared" si="1879"/>
        <v>9.2552778091405261E-2</v>
      </c>
      <c r="AB852" s="359">
        <f t="shared" si="1877"/>
        <v>5.3104836644990341</v>
      </c>
      <c r="AC852" s="360"/>
    </row>
    <row r="853" spans="1:29" ht="17.25" customHeight="1" x14ac:dyDescent="0.25">
      <c r="A853" s="345" t="str">
        <f t="shared" si="1828"/>
        <v>MS 201 A</v>
      </c>
      <c r="B853" s="661"/>
      <c r="C853" s="661"/>
      <c r="D853" s="346"/>
      <c r="E853" s="347"/>
      <c r="F853" s="348"/>
      <c r="G853" s="348"/>
      <c r="H853" s="355">
        <f t="shared" si="1863"/>
        <v>0</v>
      </c>
      <c r="I853" s="356">
        <f t="shared" si="1864"/>
        <v>719283707.77459502</v>
      </c>
      <c r="J853" s="356">
        <f t="shared" si="1865"/>
        <v>0</v>
      </c>
      <c r="K853" s="356">
        <f t="shared" si="1866"/>
        <v>-88856.6</v>
      </c>
      <c r="L853" s="356" t="e">
        <f t="shared" si="1867"/>
        <v>#DIV/0!</v>
      </c>
      <c r="M853" s="356" t="e">
        <f t="shared" si="1868"/>
        <v>#DIV/0!</v>
      </c>
      <c r="N853" s="361" t="e">
        <f t="shared" si="1869"/>
        <v>#DIV/0!</v>
      </c>
      <c r="O853" s="361" t="e">
        <f t="shared" si="1870"/>
        <v>#DIV/0!</v>
      </c>
      <c r="P853" s="361" t="e">
        <f t="shared" si="1871"/>
        <v>#DIV/0!</v>
      </c>
      <c r="Q853" s="361" t="e">
        <f t="shared" si="1878"/>
        <v>#DIV/0!</v>
      </c>
      <c r="R853" s="625"/>
      <c r="S853" s="625"/>
      <c r="T853" s="625"/>
      <c r="U853" s="625"/>
      <c r="V853" s="356">
        <f t="shared" si="1872"/>
        <v>-716196383.89999998</v>
      </c>
      <c r="W853" s="356">
        <f t="shared" si="1873"/>
        <v>-66571705.390000008</v>
      </c>
      <c r="X853" s="361" t="str">
        <f t="shared" si="1874"/>
        <v>SUL</v>
      </c>
      <c r="Y853" s="361" t="str">
        <f t="shared" si="1875"/>
        <v>OESTE</v>
      </c>
      <c r="Z853" s="361" t="str">
        <f t="shared" si="1876"/>
        <v>SUDOESTE</v>
      </c>
      <c r="AA853" s="358">
        <f t="shared" si="1879"/>
        <v>9.2552778091405261E-2</v>
      </c>
      <c r="AB853" s="359">
        <f t="shared" si="1877"/>
        <v>5.3104836644990341</v>
      </c>
      <c r="AC853" s="360"/>
    </row>
    <row r="854" spans="1:29" ht="17.25" customHeight="1" x14ac:dyDescent="0.25">
      <c r="A854" s="345" t="str">
        <f t="shared" si="1828"/>
        <v>MS 201 A</v>
      </c>
      <c r="B854" s="661"/>
      <c r="C854" s="661"/>
      <c r="D854" s="346"/>
      <c r="E854" s="347"/>
      <c r="F854" s="348"/>
      <c r="G854" s="348"/>
      <c r="H854" s="355">
        <f t="shared" si="1863"/>
        <v>0</v>
      </c>
      <c r="I854" s="356">
        <f t="shared" si="1864"/>
        <v>719283707.77459502</v>
      </c>
      <c r="J854" s="356">
        <f t="shared" si="1865"/>
        <v>0</v>
      </c>
      <c r="K854" s="356">
        <f t="shared" si="1866"/>
        <v>-88856.6</v>
      </c>
      <c r="L854" s="356" t="e">
        <f t="shared" si="1867"/>
        <v>#DIV/0!</v>
      </c>
      <c r="M854" s="356" t="e">
        <f t="shared" si="1868"/>
        <v>#DIV/0!</v>
      </c>
      <c r="N854" s="361" t="e">
        <f t="shared" si="1869"/>
        <v>#DIV/0!</v>
      </c>
      <c r="O854" s="361" t="e">
        <f t="shared" si="1870"/>
        <v>#DIV/0!</v>
      </c>
      <c r="P854" s="361" t="e">
        <f t="shared" si="1871"/>
        <v>#DIV/0!</v>
      </c>
      <c r="Q854" s="361" t="e">
        <f t="shared" si="1878"/>
        <v>#DIV/0!</v>
      </c>
      <c r="R854" s="625"/>
      <c r="S854" s="625"/>
      <c r="T854" s="625"/>
      <c r="U854" s="625"/>
      <c r="V854" s="356">
        <f t="shared" si="1872"/>
        <v>-716196383.89999998</v>
      </c>
      <c r="W854" s="356">
        <f t="shared" si="1873"/>
        <v>-66571705.390000008</v>
      </c>
      <c r="X854" s="361" t="str">
        <f t="shared" si="1874"/>
        <v>SUL</v>
      </c>
      <c r="Y854" s="361" t="str">
        <f t="shared" si="1875"/>
        <v>OESTE</v>
      </c>
      <c r="Z854" s="361" t="str">
        <f t="shared" si="1876"/>
        <v>SUDOESTE</v>
      </c>
      <c r="AA854" s="358">
        <f t="shared" si="1879"/>
        <v>9.2552778091405261E-2</v>
      </c>
      <c r="AB854" s="359">
        <f t="shared" si="1877"/>
        <v>5.3104836644990341</v>
      </c>
      <c r="AC854" s="360"/>
    </row>
    <row r="855" spans="1:29" ht="17.25" customHeight="1" x14ac:dyDescent="0.25">
      <c r="A855" s="345" t="str">
        <f t="shared" si="1828"/>
        <v>MS 201 A</v>
      </c>
      <c r="B855" s="661"/>
      <c r="C855" s="661"/>
      <c r="D855" s="346"/>
      <c r="E855" s="347"/>
      <c r="F855" s="348"/>
      <c r="G855" s="348"/>
      <c r="H855" s="355">
        <f t="shared" si="1863"/>
        <v>0</v>
      </c>
      <c r="I855" s="356">
        <f t="shared" si="1864"/>
        <v>719283707.77459502</v>
      </c>
      <c r="J855" s="356">
        <f t="shared" si="1865"/>
        <v>0</v>
      </c>
      <c r="K855" s="356">
        <f t="shared" si="1866"/>
        <v>-88856.6</v>
      </c>
      <c r="L855" s="356" t="e">
        <f t="shared" si="1867"/>
        <v>#DIV/0!</v>
      </c>
      <c r="M855" s="356" t="e">
        <f t="shared" si="1868"/>
        <v>#DIV/0!</v>
      </c>
      <c r="N855" s="361" t="e">
        <f t="shared" si="1869"/>
        <v>#DIV/0!</v>
      </c>
      <c r="O855" s="361" t="e">
        <f t="shared" si="1870"/>
        <v>#DIV/0!</v>
      </c>
      <c r="P855" s="361" t="e">
        <f t="shared" si="1871"/>
        <v>#DIV/0!</v>
      </c>
      <c r="Q855" s="361" t="e">
        <f t="shared" si="1878"/>
        <v>#DIV/0!</v>
      </c>
      <c r="R855" s="625"/>
      <c r="S855" s="625"/>
      <c r="T855" s="625"/>
      <c r="U855" s="625"/>
      <c r="V855" s="356">
        <f t="shared" si="1872"/>
        <v>-716196383.89999998</v>
      </c>
      <c r="W855" s="356">
        <f t="shared" si="1873"/>
        <v>-66571705.390000008</v>
      </c>
      <c r="X855" s="361" t="str">
        <f t="shared" si="1874"/>
        <v>SUL</v>
      </c>
      <c r="Y855" s="361" t="str">
        <f t="shared" si="1875"/>
        <v>OESTE</v>
      </c>
      <c r="Z855" s="361" t="str">
        <f t="shared" si="1876"/>
        <v>SUDOESTE</v>
      </c>
      <c r="AA855" s="358">
        <f t="shared" si="1879"/>
        <v>9.2552778091405261E-2</v>
      </c>
      <c r="AB855" s="359">
        <f t="shared" si="1877"/>
        <v>5.3104836644990341</v>
      </c>
      <c r="AC855" s="360"/>
    </row>
    <row r="856" spans="1:29" ht="17.25" customHeight="1" x14ac:dyDescent="0.25">
      <c r="A856" s="345" t="str">
        <f t="shared" ref="A856:A876" si="1880">A855</f>
        <v>MS 201 A</v>
      </c>
      <c r="B856" s="661"/>
      <c r="C856" s="661"/>
      <c r="D856" s="346"/>
      <c r="E856" s="347"/>
      <c r="F856" s="348"/>
      <c r="G856" s="348"/>
      <c r="H856" s="355">
        <f t="shared" si="1863"/>
        <v>0</v>
      </c>
      <c r="I856" s="356">
        <f t="shared" si="1864"/>
        <v>719283707.77459502</v>
      </c>
      <c r="J856" s="356">
        <f t="shared" si="1865"/>
        <v>0</v>
      </c>
      <c r="K856" s="356">
        <f t="shared" si="1866"/>
        <v>-88856.6</v>
      </c>
      <c r="L856" s="356" t="e">
        <f t="shared" si="1867"/>
        <v>#DIV/0!</v>
      </c>
      <c r="M856" s="356" t="e">
        <f t="shared" si="1868"/>
        <v>#DIV/0!</v>
      </c>
      <c r="N856" s="361" t="e">
        <f t="shared" si="1869"/>
        <v>#DIV/0!</v>
      </c>
      <c r="O856" s="361" t="e">
        <f t="shared" si="1870"/>
        <v>#DIV/0!</v>
      </c>
      <c r="P856" s="361" t="e">
        <f t="shared" si="1871"/>
        <v>#DIV/0!</v>
      </c>
      <c r="Q856" s="361" t="e">
        <f t="shared" si="1878"/>
        <v>#DIV/0!</v>
      </c>
      <c r="R856" s="625"/>
      <c r="S856" s="625"/>
      <c r="T856" s="625"/>
      <c r="U856" s="625"/>
      <c r="V856" s="356">
        <f t="shared" si="1872"/>
        <v>-716196383.89999998</v>
      </c>
      <c r="W856" s="356">
        <f t="shared" si="1873"/>
        <v>-66571705.390000008</v>
      </c>
      <c r="X856" s="361" t="str">
        <f t="shared" si="1874"/>
        <v>SUL</v>
      </c>
      <c r="Y856" s="361" t="str">
        <f t="shared" si="1875"/>
        <v>OESTE</v>
      </c>
      <c r="Z856" s="361" t="str">
        <f t="shared" si="1876"/>
        <v>SUDOESTE</v>
      </c>
      <c r="AA856" s="358">
        <f t="shared" si="1879"/>
        <v>9.2552778091405261E-2</v>
      </c>
      <c r="AB856" s="359">
        <f t="shared" si="1877"/>
        <v>5.3104836644990341</v>
      </c>
      <c r="AC856" s="360"/>
    </row>
    <row r="857" spans="1:29" ht="17.25" customHeight="1" x14ac:dyDescent="0.25">
      <c r="A857" s="345" t="str">
        <f t="shared" si="1880"/>
        <v>MS 201 A</v>
      </c>
      <c r="B857" s="661"/>
      <c r="C857" s="661"/>
      <c r="D857" s="346"/>
      <c r="E857" s="347"/>
      <c r="F857" s="348"/>
      <c r="G857" s="348"/>
      <c r="H857" s="355">
        <f t="shared" si="1863"/>
        <v>0</v>
      </c>
      <c r="I857" s="356">
        <f t="shared" si="1864"/>
        <v>719283707.77459502</v>
      </c>
      <c r="J857" s="356">
        <f t="shared" si="1865"/>
        <v>0</v>
      </c>
      <c r="K857" s="356">
        <f t="shared" si="1866"/>
        <v>-88856.6</v>
      </c>
      <c r="L857" s="356" t="e">
        <f t="shared" si="1867"/>
        <v>#DIV/0!</v>
      </c>
      <c r="M857" s="356" t="e">
        <f t="shared" si="1868"/>
        <v>#DIV/0!</v>
      </c>
      <c r="N857" s="361" t="e">
        <f t="shared" si="1869"/>
        <v>#DIV/0!</v>
      </c>
      <c r="O857" s="361" t="e">
        <f t="shared" si="1870"/>
        <v>#DIV/0!</v>
      </c>
      <c r="P857" s="361" t="e">
        <f t="shared" si="1871"/>
        <v>#DIV/0!</v>
      </c>
      <c r="Q857" s="361" t="e">
        <f t="shared" si="1878"/>
        <v>#DIV/0!</v>
      </c>
      <c r="R857" s="625"/>
      <c r="S857" s="625"/>
      <c r="T857" s="625"/>
      <c r="U857" s="625"/>
      <c r="V857" s="356">
        <f t="shared" si="1872"/>
        <v>-716196383.89999998</v>
      </c>
      <c r="W857" s="356">
        <f t="shared" si="1873"/>
        <v>-66571705.390000008</v>
      </c>
      <c r="X857" s="361" t="str">
        <f t="shared" si="1874"/>
        <v>SUL</v>
      </c>
      <c r="Y857" s="361" t="str">
        <f t="shared" si="1875"/>
        <v>OESTE</v>
      </c>
      <c r="Z857" s="361" t="str">
        <f t="shared" si="1876"/>
        <v>SUDOESTE</v>
      </c>
      <c r="AA857" s="358">
        <f t="shared" si="1879"/>
        <v>9.2552778091405261E-2</v>
      </c>
      <c r="AB857" s="359">
        <f t="shared" si="1877"/>
        <v>5.3104836644990341</v>
      </c>
      <c r="AC857" s="360"/>
    </row>
    <row r="858" spans="1:29" ht="17.25" customHeight="1" x14ac:dyDescent="0.25">
      <c r="A858" s="345" t="str">
        <f t="shared" si="1880"/>
        <v>MS 201 A</v>
      </c>
      <c r="B858" s="661"/>
      <c r="C858" s="661"/>
      <c r="D858" s="346"/>
      <c r="E858" s="347"/>
      <c r="F858" s="348"/>
      <c r="G858" s="348"/>
      <c r="H858" s="355">
        <f t="shared" si="1863"/>
        <v>0</v>
      </c>
      <c r="I858" s="356">
        <f t="shared" si="1864"/>
        <v>719283707.77459502</v>
      </c>
      <c r="J858" s="356">
        <f t="shared" si="1865"/>
        <v>0</v>
      </c>
      <c r="K858" s="356">
        <f t="shared" si="1866"/>
        <v>-88856.6</v>
      </c>
      <c r="L858" s="356" t="e">
        <f t="shared" si="1867"/>
        <v>#DIV/0!</v>
      </c>
      <c r="M858" s="356" t="e">
        <f t="shared" si="1868"/>
        <v>#DIV/0!</v>
      </c>
      <c r="N858" s="361" t="e">
        <f t="shared" si="1869"/>
        <v>#DIV/0!</v>
      </c>
      <c r="O858" s="361" t="e">
        <f t="shared" si="1870"/>
        <v>#DIV/0!</v>
      </c>
      <c r="P858" s="361" t="e">
        <f t="shared" si="1871"/>
        <v>#DIV/0!</v>
      </c>
      <c r="Q858" s="361" t="e">
        <f t="shared" si="1878"/>
        <v>#DIV/0!</v>
      </c>
      <c r="R858" s="625"/>
      <c r="S858" s="625"/>
      <c r="T858" s="625"/>
      <c r="U858" s="625"/>
      <c r="V858" s="356">
        <f t="shared" si="1872"/>
        <v>-716196383.89999998</v>
      </c>
      <c r="W858" s="356">
        <f t="shared" si="1873"/>
        <v>-66571705.390000008</v>
      </c>
      <c r="X858" s="361" t="str">
        <f t="shared" si="1874"/>
        <v>SUL</v>
      </c>
      <c r="Y858" s="361" t="str">
        <f t="shared" si="1875"/>
        <v>OESTE</v>
      </c>
      <c r="Z858" s="361" t="str">
        <f t="shared" si="1876"/>
        <v>SUDOESTE</v>
      </c>
      <c r="AA858" s="358">
        <f t="shared" si="1879"/>
        <v>9.2552778091405261E-2</v>
      </c>
      <c r="AB858" s="359">
        <f t="shared" si="1877"/>
        <v>5.3104836644990341</v>
      </c>
      <c r="AC858" s="360"/>
    </row>
    <row r="859" spans="1:29" ht="17.25" customHeight="1" x14ac:dyDescent="0.25">
      <c r="A859" s="345" t="str">
        <f t="shared" si="1880"/>
        <v>MS 201 A</v>
      </c>
      <c r="B859" s="661"/>
      <c r="C859" s="661"/>
      <c r="D859" s="346"/>
      <c r="E859" s="347"/>
      <c r="F859" s="348"/>
      <c r="G859" s="348"/>
      <c r="H859" s="355">
        <f t="shared" si="1863"/>
        <v>0</v>
      </c>
      <c r="I859" s="356">
        <f t="shared" si="1864"/>
        <v>719283707.77459502</v>
      </c>
      <c r="J859" s="356">
        <f t="shared" si="1865"/>
        <v>0</v>
      </c>
      <c r="K859" s="356">
        <f t="shared" si="1866"/>
        <v>-88856.6</v>
      </c>
      <c r="L859" s="356" t="e">
        <f t="shared" si="1867"/>
        <v>#DIV/0!</v>
      </c>
      <c r="M859" s="356" t="e">
        <f t="shared" si="1868"/>
        <v>#DIV/0!</v>
      </c>
      <c r="N859" s="361" t="e">
        <f t="shared" si="1869"/>
        <v>#DIV/0!</v>
      </c>
      <c r="O859" s="361" t="e">
        <f t="shared" si="1870"/>
        <v>#DIV/0!</v>
      </c>
      <c r="P859" s="361" t="e">
        <f t="shared" si="1871"/>
        <v>#DIV/0!</v>
      </c>
      <c r="Q859" s="361" t="e">
        <f t="shared" si="1878"/>
        <v>#DIV/0!</v>
      </c>
      <c r="R859" s="625"/>
      <c r="S859" s="625"/>
      <c r="T859" s="625"/>
      <c r="U859" s="625"/>
      <c r="V859" s="356">
        <f t="shared" si="1872"/>
        <v>-716196383.89999998</v>
      </c>
      <c r="W859" s="356">
        <f t="shared" si="1873"/>
        <v>-66571705.390000008</v>
      </c>
      <c r="X859" s="361" t="str">
        <f t="shared" si="1874"/>
        <v>SUL</v>
      </c>
      <c r="Y859" s="361" t="str">
        <f t="shared" si="1875"/>
        <v>OESTE</v>
      </c>
      <c r="Z859" s="361" t="str">
        <f t="shared" si="1876"/>
        <v>SUDOESTE</v>
      </c>
      <c r="AA859" s="358">
        <f t="shared" si="1879"/>
        <v>9.2552778091405261E-2</v>
      </c>
      <c r="AB859" s="359">
        <f t="shared" si="1877"/>
        <v>5.3104836644990341</v>
      </c>
      <c r="AC859" s="360"/>
    </row>
    <row r="860" spans="1:29" ht="17.25" customHeight="1" x14ac:dyDescent="0.25">
      <c r="A860" s="345" t="str">
        <f t="shared" si="1880"/>
        <v>MS 201 A</v>
      </c>
      <c r="B860" s="661"/>
      <c r="C860" s="661"/>
      <c r="D860" s="346"/>
      <c r="E860" s="347"/>
      <c r="F860" s="348"/>
      <c r="G860" s="348"/>
      <c r="H860" s="355">
        <f t="shared" si="1863"/>
        <v>0</v>
      </c>
      <c r="I860" s="356">
        <f t="shared" si="1864"/>
        <v>719283707.77459502</v>
      </c>
      <c r="J860" s="356">
        <f t="shared" si="1865"/>
        <v>0</v>
      </c>
      <c r="K860" s="356">
        <f t="shared" si="1866"/>
        <v>-88856.6</v>
      </c>
      <c r="L860" s="356" t="e">
        <f t="shared" si="1867"/>
        <v>#DIV/0!</v>
      </c>
      <c r="M860" s="356" t="e">
        <f t="shared" si="1868"/>
        <v>#DIV/0!</v>
      </c>
      <c r="N860" s="361" t="e">
        <f t="shared" si="1869"/>
        <v>#DIV/0!</v>
      </c>
      <c r="O860" s="361" t="e">
        <f t="shared" si="1870"/>
        <v>#DIV/0!</v>
      </c>
      <c r="P860" s="361" t="e">
        <f t="shared" si="1871"/>
        <v>#DIV/0!</v>
      </c>
      <c r="Q860" s="361" t="e">
        <f t="shared" si="1878"/>
        <v>#DIV/0!</v>
      </c>
      <c r="R860" s="625"/>
      <c r="S860" s="625"/>
      <c r="T860" s="625"/>
      <c r="U860" s="625"/>
      <c r="V860" s="356">
        <f t="shared" si="1872"/>
        <v>-716196383.89999998</v>
      </c>
      <c r="W860" s="356">
        <f t="shared" si="1873"/>
        <v>-66571705.390000008</v>
      </c>
      <c r="X860" s="361" t="str">
        <f t="shared" si="1874"/>
        <v>SUL</v>
      </c>
      <c r="Y860" s="361" t="str">
        <f t="shared" si="1875"/>
        <v>OESTE</v>
      </c>
      <c r="Z860" s="361" t="str">
        <f t="shared" si="1876"/>
        <v>SUDOESTE</v>
      </c>
      <c r="AA860" s="358">
        <f t="shared" si="1879"/>
        <v>9.2552778091405261E-2</v>
      </c>
      <c r="AB860" s="359">
        <f t="shared" si="1877"/>
        <v>5.3104836644990341</v>
      </c>
      <c r="AC860" s="360"/>
    </row>
    <row r="861" spans="1:29" ht="17.25" customHeight="1" x14ac:dyDescent="0.25">
      <c r="A861" s="345" t="str">
        <f t="shared" si="1880"/>
        <v>MS 201 A</v>
      </c>
      <c r="B861" s="661"/>
      <c r="C861" s="661"/>
      <c r="D861" s="346"/>
      <c r="E861" s="347"/>
      <c r="F861" s="348"/>
      <c r="G861" s="348"/>
      <c r="H861" s="355">
        <f t="shared" si="1863"/>
        <v>0</v>
      </c>
      <c r="I861" s="356">
        <f t="shared" si="1864"/>
        <v>719283707.77459502</v>
      </c>
      <c r="J861" s="356">
        <f t="shared" si="1865"/>
        <v>0</v>
      </c>
      <c r="K861" s="356">
        <f t="shared" si="1866"/>
        <v>-88856.6</v>
      </c>
      <c r="L861" s="356" t="e">
        <f t="shared" si="1867"/>
        <v>#DIV/0!</v>
      </c>
      <c r="M861" s="356" t="e">
        <f t="shared" si="1868"/>
        <v>#DIV/0!</v>
      </c>
      <c r="N861" s="361" t="e">
        <f t="shared" si="1869"/>
        <v>#DIV/0!</v>
      </c>
      <c r="O861" s="361" t="e">
        <f t="shared" si="1870"/>
        <v>#DIV/0!</v>
      </c>
      <c r="P861" s="361" t="e">
        <f t="shared" si="1871"/>
        <v>#DIV/0!</v>
      </c>
      <c r="Q861" s="361" t="e">
        <f t="shared" si="1878"/>
        <v>#DIV/0!</v>
      </c>
      <c r="R861" s="625"/>
      <c r="S861" s="625"/>
      <c r="T861" s="625"/>
      <c r="U861" s="625"/>
      <c r="V861" s="356">
        <f t="shared" si="1872"/>
        <v>-716196383.89999998</v>
      </c>
      <c r="W861" s="356">
        <f t="shared" si="1873"/>
        <v>-66571705.390000008</v>
      </c>
      <c r="X861" s="361" t="str">
        <f t="shared" si="1874"/>
        <v>SUL</v>
      </c>
      <c r="Y861" s="361" t="str">
        <f t="shared" si="1875"/>
        <v>OESTE</v>
      </c>
      <c r="Z861" s="361" t="str">
        <f t="shared" si="1876"/>
        <v>SUDOESTE</v>
      </c>
      <c r="AA861" s="358">
        <f t="shared" si="1879"/>
        <v>9.2552778091405261E-2</v>
      </c>
      <c r="AB861" s="359">
        <f t="shared" si="1877"/>
        <v>5.3104836644990341</v>
      </c>
      <c r="AC861" s="360"/>
    </row>
    <row r="862" spans="1:29" ht="17.25" customHeight="1" x14ac:dyDescent="0.25">
      <c r="A862" s="345" t="str">
        <f t="shared" si="1880"/>
        <v>MS 201 A</v>
      </c>
      <c r="B862" s="661"/>
      <c r="C862" s="661"/>
      <c r="D862" s="346"/>
      <c r="E862" s="347"/>
      <c r="F862" s="348"/>
      <c r="G862" s="348"/>
      <c r="H862" s="355">
        <f t="shared" si="1863"/>
        <v>0</v>
      </c>
      <c r="I862" s="356">
        <f t="shared" si="1864"/>
        <v>719283707.77459502</v>
      </c>
      <c r="J862" s="356">
        <f t="shared" si="1865"/>
        <v>0</v>
      </c>
      <c r="K862" s="356">
        <f t="shared" si="1866"/>
        <v>-88856.6</v>
      </c>
      <c r="L862" s="356" t="e">
        <f t="shared" si="1867"/>
        <v>#DIV/0!</v>
      </c>
      <c r="M862" s="356" t="e">
        <f t="shared" si="1868"/>
        <v>#DIV/0!</v>
      </c>
      <c r="N862" s="361" t="e">
        <f t="shared" si="1869"/>
        <v>#DIV/0!</v>
      </c>
      <c r="O862" s="361" t="e">
        <f t="shared" si="1870"/>
        <v>#DIV/0!</v>
      </c>
      <c r="P862" s="361" t="e">
        <f t="shared" si="1871"/>
        <v>#DIV/0!</v>
      </c>
      <c r="Q862" s="361" t="e">
        <f t="shared" si="1878"/>
        <v>#DIV/0!</v>
      </c>
      <c r="R862" s="625"/>
      <c r="S862" s="625"/>
      <c r="T862" s="625"/>
      <c r="U862" s="625"/>
      <c r="V862" s="356">
        <f t="shared" si="1872"/>
        <v>-716196383.89999998</v>
      </c>
      <c r="W862" s="356">
        <f t="shared" si="1873"/>
        <v>-66571705.390000008</v>
      </c>
      <c r="X862" s="361" t="str">
        <f t="shared" si="1874"/>
        <v>SUL</v>
      </c>
      <c r="Y862" s="361" t="str">
        <f t="shared" si="1875"/>
        <v>OESTE</v>
      </c>
      <c r="Z862" s="361" t="str">
        <f t="shared" si="1876"/>
        <v>SUDOESTE</v>
      </c>
      <c r="AA862" s="358">
        <f t="shared" si="1879"/>
        <v>9.2552778091405261E-2</v>
      </c>
      <c r="AB862" s="359">
        <f t="shared" si="1877"/>
        <v>5.3104836644990341</v>
      </c>
      <c r="AC862" s="360"/>
    </row>
    <row r="863" spans="1:29" ht="17.25" customHeight="1" x14ac:dyDescent="0.25">
      <c r="A863" s="345" t="str">
        <f t="shared" si="1880"/>
        <v>MS 201 A</v>
      </c>
      <c r="B863" s="661"/>
      <c r="C863" s="661"/>
      <c r="D863" s="346"/>
      <c r="E863" s="347"/>
      <c r="F863" s="348"/>
      <c r="G863" s="348"/>
      <c r="H863" s="355">
        <f t="shared" si="1863"/>
        <v>0</v>
      </c>
      <c r="I863" s="356">
        <f t="shared" si="1864"/>
        <v>719283707.77459502</v>
      </c>
      <c r="J863" s="356">
        <f t="shared" si="1865"/>
        <v>0</v>
      </c>
      <c r="K863" s="356">
        <f t="shared" si="1866"/>
        <v>-88856.6</v>
      </c>
      <c r="L863" s="356" t="e">
        <f t="shared" si="1867"/>
        <v>#DIV/0!</v>
      </c>
      <c r="M863" s="356" t="e">
        <f t="shared" si="1868"/>
        <v>#DIV/0!</v>
      </c>
      <c r="N863" s="361" t="e">
        <f t="shared" si="1869"/>
        <v>#DIV/0!</v>
      </c>
      <c r="O863" s="361" t="e">
        <f t="shared" si="1870"/>
        <v>#DIV/0!</v>
      </c>
      <c r="P863" s="361" t="e">
        <f t="shared" si="1871"/>
        <v>#DIV/0!</v>
      </c>
      <c r="Q863" s="361" t="e">
        <f t="shared" si="1878"/>
        <v>#DIV/0!</v>
      </c>
      <c r="R863" s="625"/>
      <c r="S863" s="625"/>
      <c r="T863" s="625"/>
      <c r="U863" s="625"/>
      <c r="V863" s="356">
        <f t="shared" si="1872"/>
        <v>-716196383.89999998</v>
      </c>
      <c r="W863" s="356">
        <f t="shared" si="1873"/>
        <v>-66571705.390000008</v>
      </c>
      <c r="X863" s="361" t="str">
        <f t="shared" si="1874"/>
        <v>SUL</v>
      </c>
      <c r="Y863" s="361" t="str">
        <f t="shared" si="1875"/>
        <v>OESTE</v>
      </c>
      <c r="Z863" s="361" t="str">
        <f t="shared" si="1876"/>
        <v>SUDOESTE</v>
      </c>
      <c r="AA863" s="358">
        <f t="shared" si="1879"/>
        <v>9.2552778091405261E-2</v>
      </c>
      <c r="AB863" s="359">
        <f t="shared" si="1877"/>
        <v>5.3104836644990341</v>
      </c>
      <c r="AC863" s="360"/>
    </row>
    <row r="864" spans="1:29" ht="17.25" customHeight="1" x14ac:dyDescent="0.25">
      <c r="A864" s="345" t="str">
        <f t="shared" si="1880"/>
        <v>MS 201 A</v>
      </c>
      <c r="B864" s="661"/>
      <c r="C864" s="661"/>
      <c r="D864" s="346"/>
      <c r="E864" s="347"/>
      <c r="F864" s="348"/>
      <c r="G864" s="348"/>
      <c r="H864" s="355">
        <f t="shared" si="1863"/>
        <v>0</v>
      </c>
      <c r="I864" s="356">
        <f t="shared" si="1864"/>
        <v>719283707.77459502</v>
      </c>
      <c r="J864" s="356">
        <f t="shared" si="1865"/>
        <v>0</v>
      </c>
      <c r="K864" s="356">
        <f t="shared" si="1866"/>
        <v>-88856.6</v>
      </c>
      <c r="L864" s="356" t="e">
        <f t="shared" si="1867"/>
        <v>#DIV/0!</v>
      </c>
      <c r="M864" s="356" t="e">
        <f t="shared" si="1868"/>
        <v>#DIV/0!</v>
      </c>
      <c r="N864" s="361" t="e">
        <f t="shared" si="1869"/>
        <v>#DIV/0!</v>
      </c>
      <c r="O864" s="361" t="e">
        <f t="shared" si="1870"/>
        <v>#DIV/0!</v>
      </c>
      <c r="P864" s="361" t="e">
        <f t="shared" si="1871"/>
        <v>#DIV/0!</v>
      </c>
      <c r="Q864" s="361" t="e">
        <f t="shared" si="1878"/>
        <v>#DIV/0!</v>
      </c>
      <c r="R864" s="625"/>
      <c r="S864" s="625"/>
      <c r="T864" s="625"/>
      <c r="U864" s="625"/>
      <c r="V864" s="356">
        <f t="shared" si="1872"/>
        <v>-716196383.89999998</v>
      </c>
      <c r="W864" s="356">
        <f t="shared" si="1873"/>
        <v>-66571705.390000008</v>
      </c>
      <c r="X864" s="361" t="str">
        <f t="shared" si="1874"/>
        <v>SUL</v>
      </c>
      <c r="Y864" s="361" t="str">
        <f t="shared" si="1875"/>
        <v>OESTE</v>
      </c>
      <c r="Z864" s="361" t="str">
        <f t="shared" si="1876"/>
        <v>SUDOESTE</v>
      </c>
      <c r="AA864" s="358">
        <f t="shared" si="1879"/>
        <v>9.2552778091405261E-2</v>
      </c>
      <c r="AB864" s="359">
        <f t="shared" si="1877"/>
        <v>5.3104836644990341</v>
      </c>
      <c r="AC864" s="360"/>
    </row>
    <row r="865" spans="1:29" ht="17.25" customHeight="1" x14ac:dyDescent="0.25">
      <c r="A865" s="345" t="str">
        <f t="shared" si="1880"/>
        <v>MS 201 A</v>
      </c>
      <c r="B865" s="661"/>
      <c r="C865" s="661"/>
      <c r="D865" s="346"/>
      <c r="E865" s="347"/>
      <c r="F865" s="348"/>
      <c r="G865" s="348"/>
      <c r="H865" s="355">
        <f t="shared" si="1863"/>
        <v>0</v>
      </c>
      <c r="I865" s="356">
        <f t="shared" si="1864"/>
        <v>719283707.77459502</v>
      </c>
      <c r="J865" s="356">
        <f t="shared" si="1865"/>
        <v>0</v>
      </c>
      <c r="K865" s="356">
        <f t="shared" si="1866"/>
        <v>-88856.6</v>
      </c>
      <c r="L865" s="356" t="e">
        <f t="shared" si="1867"/>
        <v>#DIV/0!</v>
      </c>
      <c r="M865" s="356" t="e">
        <f t="shared" si="1868"/>
        <v>#DIV/0!</v>
      </c>
      <c r="N865" s="361" t="e">
        <f t="shared" si="1869"/>
        <v>#DIV/0!</v>
      </c>
      <c r="O865" s="361" t="e">
        <f t="shared" si="1870"/>
        <v>#DIV/0!</v>
      </c>
      <c r="P865" s="361" t="e">
        <f t="shared" si="1871"/>
        <v>#DIV/0!</v>
      </c>
      <c r="Q865" s="361" t="e">
        <f t="shared" si="1878"/>
        <v>#DIV/0!</v>
      </c>
      <c r="R865" s="625"/>
      <c r="S865" s="625"/>
      <c r="T865" s="625"/>
      <c r="U865" s="625"/>
      <c r="V865" s="356">
        <f t="shared" si="1872"/>
        <v>-716196383.89999998</v>
      </c>
      <c r="W865" s="356">
        <f t="shared" si="1873"/>
        <v>-66571705.390000008</v>
      </c>
      <c r="X865" s="361" t="str">
        <f t="shared" si="1874"/>
        <v>SUL</v>
      </c>
      <c r="Y865" s="361" t="str">
        <f t="shared" si="1875"/>
        <v>OESTE</v>
      </c>
      <c r="Z865" s="361" t="str">
        <f t="shared" si="1876"/>
        <v>SUDOESTE</v>
      </c>
      <c r="AA865" s="358">
        <f t="shared" si="1879"/>
        <v>9.2552778091405261E-2</v>
      </c>
      <c r="AB865" s="359">
        <f t="shared" si="1877"/>
        <v>5.3104836644990341</v>
      </c>
      <c r="AC865" s="360"/>
    </row>
    <row r="866" spans="1:29" ht="17.25" customHeight="1" x14ac:dyDescent="0.25">
      <c r="A866" s="345" t="str">
        <f t="shared" si="1880"/>
        <v>MS 201 A</v>
      </c>
      <c r="B866" s="661"/>
      <c r="C866" s="661"/>
      <c r="D866" s="346"/>
      <c r="E866" s="347"/>
      <c r="F866" s="348"/>
      <c r="G866" s="348"/>
      <c r="H866" s="355">
        <f t="shared" si="1863"/>
        <v>0</v>
      </c>
      <c r="I866" s="356">
        <f t="shared" si="1864"/>
        <v>719283707.77459502</v>
      </c>
      <c r="J866" s="356">
        <f t="shared" si="1865"/>
        <v>0</v>
      </c>
      <c r="K866" s="356">
        <f t="shared" si="1866"/>
        <v>-88856.6</v>
      </c>
      <c r="L866" s="356" t="e">
        <f t="shared" si="1867"/>
        <v>#DIV/0!</v>
      </c>
      <c r="M866" s="356" t="e">
        <f t="shared" si="1868"/>
        <v>#DIV/0!</v>
      </c>
      <c r="N866" s="361" t="e">
        <f t="shared" si="1869"/>
        <v>#DIV/0!</v>
      </c>
      <c r="O866" s="361" t="e">
        <f t="shared" si="1870"/>
        <v>#DIV/0!</v>
      </c>
      <c r="P866" s="361" t="e">
        <f t="shared" si="1871"/>
        <v>#DIV/0!</v>
      </c>
      <c r="Q866" s="361" t="e">
        <f t="shared" si="1878"/>
        <v>#DIV/0!</v>
      </c>
      <c r="R866" s="625"/>
      <c r="S866" s="625"/>
      <c r="T866" s="625"/>
      <c r="U866" s="625"/>
      <c r="V866" s="356">
        <f t="shared" si="1872"/>
        <v>-716196383.89999998</v>
      </c>
      <c r="W866" s="356">
        <f t="shared" si="1873"/>
        <v>-66571705.390000008</v>
      </c>
      <c r="X866" s="361" t="str">
        <f t="shared" si="1874"/>
        <v>SUL</v>
      </c>
      <c r="Y866" s="361" t="str">
        <f t="shared" si="1875"/>
        <v>OESTE</v>
      </c>
      <c r="Z866" s="361" t="str">
        <f t="shared" si="1876"/>
        <v>SUDOESTE</v>
      </c>
      <c r="AA866" s="358">
        <f t="shared" si="1879"/>
        <v>9.2552778091405261E-2</v>
      </c>
      <c r="AB866" s="359">
        <f t="shared" si="1877"/>
        <v>5.3104836644990341</v>
      </c>
      <c r="AC866" s="360"/>
    </row>
    <row r="867" spans="1:29" ht="17.25" customHeight="1" x14ac:dyDescent="0.25">
      <c r="A867" s="345" t="str">
        <f t="shared" si="1880"/>
        <v>MS 201 A</v>
      </c>
      <c r="B867" s="661"/>
      <c r="C867" s="661"/>
      <c r="D867" s="346"/>
      <c r="E867" s="347"/>
      <c r="F867" s="348"/>
      <c r="G867" s="348"/>
      <c r="H867" s="355">
        <f t="shared" si="1863"/>
        <v>0</v>
      </c>
      <c r="I867" s="356">
        <f t="shared" si="1864"/>
        <v>719283707.77459502</v>
      </c>
      <c r="J867" s="356">
        <f t="shared" si="1865"/>
        <v>0</v>
      </c>
      <c r="K867" s="356">
        <f t="shared" si="1866"/>
        <v>-88856.6</v>
      </c>
      <c r="L867" s="356" t="e">
        <f t="shared" si="1867"/>
        <v>#DIV/0!</v>
      </c>
      <c r="M867" s="356" t="e">
        <f t="shared" si="1868"/>
        <v>#DIV/0!</v>
      </c>
      <c r="N867" s="361" t="e">
        <f t="shared" si="1869"/>
        <v>#DIV/0!</v>
      </c>
      <c r="O867" s="361" t="e">
        <f t="shared" si="1870"/>
        <v>#DIV/0!</v>
      </c>
      <c r="P867" s="361" t="e">
        <f t="shared" si="1871"/>
        <v>#DIV/0!</v>
      </c>
      <c r="Q867" s="361" t="e">
        <f t="shared" si="1878"/>
        <v>#DIV/0!</v>
      </c>
      <c r="R867" s="625"/>
      <c r="S867" s="625"/>
      <c r="T867" s="625"/>
      <c r="U867" s="625"/>
      <c r="V867" s="356">
        <f t="shared" si="1872"/>
        <v>-716196383.89999998</v>
      </c>
      <c r="W867" s="356">
        <f t="shared" si="1873"/>
        <v>-66571705.390000008</v>
      </c>
      <c r="X867" s="361" t="str">
        <f t="shared" si="1874"/>
        <v>SUL</v>
      </c>
      <c r="Y867" s="361" t="str">
        <f t="shared" si="1875"/>
        <v>OESTE</v>
      </c>
      <c r="Z867" s="361" t="str">
        <f t="shared" si="1876"/>
        <v>SUDOESTE</v>
      </c>
      <c r="AA867" s="358">
        <f t="shared" si="1879"/>
        <v>9.2552778091405261E-2</v>
      </c>
      <c r="AB867" s="359">
        <f t="shared" si="1877"/>
        <v>5.3104836644990341</v>
      </c>
      <c r="AC867" s="360"/>
    </row>
    <row r="868" spans="1:29" ht="17.25" customHeight="1" x14ac:dyDescent="0.25">
      <c r="A868" s="345" t="str">
        <f t="shared" si="1880"/>
        <v>MS 201 A</v>
      </c>
      <c r="B868" s="661"/>
      <c r="C868" s="661"/>
      <c r="D868" s="346"/>
      <c r="E868" s="347"/>
      <c r="F868" s="348"/>
      <c r="G868" s="348"/>
      <c r="H868" s="355">
        <f t="shared" si="1863"/>
        <v>0</v>
      </c>
      <c r="I868" s="356">
        <f t="shared" si="1864"/>
        <v>719283707.77459502</v>
      </c>
      <c r="J868" s="356">
        <f t="shared" si="1865"/>
        <v>0</v>
      </c>
      <c r="K868" s="356">
        <f t="shared" si="1866"/>
        <v>-88856.6</v>
      </c>
      <c r="L868" s="356" t="e">
        <f t="shared" si="1867"/>
        <v>#DIV/0!</v>
      </c>
      <c r="M868" s="356" t="e">
        <f t="shared" si="1868"/>
        <v>#DIV/0!</v>
      </c>
      <c r="N868" s="361" t="e">
        <f t="shared" si="1869"/>
        <v>#DIV/0!</v>
      </c>
      <c r="O868" s="361" t="e">
        <f t="shared" si="1870"/>
        <v>#DIV/0!</v>
      </c>
      <c r="P868" s="361" t="e">
        <f t="shared" si="1871"/>
        <v>#DIV/0!</v>
      </c>
      <c r="Q868" s="361" t="e">
        <f t="shared" si="1878"/>
        <v>#DIV/0!</v>
      </c>
      <c r="R868" s="625"/>
      <c r="S868" s="625"/>
      <c r="T868" s="625"/>
      <c r="U868" s="625"/>
      <c r="V868" s="356">
        <f t="shared" si="1872"/>
        <v>-716196383.89999998</v>
      </c>
      <c r="W868" s="356">
        <f t="shared" si="1873"/>
        <v>-66571705.390000008</v>
      </c>
      <c r="X868" s="361" t="str">
        <f t="shared" si="1874"/>
        <v>SUL</v>
      </c>
      <c r="Y868" s="361" t="str">
        <f t="shared" si="1875"/>
        <v>OESTE</v>
      </c>
      <c r="Z868" s="361" t="str">
        <f t="shared" si="1876"/>
        <v>SUDOESTE</v>
      </c>
      <c r="AA868" s="358">
        <f t="shared" si="1879"/>
        <v>9.2552778091405261E-2</v>
      </c>
      <c r="AB868" s="359">
        <f t="shared" si="1877"/>
        <v>5.3104836644990341</v>
      </c>
      <c r="AC868" s="360"/>
    </row>
    <row r="869" spans="1:29" ht="17.25" customHeight="1" x14ac:dyDescent="0.25">
      <c r="A869" s="345" t="str">
        <f t="shared" si="1880"/>
        <v>MS 201 A</v>
      </c>
      <c r="B869" s="661"/>
      <c r="C869" s="661"/>
      <c r="D869" s="346"/>
      <c r="E869" s="347"/>
      <c r="F869" s="348"/>
      <c r="G869" s="348"/>
      <c r="H869" s="355">
        <f t="shared" si="1863"/>
        <v>0</v>
      </c>
      <c r="I869" s="356">
        <f t="shared" si="1864"/>
        <v>719283707.77459502</v>
      </c>
      <c r="J869" s="356">
        <f t="shared" si="1865"/>
        <v>0</v>
      </c>
      <c r="K869" s="356">
        <f t="shared" si="1866"/>
        <v>-88856.6</v>
      </c>
      <c r="L869" s="356" t="e">
        <f t="shared" si="1867"/>
        <v>#DIV/0!</v>
      </c>
      <c r="M869" s="356" t="e">
        <f t="shared" si="1868"/>
        <v>#DIV/0!</v>
      </c>
      <c r="N869" s="361" t="e">
        <f t="shared" si="1869"/>
        <v>#DIV/0!</v>
      </c>
      <c r="O869" s="361" t="e">
        <f t="shared" si="1870"/>
        <v>#DIV/0!</v>
      </c>
      <c r="P869" s="361" t="e">
        <f t="shared" si="1871"/>
        <v>#DIV/0!</v>
      </c>
      <c r="Q869" s="361" t="e">
        <f t="shared" si="1878"/>
        <v>#DIV/0!</v>
      </c>
      <c r="R869" s="625"/>
      <c r="S869" s="625"/>
      <c r="T869" s="625"/>
      <c r="U869" s="625"/>
      <c r="V869" s="356">
        <f t="shared" si="1872"/>
        <v>-716196383.89999998</v>
      </c>
      <c r="W869" s="356">
        <f t="shared" si="1873"/>
        <v>-66571705.390000008</v>
      </c>
      <c r="X869" s="361" t="str">
        <f t="shared" si="1874"/>
        <v>SUL</v>
      </c>
      <c r="Y869" s="361" t="str">
        <f t="shared" si="1875"/>
        <v>OESTE</v>
      </c>
      <c r="Z869" s="361" t="str">
        <f t="shared" si="1876"/>
        <v>SUDOESTE</v>
      </c>
      <c r="AA869" s="358">
        <f t="shared" si="1879"/>
        <v>9.2552778091405261E-2</v>
      </c>
      <c r="AB869" s="359">
        <f t="shared" si="1877"/>
        <v>5.3104836644990341</v>
      </c>
      <c r="AC869" s="360"/>
    </row>
    <row r="870" spans="1:29" ht="17.25" customHeight="1" x14ac:dyDescent="0.25">
      <c r="A870" s="345" t="str">
        <f t="shared" si="1880"/>
        <v>MS 201 A</v>
      </c>
      <c r="B870" s="661"/>
      <c r="C870" s="661"/>
      <c r="D870" s="346"/>
      <c r="E870" s="347"/>
      <c r="F870" s="348"/>
      <c r="G870" s="348"/>
      <c r="H870" s="355">
        <f t="shared" si="1863"/>
        <v>0</v>
      </c>
      <c r="I870" s="356">
        <f t="shared" si="1864"/>
        <v>719283707.77459502</v>
      </c>
      <c r="J870" s="356">
        <f t="shared" si="1865"/>
        <v>0</v>
      </c>
      <c r="K870" s="356">
        <f t="shared" si="1866"/>
        <v>-88856.6</v>
      </c>
      <c r="L870" s="356" t="e">
        <f t="shared" si="1867"/>
        <v>#DIV/0!</v>
      </c>
      <c r="M870" s="356" t="e">
        <f t="shared" si="1868"/>
        <v>#DIV/0!</v>
      </c>
      <c r="N870" s="361" t="e">
        <f t="shared" si="1869"/>
        <v>#DIV/0!</v>
      </c>
      <c r="O870" s="361" t="e">
        <f t="shared" si="1870"/>
        <v>#DIV/0!</v>
      </c>
      <c r="P870" s="361" t="e">
        <f t="shared" si="1871"/>
        <v>#DIV/0!</v>
      </c>
      <c r="Q870" s="361" t="e">
        <f t="shared" si="1878"/>
        <v>#DIV/0!</v>
      </c>
      <c r="R870" s="625"/>
      <c r="S870" s="625"/>
      <c r="T870" s="625"/>
      <c r="U870" s="625"/>
      <c r="V870" s="356">
        <f t="shared" si="1872"/>
        <v>-716196383.89999998</v>
      </c>
      <c r="W870" s="356">
        <f t="shared" si="1873"/>
        <v>-66571705.390000008</v>
      </c>
      <c r="X870" s="361" t="str">
        <f t="shared" si="1874"/>
        <v>SUL</v>
      </c>
      <c r="Y870" s="361" t="str">
        <f t="shared" si="1875"/>
        <v>OESTE</v>
      </c>
      <c r="Z870" s="361" t="str">
        <f t="shared" si="1876"/>
        <v>SUDOESTE</v>
      </c>
      <c r="AA870" s="358">
        <f t="shared" si="1879"/>
        <v>9.2552778091405261E-2</v>
      </c>
      <c r="AB870" s="359">
        <f t="shared" si="1877"/>
        <v>5.3104836644990341</v>
      </c>
      <c r="AC870" s="360"/>
    </row>
    <row r="871" spans="1:29" ht="17.25" customHeight="1" x14ac:dyDescent="0.25">
      <c r="A871" s="345" t="str">
        <f t="shared" si="1880"/>
        <v>MS 201 A</v>
      </c>
      <c r="B871" s="661"/>
      <c r="C871" s="661"/>
      <c r="D871" s="346"/>
      <c r="E871" s="347"/>
      <c r="F871" s="348"/>
      <c r="G871" s="348"/>
      <c r="H871" s="355">
        <f t="shared" si="1863"/>
        <v>0</v>
      </c>
      <c r="I871" s="356">
        <f t="shared" si="1864"/>
        <v>719283707.77459502</v>
      </c>
      <c r="J871" s="356">
        <f t="shared" si="1865"/>
        <v>0</v>
      </c>
      <c r="K871" s="356">
        <f t="shared" si="1866"/>
        <v>-88856.6</v>
      </c>
      <c r="L871" s="356" t="e">
        <f t="shared" si="1867"/>
        <v>#DIV/0!</v>
      </c>
      <c r="M871" s="356" t="e">
        <f t="shared" si="1868"/>
        <v>#DIV/0!</v>
      </c>
      <c r="N871" s="361" t="e">
        <f t="shared" si="1869"/>
        <v>#DIV/0!</v>
      </c>
      <c r="O871" s="361" t="e">
        <f t="shared" si="1870"/>
        <v>#DIV/0!</v>
      </c>
      <c r="P871" s="361" t="e">
        <f t="shared" si="1871"/>
        <v>#DIV/0!</v>
      </c>
      <c r="Q871" s="361" t="e">
        <f t="shared" si="1878"/>
        <v>#DIV/0!</v>
      </c>
      <c r="R871" s="625"/>
      <c r="S871" s="625"/>
      <c r="T871" s="625"/>
      <c r="U871" s="625"/>
      <c r="V871" s="356">
        <f t="shared" si="1872"/>
        <v>-716196383.89999998</v>
      </c>
      <c r="W871" s="356">
        <f t="shared" si="1873"/>
        <v>-66571705.390000008</v>
      </c>
      <c r="X871" s="361" t="str">
        <f t="shared" si="1874"/>
        <v>SUL</v>
      </c>
      <c r="Y871" s="361" t="str">
        <f t="shared" si="1875"/>
        <v>OESTE</v>
      </c>
      <c r="Z871" s="361" t="str">
        <f t="shared" si="1876"/>
        <v>SUDOESTE</v>
      </c>
      <c r="AA871" s="358">
        <f t="shared" si="1879"/>
        <v>9.2552778091405261E-2</v>
      </c>
      <c r="AB871" s="359">
        <f t="shared" si="1877"/>
        <v>5.3104836644990341</v>
      </c>
      <c r="AC871" s="360"/>
    </row>
    <row r="872" spans="1:29" ht="17.25" customHeight="1" x14ac:dyDescent="0.25">
      <c r="A872" s="345" t="str">
        <f t="shared" si="1880"/>
        <v>MS 201 A</v>
      </c>
      <c r="B872" s="661"/>
      <c r="C872" s="661"/>
      <c r="D872" s="346"/>
      <c r="E872" s="347"/>
      <c r="F872" s="348"/>
      <c r="G872" s="348"/>
      <c r="H872" s="355">
        <f t="shared" si="1863"/>
        <v>0</v>
      </c>
      <c r="I872" s="356">
        <f t="shared" si="1864"/>
        <v>719283707.77459502</v>
      </c>
      <c r="J872" s="356">
        <f t="shared" si="1865"/>
        <v>0</v>
      </c>
      <c r="K872" s="356">
        <f t="shared" si="1866"/>
        <v>-88856.6</v>
      </c>
      <c r="L872" s="356" t="e">
        <f t="shared" si="1867"/>
        <v>#DIV/0!</v>
      </c>
      <c r="M872" s="356" t="e">
        <f t="shared" si="1868"/>
        <v>#DIV/0!</v>
      </c>
      <c r="N872" s="361" t="e">
        <f t="shared" si="1869"/>
        <v>#DIV/0!</v>
      </c>
      <c r="O872" s="361" t="e">
        <f t="shared" si="1870"/>
        <v>#DIV/0!</v>
      </c>
      <c r="P872" s="361" t="e">
        <f t="shared" si="1871"/>
        <v>#DIV/0!</v>
      </c>
      <c r="Q872" s="361" t="e">
        <f t="shared" si="1878"/>
        <v>#DIV/0!</v>
      </c>
      <c r="R872" s="625"/>
      <c r="S872" s="625"/>
      <c r="T872" s="625"/>
      <c r="U872" s="625"/>
      <c r="V872" s="356">
        <f t="shared" si="1872"/>
        <v>-716196383.89999998</v>
      </c>
      <c r="W872" s="356">
        <f t="shared" si="1873"/>
        <v>-66571705.390000008</v>
      </c>
      <c r="X872" s="361" t="str">
        <f t="shared" si="1874"/>
        <v>SUL</v>
      </c>
      <c r="Y872" s="361" t="str">
        <f t="shared" si="1875"/>
        <v>OESTE</v>
      </c>
      <c r="Z872" s="361" t="str">
        <f t="shared" si="1876"/>
        <v>SUDOESTE</v>
      </c>
      <c r="AA872" s="358">
        <f t="shared" si="1879"/>
        <v>9.2552778091405261E-2</v>
      </c>
      <c r="AB872" s="359">
        <f t="shared" si="1877"/>
        <v>5.3104836644990341</v>
      </c>
      <c r="AC872" s="360"/>
    </row>
    <row r="873" spans="1:29" ht="17.25" customHeight="1" x14ac:dyDescent="0.25">
      <c r="A873" s="345" t="str">
        <f t="shared" si="1880"/>
        <v>MS 201 A</v>
      </c>
      <c r="B873" s="661"/>
      <c r="C873" s="661"/>
      <c r="D873" s="346"/>
      <c r="E873" s="347"/>
      <c r="F873" s="348"/>
      <c r="G873" s="348"/>
      <c r="H873" s="355">
        <f t="shared" si="1863"/>
        <v>0</v>
      </c>
      <c r="I873" s="356">
        <f t="shared" si="1864"/>
        <v>719283707.77459502</v>
      </c>
      <c r="J873" s="356">
        <f t="shared" si="1865"/>
        <v>0</v>
      </c>
      <c r="K873" s="356">
        <f t="shared" si="1866"/>
        <v>-88856.6</v>
      </c>
      <c r="L873" s="356" t="e">
        <f t="shared" si="1867"/>
        <v>#DIV/0!</v>
      </c>
      <c r="M873" s="356" t="e">
        <f t="shared" si="1868"/>
        <v>#DIV/0!</v>
      </c>
      <c r="N873" s="361" t="e">
        <f t="shared" si="1869"/>
        <v>#DIV/0!</v>
      </c>
      <c r="O873" s="361" t="e">
        <f t="shared" si="1870"/>
        <v>#DIV/0!</v>
      </c>
      <c r="P873" s="361" t="e">
        <f t="shared" si="1871"/>
        <v>#DIV/0!</v>
      </c>
      <c r="Q873" s="361" t="e">
        <f t="shared" si="1878"/>
        <v>#DIV/0!</v>
      </c>
      <c r="R873" s="625"/>
      <c r="S873" s="625"/>
      <c r="T873" s="625"/>
      <c r="U873" s="625"/>
      <c r="V873" s="356">
        <f t="shared" si="1872"/>
        <v>-716196383.89999998</v>
      </c>
      <c r="W873" s="356">
        <f t="shared" si="1873"/>
        <v>-66571705.390000008</v>
      </c>
      <c r="X873" s="361" t="str">
        <f t="shared" si="1874"/>
        <v>SUL</v>
      </c>
      <c r="Y873" s="361" t="str">
        <f t="shared" si="1875"/>
        <v>OESTE</v>
      </c>
      <c r="Z873" s="361" t="str">
        <f t="shared" si="1876"/>
        <v>SUDOESTE</v>
      </c>
      <c r="AA873" s="358">
        <f t="shared" si="1879"/>
        <v>9.2552778091405261E-2</v>
      </c>
      <c r="AB873" s="359">
        <f t="shared" si="1877"/>
        <v>5.3104836644990341</v>
      </c>
      <c r="AC873" s="360"/>
    </row>
    <row r="874" spans="1:29" ht="17.25" customHeight="1" x14ac:dyDescent="0.25">
      <c r="A874" s="345" t="str">
        <f t="shared" si="1880"/>
        <v>MS 201 A</v>
      </c>
      <c r="B874" s="661"/>
      <c r="C874" s="661"/>
      <c r="D874" s="346"/>
      <c r="E874" s="347"/>
      <c r="F874" s="348"/>
      <c r="G874" s="348"/>
      <c r="H874" s="355">
        <f t="shared" ref="H874:H876" si="1881">SQRT((E874-E873)^2+(F874-F873)^2)*100</f>
        <v>0</v>
      </c>
      <c r="I874" s="356">
        <f t="shared" ref="I874:I876" si="1882">SQRT((E874-$E$808)^2+(F874-$F$808)^2)*100</f>
        <v>719283707.77459502</v>
      </c>
      <c r="J874" s="356">
        <f t="shared" ref="J874:J876" si="1883">(G874-G873)*100</f>
        <v>0</v>
      </c>
      <c r="K874" s="356">
        <f t="shared" ref="K874:K876" si="1884">(G874-$G$808)*100</f>
        <v>-88856.6</v>
      </c>
      <c r="L874" s="356" t="e">
        <f t="shared" ref="L874:L876" si="1885">H874/(D874-D873)</f>
        <v>#DIV/0!</v>
      </c>
      <c r="M874" s="356" t="e">
        <f t="shared" ref="M874:M876" si="1886">ABS(J874/(D874-D873))</f>
        <v>#DIV/0!</v>
      </c>
      <c r="N874" s="361" t="e">
        <f t="shared" ref="N874:N876" si="1887">IF(L874&lt;=0.25,"OK",IF(AND(0.25&lt;L874,L874&lt;=1),"ATENÇÃO",IF(AND(1&lt;L874,L874&lt;=4),"ALERTA",IF(AND(4&lt;L874,L874&lt;=14),"INTERVENÇÃO","PARALISAÇÃO"))))</f>
        <v>#DIV/0!</v>
      </c>
      <c r="O874" s="361" t="e">
        <f t="shared" ref="O874:O876" si="1888">IF(M874&lt;=0.25,"OK",IF(AND(0.25&lt;M874,M874&lt;=1),"ATENÇÃO",IF(AND(1&lt;M874,M874&lt;=4),"ALERTA",IF(AND(4&lt;M874,M874&lt;=14),"INTERVENÇÃO","PARALISAÇÃO"))))</f>
        <v>#DIV/0!</v>
      </c>
      <c r="P874" s="361" t="e">
        <f t="shared" ref="P874:P876" si="1889">IF(L874&lt;=1,"COND. MIN.",IF(AND(1&lt;L874, L874&lt;=2),"ATENÇÃO",IF(AND(2&lt;L874,L874&lt;=5),"ALERTA","INTERVENÇÃO")))</f>
        <v>#DIV/0!</v>
      </c>
      <c r="Q874" s="361" t="e">
        <f t="shared" si="1878"/>
        <v>#DIV/0!</v>
      </c>
      <c r="R874" s="625"/>
      <c r="S874" s="625"/>
      <c r="T874" s="625"/>
      <c r="U874" s="625"/>
      <c r="V874" s="356">
        <f t="shared" ref="V874:V876" si="1890">(E874-$E$808)*100</f>
        <v>-716196383.89999998</v>
      </c>
      <c r="W874" s="356">
        <f t="shared" ref="W874:W876" si="1891">(F874-$F$808)*100</f>
        <v>-66571705.390000008</v>
      </c>
      <c r="X874" s="361" t="str">
        <f t="shared" si="1874"/>
        <v>SUL</v>
      </c>
      <c r="Y874" s="361" t="str">
        <f t="shared" si="1875"/>
        <v>OESTE</v>
      </c>
      <c r="Z874" s="361" t="str">
        <f t="shared" si="1876"/>
        <v>SUDOESTE</v>
      </c>
      <c r="AA874" s="358">
        <f t="shared" si="1879"/>
        <v>9.2552778091405261E-2</v>
      </c>
      <c r="AB874" s="359">
        <f t="shared" si="1877"/>
        <v>5.3104836644990341</v>
      </c>
      <c r="AC874" s="360"/>
    </row>
    <row r="875" spans="1:29" ht="17.25" customHeight="1" x14ac:dyDescent="0.25">
      <c r="A875" s="345" t="str">
        <f t="shared" si="1880"/>
        <v>MS 201 A</v>
      </c>
      <c r="B875" s="661"/>
      <c r="C875" s="661"/>
      <c r="D875" s="346"/>
      <c r="E875" s="347"/>
      <c r="F875" s="348"/>
      <c r="G875" s="348"/>
      <c r="H875" s="355">
        <f t="shared" si="1881"/>
        <v>0</v>
      </c>
      <c r="I875" s="356">
        <f t="shared" si="1882"/>
        <v>719283707.77459502</v>
      </c>
      <c r="J875" s="356">
        <f t="shared" si="1883"/>
        <v>0</v>
      </c>
      <c r="K875" s="356">
        <f t="shared" si="1884"/>
        <v>-88856.6</v>
      </c>
      <c r="L875" s="356" t="e">
        <f t="shared" si="1885"/>
        <v>#DIV/0!</v>
      </c>
      <c r="M875" s="356" t="e">
        <f t="shared" si="1886"/>
        <v>#DIV/0!</v>
      </c>
      <c r="N875" s="361" t="e">
        <f t="shared" si="1887"/>
        <v>#DIV/0!</v>
      </c>
      <c r="O875" s="361" t="e">
        <f t="shared" si="1888"/>
        <v>#DIV/0!</v>
      </c>
      <c r="P875" s="361" t="e">
        <f t="shared" si="1889"/>
        <v>#DIV/0!</v>
      </c>
      <c r="Q875" s="361" t="e">
        <f t="shared" si="1878"/>
        <v>#DIV/0!</v>
      </c>
      <c r="R875" s="625"/>
      <c r="S875" s="625"/>
      <c r="T875" s="625"/>
      <c r="U875" s="625"/>
      <c r="V875" s="356">
        <f t="shared" si="1890"/>
        <v>-716196383.89999998</v>
      </c>
      <c r="W875" s="356">
        <f t="shared" si="1891"/>
        <v>-66571705.390000008</v>
      </c>
      <c r="X875" s="361" t="str">
        <f t="shared" si="1874"/>
        <v>SUL</v>
      </c>
      <c r="Y875" s="361" t="str">
        <f t="shared" si="1875"/>
        <v>OESTE</v>
      </c>
      <c r="Z875" s="361" t="str">
        <f t="shared" si="1876"/>
        <v>SUDOESTE</v>
      </c>
      <c r="AA875" s="358">
        <f t="shared" si="1879"/>
        <v>9.2552778091405261E-2</v>
      </c>
      <c r="AB875" s="359">
        <f t="shared" si="1877"/>
        <v>5.3104836644990341</v>
      </c>
      <c r="AC875" s="360"/>
    </row>
    <row r="876" spans="1:29" ht="17.25" customHeight="1" x14ac:dyDescent="0.25">
      <c r="A876" s="345" t="str">
        <f t="shared" si="1880"/>
        <v>MS 201 A</v>
      </c>
      <c r="B876" s="661"/>
      <c r="C876" s="661"/>
      <c r="D876" s="346"/>
      <c r="E876" s="347"/>
      <c r="F876" s="348"/>
      <c r="G876" s="348"/>
      <c r="H876" s="355">
        <f t="shared" si="1881"/>
        <v>0</v>
      </c>
      <c r="I876" s="356">
        <f t="shared" si="1882"/>
        <v>719283707.77459502</v>
      </c>
      <c r="J876" s="356">
        <f t="shared" si="1883"/>
        <v>0</v>
      </c>
      <c r="K876" s="356">
        <f t="shared" si="1884"/>
        <v>-88856.6</v>
      </c>
      <c r="L876" s="356" t="e">
        <f t="shared" si="1885"/>
        <v>#DIV/0!</v>
      </c>
      <c r="M876" s="356" t="e">
        <f t="shared" si="1886"/>
        <v>#DIV/0!</v>
      </c>
      <c r="N876" s="361" t="e">
        <f t="shared" si="1887"/>
        <v>#DIV/0!</v>
      </c>
      <c r="O876" s="361" t="e">
        <f t="shared" si="1888"/>
        <v>#DIV/0!</v>
      </c>
      <c r="P876" s="361" t="e">
        <f t="shared" si="1889"/>
        <v>#DIV/0!</v>
      </c>
      <c r="Q876" s="361" t="e">
        <f t="shared" si="1878"/>
        <v>#DIV/0!</v>
      </c>
      <c r="R876" s="625"/>
      <c r="S876" s="625"/>
      <c r="T876" s="625"/>
      <c r="U876" s="625"/>
      <c r="V876" s="356">
        <f t="shared" si="1890"/>
        <v>-716196383.89999998</v>
      </c>
      <c r="W876" s="356">
        <f t="shared" si="1891"/>
        <v>-66571705.390000008</v>
      </c>
      <c r="X876" s="361" t="str">
        <f t="shared" si="1874"/>
        <v>SUL</v>
      </c>
      <c r="Y876" s="361" t="str">
        <f t="shared" si="1875"/>
        <v>OESTE</v>
      </c>
      <c r="Z876" s="361" t="str">
        <f t="shared" si="1876"/>
        <v>SUDOESTE</v>
      </c>
      <c r="AA876" s="358">
        <f t="shared" si="1879"/>
        <v>9.2552778091405261E-2</v>
      </c>
      <c r="AB876" s="359">
        <f t="shared" si="1877"/>
        <v>5.3104836644990341</v>
      </c>
      <c r="AC876" s="360"/>
    </row>
    <row r="877" spans="1:29" ht="15" customHeight="1" x14ac:dyDescent="0.2">
      <c r="A877" s="419"/>
      <c r="B877" s="661">
        <f>IF(A801=A877,B801+1,1)</f>
        <v>1</v>
      </c>
      <c r="C877" s="661" t="str">
        <f t="shared" si="1792"/>
        <v>-1</v>
      </c>
      <c r="D877" s="380"/>
      <c r="E877" s="381"/>
      <c r="F877" s="382"/>
      <c r="G877" s="382"/>
      <c r="H877" s="420"/>
      <c r="I877" s="420"/>
      <c r="J877" s="420"/>
      <c r="K877" s="420"/>
      <c r="L877" s="420"/>
      <c r="M877" s="420"/>
      <c r="N877" s="353"/>
      <c r="O877" s="353"/>
      <c r="P877" s="353"/>
      <c r="Q877" s="353"/>
      <c r="R877" s="450"/>
      <c r="S877" s="450"/>
      <c r="T877" s="354"/>
      <c r="U877" s="354"/>
      <c r="V877" s="383"/>
      <c r="W877" s="383"/>
      <c r="X877" s="384"/>
      <c r="Y877" s="384"/>
      <c r="Z877" s="384"/>
      <c r="AA877" s="353"/>
      <c r="AB877" s="353"/>
      <c r="AC877" s="386"/>
    </row>
    <row r="878" spans="1:29" ht="15" customHeight="1" x14ac:dyDescent="0.2">
      <c r="A878" s="345" t="s">
        <v>116</v>
      </c>
      <c r="B878" s="661">
        <f t="shared" si="1791"/>
        <v>1</v>
      </c>
      <c r="C878" s="661" t="str">
        <f t="shared" si="1792"/>
        <v>MS 202-1</v>
      </c>
      <c r="D878" s="346">
        <f t="shared" ref="D878:D909" si="1892">D6</f>
        <v>41299</v>
      </c>
      <c r="E878" s="347">
        <f>'LEITURAS INICIAIS'!C9</f>
        <v>7162006.0744000003</v>
      </c>
      <c r="F878" s="348">
        <f>'LEITURAS INICIAIS'!D9</f>
        <v>665790.15549999999</v>
      </c>
      <c r="G878" s="348">
        <f>'LEITURAS INICIAIS'!E9</f>
        <v>898.14400000000001</v>
      </c>
      <c r="H878" s="349"/>
      <c r="I878" s="350"/>
      <c r="J878" s="350"/>
      <c r="K878" s="350"/>
      <c r="L878" s="350"/>
      <c r="M878" s="350"/>
      <c r="N878" s="351"/>
      <c r="O878" s="351"/>
      <c r="P878" s="351"/>
      <c r="Q878" s="351"/>
      <c r="R878" s="632"/>
      <c r="S878" s="632"/>
      <c r="T878" s="354"/>
      <c r="U878" s="354"/>
      <c r="V878" s="383"/>
      <c r="W878" s="383"/>
      <c r="X878" s="384"/>
      <c r="Y878" s="384"/>
      <c r="Z878" s="384"/>
      <c r="AA878" s="353"/>
      <c r="AB878" s="353"/>
      <c r="AC878" s="386"/>
    </row>
    <row r="879" spans="1:29" ht="17.25" customHeight="1" x14ac:dyDescent="0.25">
      <c r="A879" s="345" t="str">
        <f>A878</f>
        <v>MS 202</v>
      </c>
      <c r="B879" s="661">
        <f t="shared" si="1791"/>
        <v>2</v>
      </c>
      <c r="C879" s="661" t="str">
        <f t="shared" si="1792"/>
        <v>MS 202-2</v>
      </c>
      <c r="D879" s="346">
        <f t="shared" si="1892"/>
        <v>41306</v>
      </c>
      <c r="E879" s="347">
        <v>7162006.0840999996</v>
      </c>
      <c r="F879" s="348">
        <v>665790.14989999996</v>
      </c>
      <c r="G879" s="348">
        <v>898.12199999999996</v>
      </c>
      <c r="H879" s="355">
        <f>SQRT((E879-E878)^2+(F879-F878)^2)*100</f>
        <v>1.120044587746684</v>
      </c>
      <c r="I879" s="356">
        <f>SQRT((E879-$E$878)^2+(F879-$F$878)^2)*100</f>
        <v>1.120044587746684</v>
      </c>
      <c r="J879" s="356">
        <f>(G879-G878)*100</f>
        <v>-2.2000000000048203</v>
      </c>
      <c r="K879" s="356">
        <f>(G879-$G$878)*100</f>
        <v>-2.2000000000048203</v>
      </c>
      <c r="L879" s="356">
        <f>H879/(D879-D878)</f>
        <v>0.16000636967809773</v>
      </c>
      <c r="M879" s="356">
        <f>ABS(J879/(D879-D878))</f>
        <v>0.3142857142864029</v>
      </c>
      <c r="N879" s="361" t="str">
        <f t="shared" ref="N879" si="1893">IF(L879&lt;=0.25,"OK",IF(AND(0.25&lt;L879,L879&lt;=1),"ATENÇÃO",IF(AND(1&lt;L879,L879&lt;=4),"ALERTA",IF(AND(4&lt;L879,L879&lt;=14),"INTERVENÇÃO","PARALISAÇÃO"))))</f>
        <v>OK</v>
      </c>
      <c r="O879" s="361" t="str">
        <f t="shared" ref="O879" si="1894">IF(M879&lt;=0.25,"OK",IF(AND(0.25&lt;M879,M879&lt;=1),"ATENÇÃO",IF(AND(1&lt;M879,M879&lt;=4),"ALERTA",IF(AND(4&lt;M879,M879&lt;=14),"INTERVENÇÃO","PARALISAÇÃO"))))</f>
        <v>ATENÇÃO</v>
      </c>
      <c r="P879" s="361" t="str">
        <f t="shared" ref="P879" si="1895">IF(L879&lt;=1,"COND. MIN.",IF(AND(1&lt;L879, L879&lt;=2),"ATENÇÃO",IF(AND(2&lt;L879,L879&lt;=5),"ALERTA","INTERVENÇÃO")))</f>
        <v>COND. MIN.</v>
      </c>
      <c r="Q879" s="361" t="str">
        <f t="shared" ref="Q879:Q910" si="1896">IF(M879&lt;=2,"COND. MIN.",IF(AND(2&lt;M879, M879&lt;=4),"ATENÇÃO",IF(AND(4&lt;M879, M879&lt;=10),"ALERTA","INTERVENÇÃO")))</f>
        <v>COND. MIN.</v>
      </c>
      <c r="R879" s="625"/>
      <c r="S879" s="625"/>
      <c r="T879" s="625"/>
      <c r="U879" s="625"/>
      <c r="V879" s="356">
        <f t="shared" ref="V879:V910" si="1897">(E879-$E$878)*100</f>
        <v>0.96999993547797203</v>
      </c>
      <c r="W879" s="356">
        <f t="shared" ref="W879:W910" si="1898">(F879-$F$878)*100</f>
        <v>-0.56000000331550837</v>
      </c>
      <c r="X879" s="361" t="str">
        <f>IF(V879&gt;0,"NORTE","SUL")</f>
        <v>NORTE</v>
      </c>
      <c r="Y879" s="361" t="str">
        <f>IF(W879&gt;0,"LESTE","OESTE")</f>
        <v>OESTE</v>
      </c>
      <c r="Z879" s="361" t="str">
        <f>IF(AND(X879="SUL", Y879="LESTE"),"SUDESTE", IF(AND(X879="SUL", Y879="OESTE"), "SUDOESTE", IF(AND(X879="NORTE", Y879="LESTE"), "NORDESTE", "NOROESTE")))</f>
        <v>NOROESTE</v>
      </c>
      <c r="AA879" s="358">
        <f t="shared" ref="AA879:AA910" si="1899">ABS(ROUND(W879,2)/ROUND(I879,2))</f>
        <v>0.5</v>
      </c>
      <c r="AB879" s="359">
        <f t="shared" ref="AB879" si="1900">DEGREES(ASIN(AA879))</f>
        <v>30.000000000000004</v>
      </c>
      <c r="AC879" s="360"/>
    </row>
    <row r="880" spans="1:29" ht="17.25" customHeight="1" x14ac:dyDescent="0.25">
      <c r="A880" s="345" t="str">
        <f t="shared" ref="A880:A943" si="1901">A879</f>
        <v>MS 202</v>
      </c>
      <c r="B880" s="661">
        <f t="shared" si="1791"/>
        <v>3</v>
      </c>
      <c r="C880" s="661" t="str">
        <f t="shared" si="1792"/>
        <v>MS 202-3</v>
      </c>
      <c r="D880" s="346">
        <f t="shared" si="1892"/>
        <v>41313</v>
      </c>
      <c r="E880" s="347">
        <v>7162006.0881000003</v>
      </c>
      <c r="F880" s="348">
        <v>665790.14899999998</v>
      </c>
      <c r="G880" s="348">
        <v>898.09500000000003</v>
      </c>
      <c r="H880" s="355">
        <f>SQRT((E880-E879)^2+(F880-F879)^2)*100</f>
        <v>0.41000006362659569</v>
      </c>
      <c r="I880" s="356">
        <f t="shared" ref="I880:I899" si="1902">SQRT((E880-$E$878)^2+(F880-$F$878)^2)*100</f>
        <v>1.5163772634665851</v>
      </c>
      <c r="J880" s="356">
        <f t="shared" ref="J880:J899" si="1903">(G880-G879)*100</f>
        <v>-2.6999999999929969</v>
      </c>
      <c r="K880" s="356">
        <f t="shared" ref="K880:K899" si="1904">(G880-$G$878)*100</f>
        <v>-4.8999999999978172</v>
      </c>
      <c r="L880" s="356">
        <f>H880/(D880-D879)</f>
        <v>5.8571437660942242E-2</v>
      </c>
      <c r="M880" s="356">
        <f t="shared" ref="M880:M899" si="1905">ABS(J880/(D880-D879))</f>
        <v>0.38571428571328525</v>
      </c>
      <c r="N880" s="361" t="str">
        <f t="shared" ref="N880:N943" si="1906">IF(L880&lt;=0.25,"OK",IF(AND(0.25&lt;L880,L880&lt;=1),"ATENÇÃO",IF(AND(1&lt;L880,L880&lt;=4),"ALERTA",IF(AND(4&lt;L880,L880&lt;=14),"INTERVENÇÃO","PARALISAÇÃO"))))</f>
        <v>OK</v>
      </c>
      <c r="O880" s="361" t="str">
        <f t="shared" ref="O880:O943" si="1907">IF(M880&lt;=0.25,"OK",IF(AND(0.25&lt;M880,M880&lt;=1),"ATENÇÃO",IF(AND(1&lt;M880,M880&lt;=4),"ALERTA",IF(AND(4&lt;M880,M880&lt;=14),"INTERVENÇÃO","PARALISAÇÃO"))))</f>
        <v>ATENÇÃO</v>
      </c>
      <c r="P880" s="361" t="str">
        <f t="shared" ref="P880:P943" si="1908">IF(L880&lt;=1,"COND. MIN.",IF(AND(1&lt;L880, L880&lt;=2),"ATENÇÃO",IF(AND(2&lt;L880,L880&lt;=5),"ALERTA","INTERVENÇÃO")))</f>
        <v>COND. MIN.</v>
      </c>
      <c r="Q880" s="361" t="str">
        <f t="shared" si="1896"/>
        <v>COND. MIN.</v>
      </c>
      <c r="R880" s="625"/>
      <c r="S880" s="625"/>
      <c r="T880" s="625"/>
      <c r="U880" s="625"/>
      <c r="V880" s="356">
        <f t="shared" si="1897"/>
        <v>1.3700000010430813</v>
      </c>
      <c r="W880" s="356">
        <f t="shared" si="1898"/>
        <v>-0.65000000176951289</v>
      </c>
      <c r="X880" s="361" t="str">
        <f t="shared" ref="X880:X943" si="1909">IF(V880&gt;0,"NORTE","SUL")</f>
        <v>NORTE</v>
      </c>
      <c r="Y880" s="361" t="str">
        <f t="shared" ref="Y880:Y943" si="1910">IF(W880&gt;0,"LESTE","OESTE")</f>
        <v>OESTE</v>
      </c>
      <c r="Z880" s="361" t="str">
        <f t="shared" ref="Z880:Z943" si="1911">IF(AND(X880="SUL", Y880="LESTE"),"SUDESTE", IF(AND(X880="SUL", Y880="OESTE"), "SUDOESTE", IF(AND(X880="NORTE", Y880="LESTE"), "NORDESTE", "NOROESTE")))</f>
        <v>NOROESTE</v>
      </c>
      <c r="AA880" s="358">
        <f t="shared" si="1899"/>
        <v>0.42763157894736842</v>
      </c>
      <c r="AB880" s="359">
        <f t="shared" ref="AB880:AB943" si="1912">DEGREES(ASIN(AA880))</f>
        <v>25.317347828451322</v>
      </c>
      <c r="AC880" s="360"/>
    </row>
    <row r="881" spans="1:29" ht="17.25" customHeight="1" x14ac:dyDescent="0.25">
      <c r="A881" s="345" t="str">
        <f t="shared" si="1901"/>
        <v>MS 202</v>
      </c>
      <c r="B881" s="661">
        <f t="shared" si="1791"/>
        <v>4</v>
      </c>
      <c r="C881" s="661" t="str">
        <f t="shared" si="1792"/>
        <v>MS 202-4</v>
      </c>
      <c r="D881" s="346">
        <f t="shared" si="1892"/>
        <v>41320</v>
      </c>
      <c r="E881" s="347">
        <v>7162006.0767000001</v>
      </c>
      <c r="F881" s="348">
        <v>665790.13260000001</v>
      </c>
      <c r="G881" s="348">
        <v>898.08</v>
      </c>
      <c r="H881" s="355">
        <f>SQRT((E881-E880)^2+(F881-F880)^2)*100</f>
        <v>1.9972981830553009</v>
      </c>
      <c r="I881" s="356">
        <f t="shared" si="1902"/>
        <v>2.3015212324193688</v>
      </c>
      <c r="J881" s="356">
        <f t="shared" si="1903"/>
        <v>-1.4999999999986358</v>
      </c>
      <c r="K881" s="356">
        <f t="shared" si="1904"/>
        <v>-6.399999999996453</v>
      </c>
      <c r="L881" s="356">
        <f>H881/(D881-D880)</f>
        <v>0.28532831186504298</v>
      </c>
      <c r="M881" s="356">
        <f t="shared" si="1905"/>
        <v>0.2142857142855194</v>
      </c>
      <c r="N881" s="361" t="str">
        <f t="shared" si="1906"/>
        <v>ATENÇÃO</v>
      </c>
      <c r="O881" s="361" t="str">
        <f t="shared" si="1907"/>
        <v>OK</v>
      </c>
      <c r="P881" s="361" t="str">
        <f t="shared" si="1908"/>
        <v>COND. MIN.</v>
      </c>
      <c r="Q881" s="361" t="str">
        <f t="shared" si="1896"/>
        <v>COND. MIN.</v>
      </c>
      <c r="R881" s="625"/>
      <c r="S881" s="625"/>
      <c r="T881" s="625"/>
      <c r="U881" s="625"/>
      <c r="V881" s="356">
        <f t="shared" si="1897"/>
        <v>0.22999998182058334</v>
      </c>
      <c r="W881" s="356">
        <f t="shared" si="1898"/>
        <v>-2.2899999981746078</v>
      </c>
      <c r="X881" s="361" t="str">
        <f t="shared" si="1909"/>
        <v>NORTE</v>
      </c>
      <c r="Y881" s="361" t="str">
        <f t="shared" si="1910"/>
        <v>OESTE</v>
      </c>
      <c r="Z881" s="361" t="str">
        <f t="shared" si="1911"/>
        <v>NOROESTE</v>
      </c>
      <c r="AA881" s="358">
        <f t="shared" si="1899"/>
        <v>0.99565217391304361</v>
      </c>
      <c r="AB881" s="359">
        <f t="shared" si="1912"/>
        <v>84.655203296553694</v>
      </c>
      <c r="AC881" s="360"/>
    </row>
    <row r="882" spans="1:29" ht="17.25" customHeight="1" x14ac:dyDescent="0.25">
      <c r="A882" s="345" t="str">
        <f t="shared" si="1901"/>
        <v>MS 202</v>
      </c>
      <c r="B882" s="661">
        <f t="shared" si="1791"/>
        <v>5</v>
      </c>
      <c r="C882" s="661" t="str">
        <f t="shared" si="1792"/>
        <v>MS 202-5</v>
      </c>
      <c r="D882" s="346">
        <f t="shared" si="1892"/>
        <v>41327</v>
      </c>
      <c r="E882" s="347">
        <v>7162006.0876000002</v>
      </c>
      <c r="F882" s="348">
        <v>665790.13100000005</v>
      </c>
      <c r="G882" s="348">
        <v>898.06200000000001</v>
      </c>
      <c r="H882" s="355">
        <f t="shared" ref="H882:H899" si="1913">SQRT((E882-E881)^2+(F882-F881)^2)*100</f>
        <v>1.1016805447792626</v>
      </c>
      <c r="I882" s="356">
        <f t="shared" si="1902"/>
        <v>2.7829660350725307</v>
      </c>
      <c r="J882" s="356">
        <f t="shared" si="1903"/>
        <v>-1.8000000000029104</v>
      </c>
      <c r="K882" s="356">
        <f t="shared" si="1904"/>
        <v>-8.1999999999993634</v>
      </c>
      <c r="L882" s="356">
        <f t="shared" ref="L882:L899" si="1914">H882/(D882-D881)</f>
        <v>0.15738293496846609</v>
      </c>
      <c r="M882" s="356">
        <f t="shared" si="1905"/>
        <v>0.2571428571432729</v>
      </c>
      <c r="N882" s="361" t="str">
        <f t="shared" si="1906"/>
        <v>OK</v>
      </c>
      <c r="O882" s="361" t="str">
        <f t="shared" si="1907"/>
        <v>ATENÇÃO</v>
      </c>
      <c r="P882" s="361" t="str">
        <f t="shared" si="1908"/>
        <v>COND. MIN.</v>
      </c>
      <c r="Q882" s="361" t="str">
        <f t="shared" si="1896"/>
        <v>COND. MIN.</v>
      </c>
      <c r="R882" s="625"/>
      <c r="S882" s="625"/>
      <c r="T882" s="625"/>
      <c r="U882" s="625"/>
      <c r="V882" s="356">
        <f t="shared" si="1897"/>
        <v>1.3199999928474426</v>
      </c>
      <c r="W882" s="356">
        <f t="shared" si="1898"/>
        <v>-2.4499999941326678</v>
      </c>
      <c r="X882" s="361" t="str">
        <f t="shared" si="1909"/>
        <v>NORTE</v>
      </c>
      <c r="Y882" s="361" t="str">
        <f t="shared" si="1910"/>
        <v>OESTE</v>
      </c>
      <c r="Z882" s="361" t="str">
        <f t="shared" si="1911"/>
        <v>NOROESTE</v>
      </c>
      <c r="AA882" s="358">
        <f t="shared" si="1899"/>
        <v>0.88129496402877705</v>
      </c>
      <c r="AB882" s="359">
        <f t="shared" si="1912"/>
        <v>61.79897086082152</v>
      </c>
      <c r="AC882" s="360"/>
    </row>
    <row r="883" spans="1:29" ht="17.25" customHeight="1" x14ac:dyDescent="0.25">
      <c r="A883" s="345" t="str">
        <f t="shared" si="1901"/>
        <v>MS 202</v>
      </c>
      <c r="B883" s="661">
        <f t="shared" si="1791"/>
        <v>6</v>
      </c>
      <c r="C883" s="661" t="str">
        <f t="shared" si="1792"/>
        <v>MS 202-6</v>
      </c>
      <c r="D883" s="346">
        <f t="shared" si="1892"/>
        <v>41334</v>
      </c>
      <c r="E883" s="347">
        <v>7162006.0756999999</v>
      </c>
      <c r="F883" s="348">
        <v>665790.12049999996</v>
      </c>
      <c r="G883" s="348">
        <v>898.04</v>
      </c>
      <c r="H883" s="355">
        <f t="shared" si="1913"/>
        <v>1.5870097934234006</v>
      </c>
      <c r="I883" s="356">
        <f t="shared" si="1902"/>
        <v>3.5024134555801694</v>
      </c>
      <c r="J883" s="356">
        <f t="shared" si="1903"/>
        <v>-2.2000000000048203</v>
      </c>
      <c r="K883" s="356">
        <f t="shared" si="1904"/>
        <v>-10.400000000004184</v>
      </c>
      <c r="L883" s="356">
        <f t="shared" si="1914"/>
        <v>0.22671568477477153</v>
      </c>
      <c r="M883" s="356">
        <f t="shared" si="1905"/>
        <v>0.3142857142864029</v>
      </c>
      <c r="N883" s="361" t="str">
        <f t="shared" si="1906"/>
        <v>OK</v>
      </c>
      <c r="O883" s="361" t="str">
        <f t="shared" si="1907"/>
        <v>ATENÇÃO</v>
      </c>
      <c r="P883" s="361" t="str">
        <f t="shared" si="1908"/>
        <v>COND. MIN.</v>
      </c>
      <c r="Q883" s="361" t="str">
        <f t="shared" si="1896"/>
        <v>COND. MIN.</v>
      </c>
      <c r="R883" s="625"/>
      <c r="S883" s="625"/>
      <c r="T883" s="625"/>
      <c r="U883" s="625"/>
      <c r="V883" s="356">
        <f t="shared" si="1897"/>
        <v>0.12999996542930603</v>
      </c>
      <c r="W883" s="356">
        <f t="shared" si="1898"/>
        <v>-3.500000003259629</v>
      </c>
      <c r="X883" s="361" t="str">
        <f t="shared" si="1909"/>
        <v>NORTE</v>
      </c>
      <c r="Y883" s="361" t="str">
        <f t="shared" si="1910"/>
        <v>OESTE</v>
      </c>
      <c r="Z883" s="361" t="str">
        <f t="shared" si="1911"/>
        <v>NOROESTE</v>
      </c>
      <c r="AA883" s="358">
        <f t="shared" si="1899"/>
        <v>1</v>
      </c>
      <c r="AB883" s="359">
        <f t="shared" si="1912"/>
        <v>90</v>
      </c>
      <c r="AC883" s="360"/>
    </row>
    <row r="884" spans="1:29" ht="17.25" customHeight="1" x14ac:dyDescent="0.25">
      <c r="A884" s="345" t="str">
        <f t="shared" si="1901"/>
        <v>MS 202</v>
      </c>
      <c r="B884" s="661">
        <f t="shared" si="1791"/>
        <v>7</v>
      </c>
      <c r="C884" s="661" t="str">
        <f t="shared" si="1792"/>
        <v>MS 202-7</v>
      </c>
      <c r="D884" s="346">
        <f t="shared" si="1892"/>
        <v>41341</v>
      </c>
      <c r="E884" s="347">
        <v>7162006.0785999997</v>
      </c>
      <c r="F884" s="348">
        <v>665790.12060000002</v>
      </c>
      <c r="G884" s="348">
        <v>898.02300000000002</v>
      </c>
      <c r="H884" s="355">
        <f t="shared" si="1913"/>
        <v>0.29017233583282293</v>
      </c>
      <c r="I884" s="356">
        <f t="shared" si="1902"/>
        <v>3.5151813505298466</v>
      </c>
      <c r="J884" s="356">
        <f t="shared" si="1903"/>
        <v>-1.6999999999939064</v>
      </c>
      <c r="K884" s="356">
        <f t="shared" si="1904"/>
        <v>-12.09999999999809</v>
      </c>
      <c r="L884" s="356">
        <f t="shared" si="1914"/>
        <v>4.145319083326042E-2</v>
      </c>
      <c r="M884" s="356">
        <f t="shared" si="1905"/>
        <v>0.24285714285627233</v>
      </c>
      <c r="N884" s="361" t="str">
        <f t="shared" si="1906"/>
        <v>OK</v>
      </c>
      <c r="O884" s="361" t="str">
        <f t="shared" si="1907"/>
        <v>OK</v>
      </c>
      <c r="P884" s="361" t="str">
        <f t="shared" si="1908"/>
        <v>COND. MIN.</v>
      </c>
      <c r="Q884" s="361" t="str">
        <f t="shared" si="1896"/>
        <v>COND. MIN.</v>
      </c>
      <c r="R884" s="625"/>
      <c r="S884" s="625"/>
      <c r="T884" s="625"/>
      <c r="U884" s="625"/>
      <c r="V884" s="356">
        <f t="shared" si="1897"/>
        <v>0.41999993845820427</v>
      </c>
      <c r="W884" s="356">
        <f t="shared" si="1898"/>
        <v>-3.4899999969638884</v>
      </c>
      <c r="X884" s="361" t="str">
        <f t="shared" si="1909"/>
        <v>NORTE</v>
      </c>
      <c r="Y884" s="361" t="str">
        <f t="shared" si="1910"/>
        <v>OESTE</v>
      </c>
      <c r="Z884" s="361" t="str">
        <f t="shared" si="1911"/>
        <v>NOROESTE</v>
      </c>
      <c r="AA884" s="358">
        <f t="shared" si="1899"/>
        <v>0.99147727272727282</v>
      </c>
      <c r="AB884" s="359">
        <f t="shared" si="1912"/>
        <v>82.51424073098913</v>
      </c>
      <c r="AC884" s="360"/>
    </row>
    <row r="885" spans="1:29" ht="17.25" customHeight="1" x14ac:dyDescent="0.25">
      <c r="A885" s="345" t="str">
        <f t="shared" si="1901"/>
        <v>MS 202</v>
      </c>
      <c r="B885" s="661">
        <f t="shared" si="1791"/>
        <v>8</v>
      </c>
      <c r="C885" s="661" t="str">
        <f t="shared" si="1792"/>
        <v>MS 202-8</v>
      </c>
      <c r="D885" s="346">
        <f t="shared" si="1892"/>
        <v>41348</v>
      </c>
      <c r="E885" s="347">
        <v>7162006.0796999997</v>
      </c>
      <c r="F885" s="348">
        <v>665790.09069999994</v>
      </c>
      <c r="G885" s="348">
        <v>898.00300000000004</v>
      </c>
      <c r="H885" s="355">
        <f t="shared" si="1913"/>
        <v>2.992022735298753</v>
      </c>
      <c r="I885" s="356">
        <f t="shared" si="1902"/>
        <v>6.5016382551074887</v>
      </c>
      <c r="J885" s="356">
        <f t="shared" si="1903"/>
        <v>-1.999999999998181</v>
      </c>
      <c r="K885" s="356">
        <f t="shared" si="1904"/>
        <v>-14.099999999996271</v>
      </c>
      <c r="L885" s="356">
        <f t="shared" si="1914"/>
        <v>0.4274318193283933</v>
      </c>
      <c r="M885" s="356">
        <f t="shared" si="1905"/>
        <v>0.28571428571402585</v>
      </c>
      <c r="N885" s="361" t="str">
        <f t="shared" si="1906"/>
        <v>ATENÇÃO</v>
      </c>
      <c r="O885" s="361" t="str">
        <f t="shared" si="1907"/>
        <v>ATENÇÃO</v>
      </c>
      <c r="P885" s="361" t="str">
        <f t="shared" si="1908"/>
        <v>COND. MIN.</v>
      </c>
      <c r="Q885" s="361" t="str">
        <f t="shared" si="1896"/>
        <v>COND. MIN.</v>
      </c>
      <c r="R885" s="625"/>
      <c r="S885" s="625"/>
      <c r="T885" s="625"/>
      <c r="U885" s="625"/>
      <c r="V885" s="356">
        <f t="shared" si="1897"/>
        <v>0.52999993786215782</v>
      </c>
      <c r="W885" s="356">
        <f t="shared" si="1898"/>
        <v>-6.4800000051036477</v>
      </c>
      <c r="X885" s="361" t="str">
        <f t="shared" si="1909"/>
        <v>NORTE</v>
      </c>
      <c r="Y885" s="361" t="str">
        <f t="shared" si="1910"/>
        <v>OESTE</v>
      </c>
      <c r="Z885" s="361" t="str">
        <f t="shared" si="1911"/>
        <v>NOROESTE</v>
      </c>
      <c r="AA885" s="358">
        <f t="shared" si="1899"/>
        <v>0.99692307692307702</v>
      </c>
      <c r="AB885" s="359">
        <f t="shared" si="1912"/>
        <v>85.504195991720096</v>
      </c>
      <c r="AC885" s="360"/>
    </row>
    <row r="886" spans="1:29" ht="17.25" customHeight="1" x14ac:dyDescent="0.25">
      <c r="A886" s="345" t="str">
        <f t="shared" si="1901"/>
        <v>MS 202</v>
      </c>
      <c r="B886" s="661">
        <f t="shared" si="1791"/>
        <v>9</v>
      </c>
      <c r="C886" s="661" t="str">
        <f t="shared" si="1792"/>
        <v>MS 202-9</v>
      </c>
      <c r="D886" s="346">
        <f t="shared" si="1892"/>
        <v>41355</v>
      </c>
      <c r="E886" s="347">
        <v>7162006.0928999996</v>
      </c>
      <c r="F886" s="348">
        <v>665790.11120000004</v>
      </c>
      <c r="G886" s="348">
        <v>897.98500000000001</v>
      </c>
      <c r="H886" s="355">
        <f t="shared" si="1913"/>
        <v>2.4382165659260484</v>
      </c>
      <c r="I886" s="356">
        <f t="shared" si="1902"/>
        <v>4.8007707401757322</v>
      </c>
      <c r="J886" s="356">
        <f t="shared" si="1903"/>
        <v>-1.8000000000029104</v>
      </c>
      <c r="K886" s="356">
        <f t="shared" si="1904"/>
        <v>-15.899999999999181</v>
      </c>
      <c r="L886" s="356">
        <f t="shared" si="1914"/>
        <v>0.3483166522751498</v>
      </c>
      <c r="M886" s="356">
        <f t="shared" si="1905"/>
        <v>0.2571428571432729</v>
      </c>
      <c r="N886" s="361" t="str">
        <f t="shared" si="1906"/>
        <v>ATENÇÃO</v>
      </c>
      <c r="O886" s="361" t="str">
        <f t="shared" si="1907"/>
        <v>ATENÇÃO</v>
      </c>
      <c r="P886" s="361" t="str">
        <f t="shared" si="1908"/>
        <v>COND. MIN.</v>
      </c>
      <c r="Q886" s="361" t="str">
        <f t="shared" si="1896"/>
        <v>COND. MIN.</v>
      </c>
      <c r="R886" s="625"/>
      <c r="S886" s="625"/>
      <c r="T886" s="625"/>
      <c r="U886" s="625"/>
      <c r="V886" s="356">
        <f t="shared" si="1897"/>
        <v>1.8499999307096004</v>
      </c>
      <c r="W886" s="356">
        <f t="shared" si="1898"/>
        <v>-4.4299999950453639</v>
      </c>
      <c r="X886" s="361" t="str">
        <f t="shared" si="1909"/>
        <v>NORTE</v>
      </c>
      <c r="Y886" s="361" t="str">
        <f t="shared" si="1910"/>
        <v>OESTE</v>
      </c>
      <c r="Z886" s="361" t="str">
        <f t="shared" si="1911"/>
        <v>NOROESTE</v>
      </c>
      <c r="AA886" s="358">
        <f t="shared" si="1899"/>
        <v>0.92291666666666661</v>
      </c>
      <c r="AB886" s="359">
        <f t="shared" si="1912"/>
        <v>67.356273734505578</v>
      </c>
      <c r="AC886" s="360"/>
    </row>
    <row r="887" spans="1:29" ht="17.25" customHeight="1" x14ac:dyDescent="0.25">
      <c r="A887" s="345" t="str">
        <f t="shared" si="1901"/>
        <v>MS 202</v>
      </c>
      <c r="B887" s="661">
        <f t="shared" si="1791"/>
        <v>10</v>
      </c>
      <c r="C887" s="661" t="str">
        <f t="shared" si="1792"/>
        <v>MS 202-10</v>
      </c>
      <c r="D887" s="346">
        <f t="shared" si="1892"/>
        <v>41361</v>
      </c>
      <c r="E887" s="347">
        <v>7162006.0857999995</v>
      </c>
      <c r="F887" s="348">
        <v>665790.07090000005</v>
      </c>
      <c r="G887" s="348">
        <v>897.96400000000006</v>
      </c>
      <c r="H887" s="355">
        <f t="shared" si="1913"/>
        <v>4.0920654932631324</v>
      </c>
      <c r="I887" s="356">
        <f t="shared" si="1902"/>
        <v>8.5364629523185762</v>
      </c>
      <c r="J887" s="356">
        <f t="shared" si="1903"/>
        <v>-2.0999999999958163</v>
      </c>
      <c r="K887" s="356">
        <f t="shared" si="1904"/>
        <v>-17.999999999994998</v>
      </c>
      <c r="L887" s="356">
        <f t="shared" si="1914"/>
        <v>0.6820109155438554</v>
      </c>
      <c r="M887" s="356">
        <f t="shared" si="1905"/>
        <v>0.3499999999993027</v>
      </c>
      <c r="N887" s="361" t="str">
        <f t="shared" si="1906"/>
        <v>ATENÇÃO</v>
      </c>
      <c r="O887" s="361" t="str">
        <f t="shared" si="1907"/>
        <v>ATENÇÃO</v>
      </c>
      <c r="P887" s="361" t="str">
        <f t="shared" si="1908"/>
        <v>COND. MIN.</v>
      </c>
      <c r="Q887" s="361" t="str">
        <f t="shared" si="1896"/>
        <v>COND. MIN.</v>
      </c>
      <c r="R887" s="625"/>
      <c r="S887" s="625"/>
      <c r="T887" s="625"/>
      <c r="U887" s="625"/>
      <c r="V887" s="356">
        <f t="shared" si="1897"/>
        <v>1.1399999260902405</v>
      </c>
      <c r="W887" s="356">
        <f t="shared" si="1898"/>
        <v>-8.4599999943748116</v>
      </c>
      <c r="X887" s="361" t="str">
        <f t="shared" si="1909"/>
        <v>NORTE</v>
      </c>
      <c r="Y887" s="361" t="str">
        <f t="shared" si="1910"/>
        <v>OESTE</v>
      </c>
      <c r="Z887" s="361" t="str">
        <f t="shared" si="1911"/>
        <v>NOROESTE</v>
      </c>
      <c r="AA887" s="358">
        <f t="shared" si="1899"/>
        <v>0.99063231850117117</v>
      </c>
      <c r="AB887" s="359">
        <f t="shared" si="1912"/>
        <v>82.151380051964338</v>
      </c>
      <c r="AC887" s="360"/>
    </row>
    <row r="888" spans="1:29" ht="17.25" customHeight="1" x14ac:dyDescent="0.25">
      <c r="A888" s="345" t="str">
        <f t="shared" si="1901"/>
        <v>MS 202</v>
      </c>
      <c r="B888" s="661">
        <f t="shared" si="1791"/>
        <v>11</v>
      </c>
      <c r="C888" s="661" t="str">
        <f t="shared" si="1792"/>
        <v>MS 202-11</v>
      </c>
      <c r="D888" s="346">
        <f t="shared" si="1892"/>
        <v>41369</v>
      </c>
      <c r="E888" s="347">
        <v>7162006.0878999997</v>
      </c>
      <c r="F888" s="348">
        <v>665790.10100000002</v>
      </c>
      <c r="G888" s="348">
        <v>897.95299999999997</v>
      </c>
      <c r="H888" s="355">
        <f t="shared" si="1913"/>
        <v>3.0173166872690076</v>
      </c>
      <c r="I888" s="356">
        <f t="shared" si="1902"/>
        <v>5.6147127984956722</v>
      </c>
      <c r="J888" s="356">
        <f t="shared" si="1903"/>
        <v>-1.1000000000080945</v>
      </c>
      <c r="K888" s="356">
        <f t="shared" si="1904"/>
        <v>-19.100000000003092</v>
      </c>
      <c r="L888" s="356">
        <f t="shared" si="1914"/>
        <v>0.37716458590862595</v>
      </c>
      <c r="M888" s="356">
        <f t="shared" si="1905"/>
        <v>0.13750000000101181</v>
      </c>
      <c r="N888" s="361" t="str">
        <f t="shared" si="1906"/>
        <v>ATENÇÃO</v>
      </c>
      <c r="O888" s="361" t="str">
        <f t="shared" si="1907"/>
        <v>OK</v>
      </c>
      <c r="P888" s="361" t="str">
        <f t="shared" si="1908"/>
        <v>COND. MIN.</v>
      </c>
      <c r="Q888" s="361" t="str">
        <f t="shared" si="1896"/>
        <v>COND. MIN.</v>
      </c>
      <c r="R888" s="625"/>
      <c r="S888" s="625"/>
      <c r="T888" s="625"/>
      <c r="U888" s="625"/>
      <c r="V888" s="356">
        <f t="shared" si="1897"/>
        <v>1.3499999418854713</v>
      </c>
      <c r="W888" s="356">
        <f t="shared" si="1898"/>
        <v>-5.4499999969266355</v>
      </c>
      <c r="X888" s="361" t="str">
        <f t="shared" si="1909"/>
        <v>NORTE</v>
      </c>
      <c r="Y888" s="361" t="str">
        <f t="shared" si="1910"/>
        <v>OESTE</v>
      </c>
      <c r="Z888" s="361" t="str">
        <f t="shared" si="1911"/>
        <v>NOROESTE</v>
      </c>
      <c r="AA888" s="358">
        <f t="shared" si="1899"/>
        <v>0.97147950089126556</v>
      </c>
      <c r="AB888" s="359">
        <f t="shared" si="1912"/>
        <v>76.283167918635826</v>
      </c>
      <c r="AC888" s="360"/>
    </row>
    <row r="889" spans="1:29" ht="17.25" customHeight="1" x14ac:dyDescent="0.25">
      <c r="A889" s="345" t="str">
        <f t="shared" si="1901"/>
        <v>MS 202</v>
      </c>
      <c r="B889" s="661">
        <f t="shared" si="1791"/>
        <v>12</v>
      </c>
      <c r="C889" s="661" t="str">
        <f t="shared" si="1792"/>
        <v>MS 202-12</v>
      </c>
      <c r="D889" s="346">
        <f t="shared" si="1892"/>
        <v>41376</v>
      </c>
      <c r="E889" s="347">
        <v>7162006.085</v>
      </c>
      <c r="F889" s="348">
        <v>665790.07079999999</v>
      </c>
      <c r="G889" s="424">
        <v>897.92600000000004</v>
      </c>
      <c r="H889" s="421">
        <f t="shared" si="1913"/>
        <v>3.0338918911144508</v>
      </c>
      <c r="I889" s="362">
        <f t="shared" si="1902"/>
        <v>8.5360705213426566</v>
      </c>
      <c r="J889" s="362">
        <f t="shared" si="1903"/>
        <v>-2.6999999999929969</v>
      </c>
      <c r="K889" s="362">
        <f t="shared" si="1904"/>
        <v>-21.799999999996089</v>
      </c>
      <c r="L889" s="362">
        <f t="shared" si="1914"/>
        <v>0.43341312730206438</v>
      </c>
      <c r="M889" s="362">
        <f t="shared" si="1905"/>
        <v>0.38571428571328525</v>
      </c>
      <c r="N889" s="361" t="str">
        <f t="shared" si="1906"/>
        <v>ATENÇÃO</v>
      </c>
      <c r="O889" s="361" t="str">
        <f t="shared" si="1907"/>
        <v>ATENÇÃO</v>
      </c>
      <c r="P889" s="361" t="str">
        <f t="shared" si="1908"/>
        <v>COND. MIN.</v>
      </c>
      <c r="Q889" s="361" t="str">
        <f t="shared" si="1896"/>
        <v>COND. MIN.</v>
      </c>
      <c r="R889" s="625"/>
      <c r="S889" s="625"/>
      <c r="T889" s="625"/>
      <c r="U889" s="625"/>
      <c r="V889" s="356">
        <f t="shared" si="1897"/>
        <v>1.0599999688565731</v>
      </c>
      <c r="W889" s="356">
        <f t="shared" si="1898"/>
        <v>-8.4700000006705523</v>
      </c>
      <c r="X889" s="361" t="str">
        <f t="shared" si="1909"/>
        <v>NORTE</v>
      </c>
      <c r="Y889" s="361" t="str">
        <f t="shared" si="1910"/>
        <v>OESTE</v>
      </c>
      <c r="Z889" s="361" t="str">
        <f t="shared" si="1911"/>
        <v>NOROESTE</v>
      </c>
      <c r="AA889" s="358">
        <f t="shared" si="1899"/>
        <v>0.9918032786885248</v>
      </c>
      <c r="AB889" s="359">
        <f t="shared" si="1912"/>
        <v>82.659006983369892</v>
      </c>
      <c r="AC889" s="360"/>
    </row>
    <row r="890" spans="1:29" ht="17.25" customHeight="1" x14ac:dyDescent="0.25">
      <c r="A890" s="345" t="str">
        <f t="shared" si="1901"/>
        <v>MS 202</v>
      </c>
      <c r="B890" s="661">
        <f t="shared" si="1791"/>
        <v>13</v>
      </c>
      <c r="C890" s="661" t="str">
        <f t="shared" si="1792"/>
        <v>MS 202-13</v>
      </c>
      <c r="D890" s="346">
        <f t="shared" si="1892"/>
        <v>41383</v>
      </c>
      <c r="E890" s="347">
        <v>7162006.0828</v>
      </c>
      <c r="F890" s="348">
        <v>665790.06079999998</v>
      </c>
      <c r="G890" s="424">
        <v>897.91499999999996</v>
      </c>
      <c r="H890" s="421">
        <f t="shared" si="1913"/>
        <v>1.0239140595470522</v>
      </c>
      <c r="I890" s="362">
        <f t="shared" si="1902"/>
        <v>9.5071814950605251</v>
      </c>
      <c r="J890" s="362">
        <f t="shared" si="1903"/>
        <v>-1.1000000000080945</v>
      </c>
      <c r="K890" s="362">
        <f t="shared" si="1904"/>
        <v>-22.900000000004184</v>
      </c>
      <c r="L890" s="362">
        <f t="shared" si="1914"/>
        <v>0.1462734370781503</v>
      </c>
      <c r="M890" s="362">
        <f t="shared" si="1905"/>
        <v>0.15714285714401349</v>
      </c>
      <c r="N890" s="361" t="str">
        <f t="shared" si="1906"/>
        <v>OK</v>
      </c>
      <c r="O890" s="361" t="str">
        <f t="shared" si="1907"/>
        <v>OK</v>
      </c>
      <c r="P890" s="361" t="str">
        <f t="shared" si="1908"/>
        <v>COND. MIN.</v>
      </c>
      <c r="Q890" s="361" t="str">
        <f t="shared" si="1896"/>
        <v>COND. MIN.</v>
      </c>
      <c r="R890" s="625"/>
      <c r="S890" s="625"/>
      <c r="T890" s="625"/>
      <c r="U890" s="625"/>
      <c r="V890" s="356">
        <f t="shared" si="1897"/>
        <v>0.839999970048666</v>
      </c>
      <c r="W890" s="356">
        <f t="shared" si="1898"/>
        <v>-9.4700000016018748</v>
      </c>
      <c r="X890" s="361" t="str">
        <f t="shared" si="1909"/>
        <v>NORTE</v>
      </c>
      <c r="Y890" s="361" t="str">
        <f t="shared" si="1910"/>
        <v>OESTE</v>
      </c>
      <c r="Z890" s="361" t="str">
        <f t="shared" si="1911"/>
        <v>NOROESTE</v>
      </c>
      <c r="AA890" s="358">
        <f t="shared" si="1899"/>
        <v>0.99579390115667732</v>
      </c>
      <c r="AB890" s="359">
        <f t="shared" si="1912"/>
        <v>84.743100083891576</v>
      </c>
      <c r="AC890" s="360"/>
    </row>
    <row r="891" spans="1:29" ht="17.25" customHeight="1" x14ac:dyDescent="0.25">
      <c r="A891" s="345" t="str">
        <f t="shared" si="1901"/>
        <v>MS 202</v>
      </c>
      <c r="B891" s="661">
        <f t="shared" si="1791"/>
        <v>14</v>
      </c>
      <c r="C891" s="661" t="str">
        <f t="shared" si="1792"/>
        <v>MS 202-14</v>
      </c>
      <c r="D891" s="346">
        <f t="shared" si="1892"/>
        <v>41390</v>
      </c>
      <c r="E891" s="347">
        <v>7162006.1057000002</v>
      </c>
      <c r="F891" s="348">
        <v>665790.08160000003</v>
      </c>
      <c r="G891" s="424">
        <v>897.89599999999996</v>
      </c>
      <c r="H891" s="421">
        <f t="shared" si="1913"/>
        <v>3.0936224918098674</v>
      </c>
      <c r="I891" s="362">
        <f t="shared" si="1902"/>
        <v>8.0255217828384531</v>
      </c>
      <c r="J891" s="362">
        <f t="shared" si="1903"/>
        <v>-1.9000000000005457</v>
      </c>
      <c r="K891" s="362">
        <f t="shared" si="1904"/>
        <v>-24.800000000004729</v>
      </c>
      <c r="L891" s="362">
        <f t="shared" si="1914"/>
        <v>0.44194607025855248</v>
      </c>
      <c r="M891" s="362">
        <f t="shared" si="1905"/>
        <v>0.2714285714286494</v>
      </c>
      <c r="N891" s="361" t="str">
        <f t="shared" si="1906"/>
        <v>ATENÇÃO</v>
      </c>
      <c r="O891" s="361" t="str">
        <f t="shared" si="1907"/>
        <v>ATENÇÃO</v>
      </c>
      <c r="P891" s="361" t="str">
        <f t="shared" si="1908"/>
        <v>COND. MIN.</v>
      </c>
      <c r="Q891" s="361" t="str">
        <f t="shared" si="1896"/>
        <v>COND. MIN.</v>
      </c>
      <c r="R891" s="625"/>
      <c r="S891" s="625"/>
      <c r="T891" s="625"/>
      <c r="U891" s="625"/>
      <c r="V891" s="356">
        <f t="shared" si="1897"/>
        <v>3.1299999915063381</v>
      </c>
      <c r="W891" s="356">
        <f t="shared" si="1898"/>
        <v>-7.3899999959394336</v>
      </c>
      <c r="X891" s="361" t="str">
        <f t="shared" si="1909"/>
        <v>NORTE</v>
      </c>
      <c r="Y891" s="361" t="str">
        <f t="shared" si="1910"/>
        <v>OESTE</v>
      </c>
      <c r="Z891" s="361" t="str">
        <f t="shared" si="1911"/>
        <v>NOROESTE</v>
      </c>
      <c r="AA891" s="358">
        <f t="shared" si="1899"/>
        <v>0.92029887920298881</v>
      </c>
      <c r="AB891" s="359">
        <f t="shared" si="1912"/>
        <v>66.969815210764153</v>
      </c>
      <c r="AC891" s="360"/>
    </row>
    <row r="892" spans="1:29" ht="17.25" customHeight="1" x14ac:dyDescent="0.25">
      <c r="A892" s="345" t="str">
        <f t="shared" si="1901"/>
        <v>MS 202</v>
      </c>
      <c r="B892" s="661">
        <f t="shared" si="1791"/>
        <v>15</v>
      </c>
      <c r="C892" s="661" t="str">
        <f t="shared" si="1792"/>
        <v>MS 202-15</v>
      </c>
      <c r="D892" s="346">
        <f t="shared" si="1892"/>
        <v>41400</v>
      </c>
      <c r="E892" s="347">
        <v>7162006.0926999999</v>
      </c>
      <c r="F892" s="348">
        <v>665790.07109999994</v>
      </c>
      <c r="G892" s="424">
        <v>897.87800000000004</v>
      </c>
      <c r="H892" s="421">
        <f t="shared" si="1913"/>
        <v>1.6710775233076574</v>
      </c>
      <c r="I892" s="362">
        <f t="shared" si="1902"/>
        <v>8.6361160226264388</v>
      </c>
      <c r="J892" s="362">
        <f t="shared" si="1903"/>
        <v>-1.7999999999915417</v>
      </c>
      <c r="K892" s="362">
        <f t="shared" si="1904"/>
        <v>-26.599999999996271</v>
      </c>
      <c r="L892" s="362">
        <f t="shared" si="1914"/>
        <v>0.16710775233076575</v>
      </c>
      <c r="M892" s="362">
        <f t="shared" si="1905"/>
        <v>0.17999999999915417</v>
      </c>
      <c r="N892" s="361" t="str">
        <f t="shared" si="1906"/>
        <v>OK</v>
      </c>
      <c r="O892" s="361" t="str">
        <f t="shared" si="1907"/>
        <v>OK</v>
      </c>
      <c r="P892" s="361" t="str">
        <f t="shared" si="1908"/>
        <v>COND. MIN.</v>
      </c>
      <c r="Q892" s="361" t="str">
        <f t="shared" si="1896"/>
        <v>COND. MIN.</v>
      </c>
      <c r="R892" s="625"/>
      <c r="S892" s="625"/>
      <c r="T892" s="625"/>
      <c r="U892" s="625"/>
      <c r="V892" s="356">
        <f t="shared" si="1897"/>
        <v>1.829999964684248</v>
      </c>
      <c r="W892" s="356">
        <f t="shared" si="1898"/>
        <v>-8.4400000050663948</v>
      </c>
      <c r="X892" s="361" t="str">
        <f t="shared" si="1909"/>
        <v>NORTE</v>
      </c>
      <c r="Y892" s="361" t="str">
        <f t="shared" si="1910"/>
        <v>OESTE</v>
      </c>
      <c r="Z892" s="361" t="str">
        <f t="shared" si="1911"/>
        <v>NOROESTE</v>
      </c>
      <c r="AA892" s="358">
        <f t="shared" si="1899"/>
        <v>0.97685185185185175</v>
      </c>
      <c r="AB892" s="359">
        <f t="shared" si="1912"/>
        <v>77.648005363470276</v>
      </c>
      <c r="AC892" s="360"/>
    </row>
    <row r="893" spans="1:29" ht="17.25" customHeight="1" x14ac:dyDescent="0.25">
      <c r="A893" s="345" t="str">
        <f t="shared" si="1901"/>
        <v>MS 202</v>
      </c>
      <c r="B893" s="661">
        <f t="shared" si="1791"/>
        <v>16</v>
      </c>
      <c r="C893" s="661" t="str">
        <f t="shared" si="1792"/>
        <v>MS 202-16</v>
      </c>
      <c r="D893" s="346">
        <f t="shared" si="1892"/>
        <v>41404</v>
      </c>
      <c r="E893" s="347">
        <v>7162006.0813999996</v>
      </c>
      <c r="F893" s="348">
        <v>665790.09069999994</v>
      </c>
      <c r="G893" s="424">
        <v>897.85299999999995</v>
      </c>
      <c r="H893" s="421">
        <f t="shared" si="1913"/>
        <v>2.2624102372664789</v>
      </c>
      <c r="I893" s="362">
        <f t="shared" si="1902"/>
        <v>6.5176989778607819</v>
      </c>
      <c r="J893" s="362">
        <f t="shared" si="1903"/>
        <v>-2.5000000000090949</v>
      </c>
      <c r="K893" s="362">
        <f t="shared" si="1904"/>
        <v>-29.100000000005366</v>
      </c>
      <c r="L893" s="362">
        <f t="shared" si="1914"/>
        <v>0.56560255931661974</v>
      </c>
      <c r="M893" s="362">
        <f t="shared" si="1905"/>
        <v>0.62500000000227374</v>
      </c>
      <c r="N893" s="361" t="str">
        <f t="shared" si="1906"/>
        <v>ATENÇÃO</v>
      </c>
      <c r="O893" s="361" t="str">
        <f t="shared" si="1907"/>
        <v>ATENÇÃO</v>
      </c>
      <c r="P893" s="361" t="str">
        <f t="shared" si="1908"/>
        <v>COND. MIN.</v>
      </c>
      <c r="Q893" s="361" t="str">
        <f t="shared" si="1896"/>
        <v>COND. MIN.</v>
      </c>
      <c r="R893" s="625"/>
      <c r="S893" s="625"/>
      <c r="T893" s="625"/>
      <c r="U893" s="625"/>
      <c r="V893" s="356">
        <f t="shared" si="1897"/>
        <v>0.69999992847442627</v>
      </c>
      <c r="W893" s="356">
        <f t="shared" si="1898"/>
        <v>-6.4800000051036477</v>
      </c>
      <c r="X893" s="361" t="str">
        <f t="shared" si="1909"/>
        <v>NORTE</v>
      </c>
      <c r="Y893" s="361" t="str">
        <f t="shared" si="1910"/>
        <v>OESTE</v>
      </c>
      <c r="Z893" s="361" t="str">
        <f t="shared" si="1911"/>
        <v>NOROESTE</v>
      </c>
      <c r="AA893" s="358">
        <f t="shared" si="1899"/>
        <v>0.99386503067484677</v>
      </c>
      <c r="AB893" s="359">
        <f t="shared" si="1912"/>
        <v>83.650111343394173</v>
      </c>
      <c r="AC893" s="360"/>
    </row>
    <row r="894" spans="1:29" ht="17.25" customHeight="1" x14ac:dyDescent="0.25">
      <c r="A894" s="345" t="str">
        <f t="shared" si="1901"/>
        <v>MS 202</v>
      </c>
      <c r="B894" s="661">
        <f t="shared" si="1791"/>
        <v>17</v>
      </c>
      <c r="C894" s="661" t="str">
        <f t="shared" si="1792"/>
        <v>MS 202-17</v>
      </c>
      <c r="D894" s="346">
        <f t="shared" si="1892"/>
        <v>41411</v>
      </c>
      <c r="E894" s="347">
        <v>7162006.0911999997</v>
      </c>
      <c r="F894" s="348">
        <v>665790.07949999999</v>
      </c>
      <c r="G894" s="424">
        <v>897.82</v>
      </c>
      <c r="H894" s="421">
        <f t="shared" si="1913"/>
        <v>1.4882204176657907</v>
      </c>
      <c r="I894" s="362">
        <f t="shared" si="1902"/>
        <v>7.7834696504928091</v>
      </c>
      <c r="J894" s="362">
        <f t="shared" si="1903"/>
        <v>-3.2999999999901775</v>
      </c>
      <c r="K894" s="362">
        <f t="shared" si="1904"/>
        <v>-32.399999999995543</v>
      </c>
      <c r="L894" s="362">
        <f t="shared" si="1914"/>
        <v>0.21260291680939866</v>
      </c>
      <c r="M894" s="362">
        <f t="shared" si="1905"/>
        <v>0.47142857142716821</v>
      </c>
      <c r="N894" s="361" t="str">
        <f t="shared" si="1906"/>
        <v>OK</v>
      </c>
      <c r="O894" s="361" t="str">
        <f t="shared" si="1907"/>
        <v>ATENÇÃO</v>
      </c>
      <c r="P894" s="361" t="str">
        <f t="shared" si="1908"/>
        <v>COND. MIN.</v>
      </c>
      <c r="Q894" s="361" t="str">
        <f t="shared" si="1896"/>
        <v>COND. MIN.</v>
      </c>
      <c r="R894" s="625"/>
      <c r="S894" s="625"/>
      <c r="T894" s="625"/>
      <c r="U894" s="625"/>
      <c r="V894" s="356">
        <f t="shared" si="1897"/>
        <v>1.679999940097332</v>
      </c>
      <c r="W894" s="356">
        <f t="shared" si="1898"/>
        <v>-7.6000000000931323</v>
      </c>
      <c r="X894" s="361" t="str">
        <f t="shared" si="1909"/>
        <v>NORTE</v>
      </c>
      <c r="Y894" s="361" t="str">
        <f t="shared" si="1910"/>
        <v>OESTE</v>
      </c>
      <c r="Z894" s="361" t="str">
        <f t="shared" si="1911"/>
        <v>NOROESTE</v>
      </c>
      <c r="AA894" s="358">
        <f t="shared" si="1899"/>
        <v>0.97686375321336749</v>
      </c>
      <c r="AB894" s="359">
        <f t="shared" si="1912"/>
        <v>77.651193443907658</v>
      </c>
      <c r="AC894" s="360"/>
    </row>
    <row r="895" spans="1:29" ht="17.25" customHeight="1" x14ac:dyDescent="0.25">
      <c r="A895" s="345" t="str">
        <f t="shared" si="1901"/>
        <v>MS 202</v>
      </c>
      <c r="B895" s="661">
        <f t="shared" si="1791"/>
        <v>18</v>
      </c>
      <c r="C895" s="661" t="str">
        <f t="shared" si="1792"/>
        <v>MS 202-18</v>
      </c>
      <c r="D895" s="346">
        <f t="shared" si="1892"/>
        <v>41418</v>
      </c>
      <c r="E895" s="347">
        <v>7162006.0787000004</v>
      </c>
      <c r="F895" s="348">
        <v>665790.05630000005</v>
      </c>
      <c r="G895" s="424">
        <v>897.85400000000004</v>
      </c>
      <c r="H895" s="421">
        <f t="shared" si="1913"/>
        <v>2.6353177768286238</v>
      </c>
      <c r="I895" s="362">
        <f t="shared" si="1902"/>
        <v>9.9293151773411417</v>
      </c>
      <c r="J895" s="362">
        <f t="shared" si="1903"/>
        <v>3.3999999999991815</v>
      </c>
      <c r="K895" s="362">
        <f t="shared" si="1904"/>
        <v>-28.999999999996362</v>
      </c>
      <c r="L895" s="362">
        <f t="shared" si="1914"/>
        <v>0.3764739681183748</v>
      </c>
      <c r="M895" s="362">
        <f t="shared" si="1905"/>
        <v>0.4857142857141688</v>
      </c>
      <c r="N895" s="361" t="str">
        <f t="shared" si="1906"/>
        <v>ATENÇÃO</v>
      </c>
      <c r="O895" s="361" t="str">
        <f t="shared" si="1907"/>
        <v>ATENÇÃO</v>
      </c>
      <c r="P895" s="361" t="str">
        <f t="shared" si="1908"/>
        <v>COND. MIN.</v>
      </c>
      <c r="Q895" s="361" t="str">
        <f t="shared" si="1896"/>
        <v>COND. MIN.</v>
      </c>
      <c r="R895" s="625"/>
      <c r="S895" s="625"/>
      <c r="T895" s="625"/>
      <c r="U895" s="625"/>
      <c r="V895" s="356">
        <f t="shared" si="1897"/>
        <v>0.43000001460313797</v>
      </c>
      <c r="W895" s="356">
        <f t="shared" si="1898"/>
        <v>-9.9199999938718975</v>
      </c>
      <c r="X895" s="361" t="str">
        <f t="shared" si="1909"/>
        <v>NORTE</v>
      </c>
      <c r="Y895" s="361" t="str">
        <f t="shared" si="1910"/>
        <v>OESTE</v>
      </c>
      <c r="Z895" s="361" t="str">
        <f t="shared" si="1911"/>
        <v>NOROESTE</v>
      </c>
      <c r="AA895" s="358">
        <f t="shared" si="1899"/>
        <v>0.99899295065458205</v>
      </c>
      <c r="AB895" s="359">
        <f t="shared" si="1912"/>
        <v>87.428423436710261</v>
      </c>
      <c r="AC895" s="360"/>
    </row>
    <row r="896" spans="1:29" ht="17.25" customHeight="1" x14ac:dyDescent="0.25">
      <c r="A896" s="345" t="str">
        <f t="shared" si="1901"/>
        <v>MS 202</v>
      </c>
      <c r="B896" s="661">
        <f t="shared" si="1791"/>
        <v>19</v>
      </c>
      <c r="C896" s="661" t="str">
        <f t="shared" si="1792"/>
        <v>MS 202-19</v>
      </c>
      <c r="D896" s="346">
        <f t="shared" si="1892"/>
        <v>41425</v>
      </c>
      <c r="E896" s="347">
        <v>7162006.0711000003</v>
      </c>
      <c r="F896" s="348">
        <v>665790.06099999999</v>
      </c>
      <c r="G896" s="424">
        <v>897.78499999999997</v>
      </c>
      <c r="H896" s="421">
        <f t="shared" si="1913"/>
        <v>0.89358827941371943</v>
      </c>
      <c r="I896" s="362">
        <f t="shared" si="1902"/>
        <v>9.4557601498314892</v>
      </c>
      <c r="J896" s="362">
        <f t="shared" si="1903"/>
        <v>-6.9000000000073669</v>
      </c>
      <c r="K896" s="362">
        <f t="shared" si="1904"/>
        <v>-35.900000000003729</v>
      </c>
      <c r="L896" s="362">
        <f t="shared" si="1914"/>
        <v>0.1276554684876742</v>
      </c>
      <c r="M896" s="362">
        <f t="shared" si="1905"/>
        <v>0.98571428571533815</v>
      </c>
      <c r="N896" s="361" t="str">
        <f t="shared" si="1906"/>
        <v>OK</v>
      </c>
      <c r="O896" s="361" t="str">
        <f t="shared" si="1907"/>
        <v>ATENÇÃO</v>
      </c>
      <c r="P896" s="361" t="str">
        <f t="shared" si="1908"/>
        <v>COND. MIN.</v>
      </c>
      <c r="Q896" s="361" t="str">
        <f t="shared" si="1896"/>
        <v>COND. MIN.</v>
      </c>
      <c r="R896" s="625"/>
      <c r="S896" s="625"/>
      <c r="T896" s="625"/>
      <c r="U896" s="625"/>
      <c r="V896" s="356">
        <f t="shared" si="1897"/>
        <v>-0.32999999821186066</v>
      </c>
      <c r="W896" s="356">
        <f t="shared" si="1898"/>
        <v>-9.4500000006519258</v>
      </c>
      <c r="X896" s="361" t="str">
        <f t="shared" si="1909"/>
        <v>SUL</v>
      </c>
      <c r="Y896" s="361" t="str">
        <f t="shared" si="1910"/>
        <v>OESTE</v>
      </c>
      <c r="Z896" s="361" t="str">
        <f t="shared" si="1911"/>
        <v>SUDOESTE</v>
      </c>
      <c r="AA896" s="358">
        <f t="shared" si="1899"/>
        <v>0.99894291754756859</v>
      </c>
      <c r="AB896" s="359">
        <f t="shared" si="1912"/>
        <v>87.365305125654459</v>
      </c>
      <c r="AC896" s="360"/>
    </row>
    <row r="897" spans="1:29" ht="17.25" customHeight="1" x14ac:dyDescent="0.25">
      <c r="A897" s="345" t="str">
        <f t="shared" si="1901"/>
        <v>MS 202</v>
      </c>
      <c r="B897" s="661">
        <f t="shared" si="1791"/>
        <v>20</v>
      </c>
      <c r="C897" s="661" t="str">
        <f t="shared" si="1792"/>
        <v>MS 202-20</v>
      </c>
      <c r="D897" s="346">
        <f t="shared" si="1892"/>
        <v>41432</v>
      </c>
      <c r="E897" s="347">
        <v>7162006.0809000004</v>
      </c>
      <c r="F897" s="348">
        <v>665789.98739999998</v>
      </c>
      <c r="G897" s="424">
        <v>897.8</v>
      </c>
      <c r="H897" s="421">
        <f t="shared" si="1913"/>
        <v>7.4249579142050468</v>
      </c>
      <c r="I897" s="362">
        <f t="shared" si="1902"/>
        <v>16.822562232033029</v>
      </c>
      <c r="J897" s="362">
        <f t="shared" si="1903"/>
        <v>1.4999999999986358</v>
      </c>
      <c r="K897" s="362">
        <f t="shared" si="1904"/>
        <v>-34.400000000005093</v>
      </c>
      <c r="L897" s="362">
        <f t="shared" si="1914"/>
        <v>1.0607082734578639</v>
      </c>
      <c r="M897" s="362">
        <f t="shared" si="1905"/>
        <v>0.2142857142855194</v>
      </c>
      <c r="N897" s="361" t="str">
        <f t="shared" si="1906"/>
        <v>ALERTA</v>
      </c>
      <c r="O897" s="361" t="str">
        <f t="shared" si="1907"/>
        <v>OK</v>
      </c>
      <c r="P897" s="361" t="str">
        <f t="shared" si="1908"/>
        <v>ATENÇÃO</v>
      </c>
      <c r="Q897" s="361" t="str">
        <f t="shared" si="1896"/>
        <v>COND. MIN.</v>
      </c>
      <c r="R897" s="625"/>
      <c r="S897" s="625"/>
      <c r="T897" s="625"/>
      <c r="U897" s="625"/>
      <c r="V897" s="356">
        <f t="shared" si="1897"/>
        <v>0.65000001341104507</v>
      </c>
      <c r="W897" s="356">
        <f t="shared" si="1898"/>
        <v>-16.810000000987202</v>
      </c>
      <c r="X897" s="361" t="str">
        <f t="shared" si="1909"/>
        <v>NORTE</v>
      </c>
      <c r="Y897" s="361" t="str">
        <f t="shared" si="1910"/>
        <v>OESTE</v>
      </c>
      <c r="Z897" s="361" t="str">
        <f t="shared" si="1911"/>
        <v>NOROESTE</v>
      </c>
      <c r="AA897" s="358">
        <f t="shared" si="1899"/>
        <v>0.9994054696789535</v>
      </c>
      <c r="AB897" s="359">
        <f t="shared" si="1912"/>
        <v>88.024185566687393</v>
      </c>
      <c r="AC897" s="360"/>
    </row>
    <row r="898" spans="1:29" ht="17.25" customHeight="1" x14ac:dyDescent="0.25">
      <c r="A898" s="345" t="str">
        <f t="shared" si="1901"/>
        <v>MS 202</v>
      </c>
      <c r="B898" s="661">
        <f t="shared" si="1791"/>
        <v>21</v>
      </c>
      <c r="C898" s="661" t="str">
        <f t="shared" si="1792"/>
        <v>MS 202-21</v>
      </c>
      <c r="D898" s="346">
        <f t="shared" si="1892"/>
        <v>41439</v>
      </c>
      <c r="E898" s="347">
        <v>7162006.0626999997</v>
      </c>
      <c r="F898" s="348">
        <v>665789.9645</v>
      </c>
      <c r="G898" s="424">
        <v>897.77499999999998</v>
      </c>
      <c r="H898" s="421">
        <f t="shared" si="1913"/>
        <v>2.9251496139386863</v>
      </c>
      <c r="I898" s="362">
        <f t="shared" si="1902"/>
        <v>19.135801527807512</v>
      </c>
      <c r="J898" s="362">
        <f t="shared" si="1903"/>
        <v>-2.4999999999977263</v>
      </c>
      <c r="K898" s="362">
        <f t="shared" si="1904"/>
        <v>-36.900000000002819</v>
      </c>
      <c r="L898" s="362">
        <f t="shared" si="1914"/>
        <v>0.41787851627695521</v>
      </c>
      <c r="M898" s="362">
        <f t="shared" si="1905"/>
        <v>0.3571428571425323</v>
      </c>
      <c r="N898" s="361" t="str">
        <f t="shared" si="1906"/>
        <v>ATENÇÃO</v>
      </c>
      <c r="O898" s="361" t="str">
        <f t="shared" si="1907"/>
        <v>ATENÇÃO</v>
      </c>
      <c r="P898" s="361" t="str">
        <f t="shared" si="1908"/>
        <v>COND. MIN.</v>
      </c>
      <c r="Q898" s="361" t="str">
        <f t="shared" si="1896"/>
        <v>COND. MIN.</v>
      </c>
      <c r="R898" s="625"/>
      <c r="S898" s="625"/>
      <c r="T898" s="625"/>
      <c r="U898" s="625"/>
      <c r="V898" s="356">
        <f t="shared" si="1897"/>
        <v>-1.1700000613927841</v>
      </c>
      <c r="W898" s="356">
        <f t="shared" si="1898"/>
        <v>-19.09999999916181</v>
      </c>
      <c r="X898" s="361" t="str">
        <f t="shared" si="1909"/>
        <v>SUL</v>
      </c>
      <c r="Y898" s="361" t="str">
        <f t="shared" si="1910"/>
        <v>OESTE</v>
      </c>
      <c r="Z898" s="361" t="str">
        <f t="shared" si="1911"/>
        <v>SUDOESTE</v>
      </c>
      <c r="AA898" s="358">
        <f t="shared" si="1899"/>
        <v>0.99791013584117039</v>
      </c>
      <c r="AB898" s="359">
        <f t="shared" si="1912"/>
        <v>86.29513555147561</v>
      </c>
      <c r="AC898" s="360"/>
    </row>
    <row r="899" spans="1:29" ht="17.25" customHeight="1" x14ac:dyDescent="0.25">
      <c r="A899" s="345" t="str">
        <f t="shared" si="1901"/>
        <v>MS 202</v>
      </c>
      <c r="B899" s="661">
        <f t="shared" si="1791"/>
        <v>22</v>
      </c>
      <c r="C899" s="661" t="str">
        <f t="shared" si="1792"/>
        <v>MS 202-22</v>
      </c>
      <c r="D899" s="346">
        <f t="shared" si="1892"/>
        <v>41446</v>
      </c>
      <c r="E899" s="347">
        <v>7162006.0788000003</v>
      </c>
      <c r="F899" s="348">
        <v>665789.8983</v>
      </c>
      <c r="G899" s="424">
        <v>897.745</v>
      </c>
      <c r="H899" s="421">
        <f t="shared" si="1913"/>
        <v>6.8129655944740675</v>
      </c>
      <c r="I899" s="362">
        <f t="shared" si="1902"/>
        <v>25.723763331995851</v>
      </c>
      <c r="J899" s="362">
        <f t="shared" si="1903"/>
        <v>-2.9999999999972715</v>
      </c>
      <c r="K899" s="362">
        <f t="shared" si="1904"/>
        <v>-39.900000000000091</v>
      </c>
      <c r="L899" s="362">
        <f t="shared" si="1914"/>
        <v>0.97328079921058108</v>
      </c>
      <c r="M899" s="362">
        <f t="shared" si="1905"/>
        <v>0.4285714285710388</v>
      </c>
      <c r="N899" s="361" t="str">
        <f t="shared" si="1906"/>
        <v>ATENÇÃO</v>
      </c>
      <c r="O899" s="361" t="str">
        <f t="shared" si="1907"/>
        <v>ATENÇÃO</v>
      </c>
      <c r="P899" s="361" t="str">
        <f t="shared" si="1908"/>
        <v>COND. MIN.</v>
      </c>
      <c r="Q899" s="361" t="str">
        <f t="shared" si="1896"/>
        <v>COND. MIN.</v>
      </c>
      <c r="R899" s="625"/>
      <c r="S899" s="625"/>
      <c r="T899" s="625"/>
      <c r="U899" s="625"/>
      <c r="V899" s="356">
        <f t="shared" si="1897"/>
        <v>0.43999999761581421</v>
      </c>
      <c r="W899" s="356">
        <f t="shared" si="1898"/>
        <v>-25.719999999273568</v>
      </c>
      <c r="X899" s="361" t="str">
        <f t="shared" si="1909"/>
        <v>NORTE</v>
      </c>
      <c r="Y899" s="361" t="str">
        <f t="shared" si="1910"/>
        <v>OESTE</v>
      </c>
      <c r="Z899" s="361" t="str">
        <f t="shared" si="1911"/>
        <v>NOROESTE</v>
      </c>
      <c r="AA899" s="358">
        <f t="shared" si="1899"/>
        <v>1</v>
      </c>
      <c r="AB899" s="359">
        <f t="shared" si="1912"/>
        <v>90</v>
      </c>
      <c r="AC899" s="360"/>
    </row>
    <row r="900" spans="1:29" ht="17.25" customHeight="1" x14ac:dyDescent="0.25">
      <c r="A900" s="345" t="str">
        <f t="shared" si="1901"/>
        <v>MS 202</v>
      </c>
      <c r="B900" s="661">
        <f t="shared" si="1791"/>
        <v>23</v>
      </c>
      <c r="C900" s="661" t="str">
        <f t="shared" si="1792"/>
        <v>MS 202-23</v>
      </c>
      <c r="D900" s="346">
        <f t="shared" si="1892"/>
        <v>41456</v>
      </c>
      <c r="E900" s="347">
        <v>7162006.0960999997</v>
      </c>
      <c r="F900" s="348">
        <v>665789.8273</v>
      </c>
      <c r="G900" s="424">
        <v>897.70600000000002</v>
      </c>
      <c r="H900" s="421">
        <f t="shared" ref="H900:H913" si="1915">SQRT((E900-E899)^2+(F900-F899)^2)*100</f>
        <v>7.3077287727312212</v>
      </c>
      <c r="I900" s="362">
        <f t="shared" ref="I900:I913" si="1916">SQRT((E900-$E$878)^2+(F900-$F$878)^2)*100</f>
        <v>32.891660032493171</v>
      </c>
      <c r="J900" s="362">
        <f t="shared" ref="J900:J913" si="1917">(G900-G899)*100</f>
        <v>-3.8999999999987267</v>
      </c>
      <c r="K900" s="362">
        <f t="shared" ref="K900:K913" si="1918">(G900-$G$878)*100</f>
        <v>-43.799999999998818</v>
      </c>
      <c r="L900" s="362">
        <f t="shared" ref="L900:L913" si="1919">H900/(D900-D899)</f>
        <v>0.73077287727312212</v>
      </c>
      <c r="M900" s="362">
        <f t="shared" ref="M900:M913" si="1920">ABS(J900/(D900-D899))</f>
        <v>0.38999999999987267</v>
      </c>
      <c r="N900" s="361" t="str">
        <f t="shared" si="1906"/>
        <v>ATENÇÃO</v>
      </c>
      <c r="O900" s="361" t="str">
        <f t="shared" si="1907"/>
        <v>ATENÇÃO</v>
      </c>
      <c r="P900" s="361" t="str">
        <f t="shared" si="1908"/>
        <v>COND. MIN.</v>
      </c>
      <c r="Q900" s="361" t="str">
        <f t="shared" si="1896"/>
        <v>COND. MIN.</v>
      </c>
      <c r="R900" s="625"/>
      <c r="S900" s="625"/>
      <c r="T900" s="625"/>
      <c r="U900" s="625"/>
      <c r="V900" s="356">
        <f t="shared" si="1897"/>
        <v>2.1699999459087849</v>
      </c>
      <c r="W900" s="356">
        <f t="shared" si="1898"/>
        <v>-32.819999998901039</v>
      </c>
      <c r="X900" s="361" t="str">
        <f t="shared" si="1909"/>
        <v>NORTE</v>
      </c>
      <c r="Y900" s="361" t="str">
        <f t="shared" si="1910"/>
        <v>OESTE</v>
      </c>
      <c r="Z900" s="361" t="str">
        <f t="shared" si="1911"/>
        <v>NOROESTE</v>
      </c>
      <c r="AA900" s="358">
        <f t="shared" si="1899"/>
        <v>0.9978716935238674</v>
      </c>
      <c r="AB900" s="359">
        <f t="shared" si="1912"/>
        <v>86.261203998476844</v>
      </c>
      <c r="AC900" s="360"/>
    </row>
    <row r="901" spans="1:29" ht="17.25" customHeight="1" x14ac:dyDescent="0.25">
      <c r="A901" s="345" t="str">
        <f t="shared" si="1901"/>
        <v>MS 202</v>
      </c>
      <c r="B901" s="661">
        <f t="shared" si="1791"/>
        <v>24</v>
      </c>
      <c r="C901" s="661" t="str">
        <f t="shared" si="1792"/>
        <v>MS 202-24</v>
      </c>
      <c r="D901" s="346">
        <f t="shared" si="1892"/>
        <v>41460</v>
      </c>
      <c r="E901" s="347">
        <v>7162006.0972999996</v>
      </c>
      <c r="F901" s="348">
        <v>665789.81940000004</v>
      </c>
      <c r="G901" s="424">
        <v>897.68499999999995</v>
      </c>
      <c r="H901" s="421">
        <f t="shared" si="1915"/>
        <v>0.79906194421248555</v>
      </c>
      <c r="I901" s="362">
        <f t="shared" si="1916"/>
        <v>33.687923643069048</v>
      </c>
      <c r="J901" s="362">
        <f t="shared" si="1917"/>
        <v>-2.100000000007185</v>
      </c>
      <c r="K901" s="362">
        <f t="shared" si="1918"/>
        <v>-45.900000000006003</v>
      </c>
      <c r="L901" s="362">
        <f t="shared" si="1919"/>
        <v>0.19976548605312139</v>
      </c>
      <c r="M901" s="362">
        <f t="shared" si="1920"/>
        <v>0.52500000000179625</v>
      </c>
      <c r="N901" s="361" t="str">
        <f t="shared" si="1906"/>
        <v>OK</v>
      </c>
      <c r="O901" s="361" t="str">
        <f t="shared" si="1907"/>
        <v>ATENÇÃO</v>
      </c>
      <c r="P901" s="361" t="str">
        <f t="shared" si="1908"/>
        <v>COND. MIN.</v>
      </c>
      <c r="Q901" s="361" t="str">
        <f t="shared" si="1896"/>
        <v>COND. MIN.</v>
      </c>
      <c r="R901" s="625"/>
      <c r="S901" s="625"/>
      <c r="T901" s="625"/>
      <c r="U901" s="625"/>
      <c r="V901" s="356">
        <f t="shared" si="1897"/>
        <v>2.2899999283254147</v>
      </c>
      <c r="W901" s="356">
        <f t="shared" si="1898"/>
        <v>-33.609999995678663</v>
      </c>
      <c r="X901" s="361" t="str">
        <f t="shared" si="1909"/>
        <v>NORTE</v>
      </c>
      <c r="Y901" s="361" t="str">
        <f t="shared" si="1910"/>
        <v>OESTE</v>
      </c>
      <c r="Z901" s="361" t="str">
        <f t="shared" si="1911"/>
        <v>NOROESTE</v>
      </c>
      <c r="AA901" s="358">
        <f t="shared" si="1899"/>
        <v>0.99762540813297718</v>
      </c>
      <c r="AB901" s="359">
        <f t="shared" si="1912"/>
        <v>86.050718461760084</v>
      </c>
      <c r="AC901" s="360"/>
    </row>
    <row r="902" spans="1:29" ht="17.25" customHeight="1" x14ac:dyDescent="0.25">
      <c r="A902" s="345" t="str">
        <f t="shared" si="1901"/>
        <v>MS 202</v>
      </c>
      <c r="B902" s="661">
        <f t="shared" si="1791"/>
        <v>25</v>
      </c>
      <c r="C902" s="661" t="str">
        <f t="shared" si="1792"/>
        <v>MS 202-25</v>
      </c>
      <c r="D902" s="346">
        <f t="shared" si="1892"/>
        <v>41467</v>
      </c>
      <c r="E902" s="347">
        <v>7162006.0968000004</v>
      </c>
      <c r="F902" s="348">
        <v>665789.78639999998</v>
      </c>
      <c r="G902" s="424">
        <v>897.66700000000003</v>
      </c>
      <c r="H902" s="421">
        <f t="shared" si="1915"/>
        <v>3.3003787702561316</v>
      </c>
      <c r="I902" s="362">
        <f t="shared" si="1916"/>
        <v>36.977908271549978</v>
      </c>
      <c r="J902" s="362">
        <f t="shared" si="1917"/>
        <v>-1.7999999999915417</v>
      </c>
      <c r="K902" s="362">
        <f t="shared" si="1918"/>
        <v>-47.699999999997544</v>
      </c>
      <c r="L902" s="362">
        <f t="shared" si="1919"/>
        <v>0.47148268146516165</v>
      </c>
      <c r="M902" s="362">
        <f t="shared" si="1920"/>
        <v>0.25714285714164881</v>
      </c>
      <c r="N902" s="361" t="str">
        <f t="shared" si="1906"/>
        <v>ATENÇÃO</v>
      </c>
      <c r="O902" s="361" t="str">
        <f t="shared" si="1907"/>
        <v>ATENÇÃO</v>
      </c>
      <c r="P902" s="361" t="str">
        <f t="shared" si="1908"/>
        <v>COND. MIN.</v>
      </c>
      <c r="Q902" s="361" t="str">
        <f t="shared" si="1896"/>
        <v>COND. MIN.</v>
      </c>
      <c r="R902" s="625"/>
      <c r="S902" s="625"/>
      <c r="T902" s="625"/>
      <c r="U902" s="625"/>
      <c r="V902" s="356">
        <f t="shared" si="1897"/>
        <v>2.2400000132620335</v>
      </c>
      <c r="W902" s="356">
        <f t="shared" si="1898"/>
        <v>-36.910000001080334</v>
      </c>
      <c r="X902" s="361" t="str">
        <f t="shared" si="1909"/>
        <v>NORTE</v>
      </c>
      <c r="Y902" s="361" t="str">
        <f t="shared" si="1910"/>
        <v>OESTE</v>
      </c>
      <c r="Z902" s="361" t="str">
        <f t="shared" si="1911"/>
        <v>NOROESTE</v>
      </c>
      <c r="AA902" s="358">
        <f t="shared" si="1899"/>
        <v>0.99810708491076261</v>
      </c>
      <c r="AB902" s="359">
        <f t="shared" si="1912"/>
        <v>86.474085900796752</v>
      </c>
      <c r="AC902" s="360"/>
    </row>
    <row r="903" spans="1:29" ht="17.25" customHeight="1" x14ac:dyDescent="0.25">
      <c r="A903" s="345" t="str">
        <f t="shared" si="1901"/>
        <v>MS 202</v>
      </c>
      <c r="B903" s="661">
        <f t="shared" si="1791"/>
        <v>26</v>
      </c>
      <c r="C903" s="661" t="str">
        <f t="shared" si="1792"/>
        <v>MS 202-26</v>
      </c>
      <c r="D903" s="346">
        <f t="shared" si="1892"/>
        <v>41477</v>
      </c>
      <c r="E903" s="347">
        <v>7162006.0992999999</v>
      </c>
      <c r="F903" s="348">
        <v>665789.7341</v>
      </c>
      <c r="G903" s="424">
        <v>897.60400000000004</v>
      </c>
      <c r="H903" s="421">
        <f t="shared" si="1915"/>
        <v>5.2359717297026025</v>
      </c>
      <c r="I903" s="362">
        <f t="shared" si="1916"/>
        <v>42.213501391602364</v>
      </c>
      <c r="J903" s="362">
        <f t="shared" si="1917"/>
        <v>-6.2999999999988177</v>
      </c>
      <c r="K903" s="362">
        <f t="shared" si="1918"/>
        <v>-53.999999999996362</v>
      </c>
      <c r="L903" s="362">
        <f t="shared" si="1919"/>
        <v>0.52359717297026021</v>
      </c>
      <c r="M903" s="362">
        <f t="shared" si="1920"/>
        <v>0.62999999999988177</v>
      </c>
      <c r="N903" s="361" t="str">
        <f t="shared" si="1906"/>
        <v>ATENÇÃO</v>
      </c>
      <c r="O903" s="361" t="str">
        <f t="shared" si="1907"/>
        <v>ATENÇÃO</v>
      </c>
      <c r="P903" s="361" t="str">
        <f t="shared" si="1908"/>
        <v>COND. MIN.</v>
      </c>
      <c r="Q903" s="361" t="str">
        <f t="shared" si="1896"/>
        <v>COND. MIN.</v>
      </c>
      <c r="R903" s="625"/>
      <c r="S903" s="625"/>
      <c r="T903" s="625"/>
      <c r="U903" s="625"/>
      <c r="V903" s="356">
        <f t="shared" si="1897"/>
        <v>2.4899999611079693</v>
      </c>
      <c r="W903" s="356">
        <f t="shared" si="1898"/>
        <v>-42.139999999199063</v>
      </c>
      <c r="X903" s="361" t="str">
        <f t="shared" si="1909"/>
        <v>NORTE</v>
      </c>
      <c r="Y903" s="361" t="str">
        <f t="shared" si="1910"/>
        <v>OESTE</v>
      </c>
      <c r="Z903" s="361" t="str">
        <f t="shared" si="1911"/>
        <v>NOROESTE</v>
      </c>
      <c r="AA903" s="358">
        <f t="shared" si="1899"/>
        <v>0.99834162520729686</v>
      </c>
      <c r="AB903" s="359">
        <f t="shared" si="1912"/>
        <v>86.69980949071379</v>
      </c>
      <c r="AC903" s="360"/>
    </row>
    <row r="904" spans="1:29" ht="17.25" customHeight="1" x14ac:dyDescent="0.25">
      <c r="A904" s="345" t="str">
        <f t="shared" si="1901"/>
        <v>MS 202</v>
      </c>
      <c r="B904" s="661">
        <f t="shared" si="1791"/>
        <v>27</v>
      </c>
      <c r="C904" s="661" t="str">
        <f t="shared" si="1792"/>
        <v>MS 202-27</v>
      </c>
      <c r="D904" s="346">
        <f t="shared" si="1892"/>
        <v>41481</v>
      </c>
      <c r="E904" s="347">
        <v>7162006.1098999996</v>
      </c>
      <c r="F904" s="348">
        <v>665789.72349999996</v>
      </c>
      <c r="G904" s="424">
        <v>897.59299999999996</v>
      </c>
      <c r="H904" s="421">
        <f t="shared" si="1915"/>
        <v>1.4990663567674434</v>
      </c>
      <c r="I904" s="362">
        <f t="shared" si="1916"/>
        <v>43.345616846000013</v>
      </c>
      <c r="J904" s="362">
        <f t="shared" si="1917"/>
        <v>-1.1000000000080945</v>
      </c>
      <c r="K904" s="362">
        <f t="shared" si="1918"/>
        <v>-55.100000000004457</v>
      </c>
      <c r="L904" s="362">
        <f t="shared" si="1919"/>
        <v>0.37476658919186084</v>
      </c>
      <c r="M904" s="362">
        <f t="shared" si="1920"/>
        <v>0.27500000000202363</v>
      </c>
      <c r="N904" s="361" t="str">
        <f t="shared" si="1906"/>
        <v>ATENÇÃO</v>
      </c>
      <c r="O904" s="361" t="str">
        <f t="shared" si="1907"/>
        <v>ATENÇÃO</v>
      </c>
      <c r="P904" s="361" t="str">
        <f t="shared" si="1908"/>
        <v>COND. MIN.</v>
      </c>
      <c r="Q904" s="361" t="str">
        <f t="shared" si="1896"/>
        <v>COND. MIN.</v>
      </c>
      <c r="R904" s="625"/>
      <c r="S904" s="625"/>
      <c r="T904" s="625"/>
      <c r="U904" s="625"/>
      <c r="V904" s="356">
        <f t="shared" si="1897"/>
        <v>3.5499999299645424</v>
      </c>
      <c r="W904" s="356">
        <f t="shared" si="1898"/>
        <v>-43.200000002980232</v>
      </c>
      <c r="X904" s="361" t="str">
        <f t="shared" si="1909"/>
        <v>NORTE</v>
      </c>
      <c r="Y904" s="361" t="str">
        <f t="shared" si="1910"/>
        <v>OESTE</v>
      </c>
      <c r="Z904" s="361" t="str">
        <f t="shared" si="1911"/>
        <v>NOROESTE</v>
      </c>
      <c r="AA904" s="358">
        <f t="shared" si="1899"/>
        <v>0.99653979238754331</v>
      </c>
      <c r="AB904" s="359">
        <f t="shared" si="1912"/>
        <v>85.23224404272851</v>
      </c>
      <c r="AC904" s="360"/>
    </row>
    <row r="905" spans="1:29" ht="17.25" customHeight="1" x14ac:dyDescent="0.25">
      <c r="A905" s="345" t="str">
        <f t="shared" si="1901"/>
        <v>MS 202</v>
      </c>
      <c r="B905" s="661">
        <f t="shared" si="1791"/>
        <v>28</v>
      </c>
      <c r="C905" s="661" t="str">
        <f t="shared" si="1792"/>
        <v>MS 202-28</v>
      </c>
      <c r="D905" s="346">
        <f t="shared" si="1892"/>
        <v>41488</v>
      </c>
      <c r="E905" s="347">
        <v>7162006.1052000001</v>
      </c>
      <c r="F905" s="348">
        <v>665789.73540000001</v>
      </c>
      <c r="G905" s="424">
        <v>897.54200000000003</v>
      </c>
      <c r="H905" s="421">
        <f t="shared" si="1915"/>
        <v>1.2794529923745097</v>
      </c>
      <c r="I905" s="362">
        <f t="shared" si="1916"/>
        <v>42.122755130691111</v>
      </c>
      <c r="J905" s="362">
        <f t="shared" si="1917"/>
        <v>-5.0999999999930878</v>
      </c>
      <c r="K905" s="362">
        <f t="shared" si="1918"/>
        <v>-60.199999999997544</v>
      </c>
      <c r="L905" s="362">
        <f t="shared" si="1919"/>
        <v>0.18277899891064425</v>
      </c>
      <c r="M905" s="362">
        <f t="shared" si="1920"/>
        <v>0.7285714285704411</v>
      </c>
      <c r="N905" s="361" t="str">
        <f t="shared" si="1906"/>
        <v>OK</v>
      </c>
      <c r="O905" s="361" t="str">
        <f t="shared" si="1907"/>
        <v>ATENÇÃO</v>
      </c>
      <c r="P905" s="361" t="str">
        <f t="shared" si="1908"/>
        <v>COND. MIN.</v>
      </c>
      <c r="Q905" s="361" t="str">
        <f t="shared" si="1896"/>
        <v>COND. MIN.</v>
      </c>
      <c r="R905" s="625"/>
      <c r="S905" s="625"/>
      <c r="T905" s="625"/>
      <c r="U905" s="625"/>
      <c r="V905" s="356">
        <f t="shared" si="1897"/>
        <v>3.0799999833106995</v>
      </c>
      <c r="W905" s="356">
        <f t="shared" si="1898"/>
        <v>-42.00999999884516</v>
      </c>
      <c r="X905" s="361" t="str">
        <f t="shared" si="1909"/>
        <v>NORTE</v>
      </c>
      <c r="Y905" s="361" t="str">
        <f t="shared" si="1910"/>
        <v>OESTE</v>
      </c>
      <c r="Z905" s="361" t="str">
        <f t="shared" si="1911"/>
        <v>NOROESTE</v>
      </c>
      <c r="AA905" s="358">
        <f t="shared" si="1899"/>
        <v>0.99738841405508072</v>
      </c>
      <c r="AB905" s="359">
        <f t="shared" si="1912"/>
        <v>85.858245495041203</v>
      </c>
      <c r="AC905" s="360"/>
    </row>
    <row r="906" spans="1:29" ht="17.25" customHeight="1" x14ac:dyDescent="0.25">
      <c r="A906" s="345" t="str">
        <f t="shared" si="1901"/>
        <v>MS 202</v>
      </c>
      <c r="B906" s="661">
        <f t="shared" si="1791"/>
        <v>29</v>
      </c>
      <c r="C906" s="661" t="str">
        <f t="shared" si="1792"/>
        <v>MS 202-29</v>
      </c>
      <c r="D906" s="346">
        <f t="shared" si="1892"/>
        <v>41495</v>
      </c>
      <c r="E906" s="347">
        <v>7162006.1075999998</v>
      </c>
      <c r="F906" s="348">
        <v>665789.7084</v>
      </c>
      <c r="G906" s="424">
        <v>897.55399999999997</v>
      </c>
      <c r="H906" s="421">
        <f t="shared" si="1915"/>
        <v>2.7106456766102416</v>
      </c>
      <c r="I906" s="362">
        <f t="shared" si="1916"/>
        <v>44.833096029262421</v>
      </c>
      <c r="J906" s="362">
        <f t="shared" si="1917"/>
        <v>1.1999999999943611</v>
      </c>
      <c r="K906" s="362">
        <f t="shared" si="1918"/>
        <v>-59.000000000003183</v>
      </c>
      <c r="L906" s="362">
        <f t="shared" si="1919"/>
        <v>0.38723509665860595</v>
      </c>
      <c r="M906" s="362">
        <f t="shared" si="1920"/>
        <v>0.17142857142776588</v>
      </c>
      <c r="N906" s="361" t="str">
        <f t="shared" si="1906"/>
        <v>ATENÇÃO</v>
      </c>
      <c r="O906" s="361" t="str">
        <f t="shared" si="1907"/>
        <v>OK</v>
      </c>
      <c r="P906" s="361" t="str">
        <f t="shared" si="1908"/>
        <v>COND. MIN.</v>
      </c>
      <c r="Q906" s="361" t="str">
        <f t="shared" si="1896"/>
        <v>COND. MIN.</v>
      </c>
      <c r="R906" s="625"/>
      <c r="S906" s="625"/>
      <c r="T906" s="625"/>
      <c r="U906" s="625"/>
      <c r="V906" s="356">
        <f t="shared" si="1897"/>
        <v>3.319999948143959</v>
      </c>
      <c r="W906" s="356">
        <f t="shared" si="1898"/>
        <v>-44.709999999031425</v>
      </c>
      <c r="X906" s="361" t="str">
        <f t="shared" si="1909"/>
        <v>NORTE</v>
      </c>
      <c r="Y906" s="361" t="str">
        <f t="shared" si="1910"/>
        <v>OESTE</v>
      </c>
      <c r="Z906" s="361" t="str">
        <f t="shared" si="1911"/>
        <v>NOROESTE</v>
      </c>
      <c r="AA906" s="358">
        <f t="shared" si="1899"/>
        <v>0.99732322105732774</v>
      </c>
      <c r="AB906" s="359">
        <f t="shared" si="1912"/>
        <v>85.806846053658532</v>
      </c>
      <c r="AC906" s="360"/>
    </row>
    <row r="907" spans="1:29" ht="17.25" customHeight="1" x14ac:dyDescent="0.25">
      <c r="A907" s="345" t="str">
        <f t="shared" si="1901"/>
        <v>MS 202</v>
      </c>
      <c r="B907" s="661">
        <f t="shared" si="1791"/>
        <v>30</v>
      </c>
      <c r="C907" s="661" t="str">
        <f t="shared" si="1792"/>
        <v>MS 202-30</v>
      </c>
      <c r="D907" s="346">
        <f t="shared" si="1892"/>
        <v>41502</v>
      </c>
      <c r="E907" s="347">
        <v>7162006.1217999998</v>
      </c>
      <c r="F907" s="348">
        <v>665789.69889999996</v>
      </c>
      <c r="G907" s="424">
        <v>897.52499999999998</v>
      </c>
      <c r="H907" s="421">
        <f t="shared" si="1915"/>
        <v>1.7084788657032532</v>
      </c>
      <c r="I907" s="362">
        <f t="shared" si="1916"/>
        <v>45.905372233620596</v>
      </c>
      <c r="J907" s="362">
        <f t="shared" si="1917"/>
        <v>-2.8999999999996362</v>
      </c>
      <c r="K907" s="362">
        <f t="shared" si="1918"/>
        <v>-61.900000000002819</v>
      </c>
      <c r="L907" s="362">
        <f t="shared" si="1919"/>
        <v>0.24406840938617905</v>
      </c>
      <c r="M907" s="362">
        <f t="shared" si="1920"/>
        <v>0.4142857142856623</v>
      </c>
      <c r="N907" s="361" t="str">
        <f t="shared" si="1906"/>
        <v>OK</v>
      </c>
      <c r="O907" s="361" t="str">
        <f t="shared" si="1907"/>
        <v>ATENÇÃO</v>
      </c>
      <c r="P907" s="361" t="str">
        <f t="shared" si="1908"/>
        <v>COND. MIN.</v>
      </c>
      <c r="Q907" s="361" t="str">
        <f t="shared" si="1896"/>
        <v>COND. MIN.</v>
      </c>
      <c r="R907" s="625"/>
      <c r="S907" s="625"/>
      <c r="T907" s="625"/>
      <c r="U907" s="625"/>
      <c r="V907" s="356">
        <f t="shared" si="1897"/>
        <v>4.739999957382679</v>
      </c>
      <c r="W907" s="356">
        <f t="shared" si="1898"/>
        <v>-45.660000003408641</v>
      </c>
      <c r="X907" s="361" t="str">
        <f t="shared" si="1909"/>
        <v>NORTE</v>
      </c>
      <c r="Y907" s="361" t="str">
        <f t="shared" si="1910"/>
        <v>OESTE</v>
      </c>
      <c r="Z907" s="361" t="str">
        <f t="shared" si="1911"/>
        <v>NOROESTE</v>
      </c>
      <c r="AA907" s="358">
        <f t="shared" si="1899"/>
        <v>0.99455456327597469</v>
      </c>
      <c r="AB907" s="359">
        <f t="shared" si="1912"/>
        <v>84.017933147630373</v>
      </c>
      <c r="AC907" s="360"/>
    </row>
    <row r="908" spans="1:29" ht="17.25" customHeight="1" x14ac:dyDescent="0.25">
      <c r="A908" s="345" t="str">
        <f t="shared" si="1901"/>
        <v>MS 202</v>
      </c>
      <c r="B908" s="661">
        <f t="shared" si="1791"/>
        <v>31</v>
      </c>
      <c r="C908" s="661" t="str">
        <f t="shared" si="1792"/>
        <v>MS 202-31</v>
      </c>
      <c r="D908" s="346">
        <f t="shared" si="1892"/>
        <v>41509</v>
      </c>
      <c r="E908" s="347">
        <v>7162006.1158999996</v>
      </c>
      <c r="F908" s="348">
        <v>665789.6287</v>
      </c>
      <c r="G908" s="424">
        <v>897.49400000000003</v>
      </c>
      <c r="H908" s="421">
        <f t="shared" si="1915"/>
        <v>7.0447498158287907</v>
      </c>
      <c r="I908" s="362">
        <f t="shared" si="1916"/>
        <v>52.843210532494446</v>
      </c>
      <c r="J908" s="362">
        <f t="shared" si="1917"/>
        <v>-3.0999999999949068</v>
      </c>
      <c r="K908" s="362">
        <f t="shared" si="1918"/>
        <v>-64.999999999997726</v>
      </c>
      <c r="L908" s="362">
        <f t="shared" si="1919"/>
        <v>1.0063928308326844</v>
      </c>
      <c r="M908" s="362">
        <f t="shared" si="1920"/>
        <v>0.44285714285641525</v>
      </c>
      <c r="N908" s="361" t="str">
        <f t="shared" si="1906"/>
        <v>ALERTA</v>
      </c>
      <c r="O908" s="361" t="str">
        <f t="shared" si="1907"/>
        <v>ATENÇÃO</v>
      </c>
      <c r="P908" s="361" t="str">
        <f t="shared" si="1908"/>
        <v>ATENÇÃO</v>
      </c>
      <c r="Q908" s="361" t="str">
        <f t="shared" si="1896"/>
        <v>COND. MIN.</v>
      </c>
      <c r="R908" s="625"/>
      <c r="S908" s="625"/>
      <c r="T908" s="625"/>
      <c r="U908" s="625"/>
      <c r="V908" s="356">
        <f t="shared" si="1897"/>
        <v>4.1499999351799488</v>
      </c>
      <c r="W908" s="356">
        <f t="shared" si="1898"/>
        <v>-52.679999999236315</v>
      </c>
      <c r="X908" s="361" t="str">
        <f t="shared" si="1909"/>
        <v>NORTE</v>
      </c>
      <c r="Y908" s="361" t="str">
        <f t="shared" si="1910"/>
        <v>OESTE</v>
      </c>
      <c r="Z908" s="361" t="str">
        <f t="shared" si="1911"/>
        <v>NOROESTE</v>
      </c>
      <c r="AA908" s="358">
        <f t="shared" si="1899"/>
        <v>0.99697199091597266</v>
      </c>
      <c r="AB908" s="359">
        <f t="shared" si="1912"/>
        <v>85.540092357283683</v>
      </c>
      <c r="AC908" s="360"/>
    </row>
    <row r="909" spans="1:29" ht="17.25" customHeight="1" x14ac:dyDescent="0.25">
      <c r="A909" s="345" t="str">
        <f t="shared" si="1901"/>
        <v>MS 202</v>
      </c>
      <c r="B909" s="661">
        <f t="shared" si="1791"/>
        <v>32</v>
      </c>
      <c r="C909" s="661" t="str">
        <f t="shared" si="1792"/>
        <v>MS 202-32</v>
      </c>
      <c r="D909" s="346">
        <f t="shared" si="1892"/>
        <v>41516</v>
      </c>
      <c r="E909" s="347">
        <v>7162006.1286000004</v>
      </c>
      <c r="F909" s="348">
        <v>665789.54209999996</v>
      </c>
      <c r="G909" s="424">
        <v>897.46100000000001</v>
      </c>
      <c r="H909" s="421">
        <f t="shared" si="1915"/>
        <v>8.7526281918446891</v>
      </c>
      <c r="I909" s="362">
        <f t="shared" si="1916"/>
        <v>61.578989927751657</v>
      </c>
      <c r="J909" s="362">
        <f t="shared" si="1917"/>
        <v>-3.3000000000015461</v>
      </c>
      <c r="K909" s="362">
        <f t="shared" si="1918"/>
        <v>-68.299999999999272</v>
      </c>
      <c r="L909" s="362">
        <f t="shared" si="1919"/>
        <v>1.2503754559778126</v>
      </c>
      <c r="M909" s="362">
        <f t="shared" si="1920"/>
        <v>0.4714285714287923</v>
      </c>
      <c r="N909" s="361" t="str">
        <f t="shared" si="1906"/>
        <v>ALERTA</v>
      </c>
      <c r="O909" s="361" t="str">
        <f t="shared" si="1907"/>
        <v>ATENÇÃO</v>
      </c>
      <c r="P909" s="361" t="str">
        <f t="shared" si="1908"/>
        <v>ATENÇÃO</v>
      </c>
      <c r="Q909" s="361" t="str">
        <f t="shared" si="1896"/>
        <v>COND. MIN.</v>
      </c>
      <c r="R909" s="625"/>
      <c r="S909" s="625"/>
      <c r="T909" s="625"/>
      <c r="U909" s="625"/>
      <c r="V909" s="356">
        <f t="shared" si="1897"/>
        <v>5.4200000129640102</v>
      </c>
      <c r="W909" s="356">
        <f t="shared" si="1898"/>
        <v>-61.340000003110617</v>
      </c>
      <c r="X909" s="361" t="str">
        <f t="shared" si="1909"/>
        <v>NORTE</v>
      </c>
      <c r="Y909" s="361" t="str">
        <f t="shared" si="1910"/>
        <v>OESTE</v>
      </c>
      <c r="Z909" s="361" t="str">
        <f t="shared" si="1911"/>
        <v>NOROESTE</v>
      </c>
      <c r="AA909" s="358">
        <f t="shared" si="1899"/>
        <v>0.9961026307242612</v>
      </c>
      <c r="AB909" s="359">
        <f t="shared" si="1912"/>
        <v>84.939836377005676</v>
      </c>
      <c r="AC909" s="360"/>
    </row>
    <row r="910" spans="1:29" ht="17.25" customHeight="1" x14ac:dyDescent="0.25">
      <c r="A910" s="345" t="str">
        <f t="shared" si="1901"/>
        <v>MS 202</v>
      </c>
      <c r="B910" s="661">
        <f t="shared" si="1791"/>
        <v>33</v>
      </c>
      <c r="C910" s="661" t="str">
        <f t="shared" si="1792"/>
        <v>MS 202-33</v>
      </c>
      <c r="D910" s="346">
        <f t="shared" ref="D910:D941" si="1921">D38</f>
        <v>41523</v>
      </c>
      <c r="E910" s="347">
        <v>7162006.1385000004</v>
      </c>
      <c r="F910" s="348">
        <v>665789.49540000001</v>
      </c>
      <c r="G910" s="424">
        <v>897.44399999999996</v>
      </c>
      <c r="H910" s="421">
        <f t="shared" si="1915"/>
        <v>4.7737825611186491</v>
      </c>
      <c r="I910" s="362">
        <f t="shared" si="1916"/>
        <v>66.320496076416774</v>
      </c>
      <c r="J910" s="362">
        <f t="shared" si="1917"/>
        <v>-1.7000000000052751</v>
      </c>
      <c r="K910" s="362">
        <f t="shared" si="1918"/>
        <v>-70.000000000004547</v>
      </c>
      <c r="L910" s="362">
        <f t="shared" si="1919"/>
        <v>0.68196893730266417</v>
      </c>
      <c r="M910" s="362">
        <f t="shared" si="1920"/>
        <v>0.24285714285789645</v>
      </c>
      <c r="N910" s="361" t="str">
        <f t="shared" si="1906"/>
        <v>ATENÇÃO</v>
      </c>
      <c r="O910" s="361" t="str">
        <f t="shared" si="1907"/>
        <v>OK</v>
      </c>
      <c r="P910" s="361" t="str">
        <f t="shared" si="1908"/>
        <v>COND. MIN.</v>
      </c>
      <c r="Q910" s="361" t="str">
        <f t="shared" si="1896"/>
        <v>COND. MIN.</v>
      </c>
      <c r="R910" s="625"/>
      <c r="S910" s="625"/>
      <c r="T910" s="625"/>
      <c r="U910" s="625"/>
      <c r="V910" s="356">
        <f t="shared" si="1897"/>
        <v>6.4100000075995922</v>
      </c>
      <c r="W910" s="356">
        <f t="shared" si="1898"/>
        <v>-66.009999997913837</v>
      </c>
      <c r="X910" s="361" t="str">
        <f t="shared" si="1909"/>
        <v>NORTE</v>
      </c>
      <c r="Y910" s="361" t="str">
        <f t="shared" si="1910"/>
        <v>OESTE</v>
      </c>
      <c r="Z910" s="361" t="str">
        <f t="shared" si="1911"/>
        <v>NOROESTE</v>
      </c>
      <c r="AA910" s="358">
        <f t="shared" si="1899"/>
        <v>0.99532569360675527</v>
      </c>
      <c r="AB910" s="359">
        <f t="shared" si="1912"/>
        <v>84.458012621975044</v>
      </c>
      <c r="AC910" s="360"/>
    </row>
    <row r="911" spans="1:29" ht="17.25" customHeight="1" x14ac:dyDescent="0.25">
      <c r="A911" s="345" t="str">
        <f t="shared" si="1901"/>
        <v>MS 202</v>
      </c>
      <c r="B911" s="661">
        <f t="shared" si="1791"/>
        <v>34</v>
      </c>
      <c r="C911" s="661" t="str">
        <f t="shared" si="1792"/>
        <v>MS 202-34</v>
      </c>
      <c r="D911" s="346">
        <f t="shared" si="1921"/>
        <v>41530</v>
      </c>
      <c r="E911" s="347">
        <v>7162006.1469000001</v>
      </c>
      <c r="F911" s="348">
        <v>665789.46569999994</v>
      </c>
      <c r="G911" s="424">
        <v>897.404</v>
      </c>
      <c r="H911" s="421">
        <f t="shared" si="1915"/>
        <v>3.0865028741909883</v>
      </c>
      <c r="I911" s="362">
        <f t="shared" si="1916"/>
        <v>69.359951703991257</v>
      </c>
      <c r="J911" s="362">
        <f t="shared" si="1917"/>
        <v>-3.999999999996362</v>
      </c>
      <c r="K911" s="362">
        <f t="shared" si="1918"/>
        <v>-74.000000000000909</v>
      </c>
      <c r="L911" s="362">
        <f t="shared" si="1919"/>
        <v>0.44092898202728403</v>
      </c>
      <c r="M911" s="362">
        <f t="shared" si="1920"/>
        <v>0.5714285714280517</v>
      </c>
      <c r="N911" s="361" t="str">
        <f t="shared" si="1906"/>
        <v>ATENÇÃO</v>
      </c>
      <c r="O911" s="361" t="str">
        <f t="shared" si="1907"/>
        <v>ATENÇÃO</v>
      </c>
      <c r="P911" s="361" t="str">
        <f t="shared" si="1908"/>
        <v>COND. MIN.</v>
      </c>
      <c r="Q911" s="361" t="str">
        <f t="shared" ref="Q911:Q942" si="1922">IF(M911&lt;=2,"COND. MIN.",IF(AND(2&lt;M911, M911&lt;=4),"ATENÇÃO",IF(AND(4&lt;M911, M911&lt;=10),"ALERTA","INTERVENÇÃO")))</f>
        <v>COND. MIN.</v>
      </c>
      <c r="R911" s="625"/>
      <c r="S911" s="625"/>
      <c r="T911" s="625"/>
      <c r="U911" s="625"/>
      <c r="V911" s="356">
        <f t="shared" ref="V911:V942" si="1923">(E911-$E$878)*100</f>
        <v>7.2499999776482582</v>
      </c>
      <c r="W911" s="356">
        <f t="shared" ref="W911:W942" si="1924">(F911-$F$878)*100</f>
        <v>-68.980000005103648</v>
      </c>
      <c r="X911" s="361" t="str">
        <f t="shared" si="1909"/>
        <v>NORTE</v>
      </c>
      <c r="Y911" s="361" t="str">
        <f t="shared" si="1910"/>
        <v>OESTE</v>
      </c>
      <c r="Z911" s="361" t="str">
        <f t="shared" si="1911"/>
        <v>NOROESTE</v>
      </c>
      <c r="AA911" s="358">
        <f t="shared" ref="AA911:AA942" si="1925">ABS(ROUND(W911,2)/ROUND(I911,2))</f>
        <v>0.99452133794694353</v>
      </c>
      <c r="AB911" s="359">
        <f t="shared" si="1912"/>
        <v>83.999694465235336</v>
      </c>
      <c r="AC911" s="360"/>
    </row>
    <row r="912" spans="1:29" ht="17.25" customHeight="1" x14ac:dyDescent="0.25">
      <c r="A912" s="345" t="str">
        <f t="shared" si="1901"/>
        <v>MS 202</v>
      </c>
      <c r="B912" s="661">
        <f t="shared" si="1791"/>
        <v>35</v>
      </c>
      <c r="C912" s="661" t="str">
        <f t="shared" si="1792"/>
        <v>MS 202-35</v>
      </c>
      <c r="D912" s="346">
        <f t="shared" si="1921"/>
        <v>41537</v>
      </c>
      <c r="E912" s="347">
        <v>7162006.1462000003</v>
      </c>
      <c r="F912" s="348">
        <v>665789.43759999995</v>
      </c>
      <c r="G912" s="424">
        <v>897.38199999999995</v>
      </c>
      <c r="H912" s="421">
        <f t="shared" si="1915"/>
        <v>2.8108717498470051</v>
      </c>
      <c r="I912" s="362">
        <f t="shared" si="1916"/>
        <v>72.148156599619099</v>
      </c>
      <c r="J912" s="362">
        <f t="shared" si="1917"/>
        <v>-2.2000000000048203</v>
      </c>
      <c r="K912" s="362">
        <f t="shared" si="1918"/>
        <v>-76.20000000000573</v>
      </c>
      <c r="L912" s="362">
        <f t="shared" si="1919"/>
        <v>0.40155310712100073</v>
      </c>
      <c r="M912" s="362">
        <f t="shared" si="1920"/>
        <v>0.3142857142864029</v>
      </c>
      <c r="N912" s="361" t="str">
        <f t="shared" si="1906"/>
        <v>ATENÇÃO</v>
      </c>
      <c r="O912" s="361" t="str">
        <f t="shared" si="1907"/>
        <v>ATENÇÃO</v>
      </c>
      <c r="P912" s="361" t="str">
        <f t="shared" si="1908"/>
        <v>COND. MIN.</v>
      </c>
      <c r="Q912" s="361" t="str">
        <f t="shared" si="1922"/>
        <v>COND. MIN.</v>
      </c>
      <c r="R912" s="625"/>
      <c r="S912" s="625"/>
      <c r="T912" s="625"/>
      <c r="U912" s="625"/>
      <c r="V912" s="356">
        <f t="shared" si="1923"/>
        <v>7.1800000034272671</v>
      </c>
      <c r="W912" s="356">
        <f t="shared" si="1924"/>
        <v>-71.790000004693866</v>
      </c>
      <c r="X912" s="361" t="str">
        <f t="shared" si="1909"/>
        <v>NORTE</v>
      </c>
      <c r="Y912" s="361" t="str">
        <f t="shared" si="1910"/>
        <v>OESTE</v>
      </c>
      <c r="Z912" s="361" t="str">
        <f t="shared" si="1911"/>
        <v>NOROESTE</v>
      </c>
      <c r="AA912" s="358">
        <f t="shared" si="1925"/>
        <v>0.99501039501039501</v>
      </c>
      <c r="AB912" s="359">
        <f t="shared" si="1912"/>
        <v>84.273998490817334</v>
      </c>
      <c r="AC912" s="360"/>
    </row>
    <row r="913" spans="1:29" ht="17.25" customHeight="1" x14ac:dyDescent="0.25">
      <c r="A913" s="345" t="str">
        <f t="shared" si="1901"/>
        <v>MS 202</v>
      </c>
      <c r="B913" s="661">
        <f t="shared" si="1791"/>
        <v>36</v>
      </c>
      <c r="C913" s="661" t="str">
        <f t="shared" si="1792"/>
        <v>MS 202-36</v>
      </c>
      <c r="D913" s="346">
        <f t="shared" si="1921"/>
        <v>41544</v>
      </c>
      <c r="E913" s="347">
        <v>7162006.1432999996</v>
      </c>
      <c r="F913" s="348">
        <v>665789.43149999995</v>
      </c>
      <c r="G913" s="424">
        <v>897.35699999999997</v>
      </c>
      <c r="H913" s="421">
        <f t="shared" si="1915"/>
        <v>0.67542581991985229</v>
      </c>
      <c r="I913" s="362">
        <f t="shared" si="1916"/>
        <v>72.727107049547342</v>
      </c>
      <c r="J913" s="362">
        <f t="shared" si="1917"/>
        <v>-2.4999999999977263</v>
      </c>
      <c r="K913" s="362">
        <f t="shared" si="1918"/>
        <v>-78.700000000003456</v>
      </c>
      <c r="L913" s="362">
        <f t="shared" si="1919"/>
        <v>9.6489402845693184E-2</v>
      </c>
      <c r="M913" s="362">
        <f t="shared" si="1920"/>
        <v>0.3571428571425323</v>
      </c>
      <c r="N913" s="361" t="str">
        <f t="shared" si="1906"/>
        <v>OK</v>
      </c>
      <c r="O913" s="361" t="str">
        <f t="shared" si="1907"/>
        <v>ATENÇÃO</v>
      </c>
      <c r="P913" s="361" t="str">
        <f t="shared" si="1908"/>
        <v>COND. MIN.</v>
      </c>
      <c r="Q913" s="361" t="str">
        <f t="shared" si="1922"/>
        <v>COND. MIN.</v>
      </c>
      <c r="R913" s="625"/>
      <c r="S913" s="625"/>
      <c r="T913" s="625"/>
      <c r="U913" s="625"/>
      <c r="V913" s="356">
        <f t="shared" si="1923"/>
        <v>6.8899999372661114</v>
      </c>
      <c r="W913" s="356">
        <f t="shared" si="1924"/>
        <v>-72.400000004563481</v>
      </c>
      <c r="X913" s="361" t="str">
        <f t="shared" si="1909"/>
        <v>NORTE</v>
      </c>
      <c r="Y913" s="361" t="str">
        <f t="shared" si="1910"/>
        <v>OESTE</v>
      </c>
      <c r="Z913" s="361" t="str">
        <f t="shared" si="1911"/>
        <v>NOROESTE</v>
      </c>
      <c r="AA913" s="358">
        <f t="shared" si="1925"/>
        <v>0.99546267014986944</v>
      </c>
      <c r="AB913" s="359">
        <f t="shared" si="1912"/>
        <v>84.539880413967865</v>
      </c>
      <c r="AC913" s="360"/>
    </row>
    <row r="914" spans="1:29" ht="17.25" customHeight="1" x14ac:dyDescent="0.25">
      <c r="A914" s="345" t="str">
        <f t="shared" si="1901"/>
        <v>MS 202</v>
      </c>
      <c r="B914" s="661">
        <f t="shared" si="1791"/>
        <v>37</v>
      </c>
      <c r="C914" s="661" t="str">
        <f t="shared" si="1792"/>
        <v>MS 202-37</v>
      </c>
      <c r="D914" s="346">
        <f t="shared" si="1921"/>
        <v>41551</v>
      </c>
      <c r="E914" s="347">
        <v>7162006.1486</v>
      </c>
      <c r="F914" s="348">
        <v>665789.40370000002</v>
      </c>
      <c r="G914" s="424">
        <v>897.33299999999997</v>
      </c>
      <c r="H914" s="421">
        <f t="shared" ref="H914:H918" si="1926">SQRT((E914-E913)^2+(F914-F913)^2)*100</f>
        <v>2.8300706687801385</v>
      </c>
      <c r="I914" s="362">
        <f t="shared" ref="I914:I918" si="1927">SQRT((E914-$E$878)^2+(F914-$F$878)^2)*100</f>
        <v>75.545276484132856</v>
      </c>
      <c r="J914" s="362">
        <f t="shared" ref="J914:J918" si="1928">(G914-G913)*100</f>
        <v>-2.4000000000000909</v>
      </c>
      <c r="K914" s="362">
        <f t="shared" ref="K914:K918" si="1929">(G914-$G$878)*100</f>
        <v>-81.100000000003547</v>
      </c>
      <c r="L914" s="362">
        <f t="shared" ref="L914:L918" si="1930">H914/(D914-D913)</f>
        <v>0.40429580982573404</v>
      </c>
      <c r="M914" s="362">
        <f t="shared" ref="M914:M918" si="1931">ABS(J914/(D914-D913))</f>
        <v>0.34285714285715585</v>
      </c>
      <c r="N914" s="361" t="str">
        <f t="shared" si="1906"/>
        <v>ATENÇÃO</v>
      </c>
      <c r="O914" s="361" t="str">
        <f t="shared" si="1907"/>
        <v>ATENÇÃO</v>
      </c>
      <c r="P914" s="361" t="str">
        <f t="shared" si="1908"/>
        <v>COND. MIN.</v>
      </c>
      <c r="Q914" s="361" t="str">
        <f t="shared" si="1922"/>
        <v>COND. MIN.</v>
      </c>
      <c r="R914" s="625"/>
      <c r="S914" s="625"/>
      <c r="T914" s="625"/>
      <c r="U914" s="625"/>
      <c r="V914" s="356">
        <f t="shared" si="1923"/>
        <v>7.4199999682605267</v>
      </c>
      <c r="W914" s="356">
        <f t="shared" si="1924"/>
        <v>-75.179999996908009</v>
      </c>
      <c r="X914" s="361" t="str">
        <f t="shared" si="1909"/>
        <v>NORTE</v>
      </c>
      <c r="Y914" s="361" t="str">
        <f t="shared" si="1910"/>
        <v>OESTE</v>
      </c>
      <c r="Z914" s="361" t="str">
        <f t="shared" si="1911"/>
        <v>NOROESTE</v>
      </c>
      <c r="AA914" s="358">
        <f t="shared" si="1925"/>
        <v>0.99510258107213778</v>
      </c>
      <c r="AB914" s="359">
        <f t="shared" si="1912"/>
        <v>84.327184476620786</v>
      </c>
      <c r="AC914" s="360"/>
    </row>
    <row r="915" spans="1:29" ht="17.25" customHeight="1" x14ac:dyDescent="0.25">
      <c r="A915" s="345" t="str">
        <f t="shared" si="1901"/>
        <v>MS 202</v>
      </c>
      <c r="B915" s="661">
        <f t="shared" si="1791"/>
        <v>38</v>
      </c>
      <c r="C915" s="661" t="str">
        <f t="shared" si="1792"/>
        <v>MS 202-38</v>
      </c>
      <c r="D915" s="346">
        <f t="shared" si="1921"/>
        <v>41558</v>
      </c>
      <c r="E915" s="347">
        <v>7162006.1545000002</v>
      </c>
      <c r="F915" s="348">
        <v>665789.3959</v>
      </c>
      <c r="G915" s="424">
        <v>897.31399999999996</v>
      </c>
      <c r="H915" s="421">
        <f t="shared" si="1926"/>
        <v>0.97800819501257263</v>
      </c>
      <c r="I915" s="362">
        <f t="shared" si="1927"/>
        <v>76.381160633366093</v>
      </c>
      <c r="J915" s="362">
        <f t="shared" si="1928"/>
        <v>-1.9000000000005457</v>
      </c>
      <c r="K915" s="362">
        <f t="shared" si="1929"/>
        <v>-83.000000000004093</v>
      </c>
      <c r="L915" s="362">
        <f t="shared" si="1930"/>
        <v>0.13971545643036751</v>
      </c>
      <c r="M915" s="362">
        <f t="shared" si="1931"/>
        <v>0.2714285714286494</v>
      </c>
      <c r="N915" s="361" t="str">
        <f t="shared" si="1906"/>
        <v>OK</v>
      </c>
      <c r="O915" s="361" t="str">
        <f t="shared" si="1907"/>
        <v>ATENÇÃO</v>
      </c>
      <c r="P915" s="361" t="str">
        <f t="shared" si="1908"/>
        <v>COND. MIN.</v>
      </c>
      <c r="Q915" s="361" t="str">
        <f t="shared" si="1922"/>
        <v>COND. MIN.</v>
      </c>
      <c r="R915" s="625"/>
      <c r="S915" s="625"/>
      <c r="T915" s="625"/>
      <c r="U915" s="625"/>
      <c r="V915" s="356">
        <f t="shared" si="1923"/>
        <v>8.0099999904632568</v>
      </c>
      <c r="W915" s="356">
        <f t="shared" si="1924"/>
        <v>-75.959999999031425</v>
      </c>
      <c r="X915" s="361" t="str">
        <f t="shared" si="1909"/>
        <v>NORTE</v>
      </c>
      <c r="Y915" s="361" t="str">
        <f t="shared" si="1910"/>
        <v>OESTE</v>
      </c>
      <c r="Z915" s="361" t="str">
        <f t="shared" si="1911"/>
        <v>NOROESTE</v>
      </c>
      <c r="AA915" s="358">
        <f t="shared" si="1925"/>
        <v>0.99450117831893159</v>
      </c>
      <c r="AB915" s="359">
        <f t="shared" si="1912"/>
        <v>83.988654932794788</v>
      </c>
      <c r="AC915" s="360"/>
    </row>
    <row r="916" spans="1:29" ht="17.25" customHeight="1" x14ac:dyDescent="0.25">
      <c r="A916" s="345" t="str">
        <f t="shared" si="1901"/>
        <v>MS 202</v>
      </c>
      <c r="B916" s="661">
        <f t="shared" si="1791"/>
        <v>39</v>
      </c>
      <c r="C916" s="661" t="str">
        <f t="shared" si="1792"/>
        <v>MS 202-39</v>
      </c>
      <c r="D916" s="346">
        <f t="shared" si="1921"/>
        <v>41565</v>
      </c>
      <c r="E916" s="347">
        <v>7162006.1512000002</v>
      </c>
      <c r="F916" s="348">
        <v>665789.39379999996</v>
      </c>
      <c r="G916" s="348">
        <v>897.29</v>
      </c>
      <c r="H916" s="355">
        <f t="shared" si="1926"/>
        <v>0.39115214503359363</v>
      </c>
      <c r="I916" s="356">
        <f t="shared" si="1927"/>
        <v>76.556197008251416</v>
      </c>
      <c r="J916" s="356">
        <f t="shared" si="1928"/>
        <v>-2.4000000000000909</v>
      </c>
      <c r="K916" s="356">
        <f t="shared" si="1929"/>
        <v>-85.400000000004184</v>
      </c>
      <c r="L916" s="356">
        <f t="shared" si="1930"/>
        <v>5.5878877861941949E-2</v>
      </c>
      <c r="M916" s="356">
        <f t="shared" si="1931"/>
        <v>0.34285714285715585</v>
      </c>
      <c r="N916" s="361" t="str">
        <f t="shared" si="1906"/>
        <v>OK</v>
      </c>
      <c r="O916" s="361" t="str">
        <f t="shared" si="1907"/>
        <v>ATENÇÃO</v>
      </c>
      <c r="P916" s="361" t="str">
        <f t="shared" si="1908"/>
        <v>COND. MIN.</v>
      </c>
      <c r="Q916" s="361" t="str">
        <f t="shared" si="1922"/>
        <v>COND. MIN.</v>
      </c>
      <c r="R916" s="625"/>
      <c r="S916" s="625"/>
      <c r="T916" s="625"/>
      <c r="U916" s="625"/>
      <c r="V916" s="356">
        <f t="shared" si="1923"/>
        <v>7.6799999922513962</v>
      </c>
      <c r="W916" s="356">
        <f t="shared" si="1924"/>
        <v>-76.170000003185123</v>
      </c>
      <c r="X916" s="361" t="str">
        <f t="shared" si="1909"/>
        <v>NORTE</v>
      </c>
      <c r="Y916" s="361" t="str">
        <f t="shared" si="1910"/>
        <v>OESTE</v>
      </c>
      <c r="Z916" s="361" t="str">
        <f t="shared" si="1911"/>
        <v>NOROESTE</v>
      </c>
      <c r="AA916" s="358">
        <f t="shared" si="1925"/>
        <v>0.99490595611285271</v>
      </c>
      <c r="AB916" s="359">
        <f t="shared" si="1912"/>
        <v>84.214332072574237</v>
      </c>
      <c r="AC916" s="360"/>
    </row>
    <row r="917" spans="1:29" ht="17.25" customHeight="1" x14ac:dyDescent="0.25">
      <c r="A917" s="345" t="str">
        <f t="shared" si="1901"/>
        <v>MS 202</v>
      </c>
      <c r="B917" s="661">
        <f t="shared" si="1791"/>
        <v>40</v>
      </c>
      <c r="C917" s="661" t="str">
        <f t="shared" si="1792"/>
        <v>MS 202-40</v>
      </c>
      <c r="D917" s="346">
        <f t="shared" si="1921"/>
        <v>41572</v>
      </c>
      <c r="E917" s="347">
        <v>7162006.1651999997</v>
      </c>
      <c r="F917" s="348">
        <v>665789.36430000002</v>
      </c>
      <c r="G917" s="348">
        <v>897.27599999999995</v>
      </c>
      <c r="H917" s="355">
        <f t="shared" si="1926"/>
        <v>3.2653483471686831</v>
      </c>
      <c r="I917" s="356">
        <f t="shared" si="1927"/>
        <v>79.639316914461361</v>
      </c>
      <c r="J917" s="356">
        <f t="shared" si="1928"/>
        <v>-1.4000000000010004</v>
      </c>
      <c r="K917" s="356">
        <f t="shared" si="1929"/>
        <v>-86.800000000005184</v>
      </c>
      <c r="L917" s="356">
        <f t="shared" si="1930"/>
        <v>0.46647833530981186</v>
      </c>
      <c r="M917" s="356">
        <f t="shared" si="1931"/>
        <v>0.20000000000014292</v>
      </c>
      <c r="N917" s="361" t="str">
        <f t="shared" si="1906"/>
        <v>ATENÇÃO</v>
      </c>
      <c r="O917" s="361" t="str">
        <f t="shared" si="1907"/>
        <v>OK</v>
      </c>
      <c r="P917" s="361" t="str">
        <f t="shared" si="1908"/>
        <v>COND. MIN.</v>
      </c>
      <c r="Q917" s="361" t="str">
        <f t="shared" si="1922"/>
        <v>COND. MIN.</v>
      </c>
      <c r="R917" s="625"/>
      <c r="S917" s="625"/>
      <c r="T917" s="625"/>
      <c r="U917" s="625"/>
      <c r="V917" s="356">
        <f t="shared" si="1923"/>
        <v>9.0799999423325062</v>
      </c>
      <c r="W917" s="356">
        <f t="shared" si="1924"/>
        <v>-79.119999997783452</v>
      </c>
      <c r="X917" s="361" t="str">
        <f t="shared" si="1909"/>
        <v>NORTE</v>
      </c>
      <c r="Y917" s="361" t="str">
        <f t="shared" si="1910"/>
        <v>OESTE</v>
      </c>
      <c r="Z917" s="361" t="str">
        <f t="shared" si="1911"/>
        <v>NOROESTE</v>
      </c>
      <c r="AA917" s="358">
        <f t="shared" si="1925"/>
        <v>0.99347061778001011</v>
      </c>
      <c r="AB917" s="359">
        <f t="shared" si="1912"/>
        <v>83.448959776970497</v>
      </c>
      <c r="AC917" s="360"/>
    </row>
    <row r="918" spans="1:29" ht="17.25" customHeight="1" x14ac:dyDescent="0.25">
      <c r="A918" s="345" t="str">
        <f t="shared" si="1901"/>
        <v>MS 202</v>
      </c>
      <c r="B918" s="661">
        <f t="shared" si="1791"/>
        <v>41</v>
      </c>
      <c r="C918" s="661" t="str">
        <f t="shared" si="1792"/>
        <v>MS 202-41</v>
      </c>
      <c r="D918" s="346">
        <f t="shared" si="1921"/>
        <v>41579</v>
      </c>
      <c r="E918" s="347">
        <v>7162006.1699000001</v>
      </c>
      <c r="F918" s="348">
        <v>665789.35140000004</v>
      </c>
      <c r="G918" s="348">
        <v>897.25300000000004</v>
      </c>
      <c r="H918" s="355">
        <f t="shared" si="1926"/>
        <v>1.3729530328043316</v>
      </c>
      <c r="I918" s="356">
        <f t="shared" si="1927"/>
        <v>80.975123333395828</v>
      </c>
      <c r="J918" s="356">
        <f t="shared" si="1928"/>
        <v>-2.299999999991087</v>
      </c>
      <c r="K918" s="356">
        <f t="shared" si="1929"/>
        <v>-89.099999999996271</v>
      </c>
      <c r="L918" s="356">
        <f t="shared" si="1930"/>
        <v>0.19613614754347594</v>
      </c>
      <c r="M918" s="356">
        <f t="shared" si="1931"/>
        <v>0.32857142857015526</v>
      </c>
      <c r="N918" s="361" t="str">
        <f t="shared" si="1906"/>
        <v>OK</v>
      </c>
      <c r="O918" s="361" t="str">
        <f t="shared" si="1907"/>
        <v>ATENÇÃO</v>
      </c>
      <c r="P918" s="361" t="str">
        <f t="shared" si="1908"/>
        <v>COND. MIN.</v>
      </c>
      <c r="Q918" s="361" t="str">
        <f t="shared" si="1922"/>
        <v>COND. MIN.</v>
      </c>
      <c r="R918" s="625"/>
      <c r="S918" s="625"/>
      <c r="T918" s="625"/>
      <c r="U918" s="625"/>
      <c r="V918" s="356">
        <f t="shared" si="1923"/>
        <v>9.5499999821186066</v>
      </c>
      <c r="W918" s="356">
        <f t="shared" si="1924"/>
        <v>-80.409999995026737</v>
      </c>
      <c r="X918" s="361" t="str">
        <f t="shared" si="1909"/>
        <v>NORTE</v>
      </c>
      <c r="Y918" s="361" t="str">
        <f t="shared" si="1910"/>
        <v>OESTE</v>
      </c>
      <c r="Z918" s="361" t="str">
        <f t="shared" si="1911"/>
        <v>NOROESTE</v>
      </c>
      <c r="AA918" s="358">
        <f t="shared" si="1925"/>
        <v>0.99296122499382555</v>
      </c>
      <c r="AB918" s="359">
        <f t="shared" si="1912"/>
        <v>83.197927712447239</v>
      </c>
      <c r="AC918" s="360"/>
    </row>
    <row r="919" spans="1:29" ht="17.25" customHeight="1" x14ac:dyDescent="0.25">
      <c r="A919" s="345" t="str">
        <f t="shared" si="1901"/>
        <v>MS 202</v>
      </c>
      <c r="B919" s="661">
        <f t="shared" si="1791"/>
        <v>42</v>
      </c>
      <c r="C919" s="661" t="str">
        <f t="shared" si="1792"/>
        <v>MS 202-42</v>
      </c>
      <c r="D919" s="346">
        <f t="shared" si="1921"/>
        <v>41586</v>
      </c>
      <c r="E919" s="347">
        <v>7162006.1743000001</v>
      </c>
      <c r="F919" s="348">
        <v>665789.33959999995</v>
      </c>
      <c r="G919" s="348">
        <v>897.23299999999995</v>
      </c>
      <c r="H919" s="355">
        <f t="shared" ref="H919:H924" si="1932">SQRT((E919-E918)^2+(F919-F918)^2)*100</f>
        <v>1.2593649273648821</v>
      </c>
      <c r="I919" s="356">
        <f t="shared" ref="I919:I924" si="1933">SQRT((E919-$E$878)^2+(F919-$F$878)^2)*100</f>
        <v>82.199319950536349</v>
      </c>
      <c r="J919" s="356">
        <f t="shared" ref="J919:J924" si="1934">(G919-G918)*100</f>
        <v>-2.0000000000095497</v>
      </c>
      <c r="K919" s="356">
        <f t="shared" ref="K919:K924" si="1935">(G919-$G$878)*100</f>
        <v>-91.100000000005821</v>
      </c>
      <c r="L919" s="356">
        <f t="shared" ref="L919:L924" si="1936">H919/(D919-D918)</f>
        <v>0.17990927533784032</v>
      </c>
      <c r="M919" s="356">
        <f t="shared" ref="M919:M924" si="1937">ABS(J919/(D919-D918))</f>
        <v>0.28571428571564994</v>
      </c>
      <c r="N919" s="361" t="str">
        <f t="shared" si="1906"/>
        <v>OK</v>
      </c>
      <c r="O919" s="361" t="str">
        <f t="shared" si="1907"/>
        <v>ATENÇÃO</v>
      </c>
      <c r="P919" s="361" t="str">
        <f t="shared" si="1908"/>
        <v>COND. MIN.</v>
      </c>
      <c r="Q919" s="361" t="str">
        <f t="shared" si="1922"/>
        <v>COND. MIN.</v>
      </c>
      <c r="R919" s="625"/>
      <c r="S919" s="625"/>
      <c r="T919" s="625"/>
      <c r="U919" s="625"/>
      <c r="V919" s="356">
        <f t="shared" si="1923"/>
        <v>9.9899999797344208</v>
      </c>
      <c r="W919" s="356">
        <f t="shared" si="1924"/>
        <v>-81.590000004507601</v>
      </c>
      <c r="X919" s="361" t="str">
        <f t="shared" si="1909"/>
        <v>NORTE</v>
      </c>
      <c r="Y919" s="361" t="str">
        <f t="shared" si="1910"/>
        <v>OESTE</v>
      </c>
      <c r="Z919" s="361" t="str">
        <f t="shared" si="1911"/>
        <v>NOROESTE</v>
      </c>
      <c r="AA919" s="358">
        <f t="shared" si="1925"/>
        <v>0.99257907542579071</v>
      </c>
      <c r="AB919" s="359">
        <f t="shared" si="1912"/>
        <v>83.015495888558036</v>
      </c>
      <c r="AC919" s="360"/>
    </row>
    <row r="920" spans="1:29" ht="17.25" customHeight="1" x14ac:dyDescent="0.25">
      <c r="A920" s="345" t="str">
        <f t="shared" si="1901"/>
        <v>MS 202</v>
      </c>
      <c r="B920" s="661">
        <f t="shared" si="1791"/>
        <v>43</v>
      </c>
      <c r="C920" s="661" t="str">
        <f t="shared" si="1792"/>
        <v>MS 202-43</v>
      </c>
      <c r="D920" s="346">
        <f t="shared" si="1921"/>
        <v>41592</v>
      </c>
      <c r="E920" s="347">
        <v>7162006.1686000004</v>
      </c>
      <c r="F920" s="348">
        <v>665789.33239999996</v>
      </c>
      <c r="G920" s="348">
        <v>897.21199999999999</v>
      </c>
      <c r="H920" s="355">
        <f t="shared" si="1932"/>
        <v>0.91831364839328011</v>
      </c>
      <c r="I920" s="356">
        <f t="shared" si="1933"/>
        <v>82.847284209784959</v>
      </c>
      <c r="J920" s="356">
        <f t="shared" si="1934"/>
        <v>-2.0999999999958163</v>
      </c>
      <c r="K920" s="356">
        <f t="shared" si="1935"/>
        <v>-93.200000000001637</v>
      </c>
      <c r="L920" s="356">
        <f t="shared" si="1936"/>
        <v>0.15305227473221336</v>
      </c>
      <c r="M920" s="356">
        <f t="shared" si="1937"/>
        <v>0.3499999999993027</v>
      </c>
      <c r="N920" s="361" t="str">
        <f t="shared" si="1906"/>
        <v>OK</v>
      </c>
      <c r="O920" s="361" t="str">
        <f t="shared" si="1907"/>
        <v>ATENÇÃO</v>
      </c>
      <c r="P920" s="361" t="str">
        <f t="shared" si="1908"/>
        <v>COND. MIN.</v>
      </c>
      <c r="Q920" s="361" t="str">
        <f t="shared" si="1922"/>
        <v>COND. MIN.</v>
      </c>
      <c r="R920" s="625"/>
      <c r="S920" s="625"/>
      <c r="T920" s="625"/>
      <c r="U920" s="625"/>
      <c r="V920" s="356">
        <f t="shared" si="1923"/>
        <v>9.4200000166893005</v>
      </c>
      <c r="W920" s="356">
        <f t="shared" si="1924"/>
        <v>-82.31000000378117</v>
      </c>
      <c r="X920" s="361" t="str">
        <f t="shared" si="1909"/>
        <v>NORTE</v>
      </c>
      <c r="Y920" s="361" t="str">
        <f t="shared" si="1910"/>
        <v>OESTE</v>
      </c>
      <c r="Z920" s="361" t="str">
        <f t="shared" si="1911"/>
        <v>NOROESTE</v>
      </c>
      <c r="AA920" s="358">
        <f t="shared" si="1925"/>
        <v>0.9934821967410985</v>
      </c>
      <c r="AB920" s="359">
        <f t="shared" si="1912"/>
        <v>83.454777369494494</v>
      </c>
      <c r="AC920" s="360"/>
    </row>
    <row r="921" spans="1:29" ht="17.25" customHeight="1" x14ac:dyDescent="0.25">
      <c r="A921" s="345" t="str">
        <f t="shared" si="1901"/>
        <v>MS 202</v>
      </c>
      <c r="B921" s="661">
        <f t="shared" si="1791"/>
        <v>44</v>
      </c>
      <c r="C921" s="661" t="str">
        <f t="shared" si="1792"/>
        <v>MS 202-44</v>
      </c>
      <c r="D921" s="346">
        <f t="shared" si="1921"/>
        <v>41600</v>
      </c>
      <c r="E921" s="347">
        <v>7162006.1666000001</v>
      </c>
      <c r="F921" s="348">
        <v>665789.32429999998</v>
      </c>
      <c r="G921" s="348">
        <v>897.19500000000005</v>
      </c>
      <c r="H921" s="355">
        <f t="shared" si="1932"/>
        <v>0.83432608099692718</v>
      </c>
      <c r="I921" s="356">
        <f t="shared" si="1933"/>
        <v>83.629796125268967</v>
      </c>
      <c r="J921" s="356">
        <f t="shared" si="1934"/>
        <v>-1.6999999999939064</v>
      </c>
      <c r="K921" s="356">
        <f t="shared" si="1935"/>
        <v>-94.899999999995543</v>
      </c>
      <c r="L921" s="356">
        <f t="shared" si="1936"/>
        <v>0.1042907601246159</v>
      </c>
      <c r="M921" s="356">
        <f t="shared" si="1937"/>
        <v>0.2124999999992383</v>
      </c>
      <c r="N921" s="361" t="str">
        <f t="shared" si="1906"/>
        <v>OK</v>
      </c>
      <c r="O921" s="361" t="str">
        <f t="shared" si="1907"/>
        <v>OK</v>
      </c>
      <c r="P921" s="361" t="str">
        <f t="shared" si="1908"/>
        <v>COND. MIN.</v>
      </c>
      <c r="Q921" s="361" t="str">
        <f t="shared" si="1922"/>
        <v>COND. MIN.</v>
      </c>
      <c r="R921" s="625"/>
      <c r="S921" s="625"/>
      <c r="T921" s="625"/>
      <c r="U921" s="625"/>
      <c r="V921" s="356">
        <f t="shared" si="1923"/>
        <v>9.2199999839067459</v>
      </c>
      <c r="W921" s="356">
        <f t="shared" si="1924"/>
        <v>-83.120000001508743</v>
      </c>
      <c r="X921" s="361" t="str">
        <f t="shared" si="1909"/>
        <v>NORTE</v>
      </c>
      <c r="Y921" s="361" t="str">
        <f t="shared" si="1910"/>
        <v>OESTE</v>
      </c>
      <c r="Z921" s="361" t="str">
        <f t="shared" si="1911"/>
        <v>NOROESTE</v>
      </c>
      <c r="AA921" s="358">
        <f t="shared" si="1925"/>
        <v>0.99390170991271087</v>
      </c>
      <c r="AB921" s="359">
        <f t="shared" si="1912"/>
        <v>83.66914128484909</v>
      </c>
      <c r="AC921" s="360"/>
    </row>
    <row r="922" spans="1:29" ht="17.25" customHeight="1" x14ac:dyDescent="0.25">
      <c r="A922" s="345" t="str">
        <f t="shared" si="1901"/>
        <v>MS 202</v>
      </c>
      <c r="B922" s="661">
        <f t="shared" si="1791"/>
        <v>45</v>
      </c>
      <c r="C922" s="661" t="str">
        <f t="shared" si="1792"/>
        <v>MS 202-45</v>
      </c>
      <c r="D922" s="346">
        <f t="shared" si="1921"/>
        <v>41607</v>
      </c>
      <c r="E922" s="347">
        <v>7162006.1708000004</v>
      </c>
      <c r="F922" s="348">
        <v>665789.30339999998</v>
      </c>
      <c r="G922" s="348">
        <v>897.16700000000003</v>
      </c>
      <c r="H922" s="355">
        <f t="shared" si="1932"/>
        <v>2.1317832975843451</v>
      </c>
      <c r="I922" s="356">
        <f t="shared" si="1933"/>
        <v>85.753563777897114</v>
      </c>
      <c r="J922" s="356">
        <f t="shared" si="1934"/>
        <v>-2.8000000000020009</v>
      </c>
      <c r="K922" s="356">
        <f t="shared" si="1935"/>
        <v>-97.699999999997544</v>
      </c>
      <c r="L922" s="356">
        <f t="shared" si="1936"/>
        <v>0.30454047108347787</v>
      </c>
      <c r="M922" s="356">
        <f t="shared" si="1937"/>
        <v>0.40000000000028585</v>
      </c>
      <c r="N922" s="361" t="str">
        <f t="shared" si="1906"/>
        <v>ATENÇÃO</v>
      </c>
      <c r="O922" s="361" t="str">
        <f t="shared" si="1907"/>
        <v>ATENÇÃO</v>
      </c>
      <c r="P922" s="361" t="str">
        <f t="shared" si="1908"/>
        <v>COND. MIN.</v>
      </c>
      <c r="Q922" s="361" t="str">
        <f t="shared" si="1922"/>
        <v>COND. MIN.</v>
      </c>
      <c r="R922" s="625"/>
      <c r="S922" s="625"/>
      <c r="T922" s="625"/>
      <c r="U922" s="625"/>
      <c r="V922" s="356">
        <f t="shared" si="1923"/>
        <v>9.6400000154972076</v>
      </c>
      <c r="W922" s="356">
        <f t="shared" si="1924"/>
        <v>-85.210000001825392</v>
      </c>
      <c r="X922" s="361" t="str">
        <f t="shared" si="1909"/>
        <v>NORTE</v>
      </c>
      <c r="Y922" s="361" t="str">
        <f t="shared" si="1910"/>
        <v>OESTE</v>
      </c>
      <c r="Z922" s="361" t="str">
        <f t="shared" si="1911"/>
        <v>NOROESTE</v>
      </c>
      <c r="AA922" s="358">
        <f t="shared" si="1925"/>
        <v>0.9937026239067055</v>
      </c>
      <c r="AB922" s="359">
        <f t="shared" si="1912"/>
        <v>83.566524979895135</v>
      </c>
      <c r="AC922" s="360"/>
    </row>
    <row r="923" spans="1:29" ht="17.25" customHeight="1" x14ac:dyDescent="0.25">
      <c r="A923" s="345" t="str">
        <f t="shared" si="1901"/>
        <v>MS 202</v>
      </c>
      <c r="B923" s="661">
        <f t="shared" si="1791"/>
        <v>46</v>
      </c>
      <c r="C923" s="661" t="str">
        <f t="shared" si="1792"/>
        <v>MS 202-46</v>
      </c>
      <c r="D923" s="346">
        <f t="shared" si="1921"/>
        <v>41614</v>
      </c>
      <c r="E923" s="347">
        <v>7162006.1677999999</v>
      </c>
      <c r="F923" s="348">
        <v>665789.29229999997</v>
      </c>
      <c r="G923" s="348">
        <v>897.14</v>
      </c>
      <c r="H923" s="355">
        <f t="shared" si="1932"/>
        <v>1.149826086957769</v>
      </c>
      <c r="I923" s="356">
        <f t="shared" si="1933"/>
        <v>86.823833132060798</v>
      </c>
      <c r="J923" s="356">
        <f t="shared" si="1934"/>
        <v>-2.7000000000043656</v>
      </c>
      <c r="K923" s="356">
        <f t="shared" si="1935"/>
        <v>-100.40000000000191</v>
      </c>
      <c r="L923" s="356">
        <f t="shared" si="1936"/>
        <v>0.16426086956539557</v>
      </c>
      <c r="M923" s="356">
        <f t="shared" si="1937"/>
        <v>0.38571428571490934</v>
      </c>
      <c r="N923" s="361" t="str">
        <f t="shared" si="1906"/>
        <v>OK</v>
      </c>
      <c r="O923" s="361" t="str">
        <f t="shared" si="1907"/>
        <v>ATENÇÃO</v>
      </c>
      <c r="P923" s="361" t="str">
        <f t="shared" si="1908"/>
        <v>COND. MIN.</v>
      </c>
      <c r="Q923" s="361" t="str">
        <f t="shared" si="1922"/>
        <v>COND. MIN.</v>
      </c>
      <c r="R923" s="625"/>
      <c r="S923" s="625"/>
      <c r="T923" s="625"/>
      <c r="U923" s="625"/>
      <c r="V923" s="356">
        <f t="shared" si="1923"/>
        <v>9.3399999663233757</v>
      </c>
      <c r="W923" s="356">
        <f t="shared" si="1924"/>
        <v>-86.320000002160668</v>
      </c>
      <c r="X923" s="361" t="str">
        <f t="shared" si="1909"/>
        <v>NORTE</v>
      </c>
      <c r="Y923" s="361" t="str">
        <f t="shared" si="1910"/>
        <v>OESTE</v>
      </c>
      <c r="Z923" s="361" t="str">
        <f t="shared" si="1911"/>
        <v>NOROESTE</v>
      </c>
      <c r="AA923" s="358">
        <f t="shared" si="1925"/>
        <v>0.99424095830453807</v>
      </c>
      <c r="AB923" s="359">
        <f t="shared" si="1912"/>
        <v>83.847928294575809</v>
      </c>
      <c r="AC923" s="360"/>
    </row>
    <row r="924" spans="1:29" ht="17.25" customHeight="1" x14ac:dyDescent="0.25">
      <c r="A924" s="345" t="str">
        <f t="shared" si="1901"/>
        <v>MS 202</v>
      </c>
      <c r="B924" s="661">
        <f t="shared" si="1791"/>
        <v>47</v>
      </c>
      <c r="C924" s="661" t="str">
        <f t="shared" si="1792"/>
        <v>MS 202-47</v>
      </c>
      <c r="D924" s="346">
        <f t="shared" si="1921"/>
        <v>41621</v>
      </c>
      <c r="E924" s="347">
        <v>7162006.1813000003</v>
      </c>
      <c r="F924" s="348">
        <v>665789.28480000002</v>
      </c>
      <c r="G924" s="348">
        <v>897.13199999999995</v>
      </c>
      <c r="H924" s="355">
        <f t="shared" si="1932"/>
        <v>1.5443445492714565</v>
      </c>
      <c r="I924" s="356">
        <f t="shared" si="1933"/>
        <v>87.723776705708119</v>
      </c>
      <c r="J924" s="356">
        <f t="shared" si="1934"/>
        <v>-0.80000000000381988</v>
      </c>
      <c r="K924" s="356">
        <f t="shared" si="1935"/>
        <v>-101.20000000000573</v>
      </c>
      <c r="L924" s="356">
        <f t="shared" si="1936"/>
        <v>0.22062064989592237</v>
      </c>
      <c r="M924" s="356">
        <f t="shared" si="1937"/>
        <v>0.11428571428625998</v>
      </c>
      <c r="N924" s="361" t="str">
        <f t="shared" si="1906"/>
        <v>OK</v>
      </c>
      <c r="O924" s="361" t="str">
        <f t="shared" si="1907"/>
        <v>OK</v>
      </c>
      <c r="P924" s="361" t="str">
        <f t="shared" si="1908"/>
        <v>COND. MIN.</v>
      </c>
      <c r="Q924" s="361" t="str">
        <f t="shared" si="1922"/>
        <v>COND. MIN.</v>
      </c>
      <c r="R924" s="625"/>
      <c r="S924" s="625"/>
      <c r="T924" s="625"/>
      <c r="U924" s="625"/>
      <c r="V924" s="356">
        <f t="shared" si="1923"/>
        <v>10.690000001341105</v>
      </c>
      <c r="W924" s="356">
        <f t="shared" si="1924"/>
        <v>-87.069999997038394</v>
      </c>
      <c r="X924" s="361" t="str">
        <f t="shared" si="1909"/>
        <v>NORTE</v>
      </c>
      <c r="Y924" s="361" t="str">
        <f t="shared" si="1910"/>
        <v>OESTE</v>
      </c>
      <c r="Z924" s="361" t="str">
        <f t="shared" si="1911"/>
        <v>NOROESTE</v>
      </c>
      <c r="AA924" s="358">
        <f t="shared" si="1925"/>
        <v>0.9925900592795257</v>
      </c>
      <c r="AB924" s="359">
        <f t="shared" si="1912"/>
        <v>83.020673158083127</v>
      </c>
      <c r="AC924" s="360"/>
    </row>
    <row r="925" spans="1:29" ht="17.25" customHeight="1" x14ac:dyDescent="0.25">
      <c r="A925" s="345" t="str">
        <f t="shared" si="1901"/>
        <v>MS 202</v>
      </c>
      <c r="B925" s="661">
        <f t="shared" si="1791"/>
        <v>48</v>
      </c>
      <c r="C925" s="661" t="str">
        <f t="shared" si="1792"/>
        <v>MS 202-48</v>
      </c>
      <c r="D925" s="346">
        <f t="shared" si="1921"/>
        <v>41628</v>
      </c>
      <c r="E925" s="347">
        <v>7162006.1750999996</v>
      </c>
      <c r="F925" s="348">
        <v>665789.2696</v>
      </c>
      <c r="G925" s="348">
        <v>897.11</v>
      </c>
      <c r="H925" s="355">
        <f t="shared" ref="H925:H929" si="1938">SQRT((E925-E924)^2+(F925-F924)^2)*100</f>
        <v>1.6415846268033885</v>
      </c>
      <c r="I925" s="356">
        <f t="shared" ref="I925:I929" si="1939">SQRT((E925-$E$878)^2+(F925-$F$878)^2)*100</f>
        <v>89.160490121026299</v>
      </c>
      <c r="J925" s="356">
        <f t="shared" ref="J925:J929" si="1940">(G925-G924)*100</f>
        <v>-2.1999999999934516</v>
      </c>
      <c r="K925" s="356">
        <f t="shared" ref="K925:K929" si="1941">(G925-$G$878)*100</f>
        <v>-103.39999999999918</v>
      </c>
      <c r="L925" s="356">
        <f t="shared" ref="L925:L929" si="1942">H925/(D925-D924)</f>
        <v>0.23451208954334121</v>
      </c>
      <c r="M925" s="356">
        <f t="shared" ref="M925:M929" si="1943">ABS(J925/(D925-D924))</f>
        <v>0.31428571428477881</v>
      </c>
      <c r="N925" s="361" t="str">
        <f t="shared" si="1906"/>
        <v>OK</v>
      </c>
      <c r="O925" s="361" t="str">
        <f t="shared" si="1907"/>
        <v>ATENÇÃO</v>
      </c>
      <c r="P925" s="361" t="str">
        <f t="shared" si="1908"/>
        <v>COND. MIN.</v>
      </c>
      <c r="Q925" s="361" t="str">
        <f t="shared" si="1922"/>
        <v>COND. MIN.</v>
      </c>
      <c r="R925" s="625"/>
      <c r="S925" s="625"/>
      <c r="T925" s="625"/>
      <c r="U925" s="625"/>
      <c r="V925" s="356">
        <f t="shared" si="1923"/>
        <v>10.069999936968088</v>
      </c>
      <c r="W925" s="356">
        <f t="shared" si="1924"/>
        <v>-88.589999999385327</v>
      </c>
      <c r="X925" s="361" t="str">
        <f t="shared" si="1909"/>
        <v>NORTE</v>
      </c>
      <c r="Y925" s="361" t="str">
        <f t="shared" si="1910"/>
        <v>OESTE</v>
      </c>
      <c r="Z925" s="361" t="str">
        <f t="shared" si="1911"/>
        <v>NOROESTE</v>
      </c>
      <c r="AA925" s="358">
        <f t="shared" si="1925"/>
        <v>0.99360699865410507</v>
      </c>
      <c r="AB925" s="359">
        <f t="shared" si="1912"/>
        <v>83.517811287497551</v>
      </c>
      <c r="AC925" s="360"/>
    </row>
    <row r="926" spans="1:29" ht="17.25" customHeight="1" x14ac:dyDescent="0.25">
      <c r="A926" s="345" t="str">
        <f t="shared" si="1901"/>
        <v>MS 202</v>
      </c>
      <c r="B926" s="661">
        <f t="shared" si="1791"/>
        <v>49</v>
      </c>
      <c r="C926" s="661" t="str">
        <f t="shared" si="1792"/>
        <v>MS 202-49</v>
      </c>
      <c r="D926" s="346">
        <f t="shared" si="1921"/>
        <v>41635</v>
      </c>
      <c r="E926" s="347">
        <v>7162006.1809</v>
      </c>
      <c r="F926" s="348">
        <v>665789.26379999996</v>
      </c>
      <c r="G926" s="348">
        <v>897.09699999999998</v>
      </c>
      <c r="H926" s="355">
        <f t="shared" si="1938"/>
        <v>0.82024389690408228</v>
      </c>
      <c r="I926" s="356">
        <f t="shared" si="1939"/>
        <v>89.803738230338993</v>
      </c>
      <c r="J926" s="356">
        <f t="shared" si="1940"/>
        <v>-1.3000000000033651</v>
      </c>
      <c r="K926" s="356">
        <f t="shared" si="1941"/>
        <v>-104.70000000000255</v>
      </c>
      <c r="L926" s="356">
        <f t="shared" si="1942"/>
        <v>0.11717769955772604</v>
      </c>
      <c r="M926" s="356">
        <f t="shared" si="1943"/>
        <v>0.18571428571476645</v>
      </c>
      <c r="N926" s="361" t="str">
        <f t="shared" si="1906"/>
        <v>OK</v>
      </c>
      <c r="O926" s="361" t="str">
        <f t="shared" si="1907"/>
        <v>OK</v>
      </c>
      <c r="P926" s="361" t="str">
        <f t="shared" si="1908"/>
        <v>COND. MIN.</v>
      </c>
      <c r="Q926" s="361" t="str">
        <f t="shared" si="1922"/>
        <v>COND. MIN.</v>
      </c>
      <c r="R926" s="625"/>
      <c r="S926" s="625"/>
      <c r="T926" s="625"/>
      <c r="U926" s="625"/>
      <c r="V926" s="356">
        <f t="shared" si="1923"/>
        <v>10.649999976158142</v>
      </c>
      <c r="W926" s="356">
        <f t="shared" si="1924"/>
        <v>-89.170000003650784</v>
      </c>
      <c r="X926" s="361" t="str">
        <f t="shared" si="1909"/>
        <v>NORTE</v>
      </c>
      <c r="Y926" s="361" t="str">
        <f t="shared" si="1910"/>
        <v>OESTE</v>
      </c>
      <c r="Z926" s="361" t="str">
        <f t="shared" si="1911"/>
        <v>NOROESTE</v>
      </c>
      <c r="AA926" s="358">
        <f t="shared" si="1925"/>
        <v>0.9929844097995546</v>
      </c>
      <c r="AB926" s="359">
        <f t="shared" si="1912"/>
        <v>83.209152675853517</v>
      </c>
      <c r="AC926" s="360"/>
    </row>
    <row r="927" spans="1:29" ht="17.25" customHeight="1" x14ac:dyDescent="0.25">
      <c r="A927" s="345" t="str">
        <f t="shared" si="1901"/>
        <v>MS 202</v>
      </c>
      <c r="B927" s="661">
        <f t="shared" si="1791"/>
        <v>50</v>
      </c>
      <c r="C927" s="661" t="str">
        <f t="shared" si="1792"/>
        <v>MS 202-50</v>
      </c>
      <c r="D927" s="346">
        <f t="shared" si="1921"/>
        <v>41642</v>
      </c>
      <c r="E927" s="347">
        <v>7162006.1818000004</v>
      </c>
      <c r="F927" s="348">
        <v>665789.26179999998</v>
      </c>
      <c r="G927" s="348">
        <v>897.072</v>
      </c>
      <c r="H927" s="355">
        <f t="shared" si="1938"/>
        <v>0.21931713373864009</v>
      </c>
      <c r="I927" s="356">
        <f t="shared" si="1939"/>
        <v>90.013024060268748</v>
      </c>
      <c r="J927" s="356">
        <f t="shared" si="1940"/>
        <v>-2.4999999999977263</v>
      </c>
      <c r="K927" s="356">
        <f t="shared" si="1941"/>
        <v>-107.20000000000027</v>
      </c>
      <c r="L927" s="356">
        <f t="shared" si="1942"/>
        <v>3.1331019105520011E-2</v>
      </c>
      <c r="M927" s="356">
        <f t="shared" si="1943"/>
        <v>0.3571428571425323</v>
      </c>
      <c r="N927" s="361" t="str">
        <f t="shared" si="1906"/>
        <v>OK</v>
      </c>
      <c r="O927" s="361" t="str">
        <f t="shared" si="1907"/>
        <v>ATENÇÃO</v>
      </c>
      <c r="P927" s="361" t="str">
        <f t="shared" si="1908"/>
        <v>COND. MIN.</v>
      </c>
      <c r="Q927" s="361" t="str">
        <f t="shared" si="1922"/>
        <v>COND. MIN.</v>
      </c>
      <c r="R927" s="625"/>
      <c r="S927" s="625"/>
      <c r="T927" s="625"/>
      <c r="U927" s="625"/>
      <c r="V927" s="356">
        <f t="shared" si="1923"/>
        <v>10.740000009536743</v>
      </c>
      <c r="W927" s="356">
        <f t="shared" si="1924"/>
        <v>-89.370000001508743</v>
      </c>
      <c r="X927" s="361" t="str">
        <f t="shared" si="1909"/>
        <v>NORTE</v>
      </c>
      <c r="Y927" s="361" t="str">
        <f t="shared" si="1910"/>
        <v>OESTE</v>
      </c>
      <c r="Z927" s="361" t="str">
        <f t="shared" si="1911"/>
        <v>NOROESTE</v>
      </c>
      <c r="AA927" s="358">
        <f t="shared" si="1925"/>
        <v>0.99288967892456392</v>
      </c>
      <c r="AB927" s="359">
        <f t="shared" si="1912"/>
        <v>83.163404204430947</v>
      </c>
      <c r="AC927" s="360"/>
    </row>
    <row r="928" spans="1:29" ht="17.25" customHeight="1" x14ac:dyDescent="0.25">
      <c r="A928" s="345" t="str">
        <f t="shared" si="1901"/>
        <v>MS 202</v>
      </c>
      <c r="B928" s="661">
        <f t="shared" si="1791"/>
        <v>51</v>
      </c>
      <c r="C928" s="661" t="str">
        <f t="shared" si="1792"/>
        <v>MS 202-51</v>
      </c>
      <c r="D928" s="346">
        <f t="shared" si="1921"/>
        <v>41649</v>
      </c>
      <c r="E928" s="347">
        <v>7162006.1902999999</v>
      </c>
      <c r="F928" s="348">
        <v>665789.24509999994</v>
      </c>
      <c r="G928" s="348">
        <v>897.05100000000004</v>
      </c>
      <c r="H928" s="355">
        <f t="shared" si="1938"/>
        <v>1.8738729765909707</v>
      </c>
      <c r="I928" s="356">
        <f t="shared" si="1939"/>
        <v>91.774777036353896</v>
      </c>
      <c r="J928" s="356">
        <f t="shared" si="1940"/>
        <v>-2.0999999999958163</v>
      </c>
      <c r="K928" s="356">
        <f t="shared" si="1941"/>
        <v>-109.29999999999609</v>
      </c>
      <c r="L928" s="356">
        <f t="shared" si="1942"/>
        <v>0.26769613951299581</v>
      </c>
      <c r="M928" s="356">
        <f t="shared" si="1943"/>
        <v>0.29999999999940236</v>
      </c>
      <c r="N928" s="361" t="str">
        <f t="shared" si="1906"/>
        <v>ATENÇÃO</v>
      </c>
      <c r="O928" s="361" t="str">
        <f t="shared" si="1907"/>
        <v>ATENÇÃO</v>
      </c>
      <c r="P928" s="361" t="str">
        <f t="shared" si="1908"/>
        <v>COND. MIN.</v>
      </c>
      <c r="Q928" s="361" t="str">
        <f t="shared" si="1922"/>
        <v>COND. MIN.</v>
      </c>
      <c r="R928" s="625"/>
      <c r="S928" s="625"/>
      <c r="T928" s="625"/>
      <c r="U928" s="625"/>
      <c r="V928" s="356">
        <f t="shared" si="1923"/>
        <v>11.589999962598085</v>
      </c>
      <c r="W928" s="356">
        <f t="shared" si="1924"/>
        <v>-91.040000005159527</v>
      </c>
      <c r="X928" s="361" t="str">
        <f t="shared" si="1909"/>
        <v>NORTE</v>
      </c>
      <c r="Y928" s="361" t="str">
        <f t="shared" si="1910"/>
        <v>OESTE</v>
      </c>
      <c r="Z928" s="361" t="str">
        <f t="shared" si="1911"/>
        <v>NOROESTE</v>
      </c>
      <c r="AA928" s="358">
        <f t="shared" si="1925"/>
        <v>0.99204533071809975</v>
      </c>
      <c r="AB928" s="359">
        <f t="shared" si="1912"/>
        <v>82.768356569628807</v>
      </c>
      <c r="AC928" s="360"/>
    </row>
    <row r="929" spans="1:29" ht="17.25" customHeight="1" x14ac:dyDescent="0.25">
      <c r="A929" s="345" t="str">
        <f t="shared" si="1901"/>
        <v>MS 202</v>
      </c>
      <c r="B929" s="661">
        <f t="shared" si="1791"/>
        <v>52</v>
      </c>
      <c r="C929" s="661" t="str">
        <f t="shared" si="1792"/>
        <v>MS 202-52</v>
      </c>
      <c r="D929" s="346">
        <f t="shared" si="1921"/>
        <v>41656</v>
      </c>
      <c r="E929" s="347">
        <v>7162006.1791000003</v>
      </c>
      <c r="F929" s="348">
        <v>665789.24170000001</v>
      </c>
      <c r="G929" s="348">
        <v>897.03300000000002</v>
      </c>
      <c r="H929" s="355">
        <f t="shared" si="1938"/>
        <v>1.1704699507865539</v>
      </c>
      <c r="I929" s="356">
        <f t="shared" si="1939"/>
        <v>91.977852223740271</v>
      </c>
      <c r="J929" s="356">
        <f t="shared" si="1940"/>
        <v>-1.8000000000029104</v>
      </c>
      <c r="K929" s="356">
        <f t="shared" si="1941"/>
        <v>-111.099999999999</v>
      </c>
      <c r="L929" s="356">
        <f t="shared" si="1942"/>
        <v>0.1672099929695077</v>
      </c>
      <c r="M929" s="356">
        <f t="shared" si="1943"/>
        <v>0.2571428571432729</v>
      </c>
      <c r="N929" s="361" t="str">
        <f t="shared" si="1906"/>
        <v>OK</v>
      </c>
      <c r="O929" s="361" t="str">
        <f t="shared" si="1907"/>
        <v>ATENÇÃO</v>
      </c>
      <c r="P929" s="361" t="str">
        <f t="shared" si="1908"/>
        <v>COND. MIN.</v>
      </c>
      <c r="Q929" s="361" t="str">
        <f t="shared" si="1922"/>
        <v>COND. MIN.</v>
      </c>
      <c r="R929" s="625"/>
      <c r="S929" s="625"/>
      <c r="T929" s="625"/>
      <c r="U929" s="625"/>
      <c r="V929" s="356">
        <f t="shared" si="1923"/>
        <v>10.470000002533197</v>
      </c>
      <c r="W929" s="356">
        <f t="shared" si="1924"/>
        <v>-91.379999998025596</v>
      </c>
      <c r="X929" s="361" t="str">
        <f t="shared" si="1909"/>
        <v>NORTE</v>
      </c>
      <c r="Y929" s="361" t="str">
        <f t="shared" si="1910"/>
        <v>OESTE</v>
      </c>
      <c r="Z929" s="361" t="str">
        <f t="shared" si="1911"/>
        <v>NOROESTE</v>
      </c>
      <c r="AA929" s="358">
        <f t="shared" si="1925"/>
        <v>0.99347684279191117</v>
      </c>
      <c r="AB929" s="359">
        <f t="shared" si="1912"/>
        <v>83.452086756680529</v>
      </c>
      <c r="AC929" s="360"/>
    </row>
    <row r="930" spans="1:29" ht="17.25" customHeight="1" x14ac:dyDescent="0.25">
      <c r="A930" s="345" t="str">
        <f t="shared" si="1901"/>
        <v>MS 202</v>
      </c>
      <c r="B930" s="661">
        <f t="shared" si="1791"/>
        <v>53</v>
      </c>
      <c r="C930" s="661" t="str">
        <f t="shared" si="1792"/>
        <v>MS 202-53</v>
      </c>
      <c r="D930" s="346">
        <f t="shared" si="1921"/>
        <v>41662</v>
      </c>
      <c r="E930" s="347">
        <v>7162006.1840000004</v>
      </c>
      <c r="F930" s="348">
        <v>665789.22290000005</v>
      </c>
      <c r="G930" s="348">
        <v>897.01800000000003</v>
      </c>
      <c r="H930" s="355">
        <f t="shared" ref="H930:H931" si="1944">SQRT((E930-E929)^2+(F930-F929)^2)*100</f>
        <v>1.9428072450111773</v>
      </c>
      <c r="I930" s="356">
        <f t="shared" ref="I930:I931" si="1945">SQRT((E930-$E$878)^2+(F930-$F$878)^2)*100</f>
        <v>93.901806154615372</v>
      </c>
      <c r="J930" s="356">
        <f t="shared" ref="J930:J931" si="1946">(G930-G929)*100</f>
        <v>-1.4999999999986358</v>
      </c>
      <c r="K930" s="356">
        <f t="shared" ref="K930:K931" si="1947">(G930-$G$878)*100</f>
        <v>-112.59999999999764</v>
      </c>
      <c r="L930" s="356">
        <f t="shared" ref="L930:L931" si="1948">H930/(D930-D929)</f>
        <v>0.32380120750186286</v>
      </c>
      <c r="M930" s="356">
        <f t="shared" ref="M930:M931" si="1949">ABS(J930/(D930-D929))</f>
        <v>0.24999999999977263</v>
      </c>
      <c r="N930" s="361" t="str">
        <f t="shared" si="1906"/>
        <v>ATENÇÃO</v>
      </c>
      <c r="O930" s="361" t="str">
        <f t="shared" si="1907"/>
        <v>OK</v>
      </c>
      <c r="P930" s="361" t="str">
        <f t="shared" si="1908"/>
        <v>COND. MIN.</v>
      </c>
      <c r="Q930" s="361" t="str">
        <f t="shared" si="1922"/>
        <v>COND. MIN.</v>
      </c>
      <c r="R930" s="625"/>
      <c r="S930" s="625"/>
      <c r="T930" s="625"/>
      <c r="U930" s="625"/>
      <c r="V930" s="356">
        <f t="shared" si="1923"/>
        <v>10.96000000834465</v>
      </c>
      <c r="W930" s="356">
        <f t="shared" si="1924"/>
        <v>-93.259999994188547</v>
      </c>
      <c r="X930" s="361" t="str">
        <f t="shared" si="1909"/>
        <v>NORTE</v>
      </c>
      <c r="Y930" s="361" t="str">
        <f t="shared" si="1910"/>
        <v>OESTE</v>
      </c>
      <c r="Z930" s="361" t="str">
        <f t="shared" si="1911"/>
        <v>NOROESTE</v>
      </c>
      <c r="AA930" s="358">
        <f t="shared" si="1925"/>
        <v>0.99318423855165072</v>
      </c>
      <c r="AB930" s="359">
        <f t="shared" si="1912"/>
        <v>83.306676733940719</v>
      </c>
      <c r="AC930" s="360"/>
    </row>
    <row r="931" spans="1:29" ht="17.25" customHeight="1" x14ac:dyDescent="0.25">
      <c r="A931" s="345" t="str">
        <f t="shared" si="1901"/>
        <v>MS 202</v>
      </c>
      <c r="B931" s="661">
        <f t="shared" si="1791"/>
        <v>54</v>
      </c>
      <c r="C931" s="661" t="str">
        <f t="shared" si="1792"/>
        <v>MS 202-54</v>
      </c>
      <c r="D931" s="346">
        <f t="shared" si="1921"/>
        <v>41670</v>
      </c>
      <c r="E931" s="347">
        <v>7162006.2812000001</v>
      </c>
      <c r="F931" s="348">
        <v>665789.22519999999</v>
      </c>
      <c r="G931" s="348">
        <v>897</v>
      </c>
      <c r="H931" s="355">
        <f t="shared" si="1944"/>
        <v>9.7227207851959214</v>
      </c>
      <c r="I931" s="356">
        <f t="shared" si="1945"/>
        <v>95.300804295412135</v>
      </c>
      <c r="J931" s="356">
        <f t="shared" si="1946"/>
        <v>-1.8000000000029104</v>
      </c>
      <c r="K931" s="356">
        <f t="shared" si="1947"/>
        <v>-114.40000000000055</v>
      </c>
      <c r="L931" s="356">
        <f t="shared" si="1948"/>
        <v>1.2153400981494902</v>
      </c>
      <c r="M931" s="356">
        <f t="shared" si="1949"/>
        <v>0.2250000000003638</v>
      </c>
      <c r="N931" s="361" t="str">
        <f t="shared" si="1906"/>
        <v>ALERTA</v>
      </c>
      <c r="O931" s="361" t="str">
        <f t="shared" si="1907"/>
        <v>OK</v>
      </c>
      <c r="P931" s="361" t="str">
        <f t="shared" si="1908"/>
        <v>ATENÇÃO</v>
      </c>
      <c r="Q931" s="361" t="str">
        <f t="shared" si="1922"/>
        <v>COND. MIN.</v>
      </c>
      <c r="R931" s="625"/>
      <c r="S931" s="625"/>
      <c r="T931" s="625"/>
      <c r="U931" s="625"/>
      <c r="V931" s="356">
        <f t="shared" si="1923"/>
        <v>20.679999981075525</v>
      </c>
      <c r="W931" s="356">
        <f t="shared" si="1924"/>
        <v>-93.030000000726432</v>
      </c>
      <c r="X931" s="361" t="str">
        <f t="shared" si="1909"/>
        <v>NORTE</v>
      </c>
      <c r="Y931" s="361" t="str">
        <f t="shared" si="1910"/>
        <v>OESTE</v>
      </c>
      <c r="Z931" s="361" t="str">
        <f t="shared" si="1911"/>
        <v>NOROESTE</v>
      </c>
      <c r="AA931" s="358">
        <f t="shared" si="1925"/>
        <v>0.97618048268625401</v>
      </c>
      <c r="AB931" s="359">
        <f t="shared" si="1912"/>
        <v>77.469455157414046</v>
      </c>
      <c r="AC931" s="360"/>
    </row>
    <row r="932" spans="1:29" ht="17.25" customHeight="1" x14ac:dyDescent="0.25">
      <c r="A932" s="345" t="str">
        <f t="shared" si="1901"/>
        <v>MS 202</v>
      </c>
      <c r="B932" s="661">
        <f t="shared" si="1791"/>
        <v>55</v>
      </c>
      <c r="C932" s="661" t="str">
        <f t="shared" si="1792"/>
        <v>MS 202-55</v>
      </c>
      <c r="D932" s="346">
        <f t="shared" si="1921"/>
        <v>41677</v>
      </c>
      <c r="E932" s="347">
        <v>7162006.2933999998</v>
      </c>
      <c r="F932" s="348">
        <v>665789.17260000005</v>
      </c>
      <c r="G932" s="348">
        <v>896.96199999999999</v>
      </c>
      <c r="H932" s="355">
        <f t="shared" ref="H932" si="1950">SQRT((E932-E931)^2+(F932-F931)^2)*100</f>
        <v>5.3996296054931214</v>
      </c>
      <c r="I932" s="356">
        <f t="shared" ref="I932" si="1951">SQRT((E932-$E$878)^2+(F932-$F$878)^2)*100</f>
        <v>100.70021895233761</v>
      </c>
      <c r="J932" s="356">
        <f t="shared" ref="J932" si="1952">(G932-G931)*100</f>
        <v>-3.8000000000010914</v>
      </c>
      <c r="K932" s="356">
        <f t="shared" ref="K932" si="1953">(G932-$G$878)*100</f>
        <v>-118.20000000000164</v>
      </c>
      <c r="L932" s="356">
        <f t="shared" ref="L932" si="1954">H932/(D932-D931)</f>
        <v>0.77137565792758878</v>
      </c>
      <c r="M932" s="356">
        <f t="shared" ref="M932" si="1955">ABS(J932/(D932-D931))</f>
        <v>0.5428571428572988</v>
      </c>
      <c r="N932" s="361" t="str">
        <f t="shared" si="1906"/>
        <v>ATENÇÃO</v>
      </c>
      <c r="O932" s="361" t="str">
        <f t="shared" si="1907"/>
        <v>ATENÇÃO</v>
      </c>
      <c r="P932" s="361" t="str">
        <f t="shared" si="1908"/>
        <v>COND. MIN.</v>
      </c>
      <c r="Q932" s="361" t="str">
        <f t="shared" si="1922"/>
        <v>COND. MIN.</v>
      </c>
      <c r="R932" s="625"/>
      <c r="S932" s="625"/>
      <c r="T932" s="625"/>
      <c r="U932" s="625"/>
      <c r="V932" s="356">
        <f t="shared" si="1923"/>
        <v>21.899999957531691</v>
      </c>
      <c r="W932" s="356">
        <f t="shared" si="1924"/>
        <v>-98.289999994449317</v>
      </c>
      <c r="X932" s="361" t="str">
        <f t="shared" si="1909"/>
        <v>NORTE</v>
      </c>
      <c r="Y932" s="361" t="str">
        <f t="shared" si="1910"/>
        <v>OESTE</v>
      </c>
      <c r="Z932" s="361" t="str">
        <f t="shared" si="1911"/>
        <v>NOROESTE</v>
      </c>
      <c r="AA932" s="358">
        <f t="shared" si="1925"/>
        <v>0.97606752730883817</v>
      </c>
      <c r="AB932" s="359">
        <f t="shared" si="1912"/>
        <v>77.439660252195225</v>
      </c>
      <c r="AC932" s="360"/>
    </row>
    <row r="933" spans="1:29" ht="17.25" customHeight="1" x14ac:dyDescent="0.25">
      <c r="A933" s="345" t="str">
        <f t="shared" si="1901"/>
        <v>MS 202</v>
      </c>
      <c r="B933" s="661">
        <f t="shared" si="1791"/>
        <v>56</v>
      </c>
      <c r="C933" s="661" t="str">
        <f t="shared" si="1792"/>
        <v>MS 202-56</v>
      </c>
      <c r="D933" s="346">
        <f t="shared" si="1921"/>
        <v>41684</v>
      </c>
      <c r="E933" s="347">
        <v>7162006.2905000001</v>
      </c>
      <c r="F933" s="348">
        <v>665789.1666</v>
      </c>
      <c r="G933" s="348">
        <v>896.93600000000004</v>
      </c>
      <c r="H933" s="355">
        <f t="shared" ref="H933:H934" si="1956">SQRT((E933-E932)^2+(F933-F932)^2)*100</f>
        <v>0.66640827622055343</v>
      </c>
      <c r="I933" s="356">
        <f t="shared" ref="I933:I934" si="1957">SQRT((E933-$E$878)^2+(F933-$F$878)^2)*100</f>
        <v>101.22363458829118</v>
      </c>
      <c r="J933" s="356">
        <f t="shared" ref="J933:J934" si="1958">(G933-G932)*100</f>
        <v>-2.5999999999953616</v>
      </c>
      <c r="K933" s="356">
        <f t="shared" ref="K933:K934" si="1959">(G933-$G$878)*100</f>
        <v>-120.799999999997</v>
      </c>
      <c r="L933" s="356">
        <f t="shared" ref="L933:L934" si="1960">H933/(D933-D932)</f>
        <v>9.5201182317221925E-2</v>
      </c>
      <c r="M933" s="356">
        <f t="shared" ref="M933:M934" si="1961">ABS(J933/(D933-D932))</f>
        <v>0.3714285714279088</v>
      </c>
      <c r="N933" s="361" t="str">
        <f t="shared" si="1906"/>
        <v>OK</v>
      </c>
      <c r="O933" s="361" t="str">
        <f t="shared" si="1907"/>
        <v>ATENÇÃO</v>
      </c>
      <c r="P933" s="361" t="str">
        <f t="shared" si="1908"/>
        <v>COND. MIN.</v>
      </c>
      <c r="Q933" s="361" t="str">
        <f t="shared" si="1922"/>
        <v>COND. MIN.</v>
      </c>
      <c r="R933" s="625"/>
      <c r="S933" s="625"/>
      <c r="T933" s="625"/>
      <c r="U933" s="625"/>
      <c r="V933" s="356">
        <f t="shared" si="1923"/>
        <v>21.609999984502792</v>
      </c>
      <c r="W933" s="356">
        <f t="shared" si="1924"/>
        <v>-98.889999999664724</v>
      </c>
      <c r="X933" s="361" t="str">
        <f t="shared" si="1909"/>
        <v>NORTE</v>
      </c>
      <c r="Y933" s="361" t="str">
        <f t="shared" si="1910"/>
        <v>OESTE</v>
      </c>
      <c r="Z933" s="361" t="str">
        <f t="shared" si="1911"/>
        <v>NOROESTE</v>
      </c>
      <c r="AA933" s="358">
        <f t="shared" si="1925"/>
        <v>0.97698083382730683</v>
      </c>
      <c r="AB933" s="359">
        <f t="shared" si="1912"/>
        <v>77.682599749198104</v>
      </c>
      <c r="AC933" s="360"/>
    </row>
    <row r="934" spans="1:29" ht="17.25" customHeight="1" x14ac:dyDescent="0.25">
      <c r="A934" s="345" t="str">
        <f t="shared" si="1901"/>
        <v>MS 202</v>
      </c>
      <c r="B934" s="661">
        <f t="shared" ref="B934:B997" si="1962">IF(A933=A934,B933+1,1)</f>
        <v>57</v>
      </c>
      <c r="C934" s="661" t="str">
        <f t="shared" ref="C934:C997" si="1963">A934&amp;"-"&amp;B934</f>
        <v>MS 202-57</v>
      </c>
      <c r="D934" s="346">
        <f t="shared" si="1921"/>
        <v>41691</v>
      </c>
      <c r="E934" s="347">
        <v>7162006.2889999999</v>
      </c>
      <c r="F934" s="348">
        <v>665789.1531</v>
      </c>
      <c r="G934" s="348">
        <v>896.91399999999999</v>
      </c>
      <c r="H934" s="355">
        <f t="shared" si="1956"/>
        <v>1.358307773528346</v>
      </c>
      <c r="I934" s="356">
        <f t="shared" si="1957"/>
        <v>102.51141008800457</v>
      </c>
      <c r="J934" s="356">
        <f t="shared" si="1958"/>
        <v>-2.2000000000048203</v>
      </c>
      <c r="K934" s="356">
        <f t="shared" si="1959"/>
        <v>-123.00000000000182</v>
      </c>
      <c r="L934" s="356">
        <f t="shared" si="1960"/>
        <v>0.19404396764690657</v>
      </c>
      <c r="M934" s="356">
        <f t="shared" si="1961"/>
        <v>0.3142857142864029</v>
      </c>
      <c r="N934" s="361" t="str">
        <f t="shared" si="1906"/>
        <v>OK</v>
      </c>
      <c r="O934" s="361" t="str">
        <f t="shared" si="1907"/>
        <v>ATENÇÃO</v>
      </c>
      <c r="P934" s="361" t="str">
        <f t="shared" si="1908"/>
        <v>COND. MIN.</v>
      </c>
      <c r="Q934" s="361" t="str">
        <f t="shared" si="1922"/>
        <v>COND. MIN.</v>
      </c>
      <c r="R934" s="625"/>
      <c r="S934" s="625"/>
      <c r="T934" s="625"/>
      <c r="U934" s="625"/>
      <c r="V934" s="356">
        <f t="shared" si="1923"/>
        <v>21.459999959915876</v>
      </c>
      <c r="W934" s="356">
        <f t="shared" si="1924"/>
        <v>-100.23999999975786</v>
      </c>
      <c r="X934" s="361" t="str">
        <f t="shared" si="1909"/>
        <v>NORTE</v>
      </c>
      <c r="Y934" s="361" t="str">
        <f t="shared" si="1910"/>
        <v>OESTE</v>
      </c>
      <c r="Z934" s="361" t="str">
        <f t="shared" si="1911"/>
        <v>NOROESTE</v>
      </c>
      <c r="AA934" s="358">
        <f t="shared" si="1925"/>
        <v>0.97785581894449314</v>
      </c>
      <c r="AB934" s="359">
        <f t="shared" si="1912"/>
        <v>77.919855192243588</v>
      </c>
      <c r="AC934" s="360"/>
    </row>
    <row r="935" spans="1:29" ht="17.25" customHeight="1" x14ac:dyDescent="0.25">
      <c r="A935" s="345" t="str">
        <f t="shared" si="1901"/>
        <v>MS 202</v>
      </c>
      <c r="B935" s="661">
        <f t="shared" si="1962"/>
        <v>58</v>
      </c>
      <c r="C935" s="661" t="str">
        <f t="shared" si="1963"/>
        <v>MS 202-58</v>
      </c>
      <c r="D935" s="346">
        <f t="shared" si="1921"/>
        <v>41698</v>
      </c>
      <c r="E935" s="347">
        <v>7162006.2980000004</v>
      </c>
      <c r="F935" s="348">
        <v>665789.14540000004</v>
      </c>
      <c r="G935" s="348">
        <v>896.88499999999999</v>
      </c>
      <c r="H935" s="355">
        <f t="shared" ref="H935" si="1964">SQRT((E935-E934)^2+(F935-F934)^2)*100</f>
        <v>1.1844408349407964</v>
      </c>
      <c r="I935" s="356">
        <f t="shared" ref="I935" si="1965">SQRT((E935-$E$878)^2+(F935-$F$878)^2)*100</f>
        <v>103.4552545777541</v>
      </c>
      <c r="J935" s="356">
        <f t="shared" ref="J935" si="1966">(G935-G934)*100</f>
        <v>-2.8999999999996362</v>
      </c>
      <c r="K935" s="356">
        <f t="shared" ref="K935" si="1967">(G935-$G$878)*100</f>
        <v>-125.90000000000146</v>
      </c>
      <c r="L935" s="356">
        <f t="shared" ref="L935" si="1968">H935/(D935-D934)</f>
        <v>0.16920583356297092</v>
      </c>
      <c r="M935" s="356">
        <f t="shared" ref="M935" si="1969">ABS(J935/(D935-D934))</f>
        <v>0.4142857142856623</v>
      </c>
      <c r="N935" s="361" t="str">
        <f t="shared" si="1906"/>
        <v>OK</v>
      </c>
      <c r="O935" s="361" t="str">
        <f t="shared" si="1907"/>
        <v>ATENÇÃO</v>
      </c>
      <c r="P935" s="361" t="str">
        <f t="shared" si="1908"/>
        <v>COND. MIN.</v>
      </c>
      <c r="Q935" s="361" t="str">
        <f t="shared" si="1922"/>
        <v>COND. MIN.</v>
      </c>
      <c r="R935" s="625"/>
      <c r="S935" s="625"/>
      <c r="T935" s="625"/>
      <c r="U935" s="625"/>
      <c r="V935" s="356">
        <f t="shared" si="1923"/>
        <v>22.360000014305115</v>
      </c>
      <c r="W935" s="356">
        <f t="shared" si="1924"/>
        <v>-101.00999999558553</v>
      </c>
      <c r="X935" s="361" t="str">
        <f t="shared" si="1909"/>
        <v>NORTE</v>
      </c>
      <c r="Y935" s="361" t="str">
        <f t="shared" si="1910"/>
        <v>OESTE</v>
      </c>
      <c r="Z935" s="361" t="str">
        <f t="shared" si="1911"/>
        <v>NOROESTE</v>
      </c>
      <c r="AA935" s="358">
        <f t="shared" si="1925"/>
        <v>0.97631935047361307</v>
      </c>
      <c r="AB935" s="359">
        <f t="shared" si="1912"/>
        <v>77.506180944026013</v>
      </c>
      <c r="AC935" s="360"/>
    </row>
    <row r="936" spans="1:29" ht="17.25" customHeight="1" x14ac:dyDescent="0.25">
      <c r="A936" s="345" t="str">
        <f t="shared" si="1901"/>
        <v>MS 202</v>
      </c>
      <c r="B936" s="661">
        <f t="shared" si="1962"/>
        <v>59</v>
      </c>
      <c r="C936" s="661" t="str">
        <f t="shared" si="1963"/>
        <v>MS 202-59</v>
      </c>
      <c r="D936" s="346">
        <f t="shared" si="1921"/>
        <v>41705</v>
      </c>
      <c r="E936" s="347">
        <v>7162006.3027999997</v>
      </c>
      <c r="F936" s="348">
        <v>665789.13650000002</v>
      </c>
      <c r="G936" s="348">
        <v>896.87099999999998</v>
      </c>
      <c r="H936" s="355">
        <f t="shared" ref="H936:H938" si="1970">SQRT((E936-E935)^2+(F936-F935)^2)*100</f>
        <v>1.0111873887655938</v>
      </c>
      <c r="I936" s="356">
        <f t="shared" ref="I936:I938" si="1971">SQRT((E936-$E$878)^2+(F936-$F$878)^2)*100</f>
        <v>104.42832755939469</v>
      </c>
      <c r="J936" s="356">
        <f t="shared" ref="J936:J938" si="1972">(G936-G935)*100</f>
        <v>-1.4000000000010004</v>
      </c>
      <c r="K936" s="356">
        <f t="shared" ref="K936:K938" si="1973">(G936-$G$878)*100</f>
        <v>-127.30000000000246</v>
      </c>
      <c r="L936" s="356">
        <f t="shared" ref="L936:L938" si="1974">H936/(D936-D935)</f>
        <v>0.14445534125222767</v>
      </c>
      <c r="M936" s="356">
        <f t="shared" ref="M936:M938" si="1975">ABS(J936/(D936-D935))</f>
        <v>0.20000000000014292</v>
      </c>
      <c r="N936" s="361" t="str">
        <f t="shared" si="1906"/>
        <v>OK</v>
      </c>
      <c r="O936" s="361" t="str">
        <f t="shared" si="1907"/>
        <v>OK</v>
      </c>
      <c r="P936" s="361" t="str">
        <f t="shared" si="1908"/>
        <v>COND. MIN.</v>
      </c>
      <c r="Q936" s="361" t="str">
        <f t="shared" si="1922"/>
        <v>COND. MIN.</v>
      </c>
      <c r="R936" s="625"/>
      <c r="S936" s="625"/>
      <c r="T936" s="625"/>
      <c r="U936" s="625"/>
      <c r="V936" s="356">
        <f t="shared" si="1923"/>
        <v>22.839999943971634</v>
      </c>
      <c r="W936" s="356">
        <f t="shared" si="1924"/>
        <v>-101.8999999971129</v>
      </c>
      <c r="X936" s="361" t="str">
        <f t="shared" si="1909"/>
        <v>NORTE</v>
      </c>
      <c r="Y936" s="361" t="str">
        <f t="shared" si="1910"/>
        <v>OESTE</v>
      </c>
      <c r="Z936" s="361" t="str">
        <f t="shared" si="1911"/>
        <v>NOROESTE</v>
      </c>
      <c r="AA936" s="358">
        <f t="shared" si="1925"/>
        <v>0.97577324523604325</v>
      </c>
      <c r="AB936" s="359">
        <f t="shared" si="1912"/>
        <v>77.362360345321946</v>
      </c>
      <c r="AC936" s="360"/>
    </row>
    <row r="937" spans="1:29" ht="17.25" customHeight="1" x14ac:dyDescent="0.25">
      <c r="A937" s="345" t="str">
        <f t="shared" si="1901"/>
        <v>MS 202</v>
      </c>
      <c r="B937" s="661">
        <f t="shared" si="1962"/>
        <v>60</v>
      </c>
      <c r="C937" s="661" t="str">
        <f t="shared" si="1963"/>
        <v>MS 202-60</v>
      </c>
      <c r="D937" s="346">
        <f t="shared" si="1921"/>
        <v>41712</v>
      </c>
      <c r="E937" s="347">
        <v>7162006.2982000001</v>
      </c>
      <c r="F937" s="348">
        <v>665789.12080000003</v>
      </c>
      <c r="G937" s="348">
        <v>896.83199999999999</v>
      </c>
      <c r="H937" s="355">
        <f t="shared" si="1970"/>
        <v>1.6360012112156697</v>
      </c>
      <c r="I937" s="356">
        <f t="shared" si="1971"/>
        <v>105.8626718834109</v>
      </c>
      <c r="J937" s="356">
        <f t="shared" si="1972"/>
        <v>-3.8999999999987267</v>
      </c>
      <c r="K937" s="356">
        <f t="shared" si="1973"/>
        <v>-131.20000000000118</v>
      </c>
      <c r="L937" s="356">
        <f t="shared" si="1974"/>
        <v>0.23371445874509567</v>
      </c>
      <c r="M937" s="356">
        <f t="shared" si="1975"/>
        <v>0.5571428571426752</v>
      </c>
      <c r="N937" s="361" t="str">
        <f t="shared" si="1906"/>
        <v>OK</v>
      </c>
      <c r="O937" s="361" t="str">
        <f t="shared" si="1907"/>
        <v>ATENÇÃO</v>
      </c>
      <c r="P937" s="361" t="str">
        <f t="shared" si="1908"/>
        <v>COND. MIN.</v>
      </c>
      <c r="Q937" s="361" t="str">
        <f t="shared" si="1922"/>
        <v>COND. MIN.</v>
      </c>
      <c r="R937" s="625"/>
      <c r="S937" s="625"/>
      <c r="T937" s="625"/>
      <c r="U937" s="625"/>
      <c r="V937" s="356">
        <f t="shared" si="1923"/>
        <v>22.379999980330467</v>
      </c>
      <c r="W937" s="356">
        <f t="shared" si="1924"/>
        <v>-103.46999999601394</v>
      </c>
      <c r="X937" s="361" t="str">
        <f t="shared" si="1909"/>
        <v>NORTE</v>
      </c>
      <c r="Y937" s="361" t="str">
        <f t="shared" si="1910"/>
        <v>OESTE</v>
      </c>
      <c r="Z937" s="361" t="str">
        <f t="shared" si="1911"/>
        <v>NOROESTE</v>
      </c>
      <c r="AA937" s="358">
        <f t="shared" si="1925"/>
        <v>0.97742301152465516</v>
      </c>
      <c r="AB937" s="359">
        <f t="shared" si="1912"/>
        <v>77.801929823210997</v>
      </c>
      <c r="AC937" s="360"/>
    </row>
    <row r="938" spans="1:29" ht="17.25" customHeight="1" x14ac:dyDescent="0.25">
      <c r="A938" s="345" t="str">
        <f t="shared" si="1901"/>
        <v>MS 202</v>
      </c>
      <c r="B938" s="661">
        <f t="shared" si="1962"/>
        <v>61</v>
      </c>
      <c r="C938" s="661" t="str">
        <f t="shared" si="1963"/>
        <v>MS 202-61</v>
      </c>
      <c r="D938" s="346">
        <f t="shared" si="1921"/>
        <v>41719</v>
      </c>
      <c r="E938" s="347">
        <v>7162006.2986000003</v>
      </c>
      <c r="F938" s="348">
        <v>665789.10849999997</v>
      </c>
      <c r="G938" s="348">
        <v>896.82399999999996</v>
      </c>
      <c r="H938" s="355">
        <f t="shared" si="1970"/>
        <v>1.2306502414823899</v>
      </c>
      <c r="I938" s="356">
        <f t="shared" si="1971"/>
        <v>107.07355602891062</v>
      </c>
      <c r="J938" s="356">
        <f t="shared" si="1972"/>
        <v>-0.80000000000381988</v>
      </c>
      <c r="K938" s="356">
        <f t="shared" si="1973"/>
        <v>-132.000000000005</v>
      </c>
      <c r="L938" s="356">
        <f t="shared" si="1974"/>
        <v>0.17580717735462711</v>
      </c>
      <c r="M938" s="356">
        <f t="shared" si="1975"/>
        <v>0.11428571428625998</v>
      </c>
      <c r="N938" s="361" t="str">
        <f t="shared" si="1906"/>
        <v>OK</v>
      </c>
      <c r="O938" s="361" t="str">
        <f t="shared" si="1907"/>
        <v>OK</v>
      </c>
      <c r="P938" s="361" t="str">
        <f t="shared" si="1908"/>
        <v>COND. MIN.</v>
      </c>
      <c r="Q938" s="361" t="str">
        <f t="shared" si="1922"/>
        <v>COND. MIN.</v>
      </c>
      <c r="R938" s="625"/>
      <c r="S938" s="625"/>
      <c r="T938" s="625"/>
      <c r="U938" s="625"/>
      <c r="V938" s="356">
        <f t="shared" si="1923"/>
        <v>22.42000000551343</v>
      </c>
      <c r="W938" s="356">
        <f t="shared" si="1924"/>
        <v>-104.70000000204891</v>
      </c>
      <c r="X938" s="361" t="str">
        <f t="shared" si="1909"/>
        <v>NORTE</v>
      </c>
      <c r="Y938" s="361" t="str">
        <f t="shared" si="1910"/>
        <v>OESTE</v>
      </c>
      <c r="Z938" s="361" t="str">
        <f t="shared" si="1911"/>
        <v>NOROESTE</v>
      </c>
      <c r="AA938" s="358">
        <f t="shared" si="1925"/>
        <v>0.97786494816475211</v>
      </c>
      <c r="AB938" s="359">
        <f t="shared" si="1912"/>
        <v>77.922354809175616</v>
      </c>
      <c r="AC938" s="360"/>
    </row>
    <row r="939" spans="1:29" ht="17.25" customHeight="1" x14ac:dyDescent="0.25">
      <c r="A939" s="345" t="str">
        <f t="shared" si="1901"/>
        <v>MS 202</v>
      </c>
      <c r="B939" s="661">
        <f t="shared" si="1962"/>
        <v>62</v>
      </c>
      <c r="C939" s="661" t="str">
        <f t="shared" si="1963"/>
        <v>MS 202-62</v>
      </c>
      <c r="D939" s="346">
        <f t="shared" si="1921"/>
        <v>41726</v>
      </c>
      <c r="E939" s="347">
        <v>7162006.3048999999</v>
      </c>
      <c r="F939" s="348">
        <v>665789.10739999998</v>
      </c>
      <c r="G939" s="348">
        <v>896.803</v>
      </c>
      <c r="H939" s="355">
        <f t="shared" ref="H939" si="1976">SQRT((E939-E938)^2+(F939-F938)^2)*100</f>
        <v>0.63953103304546532</v>
      </c>
      <c r="I939" s="356">
        <f t="shared" ref="I939" si="1977">SQRT((E939-$E$878)^2+(F939-$F$878)^2)*100</f>
        <v>107.31467093762063</v>
      </c>
      <c r="J939" s="356">
        <f t="shared" ref="J939" si="1978">(G939-G938)*100</f>
        <v>-2.0999999999958163</v>
      </c>
      <c r="K939" s="356">
        <f t="shared" ref="K939" si="1979">(G939-$G$878)*100</f>
        <v>-134.10000000000082</v>
      </c>
      <c r="L939" s="356">
        <f t="shared" ref="L939" si="1980">H939/(D939-D938)</f>
        <v>9.1361576149352183E-2</v>
      </c>
      <c r="M939" s="356">
        <f t="shared" ref="M939" si="1981">ABS(J939/(D939-D938))</f>
        <v>0.29999999999940236</v>
      </c>
      <c r="N939" s="361" t="str">
        <f t="shared" si="1906"/>
        <v>OK</v>
      </c>
      <c r="O939" s="361" t="str">
        <f t="shared" si="1907"/>
        <v>ATENÇÃO</v>
      </c>
      <c r="P939" s="361" t="str">
        <f t="shared" si="1908"/>
        <v>COND. MIN.</v>
      </c>
      <c r="Q939" s="361" t="str">
        <f t="shared" si="1922"/>
        <v>COND. MIN.</v>
      </c>
      <c r="R939" s="625"/>
      <c r="S939" s="625"/>
      <c r="T939" s="625"/>
      <c r="U939" s="625"/>
      <c r="V939" s="356">
        <f t="shared" si="1923"/>
        <v>23.049999959766865</v>
      </c>
      <c r="W939" s="356">
        <f t="shared" si="1924"/>
        <v>-104.81000000145286</v>
      </c>
      <c r="X939" s="361" t="str">
        <f t="shared" si="1909"/>
        <v>NORTE</v>
      </c>
      <c r="Y939" s="361" t="str">
        <f t="shared" si="1910"/>
        <v>OESTE</v>
      </c>
      <c r="Z939" s="361" t="str">
        <f t="shared" si="1911"/>
        <v>NOROESTE</v>
      </c>
      <c r="AA939" s="358">
        <f t="shared" si="1925"/>
        <v>0.9767030099711117</v>
      </c>
      <c r="AB939" s="359">
        <f t="shared" si="1912"/>
        <v>77.608202500094592</v>
      </c>
      <c r="AC939" s="360"/>
    </row>
    <row r="940" spans="1:29" ht="17.25" customHeight="1" x14ac:dyDescent="0.25">
      <c r="A940" s="345" t="str">
        <f>A939</f>
        <v>MS 202</v>
      </c>
      <c r="B940" s="661">
        <f t="shared" si="1962"/>
        <v>63</v>
      </c>
      <c r="C940" s="661" t="str">
        <f t="shared" si="1963"/>
        <v>MS 202-63</v>
      </c>
      <c r="D940" s="346">
        <f t="shared" si="1921"/>
        <v>41733</v>
      </c>
      <c r="E940" s="347">
        <v>7162006.3028999995</v>
      </c>
      <c r="F940" s="348">
        <v>665789.09739999997</v>
      </c>
      <c r="G940" s="348">
        <v>896.76800000000003</v>
      </c>
      <c r="H940" s="355">
        <f t="shared" ref="H940:H943" si="1982">SQRT((E940-E939)^2+(F940-F939)^2)*100</f>
        <v>1.0198039100609824</v>
      </c>
      <c r="I940" s="356">
        <f t="shared" ref="I940:I943" si="1983">SQRT((E940-$E$878)^2+(F940-$F$878)^2)*100</f>
        <v>108.24915056095233</v>
      </c>
      <c r="J940" s="356">
        <f t="shared" ref="J940:J943" si="1984">(G940-G939)*100</f>
        <v>-3.4999999999968168</v>
      </c>
      <c r="K940" s="356">
        <f t="shared" ref="K940:K943" si="1985">(G940-$G$878)*100</f>
        <v>-137.59999999999764</v>
      </c>
      <c r="L940" s="356">
        <f t="shared" ref="L940:L943" si="1986">H940/(D940-D939)</f>
        <v>0.14568627286585462</v>
      </c>
      <c r="M940" s="356">
        <f t="shared" ref="M940:M943" si="1987">ABS(J940/(D940-D939))</f>
        <v>0.49999999999954525</v>
      </c>
      <c r="N940" s="361" t="str">
        <f t="shared" si="1906"/>
        <v>OK</v>
      </c>
      <c r="O940" s="361" t="str">
        <f t="shared" si="1907"/>
        <v>ATENÇÃO</v>
      </c>
      <c r="P940" s="361" t="str">
        <f t="shared" si="1908"/>
        <v>COND. MIN.</v>
      </c>
      <c r="Q940" s="361" t="str">
        <f t="shared" si="1922"/>
        <v>COND. MIN.</v>
      </c>
      <c r="R940" s="625"/>
      <c r="S940" s="625"/>
      <c r="T940" s="625"/>
      <c r="U940" s="625"/>
      <c r="V940" s="356">
        <f t="shared" si="1923"/>
        <v>22.84999992698431</v>
      </c>
      <c r="W940" s="356">
        <f t="shared" si="1924"/>
        <v>-105.81000000238419</v>
      </c>
      <c r="X940" s="361" t="str">
        <f t="shared" si="1909"/>
        <v>NORTE</v>
      </c>
      <c r="Y940" s="361" t="str">
        <f t="shared" si="1910"/>
        <v>OESTE</v>
      </c>
      <c r="Z940" s="361" t="str">
        <f t="shared" si="1911"/>
        <v>NOROESTE</v>
      </c>
      <c r="AA940" s="358">
        <f t="shared" si="1925"/>
        <v>0.97745958429561208</v>
      </c>
      <c r="AB940" s="359">
        <f t="shared" si="1912"/>
        <v>77.81185119397216</v>
      </c>
      <c r="AC940" s="360"/>
    </row>
    <row r="941" spans="1:29" ht="17.25" customHeight="1" x14ac:dyDescent="0.25">
      <c r="A941" s="345" t="str">
        <f t="shared" si="1901"/>
        <v>MS 202</v>
      </c>
      <c r="B941" s="661">
        <f t="shared" si="1962"/>
        <v>64</v>
      </c>
      <c r="C941" s="661" t="str">
        <f t="shared" si="1963"/>
        <v>MS 202-64</v>
      </c>
      <c r="D941" s="346">
        <f t="shared" si="1921"/>
        <v>41740</v>
      </c>
      <c r="E941" s="347">
        <v>7162006.3020000001</v>
      </c>
      <c r="F941" s="348">
        <v>665789.08470000001</v>
      </c>
      <c r="G941" s="348">
        <v>896.76</v>
      </c>
      <c r="H941" s="355">
        <f t="shared" si="1982"/>
        <v>1.2731849747108308</v>
      </c>
      <c r="I941" s="356">
        <f t="shared" si="1983"/>
        <v>109.4721151668912</v>
      </c>
      <c r="J941" s="356">
        <f t="shared" si="1984"/>
        <v>-0.80000000000381988</v>
      </c>
      <c r="K941" s="356">
        <f t="shared" si="1985"/>
        <v>-138.40000000000146</v>
      </c>
      <c r="L941" s="356">
        <f t="shared" si="1986"/>
        <v>0.18188356781583298</v>
      </c>
      <c r="M941" s="356">
        <f t="shared" si="1987"/>
        <v>0.11428571428625998</v>
      </c>
      <c r="N941" s="361" t="str">
        <f t="shared" si="1906"/>
        <v>OK</v>
      </c>
      <c r="O941" s="361" t="str">
        <f t="shared" si="1907"/>
        <v>OK</v>
      </c>
      <c r="P941" s="361" t="str">
        <f t="shared" si="1908"/>
        <v>COND. MIN.</v>
      </c>
      <c r="Q941" s="361" t="str">
        <f t="shared" si="1922"/>
        <v>COND. MIN.</v>
      </c>
      <c r="R941" s="625"/>
      <c r="S941" s="625"/>
      <c r="T941" s="625"/>
      <c r="U941" s="625"/>
      <c r="V941" s="356">
        <f t="shared" si="1923"/>
        <v>22.759999986737967</v>
      </c>
      <c r="W941" s="356">
        <f t="shared" si="1924"/>
        <v>-107.07999999867752</v>
      </c>
      <c r="X941" s="361" t="str">
        <f t="shared" si="1909"/>
        <v>NORTE</v>
      </c>
      <c r="Y941" s="361" t="str">
        <f t="shared" si="1910"/>
        <v>OESTE</v>
      </c>
      <c r="Z941" s="361" t="str">
        <f t="shared" si="1911"/>
        <v>NOROESTE</v>
      </c>
      <c r="AA941" s="358">
        <f t="shared" si="1925"/>
        <v>0.97816753448433358</v>
      </c>
      <c r="AB941" s="359">
        <f t="shared" si="1912"/>
        <v>78.005494532181714</v>
      </c>
      <c r="AC941" s="360"/>
    </row>
    <row r="942" spans="1:29" ht="17.25" customHeight="1" x14ac:dyDescent="0.25">
      <c r="A942" s="345" t="str">
        <f t="shared" si="1901"/>
        <v>MS 202</v>
      </c>
      <c r="B942" s="661">
        <f t="shared" si="1962"/>
        <v>65</v>
      </c>
      <c r="C942" s="661" t="str">
        <f t="shared" si="1963"/>
        <v>MS 202-65</v>
      </c>
      <c r="D942" s="346">
        <f t="shared" ref="D942:D973" si="1988">D70</f>
        <v>41746</v>
      </c>
      <c r="E942" s="347">
        <v>7162006.2907999996</v>
      </c>
      <c r="F942" s="348">
        <v>665789.07440000004</v>
      </c>
      <c r="G942" s="348">
        <v>896.73900000000003</v>
      </c>
      <c r="H942" s="355">
        <f t="shared" si="1982"/>
        <v>1.5216110252047654</v>
      </c>
      <c r="I942" s="356">
        <f t="shared" si="1983"/>
        <v>110.25453140841242</v>
      </c>
      <c r="J942" s="356">
        <f t="shared" si="1984"/>
        <v>-2.0999999999958163</v>
      </c>
      <c r="K942" s="356">
        <f t="shared" si="1985"/>
        <v>-140.49999999999727</v>
      </c>
      <c r="L942" s="356">
        <f t="shared" si="1986"/>
        <v>0.25360183753412757</v>
      </c>
      <c r="M942" s="356">
        <f t="shared" si="1987"/>
        <v>0.3499999999993027</v>
      </c>
      <c r="N942" s="361" t="str">
        <f t="shared" si="1906"/>
        <v>ATENÇÃO</v>
      </c>
      <c r="O942" s="361" t="str">
        <f t="shared" si="1907"/>
        <v>ATENÇÃO</v>
      </c>
      <c r="P942" s="361" t="str">
        <f t="shared" si="1908"/>
        <v>COND. MIN.</v>
      </c>
      <c r="Q942" s="361" t="str">
        <f t="shared" si="1922"/>
        <v>COND. MIN.</v>
      </c>
      <c r="R942" s="625"/>
      <c r="S942" s="625"/>
      <c r="T942" s="625"/>
      <c r="U942" s="625"/>
      <c r="V942" s="356">
        <f t="shared" si="1923"/>
        <v>21.639999933540821</v>
      </c>
      <c r="W942" s="356">
        <f t="shared" si="1924"/>
        <v>-108.109999995213</v>
      </c>
      <c r="X942" s="361" t="str">
        <f t="shared" si="1909"/>
        <v>NORTE</v>
      </c>
      <c r="Y942" s="361" t="str">
        <f t="shared" si="1910"/>
        <v>OESTE</v>
      </c>
      <c r="Z942" s="361" t="str">
        <f t="shared" si="1911"/>
        <v>NOROESTE</v>
      </c>
      <c r="AA942" s="358">
        <f t="shared" si="1925"/>
        <v>0.98058956916099771</v>
      </c>
      <c r="AB942" s="359">
        <f t="shared" si="1912"/>
        <v>78.692666068329117</v>
      </c>
      <c r="AC942" s="360"/>
    </row>
    <row r="943" spans="1:29" ht="17.25" customHeight="1" x14ac:dyDescent="0.25">
      <c r="A943" s="345" t="str">
        <f t="shared" si="1901"/>
        <v>MS 202</v>
      </c>
      <c r="B943" s="661">
        <f t="shared" si="1962"/>
        <v>66</v>
      </c>
      <c r="C943" s="661" t="str">
        <f t="shared" si="1963"/>
        <v>MS 202-66</v>
      </c>
      <c r="D943" s="346">
        <f t="shared" si="1988"/>
        <v>41754</v>
      </c>
      <c r="E943" s="347">
        <v>7162006.3104999997</v>
      </c>
      <c r="F943" s="348">
        <v>665789.06359999999</v>
      </c>
      <c r="G943" s="348">
        <v>896.71699999999998</v>
      </c>
      <c r="H943" s="355">
        <f t="shared" si="1982"/>
        <v>2.2466196907526776</v>
      </c>
      <c r="I943" s="356">
        <f t="shared" si="1983"/>
        <v>111.71341995098494</v>
      </c>
      <c r="J943" s="356">
        <f t="shared" si="1984"/>
        <v>-2.2000000000048203</v>
      </c>
      <c r="K943" s="356">
        <f t="shared" si="1985"/>
        <v>-142.70000000000209</v>
      </c>
      <c r="L943" s="356">
        <f t="shared" si="1986"/>
        <v>0.28082746134408471</v>
      </c>
      <c r="M943" s="356">
        <f t="shared" si="1987"/>
        <v>0.27500000000060254</v>
      </c>
      <c r="N943" s="361" t="str">
        <f t="shared" si="1906"/>
        <v>ATENÇÃO</v>
      </c>
      <c r="O943" s="361" t="str">
        <f t="shared" si="1907"/>
        <v>ATENÇÃO</v>
      </c>
      <c r="P943" s="361" t="str">
        <f t="shared" si="1908"/>
        <v>COND. MIN.</v>
      </c>
      <c r="Q943" s="361" t="str">
        <f t="shared" ref="Q943:Q974" si="1989">IF(M943&lt;=2,"COND. MIN.",IF(AND(2&lt;M943, M943&lt;=4),"ATENÇÃO",IF(AND(4&lt;M943, M943&lt;=10),"ALERTA","INTERVENÇÃO")))</f>
        <v>COND. MIN.</v>
      </c>
      <c r="R943" s="625"/>
      <c r="S943" s="625"/>
      <c r="T943" s="625"/>
      <c r="U943" s="625"/>
      <c r="V943" s="356">
        <f t="shared" ref="V943:V974" si="1990">(E943-$E$878)*100</f>
        <v>23.609999939799309</v>
      </c>
      <c r="W943" s="356">
        <f t="shared" ref="W943:W974" si="1991">(F943-$F$878)*100</f>
        <v>-109.18999999994412</v>
      </c>
      <c r="X943" s="361" t="str">
        <f t="shared" si="1909"/>
        <v>NORTE</v>
      </c>
      <c r="Y943" s="361" t="str">
        <f t="shared" si="1910"/>
        <v>OESTE</v>
      </c>
      <c r="Z943" s="361" t="str">
        <f t="shared" si="1911"/>
        <v>NOROESTE</v>
      </c>
      <c r="AA943" s="358">
        <f t="shared" ref="AA943:AA974" si="1992">ABS(ROUND(W943,2)/ROUND(I943,2))</f>
        <v>0.97744158983081197</v>
      </c>
      <c r="AB943" s="359">
        <f t="shared" si="1912"/>
        <v>77.806968706526192</v>
      </c>
      <c r="AC943" s="360"/>
    </row>
    <row r="944" spans="1:29" ht="17.25" customHeight="1" x14ac:dyDescent="0.25">
      <c r="A944" s="345" t="str">
        <f t="shared" ref="A944:A1007" si="1993">A943</f>
        <v>MS 202</v>
      </c>
      <c r="B944" s="661">
        <f t="shared" si="1962"/>
        <v>67</v>
      </c>
      <c r="C944" s="661" t="str">
        <f t="shared" si="1963"/>
        <v>MS 202-67</v>
      </c>
      <c r="D944" s="346">
        <f t="shared" si="1988"/>
        <v>41761</v>
      </c>
      <c r="E944" s="347">
        <v>7162006.3102000002</v>
      </c>
      <c r="F944" s="348">
        <v>665789.06499999994</v>
      </c>
      <c r="G944" s="348">
        <v>896.70399999999995</v>
      </c>
      <c r="H944" s="355">
        <f t="shared" ref="H944" si="1994">SQRT((E944-E943)^2+(F944-F943)^2)*100</f>
        <v>0.14317819507367532</v>
      </c>
      <c r="I944" s="356">
        <f t="shared" ref="I944" si="1995">SQRT((E944-$E$878)^2+(F944-$F$878)^2)*100</f>
        <v>111.57024200314724</v>
      </c>
      <c r="J944" s="356">
        <f t="shared" ref="J944" si="1996">(G944-G943)*100</f>
        <v>-1.3000000000033651</v>
      </c>
      <c r="K944" s="356">
        <f t="shared" ref="K944" si="1997">(G944-$G$878)*100</f>
        <v>-144.00000000000546</v>
      </c>
      <c r="L944" s="356">
        <f t="shared" ref="L944" si="1998">H944/(D944-D943)</f>
        <v>2.0454027867667902E-2</v>
      </c>
      <c r="M944" s="356">
        <f t="shared" ref="M944" si="1999">ABS(J944/(D944-D943))</f>
        <v>0.18571428571476645</v>
      </c>
      <c r="N944" s="361" t="str">
        <f t="shared" ref="N944:N997" si="2000">IF(L944&lt;=0.25,"OK",IF(AND(0.25&lt;L944,L944&lt;=1),"ATENÇÃO",IF(AND(1&lt;L944,L944&lt;=4),"ALERTA",IF(AND(4&lt;L944,L944&lt;=14),"INTERVENÇÃO","PARALISAÇÃO"))))</f>
        <v>OK</v>
      </c>
      <c r="O944" s="361" t="str">
        <f t="shared" ref="O944:O997" si="2001">IF(M944&lt;=0.25,"OK",IF(AND(0.25&lt;M944,M944&lt;=1),"ATENÇÃO",IF(AND(1&lt;M944,M944&lt;=4),"ALERTA",IF(AND(4&lt;M944,M944&lt;=14),"INTERVENÇÃO","PARALISAÇÃO"))))</f>
        <v>OK</v>
      </c>
      <c r="P944" s="361" t="str">
        <f t="shared" ref="P944:P997" si="2002">IF(L944&lt;=1,"COND. MIN.",IF(AND(1&lt;L944, L944&lt;=2),"ATENÇÃO",IF(AND(2&lt;L944,L944&lt;=5),"ALERTA","INTERVENÇÃO")))</f>
        <v>COND. MIN.</v>
      </c>
      <c r="Q944" s="361" t="str">
        <f t="shared" si="1989"/>
        <v>COND. MIN.</v>
      </c>
      <c r="R944" s="625"/>
      <c r="S944" s="625"/>
      <c r="T944" s="625"/>
      <c r="U944" s="625"/>
      <c r="V944" s="356">
        <f t="shared" si="1990"/>
        <v>23.57999999076128</v>
      </c>
      <c r="W944" s="356">
        <f t="shared" si="1991"/>
        <v>-109.05000000493601</v>
      </c>
      <c r="X944" s="361" t="str">
        <f t="shared" ref="X944:X964" si="2003">IF(V944&gt;0,"NORTE","SUL")</f>
        <v>NORTE</v>
      </c>
      <c r="Y944" s="361" t="str">
        <f t="shared" ref="Y944:Y964" si="2004">IF(W944&gt;0,"LESTE","OESTE")</f>
        <v>OESTE</v>
      </c>
      <c r="Z944" s="361" t="str">
        <f t="shared" ref="Z944:Z964" si="2005">IF(AND(X944="SUL", Y944="LESTE"),"SUDESTE", IF(AND(X944="SUL", Y944="OESTE"), "SUDOESTE", IF(AND(X944="NORTE", Y944="LESTE"), "NORDESTE", "NOROESTE")))</f>
        <v>NOROESTE</v>
      </c>
      <c r="AA944" s="358">
        <f t="shared" si="1992"/>
        <v>0.97741328314062925</v>
      </c>
      <c r="AB944" s="359">
        <f t="shared" ref="AB944:AB964" si="2006">DEGREES(ASIN(AA944))</f>
        <v>77.799292069162178</v>
      </c>
      <c r="AC944" s="360"/>
    </row>
    <row r="945" spans="1:29" ht="17.25" customHeight="1" x14ac:dyDescent="0.25">
      <c r="A945" s="345" t="str">
        <f t="shared" si="1993"/>
        <v>MS 202</v>
      </c>
      <c r="B945" s="661">
        <f t="shared" si="1962"/>
        <v>68</v>
      </c>
      <c r="C945" s="661" t="str">
        <f t="shared" si="1963"/>
        <v>MS 202-68</v>
      </c>
      <c r="D945" s="346">
        <f t="shared" si="1988"/>
        <v>41768</v>
      </c>
      <c r="E945" s="347">
        <v>7162006.3156000003</v>
      </c>
      <c r="F945" s="348">
        <v>665789.05489999999</v>
      </c>
      <c r="G945" s="348">
        <v>896.67100000000005</v>
      </c>
      <c r="H945" s="355">
        <f t="shared" ref="H945" si="2007">SQRT((E945-E944)^2+(F945-F944)^2)*100</f>
        <v>1.145294724606043</v>
      </c>
      <c r="I945" s="356">
        <f t="shared" ref="I945" si="2008">SQRT((E945-$E$878)^2+(F945-$F$878)^2)*100</f>
        <v>112.67199297227694</v>
      </c>
      <c r="J945" s="356">
        <f t="shared" ref="J945" si="2009">(G945-G944)*100</f>
        <v>-3.2999999999901775</v>
      </c>
      <c r="K945" s="356">
        <f t="shared" ref="K945" si="2010">(G945-$G$878)*100</f>
        <v>-147.29999999999563</v>
      </c>
      <c r="L945" s="356">
        <f t="shared" ref="L945" si="2011">H945/(D945-D944)</f>
        <v>0.16361353208657756</v>
      </c>
      <c r="M945" s="356">
        <f t="shared" ref="M945" si="2012">ABS(J945/(D945-D944))</f>
        <v>0.47142857142716821</v>
      </c>
      <c r="N945" s="361" t="str">
        <f t="shared" si="2000"/>
        <v>OK</v>
      </c>
      <c r="O945" s="361" t="str">
        <f t="shared" si="2001"/>
        <v>ATENÇÃO</v>
      </c>
      <c r="P945" s="361" t="str">
        <f t="shared" si="2002"/>
        <v>COND. MIN.</v>
      </c>
      <c r="Q945" s="361" t="str">
        <f t="shared" si="1989"/>
        <v>COND. MIN.</v>
      </c>
      <c r="R945" s="625"/>
      <c r="S945" s="625"/>
      <c r="T945" s="625"/>
      <c r="U945" s="625"/>
      <c r="V945" s="356">
        <f t="shared" si="1990"/>
        <v>24.120000004768372</v>
      </c>
      <c r="W945" s="356">
        <f t="shared" si="1991"/>
        <v>-110.06000000052154</v>
      </c>
      <c r="X945" s="361" t="str">
        <f t="shared" si="2003"/>
        <v>NORTE</v>
      </c>
      <c r="Y945" s="361" t="str">
        <f t="shared" si="2004"/>
        <v>OESTE</v>
      </c>
      <c r="Z945" s="361" t="str">
        <f t="shared" si="2005"/>
        <v>NOROESTE</v>
      </c>
      <c r="AA945" s="358">
        <f t="shared" si="1992"/>
        <v>0.97683500488151243</v>
      </c>
      <c r="AB945" s="359">
        <f t="shared" si="2006"/>
        <v>77.643493861169233</v>
      </c>
      <c r="AC945" s="360"/>
    </row>
    <row r="946" spans="1:29" ht="17.25" customHeight="1" x14ac:dyDescent="0.25">
      <c r="A946" s="345" t="str">
        <f t="shared" si="1993"/>
        <v>MS 202</v>
      </c>
      <c r="B946" s="661">
        <f t="shared" si="1962"/>
        <v>69</v>
      </c>
      <c r="C946" s="661" t="str">
        <f t="shared" si="1963"/>
        <v>MS 202-69</v>
      </c>
      <c r="D946" s="346">
        <f t="shared" si="1988"/>
        <v>41775</v>
      </c>
      <c r="E946" s="347">
        <v>7162006.3035000004</v>
      </c>
      <c r="F946" s="348">
        <v>665789.04650000005</v>
      </c>
      <c r="G946" s="348">
        <v>896.65700000000004</v>
      </c>
      <c r="H946" s="355">
        <f t="shared" ref="H946" si="2013">SQRT((E946-E945)^2+(F946-F945)^2)*100</f>
        <v>1.4729901469224262</v>
      </c>
      <c r="I946" s="356">
        <f t="shared" ref="I946" si="2014">SQRT((E946-$E$878)^2+(F946-$F$878)^2)*100</f>
        <v>113.24168004385824</v>
      </c>
      <c r="J946" s="356">
        <f t="shared" ref="J946" si="2015">(G946-G945)*100</f>
        <v>-1.4000000000010004</v>
      </c>
      <c r="K946" s="356">
        <f t="shared" ref="K946" si="2016">(G946-$G$878)*100</f>
        <v>-148.69999999999663</v>
      </c>
      <c r="L946" s="356">
        <f t="shared" ref="L946" si="2017">H946/(D946-D945)</f>
        <v>0.21042716384606089</v>
      </c>
      <c r="M946" s="356">
        <f t="shared" ref="M946" si="2018">ABS(J946/(D946-D945))</f>
        <v>0.20000000000014292</v>
      </c>
      <c r="N946" s="361" t="str">
        <f t="shared" si="2000"/>
        <v>OK</v>
      </c>
      <c r="O946" s="361" t="str">
        <f t="shared" si="2001"/>
        <v>OK</v>
      </c>
      <c r="P946" s="361" t="str">
        <f t="shared" si="2002"/>
        <v>COND. MIN.</v>
      </c>
      <c r="Q946" s="361" t="str">
        <f t="shared" si="1989"/>
        <v>COND. MIN.</v>
      </c>
      <c r="R946" s="625"/>
      <c r="S946" s="625"/>
      <c r="T946" s="625"/>
      <c r="U946" s="625"/>
      <c r="V946" s="356">
        <f t="shared" si="1990"/>
        <v>22.910000011324883</v>
      </c>
      <c r="W946" s="356">
        <f t="shared" si="1991"/>
        <v>-110.89999999385327</v>
      </c>
      <c r="X946" s="361" t="str">
        <f t="shared" si="2003"/>
        <v>NORTE</v>
      </c>
      <c r="Y946" s="361" t="str">
        <f t="shared" si="2004"/>
        <v>OESTE</v>
      </c>
      <c r="Z946" s="361" t="str">
        <f t="shared" si="2005"/>
        <v>NOROESTE</v>
      </c>
      <c r="AA946" s="358">
        <f t="shared" si="1992"/>
        <v>0.97933592370187228</v>
      </c>
      <c r="AB946" s="359">
        <f t="shared" si="2006"/>
        <v>78.332002271567433</v>
      </c>
      <c r="AC946" s="360"/>
    </row>
    <row r="947" spans="1:29" ht="17.25" customHeight="1" x14ac:dyDescent="0.25">
      <c r="A947" s="345" t="str">
        <f t="shared" si="1993"/>
        <v>MS 202</v>
      </c>
      <c r="B947" s="661">
        <f t="shared" si="1962"/>
        <v>70</v>
      </c>
      <c r="C947" s="661" t="str">
        <f t="shared" si="1963"/>
        <v>MS 202-70</v>
      </c>
      <c r="D947" s="346">
        <f t="shared" si="1988"/>
        <v>41782</v>
      </c>
      <c r="E947" s="347">
        <v>7162006.3005999997</v>
      </c>
      <c r="F947" s="348">
        <v>665789.03269999998</v>
      </c>
      <c r="G947" s="348">
        <v>896.63800000000003</v>
      </c>
      <c r="H947" s="355">
        <f t="shared" ref="H947" si="2019">SQRT((E947-E946)^2+(F947-F946)^2)*100</f>
        <v>1.4101418576258997</v>
      </c>
      <c r="I947" s="356">
        <f t="shared" ref="I947" si="2020">SQRT((E947-$E$878)^2+(F947-$F$878)^2)*100</f>
        <v>114.53585813092293</v>
      </c>
      <c r="J947" s="356">
        <f t="shared" ref="J947" si="2021">(G947-G946)*100</f>
        <v>-1.9000000000005457</v>
      </c>
      <c r="K947" s="356">
        <f t="shared" ref="K947" si="2022">(G947-$G$878)*100</f>
        <v>-150.59999999999718</v>
      </c>
      <c r="L947" s="356">
        <f t="shared" ref="L947" si="2023">H947/(D947-D946)</f>
        <v>0.20144883680369996</v>
      </c>
      <c r="M947" s="356">
        <f t="shared" ref="M947" si="2024">ABS(J947/(D947-D946))</f>
        <v>0.2714285714286494</v>
      </c>
      <c r="N947" s="361" t="str">
        <f t="shared" si="2000"/>
        <v>OK</v>
      </c>
      <c r="O947" s="361" t="str">
        <f t="shared" si="2001"/>
        <v>ATENÇÃO</v>
      </c>
      <c r="P947" s="361" t="str">
        <f t="shared" si="2002"/>
        <v>COND. MIN.</v>
      </c>
      <c r="Q947" s="361" t="str">
        <f t="shared" si="1989"/>
        <v>COND. MIN.</v>
      </c>
      <c r="R947" s="625"/>
      <c r="S947" s="625"/>
      <c r="T947" s="625"/>
      <c r="U947" s="625"/>
      <c r="V947" s="356">
        <f t="shared" si="1990"/>
        <v>22.619999945163727</v>
      </c>
      <c r="W947" s="356">
        <f t="shared" si="1991"/>
        <v>-112.28000000119209</v>
      </c>
      <c r="X947" s="361" t="str">
        <f t="shared" si="2003"/>
        <v>NORTE</v>
      </c>
      <c r="Y947" s="361" t="str">
        <f t="shared" si="2004"/>
        <v>OESTE</v>
      </c>
      <c r="Z947" s="361" t="str">
        <f t="shared" si="2005"/>
        <v>NOROESTE</v>
      </c>
      <c r="AA947" s="358">
        <f t="shared" si="1992"/>
        <v>0.98026890169373138</v>
      </c>
      <c r="AB947" s="359">
        <f t="shared" si="2006"/>
        <v>78.599341155418529</v>
      </c>
      <c r="AC947" s="360"/>
    </row>
    <row r="948" spans="1:29" ht="17.25" customHeight="1" x14ac:dyDescent="0.25">
      <c r="A948" s="345" t="str">
        <f t="shared" si="1993"/>
        <v>MS 202</v>
      </c>
      <c r="B948" s="661">
        <f t="shared" si="1962"/>
        <v>71</v>
      </c>
      <c r="C948" s="661" t="str">
        <f t="shared" si="1963"/>
        <v>MS 202-71</v>
      </c>
      <c r="D948" s="346">
        <f t="shared" si="1988"/>
        <v>41789</v>
      </c>
      <c r="E948" s="347">
        <v>7162006.3054999998</v>
      </c>
      <c r="F948" s="348">
        <v>665789.02209999994</v>
      </c>
      <c r="G948" s="348">
        <v>896.61</v>
      </c>
      <c r="H948" s="355">
        <f t="shared" ref="H948:H949" si="2025">SQRT((E948-E947)^2+(F948-F947)^2)*100</f>
        <v>1.1677756692581429</v>
      </c>
      <c r="I948" s="356">
        <f t="shared" ref="I948:I949" si="2026">SQRT((E948-$E$878)^2+(F948-$F$878)^2)*100</f>
        <v>115.67206965755135</v>
      </c>
      <c r="J948" s="356">
        <f t="shared" ref="J948:J949" si="2027">(G948-G947)*100</f>
        <v>-2.8000000000020009</v>
      </c>
      <c r="K948" s="356">
        <f t="shared" ref="K948:K949" si="2028">(G948-$G$878)*100</f>
        <v>-153.39999999999918</v>
      </c>
      <c r="L948" s="356">
        <f t="shared" ref="L948:L949" si="2029">H948/(D948-D947)</f>
        <v>0.16682509560830613</v>
      </c>
      <c r="M948" s="356">
        <f t="shared" ref="M948:M949" si="2030">ABS(J948/(D948-D947))</f>
        <v>0.40000000000028585</v>
      </c>
      <c r="N948" s="361" t="str">
        <f t="shared" si="2000"/>
        <v>OK</v>
      </c>
      <c r="O948" s="361" t="str">
        <f t="shared" si="2001"/>
        <v>ATENÇÃO</v>
      </c>
      <c r="P948" s="361" t="str">
        <f t="shared" si="2002"/>
        <v>COND. MIN.</v>
      </c>
      <c r="Q948" s="361" t="str">
        <f t="shared" si="1989"/>
        <v>COND. MIN.</v>
      </c>
      <c r="R948" s="625"/>
      <c r="S948" s="625"/>
      <c r="T948" s="625"/>
      <c r="U948" s="625"/>
      <c r="V948" s="356">
        <f t="shared" si="1990"/>
        <v>23.10999995097518</v>
      </c>
      <c r="W948" s="356">
        <f t="shared" si="1991"/>
        <v>-113.34000000497326</v>
      </c>
      <c r="X948" s="361" t="str">
        <f t="shared" si="2003"/>
        <v>NORTE</v>
      </c>
      <c r="Y948" s="361" t="str">
        <f t="shared" si="2004"/>
        <v>OESTE</v>
      </c>
      <c r="Z948" s="361" t="str">
        <f t="shared" si="2005"/>
        <v>NOROESTE</v>
      </c>
      <c r="AA948" s="358">
        <f t="shared" si="1992"/>
        <v>0.9798564882856402</v>
      </c>
      <c r="AB948" s="359">
        <f t="shared" si="2006"/>
        <v>78.480411960086315</v>
      </c>
      <c r="AC948" s="360"/>
    </row>
    <row r="949" spans="1:29" ht="17.25" customHeight="1" x14ac:dyDescent="0.25">
      <c r="A949" s="345" t="str">
        <f t="shared" si="1993"/>
        <v>MS 202</v>
      </c>
      <c r="B949" s="661">
        <f t="shared" si="1962"/>
        <v>72</v>
      </c>
      <c r="C949" s="661" t="str">
        <f t="shared" si="1963"/>
        <v>MS 202-72</v>
      </c>
      <c r="D949" s="346">
        <f t="shared" si="1988"/>
        <v>41796</v>
      </c>
      <c r="E949" s="347">
        <v>7162006.3086000001</v>
      </c>
      <c r="F949" s="348">
        <v>665789.02830000001</v>
      </c>
      <c r="G949" s="348">
        <v>896.59</v>
      </c>
      <c r="H949" s="355">
        <f t="shared" si="2025"/>
        <v>0.69318109293364094</v>
      </c>
      <c r="I949" s="356">
        <f t="shared" si="2026"/>
        <v>115.12729823522545</v>
      </c>
      <c r="J949" s="356">
        <f t="shared" si="2027"/>
        <v>-1.999999999998181</v>
      </c>
      <c r="K949" s="356">
        <f t="shared" si="2028"/>
        <v>-155.39999999999736</v>
      </c>
      <c r="L949" s="356">
        <f t="shared" si="2029"/>
        <v>9.9025870419091569E-2</v>
      </c>
      <c r="M949" s="356">
        <f t="shared" si="2030"/>
        <v>0.28571428571402585</v>
      </c>
      <c r="N949" s="361" t="str">
        <f t="shared" si="2000"/>
        <v>OK</v>
      </c>
      <c r="O949" s="361" t="str">
        <f t="shared" si="2001"/>
        <v>ATENÇÃO</v>
      </c>
      <c r="P949" s="361" t="str">
        <f t="shared" si="2002"/>
        <v>COND. MIN.</v>
      </c>
      <c r="Q949" s="361" t="str">
        <f t="shared" si="1989"/>
        <v>COND. MIN.</v>
      </c>
      <c r="R949" s="625"/>
      <c r="S949" s="625"/>
      <c r="T949" s="625"/>
      <c r="U949" s="625"/>
      <c r="V949" s="356">
        <f t="shared" si="1990"/>
        <v>23.419999983161688</v>
      </c>
      <c r="W949" s="356">
        <f t="shared" si="1991"/>
        <v>-112.71999999880791</v>
      </c>
      <c r="X949" s="361" t="str">
        <f t="shared" si="2003"/>
        <v>NORTE</v>
      </c>
      <c r="Y949" s="361" t="str">
        <f t="shared" si="2004"/>
        <v>OESTE</v>
      </c>
      <c r="Z949" s="361" t="str">
        <f t="shared" si="2005"/>
        <v>NOROESTE</v>
      </c>
      <c r="AA949" s="358">
        <f t="shared" si="1992"/>
        <v>0.97906714149222618</v>
      </c>
      <c r="AB949" s="359">
        <f t="shared" si="2006"/>
        <v>78.256098260363672</v>
      </c>
      <c r="AC949" s="360"/>
    </row>
    <row r="950" spans="1:29" ht="17.25" customHeight="1" x14ac:dyDescent="0.25">
      <c r="A950" s="345" t="str">
        <f t="shared" si="1993"/>
        <v>MS 202</v>
      </c>
      <c r="B950" s="661">
        <f t="shared" si="1962"/>
        <v>73</v>
      </c>
      <c r="C950" s="661" t="str">
        <f t="shared" si="1963"/>
        <v>MS 202-73</v>
      </c>
      <c r="D950" s="346">
        <f t="shared" si="1988"/>
        <v>41803</v>
      </c>
      <c r="E950" s="347">
        <v>7162006.3131999997</v>
      </c>
      <c r="F950" s="348">
        <v>665789.01630000002</v>
      </c>
      <c r="G950" s="348">
        <v>896.57399999999996</v>
      </c>
      <c r="H950" s="355">
        <f t="shared" ref="H950:H956" si="2031">SQRT((E950-E949)^2+(F950-F949)^2)*100</f>
        <v>1.2851458919687477</v>
      </c>
      <c r="I950" s="356">
        <f t="shared" ref="I950:I956" si="2032">SQRT((E950-$E$878)^2+(F950-$F$878)^2)*100</f>
        <v>116.39596555255621</v>
      </c>
      <c r="J950" s="356">
        <f t="shared" ref="J950:J956" si="2033">(G950-G949)*100</f>
        <v>-1.6000000000076398</v>
      </c>
      <c r="K950" s="356">
        <f t="shared" ref="K950:K956" si="2034">(G950-$G$878)*100</f>
        <v>-157.000000000005</v>
      </c>
      <c r="L950" s="356">
        <f t="shared" ref="L950:L956" si="2035">H950/(D950-D949)</f>
        <v>0.18359227028124966</v>
      </c>
      <c r="M950" s="356">
        <f t="shared" ref="M950:M956" si="2036">ABS(J950/(D950-D949))</f>
        <v>0.22857142857251997</v>
      </c>
      <c r="N950" s="361" t="str">
        <f t="shared" si="2000"/>
        <v>OK</v>
      </c>
      <c r="O950" s="361" t="str">
        <f t="shared" si="2001"/>
        <v>OK</v>
      </c>
      <c r="P950" s="361" t="str">
        <f t="shared" si="2002"/>
        <v>COND. MIN.</v>
      </c>
      <c r="Q950" s="361" t="str">
        <f t="shared" si="1989"/>
        <v>COND. MIN.</v>
      </c>
      <c r="R950" s="625"/>
      <c r="S950" s="625"/>
      <c r="T950" s="625"/>
      <c r="U950" s="625"/>
      <c r="V950" s="356">
        <f t="shared" si="1990"/>
        <v>23.879999946802855</v>
      </c>
      <c r="W950" s="356">
        <f t="shared" si="1991"/>
        <v>-113.91999999759719</v>
      </c>
      <c r="X950" s="361" t="str">
        <f t="shared" si="2003"/>
        <v>NORTE</v>
      </c>
      <c r="Y950" s="361" t="str">
        <f t="shared" si="2004"/>
        <v>OESTE</v>
      </c>
      <c r="Z950" s="361" t="str">
        <f t="shared" si="2005"/>
        <v>NOROESTE</v>
      </c>
      <c r="AA950" s="358">
        <f t="shared" si="1992"/>
        <v>0.97869415807560134</v>
      </c>
      <c r="AB950" s="359">
        <f t="shared" si="2006"/>
        <v>78.151562163168478</v>
      </c>
      <c r="AC950" s="360"/>
    </row>
    <row r="951" spans="1:29" ht="17.25" customHeight="1" x14ac:dyDescent="0.25">
      <c r="A951" s="345" t="str">
        <f t="shared" si="1993"/>
        <v>MS 202</v>
      </c>
      <c r="B951" s="661">
        <f t="shared" si="1962"/>
        <v>74</v>
      </c>
      <c r="C951" s="661" t="str">
        <f t="shared" si="1963"/>
        <v>MS 202-74</v>
      </c>
      <c r="D951" s="346">
        <f t="shared" si="1988"/>
        <v>41810</v>
      </c>
      <c r="E951" s="347">
        <v>7162006.3052000003</v>
      </c>
      <c r="F951" s="348">
        <v>665789.01119999995</v>
      </c>
      <c r="G951" s="348">
        <v>896.56399999999996</v>
      </c>
      <c r="H951" s="355">
        <f t="shared" si="2031"/>
        <v>0.94873595835815072</v>
      </c>
      <c r="I951" s="356">
        <f t="shared" si="2032"/>
        <v>116.73436212652608</v>
      </c>
      <c r="J951" s="356">
        <f t="shared" si="2033"/>
        <v>-0.99999999999909051</v>
      </c>
      <c r="K951" s="356">
        <f t="shared" si="2034"/>
        <v>-158.00000000000409</v>
      </c>
      <c r="L951" s="356">
        <f t="shared" si="2035"/>
        <v>0.13553370833687867</v>
      </c>
      <c r="M951" s="356">
        <f t="shared" si="2036"/>
        <v>0.14285714285701293</v>
      </c>
      <c r="N951" s="361" t="str">
        <f t="shared" si="2000"/>
        <v>OK</v>
      </c>
      <c r="O951" s="361" t="str">
        <f t="shared" si="2001"/>
        <v>OK</v>
      </c>
      <c r="P951" s="361" t="str">
        <f t="shared" si="2002"/>
        <v>COND. MIN.</v>
      </c>
      <c r="Q951" s="361" t="str">
        <f t="shared" si="1989"/>
        <v>COND. MIN.</v>
      </c>
      <c r="R951" s="625"/>
      <c r="S951" s="625"/>
      <c r="T951" s="625"/>
      <c r="U951" s="625"/>
      <c r="V951" s="356">
        <f t="shared" si="1990"/>
        <v>23.080000001937151</v>
      </c>
      <c r="W951" s="356">
        <f t="shared" si="1991"/>
        <v>-114.43000000435859</v>
      </c>
      <c r="X951" s="361" t="str">
        <f t="shared" si="2003"/>
        <v>NORTE</v>
      </c>
      <c r="Y951" s="361" t="str">
        <f t="shared" si="2004"/>
        <v>OESTE</v>
      </c>
      <c r="Z951" s="361" t="str">
        <f t="shared" si="2005"/>
        <v>NOROESTE</v>
      </c>
      <c r="AA951" s="358">
        <f t="shared" si="1992"/>
        <v>0.98029641052000349</v>
      </c>
      <c r="AB951" s="359">
        <f t="shared" si="2006"/>
        <v>78.607317555363068</v>
      </c>
      <c r="AC951" s="360"/>
    </row>
    <row r="952" spans="1:29" ht="17.25" customHeight="1" x14ac:dyDescent="0.25">
      <c r="A952" s="345" t="str">
        <f t="shared" si="1993"/>
        <v>MS 202</v>
      </c>
      <c r="B952" s="661">
        <f t="shared" si="1962"/>
        <v>75</v>
      </c>
      <c r="C952" s="661" t="str">
        <f t="shared" si="1963"/>
        <v>MS 202-75</v>
      </c>
      <c r="D952" s="346">
        <f t="shared" si="1988"/>
        <v>41817</v>
      </c>
      <c r="E952" s="347">
        <v>7162006.3187999995</v>
      </c>
      <c r="F952" s="348">
        <v>665789.03289999999</v>
      </c>
      <c r="G952" s="348">
        <v>896.53599999999994</v>
      </c>
      <c r="H952" s="355">
        <f t="shared" si="2031"/>
        <v>2.5609568160334804</v>
      </c>
      <c r="I952" s="356">
        <f t="shared" si="2032"/>
        <v>114.88960438820422</v>
      </c>
      <c r="J952" s="356">
        <f t="shared" si="2033"/>
        <v>-2.8000000000020009</v>
      </c>
      <c r="K952" s="356">
        <f t="shared" si="2034"/>
        <v>-160.80000000000609</v>
      </c>
      <c r="L952" s="356">
        <f t="shared" si="2035"/>
        <v>0.36585097371906861</v>
      </c>
      <c r="M952" s="356">
        <f t="shared" si="2036"/>
        <v>0.40000000000028585</v>
      </c>
      <c r="N952" s="361" t="str">
        <f t="shared" si="2000"/>
        <v>ATENÇÃO</v>
      </c>
      <c r="O952" s="361" t="str">
        <f t="shared" si="2001"/>
        <v>ATENÇÃO</v>
      </c>
      <c r="P952" s="361" t="str">
        <f t="shared" si="2002"/>
        <v>COND. MIN.</v>
      </c>
      <c r="Q952" s="361" t="str">
        <f t="shared" si="1989"/>
        <v>COND. MIN.</v>
      </c>
      <c r="R952" s="625"/>
      <c r="S952" s="625"/>
      <c r="T952" s="625"/>
      <c r="U952" s="625"/>
      <c r="V952" s="356">
        <f t="shared" si="1990"/>
        <v>24.439999926835299</v>
      </c>
      <c r="W952" s="356">
        <f t="shared" si="1991"/>
        <v>-112.26000000024214</v>
      </c>
      <c r="X952" s="361" t="str">
        <f t="shared" si="2003"/>
        <v>NORTE</v>
      </c>
      <c r="Y952" s="361" t="str">
        <f t="shared" si="2004"/>
        <v>OESTE</v>
      </c>
      <c r="Z952" s="361" t="str">
        <f t="shared" si="2005"/>
        <v>NOROESTE</v>
      </c>
      <c r="AA952" s="358">
        <f t="shared" si="1992"/>
        <v>0.9771085386021412</v>
      </c>
      <c r="AB952" s="359">
        <f t="shared" si="2006"/>
        <v>77.716946078168377</v>
      </c>
      <c r="AC952" s="360"/>
    </row>
    <row r="953" spans="1:29" ht="17.25" customHeight="1" x14ac:dyDescent="0.25">
      <c r="A953" s="345" t="str">
        <f t="shared" si="1993"/>
        <v>MS 202</v>
      </c>
      <c r="B953" s="661">
        <f t="shared" si="1962"/>
        <v>76</v>
      </c>
      <c r="C953" s="661" t="str">
        <f t="shared" si="1963"/>
        <v>MS 202-76</v>
      </c>
      <c r="D953" s="346">
        <f t="shared" si="1988"/>
        <v>41824</v>
      </c>
      <c r="E953" s="347">
        <v>7162006.3191</v>
      </c>
      <c r="F953" s="348">
        <v>665788.99179999996</v>
      </c>
      <c r="G953" s="348">
        <v>896.51199999999994</v>
      </c>
      <c r="H953" s="355">
        <f t="shared" si="2031"/>
        <v>4.1101094910297222</v>
      </c>
      <c r="I953" s="356">
        <f t="shared" si="2032"/>
        <v>118.9149183209062</v>
      </c>
      <c r="J953" s="356">
        <f t="shared" si="2033"/>
        <v>-2.4000000000000909</v>
      </c>
      <c r="K953" s="356">
        <f t="shared" si="2034"/>
        <v>-163.20000000000618</v>
      </c>
      <c r="L953" s="356">
        <f t="shared" si="2035"/>
        <v>0.58715849871853176</v>
      </c>
      <c r="M953" s="356">
        <f t="shared" si="2036"/>
        <v>0.34285714285715585</v>
      </c>
      <c r="N953" s="361" t="str">
        <f t="shared" si="2000"/>
        <v>ATENÇÃO</v>
      </c>
      <c r="O953" s="361" t="str">
        <f t="shared" si="2001"/>
        <v>ATENÇÃO</v>
      </c>
      <c r="P953" s="361" t="str">
        <f t="shared" si="2002"/>
        <v>COND. MIN.</v>
      </c>
      <c r="Q953" s="361" t="str">
        <f t="shared" si="1989"/>
        <v>COND. MIN.</v>
      </c>
      <c r="R953" s="625"/>
      <c r="S953" s="625"/>
      <c r="T953" s="625"/>
      <c r="U953" s="625"/>
      <c r="V953" s="356">
        <f t="shared" si="1990"/>
        <v>24.469999969005585</v>
      </c>
      <c r="W953" s="356">
        <f t="shared" si="1991"/>
        <v>-116.37000000337139</v>
      </c>
      <c r="X953" s="361" t="str">
        <f t="shared" si="2003"/>
        <v>NORTE</v>
      </c>
      <c r="Y953" s="361" t="str">
        <f t="shared" si="2004"/>
        <v>OESTE</v>
      </c>
      <c r="Z953" s="361" t="str">
        <f t="shared" si="2005"/>
        <v>NOROESTE</v>
      </c>
      <c r="AA953" s="358">
        <f t="shared" si="1992"/>
        <v>0.97863930703893709</v>
      </c>
      <c r="AB953" s="359">
        <f t="shared" si="2006"/>
        <v>78.136265646420853</v>
      </c>
      <c r="AC953" s="360"/>
    </row>
    <row r="954" spans="1:29" ht="17.25" customHeight="1" x14ac:dyDescent="0.25">
      <c r="A954" s="345" t="str">
        <f t="shared" si="1993"/>
        <v>MS 202</v>
      </c>
      <c r="B954" s="661">
        <f t="shared" si="1962"/>
        <v>77</v>
      </c>
      <c r="C954" s="661" t="str">
        <f t="shared" si="1963"/>
        <v>MS 202-77</v>
      </c>
      <c r="D954" s="346">
        <f t="shared" si="1988"/>
        <v>41831</v>
      </c>
      <c r="E954" s="347">
        <v>7162006.3147999998</v>
      </c>
      <c r="F954" s="348">
        <v>665788.98580000002</v>
      </c>
      <c r="G954" s="348">
        <v>896.49199999999996</v>
      </c>
      <c r="H954" s="355">
        <f t="shared" si="2031"/>
        <v>0.73817342464176261</v>
      </c>
      <c r="I954" s="356">
        <f t="shared" si="2032"/>
        <v>119.41483365601211</v>
      </c>
      <c r="J954" s="356">
        <f t="shared" si="2033"/>
        <v>-1.999999999998181</v>
      </c>
      <c r="K954" s="356">
        <f t="shared" si="2034"/>
        <v>-165.20000000000437</v>
      </c>
      <c r="L954" s="356">
        <f t="shared" si="2035"/>
        <v>0.10545334637739466</v>
      </c>
      <c r="M954" s="356">
        <f t="shared" si="2036"/>
        <v>0.28571428571402585</v>
      </c>
      <c r="N954" s="361" t="str">
        <f t="shared" si="2000"/>
        <v>OK</v>
      </c>
      <c r="O954" s="361" t="str">
        <f t="shared" si="2001"/>
        <v>ATENÇÃO</v>
      </c>
      <c r="P954" s="361" t="str">
        <f t="shared" si="2002"/>
        <v>COND. MIN.</v>
      </c>
      <c r="Q954" s="361" t="str">
        <f t="shared" si="1989"/>
        <v>COND. MIN.</v>
      </c>
      <c r="R954" s="625"/>
      <c r="S954" s="625"/>
      <c r="T954" s="625"/>
      <c r="U954" s="625"/>
      <c r="V954" s="356">
        <f t="shared" si="1990"/>
        <v>24.039999954402447</v>
      </c>
      <c r="W954" s="356">
        <f t="shared" si="1991"/>
        <v>-116.96999999694526</v>
      </c>
      <c r="X954" s="361" t="str">
        <f t="shared" si="2003"/>
        <v>NORTE</v>
      </c>
      <c r="Y954" s="361" t="str">
        <f t="shared" si="2004"/>
        <v>OESTE</v>
      </c>
      <c r="Z954" s="361" t="str">
        <f t="shared" si="2005"/>
        <v>NOROESTE</v>
      </c>
      <c r="AA954" s="358">
        <f t="shared" si="1992"/>
        <v>0.97956620048572152</v>
      </c>
      <c r="AB954" s="359">
        <f t="shared" si="2006"/>
        <v>78.397421799500123</v>
      </c>
      <c r="AC954" s="360"/>
    </row>
    <row r="955" spans="1:29" ht="17.25" customHeight="1" x14ac:dyDescent="0.25">
      <c r="A955" s="345" t="str">
        <f t="shared" si="1993"/>
        <v>MS 202</v>
      </c>
      <c r="B955" s="661">
        <f t="shared" si="1962"/>
        <v>78</v>
      </c>
      <c r="C955" s="661" t="str">
        <f t="shared" si="1963"/>
        <v>MS 202-78</v>
      </c>
      <c r="D955" s="346">
        <f t="shared" si="1988"/>
        <v>41838</v>
      </c>
      <c r="E955" s="347">
        <v>7162006.3289000001</v>
      </c>
      <c r="F955" s="348">
        <v>665788.98129999998</v>
      </c>
      <c r="G955" s="348">
        <v>896.47199999999998</v>
      </c>
      <c r="H955" s="355">
        <f t="shared" si="2031"/>
        <v>1.4800675921990329</v>
      </c>
      <c r="I955" s="356">
        <f t="shared" si="2032"/>
        <v>120.14640610195215</v>
      </c>
      <c r="J955" s="356">
        <f t="shared" si="2033"/>
        <v>-1.999999999998181</v>
      </c>
      <c r="K955" s="356">
        <f t="shared" si="2034"/>
        <v>-167.20000000000255</v>
      </c>
      <c r="L955" s="356">
        <f t="shared" si="2035"/>
        <v>0.21143822745700472</v>
      </c>
      <c r="M955" s="356">
        <f t="shared" si="2036"/>
        <v>0.28571428571402585</v>
      </c>
      <c r="N955" s="361" t="str">
        <f t="shared" si="2000"/>
        <v>OK</v>
      </c>
      <c r="O955" s="361" t="str">
        <f t="shared" si="2001"/>
        <v>ATENÇÃO</v>
      </c>
      <c r="P955" s="361" t="str">
        <f t="shared" si="2002"/>
        <v>COND. MIN.</v>
      </c>
      <c r="Q955" s="361" t="str">
        <f t="shared" si="1989"/>
        <v>COND. MIN.</v>
      </c>
      <c r="R955" s="625"/>
      <c r="S955" s="625"/>
      <c r="T955" s="625"/>
      <c r="U955" s="625"/>
      <c r="V955" s="356">
        <f t="shared" si="1990"/>
        <v>25.44999998062849</v>
      </c>
      <c r="W955" s="356">
        <f t="shared" si="1991"/>
        <v>-117.42000000085682</v>
      </c>
      <c r="X955" s="361" t="str">
        <f t="shared" si="2003"/>
        <v>NORTE</v>
      </c>
      <c r="Y955" s="361" t="str">
        <f t="shared" si="2004"/>
        <v>OESTE</v>
      </c>
      <c r="Z955" s="361" t="str">
        <f t="shared" si="2005"/>
        <v>NOROESTE</v>
      </c>
      <c r="AA955" s="358">
        <f t="shared" si="1992"/>
        <v>0.97727840199750304</v>
      </c>
      <c r="AB955" s="359">
        <f t="shared" si="2006"/>
        <v>77.762778097581929</v>
      </c>
      <c r="AC955" s="360"/>
    </row>
    <row r="956" spans="1:29" ht="17.25" customHeight="1" x14ac:dyDescent="0.25">
      <c r="A956" s="345" t="str">
        <f t="shared" si="1993"/>
        <v>MS 202</v>
      </c>
      <c r="B956" s="661">
        <f t="shared" si="1962"/>
        <v>79</v>
      </c>
      <c r="C956" s="661" t="str">
        <f t="shared" si="1963"/>
        <v>MS 202-79</v>
      </c>
      <c r="D956" s="346">
        <f t="shared" si="1988"/>
        <v>41845</v>
      </c>
      <c r="E956" s="347">
        <v>7162006.3277000003</v>
      </c>
      <c r="F956" s="348">
        <v>665788.96779999998</v>
      </c>
      <c r="G956" s="348">
        <v>896.45600000000002</v>
      </c>
      <c r="H956" s="355">
        <f t="shared" si="2031"/>
        <v>1.3553228383051208</v>
      </c>
      <c r="I956" s="356">
        <f t="shared" si="2032"/>
        <v>121.44102190007735</v>
      </c>
      <c r="J956" s="356">
        <f t="shared" si="2033"/>
        <v>-1.5999999999962711</v>
      </c>
      <c r="K956" s="356">
        <f t="shared" si="2034"/>
        <v>-168.79999999999882</v>
      </c>
      <c r="L956" s="356">
        <f t="shared" si="2035"/>
        <v>0.19361754832930297</v>
      </c>
      <c r="M956" s="356">
        <f t="shared" si="2036"/>
        <v>0.22857142857089588</v>
      </c>
      <c r="N956" s="361" t="str">
        <f t="shared" si="2000"/>
        <v>OK</v>
      </c>
      <c r="O956" s="361" t="str">
        <f t="shared" si="2001"/>
        <v>OK</v>
      </c>
      <c r="P956" s="361" t="str">
        <f t="shared" si="2002"/>
        <v>COND. MIN.</v>
      </c>
      <c r="Q956" s="361" t="str">
        <f t="shared" si="1989"/>
        <v>COND. MIN.</v>
      </c>
      <c r="R956" s="625"/>
      <c r="S956" s="625"/>
      <c r="T956" s="625"/>
      <c r="U956" s="625"/>
      <c r="V956" s="356">
        <f t="shared" si="1990"/>
        <v>25.329999998211861</v>
      </c>
      <c r="W956" s="356">
        <f t="shared" si="1991"/>
        <v>-118.77000000094995</v>
      </c>
      <c r="X956" s="361" t="str">
        <f t="shared" si="2003"/>
        <v>NORTE</v>
      </c>
      <c r="Y956" s="361" t="str">
        <f t="shared" si="2004"/>
        <v>OESTE</v>
      </c>
      <c r="Z956" s="361" t="str">
        <f t="shared" si="2005"/>
        <v>NOROESTE</v>
      </c>
      <c r="AA956" s="358">
        <f t="shared" si="1992"/>
        <v>0.97801383399209485</v>
      </c>
      <c r="AB956" s="359">
        <f t="shared" si="2006"/>
        <v>77.963192517878795</v>
      </c>
      <c r="AC956" s="360"/>
    </row>
    <row r="957" spans="1:29" ht="17.25" customHeight="1" x14ac:dyDescent="0.25">
      <c r="A957" s="345" t="str">
        <f t="shared" si="1993"/>
        <v>MS 202</v>
      </c>
      <c r="B957" s="661">
        <f t="shared" si="1962"/>
        <v>80</v>
      </c>
      <c r="C957" s="661" t="str">
        <f t="shared" si="1963"/>
        <v>MS 202-80</v>
      </c>
      <c r="D957" s="346">
        <f t="shared" si="1988"/>
        <v>41866</v>
      </c>
      <c r="E957" s="347">
        <v>7162006.3301999997</v>
      </c>
      <c r="F957" s="348">
        <v>665788.94449999998</v>
      </c>
      <c r="G957" s="348">
        <v>896.39499999999998</v>
      </c>
      <c r="H957" s="355">
        <f t="shared" ref="H957:H958" si="2037">SQRT((E957-E956)^2+(F957-F956)^2)*100</f>
        <v>2.343373630958189</v>
      </c>
      <c r="I957" s="356">
        <f t="shared" ref="I957:I958" si="2038">SQRT((E957-$E$878)^2+(F957-$F$878)^2)*100</f>
        <v>123.77215517832934</v>
      </c>
      <c r="J957" s="356">
        <f t="shared" ref="J957:J958" si="2039">(G957-G956)*100</f>
        <v>-6.100000000003547</v>
      </c>
      <c r="K957" s="356">
        <f t="shared" ref="K957:K958" si="2040">(G957-$G$878)*100</f>
        <v>-174.90000000000236</v>
      </c>
      <c r="L957" s="356">
        <f t="shared" ref="L957:L958" si="2041">H957/(D957-D956)</f>
        <v>0.11158922052181852</v>
      </c>
      <c r="M957" s="356">
        <f t="shared" ref="M957:M958" si="2042">ABS(J957/(D957-D956))</f>
        <v>0.29047619047635936</v>
      </c>
      <c r="N957" s="361" t="str">
        <f t="shared" si="2000"/>
        <v>OK</v>
      </c>
      <c r="O957" s="361" t="str">
        <f t="shared" si="2001"/>
        <v>ATENÇÃO</v>
      </c>
      <c r="P957" s="361" t="str">
        <f t="shared" si="2002"/>
        <v>COND. MIN.</v>
      </c>
      <c r="Q957" s="361" t="str">
        <f t="shared" si="1989"/>
        <v>COND. MIN.</v>
      </c>
      <c r="R957" s="625"/>
      <c r="S957" s="625"/>
      <c r="T957" s="625"/>
      <c r="U957" s="625"/>
      <c r="V957" s="356">
        <f t="shared" si="1990"/>
        <v>25.579999946057796</v>
      </c>
      <c r="W957" s="356">
        <f t="shared" si="1991"/>
        <v>-121.10000000102445</v>
      </c>
      <c r="X957" s="361" t="str">
        <f t="shared" si="2003"/>
        <v>NORTE</v>
      </c>
      <c r="Y957" s="361" t="str">
        <f t="shared" si="2004"/>
        <v>OESTE</v>
      </c>
      <c r="Z957" s="361" t="str">
        <f t="shared" si="2005"/>
        <v>NOROESTE</v>
      </c>
      <c r="AA957" s="358">
        <f t="shared" si="1992"/>
        <v>0.97842772885190266</v>
      </c>
      <c r="AB957" s="359">
        <f t="shared" si="2006"/>
        <v>78.07744325346728</v>
      </c>
      <c r="AC957" s="360"/>
    </row>
    <row r="958" spans="1:29" ht="17.25" customHeight="1" x14ac:dyDescent="0.25">
      <c r="A958" s="345" t="str">
        <f t="shared" si="1993"/>
        <v>MS 202</v>
      </c>
      <c r="B958" s="661">
        <f t="shared" si="1962"/>
        <v>81</v>
      </c>
      <c r="C958" s="661" t="str">
        <f t="shared" si="1963"/>
        <v>MS 202-81</v>
      </c>
      <c r="D958" s="346">
        <f t="shared" si="1988"/>
        <v>41873</v>
      </c>
      <c r="E958" s="347">
        <v>7162006.3159999996</v>
      </c>
      <c r="F958" s="348">
        <v>665788.94050000003</v>
      </c>
      <c r="G958" s="348">
        <v>896.37900000000002</v>
      </c>
      <c r="H958" s="355">
        <f t="shared" si="2037"/>
        <v>1.4752626962038651</v>
      </c>
      <c r="I958" s="356">
        <f t="shared" si="2038"/>
        <v>123.87879397279831</v>
      </c>
      <c r="J958" s="356">
        <f t="shared" si="2039"/>
        <v>-1.5999999999962711</v>
      </c>
      <c r="K958" s="356">
        <f t="shared" si="2040"/>
        <v>-176.49999999999864</v>
      </c>
      <c r="L958" s="356">
        <f t="shared" si="2041"/>
        <v>0.21075181374340929</v>
      </c>
      <c r="M958" s="356">
        <f t="shared" si="2042"/>
        <v>0.22857142857089588</v>
      </c>
      <c r="N958" s="361" t="str">
        <f t="shared" si="2000"/>
        <v>OK</v>
      </c>
      <c r="O958" s="361" t="str">
        <f t="shared" si="2001"/>
        <v>OK</v>
      </c>
      <c r="P958" s="361" t="str">
        <f t="shared" si="2002"/>
        <v>COND. MIN.</v>
      </c>
      <c r="Q958" s="361" t="str">
        <f t="shared" si="1989"/>
        <v>COND. MIN.</v>
      </c>
      <c r="R958" s="625"/>
      <c r="S958" s="625"/>
      <c r="T958" s="625"/>
      <c r="U958" s="625"/>
      <c r="V958" s="356">
        <f t="shared" si="1990"/>
        <v>24.159999936819077</v>
      </c>
      <c r="W958" s="356">
        <f t="shared" si="1991"/>
        <v>-121.49999999674037</v>
      </c>
      <c r="X958" s="361" t="str">
        <f t="shared" si="2003"/>
        <v>NORTE</v>
      </c>
      <c r="Y958" s="361" t="str">
        <f t="shared" si="2004"/>
        <v>OESTE</v>
      </c>
      <c r="Z958" s="361" t="str">
        <f t="shared" si="2005"/>
        <v>NOROESTE</v>
      </c>
      <c r="AA958" s="358">
        <f t="shared" si="1992"/>
        <v>0.98078785921859868</v>
      </c>
      <c r="AB958" s="359">
        <f t="shared" si="2006"/>
        <v>78.750757393524339</v>
      </c>
      <c r="AC958" s="360"/>
    </row>
    <row r="959" spans="1:29" ht="17.25" customHeight="1" x14ac:dyDescent="0.25">
      <c r="A959" s="345" t="str">
        <f t="shared" si="1993"/>
        <v>MS 202</v>
      </c>
      <c r="B959" s="661">
        <f t="shared" si="1962"/>
        <v>82</v>
      </c>
      <c r="C959" s="661" t="str">
        <f t="shared" si="1963"/>
        <v>MS 202-82</v>
      </c>
      <c r="D959" s="346">
        <f t="shared" si="1988"/>
        <v>41880</v>
      </c>
      <c r="E959" s="347">
        <v>7162006.3372999998</v>
      </c>
      <c r="F959" s="348">
        <v>665788.93240000005</v>
      </c>
      <c r="G959" s="348">
        <v>896.35799999999995</v>
      </c>
      <c r="H959" s="355">
        <f t="shared" ref="H959" si="2043">SQRT((E959-E958)^2+(F959-F958)^2)*100</f>
        <v>2.2788154939253173</v>
      </c>
      <c r="I959" s="356">
        <f t="shared" ref="I959" si="2044">SQRT((E959-$E$878)^2+(F959-$F$878)^2)*100</f>
        <v>125.10355788726935</v>
      </c>
      <c r="J959" s="356">
        <f t="shared" ref="J959" si="2045">(G959-G958)*100</f>
        <v>-2.100000000007185</v>
      </c>
      <c r="K959" s="356">
        <f t="shared" ref="K959" si="2046">(G959-$G$878)*100</f>
        <v>-178.60000000000582</v>
      </c>
      <c r="L959" s="356">
        <f t="shared" ref="L959" si="2047">H959/(D959-D958)</f>
        <v>0.3255450705607596</v>
      </c>
      <c r="M959" s="356">
        <f t="shared" ref="M959" si="2048">ABS(J959/(D959-D958))</f>
        <v>0.30000000000102645</v>
      </c>
      <c r="N959" s="361" t="str">
        <f t="shared" si="2000"/>
        <v>ATENÇÃO</v>
      </c>
      <c r="O959" s="361" t="str">
        <f t="shared" si="2001"/>
        <v>ATENÇÃO</v>
      </c>
      <c r="P959" s="361" t="str">
        <f t="shared" si="2002"/>
        <v>COND. MIN.</v>
      </c>
      <c r="Q959" s="361" t="str">
        <f t="shared" si="1989"/>
        <v>COND. MIN.</v>
      </c>
      <c r="R959" s="625"/>
      <c r="S959" s="625"/>
      <c r="T959" s="625"/>
      <c r="U959" s="625"/>
      <c r="V959" s="356">
        <f t="shared" si="1990"/>
        <v>26.289999950677156</v>
      </c>
      <c r="W959" s="356">
        <f t="shared" si="1991"/>
        <v>-122.30999999446794</v>
      </c>
      <c r="X959" s="361" t="str">
        <f t="shared" si="2003"/>
        <v>NORTE</v>
      </c>
      <c r="Y959" s="361" t="str">
        <f t="shared" si="2004"/>
        <v>OESTE</v>
      </c>
      <c r="Z959" s="361" t="str">
        <f t="shared" si="2005"/>
        <v>NOROESTE</v>
      </c>
      <c r="AA959" s="358">
        <f t="shared" si="1992"/>
        <v>0.97769784172661878</v>
      </c>
      <c r="AB959" s="359">
        <f t="shared" si="2006"/>
        <v>77.876680810118373</v>
      </c>
      <c r="AC959" s="360"/>
    </row>
    <row r="960" spans="1:29" ht="17.25" customHeight="1" x14ac:dyDescent="0.25">
      <c r="A960" s="345" t="str">
        <f t="shared" si="1993"/>
        <v>MS 202</v>
      </c>
      <c r="B960" s="661">
        <f t="shared" si="1962"/>
        <v>83</v>
      </c>
      <c r="C960" s="661" t="str">
        <f t="shared" si="1963"/>
        <v>MS 202-83</v>
      </c>
      <c r="D960" s="346">
        <f t="shared" si="1988"/>
        <v>41887</v>
      </c>
      <c r="E960" s="347">
        <v>7162006.3366</v>
      </c>
      <c r="F960" s="348">
        <v>665788.96100000001</v>
      </c>
      <c r="G960" s="348">
        <v>896.33600000000001</v>
      </c>
      <c r="H960" s="355">
        <f t="shared" ref="H960:H961" si="2049">SQRT((E960-E959)^2+(F960-F959)^2)*100</f>
        <v>2.8608565106164408</v>
      </c>
      <c r="I960" s="356">
        <f t="shared" ref="I960:I961" si="2050">SQRT((E960-$E$878)^2+(F960-$F$878)^2)*100</f>
        <v>122.29387105805782</v>
      </c>
      <c r="J960" s="356">
        <f t="shared" ref="J960:J961" si="2051">(G960-G959)*100</f>
        <v>-2.1999999999934516</v>
      </c>
      <c r="K960" s="356">
        <f t="shared" ref="K960:K961" si="2052">(G960-$G$878)*100</f>
        <v>-180.79999999999927</v>
      </c>
      <c r="L960" s="356">
        <f t="shared" ref="L960:L961" si="2053">H960/(D960-D959)</f>
        <v>0.40869378723092009</v>
      </c>
      <c r="M960" s="356">
        <f t="shared" ref="M960:M961" si="2054">ABS(J960/(D960-D959))</f>
        <v>0.31428571428477881</v>
      </c>
      <c r="N960" s="361" t="str">
        <f t="shared" si="2000"/>
        <v>ATENÇÃO</v>
      </c>
      <c r="O960" s="361" t="str">
        <f t="shared" si="2001"/>
        <v>ATENÇÃO</v>
      </c>
      <c r="P960" s="361" t="str">
        <f t="shared" si="2002"/>
        <v>COND. MIN.</v>
      </c>
      <c r="Q960" s="361" t="str">
        <f t="shared" si="1989"/>
        <v>COND. MIN.</v>
      </c>
      <c r="R960" s="625"/>
      <c r="S960" s="625"/>
      <c r="T960" s="625"/>
      <c r="U960" s="625"/>
      <c r="V960" s="356">
        <f t="shared" si="1990"/>
        <v>26.219999976456165</v>
      </c>
      <c r="W960" s="356">
        <f t="shared" si="1991"/>
        <v>-119.44999999832362</v>
      </c>
      <c r="X960" s="361" t="str">
        <f t="shared" si="2003"/>
        <v>NORTE</v>
      </c>
      <c r="Y960" s="361" t="str">
        <f t="shared" si="2004"/>
        <v>OESTE</v>
      </c>
      <c r="Z960" s="361" t="str">
        <f t="shared" si="2005"/>
        <v>NOROESTE</v>
      </c>
      <c r="AA960" s="358">
        <f t="shared" si="1992"/>
        <v>0.97677651484176953</v>
      </c>
      <c r="AB960" s="359">
        <f t="shared" si="2006"/>
        <v>77.627843204622081</v>
      </c>
      <c r="AC960" s="360"/>
    </row>
    <row r="961" spans="1:29" ht="17.25" customHeight="1" x14ac:dyDescent="0.25">
      <c r="A961" s="345" t="str">
        <f t="shared" si="1993"/>
        <v>MS 202</v>
      </c>
      <c r="B961" s="661">
        <f t="shared" si="1962"/>
        <v>84</v>
      </c>
      <c r="C961" s="661" t="str">
        <f t="shared" si="1963"/>
        <v>MS 202-84</v>
      </c>
      <c r="D961" s="346">
        <f t="shared" si="1988"/>
        <v>41894</v>
      </c>
      <c r="E961" s="347">
        <v>7162006.3311000001</v>
      </c>
      <c r="F961" s="348">
        <v>665788.95090000005</v>
      </c>
      <c r="G961" s="348">
        <v>896.31799999999998</v>
      </c>
      <c r="H961" s="355">
        <f t="shared" si="2049"/>
        <v>1.1500434721368218</v>
      </c>
      <c r="I961" s="356">
        <f t="shared" si="2050"/>
        <v>123.16476970902377</v>
      </c>
      <c r="J961" s="356">
        <f t="shared" si="2051"/>
        <v>-1.8000000000029104</v>
      </c>
      <c r="K961" s="356">
        <f t="shared" si="2052"/>
        <v>-182.60000000000218</v>
      </c>
      <c r="L961" s="356">
        <f t="shared" si="2053"/>
        <v>0.16429192459097455</v>
      </c>
      <c r="M961" s="356">
        <f t="shared" si="2054"/>
        <v>0.2571428571432729</v>
      </c>
      <c r="N961" s="361" t="str">
        <f t="shared" si="2000"/>
        <v>OK</v>
      </c>
      <c r="O961" s="361" t="str">
        <f t="shared" si="2001"/>
        <v>ATENÇÃO</v>
      </c>
      <c r="P961" s="361" t="str">
        <f t="shared" si="2002"/>
        <v>COND. MIN.</v>
      </c>
      <c r="Q961" s="361" t="str">
        <f t="shared" si="1989"/>
        <v>COND. MIN.</v>
      </c>
      <c r="R961" s="625"/>
      <c r="S961" s="625"/>
      <c r="T961" s="625"/>
      <c r="U961" s="625"/>
      <c r="V961" s="356">
        <f t="shared" si="1990"/>
        <v>25.669999979436398</v>
      </c>
      <c r="W961" s="356">
        <f t="shared" si="1991"/>
        <v>-120.45999999390915</v>
      </c>
      <c r="X961" s="361" t="str">
        <f t="shared" si="2003"/>
        <v>NORTE</v>
      </c>
      <c r="Y961" s="361" t="str">
        <f t="shared" si="2004"/>
        <v>OESTE</v>
      </c>
      <c r="Z961" s="361" t="str">
        <f t="shared" si="2005"/>
        <v>NOROESTE</v>
      </c>
      <c r="AA961" s="358">
        <f t="shared" si="1992"/>
        <v>0.97807729782396879</v>
      </c>
      <c r="AB961" s="359">
        <f t="shared" si="2006"/>
        <v>77.980641486690942</v>
      </c>
      <c r="AC961" s="360"/>
    </row>
    <row r="962" spans="1:29" ht="17.25" customHeight="1" x14ac:dyDescent="0.25">
      <c r="A962" s="345" t="str">
        <f t="shared" si="1993"/>
        <v>MS 202</v>
      </c>
      <c r="B962" s="661">
        <f t="shared" si="1962"/>
        <v>85</v>
      </c>
      <c r="C962" s="661" t="str">
        <f t="shared" si="1963"/>
        <v>MS 202-85</v>
      </c>
      <c r="D962" s="346">
        <f t="shared" si="1988"/>
        <v>41901</v>
      </c>
      <c r="E962" s="347">
        <v>7162006.3404000001</v>
      </c>
      <c r="F962" s="348">
        <v>665788.94680000003</v>
      </c>
      <c r="G962" s="348">
        <v>896.29300000000001</v>
      </c>
      <c r="H962" s="355">
        <f t="shared" ref="H962" si="2055">SQRT((E962-E961)^2+(F962-F961)^2)*100</f>
        <v>1.0163660797292851</v>
      </c>
      <c r="I962" s="356">
        <f t="shared" ref="I962" si="2056">SQRT((E962-$E$878)^2+(F962-$F$878)^2)*100</f>
        <v>123.76234038713976</v>
      </c>
      <c r="J962" s="356">
        <f t="shared" ref="J962" si="2057">(G962-G961)*100</f>
        <v>-2.4999999999977263</v>
      </c>
      <c r="K962" s="356">
        <f t="shared" ref="K962" si="2058">(G962-$G$878)*100</f>
        <v>-185.09999999999991</v>
      </c>
      <c r="L962" s="356">
        <f t="shared" ref="L962" si="2059">H962/(D962-D961)</f>
        <v>0.14519515424704071</v>
      </c>
      <c r="M962" s="356">
        <f t="shared" ref="M962" si="2060">ABS(J962/(D962-D961))</f>
        <v>0.3571428571425323</v>
      </c>
      <c r="N962" s="361" t="str">
        <f t="shared" si="2000"/>
        <v>OK</v>
      </c>
      <c r="O962" s="361" t="str">
        <f t="shared" si="2001"/>
        <v>ATENÇÃO</v>
      </c>
      <c r="P962" s="361" t="str">
        <f t="shared" si="2002"/>
        <v>COND. MIN.</v>
      </c>
      <c r="Q962" s="361" t="str">
        <f t="shared" si="1989"/>
        <v>COND. MIN.</v>
      </c>
      <c r="R962" s="625"/>
      <c r="S962" s="625"/>
      <c r="T962" s="625"/>
      <c r="U962" s="625"/>
      <c r="V962" s="356">
        <f t="shared" si="1990"/>
        <v>26.599999982863665</v>
      </c>
      <c r="W962" s="356">
        <f t="shared" si="1991"/>
        <v>-120.86999999592081</v>
      </c>
      <c r="X962" s="361" t="str">
        <f t="shared" si="2003"/>
        <v>NORTE</v>
      </c>
      <c r="Y962" s="361" t="str">
        <f t="shared" si="2004"/>
        <v>OESTE</v>
      </c>
      <c r="Z962" s="361" t="str">
        <f t="shared" si="2005"/>
        <v>NOROESTE</v>
      </c>
      <c r="AA962" s="358">
        <f t="shared" si="1992"/>
        <v>0.97664835164835162</v>
      </c>
      <c r="AB962" s="359">
        <f t="shared" si="2006"/>
        <v>77.593617487462225</v>
      </c>
      <c r="AC962" s="360"/>
    </row>
    <row r="963" spans="1:29" ht="17.25" customHeight="1" x14ac:dyDescent="0.25">
      <c r="A963" s="345" t="str">
        <f t="shared" si="1993"/>
        <v>MS 202</v>
      </c>
      <c r="B963" s="661">
        <f t="shared" si="1962"/>
        <v>86</v>
      </c>
      <c r="C963" s="661" t="str">
        <f t="shared" si="1963"/>
        <v>MS 202-86</v>
      </c>
      <c r="D963" s="346">
        <f t="shared" si="1988"/>
        <v>41908</v>
      </c>
      <c r="E963" s="347">
        <v>7162006.3414000003</v>
      </c>
      <c r="F963" s="348">
        <v>665788.92649999994</v>
      </c>
      <c r="G963" s="348">
        <v>896.27700000000004</v>
      </c>
      <c r="H963" s="355">
        <f t="shared" ref="H963" si="2061">SQRT((E963-E962)^2+(F963-F962)^2)*100</f>
        <v>2.0324615716559307</v>
      </c>
      <c r="I963" s="356">
        <f t="shared" ref="I963" si="2062">SQRT((E963-$E$878)^2+(F963-$F$878)^2)*100</f>
        <v>125.76684778269819</v>
      </c>
      <c r="J963" s="356">
        <f t="shared" ref="J963" si="2063">(G963-G962)*100</f>
        <v>-1.5999999999962711</v>
      </c>
      <c r="K963" s="356">
        <f t="shared" ref="K963" si="2064">(G963-$G$878)*100</f>
        <v>-186.69999999999618</v>
      </c>
      <c r="L963" s="356">
        <f t="shared" ref="L963" si="2065">H963/(D963-D962)</f>
        <v>0.29035165309370436</v>
      </c>
      <c r="M963" s="356">
        <f t="shared" ref="M963" si="2066">ABS(J963/(D963-D962))</f>
        <v>0.22857142857089588</v>
      </c>
      <c r="N963" s="361" t="str">
        <f t="shared" si="2000"/>
        <v>ATENÇÃO</v>
      </c>
      <c r="O963" s="361" t="str">
        <f t="shared" si="2001"/>
        <v>OK</v>
      </c>
      <c r="P963" s="361" t="str">
        <f t="shared" si="2002"/>
        <v>COND. MIN.</v>
      </c>
      <c r="Q963" s="361" t="str">
        <f t="shared" si="1989"/>
        <v>COND. MIN.</v>
      </c>
      <c r="R963" s="625"/>
      <c r="S963" s="625"/>
      <c r="T963" s="625"/>
      <c r="U963" s="625"/>
      <c r="V963" s="356">
        <f t="shared" si="1990"/>
        <v>26.699999999254942</v>
      </c>
      <c r="W963" s="356">
        <f t="shared" si="1991"/>
        <v>-122.90000000502914</v>
      </c>
      <c r="X963" s="361" t="str">
        <f t="shared" si="2003"/>
        <v>NORTE</v>
      </c>
      <c r="Y963" s="361" t="str">
        <f t="shared" si="2004"/>
        <v>OESTE</v>
      </c>
      <c r="Z963" s="361" t="str">
        <f t="shared" si="2005"/>
        <v>NOROESTE</v>
      </c>
      <c r="AA963" s="358">
        <f t="shared" si="1992"/>
        <v>0.97718056770294992</v>
      </c>
      <c r="AB963" s="359">
        <f t="shared" si="2006"/>
        <v>77.736360152574022</v>
      </c>
      <c r="AC963" s="360"/>
    </row>
    <row r="964" spans="1:29" ht="17.25" customHeight="1" x14ac:dyDescent="0.25">
      <c r="A964" s="345" t="str">
        <f t="shared" si="1993"/>
        <v>MS 202</v>
      </c>
      <c r="B964" s="661">
        <f t="shared" si="1962"/>
        <v>87</v>
      </c>
      <c r="C964" s="661" t="str">
        <f t="shared" si="1963"/>
        <v>MS 202-87</v>
      </c>
      <c r="D964" s="346">
        <f t="shared" si="1988"/>
        <v>41915</v>
      </c>
      <c r="E964" s="347">
        <v>7162006.3483999996</v>
      </c>
      <c r="F964" s="348">
        <v>665788.93310000002</v>
      </c>
      <c r="G964" s="348">
        <v>896.26</v>
      </c>
      <c r="H964" s="355">
        <f t="shared" ref="H964" si="2067">SQRT((E964-E963)^2+(F964-F963)^2)*100</f>
        <v>0.96208103115607502</v>
      </c>
      <c r="I964" s="356">
        <f t="shared" ref="I964" si="2068">SQRT((E964-$E$878)^2+(F964-$F$878)^2)*100</f>
        <v>125.27321180243325</v>
      </c>
      <c r="J964" s="356">
        <f t="shared" ref="J964" si="2069">(G964-G963)*100</f>
        <v>-1.7000000000052751</v>
      </c>
      <c r="K964" s="356">
        <f t="shared" ref="K964" si="2070">(G964-$G$878)*100</f>
        <v>-188.40000000000146</v>
      </c>
      <c r="L964" s="356">
        <f t="shared" ref="L964" si="2071">H964/(D964-D963)</f>
        <v>0.13744014730801071</v>
      </c>
      <c r="M964" s="356">
        <f t="shared" ref="M964" si="2072">ABS(J964/(D964-D963))</f>
        <v>0.24285714285789645</v>
      </c>
      <c r="N964" s="361" t="str">
        <f t="shared" si="2000"/>
        <v>OK</v>
      </c>
      <c r="O964" s="361" t="str">
        <f t="shared" si="2001"/>
        <v>OK</v>
      </c>
      <c r="P964" s="361" t="str">
        <f t="shared" si="2002"/>
        <v>COND. MIN.</v>
      </c>
      <c r="Q964" s="361" t="str">
        <f t="shared" si="1989"/>
        <v>COND. MIN.</v>
      </c>
      <c r="R964" s="625"/>
      <c r="S964" s="625"/>
      <c r="T964" s="625"/>
      <c r="U964" s="625"/>
      <c r="V964" s="356">
        <f t="shared" si="1990"/>
        <v>27.399999927729368</v>
      </c>
      <c r="W964" s="356">
        <f t="shared" si="1991"/>
        <v>-122.23999999696389</v>
      </c>
      <c r="X964" s="361" t="str">
        <f t="shared" si="2003"/>
        <v>NORTE</v>
      </c>
      <c r="Y964" s="361" t="str">
        <f t="shared" si="2004"/>
        <v>OESTE</v>
      </c>
      <c r="Z964" s="361" t="str">
        <f t="shared" si="2005"/>
        <v>NOROESTE</v>
      </c>
      <c r="AA964" s="358">
        <f t="shared" si="1992"/>
        <v>0.97581224554961288</v>
      </c>
      <c r="AB964" s="359">
        <f t="shared" si="2006"/>
        <v>77.372577907845667</v>
      </c>
      <c r="AC964" s="360"/>
    </row>
    <row r="965" spans="1:29" ht="17.25" customHeight="1" x14ac:dyDescent="0.25">
      <c r="A965" s="345" t="str">
        <f t="shared" si="1993"/>
        <v>MS 202</v>
      </c>
      <c r="B965" s="661">
        <f t="shared" si="1962"/>
        <v>88</v>
      </c>
      <c r="C965" s="661" t="str">
        <f t="shared" si="1963"/>
        <v>MS 202-88</v>
      </c>
      <c r="D965" s="346">
        <f t="shared" si="1988"/>
        <v>41922</v>
      </c>
      <c r="E965" s="347">
        <v>7162006.3543999996</v>
      </c>
      <c r="F965" s="348">
        <v>665788.93039999995</v>
      </c>
      <c r="G965" s="348">
        <v>896.24599999999998</v>
      </c>
      <c r="H965" s="355">
        <f t="shared" ref="H965:H968" si="2073">SQRT((E965-E964)^2+(F965-F964)^2)*100</f>
        <v>0.65795137361388834</v>
      </c>
      <c r="I965" s="356">
        <f t="shared" ref="I965:I968" si="2074">SQRT((E965-$E$878)^2+(F965-$F$878)^2)*100</f>
        <v>125.66901009086133</v>
      </c>
      <c r="J965" s="356">
        <f t="shared" ref="J965:J968" si="2075">(G965-G964)*100</f>
        <v>-1.4000000000010004</v>
      </c>
      <c r="K965" s="356">
        <f t="shared" ref="K965:K968" si="2076">(G965-$G$878)*100</f>
        <v>-189.80000000000246</v>
      </c>
      <c r="L965" s="356">
        <f t="shared" ref="L965:L968" si="2077">H965/(D965-D964)</f>
        <v>9.3993053373412613E-2</v>
      </c>
      <c r="M965" s="356">
        <f t="shared" ref="M965:M968" si="2078">ABS(J965/(D965-D964))</f>
        <v>0.20000000000014292</v>
      </c>
      <c r="N965" s="361" t="str">
        <f t="shared" si="2000"/>
        <v>OK</v>
      </c>
      <c r="O965" s="361" t="str">
        <f t="shared" si="2001"/>
        <v>OK</v>
      </c>
      <c r="P965" s="361" t="str">
        <f t="shared" si="2002"/>
        <v>COND. MIN.</v>
      </c>
      <c r="Q965" s="361" t="str">
        <f t="shared" si="1989"/>
        <v>COND. MIN.</v>
      </c>
      <c r="R965" s="625"/>
      <c r="S965" s="625"/>
      <c r="T965" s="625"/>
      <c r="U965" s="625"/>
      <c r="V965" s="356">
        <f t="shared" si="1990"/>
        <v>27.999999932944775</v>
      </c>
      <c r="W965" s="356">
        <f t="shared" si="1991"/>
        <v>-122.51000000396743</v>
      </c>
      <c r="X965" s="361" t="str">
        <f t="shared" ref="X965:X968" si="2079">IF(V965&gt;0,"NORTE","SUL")</f>
        <v>NORTE</v>
      </c>
      <c r="Y965" s="361" t="str">
        <f t="shared" ref="Y965:Y968" si="2080">IF(W965&gt;0,"LESTE","OESTE")</f>
        <v>OESTE</v>
      </c>
      <c r="Z965" s="361" t="str">
        <f t="shared" ref="Z965:Z968" si="2081">IF(AND(X965="SUL", Y965="LESTE"),"SUDESTE", IF(AND(X965="SUL", Y965="OESTE"), "SUDOESTE", IF(AND(X965="NORTE", Y965="LESTE"), "NORDESTE", "NOROESTE")))</f>
        <v>NOROESTE</v>
      </c>
      <c r="AA965" s="358">
        <f t="shared" si="1992"/>
        <v>0.97485477838784118</v>
      </c>
      <c r="AB965" s="359">
        <f t="shared" ref="AB965:AB968" si="2082">DEGREES(ASIN(AA965))</f>
        <v>77.124039833486606</v>
      </c>
      <c r="AC965" s="360"/>
    </row>
    <row r="966" spans="1:29" ht="17.25" customHeight="1" x14ac:dyDescent="0.25">
      <c r="A966" s="345" t="str">
        <f t="shared" si="1993"/>
        <v>MS 202</v>
      </c>
      <c r="B966" s="661">
        <f t="shared" si="1962"/>
        <v>89</v>
      </c>
      <c r="C966" s="661" t="str">
        <f t="shared" si="1963"/>
        <v>MS 202-89</v>
      </c>
      <c r="D966" s="346">
        <f t="shared" si="1988"/>
        <v>41929</v>
      </c>
      <c r="E966" s="347">
        <v>7162006.3514</v>
      </c>
      <c r="F966" s="348">
        <v>665788.91020000004</v>
      </c>
      <c r="G966" s="348">
        <v>896.22699999999998</v>
      </c>
      <c r="H966" s="355">
        <f t="shared" si="2073"/>
        <v>2.0421557085482092</v>
      </c>
      <c r="I966" s="356">
        <f t="shared" si="2074"/>
        <v>127.57355093243126</v>
      </c>
      <c r="J966" s="356">
        <f t="shared" si="2075"/>
        <v>-1.9000000000005457</v>
      </c>
      <c r="K966" s="356">
        <f t="shared" si="2076"/>
        <v>-191.700000000003</v>
      </c>
      <c r="L966" s="356">
        <f t="shared" si="2077"/>
        <v>0.29173652979260128</v>
      </c>
      <c r="M966" s="356">
        <f t="shared" si="2078"/>
        <v>0.2714285714286494</v>
      </c>
      <c r="N966" s="361" t="str">
        <f t="shared" si="2000"/>
        <v>ATENÇÃO</v>
      </c>
      <c r="O966" s="361" t="str">
        <f t="shared" si="2001"/>
        <v>ATENÇÃO</v>
      </c>
      <c r="P966" s="361" t="str">
        <f t="shared" si="2002"/>
        <v>COND. MIN.</v>
      </c>
      <c r="Q966" s="361" t="str">
        <f t="shared" si="1989"/>
        <v>COND. MIN.</v>
      </c>
      <c r="R966" s="625"/>
      <c r="S966" s="625"/>
      <c r="T966" s="625"/>
      <c r="U966" s="625"/>
      <c r="V966" s="356">
        <f t="shared" si="1990"/>
        <v>27.6999999769032</v>
      </c>
      <c r="W966" s="356">
        <f t="shared" si="1991"/>
        <v>-124.5299999951385</v>
      </c>
      <c r="X966" s="361" t="str">
        <f t="shared" si="2079"/>
        <v>NORTE</v>
      </c>
      <c r="Y966" s="361" t="str">
        <f t="shared" si="2080"/>
        <v>OESTE</v>
      </c>
      <c r="Z966" s="361" t="str">
        <f t="shared" si="2081"/>
        <v>NOROESTE</v>
      </c>
      <c r="AA966" s="358">
        <f t="shared" si="1992"/>
        <v>0.97616994591204831</v>
      </c>
      <c r="AB966" s="359">
        <f t="shared" si="2082"/>
        <v>77.466672863004163</v>
      </c>
      <c r="AC966" s="360"/>
    </row>
    <row r="967" spans="1:29" ht="17.25" customHeight="1" x14ac:dyDescent="0.25">
      <c r="A967" s="345" t="str">
        <f t="shared" si="1993"/>
        <v>MS 202</v>
      </c>
      <c r="B967" s="661">
        <f t="shared" si="1962"/>
        <v>90</v>
      </c>
      <c r="C967" s="661" t="str">
        <f t="shared" si="1963"/>
        <v>MS 202-90</v>
      </c>
      <c r="D967" s="346">
        <f t="shared" si="1988"/>
        <v>41936</v>
      </c>
      <c r="E967" s="347">
        <v>7162006.3512000004</v>
      </c>
      <c r="F967" s="348">
        <v>665788.90850000002</v>
      </c>
      <c r="G967" s="348">
        <v>896.19899999999996</v>
      </c>
      <c r="H967" s="355">
        <f t="shared" si="2073"/>
        <v>0.17117242595496351</v>
      </c>
      <c r="I967" s="356">
        <f t="shared" si="2074"/>
        <v>127.73516508758203</v>
      </c>
      <c r="J967" s="356">
        <f t="shared" si="2075"/>
        <v>-2.8000000000020009</v>
      </c>
      <c r="K967" s="356">
        <f t="shared" si="2076"/>
        <v>-194.500000000005</v>
      </c>
      <c r="L967" s="356">
        <f t="shared" si="2077"/>
        <v>2.445320370785193E-2</v>
      </c>
      <c r="M967" s="356">
        <f t="shared" si="2078"/>
        <v>0.40000000000028585</v>
      </c>
      <c r="N967" s="361" t="str">
        <f t="shared" si="2000"/>
        <v>OK</v>
      </c>
      <c r="O967" s="361" t="str">
        <f t="shared" si="2001"/>
        <v>ATENÇÃO</v>
      </c>
      <c r="P967" s="361" t="str">
        <f t="shared" si="2002"/>
        <v>COND. MIN.</v>
      </c>
      <c r="Q967" s="361" t="str">
        <f t="shared" si="1989"/>
        <v>COND. MIN.</v>
      </c>
      <c r="R967" s="625"/>
      <c r="S967" s="625"/>
      <c r="T967" s="625"/>
      <c r="U967" s="625"/>
      <c r="V967" s="356">
        <f t="shared" si="1990"/>
        <v>27.680000010877848</v>
      </c>
      <c r="W967" s="356">
        <f t="shared" si="1991"/>
        <v>-124.6999999973923</v>
      </c>
      <c r="X967" s="361" t="str">
        <f t="shared" si="2079"/>
        <v>NORTE</v>
      </c>
      <c r="Y967" s="361" t="str">
        <f t="shared" si="2080"/>
        <v>OESTE</v>
      </c>
      <c r="Z967" s="361" t="str">
        <f t="shared" si="2081"/>
        <v>NOROESTE</v>
      </c>
      <c r="AA967" s="358">
        <f t="shared" si="1992"/>
        <v>0.97620165962110539</v>
      </c>
      <c r="AB967" s="359">
        <f t="shared" si="2082"/>
        <v>77.475048885466848</v>
      </c>
      <c r="AC967" s="360"/>
    </row>
    <row r="968" spans="1:29" ht="17.25" customHeight="1" x14ac:dyDescent="0.25">
      <c r="A968" s="345" t="str">
        <f t="shared" si="1993"/>
        <v>MS 202</v>
      </c>
      <c r="B968" s="661">
        <f t="shared" si="1962"/>
        <v>91</v>
      </c>
      <c r="C968" s="661" t="str">
        <f t="shared" si="1963"/>
        <v>MS 202-91</v>
      </c>
      <c r="D968" s="346">
        <f t="shared" si="1988"/>
        <v>41943</v>
      </c>
      <c r="E968" s="347">
        <v>7162006.3558999998</v>
      </c>
      <c r="F968" s="348">
        <v>665788.90229999996</v>
      </c>
      <c r="G968" s="348">
        <v>896.19200000000001</v>
      </c>
      <c r="H968" s="355">
        <f t="shared" si="2073"/>
        <v>0.77801025539491186</v>
      </c>
      <c r="I968" s="356">
        <f t="shared" si="2074"/>
        <v>128.44269110580299</v>
      </c>
      <c r="J968" s="356">
        <f t="shared" si="2075"/>
        <v>-0.69999999999481588</v>
      </c>
      <c r="K968" s="356">
        <f t="shared" si="2076"/>
        <v>-195.19999999999982</v>
      </c>
      <c r="L968" s="356">
        <f t="shared" si="2077"/>
        <v>0.11114432219927313</v>
      </c>
      <c r="M968" s="356">
        <f t="shared" si="2078"/>
        <v>9.9999999999259417E-2</v>
      </c>
      <c r="N968" s="361" t="str">
        <f t="shared" si="2000"/>
        <v>OK</v>
      </c>
      <c r="O968" s="361" t="str">
        <f t="shared" si="2001"/>
        <v>OK</v>
      </c>
      <c r="P968" s="361" t="str">
        <f t="shared" si="2002"/>
        <v>COND. MIN.</v>
      </c>
      <c r="Q968" s="361" t="str">
        <f t="shared" si="1989"/>
        <v>COND. MIN.</v>
      </c>
      <c r="R968" s="625"/>
      <c r="S968" s="625"/>
      <c r="T968" s="625"/>
      <c r="U968" s="625"/>
      <c r="V968" s="356">
        <f t="shared" si="1990"/>
        <v>28.149999957531691</v>
      </c>
      <c r="W968" s="356">
        <f t="shared" si="1991"/>
        <v>-125.32000000355765</v>
      </c>
      <c r="X968" s="361" t="str">
        <f t="shared" si="2079"/>
        <v>NORTE</v>
      </c>
      <c r="Y968" s="361" t="str">
        <f t="shared" si="2080"/>
        <v>OESTE</v>
      </c>
      <c r="Z968" s="361" t="str">
        <f t="shared" si="2081"/>
        <v>NOROESTE</v>
      </c>
      <c r="AA968" s="358">
        <f t="shared" si="1992"/>
        <v>0.97570850202429149</v>
      </c>
      <c r="AB968" s="359">
        <f t="shared" si="2082"/>
        <v>77.345416405609583</v>
      </c>
      <c r="AC968" s="360"/>
    </row>
    <row r="969" spans="1:29" ht="17.25" customHeight="1" x14ac:dyDescent="0.25">
      <c r="A969" s="345" t="str">
        <f t="shared" si="1993"/>
        <v>MS 202</v>
      </c>
      <c r="B969" s="661">
        <f t="shared" si="1962"/>
        <v>92</v>
      </c>
      <c r="C969" s="661" t="str">
        <f t="shared" si="1963"/>
        <v>MS 202-92</v>
      </c>
      <c r="D969" s="346">
        <f t="shared" si="1988"/>
        <v>41950</v>
      </c>
      <c r="E969" s="347">
        <v>7162006.3619999997</v>
      </c>
      <c r="F969" s="348">
        <v>665788.8933</v>
      </c>
      <c r="G969" s="348">
        <v>896.16</v>
      </c>
      <c r="H969" s="355">
        <f t="shared" ref="H969:H970" si="2083">SQRT((E969-E968)^2+(F969-F968)^2)*100</f>
        <v>1.0872442130290234</v>
      </c>
      <c r="I969" s="356">
        <f t="shared" ref="I969:I970" si="2084">SQRT((E969-$E$878)^2+(F969-$F$878)^2)*100</f>
        <v>129.4551118991223</v>
      </c>
      <c r="J969" s="356">
        <f t="shared" ref="J969:J970" si="2085">(G969-G968)*100</f>
        <v>-3.2000000000039108</v>
      </c>
      <c r="K969" s="356">
        <f t="shared" ref="K969:K970" si="2086">(G969-$G$878)*100</f>
        <v>-198.40000000000373</v>
      </c>
      <c r="L969" s="356">
        <f t="shared" ref="L969:L970" si="2087">H969/(D969-D968)</f>
        <v>0.15532060186128907</v>
      </c>
      <c r="M969" s="356">
        <f t="shared" ref="M969:M970" si="2088">ABS(J969/(D969-D968))</f>
        <v>0.45714285714341585</v>
      </c>
      <c r="N969" s="361" t="str">
        <f t="shared" si="2000"/>
        <v>OK</v>
      </c>
      <c r="O969" s="361" t="str">
        <f t="shared" si="2001"/>
        <v>ATENÇÃO</v>
      </c>
      <c r="P969" s="361" t="str">
        <f t="shared" si="2002"/>
        <v>COND. MIN.</v>
      </c>
      <c r="Q969" s="361" t="str">
        <f t="shared" si="1989"/>
        <v>COND. MIN.</v>
      </c>
      <c r="R969" s="625"/>
      <c r="S969" s="625"/>
      <c r="T969" s="625"/>
      <c r="U969" s="625"/>
      <c r="V969" s="356">
        <f t="shared" si="1990"/>
        <v>28.759999945759773</v>
      </c>
      <c r="W969" s="356">
        <f t="shared" si="1991"/>
        <v>-126.21999999973923</v>
      </c>
      <c r="X969" s="361" t="str">
        <f t="shared" ref="X969:X970" si="2089">IF(V969&gt;0,"NORTE","SUL")</f>
        <v>NORTE</v>
      </c>
      <c r="Y969" s="361" t="str">
        <f t="shared" ref="Y969:Y970" si="2090">IF(W969&gt;0,"LESTE","OESTE")</f>
        <v>OESTE</v>
      </c>
      <c r="Z969" s="361" t="str">
        <f t="shared" ref="Z969:Z970" si="2091">IF(AND(X969="SUL", Y969="LESTE"),"SUDESTE", IF(AND(X969="SUL", Y969="OESTE"), "SUDOESTE", IF(AND(X969="NORTE", Y969="LESTE"), "NORDESTE", "NOROESTE")))</f>
        <v>NOROESTE</v>
      </c>
      <c r="AA969" s="358">
        <f t="shared" si="1992"/>
        <v>0.97497296462227712</v>
      </c>
      <c r="AB969" s="359">
        <f t="shared" ref="AB969:AB970" si="2092">DEGREES(ASIN(AA969))</f>
        <v>77.154462615490118</v>
      </c>
      <c r="AC969" s="360"/>
    </row>
    <row r="970" spans="1:29" ht="17.25" customHeight="1" x14ac:dyDescent="0.2">
      <c r="A970" s="345" t="str">
        <f t="shared" si="1993"/>
        <v>MS 202</v>
      </c>
      <c r="B970" s="661">
        <f t="shared" si="1962"/>
        <v>93</v>
      </c>
      <c r="C970" s="661" t="str">
        <f t="shared" si="1963"/>
        <v>MS 202-93</v>
      </c>
      <c r="D970" s="346">
        <f t="shared" si="1988"/>
        <v>41957</v>
      </c>
      <c r="E970" s="364">
        <v>7162006.3542999998</v>
      </c>
      <c r="F970" s="365">
        <v>665788.88150000002</v>
      </c>
      <c r="G970" s="365">
        <v>896.15200000000004</v>
      </c>
      <c r="H970" s="355">
        <f t="shared" si="2083"/>
        <v>1.4090067382647402</v>
      </c>
      <c r="I970" s="356">
        <f t="shared" si="2084"/>
        <v>130.43849162183767</v>
      </c>
      <c r="J970" s="356">
        <f t="shared" si="2085"/>
        <v>-0.79999999999245119</v>
      </c>
      <c r="K970" s="356">
        <f t="shared" si="2086"/>
        <v>-199.19999999999618</v>
      </c>
      <c r="L970" s="356">
        <f t="shared" si="2087"/>
        <v>0.20128667689496288</v>
      </c>
      <c r="M970" s="356">
        <f t="shared" si="2088"/>
        <v>0.11428571428463588</v>
      </c>
      <c r="N970" s="361" t="str">
        <f t="shared" si="2000"/>
        <v>OK</v>
      </c>
      <c r="O970" s="361" t="str">
        <f t="shared" si="2001"/>
        <v>OK</v>
      </c>
      <c r="P970" s="361" t="str">
        <f t="shared" si="2002"/>
        <v>COND. MIN.</v>
      </c>
      <c r="Q970" s="361" t="str">
        <f t="shared" si="1989"/>
        <v>COND. MIN.</v>
      </c>
      <c r="R970" s="625"/>
      <c r="S970" s="625"/>
      <c r="T970" s="625"/>
      <c r="U970" s="625"/>
      <c r="V970" s="356">
        <f t="shared" si="1990"/>
        <v>27.989999949932098</v>
      </c>
      <c r="W970" s="356">
        <f t="shared" si="1991"/>
        <v>-127.39999999757856</v>
      </c>
      <c r="X970" s="361" t="str">
        <f t="shared" si="2089"/>
        <v>NORTE</v>
      </c>
      <c r="Y970" s="361" t="str">
        <f t="shared" si="2090"/>
        <v>OESTE</v>
      </c>
      <c r="Z970" s="361" t="str">
        <f t="shared" si="2091"/>
        <v>NOROESTE</v>
      </c>
      <c r="AA970" s="358">
        <f t="shared" si="1992"/>
        <v>0.97669426556271088</v>
      </c>
      <c r="AB970" s="359">
        <f t="shared" si="2092"/>
        <v>77.605868009223514</v>
      </c>
      <c r="AC970" s="360"/>
    </row>
    <row r="971" spans="1:29" ht="17.25" customHeight="1" x14ac:dyDescent="0.2">
      <c r="A971" s="345" t="str">
        <f t="shared" si="1993"/>
        <v>MS 202</v>
      </c>
      <c r="B971" s="661">
        <f t="shared" si="1962"/>
        <v>94</v>
      </c>
      <c r="C971" s="661" t="str">
        <f t="shared" si="1963"/>
        <v>MS 202-94</v>
      </c>
      <c r="D971" s="346">
        <f t="shared" si="1988"/>
        <v>41964</v>
      </c>
      <c r="E971" s="364">
        <v>7162006.3536999999</v>
      </c>
      <c r="F971" s="365">
        <v>665788.88459999999</v>
      </c>
      <c r="G971" s="365">
        <v>896.154</v>
      </c>
      <c r="H971" s="355">
        <f t="shared" ref="H971:H974" si="2093">SQRT((E971-E970)^2+(F971-F970)^2)*100</f>
        <v>0.31575306371812623</v>
      </c>
      <c r="I971" s="356">
        <f t="shared" ref="I971:I974" si="2094">SQRT((E971-$E$878)^2+(F971-$F$878)^2)*100</f>
        <v>130.12283810989828</v>
      </c>
      <c r="J971" s="356">
        <f t="shared" ref="J971:J974" si="2095">(G971-G970)*100</f>
        <v>0.19999999999527063</v>
      </c>
      <c r="K971" s="356">
        <f t="shared" ref="K971:K974" si="2096">(G971-$G$878)*100</f>
        <v>-199.00000000000091</v>
      </c>
      <c r="L971" s="356">
        <f t="shared" ref="L971:L974" si="2097">H971/(D971-D970)</f>
        <v>4.5107580531160887E-2</v>
      </c>
      <c r="M971" s="356">
        <f t="shared" ref="M971:M974" si="2098">ABS(J971/(D971-D970))</f>
        <v>2.8571428570752948E-2</v>
      </c>
      <c r="N971" s="361" t="str">
        <f t="shared" si="2000"/>
        <v>OK</v>
      </c>
      <c r="O971" s="361" t="str">
        <f t="shared" si="2001"/>
        <v>OK</v>
      </c>
      <c r="P971" s="361" t="str">
        <f t="shared" si="2002"/>
        <v>COND. MIN.</v>
      </c>
      <c r="Q971" s="361" t="str">
        <f t="shared" si="1989"/>
        <v>COND. MIN.</v>
      </c>
      <c r="R971" s="625"/>
      <c r="S971" s="625"/>
      <c r="T971" s="625"/>
      <c r="U971" s="625"/>
      <c r="V971" s="356">
        <f t="shared" si="1990"/>
        <v>27.929999958723783</v>
      </c>
      <c r="W971" s="356">
        <f t="shared" si="1991"/>
        <v>-127.09000000031665</v>
      </c>
      <c r="X971" s="361" t="str">
        <f t="shared" ref="X971:X974" si="2099">IF(V971&gt;0,"NORTE","SUL")</f>
        <v>NORTE</v>
      </c>
      <c r="Y971" s="361" t="str">
        <f t="shared" ref="Y971:Y974" si="2100">IF(W971&gt;0,"LESTE","OESTE")</f>
        <v>OESTE</v>
      </c>
      <c r="Z971" s="361" t="str">
        <f t="shared" ref="Z971:Z974" si="2101">IF(AND(X971="SUL", Y971="LESTE"),"SUDESTE", IF(AND(X971="SUL", Y971="OESTE"), "SUDOESTE", IF(AND(X971="NORTE", Y971="LESTE"), "NORDESTE", "NOROESTE")))</f>
        <v>NOROESTE</v>
      </c>
      <c r="AA971" s="358">
        <f t="shared" si="1992"/>
        <v>0.97671380264371344</v>
      </c>
      <c r="AB971" s="359">
        <f t="shared" ref="AB971:AB974" si="2102">DEGREES(ASIN(AA971))</f>
        <v>77.611084412196874</v>
      </c>
      <c r="AC971" s="360"/>
    </row>
    <row r="972" spans="1:29" ht="17.25" customHeight="1" x14ac:dyDescent="0.2">
      <c r="A972" s="345" t="str">
        <f t="shared" si="1993"/>
        <v>MS 202</v>
      </c>
      <c r="B972" s="661">
        <f t="shared" si="1962"/>
        <v>95</v>
      </c>
      <c r="C972" s="661" t="str">
        <f t="shared" si="1963"/>
        <v>MS 202-95</v>
      </c>
      <c r="D972" s="346">
        <f t="shared" si="1988"/>
        <v>41971</v>
      </c>
      <c r="E972" s="364">
        <v>7162006.3595000003</v>
      </c>
      <c r="F972" s="365">
        <v>665788.8763</v>
      </c>
      <c r="G972" s="365">
        <v>896.11699999999996</v>
      </c>
      <c r="H972" s="355">
        <f t="shared" si="2093"/>
        <v>1.0125710065299867</v>
      </c>
      <c r="I972" s="356">
        <f t="shared" si="2094"/>
        <v>131.05856133661669</v>
      </c>
      <c r="J972" s="356">
        <f t="shared" si="2095"/>
        <v>-3.7000000000034561</v>
      </c>
      <c r="K972" s="356">
        <f t="shared" si="2096"/>
        <v>-202.70000000000437</v>
      </c>
      <c r="L972" s="356">
        <f t="shared" si="2097"/>
        <v>0.14465300093285524</v>
      </c>
      <c r="M972" s="356">
        <f t="shared" si="2098"/>
        <v>0.5285714285719223</v>
      </c>
      <c r="N972" s="361" t="str">
        <f t="shared" si="2000"/>
        <v>OK</v>
      </c>
      <c r="O972" s="361" t="str">
        <f t="shared" si="2001"/>
        <v>ATENÇÃO</v>
      </c>
      <c r="P972" s="361" t="str">
        <f t="shared" si="2002"/>
        <v>COND. MIN.</v>
      </c>
      <c r="Q972" s="361" t="str">
        <f t="shared" si="1989"/>
        <v>COND. MIN.</v>
      </c>
      <c r="R972" s="625"/>
      <c r="S972" s="625"/>
      <c r="T972" s="625"/>
      <c r="U972" s="625"/>
      <c r="V972" s="356">
        <f t="shared" si="1990"/>
        <v>28.509999997913837</v>
      </c>
      <c r="W972" s="356">
        <f t="shared" si="1991"/>
        <v>-127.91999999899417</v>
      </c>
      <c r="X972" s="361" t="str">
        <f t="shared" si="2099"/>
        <v>NORTE</v>
      </c>
      <c r="Y972" s="361" t="str">
        <f t="shared" si="2100"/>
        <v>OESTE</v>
      </c>
      <c r="Z972" s="361" t="str">
        <f t="shared" si="2101"/>
        <v>NOROESTE</v>
      </c>
      <c r="AA972" s="358">
        <f t="shared" si="1992"/>
        <v>0.97604150770639397</v>
      </c>
      <c r="AB972" s="359">
        <f t="shared" si="2102"/>
        <v>77.432806758024938</v>
      </c>
      <c r="AC972" s="360"/>
    </row>
    <row r="973" spans="1:29" ht="17.25" customHeight="1" x14ac:dyDescent="0.2">
      <c r="A973" s="345" t="str">
        <f t="shared" si="1993"/>
        <v>MS 202</v>
      </c>
      <c r="B973" s="661">
        <f t="shared" si="1962"/>
        <v>96</v>
      </c>
      <c r="C973" s="661" t="str">
        <f t="shared" si="1963"/>
        <v>MS 202-96</v>
      </c>
      <c r="D973" s="346">
        <f t="shared" si="1988"/>
        <v>41978</v>
      </c>
      <c r="E973" s="364">
        <v>7162006.3622000003</v>
      </c>
      <c r="F973" s="365">
        <v>665788.86340000003</v>
      </c>
      <c r="G973" s="365">
        <v>896.096</v>
      </c>
      <c r="H973" s="355">
        <f t="shared" si="2093"/>
        <v>1.3179529569258497</v>
      </c>
      <c r="I973" s="356">
        <f t="shared" si="2094"/>
        <v>132.37640461695099</v>
      </c>
      <c r="J973" s="356">
        <f t="shared" si="2095"/>
        <v>-2.0999999999958163</v>
      </c>
      <c r="K973" s="356">
        <f t="shared" si="2096"/>
        <v>-204.80000000000018</v>
      </c>
      <c r="L973" s="356">
        <f t="shared" si="2097"/>
        <v>0.18827899384654995</v>
      </c>
      <c r="M973" s="356">
        <f t="shared" si="2098"/>
        <v>0.29999999999940236</v>
      </c>
      <c r="N973" s="361" t="str">
        <f t="shared" si="2000"/>
        <v>OK</v>
      </c>
      <c r="O973" s="361" t="str">
        <f t="shared" si="2001"/>
        <v>ATENÇÃO</v>
      </c>
      <c r="P973" s="361" t="str">
        <f t="shared" si="2002"/>
        <v>COND. MIN.</v>
      </c>
      <c r="Q973" s="361" t="str">
        <f t="shared" si="1989"/>
        <v>COND. MIN.</v>
      </c>
      <c r="R973" s="625"/>
      <c r="S973" s="625"/>
      <c r="T973" s="625"/>
      <c r="U973" s="625"/>
      <c r="V973" s="356">
        <f t="shared" si="1990"/>
        <v>28.780000004917383</v>
      </c>
      <c r="W973" s="356">
        <f t="shared" si="1991"/>
        <v>-129.20999999623746</v>
      </c>
      <c r="X973" s="361" t="str">
        <f t="shared" si="2099"/>
        <v>NORTE</v>
      </c>
      <c r="Y973" s="361" t="str">
        <f t="shared" si="2100"/>
        <v>OESTE</v>
      </c>
      <c r="Z973" s="361" t="str">
        <f t="shared" si="2101"/>
        <v>NOROESTE</v>
      </c>
      <c r="AA973" s="358">
        <f t="shared" si="1992"/>
        <v>0.97605378455960123</v>
      </c>
      <c r="AB973" s="359">
        <f t="shared" si="2102"/>
        <v>77.436039990210645</v>
      </c>
      <c r="AC973" s="360"/>
    </row>
    <row r="974" spans="1:29" ht="17.25" customHeight="1" x14ac:dyDescent="0.2">
      <c r="A974" s="345" t="str">
        <f t="shared" si="1993"/>
        <v>MS 202</v>
      </c>
      <c r="B974" s="661">
        <f t="shared" si="1962"/>
        <v>97</v>
      </c>
      <c r="C974" s="661" t="str">
        <f t="shared" si="1963"/>
        <v>MS 202-97</v>
      </c>
      <c r="D974" s="346">
        <f t="shared" ref="D974:D997" si="2103">D102</f>
        <v>41985</v>
      </c>
      <c r="E974" s="364">
        <v>7162006.3553999998</v>
      </c>
      <c r="F974" s="365">
        <v>665788.85549999995</v>
      </c>
      <c r="G974" s="365">
        <v>896.08699999999999</v>
      </c>
      <c r="H974" s="355">
        <f t="shared" si="2093"/>
        <v>1.0423531497975531</v>
      </c>
      <c r="I974" s="356">
        <f t="shared" si="2094"/>
        <v>133.00229320716016</v>
      </c>
      <c r="J974" s="356">
        <f t="shared" si="2095"/>
        <v>-0.90000000000145519</v>
      </c>
      <c r="K974" s="356">
        <f t="shared" si="2096"/>
        <v>-205.70000000000164</v>
      </c>
      <c r="L974" s="356">
        <f t="shared" si="2097"/>
        <v>0.14890759282822189</v>
      </c>
      <c r="M974" s="356">
        <f t="shared" si="2098"/>
        <v>0.12857142857163645</v>
      </c>
      <c r="N974" s="361" t="str">
        <f t="shared" si="2000"/>
        <v>OK</v>
      </c>
      <c r="O974" s="361" t="str">
        <f t="shared" si="2001"/>
        <v>OK</v>
      </c>
      <c r="P974" s="361" t="str">
        <f t="shared" si="2002"/>
        <v>COND. MIN.</v>
      </c>
      <c r="Q974" s="361" t="str">
        <f t="shared" si="1989"/>
        <v>COND. MIN.</v>
      </c>
      <c r="R974" s="625"/>
      <c r="S974" s="625"/>
      <c r="T974" s="625"/>
      <c r="U974" s="625"/>
      <c r="V974" s="356">
        <f t="shared" si="1990"/>
        <v>28.099999949336052</v>
      </c>
      <c r="W974" s="356">
        <f t="shared" si="1991"/>
        <v>-130.00000000465661</v>
      </c>
      <c r="X974" s="361" t="str">
        <f t="shared" si="2099"/>
        <v>NORTE</v>
      </c>
      <c r="Y974" s="361" t="str">
        <f t="shared" si="2100"/>
        <v>OESTE</v>
      </c>
      <c r="Z974" s="361" t="str">
        <f t="shared" si="2101"/>
        <v>NOROESTE</v>
      </c>
      <c r="AA974" s="358">
        <f t="shared" si="1992"/>
        <v>0.97744360902255634</v>
      </c>
      <c r="AB974" s="359">
        <f t="shared" si="2102"/>
        <v>77.807516483440992</v>
      </c>
      <c r="AC974" s="360"/>
    </row>
    <row r="975" spans="1:29" ht="17.25" customHeight="1" x14ac:dyDescent="0.25">
      <c r="A975" s="345" t="str">
        <f t="shared" si="1993"/>
        <v>MS 202</v>
      </c>
      <c r="B975" s="661">
        <f t="shared" si="1962"/>
        <v>98</v>
      </c>
      <c r="C975" s="661" t="str">
        <f t="shared" si="1963"/>
        <v>MS 202-98</v>
      </c>
      <c r="D975" s="346">
        <f t="shared" si="2103"/>
        <v>41992</v>
      </c>
      <c r="E975" s="347">
        <v>7162006.3733999999</v>
      </c>
      <c r="F975" s="348">
        <v>665788.84569999995</v>
      </c>
      <c r="G975" s="348">
        <v>896.05499999999995</v>
      </c>
      <c r="H975" s="355">
        <f t="shared" ref="H975" si="2104">SQRT((E975-E974)^2+(F975-F974)^2)*100</f>
        <v>2.0494877546084247</v>
      </c>
      <c r="I975" s="356">
        <f t="shared" ref="I975" si="2105">SQRT((E975-$E$878)^2+(F975-$F$878)^2)*100</f>
        <v>134.34943393673419</v>
      </c>
      <c r="J975" s="356">
        <f t="shared" ref="J975" si="2106">(G975-G974)*100</f>
        <v>-3.2000000000039108</v>
      </c>
      <c r="K975" s="356">
        <f t="shared" ref="K975" si="2107">(G975-$G$878)*100</f>
        <v>-208.90000000000555</v>
      </c>
      <c r="L975" s="356">
        <f t="shared" ref="L975" si="2108">H975/(D975-D974)</f>
        <v>0.29278396494406067</v>
      </c>
      <c r="M975" s="356">
        <f t="shared" ref="M975" si="2109">ABS(J975/(D975-D974))</f>
        <v>0.45714285714341585</v>
      </c>
      <c r="N975" s="361" t="str">
        <f t="shared" si="2000"/>
        <v>ATENÇÃO</v>
      </c>
      <c r="O975" s="361" t="str">
        <f t="shared" si="2001"/>
        <v>ATENÇÃO</v>
      </c>
      <c r="P975" s="361" t="str">
        <f t="shared" si="2002"/>
        <v>COND. MIN.</v>
      </c>
      <c r="Q975" s="361" t="str">
        <f t="shared" ref="Q975:Q997" si="2110">IF(M975&lt;=2,"COND. MIN.",IF(AND(2&lt;M975, M975&lt;=4),"ATENÇÃO",IF(AND(4&lt;M975, M975&lt;=10),"ALERTA","INTERVENÇÃO")))</f>
        <v>COND. MIN.</v>
      </c>
      <c r="R975" s="625"/>
      <c r="S975" s="625"/>
      <c r="T975" s="625"/>
      <c r="U975" s="625"/>
      <c r="V975" s="356">
        <f t="shared" ref="V975:V997" si="2111">(E975-$E$878)*100</f>
        <v>29.899999964982271</v>
      </c>
      <c r="W975" s="356">
        <f t="shared" ref="W975:W997" si="2112">(F975-$F$878)*100</f>
        <v>-130.98000000463799</v>
      </c>
      <c r="X975" s="361" t="str">
        <f t="shared" ref="X975" si="2113">IF(V975&gt;0,"NORTE","SUL")</f>
        <v>NORTE</v>
      </c>
      <c r="Y975" s="361" t="str">
        <f t="shared" ref="Y975" si="2114">IF(W975&gt;0,"LESTE","OESTE")</f>
        <v>OESTE</v>
      </c>
      <c r="Z975" s="361" t="str">
        <f t="shared" ref="Z975" si="2115">IF(AND(X975="SUL", Y975="LESTE"),"SUDESTE", IF(AND(X975="SUL", Y975="OESTE"), "SUDOESTE", IF(AND(X975="NORTE", Y975="LESTE"), "NORDESTE", "NOROESTE")))</f>
        <v>NOROESTE</v>
      </c>
      <c r="AA975" s="358">
        <f t="shared" ref="AA975:AA997" si="2116">ABS(ROUND(W975,2)/ROUND(I975,2))</f>
        <v>0.97491626349088201</v>
      </c>
      <c r="AB975" s="359">
        <f t="shared" ref="AB975" si="2117">DEGREES(ASIN(AA975))</f>
        <v>77.139858124761631</v>
      </c>
      <c r="AC975" s="360"/>
    </row>
    <row r="976" spans="1:29" ht="17.25" customHeight="1" x14ac:dyDescent="0.2">
      <c r="A976" s="345" t="str">
        <f t="shared" si="1993"/>
        <v>MS 202</v>
      </c>
      <c r="B976" s="661">
        <f t="shared" si="1962"/>
        <v>99</v>
      </c>
      <c r="C976" s="661" t="str">
        <f t="shared" si="1963"/>
        <v>MS 202-99</v>
      </c>
      <c r="D976" s="346">
        <f t="shared" si="2103"/>
        <v>41999</v>
      </c>
      <c r="E976" s="364">
        <v>7162006.3733999999</v>
      </c>
      <c r="F976" s="365">
        <v>665788.84569999995</v>
      </c>
      <c r="G976" s="365">
        <v>896.08500000000004</v>
      </c>
      <c r="H976" s="355">
        <f t="shared" ref="H976" si="2118">SQRT((E976-E975)^2+(F976-F975)^2)*100</f>
        <v>0</v>
      </c>
      <c r="I976" s="356">
        <f t="shared" ref="I976" si="2119">SQRT((E976-$E$878)^2+(F976-$F$878)^2)*100</f>
        <v>134.34943393673419</v>
      </c>
      <c r="J976" s="356">
        <f t="shared" ref="J976" si="2120">(G976-G975)*100</f>
        <v>3.0000000000086402</v>
      </c>
      <c r="K976" s="356">
        <f t="shared" ref="K976" si="2121">(G976-$G$878)*100</f>
        <v>-205.89999999999691</v>
      </c>
      <c r="L976" s="356">
        <f t="shared" ref="L976" si="2122">H976/(D976-D975)</f>
        <v>0</v>
      </c>
      <c r="M976" s="356">
        <f t="shared" ref="M976" si="2123">ABS(J976/(D976-D975))</f>
        <v>0.42857142857266289</v>
      </c>
      <c r="N976" s="361" t="str">
        <f t="shared" si="2000"/>
        <v>OK</v>
      </c>
      <c r="O976" s="361" t="str">
        <f t="shared" si="2001"/>
        <v>ATENÇÃO</v>
      </c>
      <c r="P976" s="361" t="str">
        <f t="shared" si="2002"/>
        <v>COND. MIN.</v>
      </c>
      <c r="Q976" s="361" t="str">
        <f t="shared" si="2110"/>
        <v>COND. MIN.</v>
      </c>
      <c r="R976" s="625"/>
      <c r="S976" s="625"/>
      <c r="T976" s="625"/>
      <c r="U976" s="625"/>
      <c r="V976" s="356">
        <f t="shared" si="2111"/>
        <v>29.899999964982271</v>
      </c>
      <c r="W976" s="356">
        <f t="shared" si="2112"/>
        <v>-130.98000000463799</v>
      </c>
      <c r="X976" s="361" t="str">
        <f t="shared" ref="X976" si="2124">IF(V976&gt;0,"NORTE","SUL")</f>
        <v>NORTE</v>
      </c>
      <c r="Y976" s="361" t="str">
        <f t="shared" ref="Y976" si="2125">IF(W976&gt;0,"LESTE","OESTE")</f>
        <v>OESTE</v>
      </c>
      <c r="Z976" s="361" t="str">
        <f t="shared" ref="Z976" si="2126">IF(AND(X976="SUL", Y976="LESTE"),"SUDESTE", IF(AND(X976="SUL", Y976="OESTE"), "SUDOESTE", IF(AND(X976="NORTE", Y976="LESTE"), "NORDESTE", "NOROESTE")))</f>
        <v>NOROESTE</v>
      </c>
      <c r="AA976" s="358">
        <f t="shared" si="2116"/>
        <v>0.97491626349088201</v>
      </c>
      <c r="AB976" s="359">
        <f t="shared" ref="AB976" si="2127">DEGREES(ASIN(AA976))</f>
        <v>77.139858124761631</v>
      </c>
      <c r="AC976" s="360"/>
    </row>
    <row r="977" spans="1:29" ht="17.25" customHeight="1" x14ac:dyDescent="0.25">
      <c r="A977" s="345" t="str">
        <f t="shared" si="1993"/>
        <v>MS 202</v>
      </c>
      <c r="B977" s="661">
        <f t="shared" si="1962"/>
        <v>100</v>
      </c>
      <c r="C977" s="661" t="str">
        <f t="shared" si="1963"/>
        <v>MS 202-100</v>
      </c>
      <c r="D977" s="346">
        <f t="shared" si="2103"/>
        <v>42006</v>
      </c>
      <c r="E977" s="347">
        <v>7162006.3699000003</v>
      </c>
      <c r="F977" s="348">
        <v>665788.8334</v>
      </c>
      <c r="G977" s="348">
        <v>896.02200000000005</v>
      </c>
      <c r="H977" s="355">
        <f t="shared" ref="H977:H982" si="2128">SQRT((E977-E976)^2+(F977-F976)^2)*100</f>
        <v>1.2788275728861604</v>
      </c>
      <c r="I977" s="356">
        <f t="shared" ref="I977:I982" si="2129">SQRT((E977-$E$878)^2+(F977-$F$878)^2)*100</f>
        <v>135.4720878992714</v>
      </c>
      <c r="J977" s="356">
        <f t="shared" ref="J977:J982" si="2130">(G977-G976)*100</f>
        <v>-6.2999999999988177</v>
      </c>
      <c r="K977" s="356">
        <f t="shared" ref="K977:K982" si="2131">(G977-$G$878)*100</f>
        <v>-212.19999999999573</v>
      </c>
      <c r="L977" s="356">
        <f t="shared" ref="L977:L982" si="2132">H977/(D977-D976)</f>
        <v>0.1826896532694515</v>
      </c>
      <c r="M977" s="356">
        <f t="shared" ref="M977:M982" si="2133">ABS(J977/(D977-D976))</f>
        <v>0.89999999999983105</v>
      </c>
      <c r="N977" s="361" t="str">
        <f t="shared" si="2000"/>
        <v>OK</v>
      </c>
      <c r="O977" s="361" t="str">
        <f t="shared" si="2001"/>
        <v>ATENÇÃO</v>
      </c>
      <c r="P977" s="361" t="str">
        <f t="shared" si="2002"/>
        <v>COND. MIN.</v>
      </c>
      <c r="Q977" s="361" t="str">
        <f t="shared" si="2110"/>
        <v>COND. MIN.</v>
      </c>
      <c r="R977" s="625"/>
      <c r="S977" s="625"/>
      <c r="T977" s="625"/>
      <c r="U977" s="625"/>
      <c r="V977" s="356">
        <f t="shared" si="2111"/>
        <v>29.550000000745058</v>
      </c>
      <c r="W977" s="356">
        <f t="shared" si="2112"/>
        <v>-132.20999999903142</v>
      </c>
      <c r="X977" s="361" t="str">
        <f t="shared" ref="X977:X982" si="2134">IF(V977&gt;0,"NORTE","SUL")</f>
        <v>NORTE</v>
      </c>
      <c r="Y977" s="361" t="str">
        <f t="shared" ref="Y977:Y982" si="2135">IF(W977&gt;0,"LESTE","OESTE")</f>
        <v>OESTE</v>
      </c>
      <c r="Z977" s="361" t="str">
        <f t="shared" ref="Z977:Z982" si="2136">IF(AND(X977="SUL", Y977="LESTE"),"SUDESTE", IF(AND(X977="SUL", Y977="OESTE"), "SUDOESTE", IF(AND(X977="NORTE", Y977="LESTE"), "NORDESTE", "NOROESTE")))</f>
        <v>NOROESTE</v>
      </c>
      <c r="AA977" s="358">
        <f t="shared" si="2116"/>
        <v>0.97593563150513041</v>
      </c>
      <c r="AB977" s="359">
        <f t="shared" ref="AB977:AB982" si="2137">DEGREES(ASIN(AA977))</f>
        <v>77.404957090500389</v>
      </c>
      <c r="AC977" s="360"/>
    </row>
    <row r="978" spans="1:29" ht="17.25" customHeight="1" x14ac:dyDescent="0.25">
      <c r="A978" s="345" t="str">
        <f t="shared" si="1993"/>
        <v>MS 202</v>
      </c>
      <c r="B978" s="661">
        <f t="shared" si="1962"/>
        <v>101</v>
      </c>
      <c r="C978" s="661" t="str">
        <f t="shared" si="1963"/>
        <v>MS 202-101</v>
      </c>
      <c r="D978" s="346">
        <f t="shared" si="2103"/>
        <v>42013</v>
      </c>
      <c r="E978" s="347">
        <v>7162006.3790999996</v>
      </c>
      <c r="F978" s="348">
        <v>665788.82519999996</v>
      </c>
      <c r="G978" s="348">
        <v>896.00400000000002</v>
      </c>
      <c r="H978" s="355">
        <f t="shared" si="2128"/>
        <v>1.2323959886326037</v>
      </c>
      <c r="I978" s="356">
        <f t="shared" si="2129"/>
        <v>136.47491269983186</v>
      </c>
      <c r="J978" s="356">
        <f t="shared" si="2130"/>
        <v>-1.8000000000029104</v>
      </c>
      <c r="K978" s="356">
        <f t="shared" si="2131"/>
        <v>-213.99999999999864</v>
      </c>
      <c r="L978" s="356">
        <f t="shared" si="2132"/>
        <v>0.17605656980465767</v>
      </c>
      <c r="M978" s="356">
        <f t="shared" si="2133"/>
        <v>0.2571428571432729</v>
      </c>
      <c r="N978" s="361" t="str">
        <f t="shared" si="2000"/>
        <v>OK</v>
      </c>
      <c r="O978" s="361" t="str">
        <f t="shared" si="2001"/>
        <v>ATENÇÃO</v>
      </c>
      <c r="P978" s="361" t="str">
        <f t="shared" si="2002"/>
        <v>COND. MIN.</v>
      </c>
      <c r="Q978" s="361" t="str">
        <f t="shared" si="2110"/>
        <v>COND. MIN.</v>
      </c>
      <c r="R978" s="625"/>
      <c r="S978" s="625"/>
      <c r="T978" s="625"/>
      <c r="U978" s="625"/>
      <c r="V978" s="356">
        <f t="shared" si="2111"/>
        <v>30.469999928027391</v>
      </c>
      <c r="W978" s="356">
        <f t="shared" si="2112"/>
        <v>-133.03000000305474</v>
      </c>
      <c r="X978" s="361" t="str">
        <f t="shared" si="2134"/>
        <v>NORTE</v>
      </c>
      <c r="Y978" s="361" t="str">
        <f t="shared" si="2135"/>
        <v>OESTE</v>
      </c>
      <c r="Z978" s="361" t="str">
        <f t="shared" si="2136"/>
        <v>NOROESTE</v>
      </c>
      <c r="AA978" s="358">
        <f t="shared" si="2116"/>
        <v>0.97479299479739134</v>
      </c>
      <c r="AB978" s="359">
        <f t="shared" si="2137"/>
        <v>77.108163971034415</v>
      </c>
      <c r="AC978" s="360"/>
    </row>
    <row r="979" spans="1:29" ht="17.25" customHeight="1" x14ac:dyDescent="0.25">
      <c r="A979" s="345" t="str">
        <f t="shared" si="1993"/>
        <v>MS 202</v>
      </c>
      <c r="B979" s="661">
        <f t="shared" si="1962"/>
        <v>102</v>
      </c>
      <c r="C979" s="661" t="str">
        <f t="shared" si="1963"/>
        <v>MS 202-102</v>
      </c>
      <c r="D979" s="346">
        <f t="shared" si="2103"/>
        <v>42020</v>
      </c>
      <c r="E979" s="347">
        <v>7162006.3783999998</v>
      </c>
      <c r="F979" s="348">
        <v>665788.82860000001</v>
      </c>
      <c r="G979" s="348">
        <v>895.99699999999996</v>
      </c>
      <c r="H979" s="355">
        <f t="shared" si="2128"/>
        <v>0.34713109837078598</v>
      </c>
      <c r="I979" s="356">
        <f t="shared" si="2129"/>
        <v>136.12786671657597</v>
      </c>
      <c r="J979" s="356">
        <f t="shared" si="2130"/>
        <v>-0.70000000000618456</v>
      </c>
      <c r="K979" s="356">
        <f t="shared" si="2131"/>
        <v>-214.70000000000482</v>
      </c>
      <c r="L979" s="356">
        <f t="shared" si="2132"/>
        <v>4.959015691011228E-2</v>
      </c>
      <c r="M979" s="356">
        <f t="shared" si="2133"/>
        <v>0.10000000000088351</v>
      </c>
      <c r="N979" s="361" t="str">
        <f t="shared" si="2000"/>
        <v>OK</v>
      </c>
      <c r="O979" s="361" t="str">
        <f t="shared" si="2001"/>
        <v>OK</v>
      </c>
      <c r="P979" s="361" t="str">
        <f t="shared" si="2002"/>
        <v>COND. MIN.</v>
      </c>
      <c r="Q979" s="361" t="str">
        <f t="shared" si="2110"/>
        <v>COND. MIN.</v>
      </c>
      <c r="R979" s="625"/>
      <c r="S979" s="625"/>
      <c r="T979" s="625"/>
      <c r="U979" s="625"/>
      <c r="V979" s="356">
        <f t="shared" si="2111"/>
        <v>30.3999999538064</v>
      </c>
      <c r="W979" s="356">
        <f t="shared" si="2112"/>
        <v>-132.68999999854714</v>
      </c>
      <c r="X979" s="361" t="str">
        <f t="shared" si="2134"/>
        <v>NORTE</v>
      </c>
      <c r="Y979" s="361" t="str">
        <f t="shared" si="2135"/>
        <v>OESTE</v>
      </c>
      <c r="Z979" s="361" t="str">
        <f t="shared" si="2136"/>
        <v>NOROESTE</v>
      </c>
      <c r="AA979" s="358">
        <f t="shared" si="2116"/>
        <v>0.97473003746418863</v>
      </c>
      <c r="AB979" s="359">
        <f t="shared" si="2137"/>
        <v>77.092006250920718</v>
      </c>
      <c r="AC979" s="360"/>
    </row>
    <row r="980" spans="1:29" ht="17.25" customHeight="1" x14ac:dyDescent="0.25">
      <c r="A980" s="345" t="str">
        <f t="shared" si="1993"/>
        <v>MS 202</v>
      </c>
      <c r="B980" s="661">
        <f t="shared" si="1962"/>
        <v>103</v>
      </c>
      <c r="C980" s="661" t="str">
        <f t="shared" si="1963"/>
        <v>MS 202-103</v>
      </c>
      <c r="D980" s="346">
        <f t="shared" si="2103"/>
        <v>42027</v>
      </c>
      <c r="E980" s="347">
        <v>7162006.3808000004</v>
      </c>
      <c r="F980" s="348">
        <v>665788.80579999997</v>
      </c>
      <c r="G980" s="348">
        <v>895.97400000000005</v>
      </c>
      <c r="H980" s="355">
        <f t="shared" si="2128"/>
        <v>2.2925967905143008</v>
      </c>
      <c r="I980" s="356">
        <f t="shared" si="2129"/>
        <v>138.40415637284701</v>
      </c>
      <c r="J980" s="356">
        <f t="shared" si="2130"/>
        <v>-2.299999999991087</v>
      </c>
      <c r="K980" s="356">
        <f t="shared" si="2131"/>
        <v>-216.99999999999591</v>
      </c>
      <c r="L980" s="356">
        <f t="shared" si="2132"/>
        <v>0.32751382721632866</v>
      </c>
      <c r="M980" s="356">
        <f t="shared" si="2133"/>
        <v>0.32857142857015526</v>
      </c>
      <c r="N980" s="361" t="str">
        <f t="shared" si="2000"/>
        <v>ATENÇÃO</v>
      </c>
      <c r="O980" s="361" t="str">
        <f t="shared" si="2001"/>
        <v>ATENÇÃO</v>
      </c>
      <c r="P980" s="361" t="str">
        <f t="shared" si="2002"/>
        <v>COND. MIN.</v>
      </c>
      <c r="Q980" s="361" t="str">
        <f t="shared" si="2110"/>
        <v>COND. MIN.</v>
      </c>
      <c r="R980" s="625"/>
      <c r="S980" s="625"/>
      <c r="T980" s="625"/>
      <c r="U980" s="625"/>
      <c r="V980" s="356">
        <f t="shared" si="2111"/>
        <v>30.640000011771917</v>
      </c>
      <c r="W980" s="356">
        <f t="shared" si="2112"/>
        <v>-134.97000000206754</v>
      </c>
      <c r="X980" s="361" t="str">
        <f t="shared" si="2134"/>
        <v>NORTE</v>
      </c>
      <c r="Y980" s="361" t="str">
        <f t="shared" si="2135"/>
        <v>OESTE</v>
      </c>
      <c r="Z980" s="361" t="str">
        <f t="shared" si="2136"/>
        <v>NOROESTE</v>
      </c>
      <c r="AA980" s="358">
        <f t="shared" si="2116"/>
        <v>0.97521676300578031</v>
      </c>
      <c r="AB980" s="359">
        <f t="shared" si="2137"/>
        <v>77.217444594620844</v>
      </c>
      <c r="AC980" s="360"/>
    </row>
    <row r="981" spans="1:29" ht="17.25" customHeight="1" x14ac:dyDescent="0.25">
      <c r="A981" s="345" t="str">
        <f t="shared" si="1993"/>
        <v>MS 202</v>
      </c>
      <c r="B981" s="661">
        <f t="shared" si="1962"/>
        <v>104</v>
      </c>
      <c r="C981" s="661" t="str">
        <f t="shared" si="1963"/>
        <v>MS 202-104</v>
      </c>
      <c r="D981" s="346">
        <f t="shared" si="2103"/>
        <v>42034</v>
      </c>
      <c r="E981" s="347">
        <v>7162006.3821999999</v>
      </c>
      <c r="F981" s="348">
        <v>665788.80610000005</v>
      </c>
      <c r="G981" s="348">
        <v>895.96400000000006</v>
      </c>
      <c r="H981" s="355">
        <f t="shared" si="2128"/>
        <v>0.1431781617373932</v>
      </c>
      <c r="I981" s="356">
        <f t="shared" si="2129"/>
        <v>138.40596806551838</v>
      </c>
      <c r="J981" s="356">
        <f t="shared" si="2130"/>
        <v>-0.99999999999909051</v>
      </c>
      <c r="K981" s="356">
        <f t="shared" si="2131"/>
        <v>-217.999999999995</v>
      </c>
      <c r="L981" s="356">
        <f t="shared" si="2132"/>
        <v>2.0454023105341886E-2</v>
      </c>
      <c r="M981" s="356">
        <f t="shared" si="2133"/>
        <v>0.14285714285701293</v>
      </c>
      <c r="N981" s="361" t="str">
        <f t="shared" si="2000"/>
        <v>OK</v>
      </c>
      <c r="O981" s="361" t="str">
        <f t="shared" si="2001"/>
        <v>OK</v>
      </c>
      <c r="P981" s="361" t="str">
        <f t="shared" si="2002"/>
        <v>COND. MIN.</v>
      </c>
      <c r="Q981" s="361" t="str">
        <f t="shared" si="2110"/>
        <v>COND. MIN.</v>
      </c>
      <c r="R981" s="625"/>
      <c r="S981" s="625"/>
      <c r="T981" s="625"/>
      <c r="U981" s="625"/>
      <c r="V981" s="356">
        <f t="shared" si="2111"/>
        <v>30.7799999602139</v>
      </c>
      <c r="W981" s="356">
        <f t="shared" si="2112"/>
        <v>-134.93999999482185</v>
      </c>
      <c r="X981" s="361" t="str">
        <f t="shared" si="2134"/>
        <v>NORTE</v>
      </c>
      <c r="Y981" s="361" t="str">
        <f t="shared" si="2135"/>
        <v>OESTE</v>
      </c>
      <c r="Z981" s="361" t="str">
        <f t="shared" si="2136"/>
        <v>NOROESTE</v>
      </c>
      <c r="AA981" s="358">
        <f t="shared" si="2116"/>
        <v>0.97492955711292539</v>
      </c>
      <c r="AB981" s="359">
        <f t="shared" si="2137"/>
        <v>77.143280694629667</v>
      </c>
      <c r="AC981" s="360"/>
    </row>
    <row r="982" spans="1:29" ht="17.25" customHeight="1" x14ac:dyDescent="0.25">
      <c r="A982" s="345" t="str">
        <f t="shared" si="1993"/>
        <v>MS 202</v>
      </c>
      <c r="B982" s="661">
        <f t="shared" si="1962"/>
        <v>105</v>
      </c>
      <c r="C982" s="661" t="str">
        <f t="shared" si="1963"/>
        <v>MS 202-105</v>
      </c>
      <c r="D982" s="346">
        <f t="shared" si="2103"/>
        <v>42041</v>
      </c>
      <c r="E982" s="347">
        <v>7162006.3707999997</v>
      </c>
      <c r="F982" s="348">
        <v>665788.79700000002</v>
      </c>
      <c r="G982" s="348">
        <v>895.94500000000005</v>
      </c>
      <c r="H982" s="355">
        <f t="shared" si="2128"/>
        <v>1.4586637886559104</v>
      </c>
      <c r="I982" s="356">
        <f t="shared" si="2129"/>
        <v>139.04586328175375</v>
      </c>
      <c r="J982" s="356">
        <f t="shared" si="2130"/>
        <v>-1.9000000000005457</v>
      </c>
      <c r="K982" s="356">
        <f t="shared" si="2131"/>
        <v>-219.89999999999554</v>
      </c>
      <c r="L982" s="356">
        <f t="shared" si="2132"/>
        <v>0.20838054123655864</v>
      </c>
      <c r="M982" s="356">
        <f t="shared" si="2133"/>
        <v>0.2714285714286494</v>
      </c>
      <c r="N982" s="361" t="str">
        <f t="shared" si="2000"/>
        <v>OK</v>
      </c>
      <c r="O982" s="361" t="str">
        <f t="shared" si="2001"/>
        <v>ATENÇÃO</v>
      </c>
      <c r="P982" s="361" t="str">
        <f t="shared" si="2002"/>
        <v>COND. MIN.</v>
      </c>
      <c r="Q982" s="361" t="str">
        <f t="shared" si="2110"/>
        <v>COND. MIN.</v>
      </c>
      <c r="R982" s="625"/>
      <c r="S982" s="625"/>
      <c r="T982" s="625"/>
      <c r="U982" s="625"/>
      <c r="V982" s="356">
        <f t="shared" si="2111"/>
        <v>29.639999940991402</v>
      </c>
      <c r="W982" s="356">
        <f t="shared" si="2112"/>
        <v>-135.84999999729916</v>
      </c>
      <c r="X982" s="361" t="str">
        <f t="shared" si="2134"/>
        <v>NORTE</v>
      </c>
      <c r="Y982" s="361" t="str">
        <f t="shared" si="2135"/>
        <v>OESTE</v>
      </c>
      <c r="Z982" s="361" t="str">
        <f t="shared" si="2136"/>
        <v>NOROESTE</v>
      </c>
      <c r="AA982" s="358">
        <f t="shared" si="2116"/>
        <v>0.9769866954332973</v>
      </c>
      <c r="AB982" s="359">
        <f t="shared" si="2137"/>
        <v>77.6841741690574</v>
      </c>
      <c r="AC982" s="360"/>
    </row>
    <row r="983" spans="1:29" ht="17.25" customHeight="1" x14ac:dyDescent="0.25">
      <c r="A983" s="345" t="str">
        <f t="shared" si="1993"/>
        <v>MS 202</v>
      </c>
      <c r="B983" s="661">
        <f t="shared" si="1962"/>
        <v>106</v>
      </c>
      <c r="C983" s="661" t="str">
        <f t="shared" si="1963"/>
        <v>MS 202-106</v>
      </c>
      <c r="D983" s="346">
        <f t="shared" si="2103"/>
        <v>42048</v>
      </c>
      <c r="E983" s="347">
        <v>7162006.3822999997</v>
      </c>
      <c r="F983" s="348">
        <v>665788.79099999997</v>
      </c>
      <c r="G983" s="348">
        <v>895.92899999999997</v>
      </c>
      <c r="H983" s="355">
        <f t="shared" ref="H983:H984" si="2138">SQRT((E983-E982)^2+(F983-F982)^2)*100</f>
        <v>1.2971121815014259</v>
      </c>
      <c r="I983" s="356">
        <f t="shared" ref="I983:I984" si="2139">SQRT((E983-$E$878)^2+(F983-$F$878)^2)*100</f>
        <v>139.8807584951916</v>
      </c>
      <c r="J983" s="356">
        <f t="shared" ref="J983:J984" si="2140">(G983-G982)*100</f>
        <v>-1.6000000000076398</v>
      </c>
      <c r="K983" s="356">
        <f t="shared" ref="K983:K984" si="2141">(G983-$G$878)*100</f>
        <v>-221.50000000000318</v>
      </c>
      <c r="L983" s="356">
        <f t="shared" ref="L983:L984" si="2142">H983/(D983-D982)</f>
        <v>0.18530174021448942</v>
      </c>
      <c r="M983" s="356">
        <f t="shared" ref="M983:M984" si="2143">ABS(J983/(D983-D982))</f>
        <v>0.22857142857251997</v>
      </c>
      <c r="N983" s="361" t="str">
        <f t="shared" si="2000"/>
        <v>OK</v>
      </c>
      <c r="O983" s="361" t="str">
        <f t="shared" si="2001"/>
        <v>OK</v>
      </c>
      <c r="P983" s="361" t="str">
        <f t="shared" si="2002"/>
        <v>COND. MIN.</v>
      </c>
      <c r="Q983" s="361" t="str">
        <f t="shared" si="2110"/>
        <v>COND. MIN.</v>
      </c>
      <c r="R983" s="625"/>
      <c r="S983" s="625"/>
      <c r="T983" s="625"/>
      <c r="U983" s="625"/>
      <c r="V983" s="356">
        <f t="shared" si="2111"/>
        <v>30.789999943226576</v>
      </c>
      <c r="W983" s="356">
        <f t="shared" si="2112"/>
        <v>-136.45000000251457</v>
      </c>
      <c r="X983" s="361" t="str">
        <f t="shared" ref="X983:X984" si="2144">IF(V983&gt;0,"NORTE","SUL")</f>
        <v>NORTE</v>
      </c>
      <c r="Y983" s="361" t="str">
        <f t="shared" ref="Y983:Y984" si="2145">IF(W983&gt;0,"LESTE","OESTE")</f>
        <v>OESTE</v>
      </c>
      <c r="Z983" s="361" t="str">
        <f t="shared" ref="Z983:Z984" si="2146">IF(AND(X983="SUL", Y983="LESTE"),"SUDESTE", IF(AND(X983="SUL", Y983="OESTE"), "SUDOESTE", IF(AND(X983="NORTE", Y983="LESTE"), "NORDESTE", "NOROESTE")))</f>
        <v>NOROESTE</v>
      </c>
      <c r="AA983" s="358">
        <f t="shared" si="2116"/>
        <v>0.97547898198455818</v>
      </c>
      <c r="AB983" s="359">
        <f t="shared" ref="AB983:AB984" si="2147">DEGREES(ASIN(AA983))</f>
        <v>77.285527688014952</v>
      </c>
      <c r="AC983" s="360"/>
    </row>
    <row r="984" spans="1:29" ht="17.25" customHeight="1" x14ac:dyDescent="0.25">
      <c r="A984" s="345" t="str">
        <f t="shared" si="1993"/>
        <v>MS 202</v>
      </c>
      <c r="B984" s="661">
        <f t="shared" si="1962"/>
        <v>107</v>
      </c>
      <c r="C984" s="661" t="str">
        <f t="shared" si="1963"/>
        <v>MS 202-107</v>
      </c>
      <c r="D984" s="346">
        <f t="shared" si="2103"/>
        <v>42055</v>
      </c>
      <c r="E984" s="347">
        <v>7162006.3936999999</v>
      </c>
      <c r="F984" s="348">
        <v>665788.78500000003</v>
      </c>
      <c r="G984" s="348">
        <v>895.91300000000001</v>
      </c>
      <c r="H984" s="355">
        <f t="shared" si="2138"/>
        <v>1.2882546472324268</v>
      </c>
      <c r="I984" s="356">
        <f t="shared" si="2139"/>
        <v>140.72038728105406</v>
      </c>
      <c r="J984" s="356">
        <f t="shared" si="2140"/>
        <v>-1.5999999999962711</v>
      </c>
      <c r="K984" s="356">
        <f t="shared" si="2141"/>
        <v>-223.09999999999945</v>
      </c>
      <c r="L984" s="356">
        <f t="shared" si="2142"/>
        <v>0.18403637817606097</v>
      </c>
      <c r="M984" s="356">
        <f t="shared" si="2143"/>
        <v>0.22857142857089588</v>
      </c>
      <c r="N984" s="361" t="str">
        <f t="shared" si="2000"/>
        <v>OK</v>
      </c>
      <c r="O984" s="361" t="str">
        <f t="shared" si="2001"/>
        <v>OK</v>
      </c>
      <c r="P984" s="361" t="str">
        <f t="shared" si="2002"/>
        <v>COND. MIN.</v>
      </c>
      <c r="Q984" s="361" t="str">
        <f t="shared" si="2110"/>
        <v>COND. MIN.</v>
      </c>
      <c r="R984" s="625"/>
      <c r="S984" s="625"/>
      <c r="T984" s="625"/>
      <c r="U984" s="625"/>
      <c r="V984" s="356">
        <f t="shared" si="2111"/>
        <v>31.929999962449074</v>
      </c>
      <c r="W984" s="356">
        <f t="shared" si="2112"/>
        <v>-137.04999999608845</v>
      </c>
      <c r="X984" s="361" t="str">
        <f t="shared" si="2144"/>
        <v>NORTE</v>
      </c>
      <c r="Y984" s="361" t="str">
        <f t="shared" si="2145"/>
        <v>OESTE</v>
      </c>
      <c r="Z984" s="361" t="str">
        <f t="shared" si="2146"/>
        <v>NOROESTE</v>
      </c>
      <c r="AA984" s="358">
        <f t="shared" si="2116"/>
        <v>0.97391984081864702</v>
      </c>
      <c r="AB984" s="359">
        <f t="shared" si="2147"/>
        <v>76.885819185649538</v>
      </c>
      <c r="AC984" s="360"/>
    </row>
    <row r="985" spans="1:29" ht="17.25" customHeight="1" x14ac:dyDescent="0.25">
      <c r="A985" s="345" t="str">
        <f t="shared" si="1993"/>
        <v>MS 202</v>
      </c>
      <c r="B985" s="661">
        <f t="shared" si="1962"/>
        <v>108</v>
      </c>
      <c r="C985" s="661" t="str">
        <f t="shared" si="1963"/>
        <v>MS 202-108</v>
      </c>
      <c r="D985" s="346">
        <f t="shared" si="2103"/>
        <v>42062</v>
      </c>
      <c r="E985" s="347">
        <v>7162006.3923000004</v>
      </c>
      <c r="F985" s="348">
        <v>665788.77289999998</v>
      </c>
      <c r="G985" s="348">
        <v>895.89</v>
      </c>
      <c r="H985" s="355">
        <f t="shared" ref="H985:H987" si="2148">SQRT((E985-E984)^2+(F985-F984)^2)*100</f>
        <v>1.2180722465722258</v>
      </c>
      <c r="I985" s="356">
        <f t="shared" ref="I985:I987" si="2149">SQRT((E985-$E$878)^2+(F985-$F$878)^2)*100</f>
        <v>141.86765558510882</v>
      </c>
      <c r="J985" s="356">
        <f t="shared" ref="J985:J987" si="2150">(G985-G984)*100</f>
        <v>-2.3000000000024556</v>
      </c>
      <c r="K985" s="356">
        <f t="shared" ref="K985:K987" si="2151">(G985-$G$878)*100</f>
        <v>-225.40000000000191</v>
      </c>
      <c r="L985" s="356">
        <f t="shared" ref="L985:L987" si="2152">H985/(D985-D984)</f>
        <v>0.17401032093888941</v>
      </c>
      <c r="M985" s="356">
        <f t="shared" ref="M985:M987" si="2153">ABS(J985/(D985-D984))</f>
        <v>0.3285714285717794</v>
      </c>
      <c r="N985" s="361" t="str">
        <f t="shared" si="2000"/>
        <v>OK</v>
      </c>
      <c r="O985" s="361" t="str">
        <f t="shared" si="2001"/>
        <v>ATENÇÃO</v>
      </c>
      <c r="P985" s="361" t="str">
        <f t="shared" si="2002"/>
        <v>COND. MIN.</v>
      </c>
      <c r="Q985" s="361" t="str">
        <f t="shared" si="2110"/>
        <v>COND. MIN.</v>
      </c>
      <c r="R985" s="625"/>
      <c r="S985" s="625"/>
      <c r="T985" s="625"/>
      <c r="U985" s="625"/>
      <c r="V985" s="356">
        <f t="shared" si="2111"/>
        <v>31.790000014007092</v>
      </c>
      <c r="W985" s="356">
        <f t="shared" si="2112"/>
        <v>-138.26000000117347</v>
      </c>
      <c r="X985" s="361" t="str">
        <f t="shared" ref="X985:X987" si="2154">IF(V985&gt;0,"NORTE","SUL")</f>
        <v>NORTE</v>
      </c>
      <c r="Y985" s="361" t="str">
        <f t="shared" ref="Y985:Y987" si="2155">IF(W985&gt;0,"LESTE","OESTE")</f>
        <v>OESTE</v>
      </c>
      <c r="Z985" s="361" t="str">
        <f t="shared" ref="Z985:Z987" si="2156">IF(AND(X985="SUL", Y985="LESTE"),"SUDESTE", IF(AND(X985="SUL", Y985="OESTE"), "SUDOESTE", IF(AND(X985="NORTE", Y985="LESTE"), "NORDESTE", "NOROESTE")))</f>
        <v>NOROESTE</v>
      </c>
      <c r="AA985" s="358">
        <f t="shared" si="2116"/>
        <v>0.97455416930993155</v>
      </c>
      <c r="AB985" s="359">
        <f t="shared" ref="AB985:AB987" si="2157">DEGREES(ASIN(AA985))</f>
        <v>77.046975449568961</v>
      </c>
      <c r="AC985" s="360"/>
    </row>
    <row r="986" spans="1:29" ht="17.25" customHeight="1" x14ac:dyDescent="0.25">
      <c r="A986" s="345" t="str">
        <f t="shared" si="1993"/>
        <v>MS 202</v>
      </c>
      <c r="B986" s="661">
        <f t="shared" si="1962"/>
        <v>109</v>
      </c>
      <c r="C986" s="661" t="str">
        <f t="shared" si="1963"/>
        <v>MS 202-109</v>
      </c>
      <c r="D986" s="346">
        <f t="shared" si="2103"/>
        <v>42069</v>
      </c>
      <c r="E986" s="347">
        <v>7162006.3909</v>
      </c>
      <c r="F986" s="348">
        <v>665788.76069999998</v>
      </c>
      <c r="G986" s="348">
        <v>895.86599999999999</v>
      </c>
      <c r="H986" s="355">
        <f t="shared" si="2148"/>
        <v>1.2280065191213396</v>
      </c>
      <c r="I986" s="356">
        <f t="shared" si="2149"/>
        <v>143.02584695959538</v>
      </c>
      <c r="J986" s="356">
        <f t="shared" si="2150"/>
        <v>-2.4000000000000909</v>
      </c>
      <c r="K986" s="356">
        <f t="shared" si="2151"/>
        <v>-227.800000000002</v>
      </c>
      <c r="L986" s="356">
        <f t="shared" si="2152"/>
        <v>0.17542950273161995</v>
      </c>
      <c r="M986" s="356">
        <f t="shared" si="2153"/>
        <v>0.34285714285715585</v>
      </c>
      <c r="N986" s="361" t="str">
        <f t="shared" si="2000"/>
        <v>OK</v>
      </c>
      <c r="O986" s="361" t="str">
        <f t="shared" si="2001"/>
        <v>ATENÇÃO</v>
      </c>
      <c r="P986" s="361" t="str">
        <f t="shared" si="2002"/>
        <v>COND. MIN.</v>
      </c>
      <c r="Q986" s="361" t="str">
        <f t="shared" si="2110"/>
        <v>COND. MIN.</v>
      </c>
      <c r="R986" s="625"/>
      <c r="S986" s="625"/>
      <c r="T986" s="625"/>
      <c r="U986" s="625"/>
      <c r="V986" s="356">
        <f t="shared" si="2111"/>
        <v>31.649999972432852</v>
      </c>
      <c r="W986" s="356">
        <f t="shared" si="2112"/>
        <v>-139.4800000009127</v>
      </c>
      <c r="X986" s="361" t="str">
        <f t="shared" si="2154"/>
        <v>NORTE</v>
      </c>
      <c r="Y986" s="361" t="str">
        <f t="shared" si="2155"/>
        <v>OESTE</v>
      </c>
      <c r="Z986" s="361" t="str">
        <f t="shared" si="2156"/>
        <v>NOROESTE</v>
      </c>
      <c r="AA986" s="358">
        <f t="shared" si="2116"/>
        <v>0.97518003216108495</v>
      </c>
      <c r="AB986" s="359">
        <f t="shared" si="2157"/>
        <v>77.207936174882803</v>
      </c>
      <c r="AC986" s="360"/>
    </row>
    <row r="987" spans="1:29" ht="17.25" customHeight="1" x14ac:dyDescent="0.25">
      <c r="A987" s="345" t="str">
        <f t="shared" si="1993"/>
        <v>MS 202</v>
      </c>
      <c r="B987" s="661">
        <f t="shared" si="1962"/>
        <v>110</v>
      </c>
      <c r="C987" s="661" t="str">
        <f t="shared" si="1963"/>
        <v>MS 202-110</v>
      </c>
      <c r="D987" s="346">
        <f t="shared" si="2103"/>
        <v>42076</v>
      </c>
      <c r="E987" s="347">
        <v>7162006.3831000002</v>
      </c>
      <c r="F987" s="348">
        <v>665788.7683</v>
      </c>
      <c r="G987" s="348">
        <v>895.85699999999997</v>
      </c>
      <c r="H987" s="355">
        <f t="shared" si="2148"/>
        <v>1.0890362568687129</v>
      </c>
      <c r="I987" s="356">
        <f t="shared" si="2149"/>
        <v>142.11331851565515</v>
      </c>
      <c r="J987" s="356">
        <f t="shared" si="2150"/>
        <v>-0.90000000000145519</v>
      </c>
      <c r="K987" s="356">
        <f t="shared" si="2151"/>
        <v>-228.70000000000346</v>
      </c>
      <c r="L987" s="356">
        <f t="shared" si="2152"/>
        <v>0.15557660812410185</v>
      </c>
      <c r="M987" s="356">
        <f t="shared" si="2153"/>
        <v>0.12857142857163645</v>
      </c>
      <c r="N987" s="361" t="str">
        <f t="shared" si="2000"/>
        <v>OK</v>
      </c>
      <c r="O987" s="361" t="str">
        <f t="shared" si="2001"/>
        <v>OK</v>
      </c>
      <c r="P987" s="361" t="str">
        <f t="shared" si="2002"/>
        <v>COND. MIN.</v>
      </c>
      <c r="Q987" s="361" t="str">
        <f t="shared" si="2110"/>
        <v>COND. MIN.</v>
      </c>
      <c r="R987" s="625"/>
      <c r="S987" s="625"/>
      <c r="T987" s="625"/>
      <c r="U987" s="625"/>
      <c r="V987" s="356">
        <f t="shared" si="2111"/>
        <v>30.869999993592501</v>
      </c>
      <c r="W987" s="356">
        <f t="shared" si="2112"/>
        <v>-138.71999999973923</v>
      </c>
      <c r="X987" s="361" t="str">
        <f t="shared" si="2154"/>
        <v>NORTE</v>
      </c>
      <c r="Y987" s="361" t="str">
        <f t="shared" si="2155"/>
        <v>OESTE</v>
      </c>
      <c r="Z987" s="361" t="str">
        <f t="shared" si="2156"/>
        <v>NOROESTE</v>
      </c>
      <c r="AA987" s="358">
        <f t="shared" si="2116"/>
        <v>0.97614523960312427</v>
      </c>
      <c r="AB987" s="359">
        <f t="shared" si="2157"/>
        <v>77.460151405392097</v>
      </c>
      <c r="AC987" s="360"/>
    </row>
    <row r="988" spans="1:29" ht="12.75" x14ac:dyDescent="0.25">
      <c r="A988" s="345" t="str">
        <f t="shared" si="1993"/>
        <v>MS 202</v>
      </c>
      <c r="B988" s="661">
        <f t="shared" si="1962"/>
        <v>111</v>
      </c>
      <c r="C988" s="661" t="str">
        <f t="shared" si="1963"/>
        <v>MS 202-111</v>
      </c>
      <c r="D988" s="346">
        <f t="shared" si="2103"/>
        <v>42083</v>
      </c>
      <c r="E988" s="347">
        <v>7162006.3964999998</v>
      </c>
      <c r="F988" s="348">
        <v>665788.76119999995</v>
      </c>
      <c r="G988" s="348">
        <v>895.84500000000003</v>
      </c>
      <c r="H988" s="355">
        <f t="shared" ref="H988" si="2158">SQRT((E988-E987)^2+(F988-F987)^2)*100</f>
        <v>1.5164761443354735</v>
      </c>
      <c r="I988" s="356">
        <f t="shared" ref="I988" si="2159">SQRT((E988-$E$878)^2+(F988-$F$878)^2)*100</f>
        <v>143.10209292024086</v>
      </c>
      <c r="J988" s="356">
        <f t="shared" ref="J988" si="2160">(G988-G987)*100</f>
        <v>-1.1999999999943611</v>
      </c>
      <c r="K988" s="356">
        <f t="shared" ref="K988" si="2161">(G988-$G$878)*100</f>
        <v>-229.89999999999782</v>
      </c>
      <c r="L988" s="356">
        <f t="shared" ref="L988" si="2162">H988/(D988-D987)</f>
        <v>0.21663944919078193</v>
      </c>
      <c r="M988" s="356">
        <f t="shared" ref="M988" si="2163">ABS(J988/(D988-D987))</f>
        <v>0.17142857142776588</v>
      </c>
      <c r="N988" s="361" t="str">
        <f t="shared" si="2000"/>
        <v>OK</v>
      </c>
      <c r="O988" s="361" t="str">
        <f t="shared" si="2001"/>
        <v>OK</v>
      </c>
      <c r="P988" s="361" t="str">
        <f t="shared" si="2002"/>
        <v>COND. MIN.</v>
      </c>
      <c r="Q988" s="361" t="str">
        <f t="shared" si="2110"/>
        <v>COND. MIN.</v>
      </c>
      <c r="R988" s="625"/>
      <c r="S988" s="625"/>
      <c r="T988" s="625"/>
      <c r="U988" s="625"/>
      <c r="V988" s="356">
        <f t="shared" si="2111"/>
        <v>32.209999952465296</v>
      </c>
      <c r="W988" s="356">
        <f t="shared" si="2112"/>
        <v>-139.43000000435859</v>
      </c>
      <c r="X988" s="361" t="str">
        <f t="shared" ref="X988" si="2164">IF(V988&gt;0,"NORTE","SUL")</f>
        <v>NORTE</v>
      </c>
      <c r="Y988" s="361" t="str">
        <f t="shared" ref="Y988" si="2165">IF(W988&gt;0,"LESTE","OESTE")</f>
        <v>OESTE</v>
      </c>
      <c r="Z988" s="361" t="str">
        <f t="shared" ref="Z988" si="2166">IF(AND(X988="SUL", Y988="LESTE"),"SUDESTE", IF(AND(X988="SUL", Y988="OESTE"), "SUDOESTE", IF(AND(X988="NORTE", Y988="LESTE"), "NORDESTE", "NOROESTE")))</f>
        <v>NOROESTE</v>
      </c>
      <c r="AA988" s="358">
        <f t="shared" si="2116"/>
        <v>0.97435359888190087</v>
      </c>
      <c r="AB988" s="359">
        <f t="shared" ref="AB988" si="2167">DEGREES(ASIN(AA988))</f>
        <v>76.995806744452736</v>
      </c>
      <c r="AC988" s="360"/>
    </row>
    <row r="989" spans="1:29" ht="17.25" customHeight="1" x14ac:dyDescent="0.25">
      <c r="A989" s="345" t="str">
        <f t="shared" si="1993"/>
        <v>MS 202</v>
      </c>
      <c r="B989" s="661">
        <f t="shared" si="1962"/>
        <v>112</v>
      </c>
      <c r="C989" s="661" t="str">
        <f t="shared" si="1963"/>
        <v>MS 202-112</v>
      </c>
      <c r="D989" s="346">
        <f t="shared" si="2103"/>
        <v>42090</v>
      </c>
      <c r="E989" s="347">
        <v>7162006.3859999999</v>
      </c>
      <c r="F989" s="348">
        <v>665788.74750000006</v>
      </c>
      <c r="G989" s="348">
        <v>895.82799999999997</v>
      </c>
      <c r="H989" s="355">
        <f t="shared" ref="H989:H990" si="2168">SQRT((E989-E988)^2+(F989-F988)^2)*100</f>
        <v>1.7260938390575493</v>
      </c>
      <c r="I989" s="356">
        <f t="shared" ref="I989:I990" si="2169">SQRT((E989-$E$878)^2+(F989-$F$878)^2)*100</f>
        <v>144.20674601475031</v>
      </c>
      <c r="J989" s="356">
        <f t="shared" ref="J989:J990" si="2170">(G989-G988)*100</f>
        <v>-1.7000000000052751</v>
      </c>
      <c r="K989" s="356">
        <f t="shared" ref="K989:K990" si="2171">(G989-$G$878)*100</f>
        <v>-231.60000000000309</v>
      </c>
      <c r="L989" s="356">
        <f t="shared" ref="L989:L990" si="2172">H989/(D989-D988)</f>
        <v>0.24658483415107849</v>
      </c>
      <c r="M989" s="356">
        <f t="shared" ref="M989:M990" si="2173">ABS(J989/(D989-D988))</f>
        <v>0.24285714285789645</v>
      </c>
      <c r="N989" s="361" t="str">
        <f t="shared" si="2000"/>
        <v>OK</v>
      </c>
      <c r="O989" s="361" t="str">
        <f t="shared" si="2001"/>
        <v>OK</v>
      </c>
      <c r="P989" s="361" t="str">
        <f t="shared" si="2002"/>
        <v>COND. MIN.</v>
      </c>
      <c r="Q989" s="361" t="str">
        <f t="shared" si="2110"/>
        <v>COND. MIN.</v>
      </c>
      <c r="R989" s="625"/>
      <c r="S989" s="625"/>
      <c r="T989" s="625"/>
      <c r="U989" s="625"/>
      <c r="V989" s="356">
        <f t="shared" si="2111"/>
        <v>31.159999966621399</v>
      </c>
      <c r="W989" s="356">
        <f t="shared" si="2112"/>
        <v>-140.79999999376014</v>
      </c>
      <c r="X989" s="361" t="str">
        <f t="shared" ref="X989:X990" si="2174">IF(V989&gt;0,"NORTE","SUL")</f>
        <v>NORTE</v>
      </c>
      <c r="Y989" s="361" t="str">
        <f t="shared" ref="Y989:Y990" si="2175">IF(W989&gt;0,"LESTE","OESTE")</f>
        <v>OESTE</v>
      </c>
      <c r="Z989" s="361" t="str">
        <f t="shared" ref="Z989:Z990" si="2176">IF(AND(X989="SUL", Y989="LESTE"),"SUDESTE", IF(AND(X989="SUL", Y989="OESTE"), "SUDOESTE", IF(AND(X989="NORTE", Y989="LESTE"), "NORDESTE", "NOROESTE")))</f>
        <v>NOROESTE</v>
      </c>
      <c r="AA989" s="358">
        <f t="shared" si="2116"/>
        <v>0.97635392829900847</v>
      </c>
      <c r="AB989" s="359">
        <f t="shared" ref="AB989:AB990" si="2177">DEGREES(ASIN(AA989))</f>
        <v>77.515342129293046</v>
      </c>
      <c r="AC989" s="360"/>
    </row>
    <row r="990" spans="1:29" ht="17.25" customHeight="1" x14ac:dyDescent="0.25">
      <c r="A990" s="345" t="str">
        <f t="shared" si="1993"/>
        <v>MS 202</v>
      </c>
      <c r="B990" s="661">
        <f t="shared" si="1962"/>
        <v>113</v>
      </c>
      <c r="C990" s="661" t="str">
        <f t="shared" si="1963"/>
        <v>MS 202-113</v>
      </c>
      <c r="D990" s="346">
        <f t="shared" si="2103"/>
        <v>42097</v>
      </c>
      <c r="E990" s="347">
        <v>7162006.3854</v>
      </c>
      <c r="F990" s="348">
        <v>665788.74049999996</v>
      </c>
      <c r="G990" s="348">
        <v>895.80799999999999</v>
      </c>
      <c r="H990" s="355">
        <f t="shared" si="2168"/>
        <v>0.70256673198793729</v>
      </c>
      <c r="I990" s="356">
        <f t="shared" si="2169"/>
        <v>144.87739644100785</v>
      </c>
      <c r="J990" s="356">
        <f t="shared" si="2170"/>
        <v>-1.999999999998181</v>
      </c>
      <c r="K990" s="356">
        <f t="shared" si="2171"/>
        <v>-233.60000000000127</v>
      </c>
      <c r="L990" s="356">
        <f t="shared" si="2172"/>
        <v>0.10036667599827676</v>
      </c>
      <c r="M990" s="356">
        <f t="shared" si="2173"/>
        <v>0.28571428571402585</v>
      </c>
      <c r="N990" s="361" t="str">
        <f t="shared" si="2000"/>
        <v>OK</v>
      </c>
      <c r="O990" s="361" t="str">
        <f t="shared" si="2001"/>
        <v>ATENÇÃO</v>
      </c>
      <c r="P990" s="361" t="str">
        <f t="shared" si="2002"/>
        <v>COND. MIN.</v>
      </c>
      <c r="Q990" s="361" t="str">
        <f t="shared" si="2110"/>
        <v>COND. MIN.</v>
      </c>
      <c r="R990" s="625"/>
      <c r="S990" s="625"/>
      <c r="T990" s="625"/>
      <c r="U990" s="625"/>
      <c r="V990" s="356">
        <f t="shared" si="2111"/>
        <v>31.099999975413084</v>
      </c>
      <c r="W990" s="356">
        <f t="shared" si="2112"/>
        <v>-141.50000000372529</v>
      </c>
      <c r="X990" s="361" t="str">
        <f t="shared" si="2174"/>
        <v>NORTE</v>
      </c>
      <c r="Y990" s="361" t="str">
        <f t="shared" si="2175"/>
        <v>OESTE</v>
      </c>
      <c r="Z990" s="361" t="str">
        <f t="shared" si="2176"/>
        <v>NOROESTE</v>
      </c>
      <c r="AA990" s="358">
        <f t="shared" si="2116"/>
        <v>0.97667034787410278</v>
      </c>
      <c r="AB990" s="359">
        <f t="shared" si="2177"/>
        <v>77.599484924280915</v>
      </c>
      <c r="AC990" s="360"/>
    </row>
    <row r="991" spans="1:29" ht="17.25" customHeight="1" x14ac:dyDescent="0.25">
      <c r="A991" s="345" t="str">
        <f t="shared" si="1993"/>
        <v>MS 202</v>
      </c>
      <c r="B991" s="661">
        <f t="shared" si="1962"/>
        <v>114</v>
      </c>
      <c r="C991" s="661" t="str">
        <f t="shared" si="1963"/>
        <v>MS 202-114</v>
      </c>
      <c r="D991" s="346">
        <f t="shared" si="2103"/>
        <v>42104</v>
      </c>
      <c r="E991" s="347">
        <v>7162006.3951000003</v>
      </c>
      <c r="F991" s="348">
        <v>665788.75910000002</v>
      </c>
      <c r="G991" s="348">
        <v>895.798</v>
      </c>
      <c r="H991" s="355">
        <f t="shared" ref="H991:H993" si="2178">SQRT((E991-E990)^2+(F991-F990)^2)*100</f>
        <v>2.0977368950854425</v>
      </c>
      <c r="I991" s="356">
        <f t="shared" ref="I991:I993" si="2179">SQRT((E991-$E$878)^2+(F991-$F$878)^2)*100</f>
        <v>143.27531015281079</v>
      </c>
      <c r="J991" s="356">
        <f t="shared" ref="J991:J993" si="2180">(G991-G990)*100</f>
        <v>-0.99999999999909051</v>
      </c>
      <c r="K991" s="356">
        <f t="shared" ref="K991:K993" si="2181">(G991-$G$878)*100</f>
        <v>-234.60000000000036</v>
      </c>
      <c r="L991" s="356">
        <f t="shared" ref="L991:L993" si="2182">H991/(D991-D990)</f>
        <v>0.29967669929792035</v>
      </c>
      <c r="M991" s="356">
        <f t="shared" ref="M991:M993" si="2183">ABS(J991/(D991-D990))</f>
        <v>0.14285714285701293</v>
      </c>
      <c r="N991" s="361" t="str">
        <f t="shared" si="2000"/>
        <v>ATENÇÃO</v>
      </c>
      <c r="O991" s="361" t="str">
        <f t="shared" si="2001"/>
        <v>OK</v>
      </c>
      <c r="P991" s="361" t="str">
        <f t="shared" si="2002"/>
        <v>COND. MIN.</v>
      </c>
      <c r="Q991" s="361" t="str">
        <f t="shared" si="2110"/>
        <v>COND. MIN.</v>
      </c>
      <c r="R991" s="625"/>
      <c r="S991" s="625"/>
      <c r="T991" s="625"/>
      <c r="U991" s="625"/>
      <c r="V991" s="356">
        <f t="shared" si="2111"/>
        <v>32.070000004023314</v>
      </c>
      <c r="W991" s="356">
        <f t="shared" si="2112"/>
        <v>-139.63999999687076</v>
      </c>
      <c r="X991" s="361" t="str">
        <f t="shared" ref="X991:X993" si="2184">IF(V991&gt;0,"NORTE","SUL")</f>
        <v>NORTE</v>
      </c>
      <c r="Y991" s="361" t="str">
        <f t="shared" ref="Y991:Y993" si="2185">IF(W991&gt;0,"LESTE","OESTE")</f>
        <v>OESTE</v>
      </c>
      <c r="Z991" s="361" t="str">
        <f t="shared" ref="Z991:Z993" si="2186">IF(AND(X991="SUL", Y991="LESTE"),"SUDESTE", IF(AND(X991="SUL", Y991="OESTE"), "SUDOESTE", IF(AND(X991="NORTE", Y991="LESTE"), "NORDESTE", "NOROESTE")))</f>
        <v>NOROESTE</v>
      </c>
      <c r="AA991" s="358">
        <f t="shared" si="2116"/>
        <v>0.97459519821328855</v>
      </c>
      <c r="AB991" s="359">
        <f t="shared" ref="AB991:AB993" si="2187">DEGREES(ASIN(AA991))</f>
        <v>77.057467071023837</v>
      </c>
      <c r="AC991" s="360"/>
    </row>
    <row r="992" spans="1:29" ht="17.25" customHeight="1" x14ac:dyDescent="0.25">
      <c r="A992" s="345" t="str">
        <f t="shared" si="1993"/>
        <v>MS 202</v>
      </c>
      <c r="B992" s="661">
        <f t="shared" si="1962"/>
        <v>115</v>
      </c>
      <c r="C992" s="661" t="str">
        <f t="shared" si="1963"/>
        <v>MS 202-115</v>
      </c>
      <c r="D992" s="346">
        <f t="shared" si="2103"/>
        <v>42111</v>
      </c>
      <c r="E992" s="347">
        <v>7162006.4241000004</v>
      </c>
      <c r="F992" s="348">
        <v>665788.74179999996</v>
      </c>
      <c r="G992" s="348">
        <v>895.779</v>
      </c>
      <c r="H992" s="355">
        <f t="shared" si="2178"/>
        <v>3.37681804050345</v>
      </c>
      <c r="I992" s="356">
        <f t="shared" si="2179"/>
        <v>145.63096443377705</v>
      </c>
      <c r="J992" s="356">
        <f t="shared" si="2180"/>
        <v>-1.9000000000005457</v>
      </c>
      <c r="K992" s="356">
        <f t="shared" si="2181"/>
        <v>-236.50000000000091</v>
      </c>
      <c r="L992" s="356">
        <f t="shared" si="2182"/>
        <v>0.48240257721477858</v>
      </c>
      <c r="M992" s="356">
        <f t="shared" si="2183"/>
        <v>0.2714285714286494</v>
      </c>
      <c r="N992" s="361" t="str">
        <f t="shared" si="2000"/>
        <v>ATENÇÃO</v>
      </c>
      <c r="O992" s="361" t="str">
        <f t="shared" si="2001"/>
        <v>ATENÇÃO</v>
      </c>
      <c r="P992" s="361" t="str">
        <f t="shared" si="2002"/>
        <v>COND. MIN.</v>
      </c>
      <c r="Q992" s="361" t="str">
        <f t="shared" si="2110"/>
        <v>COND. MIN.</v>
      </c>
      <c r="R992" s="625"/>
      <c r="S992" s="625"/>
      <c r="T992" s="625"/>
      <c r="U992" s="625"/>
      <c r="V992" s="356">
        <f t="shared" si="2111"/>
        <v>34.970000013709068</v>
      </c>
      <c r="W992" s="356">
        <f t="shared" si="2112"/>
        <v>-141.37000000337139</v>
      </c>
      <c r="X992" s="361" t="str">
        <f t="shared" si="2184"/>
        <v>NORTE</v>
      </c>
      <c r="Y992" s="361" t="str">
        <f t="shared" si="2185"/>
        <v>OESTE</v>
      </c>
      <c r="Z992" s="361" t="str">
        <f t="shared" si="2186"/>
        <v>NOROESTE</v>
      </c>
      <c r="AA992" s="358">
        <f t="shared" si="2116"/>
        <v>0.97074778548376028</v>
      </c>
      <c r="AB992" s="359">
        <f t="shared" si="2187"/>
        <v>76.10746812951669</v>
      </c>
      <c r="AC992" s="360"/>
    </row>
    <row r="993" spans="1:29" ht="17.25" customHeight="1" x14ac:dyDescent="0.25">
      <c r="A993" s="345" t="str">
        <f t="shared" si="1993"/>
        <v>MS 202</v>
      </c>
      <c r="B993" s="661">
        <f t="shared" si="1962"/>
        <v>116</v>
      </c>
      <c r="C993" s="661" t="str">
        <f t="shared" si="1963"/>
        <v>MS 202-116</v>
      </c>
      <c r="D993" s="346">
        <f t="shared" si="2103"/>
        <v>42118</v>
      </c>
      <c r="E993" s="347">
        <v>7162006.3985000001</v>
      </c>
      <c r="F993" s="348">
        <v>665788.73179999995</v>
      </c>
      <c r="G993" s="348">
        <v>895.76400000000001</v>
      </c>
      <c r="H993" s="355">
        <f t="shared" si="2178"/>
        <v>2.7483813686575744</v>
      </c>
      <c r="I993" s="356">
        <f t="shared" si="2179"/>
        <v>146.01241385672975</v>
      </c>
      <c r="J993" s="356">
        <f t="shared" si="2180"/>
        <v>-1.4999999999986358</v>
      </c>
      <c r="K993" s="356">
        <f t="shared" si="2181"/>
        <v>-237.99999999999955</v>
      </c>
      <c r="L993" s="356">
        <f t="shared" si="2182"/>
        <v>0.39262590980822493</v>
      </c>
      <c r="M993" s="356">
        <f t="shared" si="2183"/>
        <v>0.2142857142855194</v>
      </c>
      <c r="N993" s="361" t="str">
        <f t="shared" si="2000"/>
        <v>ATENÇÃO</v>
      </c>
      <c r="O993" s="361" t="str">
        <f t="shared" si="2001"/>
        <v>OK</v>
      </c>
      <c r="P993" s="361" t="str">
        <f t="shared" si="2002"/>
        <v>COND. MIN.</v>
      </c>
      <c r="Q993" s="361" t="str">
        <f t="shared" si="2110"/>
        <v>COND. MIN.</v>
      </c>
      <c r="R993" s="625"/>
      <c r="S993" s="625"/>
      <c r="T993" s="625"/>
      <c r="U993" s="625"/>
      <c r="V993" s="356">
        <f t="shared" si="2111"/>
        <v>32.40999998524785</v>
      </c>
      <c r="W993" s="356">
        <f t="shared" si="2112"/>
        <v>-142.37000000430271</v>
      </c>
      <c r="X993" s="361" t="str">
        <f t="shared" si="2184"/>
        <v>NORTE</v>
      </c>
      <c r="Y993" s="361" t="str">
        <f t="shared" si="2185"/>
        <v>OESTE</v>
      </c>
      <c r="Z993" s="361" t="str">
        <f t="shared" si="2186"/>
        <v>NOROESTE</v>
      </c>
      <c r="AA993" s="358">
        <f t="shared" si="2116"/>
        <v>0.97507020067118699</v>
      </c>
      <c r="AB993" s="359">
        <f t="shared" si="2187"/>
        <v>77.179545747162408</v>
      </c>
      <c r="AC993" s="360"/>
    </row>
    <row r="994" spans="1:29" ht="17.25" customHeight="1" x14ac:dyDescent="0.25">
      <c r="A994" s="345" t="str">
        <f t="shared" si="1993"/>
        <v>MS 202</v>
      </c>
      <c r="B994" s="661">
        <f t="shared" si="1962"/>
        <v>117</v>
      </c>
      <c r="C994" s="661" t="str">
        <f t="shared" si="1963"/>
        <v>MS 202-117</v>
      </c>
      <c r="D994" s="346">
        <f t="shared" si="2103"/>
        <v>42125</v>
      </c>
      <c r="E994" s="347">
        <v>7162006.3990000002</v>
      </c>
      <c r="F994" s="348">
        <v>665788.72245</v>
      </c>
      <c r="G994" s="348">
        <v>895.74400000000003</v>
      </c>
      <c r="H994" s="355">
        <f t="shared" ref="H994:H996" si="2188">SQRT((E994-E993)^2+(F994-F993)^2)*100</f>
        <v>0.93633593936439596</v>
      </c>
      <c r="I994" s="356">
        <f t="shared" ref="I994:I996" si="2189">SQRT((E994-$E$878)^2+(F994-$F$878)^2)*100</f>
        <v>146.93527358791513</v>
      </c>
      <c r="J994" s="356">
        <f t="shared" ref="J994:J996" si="2190">(G994-G993)*100</f>
        <v>-1.999999999998181</v>
      </c>
      <c r="K994" s="356">
        <f t="shared" ref="K994:K996" si="2191">(G994-$G$878)*100</f>
        <v>-239.99999999999773</v>
      </c>
      <c r="L994" s="356">
        <f t="shared" ref="L994:L996" si="2192">H994/(D994-D993)</f>
        <v>0.13376227705205657</v>
      </c>
      <c r="M994" s="356">
        <f t="shared" ref="M994:M996" si="2193">ABS(J994/(D994-D993))</f>
        <v>0.28571428571402585</v>
      </c>
      <c r="N994" s="361" t="str">
        <f t="shared" si="2000"/>
        <v>OK</v>
      </c>
      <c r="O994" s="361" t="str">
        <f t="shared" si="2001"/>
        <v>ATENÇÃO</v>
      </c>
      <c r="P994" s="361" t="str">
        <f t="shared" si="2002"/>
        <v>COND. MIN.</v>
      </c>
      <c r="Q994" s="361" t="str">
        <f t="shared" si="2110"/>
        <v>COND. MIN.</v>
      </c>
      <c r="R994" s="625"/>
      <c r="S994" s="625"/>
      <c r="T994" s="625"/>
      <c r="U994" s="625"/>
      <c r="V994" s="356">
        <f t="shared" si="2111"/>
        <v>32.459999993443489</v>
      </c>
      <c r="W994" s="356">
        <f t="shared" si="2112"/>
        <v>-143.30499999923632</v>
      </c>
      <c r="X994" s="361" t="str">
        <f t="shared" ref="X994:X996" si="2194">IF(V994&gt;0,"NORTE","SUL")</f>
        <v>NORTE</v>
      </c>
      <c r="Y994" s="361" t="str">
        <f t="shared" ref="Y994:Y996" si="2195">IF(W994&gt;0,"LESTE","OESTE")</f>
        <v>OESTE</v>
      </c>
      <c r="Z994" s="361" t="str">
        <f t="shared" ref="Z994:Z996" si="2196">IF(AND(X994="SUL", Y994="LESTE"),"SUDESTE", IF(AND(X994="SUL", Y994="OESTE"), "SUDOESTE", IF(AND(X994="NORTE", Y994="LESTE"), "NORDESTE", "NOROESTE")))</f>
        <v>NOROESTE</v>
      </c>
      <c r="AA994" s="358">
        <f t="shared" si="2116"/>
        <v>0.97522798421124279</v>
      </c>
      <c r="AB994" s="359">
        <f t="shared" ref="AB994:AB996" si="2197">DEGREES(ASIN(AA994))</f>
        <v>77.220350786610652</v>
      </c>
      <c r="AC994" s="360"/>
    </row>
    <row r="995" spans="1:29" ht="17.25" customHeight="1" x14ac:dyDescent="0.25">
      <c r="A995" s="345" t="str">
        <f t="shared" si="1993"/>
        <v>MS 202</v>
      </c>
      <c r="B995" s="661">
        <f t="shared" si="1962"/>
        <v>118</v>
      </c>
      <c r="C995" s="661" t="str">
        <f t="shared" si="1963"/>
        <v>MS 202-118</v>
      </c>
      <c r="D995" s="346">
        <f t="shared" si="2103"/>
        <v>42132</v>
      </c>
      <c r="E995" s="347">
        <v>7162006.3991</v>
      </c>
      <c r="F995" s="348">
        <v>665788.71310000005</v>
      </c>
      <c r="G995" s="348">
        <v>895.72400000000005</v>
      </c>
      <c r="H995" s="355">
        <f t="shared" si="2188"/>
        <v>0.93505346915890086</v>
      </c>
      <c r="I995" s="356">
        <f t="shared" si="2189"/>
        <v>147.84951300829232</v>
      </c>
      <c r="J995" s="356">
        <f t="shared" si="2190"/>
        <v>-1.999999999998181</v>
      </c>
      <c r="K995" s="356">
        <f t="shared" si="2191"/>
        <v>-241.99999999999591</v>
      </c>
      <c r="L995" s="356">
        <f t="shared" si="2192"/>
        <v>0.13357906702270012</v>
      </c>
      <c r="M995" s="356">
        <f t="shared" si="2193"/>
        <v>0.28571428571402585</v>
      </c>
      <c r="N995" s="361" t="str">
        <f t="shared" si="2000"/>
        <v>OK</v>
      </c>
      <c r="O995" s="361" t="str">
        <f t="shared" si="2001"/>
        <v>ATENÇÃO</v>
      </c>
      <c r="P995" s="361" t="str">
        <f t="shared" si="2002"/>
        <v>COND. MIN.</v>
      </c>
      <c r="Q995" s="361" t="str">
        <f t="shared" si="2110"/>
        <v>COND. MIN.</v>
      </c>
      <c r="R995" s="625"/>
      <c r="S995" s="625"/>
      <c r="T995" s="625"/>
      <c r="U995" s="625"/>
      <c r="V995" s="356">
        <f t="shared" si="2111"/>
        <v>32.469999976456165</v>
      </c>
      <c r="W995" s="356">
        <f t="shared" si="2112"/>
        <v>-144.23999999416992</v>
      </c>
      <c r="X995" s="361" t="str">
        <f t="shared" si="2194"/>
        <v>NORTE</v>
      </c>
      <c r="Y995" s="361" t="str">
        <f t="shared" si="2195"/>
        <v>OESTE</v>
      </c>
      <c r="Z995" s="361" t="str">
        <f t="shared" si="2196"/>
        <v>NOROESTE</v>
      </c>
      <c r="AA995" s="358">
        <f t="shared" si="2116"/>
        <v>0.9755833615150491</v>
      </c>
      <c r="AB995" s="359">
        <f t="shared" si="2197"/>
        <v>77.312728989672181</v>
      </c>
      <c r="AC995" s="360"/>
    </row>
    <row r="996" spans="1:29" ht="17.25" customHeight="1" x14ac:dyDescent="0.25">
      <c r="A996" s="345" t="str">
        <f t="shared" si="1993"/>
        <v>MS 202</v>
      </c>
      <c r="B996" s="661">
        <f t="shared" si="1962"/>
        <v>119</v>
      </c>
      <c r="C996" s="661" t="str">
        <f t="shared" si="1963"/>
        <v>MS 202-119</v>
      </c>
      <c r="D996" s="346">
        <f t="shared" si="2103"/>
        <v>42146</v>
      </c>
      <c r="E996" s="347">
        <v>7162006.4126000004</v>
      </c>
      <c r="F996" s="348">
        <v>665788.7095</v>
      </c>
      <c r="G996" s="348">
        <v>895.70500000000004</v>
      </c>
      <c r="H996" s="355">
        <f t="shared" si="2188"/>
        <v>1.397175757904962</v>
      </c>
      <c r="I996" s="356">
        <f t="shared" si="2189"/>
        <v>148.50236496658346</v>
      </c>
      <c r="J996" s="356">
        <f t="shared" si="2190"/>
        <v>-1.9000000000005457</v>
      </c>
      <c r="K996" s="356">
        <f t="shared" si="2191"/>
        <v>-243.89999999999645</v>
      </c>
      <c r="L996" s="356">
        <f t="shared" si="2192"/>
        <v>9.9798268421782993E-2</v>
      </c>
      <c r="M996" s="356">
        <f t="shared" si="2193"/>
        <v>0.1357142857143247</v>
      </c>
      <c r="N996" s="361" t="str">
        <f t="shared" si="2000"/>
        <v>OK</v>
      </c>
      <c r="O996" s="361" t="str">
        <f t="shared" si="2001"/>
        <v>OK</v>
      </c>
      <c r="P996" s="361" t="str">
        <f t="shared" si="2002"/>
        <v>COND. MIN.</v>
      </c>
      <c r="Q996" s="361" t="str">
        <f t="shared" si="2110"/>
        <v>COND. MIN.</v>
      </c>
      <c r="R996" s="625"/>
      <c r="S996" s="625"/>
      <c r="T996" s="625"/>
      <c r="U996" s="625"/>
      <c r="V996" s="356">
        <f t="shared" si="2111"/>
        <v>33.820000011473894</v>
      </c>
      <c r="W996" s="356">
        <f t="shared" si="2112"/>
        <v>-144.59999999962747</v>
      </c>
      <c r="X996" s="361" t="str">
        <f t="shared" si="2194"/>
        <v>NORTE</v>
      </c>
      <c r="Y996" s="361" t="str">
        <f t="shared" si="2195"/>
        <v>OESTE</v>
      </c>
      <c r="Z996" s="361" t="str">
        <f t="shared" si="2196"/>
        <v>NOROESTE</v>
      </c>
      <c r="AA996" s="358">
        <f t="shared" si="2116"/>
        <v>0.97373737373737368</v>
      </c>
      <c r="AB996" s="359">
        <f t="shared" si="2197"/>
        <v>76.839821108762166</v>
      </c>
      <c r="AC996" s="360"/>
    </row>
    <row r="997" spans="1:29" ht="17.25" customHeight="1" x14ac:dyDescent="0.25">
      <c r="A997" s="409" t="str">
        <f t="shared" si="1993"/>
        <v>MS 202</v>
      </c>
      <c r="B997" s="663">
        <f t="shared" si="1962"/>
        <v>120</v>
      </c>
      <c r="C997" s="661" t="str">
        <f t="shared" si="1963"/>
        <v>MS 202-120</v>
      </c>
      <c r="D997" s="346">
        <f t="shared" si="2103"/>
        <v>42153</v>
      </c>
      <c r="E997" s="410">
        <v>7162006.4069999997</v>
      </c>
      <c r="F997" s="411">
        <v>665788.70499999996</v>
      </c>
      <c r="G997" s="411">
        <v>895.68799999999999</v>
      </c>
      <c r="H997" s="425">
        <f t="shared" ref="H997" si="2198">SQRT((E997-E996)^2+(F997-F996)^2)*100</f>
        <v>0.71840106170917528</v>
      </c>
      <c r="I997" s="397">
        <f t="shared" ref="I997" si="2199">SQRT((E997-$E$878)^2+(F997-$F$878)^2)*100</f>
        <v>148.81441495004105</v>
      </c>
      <c r="J997" s="397">
        <f t="shared" ref="J997" si="2200">(G997-G996)*100</f>
        <v>-1.7000000000052751</v>
      </c>
      <c r="K997" s="397">
        <f t="shared" ref="K997" si="2201">(G997-$G$878)*100</f>
        <v>-245.60000000000173</v>
      </c>
      <c r="L997" s="397">
        <f t="shared" ref="L997" si="2202">H997/(D997-D996)</f>
        <v>0.10262872310131076</v>
      </c>
      <c r="M997" s="397">
        <f t="shared" ref="M997" si="2203">ABS(J997/(D997-D996))</f>
        <v>0.24285714285789645</v>
      </c>
      <c r="N997" s="398" t="str">
        <f t="shared" si="2000"/>
        <v>OK</v>
      </c>
      <c r="O997" s="398" t="str">
        <f t="shared" si="2001"/>
        <v>OK</v>
      </c>
      <c r="P997" s="398" t="str">
        <f t="shared" si="2002"/>
        <v>COND. MIN.</v>
      </c>
      <c r="Q997" s="398" t="str">
        <f t="shared" si="2110"/>
        <v>COND. MIN.</v>
      </c>
      <c r="R997" s="636"/>
      <c r="S997" s="636"/>
      <c r="T997" s="625"/>
      <c r="U997" s="625"/>
      <c r="V997" s="356">
        <f t="shared" si="2111"/>
        <v>33.259999938309193</v>
      </c>
      <c r="W997" s="356">
        <f t="shared" si="2112"/>
        <v>-145.05000000353903</v>
      </c>
      <c r="X997" s="361" t="str">
        <f t="shared" ref="X997" si="2204">IF(V997&gt;0,"NORTE","SUL")</f>
        <v>NORTE</v>
      </c>
      <c r="Y997" s="361" t="str">
        <f t="shared" ref="Y997" si="2205">IF(W997&gt;0,"LESTE","OESTE")</f>
        <v>OESTE</v>
      </c>
      <c r="Z997" s="361" t="str">
        <f t="shared" ref="Z997" si="2206">IF(AND(X997="SUL", Y997="LESTE"),"SUDESTE", IF(AND(X997="SUL", Y997="OESTE"), "SUDOESTE", IF(AND(X997="NORTE", Y997="LESTE"), "NORDESTE", "NOROESTE")))</f>
        <v>NOROESTE</v>
      </c>
      <c r="AA997" s="400">
        <f t="shared" si="2116"/>
        <v>0.97473288085478138</v>
      </c>
      <c r="AB997" s="401">
        <f t="shared" ref="AB997" si="2207">DEGREES(ASIN(AA997))</f>
        <v>77.092735565760435</v>
      </c>
      <c r="AC997" s="360"/>
    </row>
    <row r="998" spans="1:29" ht="17.25" customHeight="1" x14ac:dyDescent="0.25">
      <c r="A998" s="409" t="str">
        <f t="shared" si="1993"/>
        <v>MS 202</v>
      </c>
      <c r="B998" s="664">
        <f t="shared" ref="B998:B1099" si="2208">IF(A997=A998,B997+1,1)</f>
        <v>121</v>
      </c>
      <c r="C998" s="664" t="str">
        <f t="shared" ref="C998:C1099" si="2209">A998&amp;"-"&amp;B998</f>
        <v>MS 202-121</v>
      </c>
      <c r="D998" s="402"/>
      <c r="E998" s="619"/>
      <c r="F998" s="619"/>
      <c r="G998" s="619"/>
      <c r="H998" s="617"/>
      <c r="I998" s="617"/>
      <c r="J998" s="617"/>
      <c r="K998" s="617"/>
      <c r="L998" s="617"/>
      <c r="M998" s="617"/>
      <c r="N998" s="404"/>
      <c r="O998" s="404"/>
      <c r="P998" s="404"/>
      <c r="Q998" s="404"/>
      <c r="R998" s="637"/>
      <c r="S998" s="637"/>
      <c r="T998" s="637"/>
      <c r="U998" s="637"/>
      <c r="V998" s="617"/>
      <c r="W998" s="617"/>
      <c r="X998" s="404"/>
      <c r="Y998" s="404"/>
      <c r="Z998" s="404"/>
      <c r="AA998" s="617"/>
      <c r="AB998" s="617"/>
      <c r="AC998" s="389"/>
    </row>
    <row r="999" spans="1:29" ht="17.25" customHeight="1" x14ac:dyDescent="0.25">
      <c r="A999" s="409" t="str">
        <f t="shared" si="1993"/>
        <v>MS 202</v>
      </c>
      <c r="B999" s="665">
        <f t="shared" si="2208"/>
        <v>122</v>
      </c>
      <c r="C999" s="665" t="str">
        <f t="shared" si="2209"/>
        <v>MS 202-122</v>
      </c>
      <c r="D999" s="346">
        <f t="shared" ref="D999:D1035" si="2210">D127</f>
        <v>42160</v>
      </c>
      <c r="E999" s="347">
        <v>7161962.7024999997</v>
      </c>
      <c r="F999" s="348">
        <v>665739.4423</v>
      </c>
      <c r="G999" s="348">
        <v>895.67</v>
      </c>
      <c r="H999" s="618"/>
      <c r="I999" s="618"/>
      <c r="J999" s="618"/>
      <c r="K999" s="618"/>
      <c r="L999" s="618"/>
      <c r="M999" s="618"/>
      <c r="N999" s="388"/>
      <c r="O999" s="388"/>
      <c r="P999" s="388"/>
      <c r="Q999" s="388"/>
      <c r="R999" s="634"/>
      <c r="S999" s="634"/>
      <c r="T999" s="634"/>
      <c r="U999" s="634"/>
      <c r="V999" s="618"/>
      <c r="W999" s="618"/>
      <c r="X999" s="388"/>
      <c r="Y999" s="388"/>
      <c r="Z999" s="388"/>
      <c r="AA999" s="618"/>
      <c r="AB999" s="618"/>
      <c r="AC999" s="389"/>
    </row>
    <row r="1000" spans="1:29" ht="17.25" customHeight="1" x14ac:dyDescent="0.25">
      <c r="A1000" s="409" t="str">
        <f t="shared" si="1993"/>
        <v>MS 202</v>
      </c>
      <c r="B1000" s="665">
        <f t="shared" si="2208"/>
        <v>123</v>
      </c>
      <c r="C1000" s="662" t="str">
        <f t="shared" si="2209"/>
        <v>MS 202-123</v>
      </c>
      <c r="D1000" s="346">
        <f t="shared" si="2210"/>
        <v>42174</v>
      </c>
      <c r="E1000" s="347">
        <v>7161962.7226</v>
      </c>
      <c r="F1000" s="348">
        <v>665739.42980000004</v>
      </c>
      <c r="G1000" s="348">
        <v>895.63199999999995</v>
      </c>
      <c r="H1000" s="368">
        <f t="shared" ref="H1000" si="2211">SQRT((E1000-E999)^2+(F1000-F999)^2)*100</f>
        <v>2.3669812239967385</v>
      </c>
      <c r="I1000" s="377">
        <f>SQRT((E1000-$E$999)^2+(F1000-$F$999)^2)*100</f>
        <v>2.3669812239967385</v>
      </c>
      <c r="J1000" s="377">
        <f t="shared" ref="J1000" si="2212">(G1000-G999)*100</f>
        <v>-3.8000000000010914</v>
      </c>
      <c r="K1000" s="377">
        <f>(G1000-$G$999)*100</f>
        <v>-3.8000000000010914</v>
      </c>
      <c r="L1000" s="377">
        <f t="shared" ref="L1000" si="2213">H1000/(D1000-D999)</f>
        <v>0.16907008742833846</v>
      </c>
      <c r="M1000" s="377">
        <f t="shared" ref="M1000" si="2214">ABS(J1000/(D1000-D999))</f>
        <v>0.2714285714286494</v>
      </c>
      <c r="N1000" s="378" t="str">
        <f t="shared" ref="N1000" si="2215">IF(L1000&lt;=0.25,"OK",IF(AND(0.25&lt;L1000,L1000&lt;=1),"ATENÇÃO",IF(AND(1&lt;L1000,L1000&lt;=4),"ALERTA",IF(AND(4&lt;L1000,L1000&lt;=14),"INTERVENÇÃO","PARALISAÇÃO"))))</f>
        <v>OK</v>
      </c>
      <c r="O1000" s="378" t="str">
        <f t="shared" ref="O1000" si="2216">IF(M1000&lt;=0.25,"OK",IF(AND(0.25&lt;M1000,M1000&lt;=1),"ATENÇÃO",IF(AND(1&lt;M1000,M1000&lt;=4),"ALERTA",IF(AND(4&lt;M1000,M1000&lt;=14),"INTERVENÇÃO","PARALISAÇÃO"))))</f>
        <v>ATENÇÃO</v>
      </c>
      <c r="P1000" s="378" t="str">
        <f t="shared" ref="P1000" si="2217">IF(L1000&lt;=1,"COND. MIN.",IF(AND(1&lt;L1000, L1000&lt;=2),"ATENÇÃO",IF(AND(2&lt;L1000,L1000&lt;=5),"ALERTA","INTERVENÇÃO")))</f>
        <v>COND. MIN.</v>
      </c>
      <c r="Q1000" s="378" t="str">
        <f t="shared" ref="Q1000:Q1036" si="2218">IF(M1000&lt;=2,"COND. MIN.",IF(AND(2&lt;M1000, M1000&lt;=4),"ATENÇÃO",IF(AND(4&lt;M1000, M1000&lt;=10),"ALERTA","INTERVENÇÃO")))</f>
        <v>COND. MIN.</v>
      </c>
      <c r="R1000" s="629"/>
      <c r="S1000" s="629"/>
      <c r="T1000" s="625"/>
      <c r="U1000" s="625"/>
      <c r="V1000" s="356">
        <f t="shared" ref="V1000:V1036" si="2219">(E1000-$E$999)*100</f>
        <v>2.0100000314414501</v>
      </c>
      <c r="W1000" s="356">
        <f t="shared" ref="W1000:W1036" si="2220">(F1000-$F$999)*100</f>
        <v>-1.2499999953433871</v>
      </c>
      <c r="X1000" s="361" t="str">
        <f t="shared" ref="X1000" si="2221">IF(V1000&gt;0,"NORTE","SUL")</f>
        <v>NORTE</v>
      </c>
      <c r="Y1000" s="361" t="str">
        <f t="shared" ref="Y1000" si="2222">IF(W1000&gt;0,"LESTE","OESTE")</f>
        <v>OESTE</v>
      </c>
      <c r="Z1000" s="361" t="str">
        <f t="shared" ref="Z1000" si="2223">IF(AND(X1000="SUL", Y1000="LESTE"),"SUDESTE", IF(AND(X1000="SUL", Y1000="OESTE"), "SUDOESTE", IF(AND(X1000="NORTE", Y1000="LESTE"), "NORDESTE", "NOROESTE")))</f>
        <v>NOROESTE</v>
      </c>
      <c r="AA1000" s="391">
        <f t="shared" ref="AA1000:AA1036" si="2224">ABS(ROUND(W1000,2)/ROUND(I1000,2))</f>
        <v>0.52742616033755274</v>
      </c>
      <c r="AB1000" s="392">
        <f t="shared" ref="AB1000" si="2225">DEGREES(ASIN(AA1000))</f>
        <v>31.831715235698649</v>
      </c>
      <c r="AC1000" s="360" t="s">
        <v>196</v>
      </c>
    </row>
    <row r="1001" spans="1:29" ht="17.25" customHeight="1" x14ac:dyDescent="0.25">
      <c r="A1001" s="409" t="str">
        <f t="shared" si="1993"/>
        <v>MS 202</v>
      </c>
      <c r="B1001" s="663">
        <f t="shared" si="2208"/>
        <v>124</v>
      </c>
      <c r="C1001" s="661" t="str">
        <f t="shared" si="2209"/>
        <v>MS 202-124</v>
      </c>
      <c r="D1001" s="346">
        <f t="shared" si="2210"/>
        <v>42181</v>
      </c>
      <c r="E1001" s="347">
        <v>7161962.7196000004</v>
      </c>
      <c r="F1001" s="348">
        <v>665739.41310000001</v>
      </c>
      <c r="G1001" s="348">
        <v>895.62699999999995</v>
      </c>
      <c r="H1001" s="368">
        <f t="shared" ref="H1001:H1002" si="2226">SQRT((E1001-E1000)^2+(F1001-F1000)^2)*100</f>
        <v>1.6967321491085641</v>
      </c>
      <c r="I1001" s="377">
        <f t="shared" ref="I1001:I1002" si="2227">SQRT((E1001-$E$999)^2+(F1001-$F$999)^2)*100</f>
        <v>3.3838587813313872</v>
      </c>
      <c r="J1001" s="377">
        <f t="shared" ref="J1001:J1002" si="2228">(G1001-G1000)*100</f>
        <v>-0.49999999999954525</v>
      </c>
      <c r="K1001" s="377">
        <f t="shared" ref="K1001:K1002" si="2229">(G1001-$G$999)*100</f>
        <v>-4.3000000000006366</v>
      </c>
      <c r="L1001" s="377">
        <f t="shared" ref="L1001:L1002" si="2230">H1001/(D1001-D1000)</f>
        <v>0.24239030701550915</v>
      </c>
      <c r="M1001" s="377">
        <f t="shared" ref="M1001:M1002" si="2231">ABS(J1001/(D1001-D1000))</f>
        <v>7.1428571428506463E-2</v>
      </c>
      <c r="N1001" s="378" t="str">
        <f t="shared" ref="N1001:N1002" si="2232">IF(L1001&lt;=0.25,"OK",IF(AND(0.25&lt;L1001,L1001&lt;=1),"ATENÇÃO",IF(AND(1&lt;L1001,L1001&lt;=4),"ALERTA",IF(AND(4&lt;L1001,L1001&lt;=14),"INTERVENÇÃO","PARALISAÇÃO"))))</f>
        <v>OK</v>
      </c>
      <c r="O1001" s="378" t="str">
        <f t="shared" ref="O1001:O1002" si="2233">IF(M1001&lt;=0.25,"OK",IF(AND(0.25&lt;M1001,M1001&lt;=1),"ATENÇÃO",IF(AND(1&lt;M1001,M1001&lt;=4),"ALERTA",IF(AND(4&lt;M1001,M1001&lt;=14),"INTERVENÇÃO","PARALISAÇÃO"))))</f>
        <v>OK</v>
      </c>
      <c r="P1001" s="378" t="str">
        <f t="shared" ref="P1001:P1002" si="2234">IF(L1001&lt;=1,"COND. MIN.",IF(AND(1&lt;L1001, L1001&lt;=2),"ATENÇÃO",IF(AND(2&lt;L1001,L1001&lt;=5),"ALERTA","INTERVENÇÃO")))</f>
        <v>COND. MIN.</v>
      </c>
      <c r="Q1001" s="378" t="str">
        <f t="shared" si="2218"/>
        <v>COND. MIN.</v>
      </c>
      <c r="R1001" s="629"/>
      <c r="S1001" s="629"/>
      <c r="T1001" s="625"/>
      <c r="U1001" s="625"/>
      <c r="V1001" s="356">
        <f t="shared" si="2219"/>
        <v>1.7100000753998756</v>
      </c>
      <c r="W1001" s="356">
        <f t="shared" si="2220"/>
        <v>-2.9199999989941716</v>
      </c>
      <c r="X1001" s="361" t="str">
        <f t="shared" ref="X1001:X1002" si="2235">IF(V1001&gt;0,"NORTE","SUL")</f>
        <v>NORTE</v>
      </c>
      <c r="Y1001" s="361" t="str">
        <f t="shared" ref="Y1001:Y1002" si="2236">IF(W1001&gt;0,"LESTE","OESTE")</f>
        <v>OESTE</v>
      </c>
      <c r="Z1001" s="361" t="str">
        <f t="shared" ref="Z1001:Z1002" si="2237">IF(AND(X1001="SUL", Y1001="LESTE"),"SUDESTE", IF(AND(X1001="SUL", Y1001="OESTE"), "SUDOESTE", IF(AND(X1001="NORTE", Y1001="LESTE"), "NORDESTE", "NOROESTE")))</f>
        <v>NOROESTE</v>
      </c>
      <c r="AA1001" s="391">
        <f t="shared" si="2224"/>
        <v>0.86390532544378695</v>
      </c>
      <c r="AB1001" s="392">
        <f t="shared" ref="AB1001:AB1002" si="2238">DEGREES(ASIN(AA1001))</f>
        <v>59.757941816571233</v>
      </c>
      <c r="AC1001" s="360"/>
    </row>
    <row r="1002" spans="1:29" ht="17.25" customHeight="1" x14ac:dyDescent="0.25">
      <c r="A1002" s="345" t="str">
        <f t="shared" si="1993"/>
        <v>MS 202</v>
      </c>
      <c r="B1002" s="661">
        <f t="shared" si="2208"/>
        <v>125</v>
      </c>
      <c r="C1002" s="661" t="str">
        <f t="shared" si="2209"/>
        <v>MS 202-125</v>
      </c>
      <c r="D1002" s="346">
        <f t="shared" si="2210"/>
        <v>42188</v>
      </c>
      <c r="E1002" s="347">
        <v>7161962.7145999996</v>
      </c>
      <c r="F1002" s="348">
        <v>665739.41110000003</v>
      </c>
      <c r="G1002" s="348">
        <v>895.60799999999995</v>
      </c>
      <c r="H1002" s="368">
        <f t="shared" si="2226"/>
        <v>0.53851655601251158</v>
      </c>
      <c r="I1002" s="377">
        <f t="shared" si="2227"/>
        <v>3.3464159879624247</v>
      </c>
      <c r="J1002" s="377">
        <f t="shared" si="2228"/>
        <v>-1.9000000000005457</v>
      </c>
      <c r="K1002" s="377">
        <f t="shared" si="2229"/>
        <v>-6.2000000000011823</v>
      </c>
      <c r="L1002" s="377">
        <f t="shared" si="2230"/>
        <v>7.6930936573215938E-2</v>
      </c>
      <c r="M1002" s="377">
        <f t="shared" si="2231"/>
        <v>0.2714285714286494</v>
      </c>
      <c r="N1002" s="378" t="str">
        <f t="shared" si="2232"/>
        <v>OK</v>
      </c>
      <c r="O1002" s="378" t="str">
        <f t="shared" si="2233"/>
        <v>ATENÇÃO</v>
      </c>
      <c r="P1002" s="378" t="str">
        <f t="shared" si="2234"/>
        <v>COND. MIN.</v>
      </c>
      <c r="Q1002" s="378" t="str">
        <f t="shared" si="2218"/>
        <v>COND. MIN.</v>
      </c>
      <c r="R1002" s="629"/>
      <c r="S1002" s="629"/>
      <c r="T1002" s="625"/>
      <c r="U1002" s="625"/>
      <c r="V1002" s="356">
        <f t="shared" si="2219"/>
        <v>1.2099999934434891</v>
      </c>
      <c r="W1002" s="356">
        <f t="shared" si="2220"/>
        <v>-3.1199999968521297</v>
      </c>
      <c r="X1002" s="361" t="str">
        <f t="shared" si="2235"/>
        <v>NORTE</v>
      </c>
      <c r="Y1002" s="361" t="str">
        <f t="shared" si="2236"/>
        <v>OESTE</v>
      </c>
      <c r="Z1002" s="361" t="str">
        <f t="shared" si="2237"/>
        <v>NOROESTE</v>
      </c>
      <c r="AA1002" s="391">
        <f t="shared" si="2224"/>
        <v>0.93134328358208951</v>
      </c>
      <c r="AB1002" s="392">
        <f t="shared" si="2238"/>
        <v>68.645185878663199</v>
      </c>
      <c r="AC1002" s="360"/>
    </row>
    <row r="1003" spans="1:29" ht="17.25" customHeight="1" x14ac:dyDescent="0.25">
      <c r="A1003" s="345" t="str">
        <f t="shared" si="1993"/>
        <v>MS 202</v>
      </c>
      <c r="B1003" s="661">
        <f t="shared" si="2208"/>
        <v>126</v>
      </c>
      <c r="C1003" s="661" t="str">
        <f t="shared" si="2209"/>
        <v>MS 202-126</v>
      </c>
      <c r="D1003" s="346">
        <f t="shared" si="2210"/>
        <v>42195</v>
      </c>
      <c r="E1003" s="347">
        <v>7161962.7229000004</v>
      </c>
      <c r="F1003" s="348">
        <v>665739.41170000006</v>
      </c>
      <c r="G1003" s="348">
        <v>895.596</v>
      </c>
      <c r="H1003" s="368">
        <f t="shared" ref="H1003:H1004" si="2239">SQRT((E1003-E1002)^2+(F1003-F1002)^2)*100</f>
        <v>0.83216592901973496</v>
      </c>
      <c r="I1003" s="377">
        <f t="shared" ref="I1003:I1004" si="2240">SQRT((E1003-$E$999)^2+(F1003-$F$999)^2)*100</f>
        <v>3.6776623368153114</v>
      </c>
      <c r="J1003" s="377">
        <f t="shared" ref="J1003:J1004" si="2241">(G1003-G1002)*100</f>
        <v>-1.1999999999943611</v>
      </c>
      <c r="K1003" s="377">
        <f t="shared" ref="K1003:K1004" si="2242">(G1003-$G$999)*100</f>
        <v>-7.3999999999955435</v>
      </c>
      <c r="L1003" s="377">
        <f t="shared" ref="L1003:L1004" si="2243">H1003/(D1003-D1002)</f>
        <v>0.11888084700281928</v>
      </c>
      <c r="M1003" s="377">
        <f t="shared" ref="M1003:M1004" si="2244">ABS(J1003/(D1003-D1002))</f>
        <v>0.17142857142776588</v>
      </c>
      <c r="N1003" s="378" t="str">
        <f t="shared" ref="N1003:N1004" si="2245">IF(L1003&lt;=0.25,"OK",IF(AND(0.25&lt;L1003,L1003&lt;=1),"ATENÇÃO",IF(AND(1&lt;L1003,L1003&lt;=4),"ALERTA",IF(AND(4&lt;L1003,L1003&lt;=14),"INTERVENÇÃO","PARALISAÇÃO"))))</f>
        <v>OK</v>
      </c>
      <c r="O1003" s="378" t="str">
        <f t="shared" ref="O1003:O1004" si="2246">IF(M1003&lt;=0.25,"OK",IF(AND(0.25&lt;M1003,M1003&lt;=1),"ATENÇÃO",IF(AND(1&lt;M1003,M1003&lt;=4),"ALERTA",IF(AND(4&lt;M1003,M1003&lt;=14),"INTERVENÇÃO","PARALISAÇÃO"))))</f>
        <v>OK</v>
      </c>
      <c r="P1003" s="378" t="str">
        <f t="shared" ref="P1003:P1004" si="2247">IF(L1003&lt;=1,"COND. MIN.",IF(AND(1&lt;L1003, L1003&lt;=2),"ATENÇÃO",IF(AND(2&lt;L1003,L1003&lt;=5),"ALERTA","INTERVENÇÃO")))</f>
        <v>COND. MIN.</v>
      </c>
      <c r="Q1003" s="378" t="str">
        <f t="shared" si="2218"/>
        <v>COND. MIN.</v>
      </c>
      <c r="R1003" s="629"/>
      <c r="S1003" s="629"/>
      <c r="T1003" s="625"/>
      <c r="U1003" s="625"/>
      <c r="V1003" s="356">
        <f t="shared" si="2219"/>
        <v>2.0400000736117363</v>
      </c>
      <c r="W1003" s="356">
        <f t="shared" si="2220"/>
        <v>-3.0599999940022826</v>
      </c>
      <c r="X1003" s="361" t="str">
        <f t="shared" ref="X1003:X1004" si="2248">IF(V1003&gt;0,"NORTE","SUL")</f>
        <v>NORTE</v>
      </c>
      <c r="Y1003" s="361" t="str">
        <f t="shared" ref="Y1003:Y1004" si="2249">IF(W1003&gt;0,"LESTE","OESTE")</f>
        <v>OESTE</v>
      </c>
      <c r="Z1003" s="361" t="str">
        <f t="shared" ref="Z1003:Z1004" si="2250">IF(AND(X1003="SUL", Y1003="LESTE"),"SUDESTE", IF(AND(X1003="SUL", Y1003="OESTE"), "SUDOESTE", IF(AND(X1003="NORTE", Y1003="LESTE"), "NORDESTE", "NOROESTE")))</f>
        <v>NOROESTE</v>
      </c>
      <c r="AA1003" s="391">
        <f t="shared" si="2224"/>
        <v>0.83152173913043481</v>
      </c>
      <c r="AB1003" s="392">
        <f t="shared" ref="AB1003:AB1004" si="2251">DEGREES(ASIN(AA1003))</f>
        <v>56.255376200499363</v>
      </c>
      <c r="AC1003" s="360"/>
    </row>
    <row r="1004" spans="1:29" ht="17.25" customHeight="1" x14ac:dyDescent="0.25">
      <c r="A1004" s="345" t="str">
        <f t="shared" si="1993"/>
        <v>MS 202</v>
      </c>
      <c r="B1004" s="661">
        <f t="shared" si="2208"/>
        <v>127</v>
      </c>
      <c r="C1004" s="661" t="str">
        <f t="shared" si="2209"/>
        <v>MS 202-127</v>
      </c>
      <c r="D1004" s="346">
        <f t="shared" si="2210"/>
        <v>42202</v>
      </c>
      <c r="E1004" s="347">
        <v>7161962.7154999999</v>
      </c>
      <c r="F1004" s="348">
        <v>665739.39969999995</v>
      </c>
      <c r="G1004" s="348">
        <v>895.57500000000005</v>
      </c>
      <c r="H1004" s="368">
        <f t="shared" si="2239"/>
        <v>1.4098227173239299</v>
      </c>
      <c r="I1004" s="377">
        <f t="shared" si="2240"/>
        <v>4.4539420862318595</v>
      </c>
      <c r="J1004" s="377">
        <f t="shared" si="2241"/>
        <v>-2.0999999999958163</v>
      </c>
      <c r="K1004" s="377">
        <f t="shared" si="2242"/>
        <v>-9.4999999999913598</v>
      </c>
      <c r="L1004" s="377">
        <f t="shared" si="2243"/>
        <v>0.20140324533199</v>
      </c>
      <c r="M1004" s="377">
        <f t="shared" si="2244"/>
        <v>0.29999999999940236</v>
      </c>
      <c r="N1004" s="378" t="str">
        <f t="shared" si="2245"/>
        <v>OK</v>
      </c>
      <c r="O1004" s="378" t="str">
        <f t="shared" si="2246"/>
        <v>ATENÇÃO</v>
      </c>
      <c r="P1004" s="378" t="str">
        <f t="shared" si="2247"/>
        <v>COND. MIN.</v>
      </c>
      <c r="Q1004" s="378" t="str">
        <f t="shared" si="2218"/>
        <v>COND. MIN.</v>
      </c>
      <c r="R1004" s="629"/>
      <c r="S1004" s="629"/>
      <c r="T1004" s="625"/>
      <c r="U1004" s="625"/>
      <c r="V1004" s="356">
        <f t="shared" si="2219"/>
        <v>1.3000000268220901</v>
      </c>
      <c r="W1004" s="356">
        <f t="shared" si="2220"/>
        <v>-4.2600000044330955</v>
      </c>
      <c r="X1004" s="361" t="str">
        <f t="shared" si="2248"/>
        <v>NORTE</v>
      </c>
      <c r="Y1004" s="361" t="str">
        <f t="shared" si="2249"/>
        <v>OESTE</v>
      </c>
      <c r="Z1004" s="361" t="str">
        <f t="shared" si="2250"/>
        <v>NOROESTE</v>
      </c>
      <c r="AA1004" s="391">
        <f t="shared" si="2224"/>
        <v>0.95730337078651673</v>
      </c>
      <c r="AB1004" s="392">
        <f t="shared" si="2251"/>
        <v>73.196803434417205</v>
      </c>
      <c r="AC1004" s="360"/>
    </row>
    <row r="1005" spans="1:29" ht="17.25" customHeight="1" x14ac:dyDescent="0.25">
      <c r="A1005" s="345" t="str">
        <f t="shared" si="1993"/>
        <v>MS 202</v>
      </c>
      <c r="B1005" s="661">
        <f t="shared" si="2208"/>
        <v>128</v>
      </c>
      <c r="C1005" s="661" t="str">
        <f t="shared" si="2209"/>
        <v>MS 202-128</v>
      </c>
      <c r="D1005" s="346">
        <f t="shared" si="2210"/>
        <v>42209</v>
      </c>
      <c r="E1005" s="347">
        <v>7161962.7033000002</v>
      </c>
      <c r="F1005" s="348">
        <v>665739.40009999997</v>
      </c>
      <c r="G1005" s="348">
        <v>895.56399999999996</v>
      </c>
      <c r="H1005" s="368">
        <f t="shared" ref="H1005:H1006" si="2252">SQRT((E1005-E1004)^2+(F1005-F1004)^2)*100</f>
        <v>1.2206555381044382</v>
      </c>
      <c r="I1005" s="377">
        <f t="shared" ref="I1005:I1006" si="2253">SQRT((E1005-$E$999)^2+(F1005-$F$999)^2)*100</f>
        <v>4.2207582292093839</v>
      </c>
      <c r="J1005" s="377">
        <f t="shared" ref="J1005:J1006" si="2254">(G1005-G1004)*100</f>
        <v>-1.1000000000080945</v>
      </c>
      <c r="K1005" s="377">
        <f t="shared" ref="K1005:K1006" si="2255">(G1005-$G$999)*100</f>
        <v>-10.599999999999454</v>
      </c>
      <c r="L1005" s="377">
        <f t="shared" ref="L1005:L1006" si="2256">H1005/(D1005-D1004)</f>
        <v>0.17437936258634831</v>
      </c>
      <c r="M1005" s="377">
        <f t="shared" ref="M1005:M1006" si="2257">ABS(J1005/(D1005-D1004))</f>
        <v>0.15714285714401349</v>
      </c>
      <c r="N1005" s="378" t="str">
        <f t="shared" ref="N1005:N1006" si="2258">IF(L1005&lt;=0.25,"OK",IF(AND(0.25&lt;L1005,L1005&lt;=1),"ATENÇÃO",IF(AND(1&lt;L1005,L1005&lt;=4),"ALERTA",IF(AND(4&lt;L1005,L1005&lt;=14),"INTERVENÇÃO","PARALISAÇÃO"))))</f>
        <v>OK</v>
      </c>
      <c r="O1005" s="378" t="str">
        <f t="shared" ref="O1005:O1006" si="2259">IF(M1005&lt;=0.25,"OK",IF(AND(0.25&lt;M1005,M1005&lt;=1),"ATENÇÃO",IF(AND(1&lt;M1005,M1005&lt;=4),"ALERTA",IF(AND(4&lt;M1005,M1005&lt;=14),"INTERVENÇÃO","PARALISAÇÃO"))))</f>
        <v>OK</v>
      </c>
      <c r="P1005" s="378" t="str">
        <f t="shared" ref="P1005:P1006" si="2260">IF(L1005&lt;=1,"COND. MIN.",IF(AND(1&lt;L1005, L1005&lt;=2),"ATENÇÃO",IF(AND(2&lt;L1005,L1005&lt;=5),"ALERTA","INTERVENÇÃO")))</f>
        <v>COND. MIN.</v>
      </c>
      <c r="Q1005" s="378" t="str">
        <f t="shared" si="2218"/>
        <v>COND. MIN.</v>
      </c>
      <c r="R1005" s="629"/>
      <c r="S1005" s="629"/>
      <c r="T1005" s="625"/>
      <c r="U1005" s="625"/>
      <c r="V1005" s="356">
        <f t="shared" si="2219"/>
        <v>8.0000050365924835E-2</v>
      </c>
      <c r="W1005" s="356">
        <f t="shared" si="2220"/>
        <v>-4.2200000025331974</v>
      </c>
      <c r="X1005" s="361" t="str">
        <f t="shared" ref="X1005:X1006" si="2261">IF(V1005&gt;0,"NORTE","SUL")</f>
        <v>NORTE</v>
      </c>
      <c r="Y1005" s="361" t="str">
        <f t="shared" ref="Y1005:Y1006" si="2262">IF(W1005&gt;0,"LESTE","OESTE")</f>
        <v>OESTE</v>
      </c>
      <c r="Z1005" s="361" t="str">
        <f t="shared" ref="Z1005:Z1006" si="2263">IF(AND(X1005="SUL", Y1005="LESTE"),"SUDESTE", IF(AND(X1005="SUL", Y1005="OESTE"), "SUDOESTE", IF(AND(X1005="NORTE", Y1005="LESTE"), "NORDESTE", "NOROESTE")))</f>
        <v>NOROESTE</v>
      </c>
      <c r="AA1005" s="391">
        <f t="shared" si="2224"/>
        <v>1</v>
      </c>
      <c r="AB1005" s="392">
        <f t="shared" ref="AB1005:AB1006" si="2264">DEGREES(ASIN(AA1005))</f>
        <v>90</v>
      </c>
      <c r="AC1005" s="360"/>
    </row>
    <row r="1006" spans="1:29" ht="17.25" customHeight="1" x14ac:dyDescent="0.25">
      <c r="A1006" s="345" t="str">
        <f t="shared" si="1993"/>
        <v>MS 202</v>
      </c>
      <c r="B1006" s="661">
        <f t="shared" si="2208"/>
        <v>129</v>
      </c>
      <c r="C1006" s="661" t="str">
        <f t="shared" si="2209"/>
        <v>MS 202-129</v>
      </c>
      <c r="D1006" s="346">
        <f t="shared" si="2210"/>
        <v>42216</v>
      </c>
      <c r="E1006" s="347">
        <v>7161962.7169000003</v>
      </c>
      <c r="F1006" s="348">
        <v>665739.38399999996</v>
      </c>
      <c r="G1006" s="348">
        <v>895.55</v>
      </c>
      <c r="H1006" s="368">
        <f t="shared" si="2252"/>
        <v>2.1075341163600934</v>
      </c>
      <c r="I1006" s="377">
        <f t="shared" si="2253"/>
        <v>6.005206094369905</v>
      </c>
      <c r="J1006" s="377">
        <f t="shared" si="2254"/>
        <v>-1.4000000000010004</v>
      </c>
      <c r="K1006" s="377">
        <f t="shared" si="2255"/>
        <v>-12.000000000000455</v>
      </c>
      <c r="L1006" s="377">
        <f t="shared" si="2256"/>
        <v>0.30107630233715621</v>
      </c>
      <c r="M1006" s="377">
        <f t="shared" si="2257"/>
        <v>0.20000000000014292</v>
      </c>
      <c r="N1006" s="378" t="str">
        <f t="shared" si="2258"/>
        <v>ATENÇÃO</v>
      </c>
      <c r="O1006" s="378" t="str">
        <f t="shared" si="2259"/>
        <v>OK</v>
      </c>
      <c r="P1006" s="378" t="str">
        <f t="shared" si="2260"/>
        <v>COND. MIN.</v>
      </c>
      <c r="Q1006" s="378" t="str">
        <f t="shared" si="2218"/>
        <v>COND. MIN.</v>
      </c>
      <c r="R1006" s="629"/>
      <c r="S1006" s="629"/>
      <c r="T1006" s="625"/>
      <c r="U1006" s="625"/>
      <c r="V1006" s="356">
        <f t="shared" si="2219"/>
        <v>1.4400000683963299</v>
      </c>
      <c r="W1006" s="356">
        <f t="shared" si="2220"/>
        <v>-5.8300000033341348</v>
      </c>
      <c r="X1006" s="361" t="str">
        <f t="shared" si="2261"/>
        <v>NORTE</v>
      </c>
      <c r="Y1006" s="361" t="str">
        <f t="shared" si="2262"/>
        <v>OESTE</v>
      </c>
      <c r="Z1006" s="361" t="str">
        <f t="shared" si="2263"/>
        <v>NOROESTE</v>
      </c>
      <c r="AA1006" s="391">
        <f t="shared" si="2224"/>
        <v>0.97004991680532449</v>
      </c>
      <c r="AB1006" s="392">
        <f t="shared" si="2264"/>
        <v>75.941901635294826</v>
      </c>
      <c r="AC1006" s="360"/>
    </row>
    <row r="1007" spans="1:29" ht="17.25" customHeight="1" x14ac:dyDescent="0.25">
      <c r="A1007" s="345" t="str">
        <f t="shared" si="1993"/>
        <v>MS 202</v>
      </c>
      <c r="B1007" s="661">
        <f t="shared" si="2208"/>
        <v>130</v>
      </c>
      <c r="C1007" s="661" t="str">
        <f t="shared" si="2209"/>
        <v>MS 202-130</v>
      </c>
      <c r="D1007" s="346">
        <f t="shared" si="2210"/>
        <v>42223</v>
      </c>
      <c r="E1007" s="347">
        <v>7161962.7213000003</v>
      </c>
      <c r="F1007" s="348">
        <v>665739.38410000002</v>
      </c>
      <c r="G1007" s="348">
        <v>895.53899999999999</v>
      </c>
      <c r="H1007" s="368">
        <f t="shared" ref="H1007" si="2265">SQRT((E1007-E1006)^2+(F1007-F1006)^2)*100</f>
        <v>0.44011361945278554</v>
      </c>
      <c r="I1007" s="377">
        <f t="shared" ref="I1007" si="2266">SQRT((E1007-$E$999)^2+(F1007-$F$999)^2)*100</f>
        <v>6.1161098922217363</v>
      </c>
      <c r="J1007" s="377">
        <f t="shared" ref="J1007" si="2267">(G1007-G1006)*100</f>
        <v>-1.0999999999967258</v>
      </c>
      <c r="K1007" s="377">
        <f t="shared" ref="K1007" si="2268">(G1007-$G$999)*100</f>
        <v>-13.099999999997181</v>
      </c>
      <c r="L1007" s="377">
        <f t="shared" ref="L1007" si="2269">H1007/(D1007-D1006)</f>
        <v>6.2873374207540786E-2</v>
      </c>
      <c r="M1007" s="377">
        <f t="shared" ref="M1007" si="2270">ABS(J1007/(D1007-D1006))</f>
        <v>0.1571428571423894</v>
      </c>
      <c r="N1007" s="378" t="str">
        <f t="shared" ref="N1007" si="2271">IF(L1007&lt;=0.25,"OK",IF(AND(0.25&lt;L1007,L1007&lt;=1),"ATENÇÃO",IF(AND(1&lt;L1007,L1007&lt;=4),"ALERTA",IF(AND(4&lt;L1007,L1007&lt;=14),"INTERVENÇÃO","PARALISAÇÃO"))))</f>
        <v>OK</v>
      </c>
      <c r="O1007" s="378" t="str">
        <f t="shared" ref="O1007" si="2272">IF(M1007&lt;=0.25,"OK",IF(AND(0.25&lt;M1007,M1007&lt;=1),"ATENÇÃO",IF(AND(1&lt;M1007,M1007&lt;=4),"ALERTA",IF(AND(4&lt;M1007,M1007&lt;=14),"INTERVENÇÃO","PARALISAÇÃO"))))</f>
        <v>OK</v>
      </c>
      <c r="P1007" s="378" t="str">
        <f t="shared" ref="P1007" si="2273">IF(L1007&lt;=1,"COND. MIN.",IF(AND(1&lt;L1007, L1007&lt;=2),"ATENÇÃO",IF(AND(2&lt;L1007,L1007&lt;=5),"ALERTA","INTERVENÇÃO")))</f>
        <v>COND. MIN.</v>
      </c>
      <c r="Q1007" s="378" t="str">
        <f t="shared" si="2218"/>
        <v>COND. MIN.</v>
      </c>
      <c r="R1007" s="629"/>
      <c r="S1007" s="629"/>
      <c r="T1007" s="625"/>
      <c r="U1007" s="625"/>
      <c r="V1007" s="356">
        <f t="shared" si="2219"/>
        <v>1.8800000660121441</v>
      </c>
      <c r="W1007" s="356">
        <f t="shared" si="2220"/>
        <v>-5.8199999970383942</v>
      </c>
      <c r="X1007" s="361" t="str">
        <f t="shared" ref="X1007" si="2274">IF(V1007&gt;0,"NORTE","SUL")</f>
        <v>NORTE</v>
      </c>
      <c r="Y1007" s="361" t="str">
        <f t="shared" ref="Y1007" si="2275">IF(W1007&gt;0,"LESTE","OESTE")</f>
        <v>OESTE</v>
      </c>
      <c r="Z1007" s="361" t="str">
        <f t="shared" ref="Z1007" si="2276">IF(AND(X1007="SUL", Y1007="LESTE"),"SUDESTE", IF(AND(X1007="SUL", Y1007="OESTE"), "SUDOESTE", IF(AND(X1007="NORTE", Y1007="LESTE"), "NORDESTE", "NOROESTE")))</f>
        <v>NOROESTE</v>
      </c>
      <c r="AA1007" s="391">
        <f t="shared" si="2224"/>
        <v>0.95098039215686281</v>
      </c>
      <c r="AB1007" s="392">
        <f t="shared" ref="AB1007" si="2277">DEGREES(ASIN(AA1007))</f>
        <v>71.985890938638363</v>
      </c>
      <c r="AC1007" s="360"/>
    </row>
    <row r="1008" spans="1:29" ht="17.25" customHeight="1" x14ac:dyDescent="0.25">
      <c r="A1008" s="345" t="str">
        <f t="shared" ref="A1008:A1065" si="2278">A1007</f>
        <v>MS 202</v>
      </c>
      <c r="B1008" s="661">
        <f t="shared" si="2208"/>
        <v>131</v>
      </c>
      <c r="C1008" s="661" t="str">
        <f t="shared" si="2209"/>
        <v>MS 202-131</v>
      </c>
      <c r="D1008" s="346">
        <f t="shared" si="2210"/>
        <v>42230</v>
      </c>
      <c r="E1008" s="347">
        <v>7161962.7163000004</v>
      </c>
      <c r="F1008" s="348">
        <v>665739.38289999997</v>
      </c>
      <c r="G1008" s="348">
        <v>895.52700000000004</v>
      </c>
      <c r="H1008" s="368">
        <f t="shared" ref="H1008:H1010" si="2279">SQRT((E1008-E1007)^2+(F1008-F1007)^2)*100</f>
        <v>0.51419839575017723</v>
      </c>
      <c r="I1008" s="377">
        <f t="shared" ref="I1008:I1010" si="2280">SQRT((E1008-$E$999)^2+(F1008-$F$999)^2)*100</f>
        <v>6.098196474824948</v>
      </c>
      <c r="J1008" s="377">
        <f t="shared" ref="J1008:J1010" si="2281">(G1008-G1007)*100</f>
        <v>-1.1999999999943611</v>
      </c>
      <c r="K1008" s="377">
        <f t="shared" ref="K1008:K1010" si="2282">(G1008-$G$999)*100</f>
        <v>-14.299999999991542</v>
      </c>
      <c r="L1008" s="377">
        <f t="shared" ref="L1008:L1010" si="2283">H1008/(D1008-D1007)</f>
        <v>7.3456913678596747E-2</v>
      </c>
      <c r="M1008" s="377">
        <f t="shared" ref="M1008:M1010" si="2284">ABS(J1008/(D1008-D1007))</f>
        <v>0.17142857142776588</v>
      </c>
      <c r="N1008" s="378" t="str">
        <f t="shared" ref="N1008:N1010" si="2285">IF(L1008&lt;=0.25,"OK",IF(AND(0.25&lt;L1008,L1008&lt;=1),"ATENÇÃO",IF(AND(1&lt;L1008,L1008&lt;=4),"ALERTA",IF(AND(4&lt;L1008,L1008&lt;=14),"INTERVENÇÃO","PARALISAÇÃO"))))</f>
        <v>OK</v>
      </c>
      <c r="O1008" s="378" t="str">
        <f t="shared" ref="O1008:O1010" si="2286">IF(M1008&lt;=0.25,"OK",IF(AND(0.25&lt;M1008,M1008&lt;=1),"ATENÇÃO",IF(AND(1&lt;M1008,M1008&lt;=4),"ALERTA",IF(AND(4&lt;M1008,M1008&lt;=14),"INTERVENÇÃO","PARALISAÇÃO"))))</f>
        <v>OK</v>
      </c>
      <c r="P1008" s="378" t="str">
        <f t="shared" ref="P1008:P1010" si="2287">IF(L1008&lt;=1,"COND. MIN.",IF(AND(1&lt;L1008, L1008&lt;=2),"ATENÇÃO",IF(AND(2&lt;L1008,L1008&lt;=5),"ALERTA","INTERVENÇÃO")))</f>
        <v>COND. MIN.</v>
      </c>
      <c r="Q1008" s="378" t="str">
        <f t="shared" si="2218"/>
        <v>COND. MIN.</v>
      </c>
      <c r="R1008" s="629"/>
      <c r="S1008" s="629"/>
      <c r="T1008" s="625"/>
      <c r="U1008" s="625"/>
      <c r="V1008" s="356">
        <f t="shared" si="2219"/>
        <v>1.380000077188015</v>
      </c>
      <c r="W1008" s="356">
        <f t="shared" si="2220"/>
        <v>-5.9400000027380884</v>
      </c>
      <c r="X1008" s="361" t="str">
        <f t="shared" ref="X1008:X1010" si="2288">IF(V1008&gt;0,"NORTE","SUL")</f>
        <v>NORTE</v>
      </c>
      <c r="Y1008" s="361" t="str">
        <f t="shared" ref="Y1008:Y1010" si="2289">IF(W1008&gt;0,"LESTE","OESTE")</f>
        <v>OESTE</v>
      </c>
      <c r="Z1008" s="361" t="str">
        <f t="shared" ref="Z1008:Z1010" si="2290">IF(AND(X1008="SUL", Y1008="LESTE"),"SUDESTE", IF(AND(X1008="SUL", Y1008="OESTE"), "SUDOESTE", IF(AND(X1008="NORTE", Y1008="LESTE"), "NORDESTE", "NOROESTE")))</f>
        <v>NOROESTE</v>
      </c>
      <c r="AA1008" s="391">
        <f t="shared" si="2224"/>
        <v>0.97377049180327879</v>
      </c>
      <c r="AB1008" s="392">
        <f t="shared" ref="AB1008:AB1010" si="2291">DEGREES(ASIN(AA1008))</f>
        <v>76.848158093323022</v>
      </c>
      <c r="AC1008" s="360"/>
    </row>
    <row r="1009" spans="1:29" ht="17.25" customHeight="1" x14ac:dyDescent="0.25">
      <c r="A1009" s="345" t="str">
        <f t="shared" si="2278"/>
        <v>MS 202</v>
      </c>
      <c r="B1009" s="661">
        <f t="shared" si="2208"/>
        <v>132</v>
      </c>
      <c r="C1009" s="661" t="str">
        <f t="shared" si="2209"/>
        <v>MS 202-132</v>
      </c>
      <c r="D1009" s="346">
        <f t="shared" si="2210"/>
        <v>42244</v>
      </c>
      <c r="E1009" s="347">
        <v>7161962.7219000002</v>
      </c>
      <c r="F1009" s="348">
        <v>665739.375</v>
      </c>
      <c r="G1009" s="348">
        <v>895.50400000000002</v>
      </c>
      <c r="H1009" s="368">
        <f t="shared" si="2279"/>
        <v>0.96834909642389988</v>
      </c>
      <c r="I1009" s="377">
        <f t="shared" si="2280"/>
        <v>7.0040345669832957</v>
      </c>
      <c r="J1009" s="377">
        <f t="shared" si="2281"/>
        <v>-2.3000000000024556</v>
      </c>
      <c r="K1009" s="377">
        <f t="shared" si="2282"/>
        <v>-16.599999999993997</v>
      </c>
      <c r="L1009" s="377">
        <f t="shared" si="2283"/>
        <v>6.9167792601707134E-2</v>
      </c>
      <c r="M1009" s="377">
        <f t="shared" si="2284"/>
        <v>0.1642857142858897</v>
      </c>
      <c r="N1009" s="378" t="str">
        <f t="shared" si="2285"/>
        <v>OK</v>
      </c>
      <c r="O1009" s="378" t="str">
        <f t="shared" si="2286"/>
        <v>OK</v>
      </c>
      <c r="P1009" s="378" t="str">
        <f t="shared" si="2287"/>
        <v>COND. MIN.</v>
      </c>
      <c r="Q1009" s="378" t="str">
        <f t="shared" si="2218"/>
        <v>COND. MIN.</v>
      </c>
      <c r="R1009" s="629"/>
      <c r="S1009" s="629"/>
      <c r="T1009" s="625"/>
      <c r="U1009" s="625"/>
      <c r="V1009" s="356">
        <f t="shared" si="2219"/>
        <v>1.940000057220459</v>
      </c>
      <c r="W1009" s="356">
        <f t="shared" si="2220"/>
        <v>-6.7299999995157123</v>
      </c>
      <c r="X1009" s="361" t="str">
        <f t="shared" si="2288"/>
        <v>NORTE</v>
      </c>
      <c r="Y1009" s="361" t="str">
        <f t="shared" si="2289"/>
        <v>OESTE</v>
      </c>
      <c r="Z1009" s="361" t="str">
        <f t="shared" si="2290"/>
        <v>NOROESTE</v>
      </c>
      <c r="AA1009" s="391">
        <f t="shared" si="2224"/>
        <v>0.96142857142857152</v>
      </c>
      <c r="AB1009" s="392">
        <f t="shared" si="2291"/>
        <v>74.034724526924265</v>
      </c>
      <c r="AC1009" s="360"/>
    </row>
    <row r="1010" spans="1:29" ht="17.25" customHeight="1" x14ac:dyDescent="0.25">
      <c r="A1010" s="345" t="str">
        <f t="shared" si="2278"/>
        <v>MS 202</v>
      </c>
      <c r="B1010" s="661">
        <f t="shared" si="2208"/>
        <v>133</v>
      </c>
      <c r="C1010" s="661" t="str">
        <f t="shared" si="2209"/>
        <v>MS 202-133</v>
      </c>
      <c r="D1010" s="346">
        <f t="shared" si="2210"/>
        <v>42251</v>
      </c>
      <c r="E1010" s="347">
        <v>7161962.7216999996</v>
      </c>
      <c r="F1010" s="348">
        <v>665739.36190000002</v>
      </c>
      <c r="G1010" s="348">
        <v>895.49099999999999</v>
      </c>
      <c r="H1010" s="368">
        <f t="shared" si="2279"/>
        <v>1.3101526619568351</v>
      </c>
      <c r="I1010" s="377">
        <f t="shared" si="2280"/>
        <v>8.2660752449830266</v>
      </c>
      <c r="J1010" s="377">
        <f t="shared" si="2281"/>
        <v>-1.3000000000033651</v>
      </c>
      <c r="K1010" s="377">
        <f t="shared" si="2282"/>
        <v>-17.899999999997362</v>
      </c>
      <c r="L1010" s="377">
        <f t="shared" si="2283"/>
        <v>0.18716466599383358</v>
      </c>
      <c r="M1010" s="377">
        <f t="shared" si="2284"/>
        <v>0.18571428571476645</v>
      </c>
      <c r="N1010" s="378" t="str">
        <f t="shared" si="2285"/>
        <v>OK</v>
      </c>
      <c r="O1010" s="378" t="str">
        <f t="shared" si="2286"/>
        <v>OK</v>
      </c>
      <c r="P1010" s="378" t="str">
        <f t="shared" si="2287"/>
        <v>COND. MIN.</v>
      </c>
      <c r="Q1010" s="378" t="str">
        <f t="shared" si="2218"/>
        <v>COND. MIN.</v>
      </c>
      <c r="R1010" s="629"/>
      <c r="S1010" s="629"/>
      <c r="T1010" s="625"/>
      <c r="U1010" s="625"/>
      <c r="V1010" s="356">
        <f t="shared" si="2219"/>
        <v>1.919999998062849</v>
      </c>
      <c r="W1010" s="356">
        <f t="shared" si="2220"/>
        <v>-8.0399999977089465</v>
      </c>
      <c r="X1010" s="361" t="str">
        <f t="shared" si="2288"/>
        <v>NORTE</v>
      </c>
      <c r="Y1010" s="361" t="str">
        <f t="shared" si="2289"/>
        <v>OESTE</v>
      </c>
      <c r="Z1010" s="361" t="str">
        <f t="shared" si="2290"/>
        <v>NOROESTE</v>
      </c>
      <c r="AA1010" s="391">
        <f t="shared" si="2224"/>
        <v>0.97218863361547758</v>
      </c>
      <c r="AB1010" s="392">
        <f t="shared" si="2291"/>
        <v>76.455577513339463</v>
      </c>
      <c r="AC1010" s="360"/>
    </row>
    <row r="1011" spans="1:29" ht="17.25" customHeight="1" x14ac:dyDescent="0.25">
      <c r="A1011" s="345" t="str">
        <f t="shared" si="2278"/>
        <v>MS 202</v>
      </c>
      <c r="B1011" s="661">
        <f t="shared" si="2208"/>
        <v>134</v>
      </c>
      <c r="C1011" s="661" t="str">
        <f t="shared" si="2209"/>
        <v>MS 202-134</v>
      </c>
      <c r="D1011" s="346">
        <f t="shared" si="2210"/>
        <v>42258</v>
      </c>
      <c r="E1011" s="347">
        <v>7161962.7203000002</v>
      </c>
      <c r="F1011" s="348">
        <v>665739.35349999997</v>
      </c>
      <c r="G1011" s="348">
        <v>895.476</v>
      </c>
      <c r="H1011" s="368">
        <f t="shared" ref="H1011" si="2292">SQRT((E1011-E1010)^2+(F1011-F1010)^2)*100</f>
        <v>0.85158675067126233</v>
      </c>
      <c r="I1011" s="377">
        <f t="shared" ref="I1011" si="2293">SQRT((E1011-$E$999)^2+(F1011-$F$999)^2)*100</f>
        <v>9.0566439824190024</v>
      </c>
      <c r="J1011" s="377">
        <f t="shared" ref="J1011" si="2294">(G1011-G1010)*100</f>
        <v>-1.4999999999986358</v>
      </c>
      <c r="K1011" s="377">
        <f t="shared" ref="K1011" si="2295">(G1011-$G$999)*100</f>
        <v>-19.399999999995998</v>
      </c>
      <c r="L1011" s="377">
        <f t="shared" ref="L1011" si="2296">H1011/(D1011-D1010)</f>
        <v>0.12165525009589462</v>
      </c>
      <c r="M1011" s="377">
        <f t="shared" ref="M1011" si="2297">ABS(J1011/(D1011-D1010))</f>
        <v>0.2142857142855194</v>
      </c>
      <c r="N1011" s="378" t="str">
        <f t="shared" ref="N1011" si="2298">IF(L1011&lt;=0.25,"OK",IF(AND(0.25&lt;L1011,L1011&lt;=1),"ATENÇÃO",IF(AND(1&lt;L1011,L1011&lt;=4),"ALERTA",IF(AND(4&lt;L1011,L1011&lt;=14),"INTERVENÇÃO","PARALISAÇÃO"))))</f>
        <v>OK</v>
      </c>
      <c r="O1011" s="378" t="str">
        <f t="shared" ref="O1011" si="2299">IF(M1011&lt;=0.25,"OK",IF(AND(0.25&lt;M1011,M1011&lt;=1),"ATENÇÃO",IF(AND(1&lt;M1011,M1011&lt;=4),"ALERTA",IF(AND(4&lt;M1011,M1011&lt;=14),"INTERVENÇÃO","PARALISAÇÃO"))))</f>
        <v>OK</v>
      </c>
      <c r="P1011" s="378" t="str">
        <f t="shared" ref="P1011" si="2300">IF(L1011&lt;=1,"COND. MIN.",IF(AND(1&lt;L1011, L1011&lt;=2),"ATENÇÃO",IF(AND(2&lt;L1011,L1011&lt;=5),"ALERTA","INTERVENÇÃO")))</f>
        <v>COND. MIN.</v>
      </c>
      <c r="Q1011" s="378" t="str">
        <f t="shared" si="2218"/>
        <v>COND. MIN.</v>
      </c>
      <c r="R1011" s="629"/>
      <c r="S1011" s="629"/>
      <c r="T1011" s="625"/>
      <c r="U1011" s="625"/>
      <c r="V1011" s="356">
        <f t="shared" si="2219"/>
        <v>1.7800000496208668</v>
      </c>
      <c r="W1011" s="356">
        <f t="shared" si="2220"/>
        <v>-8.880000002682209</v>
      </c>
      <c r="X1011" s="361" t="str">
        <f t="shared" ref="X1011" si="2301">IF(V1011&gt;0,"NORTE","SUL")</f>
        <v>NORTE</v>
      </c>
      <c r="Y1011" s="361" t="str">
        <f t="shared" ref="Y1011" si="2302">IF(W1011&gt;0,"LESTE","OESTE")</f>
        <v>OESTE</v>
      </c>
      <c r="Z1011" s="361" t="str">
        <f t="shared" ref="Z1011" si="2303">IF(AND(X1011="SUL", Y1011="LESTE"),"SUDESTE", IF(AND(X1011="SUL", Y1011="OESTE"), "SUDOESTE", IF(AND(X1011="NORTE", Y1011="LESTE"), "NORDESTE", "NOROESTE")))</f>
        <v>NOROESTE</v>
      </c>
      <c r="AA1011" s="391">
        <f t="shared" si="2224"/>
        <v>0.98013245033112584</v>
      </c>
      <c r="AB1011" s="392">
        <f t="shared" ref="AB1011" si="2304">DEGREES(ASIN(AA1011))</f>
        <v>78.559857135138145</v>
      </c>
      <c r="AC1011" s="360"/>
    </row>
    <row r="1012" spans="1:29" ht="17.25" customHeight="1" x14ac:dyDescent="0.25">
      <c r="A1012" s="345" t="str">
        <f t="shared" si="2278"/>
        <v>MS 202</v>
      </c>
      <c r="B1012" s="661">
        <f t="shared" si="2208"/>
        <v>135</v>
      </c>
      <c r="C1012" s="661" t="str">
        <f t="shared" si="2209"/>
        <v>MS 202-135</v>
      </c>
      <c r="D1012" s="346">
        <f t="shared" si="2210"/>
        <v>42265</v>
      </c>
      <c r="E1012" s="347">
        <v>7161962.7237</v>
      </c>
      <c r="F1012" s="348">
        <v>665739.36270000006</v>
      </c>
      <c r="G1012" s="348">
        <v>895.46500000000003</v>
      </c>
      <c r="H1012" s="368">
        <f t="shared" ref="H1012:H1013" si="2305">SQRT((E1012-E1011)^2+(F1012-F1011)^2)*100</f>
        <v>0.98081598853970231</v>
      </c>
      <c r="I1012" s="377">
        <f t="shared" ref="I1012:I1013" si="2306">SQRT((E1012-$E$999)^2+(F1012-$F$999)^2)*100</f>
        <v>8.237475343442199</v>
      </c>
      <c r="J1012" s="377">
        <f t="shared" ref="J1012:J1013" si="2307">(G1012-G1011)*100</f>
        <v>-1.0999999999967258</v>
      </c>
      <c r="K1012" s="377">
        <f t="shared" ref="K1012:K1013" si="2308">(G1012-$G$999)*100</f>
        <v>-20.499999999992724</v>
      </c>
      <c r="L1012" s="377">
        <f t="shared" ref="L1012:L1013" si="2309">H1012/(D1012-D1011)</f>
        <v>0.14011656979138604</v>
      </c>
      <c r="M1012" s="377">
        <f t="shared" ref="M1012:M1013" si="2310">ABS(J1012/(D1012-D1011))</f>
        <v>0.1571428571423894</v>
      </c>
      <c r="N1012" s="378" t="str">
        <f t="shared" ref="N1012:N1013" si="2311">IF(L1012&lt;=0.25,"OK",IF(AND(0.25&lt;L1012,L1012&lt;=1),"ATENÇÃO",IF(AND(1&lt;L1012,L1012&lt;=4),"ALERTA",IF(AND(4&lt;L1012,L1012&lt;=14),"INTERVENÇÃO","PARALISAÇÃO"))))</f>
        <v>OK</v>
      </c>
      <c r="O1012" s="378" t="str">
        <f t="shared" ref="O1012:O1013" si="2312">IF(M1012&lt;=0.25,"OK",IF(AND(0.25&lt;M1012,M1012&lt;=1),"ATENÇÃO",IF(AND(1&lt;M1012,M1012&lt;=4),"ALERTA",IF(AND(4&lt;M1012,M1012&lt;=14),"INTERVENÇÃO","PARALISAÇÃO"))))</f>
        <v>OK</v>
      </c>
      <c r="P1012" s="378" t="str">
        <f t="shared" ref="P1012:P1013" si="2313">IF(L1012&lt;=1,"COND. MIN.",IF(AND(1&lt;L1012, L1012&lt;=2),"ATENÇÃO",IF(AND(2&lt;L1012,L1012&lt;=5),"ALERTA","INTERVENÇÃO")))</f>
        <v>COND. MIN.</v>
      </c>
      <c r="Q1012" s="378" t="str">
        <f t="shared" si="2218"/>
        <v>COND. MIN.</v>
      </c>
      <c r="R1012" s="629"/>
      <c r="S1012" s="629"/>
      <c r="T1012" s="625"/>
      <c r="U1012" s="625"/>
      <c r="V1012" s="356">
        <f t="shared" si="2219"/>
        <v>2.1200000308454037</v>
      </c>
      <c r="W1012" s="356">
        <f t="shared" si="2220"/>
        <v>-7.9599999939091504</v>
      </c>
      <c r="X1012" s="361" t="str">
        <f t="shared" ref="X1012:X1013" si="2314">IF(V1012&gt;0,"NORTE","SUL")</f>
        <v>NORTE</v>
      </c>
      <c r="Y1012" s="361" t="str">
        <f t="shared" ref="Y1012:Y1013" si="2315">IF(W1012&gt;0,"LESTE","OESTE")</f>
        <v>OESTE</v>
      </c>
      <c r="Z1012" s="361" t="str">
        <f t="shared" ref="Z1012:Z1013" si="2316">IF(AND(X1012="SUL", Y1012="LESTE"),"SUDESTE", IF(AND(X1012="SUL", Y1012="OESTE"), "SUDOESTE", IF(AND(X1012="NORTE", Y1012="LESTE"), "NORDESTE", "NOROESTE")))</f>
        <v>NOROESTE</v>
      </c>
      <c r="AA1012" s="391">
        <f t="shared" si="2224"/>
        <v>0.96601941747572817</v>
      </c>
      <c r="AB1012" s="392">
        <f t="shared" ref="AB1012:AB1013" si="2317">DEGREES(ASIN(AA1012))</f>
        <v>75.020732644999612</v>
      </c>
      <c r="AC1012" s="360"/>
    </row>
    <row r="1013" spans="1:29" ht="17.25" customHeight="1" x14ac:dyDescent="0.25">
      <c r="A1013" s="345" t="str">
        <f t="shared" si="2278"/>
        <v>MS 202</v>
      </c>
      <c r="B1013" s="661">
        <f t="shared" si="2208"/>
        <v>136</v>
      </c>
      <c r="C1013" s="661" t="str">
        <f t="shared" si="2209"/>
        <v>MS 202-136</v>
      </c>
      <c r="D1013" s="346">
        <f t="shared" si="2210"/>
        <v>42272</v>
      </c>
      <c r="E1013" s="347">
        <v>7161962.7248999998</v>
      </c>
      <c r="F1013" s="348">
        <v>665739.33230000001</v>
      </c>
      <c r="G1013" s="348">
        <v>895.45799999999997</v>
      </c>
      <c r="H1013" s="368">
        <f t="shared" si="2305"/>
        <v>3.0423675031657003</v>
      </c>
      <c r="I1013" s="377">
        <f t="shared" si="2306"/>
        <v>11.225756100534175</v>
      </c>
      <c r="J1013" s="377">
        <f t="shared" si="2307"/>
        <v>-0.70000000000618456</v>
      </c>
      <c r="K1013" s="377">
        <f t="shared" si="2308"/>
        <v>-21.199999999998909</v>
      </c>
      <c r="L1013" s="377">
        <f t="shared" si="2309"/>
        <v>0.43462392902367147</v>
      </c>
      <c r="M1013" s="377">
        <f t="shared" si="2310"/>
        <v>0.10000000000088351</v>
      </c>
      <c r="N1013" s="378" t="str">
        <f t="shared" si="2311"/>
        <v>ATENÇÃO</v>
      </c>
      <c r="O1013" s="378" t="str">
        <f t="shared" si="2312"/>
        <v>OK</v>
      </c>
      <c r="P1013" s="378" t="str">
        <f t="shared" si="2313"/>
        <v>COND. MIN.</v>
      </c>
      <c r="Q1013" s="378" t="str">
        <f t="shared" si="2218"/>
        <v>COND. MIN.</v>
      </c>
      <c r="R1013" s="629"/>
      <c r="S1013" s="629"/>
      <c r="T1013" s="625"/>
      <c r="U1013" s="625"/>
      <c r="V1013" s="356">
        <f t="shared" si="2219"/>
        <v>2.2400000132620335</v>
      </c>
      <c r="W1013" s="356">
        <f t="shared" si="2220"/>
        <v>-10.999999998603016</v>
      </c>
      <c r="X1013" s="361" t="str">
        <f t="shared" si="2314"/>
        <v>NORTE</v>
      </c>
      <c r="Y1013" s="361" t="str">
        <f t="shared" si="2315"/>
        <v>OESTE</v>
      </c>
      <c r="Z1013" s="361" t="str">
        <f t="shared" si="2316"/>
        <v>NOROESTE</v>
      </c>
      <c r="AA1013" s="391">
        <f t="shared" si="2224"/>
        <v>0.97951914514692784</v>
      </c>
      <c r="AB1013" s="392">
        <f t="shared" si="2317"/>
        <v>78.384024269793017</v>
      </c>
      <c r="AC1013" s="360"/>
    </row>
    <row r="1014" spans="1:29" ht="17.25" customHeight="1" x14ac:dyDescent="0.25">
      <c r="A1014" s="345" t="str">
        <f t="shared" si="2278"/>
        <v>MS 202</v>
      </c>
      <c r="B1014" s="661">
        <f t="shared" si="2208"/>
        <v>137</v>
      </c>
      <c r="C1014" s="661" t="str">
        <f t="shared" si="2209"/>
        <v>MS 202-137</v>
      </c>
      <c r="D1014" s="346">
        <f t="shared" si="2210"/>
        <v>42279</v>
      </c>
      <c r="E1014" s="347">
        <v>7161962.7326999996</v>
      </c>
      <c r="F1014" s="348">
        <v>665739.34990000003</v>
      </c>
      <c r="G1014" s="348">
        <v>895.44100000000003</v>
      </c>
      <c r="H1014" s="368">
        <f t="shared" ref="H1014:H1016" si="2318">SQRT((E1014-E1013)^2+(F1014-F1013)^2)*100</f>
        <v>1.9250973934842375</v>
      </c>
      <c r="I1014" s="377">
        <f t="shared" ref="I1014:I1016" si="2319">SQRT((E1014-$E$999)^2+(F1014-$F$999)^2)*100</f>
        <v>9.7210081723854973</v>
      </c>
      <c r="J1014" s="377">
        <f t="shared" ref="J1014:J1016" si="2320">(G1014-G1013)*100</f>
        <v>-1.6999999999939064</v>
      </c>
      <c r="K1014" s="377">
        <f t="shared" ref="K1014:K1016" si="2321">(G1014-$G$999)*100</f>
        <v>-22.899999999992815</v>
      </c>
      <c r="L1014" s="377">
        <f t="shared" ref="L1014:L1016" si="2322">H1014/(D1014-D1013)</f>
        <v>0.27501391335489106</v>
      </c>
      <c r="M1014" s="377">
        <f t="shared" ref="M1014:M1016" si="2323">ABS(J1014/(D1014-D1013))</f>
        <v>0.24285714285627233</v>
      </c>
      <c r="N1014" s="378" t="str">
        <f t="shared" ref="N1014:N1016" si="2324">IF(L1014&lt;=0.25,"OK",IF(AND(0.25&lt;L1014,L1014&lt;=1),"ATENÇÃO",IF(AND(1&lt;L1014,L1014&lt;=4),"ALERTA",IF(AND(4&lt;L1014,L1014&lt;=14),"INTERVENÇÃO","PARALISAÇÃO"))))</f>
        <v>ATENÇÃO</v>
      </c>
      <c r="O1014" s="378" t="str">
        <f t="shared" ref="O1014:O1016" si="2325">IF(M1014&lt;=0.25,"OK",IF(AND(0.25&lt;M1014,M1014&lt;=1),"ATENÇÃO",IF(AND(1&lt;M1014,M1014&lt;=4),"ALERTA",IF(AND(4&lt;M1014,M1014&lt;=14),"INTERVENÇÃO","PARALISAÇÃO"))))</f>
        <v>OK</v>
      </c>
      <c r="P1014" s="378" t="str">
        <f t="shared" ref="P1014:P1016" si="2326">IF(L1014&lt;=1,"COND. MIN.",IF(AND(1&lt;L1014, L1014&lt;=2),"ATENÇÃO",IF(AND(2&lt;L1014,L1014&lt;=5),"ALERTA","INTERVENÇÃO")))</f>
        <v>COND. MIN.</v>
      </c>
      <c r="Q1014" s="378" t="str">
        <f t="shared" si="2218"/>
        <v>COND. MIN.</v>
      </c>
      <c r="R1014" s="629"/>
      <c r="S1014" s="629"/>
      <c r="T1014" s="625"/>
      <c r="U1014" s="625"/>
      <c r="V1014" s="356">
        <f t="shared" si="2219"/>
        <v>3.0199999921023846</v>
      </c>
      <c r="W1014" s="356">
        <f t="shared" si="2220"/>
        <v>-9.2399999964982271</v>
      </c>
      <c r="X1014" s="361" t="str">
        <f t="shared" ref="X1014:X1016" si="2327">IF(V1014&gt;0,"NORTE","SUL")</f>
        <v>NORTE</v>
      </c>
      <c r="Y1014" s="361" t="str">
        <f t="shared" ref="Y1014:Y1016" si="2328">IF(W1014&gt;0,"LESTE","OESTE")</f>
        <v>OESTE</v>
      </c>
      <c r="Z1014" s="361" t="str">
        <f t="shared" ref="Z1014:Z1016" si="2329">IF(AND(X1014="SUL", Y1014="LESTE"),"SUDESTE", IF(AND(X1014="SUL", Y1014="OESTE"), "SUDOESTE", IF(AND(X1014="NORTE", Y1014="LESTE"), "NORDESTE", "NOROESTE")))</f>
        <v>NOROESTE</v>
      </c>
      <c r="AA1014" s="391">
        <f t="shared" si="2224"/>
        <v>0.95061728395061729</v>
      </c>
      <c r="AB1014" s="392">
        <f t="shared" ref="AB1014:AB1016" si="2330">DEGREES(ASIN(AA1014))</f>
        <v>71.918737926144217</v>
      </c>
      <c r="AC1014" s="360"/>
    </row>
    <row r="1015" spans="1:29" ht="17.25" customHeight="1" x14ac:dyDescent="0.25">
      <c r="A1015" s="345" t="str">
        <f t="shared" si="2278"/>
        <v>MS 202</v>
      </c>
      <c r="B1015" s="661">
        <f t="shared" si="2208"/>
        <v>138</v>
      </c>
      <c r="C1015" s="661" t="str">
        <f t="shared" si="2209"/>
        <v>MS 202-138</v>
      </c>
      <c r="D1015" s="346">
        <f t="shared" si="2210"/>
        <v>42286</v>
      </c>
      <c r="E1015" s="347">
        <v>7161962.7270999998</v>
      </c>
      <c r="F1015" s="348">
        <v>665739.33360000001</v>
      </c>
      <c r="G1015" s="348">
        <v>895.42200000000003</v>
      </c>
      <c r="H1015" s="368">
        <f t="shared" si="2318"/>
        <v>1.7235138477378786</v>
      </c>
      <c r="I1015" s="377">
        <f t="shared" si="2319"/>
        <v>11.144886720883251</v>
      </c>
      <c r="J1015" s="377">
        <f t="shared" si="2320"/>
        <v>-1.9000000000005457</v>
      </c>
      <c r="K1015" s="377">
        <f t="shared" si="2321"/>
        <v>-24.799999999993361</v>
      </c>
      <c r="L1015" s="377">
        <f t="shared" si="2322"/>
        <v>0.24621626396255408</v>
      </c>
      <c r="M1015" s="377">
        <f t="shared" si="2323"/>
        <v>0.2714285714286494</v>
      </c>
      <c r="N1015" s="378" t="str">
        <f t="shared" si="2324"/>
        <v>OK</v>
      </c>
      <c r="O1015" s="378" t="str">
        <f t="shared" si="2325"/>
        <v>ATENÇÃO</v>
      </c>
      <c r="P1015" s="378" t="str">
        <f t="shared" si="2326"/>
        <v>COND. MIN.</v>
      </c>
      <c r="Q1015" s="378" t="str">
        <f t="shared" si="2218"/>
        <v>COND. MIN.</v>
      </c>
      <c r="R1015" s="629"/>
      <c r="S1015" s="629"/>
      <c r="T1015" s="625"/>
      <c r="U1015" s="625"/>
      <c r="V1015" s="356">
        <f t="shared" si="2219"/>
        <v>2.4600000120699406</v>
      </c>
      <c r="W1015" s="356">
        <f t="shared" si="2220"/>
        <v>-10.869999998249114</v>
      </c>
      <c r="X1015" s="361" t="str">
        <f t="shared" si="2327"/>
        <v>NORTE</v>
      </c>
      <c r="Y1015" s="361" t="str">
        <f t="shared" si="2328"/>
        <v>OESTE</v>
      </c>
      <c r="Z1015" s="361" t="str">
        <f t="shared" si="2329"/>
        <v>NOROESTE</v>
      </c>
      <c r="AA1015" s="391">
        <f t="shared" si="2224"/>
        <v>0.9757630161579891</v>
      </c>
      <c r="AB1015" s="392">
        <f t="shared" si="2330"/>
        <v>77.35968180813353</v>
      </c>
      <c r="AC1015" s="360"/>
    </row>
    <row r="1016" spans="1:29" ht="17.25" customHeight="1" x14ac:dyDescent="0.25">
      <c r="A1016" s="345" t="str">
        <f t="shared" si="2278"/>
        <v>MS 202</v>
      </c>
      <c r="B1016" s="661">
        <f t="shared" si="2208"/>
        <v>139</v>
      </c>
      <c r="C1016" s="661" t="str">
        <f t="shared" si="2209"/>
        <v>MS 202-139</v>
      </c>
      <c r="D1016" s="346">
        <f t="shared" si="2210"/>
        <v>42300</v>
      </c>
      <c r="E1016" s="347">
        <v>7161962.7392999995</v>
      </c>
      <c r="F1016" s="348">
        <v>665739.33239999996</v>
      </c>
      <c r="G1016" s="348">
        <v>895.404</v>
      </c>
      <c r="H1016" s="368">
        <f t="shared" si="2318"/>
        <v>1.2258874107849262</v>
      </c>
      <c r="I1016" s="377">
        <f t="shared" si="2319"/>
        <v>11.589758410007818</v>
      </c>
      <c r="J1016" s="377">
        <f t="shared" si="2320"/>
        <v>-1.8000000000029104</v>
      </c>
      <c r="K1016" s="377">
        <f t="shared" si="2321"/>
        <v>-26.599999999996271</v>
      </c>
      <c r="L1016" s="377">
        <f t="shared" si="2322"/>
        <v>8.7563386484637587E-2</v>
      </c>
      <c r="M1016" s="377">
        <f t="shared" si="2323"/>
        <v>0.12857142857163645</v>
      </c>
      <c r="N1016" s="378" t="str">
        <f t="shared" si="2324"/>
        <v>OK</v>
      </c>
      <c r="O1016" s="378" t="str">
        <f t="shared" si="2325"/>
        <v>OK</v>
      </c>
      <c r="P1016" s="378" t="str">
        <f t="shared" si="2326"/>
        <v>COND. MIN.</v>
      </c>
      <c r="Q1016" s="378" t="str">
        <f t="shared" si="2218"/>
        <v>COND. MIN.</v>
      </c>
      <c r="R1016" s="629"/>
      <c r="S1016" s="629"/>
      <c r="T1016" s="625"/>
      <c r="U1016" s="625"/>
      <c r="V1016" s="356">
        <f t="shared" si="2219"/>
        <v>3.6799999885261059</v>
      </c>
      <c r="W1016" s="356">
        <f t="shared" si="2220"/>
        <v>-10.990000003948808</v>
      </c>
      <c r="X1016" s="361" t="str">
        <f t="shared" si="2327"/>
        <v>NORTE</v>
      </c>
      <c r="Y1016" s="361" t="str">
        <f t="shared" si="2328"/>
        <v>OESTE</v>
      </c>
      <c r="Z1016" s="361" t="str">
        <f t="shared" si="2329"/>
        <v>NOROESTE</v>
      </c>
      <c r="AA1016" s="391">
        <f t="shared" si="2224"/>
        <v>0.9482312338222606</v>
      </c>
      <c r="AB1016" s="392">
        <f t="shared" si="2330"/>
        <v>71.483318705332593</v>
      </c>
      <c r="AC1016" s="360"/>
    </row>
    <row r="1017" spans="1:29" ht="17.25" customHeight="1" x14ac:dyDescent="0.25">
      <c r="A1017" s="345" t="str">
        <f t="shared" si="2278"/>
        <v>MS 202</v>
      </c>
      <c r="B1017" s="661">
        <f t="shared" si="2208"/>
        <v>140</v>
      </c>
      <c r="C1017" s="661" t="str">
        <f t="shared" si="2209"/>
        <v>MS 202-140</v>
      </c>
      <c r="D1017" s="346">
        <f t="shared" si="2210"/>
        <v>42314</v>
      </c>
      <c r="E1017" s="347">
        <v>7161962.7285000002</v>
      </c>
      <c r="F1017" s="348">
        <v>665739.34019999998</v>
      </c>
      <c r="G1017" s="348">
        <v>895.38099999999997</v>
      </c>
      <c r="H1017" s="368">
        <f t="shared" ref="H1017" si="2331">SQRT((E1017-E1016)^2+(F1017-F1016)^2)*100</f>
        <v>1.332216147123841</v>
      </c>
      <c r="I1017" s="377">
        <f t="shared" ref="I1017" si="2332">SQRT((E1017-$E$999)^2+(F1017-$F$999)^2)*100</f>
        <v>10.535848343452189</v>
      </c>
      <c r="J1017" s="377">
        <f t="shared" ref="J1017" si="2333">(G1017-G1016)*100</f>
        <v>-2.3000000000024556</v>
      </c>
      <c r="K1017" s="377">
        <f t="shared" ref="K1017" si="2334">(G1017-$G$999)*100</f>
        <v>-28.899999999998727</v>
      </c>
      <c r="L1017" s="377">
        <f t="shared" ref="L1017" si="2335">H1017/(D1017-D1016)</f>
        <v>9.5158296223131503E-2</v>
      </c>
      <c r="M1017" s="377">
        <f t="shared" ref="M1017" si="2336">ABS(J1017/(D1017-D1016))</f>
        <v>0.1642857142858897</v>
      </c>
      <c r="N1017" s="378" t="str">
        <f t="shared" ref="N1017" si="2337">IF(L1017&lt;=0.25,"OK",IF(AND(0.25&lt;L1017,L1017&lt;=1),"ATENÇÃO",IF(AND(1&lt;L1017,L1017&lt;=4),"ALERTA",IF(AND(4&lt;L1017,L1017&lt;=14),"INTERVENÇÃO","PARALISAÇÃO"))))</f>
        <v>OK</v>
      </c>
      <c r="O1017" s="378" t="str">
        <f t="shared" ref="O1017" si="2338">IF(M1017&lt;=0.25,"OK",IF(AND(0.25&lt;M1017,M1017&lt;=1),"ATENÇÃO",IF(AND(1&lt;M1017,M1017&lt;=4),"ALERTA",IF(AND(4&lt;M1017,M1017&lt;=14),"INTERVENÇÃO","PARALISAÇÃO"))))</f>
        <v>OK</v>
      </c>
      <c r="P1017" s="378" t="str">
        <f t="shared" ref="P1017" si="2339">IF(L1017&lt;=1,"COND. MIN.",IF(AND(1&lt;L1017, L1017&lt;=2),"ATENÇÃO",IF(AND(2&lt;L1017,L1017&lt;=5),"ALERTA","INTERVENÇÃO")))</f>
        <v>COND. MIN.</v>
      </c>
      <c r="Q1017" s="378" t="str">
        <f t="shared" si="2218"/>
        <v>COND. MIN.</v>
      </c>
      <c r="R1017" s="629"/>
      <c r="S1017" s="629"/>
      <c r="T1017" s="625"/>
      <c r="U1017" s="625"/>
      <c r="V1017" s="356">
        <f t="shared" si="2219"/>
        <v>2.6000000536441803</v>
      </c>
      <c r="W1017" s="356">
        <f t="shared" si="2220"/>
        <v>-10.210000001825392</v>
      </c>
      <c r="X1017" s="361" t="str">
        <f t="shared" ref="X1017" si="2340">IF(V1017&gt;0,"NORTE","SUL")</f>
        <v>NORTE</v>
      </c>
      <c r="Y1017" s="361" t="str">
        <f t="shared" ref="Y1017" si="2341">IF(W1017&gt;0,"LESTE","OESTE")</f>
        <v>OESTE</v>
      </c>
      <c r="Z1017" s="361" t="str">
        <f t="shared" ref="Z1017" si="2342">IF(AND(X1017="SUL", Y1017="LESTE"),"SUDESTE", IF(AND(X1017="SUL", Y1017="OESTE"), "SUDOESTE", IF(AND(X1017="NORTE", Y1017="LESTE"), "NORDESTE", "NOROESTE")))</f>
        <v>NOROESTE</v>
      </c>
      <c r="AA1017" s="391">
        <f t="shared" si="2224"/>
        <v>0.96869070208728669</v>
      </c>
      <c r="AB1017" s="392">
        <f t="shared" ref="AB1017" si="2343">DEGREES(ASIN(AA1017))</f>
        <v>75.624797312052237</v>
      </c>
      <c r="AC1017" s="360"/>
    </row>
    <row r="1018" spans="1:29" ht="17.25" customHeight="1" x14ac:dyDescent="0.25">
      <c r="A1018" s="345" t="str">
        <f t="shared" si="2278"/>
        <v>MS 202</v>
      </c>
      <c r="B1018" s="661">
        <f t="shared" si="2208"/>
        <v>141</v>
      </c>
      <c r="C1018" s="661" t="str">
        <f t="shared" si="2209"/>
        <v>MS 202-141</v>
      </c>
      <c r="D1018" s="346">
        <f t="shared" si="2210"/>
        <v>42321</v>
      </c>
      <c r="E1018" s="347">
        <v>7161962.7352999998</v>
      </c>
      <c r="F1018" s="348">
        <v>665739.33609999996</v>
      </c>
      <c r="G1018" s="348">
        <v>895.37</v>
      </c>
      <c r="H1018" s="368">
        <f t="shared" ref="H1018:H1020" si="2344">SQRT((E1018-E1017)^2+(F1018-F1017)^2)*100</f>
        <v>0.79404027012507394</v>
      </c>
      <c r="I1018" s="377">
        <f t="shared" ref="I1018:I1020" si="2345">SQRT((E1018-$E$999)^2+(F1018-$F$999)^2)*100</f>
        <v>11.114980890090214</v>
      </c>
      <c r="J1018" s="377">
        <f t="shared" ref="J1018:J1020" si="2346">(G1018-G1017)*100</f>
        <v>-1.0999999999967258</v>
      </c>
      <c r="K1018" s="377">
        <f t="shared" ref="K1018:K1020" si="2347">(G1018-$G$999)*100</f>
        <v>-29.999999999995453</v>
      </c>
      <c r="L1018" s="377">
        <f t="shared" ref="L1018:L1020" si="2348">H1018/(D1018-D1017)</f>
        <v>0.113434324303582</v>
      </c>
      <c r="M1018" s="377">
        <f t="shared" ref="M1018:M1020" si="2349">ABS(J1018/(D1018-D1017))</f>
        <v>0.1571428571423894</v>
      </c>
      <c r="N1018" s="378" t="str">
        <f t="shared" ref="N1018:N1020" si="2350">IF(L1018&lt;=0.25,"OK",IF(AND(0.25&lt;L1018,L1018&lt;=1),"ATENÇÃO",IF(AND(1&lt;L1018,L1018&lt;=4),"ALERTA",IF(AND(4&lt;L1018,L1018&lt;=14),"INTERVENÇÃO","PARALISAÇÃO"))))</f>
        <v>OK</v>
      </c>
      <c r="O1018" s="378" t="str">
        <f t="shared" ref="O1018:O1020" si="2351">IF(M1018&lt;=0.25,"OK",IF(AND(0.25&lt;M1018,M1018&lt;=1),"ATENÇÃO",IF(AND(1&lt;M1018,M1018&lt;=4),"ALERTA",IF(AND(4&lt;M1018,M1018&lt;=14),"INTERVENÇÃO","PARALISAÇÃO"))))</f>
        <v>OK</v>
      </c>
      <c r="P1018" s="378" t="str">
        <f t="shared" ref="P1018:P1020" si="2352">IF(L1018&lt;=1,"COND. MIN.",IF(AND(1&lt;L1018, L1018&lt;=2),"ATENÇÃO",IF(AND(2&lt;L1018,L1018&lt;=5),"ALERTA","INTERVENÇÃO")))</f>
        <v>COND. MIN.</v>
      </c>
      <c r="Q1018" s="378" t="str">
        <f t="shared" si="2218"/>
        <v>COND. MIN.</v>
      </c>
      <c r="R1018" s="629"/>
      <c r="S1018" s="629"/>
      <c r="T1018" s="625"/>
      <c r="U1018" s="625"/>
      <c r="V1018" s="356">
        <f t="shared" si="2219"/>
        <v>3.2800000160932541</v>
      </c>
      <c r="W1018" s="356">
        <f t="shared" si="2220"/>
        <v>-10.620000003837049</v>
      </c>
      <c r="X1018" s="361" t="str">
        <f t="shared" ref="X1018:X1020" si="2353">IF(V1018&gt;0,"NORTE","SUL")</f>
        <v>NORTE</v>
      </c>
      <c r="Y1018" s="361" t="str">
        <f t="shared" ref="Y1018:Y1020" si="2354">IF(W1018&gt;0,"LESTE","OESTE")</f>
        <v>OESTE</v>
      </c>
      <c r="Z1018" s="361" t="str">
        <f t="shared" ref="Z1018:Z1020" si="2355">IF(AND(X1018="SUL", Y1018="LESTE"),"SUDESTE", IF(AND(X1018="SUL", Y1018="OESTE"), "SUDOESTE", IF(AND(X1018="NORTE", Y1018="LESTE"), "NORDESTE", "NOROESTE")))</f>
        <v>NOROESTE</v>
      </c>
      <c r="AA1018" s="391">
        <f t="shared" si="2224"/>
        <v>0.95589558955895593</v>
      </c>
      <c r="AB1018" s="392">
        <f t="shared" ref="AB1018:AB1020" si="2356">DEGREES(ASIN(AA1018))</f>
        <v>72.919998743066344</v>
      </c>
      <c r="AC1018" s="360"/>
    </row>
    <row r="1019" spans="1:29" ht="17.25" customHeight="1" x14ac:dyDescent="0.25">
      <c r="A1019" s="345" t="str">
        <f t="shared" si="2278"/>
        <v>MS 202</v>
      </c>
      <c r="B1019" s="661">
        <f t="shared" si="2208"/>
        <v>142</v>
      </c>
      <c r="C1019" s="661" t="str">
        <f t="shared" si="2209"/>
        <v>MS 202-142</v>
      </c>
      <c r="D1019" s="346">
        <f t="shared" si="2210"/>
        <v>42328</v>
      </c>
      <c r="E1019" s="347">
        <v>7161962.7472999999</v>
      </c>
      <c r="F1019" s="348">
        <v>665739.31900000002</v>
      </c>
      <c r="G1019" s="348">
        <v>895.35799999999995</v>
      </c>
      <c r="H1019" s="368">
        <f t="shared" si="2344"/>
        <v>2.0890428440324635</v>
      </c>
      <c r="I1019" s="377">
        <f t="shared" si="2345"/>
        <v>13.118662286303314</v>
      </c>
      <c r="J1019" s="377">
        <f t="shared" si="2346"/>
        <v>-1.2000000000057298</v>
      </c>
      <c r="K1019" s="377">
        <f t="shared" si="2347"/>
        <v>-31.200000000001182</v>
      </c>
      <c r="L1019" s="377">
        <f t="shared" si="2348"/>
        <v>0.29843469200463763</v>
      </c>
      <c r="M1019" s="377">
        <f t="shared" si="2349"/>
        <v>0.17142857142938997</v>
      </c>
      <c r="N1019" s="378" t="str">
        <f t="shared" si="2350"/>
        <v>ATENÇÃO</v>
      </c>
      <c r="O1019" s="378" t="str">
        <f t="shared" si="2351"/>
        <v>OK</v>
      </c>
      <c r="P1019" s="378" t="str">
        <f t="shared" si="2352"/>
        <v>COND. MIN.</v>
      </c>
      <c r="Q1019" s="378" t="str">
        <f t="shared" si="2218"/>
        <v>COND. MIN.</v>
      </c>
      <c r="R1019" s="629"/>
      <c r="S1019" s="629"/>
      <c r="T1019" s="625"/>
      <c r="U1019" s="625"/>
      <c r="V1019" s="356">
        <f t="shared" si="2219"/>
        <v>4.4800000265240669</v>
      </c>
      <c r="W1019" s="356">
        <f t="shared" si="2220"/>
        <v>-12.329999997746199</v>
      </c>
      <c r="X1019" s="361" t="str">
        <f t="shared" si="2353"/>
        <v>NORTE</v>
      </c>
      <c r="Y1019" s="361" t="str">
        <f t="shared" si="2354"/>
        <v>OESTE</v>
      </c>
      <c r="Z1019" s="361" t="str">
        <f t="shared" si="2355"/>
        <v>NOROESTE</v>
      </c>
      <c r="AA1019" s="391">
        <f t="shared" si="2224"/>
        <v>0.93978658536585369</v>
      </c>
      <c r="AB1019" s="392">
        <f t="shared" si="2356"/>
        <v>70.015747047265748</v>
      </c>
      <c r="AC1019" s="360"/>
    </row>
    <row r="1020" spans="1:29" ht="17.25" customHeight="1" x14ac:dyDescent="0.25">
      <c r="A1020" s="345" t="str">
        <f t="shared" si="2278"/>
        <v>MS 202</v>
      </c>
      <c r="B1020" s="661">
        <f t="shared" si="2208"/>
        <v>143</v>
      </c>
      <c r="C1020" s="661" t="str">
        <f t="shared" si="2209"/>
        <v>MS 202-143</v>
      </c>
      <c r="D1020" s="346">
        <f t="shared" si="2210"/>
        <v>42335</v>
      </c>
      <c r="E1020" s="347">
        <v>7161962.7374</v>
      </c>
      <c r="F1020" s="348">
        <v>665739.31579999998</v>
      </c>
      <c r="G1020" s="348">
        <v>895.34400000000005</v>
      </c>
      <c r="H1020" s="368">
        <f t="shared" si="2344"/>
        <v>1.0404325983240577</v>
      </c>
      <c r="I1020" s="377">
        <f t="shared" si="2345"/>
        <v>13.122598837713859</v>
      </c>
      <c r="J1020" s="377">
        <f t="shared" si="2346"/>
        <v>-1.3999999999896318</v>
      </c>
      <c r="K1020" s="377">
        <f t="shared" si="2347"/>
        <v>-32.599999999990814</v>
      </c>
      <c r="L1020" s="377">
        <f t="shared" si="2348"/>
        <v>0.14863322833200823</v>
      </c>
      <c r="M1020" s="377">
        <f t="shared" si="2349"/>
        <v>0.19999999999851883</v>
      </c>
      <c r="N1020" s="378" t="str">
        <f t="shared" si="2350"/>
        <v>OK</v>
      </c>
      <c r="O1020" s="378" t="str">
        <f t="shared" si="2351"/>
        <v>OK</v>
      </c>
      <c r="P1020" s="378" t="str">
        <f t="shared" si="2352"/>
        <v>COND. MIN.</v>
      </c>
      <c r="Q1020" s="378" t="str">
        <f t="shared" si="2218"/>
        <v>COND. MIN.</v>
      </c>
      <c r="R1020" s="629"/>
      <c r="S1020" s="629"/>
      <c r="T1020" s="625"/>
      <c r="U1020" s="625"/>
      <c r="V1020" s="356">
        <f t="shared" si="2219"/>
        <v>3.490000031888485</v>
      </c>
      <c r="W1020" s="356">
        <f t="shared" si="2220"/>
        <v>-12.650000001303852</v>
      </c>
      <c r="X1020" s="361" t="str">
        <f t="shared" si="2353"/>
        <v>NORTE</v>
      </c>
      <c r="Y1020" s="361" t="str">
        <f t="shared" si="2354"/>
        <v>OESTE</v>
      </c>
      <c r="Z1020" s="361" t="str">
        <f t="shared" si="2355"/>
        <v>NOROESTE</v>
      </c>
      <c r="AA1020" s="391">
        <f t="shared" si="2224"/>
        <v>0.96417682926829273</v>
      </c>
      <c r="AB1020" s="392">
        <f t="shared" si="2356"/>
        <v>74.617577868220238</v>
      </c>
      <c r="AC1020" s="360"/>
    </row>
    <row r="1021" spans="1:29" ht="17.25" customHeight="1" x14ac:dyDescent="0.25">
      <c r="A1021" s="345" t="str">
        <f t="shared" si="2278"/>
        <v>MS 202</v>
      </c>
      <c r="B1021" s="661">
        <f t="shared" si="2208"/>
        <v>144</v>
      </c>
      <c r="C1021" s="661" t="str">
        <f t="shared" si="2209"/>
        <v>MS 202-144</v>
      </c>
      <c r="D1021" s="346">
        <f t="shared" si="2210"/>
        <v>42342</v>
      </c>
      <c r="E1021" s="347">
        <v>7161962.7366000004</v>
      </c>
      <c r="F1021" s="348">
        <v>665739.31420000002</v>
      </c>
      <c r="G1021" s="348">
        <v>895.33600000000001</v>
      </c>
      <c r="H1021" s="368">
        <f t="shared" ref="H1021" si="2357">SQRT((E1021-E1020)^2+(F1021-F1020)^2)*100</f>
        <v>0.17888541545908049</v>
      </c>
      <c r="I1021" s="377">
        <f t="shared" ref="I1021" si="2358">SQRT((E1021-$E$999)^2+(F1021-$F$999)^2)*100</f>
        <v>13.256100498977672</v>
      </c>
      <c r="J1021" s="377">
        <f t="shared" ref="J1021" si="2359">(G1021-G1020)*100</f>
        <v>-0.80000000000381988</v>
      </c>
      <c r="K1021" s="377">
        <f t="shared" ref="K1021" si="2360">(G1021-$G$999)*100</f>
        <v>-33.399999999994634</v>
      </c>
      <c r="L1021" s="377">
        <f>H1021/(D1021-D1020)</f>
        <v>2.5555059351297212E-2</v>
      </c>
      <c r="M1021" s="377">
        <f>ABS(J1021/(D1021-D1020))</f>
        <v>0.11428571428625998</v>
      </c>
      <c r="N1021" s="378" t="str">
        <f t="shared" ref="N1021" si="2361">IF(L1021&lt;=0.25,"OK",IF(AND(0.25&lt;L1021,L1021&lt;=1),"ATENÇÃO",IF(AND(1&lt;L1021,L1021&lt;=4),"ALERTA",IF(AND(4&lt;L1021,L1021&lt;=14),"INTERVENÇÃO","PARALISAÇÃO"))))</f>
        <v>OK</v>
      </c>
      <c r="O1021" s="378" t="str">
        <f t="shared" ref="O1021" si="2362">IF(M1021&lt;=0.25,"OK",IF(AND(0.25&lt;M1021,M1021&lt;=1),"ATENÇÃO",IF(AND(1&lt;M1021,M1021&lt;=4),"ALERTA",IF(AND(4&lt;M1021,M1021&lt;=14),"INTERVENÇÃO","PARALISAÇÃO"))))</f>
        <v>OK</v>
      </c>
      <c r="P1021" s="378" t="str">
        <f t="shared" ref="P1021" si="2363">IF(L1021&lt;=1,"COND. MIN.",IF(AND(1&lt;L1021, L1021&lt;=2),"ATENÇÃO",IF(AND(2&lt;L1021,L1021&lt;=5),"ALERTA","INTERVENÇÃO")))</f>
        <v>COND. MIN.</v>
      </c>
      <c r="Q1021" s="378" t="str">
        <f t="shared" si="2218"/>
        <v>COND. MIN.</v>
      </c>
      <c r="R1021" s="629"/>
      <c r="S1021" s="629"/>
      <c r="T1021" s="625"/>
      <c r="U1021" s="625"/>
      <c r="V1021" s="356">
        <f t="shared" si="2219"/>
        <v>3.4100000746548176</v>
      </c>
      <c r="W1021" s="356">
        <f t="shared" si="2220"/>
        <v>-12.809999997261912</v>
      </c>
      <c r="X1021" s="361" t="str">
        <f t="shared" ref="X1021" si="2364">IF(V1021&gt;0,"NORTE","SUL")</f>
        <v>NORTE</v>
      </c>
      <c r="Y1021" s="361" t="str">
        <f t="shared" ref="Y1021" si="2365">IF(W1021&gt;0,"LESTE","OESTE")</f>
        <v>OESTE</v>
      </c>
      <c r="Z1021" s="361" t="str">
        <f t="shared" ref="Z1021" si="2366">IF(AND(X1021="SUL", Y1021="LESTE"),"SUDESTE", IF(AND(X1021="SUL", Y1021="OESTE"), "SUDOESTE", IF(AND(X1021="NORTE", Y1021="LESTE"), "NORDESTE", "NOROESTE")))</f>
        <v>NOROESTE</v>
      </c>
      <c r="AA1021" s="391">
        <f t="shared" si="2224"/>
        <v>0.9660633484162896</v>
      </c>
      <c r="AB1021" s="392">
        <f t="shared" ref="AB1021" si="2367">DEGREES(ASIN(AA1021))</f>
        <v>75.030474055195626</v>
      </c>
      <c r="AC1021" s="360"/>
    </row>
    <row r="1022" spans="1:29" ht="17.25" customHeight="1" x14ac:dyDescent="0.25">
      <c r="A1022" s="345" t="str">
        <f t="shared" si="2278"/>
        <v>MS 202</v>
      </c>
      <c r="B1022" s="661">
        <f t="shared" si="2208"/>
        <v>145</v>
      </c>
      <c r="C1022" s="661" t="str">
        <f t="shared" si="2209"/>
        <v>MS 202-145</v>
      </c>
      <c r="D1022" s="346">
        <f t="shared" si="2210"/>
        <v>42349</v>
      </c>
      <c r="E1022" s="347">
        <v>7161962.7374999998</v>
      </c>
      <c r="F1022" s="348">
        <v>665739.31310000003</v>
      </c>
      <c r="G1022" s="348">
        <v>895.327</v>
      </c>
      <c r="H1022" s="368">
        <f t="shared" ref="H1022:H1025" si="2368">SQRT((E1022-E1021)^2+(F1022-F1021)^2)*100</f>
        <v>0.14212666573593852</v>
      </c>
      <c r="I1022" s="377">
        <f t="shared" ref="I1022:I1025" si="2369">SQRT((E1022-$E$999)^2+(F1022-$F$999)^2)*100</f>
        <v>13.385678915100051</v>
      </c>
      <c r="J1022" s="377">
        <f t="shared" ref="J1022:J1025" si="2370">(G1022-G1021)*100</f>
        <v>-0.90000000000145519</v>
      </c>
      <c r="K1022" s="377">
        <f t="shared" ref="K1022:K1025" si="2371">(G1022-$G$999)*100</f>
        <v>-34.299999999996089</v>
      </c>
      <c r="L1022" s="377">
        <f t="shared" ref="L1022:L1025" si="2372">H1022/(D1022-D1021)</f>
        <v>2.030380939084836E-2</v>
      </c>
      <c r="M1022" s="377">
        <f t="shared" ref="M1022:M1025" si="2373">ABS(J1022/(D1022-D1021))</f>
        <v>0.12857142857163645</v>
      </c>
      <c r="N1022" s="378" t="str">
        <f t="shared" ref="N1022:N1025" si="2374">IF(L1022&lt;=0.25,"OK",IF(AND(0.25&lt;L1022,L1022&lt;=1),"ATENÇÃO",IF(AND(1&lt;L1022,L1022&lt;=4),"ALERTA",IF(AND(4&lt;L1022,L1022&lt;=14),"INTERVENÇÃO","PARALISAÇÃO"))))</f>
        <v>OK</v>
      </c>
      <c r="O1022" s="378" t="str">
        <f t="shared" ref="O1022:O1025" si="2375">IF(M1022&lt;=0.25,"OK",IF(AND(0.25&lt;M1022,M1022&lt;=1),"ATENÇÃO",IF(AND(1&lt;M1022,M1022&lt;=4),"ALERTA",IF(AND(4&lt;M1022,M1022&lt;=14),"INTERVENÇÃO","PARALISAÇÃO"))))</f>
        <v>OK</v>
      </c>
      <c r="P1022" s="378" t="str">
        <f t="shared" ref="P1022:P1025" si="2376">IF(L1022&lt;=1,"COND. MIN.",IF(AND(1&lt;L1022, L1022&lt;=2),"ATENÇÃO",IF(AND(2&lt;L1022,L1022&lt;=5),"ALERTA","INTERVENÇÃO")))</f>
        <v>COND. MIN.</v>
      </c>
      <c r="Q1022" s="378" t="str">
        <f t="shared" si="2218"/>
        <v>COND. MIN.</v>
      </c>
      <c r="R1022" s="629"/>
      <c r="S1022" s="629"/>
      <c r="T1022" s="625"/>
      <c r="U1022" s="625"/>
      <c r="V1022" s="356">
        <f t="shared" si="2219"/>
        <v>3.5000000149011612</v>
      </c>
      <c r="W1022" s="356">
        <f t="shared" si="2220"/>
        <v>-12.919999996665865</v>
      </c>
      <c r="X1022" s="361" t="str">
        <f t="shared" ref="X1022:X1025" si="2377">IF(V1022&gt;0,"NORTE","SUL")</f>
        <v>NORTE</v>
      </c>
      <c r="Y1022" s="361" t="str">
        <f t="shared" ref="Y1022:Y1025" si="2378">IF(W1022&gt;0,"LESTE","OESTE")</f>
        <v>OESTE</v>
      </c>
      <c r="Z1022" s="361" t="str">
        <f t="shared" ref="Z1022:Z1025" si="2379">IF(AND(X1022="SUL", Y1022="LESTE"),"SUDESTE", IF(AND(X1022="SUL", Y1022="OESTE"), "SUDOESTE", IF(AND(X1022="NORTE", Y1022="LESTE"), "NORDESTE", "NOROESTE")))</f>
        <v>NOROESTE</v>
      </c>
      <c r="AA1022" s="391">
        <f t="shared" si="2224"/>
        <v>0.96489917849141149</v>
      </c>
      <c r="AB1022" s="392">
        <f t="shared" ref="AB1022:AB1025" si="2380">DEGREES(ASIN(AA1022))</f>
        <v>74.774384202280629</v>
      </c>
      <c r="AC1022" s="360"/>
    </row>
    <row r="1023" spans="1:29" ht="17.25" customHeight="1" x14ac:dyDescent="0.25">
      <c r="A1023" s="345" t="str">
        <f t="shared" si="2278"/>
        <v>MS 202</v>
      </c>
      <c r="B1023" s="661">
        <f t="shared" si="2208"/>
        <v>146</v>
      </c>
      <c r="C1023" s="661" t="str">
        <f t="shared" si="2209"/>
        <v>MS 202-146</v>
      </c>
      <c r="D1023" s="346">
        <f t="shared" si="2210"/>
        <v>42356</v>
      </c>
      <c r="E1023" s="347">
        <v>7161962.7326999996</v>
      </c>
      <c r="F1023" s="348">
        <v>665739.3051</v>
      </c>
      <c r="G1023" s="348">
        <v>895.31200000000001</v>
      </c>
      <c r="H1023" s="368">
        <f t="shared" si="2368"/>
        <v>0.93295231754051033</v>
      </c>
      <c r="I1023" s="377">
        <f t="shared" si="2369"/>
        <v>14.048444751827258</v>
      </c>
      <c r="J1023" s="377">
        <f t="shared" si="2370"/>
        <v>-1.4999999999986358</v>
      </c>
      <c r="K1023" s="377">
        <f t="shared" si="2371"/>
        <v>-35.799999999994725</v>
      </c>
      <c r="L1023" s="377">
        <f t="shared" si="2372"/>
        <v>0.13327890250578719</v>
      </c>
      <c r="M1023" s="377">
        <f t="shared" si="2373"/>
        <v>0.2142857142855194</v>
      </c>
      <c r="N1023" s="378" t="str">
        <f t="shared" si="2374"/>
        <v>OK</v>
      </c>
      <c r="O1023" s="378" t="str">
        <f t="shared" si="2375"/>
        <v>OK</v>
      </c>
      <c r="P1023" s="378" t="str">
        <f t="shared" si="2376"/>
        <v>COND. MIN.</v>
      </c>
      <c r="Q1023" s="378" t="str">
        <f t="shared" si="2218"/>
        <v>COND. MIN.</v>
      </c>
      <c r="R1023" s="629"/>
      <c r="S1023" s="629"/>
      <c r="T1023" s="625"/>
      <c r="U1023" s="625"/>
      <c r="V1023" s="356">
        <f t="shared" si="2219"/>
        <v>3.0199999921023846</v>
      </c>
      <c r="W1023" s="356">
        <f t="shared" si="2220"/>
        <v>-13.71999999973923</v>
      </c>
      <c r="X1023" s="361" t="str">
        <f t="shared" si="2377"/>
        <v>NORTE</v>
      </c>
      <c r="Y1023" s="361" t="str">
        <f t="shared" si="2378"/>
        <v>OESTE</v>
      </c>
      <c r="Z1023" s="361" t="str">
        <f t="shared" si="2379"/>
        <v>NOROESTE</v>
      </c>
      <c r="AA1023" s="391">
        <f t="shared" si="2224"/>
        <v>0.97651245551601418</v>
      </c>
      <c r="AB1023" s="392">
        <f t="shared" si="2380"/>
        <v>77.557427932995125</v>
      </c>
      <c r="AC1023" s="360"/>
    </row>
    <row r="1024" spans="1:29" ht="17.25" customHeight="1" x14ac:dyDescent="0.25">
      <c r="A1024" s="345" t="str">
        <f t="shared" si="2278"/>
        <v>MS 202</v>
      </c>
      <c r="B1024" s="661">
        <f t="shared" si="2208"/>
        <v>147</v>
      </c>
      <c r="C1024" s="661" t="str">
        <f t="shared" si="2209"/>
        <v>MS 202-147</v>
      </c>
      <c r="D1024" s="346">
        <f t="shared" si="2210"/>
        <v>42369</v>
      </c>
      <c r="E1024" s="347">
        <v>7161962.7446999997</v>
      </c>
      <c r="F1024" s="348">
        <v>665739.30370000005</v>
      </c>
      <c r="G1024" s="348">
        <v>895.28700000000003</v>
      </c>
      <c r="H1024" s="368">
        <f t="shared" si="2368"/>
        <v>1.2081390746251948</v>
      </c>
      <c r="I1024" s="377">
        <f t="shared" si="2369"/>
        <v>14.488202092591628</v>
      </c>
      <c r="J1024" s="377">
        <f t="shared" si="2370"/>
        <v>-2.4999999999977263</v>
      </c>
      <c r="K1024" s="377">
        <f t="shared" si="2371"/>
        <v>-38.299999999992451</v>
      </c>
      <c r="L1024" s="377">
        <f t="shared" si="2372"/>
        <v>9.2933774971168823E-2</v>
      </c>
      <c r="M1024" s="377">
        <f t="shared" si="2373"/>
        <v>0.1923076923075174</v>
      </c>
      <c r="N1024" s="378" t="str">
        <f t="shared" si="2374"/>
        <v>OK</v>
      </c>
      <c r="O1024" s="378" t="str">
        <f t="shared" si="2375"/>
        <v>OK</v>
      </c>
      <c r="P1024" s="378" t="str">
        <f t="shared" si="2376"/>
        <v>COND. MIN.</v>
      </c>
      <c r="Q1024" s="378" t="str">
        <f t="shared" si="2218"/>
        <v>COND. MIN.</v>
      </c>
      <c r="R1024" s="629"/>
      <c r="S1024" s="629"/>
      <c r="T1024" s="625"/>
      <c r="U1024" s="625"/>
      <c r="V1024" s="356">
        <f t="shared" si="2219"/>
        <v>4.2200000025331974</v>
      </c>
      <c r="W1024" s="356">
        <f t="shared" si="2220"/>
        <v>-13.859999994747341</v>
      </c>
      <c r="X1024" s="361" t="str">
        <f t="shared" si="2377"/>
        <v>NORTE</v>
      </c>
      <c r="Y1024" s="361" t="str">
        <f t="shared" si="2378"/>
        <v>OESTE</v>
      </c>
      <c r="Z1024" s="361" t="str">
        <f t="shared" si="2379"/>
        <v>NOROESTE</v>
      </c>
      <c r="AA1024" s="391">
        <f t="shared" si="2224"/>
        <v>0.9565217391304347</v>
      </c>
      <c r="AB1024" s="392">
        <f t="shared" si="2380"/>
        <v>73.042573705827678</v>
      </c>
      <c r="AC1024" s="360"/>
    </row>
    <row r="1025" spans="1:29" ht="15" customHeight="1" x14ac:dyDescent="0.25">
      <c r="A1025" s="345" t="str">
        <f t="shared" si="2278"/>
        <v>MS 202</v>
      </c>
      <c r="B1025" s="661">
        <f t="shared" si="2208"/>
        <v>148</v>
      </c>
      <c r="C1025" s="661" t="str">
        <f t="shared" si="2209"/>
        <v>MS 202-148</v>
      </c>
      <c r="D1025" s="346">
        <f t="shared" si="2210"/>
        <v>42377</v>
      </c>
      <c r="E1025" s="347">
        <v>7161962.7380999997</v>
      </c>
      <c r="F1025" s="348">
        <v>665739.31129999994</v>
      </c>
      <c r="G1025" s="348">
        <v>895.28499999999997</v>
      </c>
      <c r="H1025" s="368">
        <f t="shared" si="2368"/>
        <v>1.0065783523242748</v>
      </c>
      <c r="I1025" s="377">
        <f t="shared" si="2369"/>
        <v>13.575109582620065</v>
      </c>
      <c r="J1025" s="377">
        <f t="shared" si="2370"/>
        <v>-0.20000000000663931</v>
      </c>
      <c r="K1025" s="377">
        <f t="shared" si="2371"/>
        <v>-38.499999999999091</v>
      </c>
      <c r="L1025" s="377">
        <f t="shared" si="2372"/>
        <v>0.12582229404053435</v>
      </c>
      <c r="M1025" s="377">
        <f t="shared" si="2373"/>
        <v>2.5000000000829914E-2</v>
      </c>
      <c r="N1025" s="378" t="str">
        <f t="shared" si="2374"/>
        <v>OK</v>
      </c>
      <c r="O1025" s="378" t="str">
        <f t="shared" si="2375"/>
        <v>OK</v>
      </c>
      <c r="P1025" s="378" t="str">
        <f t="shared" si="2376"/>
        <v>COND. MIN.</v>
      </c>
      <c r="Q1025" s="378" t="str">
        <f t="shared" si="2218"/>
        <v>COND. MIN.</v>
      </c>
      <c r="R1025" s="629"/>
      <c r="S1025" s="629"/>
      <c r="T1025" s="625"/>
      <c r="U1025" s="625"/>
      <c r="V1025" s="356">
        <f t="shared" si="2219"/>
        <v>3.5600000061094761</v>
      </c>
      <c r="W1025" s="356">
        <f t="shared" si="2220"/>
        <v>-13.100000005215406</v>
      </c>
      <c r="X1025" s="361" t="str">
        <f t="shared" si="2377"/>
        <v>NORTE</v>
      </c>
      <c r="Y1025" s="361" t="str">
        <f t="shared" si="2378"/>
        <v>OESTE</v>
      </c>
      <c r="Z1025" s="361" t="str">
        <f t="shared" si="2379"/>
        <v>NOROESTE</v>
      </c>
      <c r="AA1025" s="391">
        <f t="shared" si="2224"/>
        <v>0.96465390279823271</v>
      </c>
      <c r="AB1025" s="392">
        <f t="shared" si="2380"/>
        <v>74.720964039221897</v>
      </c>
      <c r="AC1025" s="360"/>
    </row>
    <row r="1026" spans="1:29" ht="15" customHeight="1" x14ac:dyDescent="0.25">
      <c r="A1026" s="345" t="str">
        <f t="shared" si="2278"/>
        <v>MS 202</v>
      </c>
      <c r="B1026" s="661">
        <f t="shared" si="2208"/>
        <v>149</v>
      </c>
      <c r="C1026" s="661" t="str">
        <f t="shared" si="2209"/>
        <v>MS 202-149</v>
      </c>
      <c r="D1026" s="346">
        <f t="shared" si="2210"/>
        <v>42384</v>
      </c>
      <c r="E1026" s="347">
        <v>7161962.7412</v>
      </c>
      <c r="F1026" s="348">
        <v>665739.31030000001</v>
      </c>
      <c r="G1026" s="348">
        <v>895.27599999999995</v>
      </c>
      <c r="H1026" s="368">
        <f t="shared" ref="H1026:H1065" si="2381">SQRT((E1026-E1025)^2+(F1026-F1025)^2)*100</f>
        <v>0.32572997801442649</v>
      </c>
      <c r="I1026" s="377">
        <f t="shared" ref="I1026:I1065" si="2382">SQRT((E1026-$E$999)^2+(F1026-$F$999)^2)*100</f>
        <v>13.755613408792588</v>
      </c>
      <c r="J1026" s="377">
        <f t="shared" ref="J1026:J1065" si="2383">(G1026-G1025)*100</f>
        <v>-0.90000000000145519</v>
      </c>
      <c r="K1026" s="377">
        <f t="shared" ref="K1026:K1065" si="2384">(G1026-$G$999)*100</f>
        <v>-39.400000000000546</v>
      </c>
      <c r="L1026" s="377">
        <f t="shared" ref="L1026:L1065" si="2385">H1026/(D1026-D1025)</f>
        <v>4.6532854002060926E-2</v>
      </c>
      <c r="M1026" s="377">
        <f t="shared" ref="M1026:M1065" si="2386">ABS(J1026/(D1026-D1025))</f>
        <v>0.12857142857163645</v>
      </c>
      <c r="N1026" s="378" t="str">
        <f t="shared" ref="N1026:N1036" si="2387">IF(L1026&lt;=0.25,"OK",IF(AND(0.25&lt;L1026,L1026&lt;=1),"ATENÇÃO",IF(AND(1&lt;L1026,L1026&lt;=4),"ALERTA",IF(AND(4&lt;L1026,L1026&lt;=14),"INTERVENÇÃO","PARALISAÇÃO"))))</f>
        <v>OK</v>
      </c>
      <c r="O1026" s="378" t="str">
        <f t="shared" ref="O1026:O1036" si="2388">IF(M1026&lt;=0.25,"OK",IF(AND(0.25&lt;M1026,M1026&lt;=1),"ATENÇÃO",IF(AND(1&lt;M1026,M1026&lt;=4),"ALERTA",IF(AND(4&lt;M1026,M1026&lt;=14),"INTERVENÇÃO","PARALISAÇÃO"))))</f>
        <v>OK</v>
      </c>
      <c r="P1026" s="378" t="str">
        <f t="shared" ref="P1026:P1039" si="2389">IF(L1026&lt;=1,"COND. MIN.",IF(AND(1&lt;L1026, L1026&lt;=2),"ATENÇÃO",IF(AND(2&lt;L1026,L1026&lt;=5),"ALERTA","INTERVENÇÃO")))</f>
        <v>COND. MIN.</v>
      </c>
      <c r="Q1026" s="378" t="str">
        <f t="shared" si="2218"/>
        <v>COND. MIN.</v>
      </c>
      <c r="R1026" s="629"/>
      <c r="S1026" s="629"/>
      <c r="T1026" s="625"/>
      <c r="U1026" s="625"/>
      <c r="V1026" s="356">
        <f t="shared" si="2219"/>
        <v>3.8700000382959843</v>
      </c>
      <c r="W1026" s="356">
        <f t="shared" si="2220"/>
        <v>-13.199999998323619</v>
      </c>
      <c r="X1026" s="361" t="str">
        <f t="shared" ref="X1026:X1065" si="2390">IF(V1026&gt;0,"NORTE","SUL")</f>
        <v>NORTE</v>
      </c>
      <c r="Y1026" s="361" t="str">
        <f t="shared" ref="Y1026:Y1065" si="2391">IF(W1026&gt;0,"LESTE","OESTE")</f>
        <v>OESTE</v>
      </c>
      <c r="Z1026" s="361" t="str">
        <f t="shared" ref="Z1026:Z1065" si="2392">IF(AND(X1026="SUL", Y1026="LESTE"),"SUDESTE", IF(AND(X1026="SUL", Y1026="OESTE"), "SUDOESTE", IF(AND(X1026="NORTE", Y1026="LESTE"), "NORDESTE", "NOROESTE")))</f>
        <v>NOROESTE</v>
      </c>
      <c r="AA1026" s="391">
        <f t="shared" si="2224"/>
        <v>0.95930232558139528</v>
      </c>
      <c r="AB1026" s="392">
        <f t="shared" ref="AB1026:AB1036" si="2393">DEGREES(ASIN(AA1026))</f>
        <v>73.597636233094036</v>
      </c>
      <c r="AC1026" s="360"/>
    </row>
    <row r="1027" spans="1:29" ht="15" customHeight="1" x14ac:dyDescent="0.25">
      <c r="A1027" s="345" t="str">
        <f t="shared" si="2278"/>
        <v>MS 202</v>
      </c>
      <c r="B1027" s="661">
        <f t="shared" si="2208"/>
        <v>150</v>
      </c>
      <c r="C1027" s="661" t="str">
        <f t="shared" si="2209"/>
        <v>MS 202-150</v>
      </c>
      <c r="D1027" s="346">
        <f t="shared" si="2210"/>
        <v>42391</v>
      </c>
      <c r="E1027" s="347">
        <v>7161962.7366000004</v>
      </c>
      <c r="F1027" s="348">
        <v>665739.28590000002</v>
      </c>
      <c r="G1027" s="348">
        <v>895.26</v>
      </c>
      <c r="H1027" s="368">
        <f t="shared" si="2381"/>
        <v>2.482982070818224</v>
      </c>
      <c r="I1027" s="377">
        <f t="shared" si="2382"/>
        <v>16.007426415273471</v>
      </c>
      <c r="J1027" s="377">
        <f t="shared" si="2383"/>
        <v>-1.5999999999962711</v>
      </c>
      <c r="K1027" s="377">
        <f t="shared" si="2384"/>
        <v>-40.999999999996817</v>
      </c>
      <c r="L1027" s="377">
        <f t="shared" si="2385"/>
        <v>0.3547117244026034</v>
      </c>
      <c r="M1027" s="377">
        <f t="shared" si="2386"/>
        <v>0.22857142857089588</v>
      </c>
      <c r="N1027" s="378" t="str">
        <f t="shared" si="2387"/>
        <v>ATENÇÃO</v>
      </c>
      <c r="O1027" s="378" t="str">
        <f t="shared" si="2388"/>
        <v>OK</v>
      </c>
      <c r="P1027" s="378" t="str">
        <f t="shared" si="2389"/>
        <v>COND. MIN.</v>
      </c>
      <c r="Q1027" s="378" t="str">
        <f t="shared" si="2218"/>
        <v>COND. MIN.</v>
      </c>
      <c r="R1027" s="629"/>
      <c r="S1027" s="629"/>
      <c r="T1027" s="625"/>
      <c r="U1027" s="625"/>
      <c r="V1027" s="356">
        <f t="shared" si="2219"/>
        <v>3.4100000746548176</v>
      </c>
      <c r="W1027" s="356">
        <f t="shared" si="2220"/>
        <v>-15.639999997802079</v>
      </c>
      <c r="X1027" s="361" t="str">
        <f t="shared" si="2390"/>
        <v>NORTE</v>
      </c>
      <c r="Y1027" s="361" t="str">
        <f t="shared" si="2391"/>
        <v>OESTE</v>
      </c>
      <c r="Z1027" s="361" t="str">
        <f t="shared" si="2392"/>
        <v>NOROESTE</v>
      </c>
      <c r="AA1027" s="391">
        <f t="shared" si="2224"/>
        <v>0.97688944409743905</v>
      </c>
      <c r="AB1027" s="392">
        <f t="shared" si="2393"/>
        <v>77.658078160378039</v>
      </c>
      <c r="AC1027" s="360"/>
    </row>
    <row r="1028" spans="1:29" ht="15" customHeight="1" x14ac:dyDescent="0.25">
      <c r="A1028" s="345" t="str">
        <f t="shared" si="2278"/>
        <v>MS 202</v>
      </c>
      <c r="B1028" s="661"/>
      <c r="C1028" s="661"/>
      <c r="D1028" s="346">
        <f t="shared" si="2210"/>
        <v>42398</v>
      </c>
      <c r="E1028" s="347">
        <v>7161962.7598999999</v>
      </c>
      <c r="F1028" s="348">
        <v>665739.27800000005</v>
      </c>
      <c r="G1028" s="348">
        <v>895.255</v>
      </c>
      <c r="H1028" s="368">
        <f t="shared" si="2381"/>
        <v>2.4602844913256852</v>
      </c>
      <c r="I1028" s="377">
        <f t="shared" si="2382"/>
        <v>17.40380705895128</v>
      </c>
      <c r="J1028" s="377">
        <f t="shared" si="2383"/>
        <v>-0.49999999999954525</v>
      </c>
      <c r="K1028" s="377">
        <f t="shared" si="2384"/>
        <v>-41.499999999996362</v>
      </c>
      <c r="L1028" s="377">
        <f t="shared" si="2385"/>
        <v>0.35146921304652645</v>
      </c>
      <c r="M1028" s="377">
        <f t="shared" si="2386"/>
        <v>7.1428571428506463E-2</v>
      </c>
      <c r="N1028" s="378" t="str">
        <f t="shared" si="2387"/>
        <v>ATENÇÃO</v>
      </c>
      <c r="O1028" s="378" t="str">
        <f t="shared" si="2388"/>
        <v>OK</v>
      </c>
      <c r="P1028" s="378" t="str">
        <f t="shared" si="2389"/>
        <v>COND. MIN.</v>
      </c>
      <c r="Q1028" s="378" t="str">
        <f t="shared" si="2218"/>
        <v>COND. MIN.</v>
      </c>
      <c r="R1028" s="629"/>
      <c r="S1028" s="629"/>
      <c r="T1028" s="625"/>
      <c r="U1028" s="625"/>
      <c r="V1028" s="356">
        <f t="shared" si="2219"/>
        <v>5.7400000281631947</v>
      </c>
      <c r="W1028" s="356">
        <f t="shared" si="2220"/>
        <v>-16.429999994579703</v>
      </c>
      <c r="X1028" s="361" t="str">
        <f t="shared" si="2390"/>
        <v>NORTE</v>
      </c>
      <c r="Y1028" s="361" t="str">
        <f t="shared" si="2391"/>
        <v>OESTE</v>
      </c>
      <c r="Z1028" s="361" t="str">
        <f t="shared" si="2392"/>
        <v>NOROESTE</v>
      </c>
      <c r="AA1028" s="391">
        <f t="shared" si="2224"/>
        <v>0.94425287356321841</v>
      </c>
      <c r="AB1028" s="392">
        <f t="shared" si="2393"/>
        <v>70.778495759785656</v>
      </c>
      <c r="AC1028" s="360"/>
    </row>
    <row r="1029" spans="1:29" ht="17.25" customHeight="1" x14ac:dyDescent="0.25">
      <c r="A1029" s="345" t="str">
        <f t="shared" si="2278"/>
        <v>MS 202</v>
      </c>
      <c r="B1029" s="661"/>
      <c r="C1029" s="661"/>
      <c r="D1029" s="346">
        <f t="shared" si="2210"/>
        <v>42405</v>
      </c>
      <c r="E1029" s="347">
        <v>7161962.7525000004</v>
      </c>
      <c r="F1029" s="348">
        <v>665739.27500000002</v>
      </c>
      <c r="G1029" s="348">
        <v>895.245</v>
      </c>
      <c r="H1029" s="368">
        <f t="shared" si="2381"/>
        <v>0.79849854913929508</v>
      </c>
      <c r="I1029" s="377">
        <f t="shared" si="2382"/>
        <v>17.461182681907562</v>
      </c>
      <c r="J1029" s="377">
        <f t="shared" si="2383"/>
        <v>-0.99999999999909051</v>
      </c>
      <c r="K1029" s="377">
        <f t="shared" si="2384"/>
        <v>-42.499999999995453</v>
      </c>
      <c r="L1029" s="377">
        <f t="shared" si="2385"/>
        <v>0.11407122130561358</v>
      </c>
      <c r="M1029" s="377">
        <f t="shared" si="2386"/>
        <v>0.14285714285701293</v>
      </c>
      <c r="N1029" s="378" t="str">
        <f t="shared" si="2387"/>
        <v>OK</v>
      </c>
      <c r="O1029" s="378" t="str">
        <f t="shared" si="2388"/>
        <v>OK</v>
      </c>
      <c r="P1029" s="378" t="str">
        <f t="shared" si="2389"/>
        <v>COND. MIN.</v>
      </c>
      <c r="Q1029" s="378" t="str">
        <f t="shared" si="2218"/>
        <v>COND. MIN.</v>
      </c>
      <c r="R1029" s="629"/>
      <c r="S1029" s="629"/>
      <c r="T1029" s="625"/>
      <c r="U1029" s="625"/>
      <c r="V1029" s="356">
        <f t="shared" si="2219"/>
        <v>5.000000074505806</v>
      </c>
      <c r="W1029" s="356">
        <f t="shared" si="2220"/>
        <v>-16.729999997187406</v>
      </c>
      <c r="X1029" s="361" t="str">
        <f t="shared" si="2390"/>
        <v>NORTE</v>
      </c>
      <c r="Y1029" s="361" t="str">
        <f t="shared" si="2391"/>
        <v>OESTE</v>
      </c>
      <c r="Z1029" s="361" t="str">
        <f t="shared" si="2392"/>
        <v>NOROESTE</v>
      </c>
      <c r="AA1029" s="391">
        <f t="shared" si="2224"/>
        <v>0.95819014891179832</v>
      </c>
      <c r="AB1029" s="392">
        <f t="shared" si="2393"/>
        <v>73.373462216852104</v>
      </c>
      <c r="AC1029" s="360"/>
    </row>
    <row r="1030" spans="1:29" ht="17.25" customHeight="1" x14ac:dyDescent="0.25">
      <c r="A1030" s="345" t="str">
        <f t="shared" si="2278"/>
        <v>MS 202</v>
      </c>
      <c r="B1030" s="661"/>
      <c r="C1030" s="661"/>
      <c r="D1030" s="346">
        <f t="shared" si="2210"/>
        <v>42412</v>
      </c>
      <c r="E1030" s="347">
        <v>7161962.7553000003</v>
      </c>
      <c r="F1030" s="348">
        <v>665739.26619999995</v>
      </c>
      <c r="G1030" s="348">
        <v>895.22799999999995</v>
      </c>
      <c r="H1030" s="368">
        <f t="shared" si="2381"/>
        <v>0.92347171397170968</v>
      </c>
      <c r="I1030" s="377">
        <f t="shared" si="2382"/>
        <v>18.384517965515599</v>
      </c>
      <c r="J1030" s="377">
        <f t="shared" si="2383"/>
        <v>-1.7000000000052751</v>
      </c>
      <c r="K1030" s="377">
        <f t="shared" si="2384"/>
        <v>-44.200000000000728</v>
      </c>
      <c r="L1030" s="377">
        <f t="shared" si="2385"/>
        <v>0.13192453056738709</v>
      </c>
      <c r="M1030" s="377">
        <f t="shared" si="2386"/>
        <v>0.24285714285789645</v>
      </c>
      <c r="N1030" s="378" t="str">
        <f t="shared" si="2387"/>
        <v>OK</v>
      </c>
      <c r="O1030" s="378" t="str">
        <f t="shared" si="2388"/>
        <v>OK</v>
      </c>
      <c r="P1030" s="378" t="str">
        <f t="shared" si="2389"/>
        <v>COND. MIN.</v>
      </c>
      <c r="Q1030" s="378" t="str">
        <f t="shared" si="2218"/>
        <v>COND. MIN.</v>
      </c>
      <c r="R1030" s="629"/>
      <c r="S1030" s="629"/>
      <c r="T1030" s="625"/>
      <c r="U1030" s="625"/>
      <c r="V1030" s="356">
        <f t="shared" si="2219"/>
        <v>5.280000064522028</v>
      </c>
      <c r="W1030" s="356">
        <f t="shared" si="2220"/>
        <v>-17.610000004060566</v>
      </c>
      <c r="X1030" s="361" t="str">
        <f t="shared" si="2390"/>
        <v>NORTE</v>
      </c>
      <c r="Y1030" s="361" t="str">
        <f t="shared" si="2391"/>
        <v>OESTE</v>
      </c>
      <c r="Z1030" s="361" t="str">
        <f t="shared" si="2392"/>
        <v>NOROESTE</v>
      </c>
      <c r="AA1030" s="391">
        <f t="shared" si="2224"/>
        <v>0.95810663764961912</v>
      </c>
      <c r="AB1030" s="392">
        <f t="shared" si="2393"/>
        <v>73.356747890978411</v>
      </c>
      <c r="AC1030" s="360"/>
    </row>
    <row r="1031" spans="1:29" ht="17.25" customHeight="1" x14ac:dyDescent="0.25">
      <c r="A1031" s="345" t="str">
        <f t="shared" si="2278"/>
        <v>MS 202</v>
      </c>
      <c r="B1031" s="661"/>
      <c r="C1031" s="661"/>
      <c r="D1031" s="346">
        <f t="shared" si="2210"/>
        <v>42419</v>
      </c>
      <c r="E1031" s="347">
        <v>7161962.7525000004</v>
      </c>
      <c r="F1031" s="348">
        <v>665739.25959999999</v>
      </c>
      <c r="G1031" s="348">
        <v>895.226</v>
      </c>
      <c r="H1031" s="368">
        <f t="shared" si="2381"/>
        <v>0.71693792596597683</v>
      </c>
      <c r="I1031" s="377">
        <f t="shared" si="2382"/>
        <v>18.941829393243779</v>
      </c>
      <c r="J1031" s="377">
        <f t="shared" si="2383"/>
        <v>-0.19999999999527063</v>
      </c>
      <c r="K1031" s="377">
        <f t="shared" si="2384"/>
        <v>-44.399999999995998</v>
      </c>
      <c r="L1031" s="377">
        <f t="shared" si="2385"/>
        <v>0.10241970370942526</v>
      </c>
      <c r="M1031" s="377">
        <f t="shared" si="2386"/>
        <v>2.8571428570752948E-2</v>
      </c>
      <c r="N1031" s="378" t="str">
        <f t="shared" si="2387"/>
        <v>OK</v>
      </c>
      <c r="O1031" s="378" t="str">
        <f t="shared" si="2388"/>
        <v>OK</v>
      </c>
      <c r="P1031" s="378" t="str">
        <f t="shared" si="2389"/>
        <v>COND. MIN.</v>
      </c>
      <c r="Q1031" s="378" t="str">
        <f t="shared" si="2218"/>
        <v>COND. MIN.</v>
      </c>
      <c r="R1031" s="629"/>
      <c r="S1031" s="629"/>
      <c r="T1031" s="625"/>
      <c r="U1031" s="625"/>
      <c r="V1031" s="356">
        <f t="shared" si="2219"/>
        <v>5.000000074505806</v>
      </c>
      <c r="W1031" s="356">
        <f t="shared" si="2220"/>
        <v>-18.270000000484288</v>
      </c>
      <c r="X1031" s="361" t="str">
        <f t="shared" si="2390"/>
        <v>NORTE</v>
      </c>
      <c r="Y1031" s="361" t="str">
        <f t="shared" si="2391"/>
        <v>OESTE</v>
      </c>
      <c r="Z1031" s="361" t="str">
        <f t="shared" si="2392"/>
        <v>NOROESTE</v>
      </c>
      <c r="AA1031" s="391">
        <f t="shared" si="2224"/>
        <v>0.96462513199577604</v>
      </c>
      <c r="AB1031" s="392">
        <f t="shared" si="2393"/>
        <v>74.714709805787621</v>
      </c>
      <c r="AC1031" s="360"/>
    </row>
    <row r="1032" spans="1:29" ht="17.25" customHeight="1" x14ac:dyDescent="0.25">
      <c r="A1032" s="345" t="str">
        <f t="shared" si="2278"/>
        <v>MS 202</v>
      </c>
      <c r="B1032" s="661"/>
      <c r="C1032" s="661"/>
      <c r="D1032" s="346">
        <f t="shared" si="2210"/>
        <v>42426</v>
      </c>
      <c r="E1032" s="347">
        <v>7161962.7516999999</v>
      </c>
      <c r="F1032" s="348">
        <v>665739.2648</v>
      </c>
      <c r="G1032" s="348">
        <v>895.20100000000002</v>
      </c>
      <c r="H1032" s="368">
        <f t="shared" si="2381"/>
        <v>0.52611786657628845</v>
      </c>
      <c r="I1032" s="377">
        <f t="shared" si="2382"/>
        <v>18.419253519197635</v>
      </c>
      <c r="J1032" s="377">
        <f t="shared" si="2383"/>
        <v>-2.4999999999977263</v>
      </c>
      <c r="K1032" s="377">
        <f t="shared" si="2384"/>
        <v>-46.899999999993724</v>
      </c>
      <c r="L1032" s="377">
        <f t="shared" si="2385"/>
        <v>7.5159695225184064E-2</v>
      </c>
      <c r="M1032" s="377">
        <f t="shared" si="2386"/>
        <v>0.3571428571425323</v>
      </c>
      <c r="N1032" s="378" t="str">
        <f t="shared" si="2387"/>
        <v>OK</v>
      </c>
      <c r="O1032" s="378" t="str">
        <f t="shared" si="2388"/>
        <v>ATENÇÃO</v>
      </c>
      <c r="P1032" s="378" t="str">
        <f t="shared" si="2389"/>
        <v>COND. MIN.</v>
      </c>
      <c r="Q1032" s="378" t="str">
        <f t="shared" si="2218"/>
        <v>COND. MIN.</v>
      </c>
      <c r="R1032" s="629"/>
      <c r="S1032" s="629"/>
      <c r="T1032" s="625"/>
      <c r="U1032" s="625"/>
      <c r="V1032" s="356">
        <f t="shared" si="2219"/>
        <v>4.9200000241398811</v>
      </c>
      <c r="W1032" s="356">
        <f t="shared" si="2220"/>
        <v>-17.749999999068677</v>
      </c>
      <c r="X1032" s="361" t="str">
        <f t="shared" si="2390"/>
        <v>NORTE</v>
      </c>
      <c r="Y1032" s="361" t="str">
        <f t="shared" si="2391"/>
        <v>OESTE</v>
      </c>
      <c r="Z1032" s="361" t="str">
        <f t="shared" si="2392"/>
        <v>NOROESTE</v>
      </c>
      <c r="AA1032" s="391">
        <f t="shared" si="2224"/>
        <v>0.96362649294245373</v>
      </c>
      <c r="AB1032" s="392">
        <f t="shared" si="2393"/>
        <v>74.499150943519524</v>
      </c>
      <c r="AC1032" s="360"/>
    </row>
    <row r="1033" spans="1:29" ht="17.25" customHeight="1" x14ac:dyDescent="0.25">
      <c r="A1033" s="345" t="str">
        <f t="shared" si="2278"/>
        <v>MS 202</v>
      </c>
      <c r="B1033" s="661">
        <f t="shared" ref="B1033:B1036" si="2394">IF(A1032=A1033,B1032+1,1)</f>
        <v>1</v>
      </c>
      <c r="C1033" s="661" t="str">
        <f t="shared" ref="C1033:C1036" si="2395">A1033&amp;"-"&amp;B1033</f>
        <v>MS 202-1</v>
      </c>
      <c r="D1033" s="346">
        <f t="shared" si="2210"/>
        <v>42433</v>
      </c>
      <c r="E1033" s="347">
        <v>7161962.7577</v>
      </c>
      <c r="F1033" s="348">
        <v>665739.25340000005</v>
      </c>
      <c r="G1033" s="348">
        <v>895.19399999999996</v>
      </c>
      <c r="H1033" s="368">
        <f t="shared" si="2381"/>
        <v>1.288254632050821</v>
      </c>
      <c r="I1033" s="377">
        <f t="shared" si="2382"/>
        <v>19.680002544092538</v>
      </c>
      <c r="J1033" s="377">
        <f t="shared" si="2383"/>
        <v>-0.70000000000618456</v>
      </c>
      <c r="K1033" s="377">
        <f t="shared" si="2384"/>
        <v>-47.599999999999909</v>
      </c>
      <c r="L1033" s="377">
        <f t="shared" si="2385"/>
        <v>0.18403637600726014</v>
      </c>
      <c r="M1033" s="377">
        <f t="shared" si="2386"/>
        <v>0.10000000000088351</v>
      </c>
      <c r="N1033" s="378" t="str">
        <f t="shared" si="2387"/>
        <v>OK</v>
      </c>
      <c r="O1033" s="378" t="str">
        <f t="shared" si="2388"/>
        <v>OK</v>
      </c>
      <c r="P1033" s="378" t="str">
        <f t="shared" si="2389"/>
        <v>COND. MIN.</v>
      </c>
      <c r="Q1033" s="378" t="str">
        <f t="shared" si="2218"/>
        <v>COND. MIN.</v>
      </c>
      <c r="R1033" s="629"/>
      <c r="S1033" s="629"/>
      <c r="T1033" s="625"/>
      <c r="U1033" s="625"/>
      <c r="V1033" s="356">
        <f t="shared" si="2219"/>
        <v>5.5200000293552876</v>
      </c>
      <c r="W1033" s="356">
        <f t="shared" si="2220"/>
        <v>-18.889999995008111</v>
      </c>
      <c r="X1033" s="361" t="str">
        <f t="shared" si="2390"/>
        <v>NORTE</v>
      </c>
      <c r="Y1033" s="361" t="str">
        <f t="shared" si="2391"/>
        <v>OESTE</v>
      </c>
      <c r="Z1033" s="361" t="str">
        <f t="shared" si="2392"/>
        <v>NOROESTE</v>
      </c>
      <c r="AA1033" s="391">
        <f t="shared" si="2224"/>
        <v>0.95985772357723587</v>
      </c>
      <c r="AB1033" s="392">
        <f t="shared" si="2393"/>
        <v>73.710706897625869</v>
      </c>
      <c r="AC1033" s="360"/>
    </row>
    <row r="1034" spans="1:29" ht="17.25" customHeight="1" x14ac:dyDescent="0.25">
      <c r="A1034" s="345" t="str">
        <f t="shared" si="2278"/>
        <v>MS 202</v>
      </c>
      <c r="B1034" s="661">
        <f t="shared" si="2394"/>
        <v>2</v>
      </c>
      <c r="C1034" s="661" t="str">
        <f t="shared" si="2395"/>
        <v>MS 202-2</v>
      </c>
      <c r="D1034" s="346">
        <f t="shared" si="2210"/>
        <v>42440</v>
      </c>
      <c r="E1034" s="347">
        <v>7161962.7573999995</v>
      </c>
      <c r="F1034" s="348">
        <v>665739.25340000005</v>
      </c>
      <c r="G1034" s="348">
        <v>895.19500000000005</v>
      </c>
      <c r="H1034" s="368">
        <f t="shared" si="2381"/>
        <v>3.0000042170286179E-2</v>
      </c>
      <c r="I1034" s="377">
        <f t="shared" si="2382"/>
        <v>19.671608975137183</v>
      </c>
      <c r="J1034" s="377">
        <f t="shared" si="2383"/>
        <v>0.100000000009004</v>
      </c>
      <c r="K1034" s="377">
        <f t="shared" si="2384"/>
        <v>-47.499999999990905</v>
      </c>
      <c r="L1034" s="377">
        <f t="shared" si="2385"/>
        <v>4.2857203100408825E-3</v>
      </c>
      <c r="M1034" s="377">
        <f t="shared" si="2386"/>
        <v>1.4285714287000571E-2</v>
      </c>
      <c r="N1034" s="378" t="str">
        <f t="shared" si="2387"/>
        <v>OK</v>
      </c>
      <c r="O1034" s="378" t="str">
        <f t="shared" si="2388"/>
        <v>OK</v>
      </c>
      <c r="P1034" s="378" t="str">
        <f t="shared" si="2389"/>
        <v>COND. MIN.</v>
      </c>
      <c r="Q1034" s="378" t="str">
        <f t="shared" si="2218"/>
        <v>COND. MIN.</v>
      </c>
      <c r="R1034" s="629"/>
      <c r="S1034" s="629"/>
      <c r="T1034" s="625"/>
      <c r="U1034" s="625"/>
      <c r="V1034" s="356">
        <f t="shared" si="2219"/>
        <v>5.4899999871850014</v>
      </c>
      <c r="W1034" s="356">
        <f t="shared" si="2220"/>
        <v>-18.889999995008111</v>
      </c>
      <c r="X1034" s="361" t="str">
        <f t="shared" si="2390"/>
        <v>NORTE</v>
      </c>
      <c r="Y1034" s="361" t="str">
        <f t="shared" si="2391"/>
        <v>OESTE</v>
      </c>
      <c r="Z1034" s="361" t="str">
        <f t="shared" si="2392"/>
        <v>NOROESTE</v>
      </c>
      <c r="AA1034" s="391">
        <f t="shared" si="2224"/>
        <v>0.96034570411794606</v>
      </c>
      <c r="AB1034" s="392">
        <f t="shared" si="2393"/>
        <v>73.810686341154707</v>
      </c>
      <c r="AC1034" s="360"/>
    </row>
    <row r="1035" spans="1:29" ht="17.25" customHeight="1" x14ac:dyDescent="0.25">
      <c r="A1035" s="345" t="str">
        <f t="shared" si="2278"/>
        <v>MS 202</v>
      </c>
      <c r="B1035" s="661">
        <f t="shared" si="2394"/>
        <v>3</v>
      </c>
      <c r="C1035" s="661" t="str">
        <f t="shared" si="2395"/>
        <v>MS 202-3</v>
      </c>
      <c r="D1035" s="346">
        <f t="shared" si="2210"/>
        <v>42447</v>
      </c>
      <c r="E1035" s="347">
        <v>7161962.7583999997</v>
      </c>
      <c r="F1035" s="348">
        <v>665739.24340000004</v>
      </c>
      <c r="G1035" s="348">
        <v>895.18499999999995</v>
      </c>
      <c r="H1035" s="368">
        <f t="shared" si="2381"/>
        <v>1.0049875646697828</v>
      </c>
      <c r="I1035" s="377">
        <f t="shared" si="2382"/>
        <v>20.660595341820464</v>
      </c>
      <c r="J1035" s="377">
        <f t="shared" si="2383"/>
        <v>-1.0000000000104592</v>
      </c>
      <c r="K1035" s="377">
        <f t="shared" si="2384"/>
        <v>-48.500000000001364</v>
      </c>
      <c r="L1035" s="377">
        <f t="shared" si="2385"/>
        <v>0.14356965209568326</v>
      </c>
      <c r="M1035" s="377">
        <f t="shared" si="2386"/>
        <v>0.14285714285863702</v>
      </c>
      <c r="N1035" s="378" t="str">
        <f t="shared" si="2387"/>
        <v>OK</v>
      </c>
      <c r="O1035" s="378" t="str">
        <f t="shared" si="2388"/>
        <v>OK</v>
      </c>
      <c r="P1035" s="378" t="str">
        <f t="shared" si="2389"/>
        <v>COND. MIN.</v>
      </c>
      <c r="Q1035" s="378" t="str">
        <f t="shared" si="2218"/>
        <v>COND. MIN.</v>
      </c>
      <c r="R1035" s="629"/>
      <c r="S1035" s="629"/>
      <c r="T1035" s="625"/>
      <c r="U1035" s="625"/>
      <c r="V1035" s="356">
        <f t="shared" si="2219"/>
        <v>5.5900000035762787</v>
      </c>
      <c r="W1035" s="356">
        <f t="shared" si="2220"/>
        <v>-19.889999995939434</v>
      </c>
      <c r="X1035" s="361" t="str">
        <f t="shared" si="2390"/>
        <v>NORTE</v>
      </c>
      <c r="Y1035" s="361" t="str">
        <f t="shared" si="2391"/>
        <v>OESTE</v>
      </c>
      <c r="Z1035" s="361" t="str">
        <f t="shared" si="2392"/>
        <v>NOROESTE</v>
      </c>
      <c r="AA1035" s="391">
        <f t="shared" si="2224"/>
        <v>0.962729912875121</v>
      </c>
      <c r="AB1035" s="392">
        <f t="shared" si="2393"/>
        <v>74.30808322890843</v>
      </c>
      <c r="AC1035" s="360"/>
    </row>
    <row r="1036" spans="1:29" ht="17.25" customHeight="1" x14ac:dyDescent="0.25">
      <c r="A1036" s="345" t="str">
        <f t="shared" si="2278"/>
        <v>MS 202</v>
      </c>
      <c r="B1036" s="661">
        <f t="shared" si="2394"/>
        <v>4</v>
      </c>
      <c r="C1036" s="661" t="str">
        <f t="shared" si="2395"/>
        <v>MS 202-4</v>
      </c>
      <c r="D1036" s="346">
        <f>D165</f>
        <v>42461</v>
      </c>
      <c r="E1036" s="347">
        <v>7161962.7597000003</v>
      </c>
      <c r="F1036" s="348">
        <v>665739.23369999998</v>
      </c>
      <c r="G1036" s="348">
        <v>895.17200000000003</v>
      </c>
      <c r="H1036" s="368">
        <f t="shared" si="2381"/>
        <v>0.97867258343161434</v>
      </c>
      <c r="I1036" s="377">
        <f t="shared" si="2382"/>
        <v>21.630025445285529</v>
      </c>
      <c r="J1036" s="377">
        <f t="shared" si="2383"/>
        <v>-1.2999999999919964</v>
      </c>
      <c r="K1036" s="377">
        <f t="shared" si="2384"/>
        <v>-49.799999999993361</v>
      </c>
      <c r="L1036" s="377">
        <f t="shared" si="2385"/>
        <v>6.9905184530829598E-2</v>
      </c>
      <c r="M1036" s="377">
        <f t="shared" si="2386"/>
        <v>9.2857142856571179E-2</v>
      </c>
      <c r="N1036" s="378" t="str">
        <f t="shared" si="2387"/>
        <v>OK</v>
      </c>
      <c r="O1036" s="378" t="str">
        <f t="shared" si="2388"/>
        <v>OK</v>
      </c>
      <c r="P1036" s="378" t="str">
        <f t="shared" si="2389"/>
        <v>COND. MIN.</v>
      </c>
      <c r="Q1036" s="378" t="str">
        <f t="shared" si="2218"/>
        <v>COND. MIN.</v>
      </c>
      <c r="R1036" s="629"/>
      <c r="S1036" s="629"/>
      <c r="T1036" s="625"/>
      <c r="U1036" s="625"/>
      <c r="V1036" s="356">
        <f t="shared" si="2219"/>
        <v>5.7200000621378422</v>
      </c>
      <c r="W1036" s="356">
        <f t="shared" si="2220"/>
        <v>-20.860000001266599</v>
      </c>
      <c r="X1036" s="361" t="str">
        <f t="shared" si="2390"/>
        <v>NORTE</v>
      </c>
      <c r="Y1036" s="361" t="str">
        <f t="shared" si="2391"/>
        <v>OESTE</v>
      </c>
      <c r="Z1036" s="361" t="str">
        <f t="shared" si="2392"/>
        <v>NOROESTE</v>
      </c>
      <c r="AA1036" s="391">
        <f t="shared" si="2224"/>
        <v>0.96440129449838186</v>
      </c>
      <c r="AB1036" s="392">
        <f t="shared" si="2393"/>
        <v>74.666136776190839</v>
      </c>
      <c r="AC1036" s="360"/>
    </row>
    <row r="1037" spans="1:29" ht="17.25" customHeight="1" x14ac:dyDescent="0.25">
      <c r="A1037" s="541"/>
      <c r="B1037" s="661"/>
      <c r="C1037" s="661"/>
      <c r="D1037" s="542"/>
      <c r="E1037" s="543"/>
      <c r="F1037" s="544"/>
      <c r="G1037" s="544"/>
      <c r="H1037" s="545"/>
      <c r="I1037" s="546"/>
      <c r="J1037" s="546"/>
      <c r="K1037" s="546"/>
      <c r="L1037" s="546"/>
      <c r="M1037" s="546"/>
      <c r="N1037" s="547"/>
      <c r="O1037" s="547"/>
      <c r="P1037" s="539"/>
      <c r="Q1037" s="539"/>
      <c r="R1037" s="630"/>
      <c r="S1037" s="630"/>
      <c r="T1037" s="630"/>
      <c r="U1037" s="630"/>
      <c r="V1037" s="538"/>
      <c r="W1037" s="538"/>
      <c r="X1037" s="539"/>
      <c r="Y1037" s="539"/>
      <c r="Z1037" s="539"/>
      <c r="AA1037" s="383"/>
      <c r="AB1037" s="435"/>
      <c r="AC1037" s="451"/>
    </row>
    <row r="1038" spans="1:29" ht="17.25" customHeight="1" x14ac:dyDescent="0.25">
      <c r="A1038" s="345" t="s">
        <v>382</v>
      </c>
      <c r="B1038" s="661"/>
      <c r="C1038" s="661"/>
      <c r="D1038" s="346">
        <v>42468</v>
      </c>
      <c r="E1038" s="347">
        <v>7161962.7632999998</v>
      </c>
      <c r="F1038" s="347">
        <v>665739.22420000006</v>
      </c>
      <c r="G1038" s="348">
        <v>895.16300000000001</v>
      </c>
      <c r="H1038" s="350"/>
      <c r="I1038" s="350"/>
      <c r="J1038" s="350"/>
      <c r="K1038" s="350"/>
      <c r="L1038" s="350"/>
      <c r="M1038" s="350"/>
      <c r="N1038" s="350"/>
      <c r="O1038" s="350"/>
      <c r="P1038" s="350"/>
      <c r="Q1038" s="350"/>
      <c r="R1038" s="630"/>
      <c r="S1038" s="630"/>
      <c r="T1038" s="630"/>
      <c r="U1038" s="630"/>
      <c r="V1038" s="538"/>
      <c r="W1038" s="538"/>
      <c r="X1038" s="539"/>
      <c r="Y1038" s="539"/>
      <c r="Z1038" s="539"/>
      <c r="AA1038" s="383"/>
      <c r="AB1038" s="435"/>
      <c r="AC1038" s="451"/>
    </row>
    <row r="1039" spans="1:29" ht="17.25" customHeight="1" x14ac:dyDescent="0.25">
      <c r="A1039" s="345" t="str">
        <f t="shared" si="2278"/>
        <v>MS 202 A</v>
      </c>
      <c r="B1039" s="661"/>
      <c r="C1039" s="661"/>
      <c r="D1039" s="346">
        <v>42475</v>
      </c>
      <c r="E1039" s="347">
        <v>7161962.9193000002</v>
      </c>
      <c r="F1039" s="347">
        <v>665739.4412</v>
      </c>
      <c r="G1039" s="631">
        <v>895.07500000000005</v>
      </c>
      <c r="H1039" s="368">
        <f t="shared" ref="H1039" si="2396">SQRT((E1039-E1038)^2+(F1039-F1038)^2)*100</f>
        <v>26.725456050188907</v>
      </c>
      <c r="I1039" s="377">
        <f>SQRT((E1039-$E$1038)^2+(F1039-$F$1038)^2)*100</f>
        <v>26.725456050188907</v>
      </c>
      <c r="J1039" s="377">
        <f t="shared" ref="J1039" si="2397">(G1039-G1038)*100</f>
        <v>-8.7999999999965439</v>
      </c>
      <c r="K1039" s="377">
        <f>(G1039-$G$1038)*100</f>
        <v>-8.7999999999965439</v>
      </c>
      <c r="L1039" s="377">
        <f t="shared" ref="L1039" si="2398">H1039/(D1039-D1038)</f>
        <v>3.8179222928841297</v>
      </c>
      <c r="M1039" s="377">
        <f>ABS(J1039/(D1039-D1038))</f>
        <v>1.2571428571423635</v>
      </c>
      <c r="N1039" s="378" t="str">
        <f t="shared" ref="N1039" si="2399">IF(L1039&lt;=0.25,"OK",IF(AND(0.25&lt;L1039,L1039&lt;=1),"ATENÇÃO",IF(AND(1&lt;L1039,L1039&lt;=4),"ALERTA",IF(AND(4&lt;L1039,L1039&lt;=14),"INTERVENÇÃO","PARALISAÇÃO"))))</f>
        <v>ALERTA</v>
      </c>
      <c r="O1039" s="378" t="str">
        <f t="shared" ref="O1039" si="2400">IF(M1039&lt;=0.25,"OK",IF(AND(0.25&lt;M1039,M1039&lt;=1),"ATENÇÃO",IF(AND(1&lt;M1039,M1039&lt;=4),"ALERTA",IF(AND(4&lt;M1039,M1039&lt;=14),"INTERVENÇÃO","PARALISAÇÃO"))))</f>
        <v>ALERTA</v>
      </c>
      <c r="P1039" s="378" t="str">
        <f t="shared" si="2389"/>
        <v>ALERTA</v>
      </c>
      <c r="Q1039" s="378" t="str">
        <f t="shared" ref="Q1039:Q1065" si="2401">IF(M1039&lt;=2,"COND. MIN.",IF(AND(2&lt;M1039, M1039&lt;=4),"ATENÇÃO",IF(AND(4&lt;M1039, M1039&lt;=10),"ALERTA","INTERVENÇÃO")))</f>
        <v>COND. MIN.</v>
      </c>
      <c r="R1039" s="629"/>
      <c r="S1039" s="629"/>
      <c r="T1039" s="625"/>
      <c r="U1039" s="625"/>
      <c r="V1039" s="356">
        <f>(E1039-$E$1038)*100</f>
        <v>15.600000042468309</v>
      </c>
      <c r="W1039" s="356">
        <f>(F1039-$F$1038)*100</f>
        <v>21.699999994598329</v>
      </c>
      <c r="X1039" s="361" t="str">
        <f t="shared" si="2390"/>
        <v>NORTE</v>
      </c>
      <c r="Y1039" s="361" t="str">
        <f t="shared" si="2391"/>
        <v>LESTE</v>
      </c>
      <c r="Z1039" s="361" t="str">
        <f t="shared" si="2392"/>
        <v>NORDESTE</v>
      </c>
      <c r="AA1039" s="358">
        <f t="shared" ref="AA1039:AA1065" si="2402">ABS(ROUND(W1039,2)/ROUND(I1039,2))</f>
        <v>0.81182192293303401</v>
      </c>
      <c r="AB1039" s="359">
        <f t="shared" ref="AB1039:AB1065" si="2403">DEGREES(ASIN(AA1039))</f>
        <v>54.274322069719446</v>
      </c>
      <c r="AC1039" s="678" t="s">
        <v>408</v>
      </c>
    </row>
    <row r="1040" spans="1:29" ht="17.25" customHeight="1" x14ac:dyDescent="0.25">
      <c r="A1040" s="345" t="str">
        <f t="shared" si="2278"/>
        <v>MS 202 A</v>
      </c>
      <c r="B1040" s="661"/>
      <c r="C1040" s="661"/>
      <c r="D1040" s="346">
        <v>42482</v>
      </c>
      <c r="E1040" s="347">
        <v>7161962.9228999997</v>
      </c>
      <c r="F1040" s="347">
        <v>665739.43359999999</v>
      </c>
      <c r="G1040" s="631">
        <v>895.07500000000005</v>
      </c>
      <c r="H1040" s="368">
        <f t="shared" ref="H1040:H1041" si="2404">SQRT((E1040-E1039)^2+(F1040-F1039)^2)*100</f>
        <v>0.84095182014405101</v>
      </c>
      <c r="I1040" s="377">
        <f t="shared" ref="I1040:I1041" si="2405">SQRT((E1040-$E$1038)^2+(F1040-$F$1038)^2)*100</f>
        <v>26.328790313959317</v>
      </c>
      <c r="J1040" s="377">
        <f t="shared" ref="J1040:J1041" si="2406">(G1040-G1039)*100</f>
        <v>0</v>
      </c>
      <c r="K1040" s="377">
        <f t="shared" ref="K1040:K1041" si="2407">(G1040-$G$1038)*100</f>
        <v>-8.7999999999965439</v>
      </c>
      <c r="L1040" s="377">
        <f t="shared" ref="L1040:L1041" si="2408">H1040/(D1040-D1039)</f>
        <v>0.120135974306293</v>
      </c>
      <c r="M1040" s="377">
        <f t="shared" ref="M1040:M1041" si="2409">ABS(J1040/(D1040-D1039))</f>
        <v>0</v>
      </c>
      <c r="N1040" s="378" t="str">
        <f t="shared" ref="N1040:N1065" si="2410">IF(L1040&lt;=0.25,"OK",IF(AND(0.25&lt;L1040,L1040&lt;=1),"ATENÇÃO",IF(AND(1&lt;L1040,L1040&lt;=4),"ALERTA",IF(AND(4&lt;L1040,L1040&lt;=14),"INTERVENÇÃO","PARALISAÇÃO"))))</f>
        <v>OK</v>
      </c>
      <c r="O1040" s="378" t="str">
        <f t="shared" ref="O1040:O1065" si="2411">IF(M1040&lt;=0.25,"OK",IF(AND(0.25&lt;M1040,M1040&lt;=1),"ATENÇÃO",IF(AND(1&lt;M1040,M1040&lt;=4),"ALERTA",IF(AND(4&lt;M1040,M1040&lt;=14),"INTERVENÇÃO","PARALISAÇÃO"))))</f>
        <v>OK</v>
      </c>
      <c r="P1040" s="378" t="str">
        <f t="shared" ref="P1040:P1065" si="2412">IF(L1040&lt;=1,"COND. MIN.",IF(AND(1&lt;L1040, L1040&lt;=2),"ATENÇÃO",IF(AND(2&lt;L1040,L1040&lt;=5),"ALERTA","INTERVENÇÃO")))</f>
        <v>COND. MIN.</v>
      </c>
      <c r="Q1040" s="378" t="str">
        <f t="shared" si="2401"/>
        <v>COND. MIN.</v>
      </c>
      <c r="R1040" s="629"/>
      <c r="S1040" s="629"/>
      <c r="T1040" s="625"/>
      <c r="U1040" s="625"/>
      <c r="V1040" s="356">
        <f t="shared" ref="V1040:V1065" si="2413">(E1040-$E$1038)*100</f>
        <v>15.959999989718199</v>
      </c>
      <c r="W1040" s="356">
        <f t="shared" ref="W1040:W1065" si="2414">(F1040-$F$1038)*100</f>
        <v>20.939999993424863</v>
      </c>
      <c r="X1040" s="361" t="str">
        <f t="shared" si="2390"/>
        <v>NORTE</v>
      </c>
      <c r="Y1040" s="361" t="str">
        <f t="shared" si="2391"/>
        <v>LESTE</v>
      </c>
      <c r="Z1040" s="361" t="str">
        <f t="shared" si="2392"/>
        <v>NORDESTE</v>
      </c>
      <c r="AA1040" s="358">
        <f t="shared" si="2402"/>
        <v>0.79529054310672243</v>
      </c>
      <c r="AB1040" s="359">
        <f t="shared" si="2403"/>
        <v>52.682706789349638</v>
      </c>
      <c r="AC1040" s="360"/>
    </row>
    <row r="1041" spans="1:29" ht="17.25" customHeight="1" x14ac:dyDescent="0.25">
      <c r="A1041" s="345" t="str">
        <f t="shared" si="2278"/>
        <v>MS 202 A</v>
      </c>
      <c r="B1041" s="661"/>
      <c r="C1041" s="661"/>
      <c r="D1041" s="633">
        <v>42496</v>
      </c>
      <c r="E1041" s="635">
        <v>7161962.9123999998</v>
      </c>
      <c r="F1041" s="635">
        <v>665739.42169999995</v>
      </c>
      <c r="G1041" s="623">
        <v>895.02099999999996</v>
      </c>
      <c r="H1041" s="368">
        <f t="shared" si="2404"/>
        <v>1.5870097605602984</v>
      </c>
      <c r="I1041" s="377">
        <f t="shared" si="2405"/>
        <v>24.746122922439355</v>
      </c>
      <c r="J1041" s="377">
        <f t="shared" si="2406"/>
        <v>-5.4000000000087311</v>
      </c>
      <c r="K1041" s="377">
        <f t="shared" si="2407"/>
        <v>-14.200000000005275</v>
      </c>
      <c r="L1041" s="377">
        <f t="shared" si="2408"/>
        <v>0.11335784004002132</v>
      </c>
      <c r="M1041" s="377">
        <f t="shared" si="2409"/>
        <v>0.38571428571490934</v>
      </c>
      <c r="N1041" s="378" t="str">
        <f t="shared" si="2410"/>
        <v>OK</v>
      </c>
      <c r="O1041" s="378" t="str">
        <f t="shared" si="2411"/>
        <v>ATENÇÃO</v>
      </c>
      <c r="P1041" s="378" t="str">
        <f t="shared" si="2412"/>
        <v>COND. MIN.</v>
      </c>
      <c r="Q1041" s="378" t="str">
        <f t="shared" si="2401"/>
        <v>COND. MIN.</v>
      </c>
      <c r="R1041" s="629"/>
      <c r="S1041" s="629"/>
      <c r="T1041" s="625"/>
      <c r="U1041" s="625"/>
      <c r="V1041" s="356">
        <f t="shared" si="2413"/>
        <v>14.910000003874302</v>
      </c>
      <c r="W1041" s="356">
        <f t="shared" si="2414"/>
        <v>19.74999998928979</v>
      </c>
      <c r="X1041" s="361" t="str">
        <f t="shared" si="2390"/>
        <v>NORTE</v>
      </c>
      <c r="Y1041" s="361" t="str">
        <f t="shared" si="2391"/>
        <v>LESTE</v>
      </c>
      <c r="Z1041" s="361" t="str">
        <f t="shared" si="2392"/>
        <v>NORDESTE</v>
      </c>
      <c r="AA1041" s="358">
        <f t="shared" si="2402"/>
        <v>0.79797979797979801</v>
      </c>
      <c r="AB1041" s="359">
        <f t="shared" si="2403"/>
        <v>52.937618008073073</v>
      </c>
      <c r="AC1041" s="360"/>
    </row>
    <row r="1042" spans="1:29" ht="17.25" customHeight="1" x14ac:dyDescent="0.25">
      <c r="A1042" s="345" t="str">
        <f t="shared" si="2278"/>
        <v>MS 202 A</v>
      </c>
      <c r="B1042" s="661"/>
      <c r="C1042" s="661"/>
      <c r="D1042" s="346"/>
      <c r="E1042" s="347"/>
      <c r="F1042" s="348"/>
      <c r="G1042" s="348"/>
      <c r="H1042" s="368">
        <f t="shared" ref="H1042:H1044" si="2415">SQRT((E1042-E1041)^2+(F1042-F1041)^2)*100</f>
        <v>719283822.53598988</v>
      </c>
      <c r="I1042" s="377">
        <f t="shared" ref="I1042:I1044" si="2416">SQRT((E1042-$E$999)^2+(F1042-$F$999)^2)*100</f>
        <v>719283801.82675469</v>
      </c>
      <c r="J1042" s="377">
        <f t="shared" ref="J1042:J1044" si="2417">(G1042-G1041)*100</f>
        <v>-89502.099999999991</v>
      </c>
      <c r="K1042" s="377">
        <f t="shared" ref="K1042:K1044" si="2418">(G1042-$G$999)*100</f>
        <v>-89567</v>
      </c>
      <c r="L1042" s="377">
        <f t="shared" ref="L1042:L1044" si="2419">H1042/(D1042-D1041)</f>
        <v>-16925.918263742231</v>
      </c>
      <c r="M1042" s="377">
        <f t="shared" ref="M1042:M1044" si="2420">ABS(J1042/(D1042-D1041))</f>
        <v>2.106129988704819</v>
      </c>
      <c r="N1042" s="378" t="str">
        <f t="shared" si="2410"/>
        <v>OK</v>
      </c>
      <c r="O1042" s="378" t="str">
        <f t="shared" si="2411"/>
        <v>ALERTA</v>
      </c>
      <c r="P1042" s="378" t="str">
        <f t="shared" si="2412"/>
        <v>COND. MIN.</v>
      </c>
      <c r="Q1042" s="378" t="str">
        <f t="shared" si="2401"/>
        <v>ATENÇÃO</v>
      </c>
      <c r="R1042" s="629"/>
      <c r="S1042" s="629"/>
      <c r="T1042" s="625"/>
      <c r="U1042" s="625"/>
      <c r="V1042" s="356">
        <f t="shared" si="2413"/>
        <v>-716196276.32999992</v>
      </c>
      <c r="W1042" s="356">
        <f t="shared" si="2414"/>
        <v>-66573922.420000002</v>
      </c>
      <c r="X1042" s="361" t="str">
        <f t="shared" si="2390"/>
        <v>SUL</v>
      </c>
      <c r="Y1042" s="361" t="str">
        <f t="shared" si="2391"/>
        <v>OESTE</v>
      </c>
      <c r="Z1042" s="361" t="str">
        <f t="shared" si="2392"/>
        <v>SUDOESTE</v>
      </c>
      <c r="AA1042" s="358">
        <f t="shared" si="2402"/>
        <v>9.2555848262706311E-2</v>
      </c>
      <c r="AB1042" s="359">
        <f t="shared" si="2403"/>
        <v>5.3106603306722464</v>
      </c>
      <c r="AC1042" s="360"/>
    </row>
    <row r="1043" spans="1:29" ht="17.25" customHeight="1" x14ac:dyDescent="0.25">
      <c r="A1043" s="345" t="str">
        <f t="shared" si="2278"/>
        <v>MS 202 A</v>
      </c>
      <c r="B1043" s="661"/>
      <c r="C1043" s="661"/>
      <c r="D1043" s="346"/>
      <c r="E1043" s="347"/>
      <c r="F1043" s="348"/>
      <c r="G1043" s="348"/>
      <c r="H1043" s="368">
        <f t="shared" si="2415"/>
        <v>0</v>
      </c>
      <c r="I1043" s="377">
        <f t="shared" si="2416"/>
        <v>719283801.82675469</v>
      </c>
      <c r="J1043" s="377">
        <f t="shared" si="2417"/>
        <v>0</v>
      </c>
      <c r="K1043" s="377">
        <f t="shared" si="2418"/>
        <v>-89567</v>
      </c>
      <c r="L1043" s="377" t="e">
        <f t="shared" si="2419"/>
        <v>#DIV/0!</v>
      </c>
      <c r="M1043" s="377" t="e">
        <f t="shared" si="2420"/>
        <v>#DIV/0!</v>
      </c>
      <c r="N1043" s="378" t="e">
        <f t="shared" si="2410"/>
        <v>#DIV/0!</v>
      </c>
      <c r="O1043" s="378" t="e">
        <f t="shared" si="2411"/>
        <v>#DIV/0!</v>
      </c>
      <c r="P1043" s="378" t="e">
        <f t="shared" si="2412"/>
        <v>#DIV/0!</v>
      </c>
      <c r="Q1043" s="378" t="e">
        <f t="shared" si="2401"/>
        <v>#DIV/0!</v>
      </c>
      <c r="R1043" s="629"/>
      <c r="S1043" s="629"/>
      <c r="T1043" s="625"/>
      <c r="U1043" s="625"/>
      <c r="V1043" s="356">
        <f t="shared" si="2413"/>
        <v>-716196276.32999992</v>
      </c>
      <c r="W1043" s="356">
        <f t="shared" si="2414"/>
        <v>-66573922.420000002</v>
      </c>
      <c r="X1043" s="361" t="str">
        <f t="shared" si="2390"/>
        <v>SUL</v>
      </c>
      <c r="Y1043" s="361" t="str">
        <f t="shared" si="2391"/>
        <v>OESTE</v>
      </c>
      <c r="Z1043" s="361" t="str">
        <f t="shared" si="2392"/>
        <v>SUDOESTE</v>
      </c>
      <c r="AA1043" s="358">
        <f t="shared" si="2402"/>
        <v>9.2555848262706311E-2</v>
      </c>
      <c r="AB1043" s="359">
        <f t="shared" si="2403"/>
        <v>5.3106603306722464</v>
      </c>
      <c r="AC1043" s="360"/>
    </row>
    <row r="1044" spans="1:29" ht="17.25" customHeight="1" x14ac:dyDescent="0.25">
      <c r="A1044" s="345" t="str">
        <f t="shared" si="2278"/>
        <v>MS 202 A</v>
      </c>
      <c r="B1044" s="661"/>
      <c r="C1044" s="661"/>
      <c r="D1044" s="346"/>
      <c r="E1044" s="347"/>
      <c r="F1044" s="348"/>
      <c r="G1044" s="348"/>
      <c r="H1044" s="368">
        <f t="shared" si="2415"/>
        <v>0</v>
      </c>
      <c r="I1044" s="377">
        <f t="shared" si="2416"/>
        <v>719283801.82675469</v>
      </c>
      <c r="J1044" s="377">
        <f t="shared" si="2417"/>
        <v>0</v>
      </c>
      <c r="K1044" s="377">
        <f t="shared" si="2418"/>
        <v>-89567</v>
      </c>
      <c r="L1044" s="377" t="e">
        <f t="shared" si="2419"/>
        <v>#DIV/0!</v>
      </c>
      <c r="M1044" s="377" t="e">
        <f t="shared" si="2420"/>
        <v>#DIV/0!</v>
      </c>
      <c r="N1044" s="378" t="e">
        <f t="shared" si="2410"/>
        <v>#DIV/0!</v>
      </c>
      <c r="O1044" s="378" t="e">
        <f t="shared" si="2411"/>
        <v>#DIV/0!</v>
      </c>
      <c r="P1044" s="378" t="e">
        <f t="shared" si="2412"/>
        <v>#DIV/0!</v>
      </c>
      <c r="Q1044" s="378" t="e">
        <f t="shared" si="2401"/>
        <v>#DIV/0!</v>
      </c>
      <c r="R1044" s="629"/>
      <c r="S1044" s="629"/>
      <c r="T1044" s="625"/>
      <c r="U1044" s="625"/>
      <c r="V1044" s="356">
        <f t="shared" si="2413"/>
        <v>-716196276.32999992</v>
      </c>
      <c r="W1044" s="356">
        <f t="shared" si="2414"/>
        <v>-66573922.420000002</v>
      </c>
      <c r="X1044" s="361" t="str">
        <f t="shared" si="2390"/>
        <v>SUL</v>
      </c>
      <c r="Y1044" s="361" t="str">
        <f t="shared" si="2391"/>
        <v>OESTE</v>
      </c>
      <c r="Z1044" s="361" t="str">
        <f t="shared" si="2392"/>
        <v>SUDOESTE</v>
      </c>
      <c r="AA1044" s="358">
        <f t="shared" si="2402"/>
        <v>9.2555848262706311E-2</v>
      </c>
      <c r="AB1044" s="359">
        <f t="shared" si="2403"/>
        <v>5.3106603306722464</v>
      </c>
      <c r="AC1044" s="360"/>
    </row>
    <row r="1045" spans="1:29" ht="17.25" customHeight="1" x14ac:dyDescent="0.25">
      <c r="A1045" s="345" t="str">
        <f t="shared" si="2278"/>
        <v>MS 202 A</v>
      </c>
      <c r="B1045" s="661"/>
      <c r="C1045" s="661"/>
      <c r="D1045" s="346"/>
      <c r="E1045" s="347"/>
      <c r="F1045" s="348"/>
      <c r="G1045" s="348"/>
      <c r="H1045" s="368">
        <f t="shared" si="2381"/>
        <v>0</v>
      </c>
      <c r="I1045" s="377">
        <f t="shared" si="2382"/>
        <v>719283801.82675469</v>
      </c>
      <c r="J1045" s="377">
        <f t="shared" si="2383"/>
        <v>0</v>
      </c>
      <c r="K1045" s="377">
        <f t="shared" si="2384"/>
        <v>-89567</v>
      </c>
      <c r="L1045" s="377" t="e">
        <f t="shared" si="2385"/>
        <v>#DIV/0!</v>
      </c>
      <c r="M1045" s="377" t="e">
        <f t="shared" si="2386"/>
        <v>#DIV/0!</v>
      </c>
      <c r="N1045" s="378" t="e">
        <f t="shared" si="2410"/>
        <v>#DIV/0!</v>
      </c>
      <c r="O1045" s="378" t="e">
        <f t="shared" si="2411"/>
        <v>#DIV/0!</v>
      </c>
      <c r="P1045" s="378" t="e">
        <f t="shared" si="2412"/>
        <v>#DIV/0!</v>
      </c>
      <c r="Q1045" s="378" t="e">
        <f t="shared" si="2401"/>
        <v>#DIV/0!</v>
      </c>
      <c r="R1045" s="629"/>
      <c r="S1045" s="629"/>
      <c r="T1045" s="625"/>
      <c r="U1045" s="625"/>
      <c r="V1045" s="356">
        <f t="shared" si="2413"/>
        <v>-716196276.32999992</v>
      </c>
      <c r="W1045" s="356">
        <f t="shared" si="2414"/>
        <v>-66573922.420000002</v>
      </c>
      <c r="X1045" s="361" t="str">
        <f t="shared" si="2390"/>
        <v>SUL</v>
      </c>
      <c r="Y1045" s="361" t="str">
        <f t="shared" si="2391"/>
        <v>OESTE</v>
      </c>
      <c r="Z1045" s="361" t="str">
        <f t="shared" si="2392"/>
        <v>SUDOESTE</v>
      </c>
      <c r="AA1045" s="358">
        <f t="shared" si="2402"/>
        <v>9.2555848262706311E-2</v>
      </c>
      <c r="AB1045" s="359">
        <f t="shared" si="2403"/>
        <v>5.3106603306722464</v>
      </c>
      <c r="AC1045" s="360"/>
    </row>
    <row r="1046" spans="1:29" ht="17.25" customHeight="1" x14ac:dyDescent="0.25">
      <c r="A1046" s="345" t="str">
        <f t="shared" si="2278"/>
        <v>MS 202 A</v>
      </c>
      <c r="B1046" s="661"/>
      <c r="C1046" s="661"/>
      <c r="D1046" s="346"/>
      <c r="E1046" s="347"/>
      <c r="F1046" s="348"/>
      <c r="G1046" s="348"/>
      <c r="H1046" s="368">
        <f t="shared" si="2381"/>
        <v>0</v>
      </c>
      <c r="I1046" s="377">
        <f t="shared" si="2382"/>
        <v>719283801.82675469</v>
      </c>
      <c r="J1046" s="377">
        <f t="shared" si="2383"/>
        <v>0</v>
      </c>
      <c r="K1046" s="377">
        <f t="shared" si="2384"/>
        <v>-89567</v>
      </c>
      <c r="L1046" s="377" t="e">
        <f t="shared" si="2385"/>
        <v>#DIV/0!</v>
      </c>
      <c r="M1046" s="377" t="e">
        <f t="shared" si="2386"/>
        <v>#DIV/0!</v>
      </c>
      <c r="N1046" s="378" t="e">
        <f t="shared" si="2410"/>
        <v>#DIV/0!</v>
      </c>
      <c r="O1046" s="378" t="e">
        <f t="shared" si="2411"/>
        <v>#DIV/0!</v>
      </c>
      <c r="P1046" s="378" t="e">
        <f t="shared" si="2412"/>
        <v>#DIV/0!</v>
      </c>
      <c r="Q1046" s="378" t="e">
        <f t="shared" si="2401"/>
        <v>#DIV/0!</v>
      </c>
      <c r="R1046" s="629"/>
      <c r="S1046" s="629"/>
      <c r="T1046" s="625"/>
      <c r="U1046" s="625"/>
      <c r="V1046" s="356">
        <f t="shared" si="2413"/>
        <v>-716196276.32999992</v>
      </c>
      <c r="W1046" s="356">
        <f t="shared" si="2414"/>
        <v>-66573922.420000002</v>
      </c>
      <c r="X1046" s="361" t="str">
        <f t="shared" si="2390"/>
        <v>SUL</v>
      </c>
      <c r="Y1046" s="361" t="str">
        <f t="shared" si="2391"/>
        <v>OESTE</v>
      </c>
      <c r="Z1046" s="361" t="str">
        <f t="shared" si="2392"/>
        <v>SUDOESTE</v>
      </c>
      <c r="AA1046" s="358">
        <f t="shared" si="2402"/>
        <v>9.2555848262706311E-2</v>
      </c>
      <c r="AB1046" s="359">
        <f t="shared" si="2403"/>
        <v>5.3106603306722464</v>
      </c>
      <c r="AC1046" s="360"/>
    </row>
    <row r="1047" spans="1:29" ht="17.25" customHeight="1" x14ac:dyDescent="0.25">
      <c r="A1047" s="345" t="str">
        <f t="shared" si="2278"/>
        <v>MS 202 A</v>
      </c>
      <c r="B1047" s="661"/>
      <c r="C1047" s="661"/>
      <c r="D1047" s="346"/>
      <c r="E1047" s="347"/>
      <c r="F1047" s="348"/>
      <c r="G1047" s="348"/>
      <c r="H1047" s="368">
        <f t="shared" si="2381"/>
        <v>0</v>
      </c>
      <c r="I1047" s="377">
        <f t="shared" si="2382"/>
        <v>719283801.82675469</v>
      </c>
      <c r="J1047" s="377">
        <f t="shared" si="2383"/>
        <v>0</v>
      </c>
      <c r="K1047" s="377">
        <f t="shared" si="2384"/>
        <v>-89567</v>
      </c>
      <c r="L1047" s="377" t="e">
        <f t="shared" si="2385"/>
        <v>#DIV/0!</v>
      </c>
      <c r="M1047" s="377" t="e">
        <f t="shared" si="2386"/>
        <v>#DIV/0!</v>
      </c>
      <c r="N1047" s="378" t="e">
        <f t="shared" si="2410"/>
        <v>#DIV/0!</v>
      </c>
      <c r="O1047" s="378" t="e">
        <f t="shared" si="2411"/>
        <v>#DIV/0!</v>
      </c>
      <c r="P1047" s="378" t="e">
        <f t="shared" si="2412"/>
        <v>#DIV/0!</v>
      </c>
      <c r="Q1047" s="378" t="e">
        <f t="shared" si="2401"/>
        <v>#DIV/0!</v>
      </c>
      <c r="R1047" s="629"/>
      <c r="S1047" s="629"/>
      <c r="T1047" s="625"/>
      <c r="U1047" s="625"/>
      <c r="V1047" s="356">
        <f t="shared" si="2413"/>
        <v>-716196276.32999992</v>
      </c>
      <c r="W1047" s="356">
        <f t="shared" si="2414"/>
        <v>-66573922.420000002</v>
      </c>
      <c r="X1047" s="361" t="str">
        <f t="shared" si="2390"/>
        <v>SUL</v>
      </c>
      <c r="Y1047" s="361" t="str">
        <f t="shared" si="2391"/>
        <v>OESTE</v>
      </c>
      <c r="Z1047" s="361" t="str">
        <f t="shared" si="2392"/>
        <v>SUDOESTE</v>
      </c>
      <c r="AA1047" s="358">
        <f t="shared" si="2402"/>
        <v>9.2555848262706311E-2</v>
      </c>
      <c r="AB1047" s="359">
        <f t="shared" si="2403"/>
        <v>5.3106603306722464</v>
      </c>
      <c r="AC1047" s="360"/>
    </row>
    <row r="1048" spans="1:29" ht="17.25" customHeight="1" x14ac:dyDescent="0.25">
      <c r="A1048" s="345" t="str">
        <f t="shared" si="2278"/>
        <v>MS 202 A</v>
      </c>
      <c r="B1048" s="661"/>
      <c r="C1048" s="661"/>
      <c r="D1048" s="346"/>
      <c r="E1048" s="347"/>
      <c r="F1048" s="348"/>
      <c r="G1048" s="348"/>
      <c r="H1048" s="368">
        <f t="shared" si="2381"/>
        <v>0</v>
      </c>
      <c r="I1048" s="377">
        <f t="shared" si="2382"/>
        <v>719283801.82675469</v>
      </c>
      <c r="J1048" s="377">
        <f t="shared" si="2383"/>
        <v>0</v>
      </c>
      <c r="K1048" s="377">
        <f t="shared" si="2384"/>
        <v>-89567</v>
      </c>
      <c r="L1048" s="377" t="e">
        <f t="shared" si="2385"/>
        <v>#DIV/0!</v>
      </c>
      <c r="M1048" s="377" t="e">
        <f t="shared" si="2386"/>
        <v>#DIV/0!</v>
      </c>
      <c r="N1048" s="378" t="e">
        <f t="shared" si="2410"/>
        <v>#DIV/0!</v>
      </c>
      <c r="O1048" s="378" t="e">
        <f t="shared" si="2411"/>
        <v>#DIV/0!</v>
      </c>
      <c r="P1048" s="378" t="e">
        <f t="shared" si="2412"/>
        <v>#DIV/0!</v>
      </c>
      <c r="Q1048" s="378" t="e">
        <f t="shared" si="2401"/>
        <v>#DIV/0!</v>
      </c>
      <c r="R1048" s="629"/>
      <c r="S1048" s="629"/>
      <c r="T1048" s="625"/>
      <c r="U1048" s="625"/>
      <c r="V1048" s="356">
        <f t="shared" si="2413"/>
        <v>-716196276.32999992</v>
      </c>
      <c r="W1048" s="356">
        <f t="shared" si="2414"/>
        <v>-66573922.420000002</v>
      </c>
      <c r="X1048" s="361" t="str">
        <f t="shared" si="2390"/>
        <v>SUL</v>
      </c>
      <c r="Y1048" s="361" t="str">
        <f t="shared" si="2391"/>
        <v>OESTE</v>
      </c>
      <c r="Z1048" s="361" t="str">
        <f t="shared" si="2392"/>
        <v>SUDOESTE</v>
      </c>
      <c r="AA1048" s="358">
        <f t="shared" si="2402"/>
        <v>9.2555848262706311E-2</v>
      </c>
      <c r="AB1048" s="359">
        <f t="shared" si="2403"/>
        <v>5.3106603306722464</v>
      </c>
      <c r="AC1048" s="360"/>
    </row>
    <row r="1049" spans="1:29" ht="17.25" customHeight="1" x14ac:dyDescent="0.25">
      <c r="A1049" s="345" t="str">
        <f t="shared" si="2278"/>
        <v>MS 202 A</v>
      </c>
      <c r="B1049" s="661"/>
      <c r="C1049" s="661"/>
      <c r="D1049" s="346"/>
      <c r="E1049" s="347"/>
      <c r="F1049" s="348"/>
      <c r="G1049" s="348"/>
      <c r="H1049" s="368">
        <f t="shared" si="2381"/>
        <v>0</v>
      </c>
      <c r="I1049" s="377">
        <f t="shared" si="2382"/>
        <v>719283801.82675469</v>
      </c>
      <c r="J1049" s="377">
        <f t="shared" si="2383"/>
        <v>0</v>
      </c>
      <c r="K1049" s="377">
        <f t="shared" si="2384"/>
        <v>-89567</v>
      </c>
      <c r="L1049" s="377" t="e">
        <f t="shared" si="2385"/>
        <v>#DIV/0!</v>
      </c>
      <c r="M1049" s="377" t="e">
        <f t="shared" si="2386"/>
        <v>#DIV/0!</v>
      </c>
      <c r="N1049" s="378" t="e">
        <f t="shared" si="2410"/>
        <v>#DIV/0!</v>
      </c>
      <c r="O1049" s="378" t="e">
        <f t="shared" si="2411"/>
        <v>#DIV/0!</v>
      </c>
      <c r="P1049" s="378" t="e">
        <f t="shared" si="2412"/>
        <v>#DIV/0!</v>
      </c>
      <c r="Q1049" s="378" t="e">
        <f t="shared" si="2401"/>
        <v>#DIV/0!</v>
      </c>
      <c r="R1049" s="629"/>
      <c r="S1049" s="629"/>
      <c r="T1049" s="625"/>
      <c r="U1049" s="625"/>
      <c r="V1049" s="356">
        <f t="shared" si="2413"/>
        <v>-716196276.32999992</v>
      </c>
      <c r="W1049" s="356">
        <f t="shared" si="2414"/>
        <v>-66573922.420000002</v>
      </c>
      <c r="X1049" s="361" t="str">
        <f t="shared" si="2390"/>
        <v>SUL</v>
      </c>
      <c r="Y1049" s="361" t="str">
        <f t="shared" si="2391"/>
        <v>OESTE</v>
      </c>
      <c r="Z1049" s="361" t="str">
        <f t="shared" si="2392"/>
        <v>SUDOESTE</v>
      </c>
      <c r="AA1049" s="358">
        <f t="shared" si="2402"/>
        <v>9.2555848262706311E-2</v>
      </c>
      <c r="AB1049" s="359">
        <f t="shared" si="2403"/>
        <v>5.3106603306722464</v>
      </c>
      <c r="AC1049" s="360"/>
    </row>
    <row r="1050" spans="1:29" ht="17.25" customHeight="1" x14ac:dyDescent="0.25">
      <c r="A1050" s="345" t="str">
        <f t="shared" si="2278"/>
        <v>MS 202 A</v>
      </c>
      <c r="B1050" s="661"/>
      <c r="C1050" s="661"/>
      <c r="D1050" s="346"/>
      <c r="E1050" s="347"/>
      <c r="F1050" s="348"/>
      <c r="G1050" s="348"/>
      <c r="H1050" s="368">
        <f t="shared" si="2381"/>
        <v>0</v>
      </c>
      <c r="I1050" s="377">
        <f t="shared" si="2382"/>
        <v>719283801.82675469</v>
      </c>
      <c r="J1050" s="377">
        <f t="shared" si="2383"/>
        <v>0</v>
      </c>
      <c r="K1050" s="377">
        <f t="shared" si="2384"/>
        <v>-89567</v>
      </c>
      <c r="L1050" s="377" t="e">
        <f t="shared" si="2385"/>
        <v>#DIV/0!</v>
      </c>
      <c r="M1050" s="377" t="e">
        <f t="shared" si="2386"/>
        <v>#DIV/0!</v>
      </c>
      <c r="N1050" s="378" t="e">
        <f t="shared" si="2410"/>
        <v>#DIV/0!</v>
      </c>
      <c r="O1050" s="378" t="e">
        <f t="shared" si="2411"/>
        <v>#DIV/0!</v>
      </c>
      <c r="P1050" s="378" t="e">
        <f t="shared" si="2412"/>
        <v>#DIV/0!</v>
      </c>
      <c r="Q1050" s="378" t="e">
        <f t="shared" si="2401"/>
        <v>#DIV/0!</v>
      </c>
      <c r="R1050" s="629"/>
      <c r="S1050" s="629"/>
      <c r="T1050" s="625"/>
      <c r="U1050" s="625"/>
      <c r="V1050" s="356">
        <f t="shared" si="2413"/>
        <v>-716196276.32999992</v>
      </c>
      <c r="W1050" s="356">
        <f t="shared" si="2414"/>
        <v>-66573922.420000002</v>
      </c>
      <c r="X1050" s="361" t="str">
        <f t="shared" si="2390"/>
        <v>SUL</v>
      </c>
      <c r="Y1050" s="361" t="str">
        <f t="shared" si="2391"/>
        <v>OESTE</v>
      </c>
      <c r="Z1050" s="361" t="str">
        <f t="shared" si="2392"/>
        <v>SUDOESTE</v>
      </c>
      <c r="AA1050" s="358">
        <f t="shared" si="2402"/>
        <v>9.2555848262706311E-2</v>
      </c>
      <c r="AB1050" s="359">
        <f t="shared" si="2403"/>
        <v>5.3106603306722464</v>
      </c>
      <c r="AC1050" s="360"/>
    </row>
    <row r="1051" spans="1:29" ht="17.25" customHeight="1" x14ac:dyDescent="0.25">
      <c r="A1051" s="345" t="str">
        <f t="shared" si="2278"/>
        <v>MS 202 A</v>
      </c>
      <c r="B1051" s="661"/>
      <c r="C1051" s="661"/>
      <c r="D1051" s="346"/>
      <c r="E1051" s="347"/>
      <c r="F1051" s="348"/>
      <c r="G1051" s="348"/>
      <c r="H1051" s="368">
        <f t="shared" si="2381"/>
        <v>0</v>
      </c>
      <c r="I1051" s="377">
        <f t="shared" si="2382"/>
        <v>719283801.82675469</v>
      </c>
      <c r="J1051" s="377">
        <f t="shared" si="2383"/>
        <v>0</v>
      </c>
      <c r="K1051" s="377">
        <f t="shared" si="2384"/>
        <v>-89567</v>
      </c>
      <c r="L1051" s="377" t="e">
        <f t="shared" si="2385"/>
        <v>#DIV/0!</v>
      </c>
      <c r="M1051" s="377" t="e">
        <f t="shared" si="2386"/>
        <v>#DIV/0!</v>
      </c>
      <c r="N1051" s="378" t="e">
        <f t="shared" si="2410"/>
        <v>#DIV/0!</v>
      </c>
      <c r="O1051" s="378" t="e">
        <f t="shared" si="2411"/>
        <v>#DIV/0!</v>
      </c>
      <c r="P1051" s="378" t="e">
        <f t="shared" si="2412"/>
        <v>#DIV/0!</v>
      </c>
      <c r="Q1051" s="378" t="e">
        <f t="shared" si="2401"/>
        <v>#DIV/0!</v>
      </c>
      <c r="R1051" s="629"/>
      <c r="S1051" s="629"/>
      <c r="T1051" s="625"/>
      <c r="U1051" s="625"/>
      <c r="V1051" s="356">
        <f t="shared" si="2413"/>
        <v>-716196276.32999992</v>
      </c>
      <c r="W1051" s="356">
        <f t="shared" si="2414"/>
        <v>-66573922.420000002</v>
      </c>
      <c r="X1051" s="361" t="str">
        <f t="shared" si="2390"/>
        <v>SUL</v>
      </c>
      <c r="Y1051" s="361" t="str">
        <f t="shared" si="2391"/>
        <v>OESTE</v>
      </c>
      <c r="Z1051" s="361" t="str">
        <f t="shared" si="2392"/>
        <v>SUDOESTE</v>
      </c>
      <c r="AA1051" s="358">
        <f t="shared" si="2402"/>
        <v>9.2555848262706311E-2</v>
      </c>
      <c r="AB1051" s="359">
        <f t="shared" si="2403"/>
        <v>5.3106603306722464</v>
      </c>
      <c r="AC1051" s="360"/>
    </row>
    <row r="1052" spans="1:29" ht="17.25" customHeight="1" x14ac:dyDescent="0.25">
      <c r="A1052" s="345" t="str">
        <f t="shared" si="2278"/>
        <v>MS 202 A</v>
      </c>
      <c r="B1052" s="661"/>
      <c r="C1052" s="661"/>
      <c r="D1052" s="346"/>
      <c r="E1052" s="347"/>
      <c r="F1052" s="348"/>
      <c r="G1052" s="348"/>
      <c r="H1052" s="368">
        <f t="shared" si="2381"/>
        <v>0</v>
      </c>
      <c r="I1052" s="377">
        <f t="shared" si="2382"/>
        <v>719283801.82675469</v>
      </c>
      <c r="J1052" s="377">
        <f t="shared" si="2383"/>
        <v>0</v>
      </c>
      <c r="K1052" s="377">
        <f t="shared" si="2384"/>
        <v>-89567</v>
      </c>
      <c r="L1052" s="377" t="e">
        <f t="shared" si="2385"/>
        <v>#DIV/0!</v>
      </c>
      <c r="M1052" s="377" t="e">
        <f t="shared" si="2386"/>
        <v>#DIV/0!</v>
      </c>
      <c r="N1052" s="378" t="e">
        <f t="shared" si="2410"/>
        <v>#DIV/0!</v>
      </c>
      <c r="O1052" s="378" t="e">
        <f t="shared" si="2411"/>
        <v>#DIV/0!</v>
      </c>
      <c r="P1052" s="378" t="e">
        <f t="shared" si="2412"/>
        <v>#DIV/0!</v>
      </c>
      <c r="Q1052" s="378" t="e">
        <f t="shared" si="2401"/>
        <v>#DIV/0!</v>
      </c>
      <c r="R1052" s="629"/>
      <c r="S1052" s="629"/>
      <c r="T1052" s="625"/>
      <c r="U1052" s="625"/>
      <c r="V1052" s="356">
        <f t="shared" si="2413"/>
        <v>-716196276.32999992</v>
      </c>
      <c r="W1052" s="356">
        <f t="shared" si="2414"/>
        <v>-66573922.420000002</v>
      </c>
      <c r="X1052" s="361" t="str">
        <f t="shared" si="2390"/>
        <v>SUL</v>
      </c>
      <c r="Y1052" s="361" t="str">
        <f t="shared" si="2391"/>
        <v>OESTE</v>
      </c>
      <c r="Z1052" s="361" t="str">
        <f t="shared" si="2392"/>
        <v>SUDOESTE</v>
      </c>
      <c r="AA1052" s="358">
        <f t="shared" si="2402"/>
        <v>9.2555848262706311E-2</v>
      </c>
      <c r="AB1052" s="359">
        <f t="shared" si="2403"/>
        <v>5.3106603306722464</v>
      </c>
      <c r="AC1052" s="360"/>
    </row>
    <row r="1053" spans="1:29" ht="17.25" customHeight="1" x14ac:dyDescent="0.25">
      <c r="A1053" s="345" t="str">
        <f t="shared" si="2278"/>
        <v>MS 202 A</v>
      </c>
      <c r="B1053" s="661"/>
      <c r="C1053" s="661"/>
      <c r="D1053" s="346"/>
      <c r="E1053" s="347"/>
      <c r="F1053" s="348"/>
      <c r="G1053" s="348"/>
      <c r="H1053" s="368">
        <f t="shared" si="2381"/>
        <v>0</v>
      </c>
      <c r="I1053" s="377">
        <f t="shared" si="2382"/>
        <v>719283801.82675469</v>
      </c>
      <c r="J1053" s="377">
        <f t="shared" si="2383"/>
        <v>0</v>
      </c>
      <c r="K1053" s="377">
        <f t="shared" si="2384"/>
        <v>-89567</v>
      </c>
      <c r="L1053" s="377" t="e">
        <f t="shared" si="2385"/>
        <v>#DIV/0!</v>
      </c>
      <c r="M1053" s="377" t="e">
        <f t="shared" si="2386"/>
        <v>#DIV/0!</v>
      </c>
      <c r="N1053" s="378" t="e">
        <f t="shared" si="2410"/>
        <v>#DIV/0!</v>
      </c>
      <c r="O1053" s="378" t="e">
        <f t="shared" si="2411"/>
        <v>#DIV/0!</v>
      </c>
      <c r="P1053" s="378" t="e">
        <f t="shared" si="2412"/>
        <v>#DIV/0!</v>
      </c>
      <c r="Q1053" s="378" t="e">
        <f t="shared" si="2401"/>
        <v>#DIV/0!</v>
      </c>
      <c r="R1053" s="629"/>
      <c r="S1053" s="629"/>
      <c r="T1053" s="625"/>
      <c r="U1053" s="625"/>
      <c r="V1053" s="356">
        <f t="shared" si="2413"/>
        <v>-716196276.32999992</v>
      </c>
      <c r="W1053" s="356">
        <f t="shared" si="2414"/>
        <v>-66573922.420000002</v>
      </c>
      <c r="X1053" s="361" t="str">
        <f t="shared" si="2390"/>
        <v>SUL</v>
      </c>
      <c r="Y1053" s="361" t="str">
        <f t="shared" si="2391"/>
        <v>OESTE</v>
      </c>
      <c r="Z1053" s="361" t="str">
        <f t="shared" si="2392"/>
        <v>SUDOESTE</v>
      </c>
      <c r="AA1053" s="358">
        <f t="shared" si="2402"/>
        <v>9.2555848262706311E-2</v>
      </c>
      <c r="AB1053" s="359">
        <f t="shared" si="2403"/>
        <v>5.3106603306722464</v>
      </c>
      <c r="AC1053" s="360"/>
    </row>
    <row r="1054" spans="1:29" ht="17.25" customHeight="1" x14ac:dyDescent="0.25">
      <c r="A1054" s="345" t="str">
        <f t="shared" si="2278"/>
        <v>MS 202 A</v>
      </c>
      <c r="B1054" s="661"/>
      <c r="C1054" s="661"/>
      <c r="D1054" s="346"/>
      <c r="E1054" s="347"/>
      <c r="F1054" s="348"/>
      <c r="G1054" s="348"/>
      <c r="H1054" s="368">
        <f t="shared" si="2381"/>
        <v>0</v>
      </c>
      <c r="I1054" s="377">
        <f t="shared" si="2382"/>
        <v>719283801.82675469</v>
      </c>
      <c r="J1054" s="377">
        <f t="shared" si="2383"/>
        <v>0</v>
      </c>
      <c r="K1054" s="377">
        <f t="shared" si="2384"/>
        <v>-89567</v>
      </c>
      <c r="L1054" s="377" t="e">
        <f t="shared" si="2385"/>
        <v>#DIV/0!</v>
      </c>
      <c r="M1054" s="377" t="e">
        <f t="shared" si="2386"/>
        <v>#DIV/0!</v>
      </c>
      <c r="N1054" s="378" t="e">
        <f t="shared" si="2410"/>
        <v>#DIV/0!</v>
      </c>
      <c r="O1054" s="378" t="e">
        <f t="shared" si="2411"/>
        <v>#DIV/0!</v>
      </c>
      <c r="P1054" s="378" t="e">
        <f t="shared" si="2412"/>
        <v>#DIV/0!</v>
      </c>
      <c r="Q1054" s="378" t="e">
        <f t="shared" si="2401"/>
        <v>#DIV/0!</v>
      </c>
      <c r="R1054" s="629"/>
      <c r="S1054" s="629"/>
      <c r="T1054" s="625"/>
      <c r="U1054" s="625"/>
      <c r="V1054" s="356">
        <f t="shared" si="2413"/>
        <v>-716196276.32999992</v>
      </c>
      <c r="W1054" s="356">
        <f t="shared" si="2414"/>
        <v>-66573922.420000002</v>
      </c>
      <c r="X1054" s="361" t="str">
        <f t="shared" si="2390"/>
        <v>SUL</v>
      </c>
      <c r="Y1054" s="361" t="str">
        <f t="shared" si="2391"/>
        <v>OESTE</v>
      </c>
      <c r="Z1054" s="361" t="str">
        <f t="shared" si="2392"/>
        <v>SUDOESTE</v>
      </c>
      <c r="AA1054" s="358">
        <f t="shared" si="2402"/>
        <v>9.2555848262706311E-2</v>
      </c>
      <c r="AB1054" s="359">
        <f t="shared" si="2403"/>
        <v>5.3106603306722464</v>
      </c>
      <c r="AC1054" s="360"/>
    </row>
    <row r="1055" spans="1:29" ht="17.25" customHeight="1" x14ac:dyDescent="0.25">
      <c r="A1055" s="345" t="str">
        <f t="shared" si="2278"/>
        <v>MS 202 A</v>
      </c>
      <c r="B1055" s="661"/>
      <c r="C1055" s="661"/>
      <c r="D1055" s="346"/>
      <c r="E1055" s="347"/>
      <c r="F1055" s="348"/>
      <c r="G1055" s="348"/>
      <c r="H1055" s="368">
        <f t="shared" si="2381"/>
        <v>0</v>
      </c>
      <c r="I1055" s="377">
        <f t="shared" si="2382"/>
        <v>719283801.82675469</v>
      </c>
      <c r="J1055" s="377">
        <f t="shared" si="2383"/>
        <v>0</v>
      </c>
      <c r="K1055" s="377">
        <f t="shared" si="2384"/>
        <v>-89567</v>
      </c>
      <c r="L1055" s="377" t="e">
        <f t="shared" si="2385"/>
        <v>#DIV/0!</v>
      </c>
      <c r="M1055" s="377" t="e">
        <f t="shared" si="2386"/>
        <v>#DIV/0!</v>
      </c>
      <c r="N1055" s="378" t="e">
        <f t="shared" si="2410"/>
        <v>#DIV/0!</v>
      </c>
      <c r="O1055" s="378" t="e">
        <f t="shared" si="2411"/>
        <v>#DIV/0!</v>
      </c>
      <c r="P1055" s="378" t="e">
        <f t="shared" si="2412"/>
        <v>#DIV/0!</v>
      </c>
      <c r="Q1055" s="378" t="e">
        <f t="shared" si="2401"/>
        <v>#DIV/0!</v>
      </c>
      <c r="R1055" s="629"/>
      <c r="S1055" s="629"/>
      <c r="T1055" s="625"/>
      <c r="U1055" s="625"/>
      <c r="V1055" s="356">
        <f t="shared" si="2413"/>
        <v>-716196276.32999992</v>
      </c>
      <c r="W1055" s="356">
        <f t="shared" si="2414"/>
        <v>-66573922.420000002</v>
      </c>
      <c r="X1055" s="361" t="str">
        <f t="shared" si="2390"/>
        <v>SUL</v>
      </c>
      <c r="Y1055" s="361" t="str">
        <f t="shared" si="2391"/>
        <v>OESTE</v>
      </c>
      <c r="Z1055" s="361" t="str">
        <f t="shared" si="2392"/>
        <v>SUDOESTE</v>
      </c>
      <c r="AA1055" s="358">
        <f t="shared" si="2402"/>
        <v>9.2555848262706311E-2</v>
      </c>
      <c r="AB1055" s="359">
        <f t="shared" si="2403"/>
        <v>5.3106603306722464</v>
      </c>
      <c r="AC1055" s="360"/>
    </row>
    <row r="1056" spans="1:29" ht="17.25" customHeight="1" x14ac:dyDescent="0.25">
      <c r="A1056" s="345" t="str">
        <f t="shared" si="2278"/>
        <v>MS 202 A</v>
      </c>
      <c r="B1056" s="661"/>
      <c r="C1056" s="661"/>
      <c r="D1056" s="346"/>
      <c r="E1056" s="347"/>
      <c r="F1056" s="348"/>
      <c r="G1056" s="348"/>
      <c r="H1056" s="368">
        <f t="shared" si="2381"/>
        <v>0</v>
      </c>
      <c r="I1056" s="377">
        <f t="shared" si="2382"/>
        <v>719283801.82675469</v>
      </c>
      <c r="J1056" s="377">
        <f t="shared" si="2383"/>
        <v>0</v>
      </c>
      <c r="K1056" s="377">
        <f t="shared" si="2384"/>
        <v>-89567</v>
      </c>
      <c r="L1056" s="377" t="e">
        <f t="shared" si="2385"/>
        <v>#DIV/0!</v>
      </c>
      <c r="M1056" s="377" t="e">
        <f t="shared" si="2386"/>
        <v>#DIV/0!</v>
      </c>
      <c r="N1056" s="378" t="e">
        <f t="shared" si="2410"/>
        <v>#DIV/0!</v>
      </c>
      <c r="O1056" s="378" t="e">
        <f t="shared" si="2411"/>
        <v>#DIV/0!</v>
      </c>
      <c r="P1056" s="378" t="e">
        <f t="shared" si="2412"/>
        <v>#DIV/0!</v>
      </c>
      <c r="Q1056" s="378" t="e">
        <f t="shared" si="2401"/>
        <v>#DIV/0!</v>
      </c>
      <c r="R1056" s="629"/>
      <c r="S1056" s="629"/>
      <c r="T1056" s="625"/>
      <c r="U1056" s="625"/>
      <c r="V1056" s="356">
        <f t="shared" si="2413"/>
        <v>-716196276.32999992</v>
      </c>
      <c r="W1056" s="356">
        <f t="shared" si="2414"/>
        <v>-66573922.420000002</v>
      </c>
      <c r="X1056" s="361" t="str">
        <f t="shared" si="2390"/>
        <v>SUL</v>
      </c>
      <c r="Y1056" s="361" t="str">
        <f t="shared" si="2391"/>
        <v>OESTE</v>
      </c>
      <c r="Z1056" s="361" t="str">
        <f t="shared" si="2392"/>
        <v>SUDOESTE</v>
      </c>
      <c r="AA1056" s="358">
        <f t="shared" si="2402"/>
        <v>9.2555848262706311E-2</v>
      </c>
      <c r="AB1056" s="359">
        <f t="shared" si="2403"/>
        <v>5.3106603306722464</v>
      </c>
      <c r="AC1056" s="360"/>
    </row>
    <row r="1057" spans="1:29" ht="17.25" customHeight="1" x14ac:dyDescent="0.25">
      <c r="A1057" s="345" t="str">
        <f t="shared" si="2278"/>
        <v>MS 202 A</v>
      </c>
      <c r="B1057" s="661"/>
      <c r="C1057" s="661"/>
      <c r="D1057" s="346"/>
      <c r="E1057" s="347"/>
      <c r="F1057" s="348"/>
      <c r="G1057" s="348"/>
      <c r="H1057" s="368">
        <f t="shared" si="2381"/>
        <v>0</v>
      </c>
      <c r="I1057" s="377">
        <f t="shared" si="2382"/>
        <v>719283801.82675469</v>
      </c>
      <c r="J1057" s="377">
        <f t="shared" si="2383"/>
        <v>0</v>
      </c>
      <c r="K1057" s="377">
        <f t="shared" si="2384"/>
        <v>-89567</v>
      </c>
      <c r="L1057" s="377" t="e">
        <f t="shared" si="2385"/>
        <v>#DIV/0!</v>
      </c>
      <c r="M1057" s="377" t="e">
        <f t="shared" si="2386"/>
        <v>#DIV/0!</v>
      </c>
      <c r="N1057" s="378" t="e">
        <f t="shared" si="2410"/>
        <v>#DIV/0!</v>
      </c>
      <c r="O1057" s="378" t="e">
        <f t="shared" si="2411"/>
        <v>#DIV/0!</v>
      </c>
      <c r="P1057" s="378" t="e">
        <f t="shared" si="2412"/>
        <v>#DIV/0!</v>
      </c>
      <c r="Q1057" s="378" t="e">
        <f t="shared" si="2401"/>
        <v>#DIV/0!</v>
      </c>
      <c r="R1057" s="629"/>
      <c r="S1057" s="629"/>
      <c r="T1057" s="625"/>
      <c r="U1057" s="625"/>
      <c r="V1057" s="356">
        <f t="shared" si="2413"/>
        <v>-716196276.32999992</v>
      </c>
      <c r="W1057" s="356">
        <f t="shared" si="2414"/>
        <v>-66573922.420000002</v>
      </c>
      <c r="X1057" s="361" t="str">
        <f t="shared" si="2390"/>
        <v>SUL</v>
      </c>
      <c r="Y1057" s="361" t="str">
        <f t="shared" si="2391"/>
        <v>OESTE</v>
      </c>
      <c r="Z1057" s="361" t="str">
        <f t="shared" si="2392"/>
        <v>SUDOESTE</v>
      </c>
      <c r="AA1057" s="358">
        <f t="shared" si="2402"/>
        <v>9.2555848262706311E-2</v>
      </c>
      <c r="AB1057" s="359">
        <f t="shared" si="2403"/>
        <v>5.3106603306722464</v>
      </c>
      <c r="AC1057" s="360"/>
    </row>
    <row r="1058" spans="1:29" ht="17.25" customHeight="1" x14ac:dyDescent="0.25">
      <c r="A1058" s="345" t="str">
        <f t="shared" si="2278"/>
        <v>MS 202 A</v>
      </c>
      <c r="B1058" s="661"/>
      <c r="C1058" s="661"/>
      <c r="D1058" s="346"/>
      <c r="E1058" s="347"/>
      <c r="F1058" s="348"/>
      <c r="G1058" s="348"/>
      <c r="H1058" s="368">
        <f t="shared" si="2381"/>
        <v>0</v>
      </c>
      <c r="I1058" s="377">
        <f t="shared" si="2382"/>
        <v>719283801.82675469</v>
      </c>
      <c r="J1058" s="377">
        <f t="shared" si="2383"/>
        <v>0</v>
      </c>
      <c r="K1058" s="377">
        <f t="shared" si="2384"/>
        <v>-89567</v>
      </c>
      <c r="L1058" s="377" t="e">
        <f t="shared" si="2385"/>
        <v>#DIV/0!</v>
      </c>
      <c r="M1058" s="377" t="e">
        <f t="shared" si="2386"/>
        <v>#DIV/0!</v>
      </c>
      <c r="N1058" s="378" t="e">
        <f t="shared" si="2410"/>
        <v>#DIV/0!</v>
      </c>
      <c r="O1058" s="378" t="e">
        <f t="shared" si="2411"/>
        <v>#DIV/0!</v>
      </c>
      <c r="P1058" s="378" t="e">
        <f t="shared" si="2412"/>
        <v>#DIV/0!</v>
      </c>
      <c r="Q1058" s="378" t="e">
        <f t="shared" si="2401"/>
        <v>#DIV/0!</v>
      </c>
      <c r="R1058" s="629"/>
      <c r="S1058" s="629"/>
      <c r="T1058" s="625"/>
      <c r="U1058" s="625"/>
      <c r="V1058" s="356">
        <f t="shared" si="2413"/>
        <v>-716196276.32999992</v>
      </c>
      <c r="W1058" s="356">
        <f t="shared" si="2414"/>
        <v>-66573922.420000002</v>
      </c>
      <c r="X1058" s="361" t="str">
        <f t="shared" si="2390"/>
        <v>SUL</v>
      </c>
      <c r="Y1058" s="361" t="str">
        <f t="shared" si="2391"/>
        <v>OESTE</v>
      </c>
      <c r="Z1058" s="361" t="str">
        <f t="shared" si="2392"/>
        <v>SUDOESTE</v>
      </c>
      <c r="AA1058" s="358">
        <f t="shared" si="2402"/>
        <v>9.2555848262706311E-2</v>
      </c>
      <c r="AB1058" s="359">
        <f t="shared" si="2403"/>
        <v>5.3106603306722464</v>
      </c>
      <c r="AC1058" s="360"/>
    </row>
    <row r="1059" spans="1:29" ht="17.25" customHeight="1" x14ac:dyDescent="0.25">
      <c r="A1059" s="345" t="str">
        <f t="shared" si="2278"/>
        <v>MS 202 A</v>
      </c>
      <c r="B1059" s="661"/>
      <c r="C1059" s="661"/>
      <c r="D1059" s="346"/>
      <c r="E1059" s="347"/>
      <c r="F1059" s="348"/>
      <c r="G1059" s="348"/>
      <c r="H1059" s="368">
        <f t="shared" si="2381"/>
        <v>0</v>
      </c>
      <c r="I1059" s="377">
        <f t="shared" si="2382"/>
        <v>719283801.82675469</v>
      </c>
      <c r="J1059" s="377">
        <f t="shared" si="2383"/>
        <v>0</v>
      </c>
      <c r="K1059" s="377">
        <f t="shared" si="2384"/>
        <v>-89567</v>
      </c>
      <c r="L1059" s="377" t="e">
        <f t="shared" si="2385"/>
        <v>#DIV/0!</v>
      </c>
      <c r="M1059" s="377" t="e">
        <f t="shared" si="2386"/>
        <v>#DIV/0!</v>
      </c>
      <c r="N1059" s="378" t="e">
        <f t="shared" si="2410"/>
        <v>#DIV/0!</v>
      </c>
      <c r="O1059" s="378" t="e">
        <f t="shared" si="2411"/>
        <v>#DIV/0!</v>
      </c>
      <c r="P1059" s="378" t="e">
        <f t="shared" si="2412"/>
        <v>#DIV/0!</v>
      </c>
      <c r="Q1059" s="378" t="e">
        <f t="shared" si="2401"/>
        <v>#DIV/0!</v>
      </c>
      <c r="R1059" s="629"/>
      <c r="S1059" s="629"/>
      <c r="T1059" s="625"/>
      <c r="U1059" s="625"/>
      <c r="V1059" s="356">
        <f t="shared" si="2413"/>
        <v>-716196276.32999992</v>
      </c>
      <c r="W1059" s="356">
        <f t="shared" si="2414"/>
        <v>-66573922.420000002</v>
      </c>
      <c r="X1059" s="361" t="str">
        <f t="shared" si="2390"/>
        <v>SUL</v>
      </c>
      <c r="Y1059" s="361" t="str">
        <f t="shared" si="2391"/>
        <v>OESTE</v>
      </c>
      <c r="Z1059" s="361" t="str">
        <f t="shared" si="2392"/>
        <v>SUDOESTE</v>
      </c>
      <c r="AA1059" s="358">
        <f t="shared" si="2402"/>
        <v>9.2555848262706311E-2</v>
      </c>
      <c r="AB1059" s="359">
        <f t="shared" si="2403"/>
        <v>5.3106603306722464</v>
      </c>
      <c r="AC1059" s="360"/>
    </row>
    <row r="1060" spans="1:29" ht="17.25" customHeight="1" x14ac:dyDescent="0.25">
      <c r="A1060" s="345" t="str">
        <f t="shared" si="2278"/>
        <v>MS 202 A</v>
      </c>
      <c r="B1060" s="661"/>
      <c r="C1060" s="661"/>
      <c r="D1060" s="346"/>
      <c r="E1060" s="347"/>
      <c r="F1060" s="348"/>
      <c r="G1060" s="348"/>
      <c r="H1060" s="368">
        <f t="shared" si="2381"/>
        <v>0</v>
      </c>
      <c r="I1060" s="377">
        <f t="shared" si="2382"/>
        <v>719283801.82675469</v>
      </c>
      <c r="J1060" s="377">
        <f t="shared" si="2383"/>
        <v>0</v>
      </c>
      <c r="K1060" s="377">
        <f t="shared" si="2384"/>
        <v>-89567</v>
      </c>
      <c r="L1060" s="377" t="e">
        <f t="shared" si="2385"/>
        <v>#DIV/0!</v>
      </c>
      <c r="M1060" s="377" t="e">
        <f t="shared" si="2386"/>
        <v>#DIV/0!</v>
      </c>
      <c r="N1060" s="378" t="e">
        <f t="shared" si="2410"/>
        <v>#DIV/0!</v>
      </c>
      <c r="O1060" s="378" t="e">
        <f t="shared" si="2411"/>
        <v>#DIV/0!</v>
      </c>
      <c r="P1060" s="378" t="e">
        <f t="shared" si="2412"/>
        <v>#DIV/0!</v>
      </c>
      <c r="Q1060" s="378" t="e">
        <f t="shared" si="2401"/>
        <v>#DIV/0!</v>
      </c>
      <c r="R1060" s="629"/>
      <c r="S1060" s="629"/>
      <c r="T1060" s="625"/>
      <c r="U1060" s="625"/>
      <c r="V1060" s="356">
        <f t="shared" si="2413"/>
        <v>-716196276.32999992</v>
      </c>
      <c r="W1060" s="356">
        <f t="shared" si="2414"/>
        <v>-66573922.420000002</v>
      </c>
      <c r="X1060" s="361" t="str">
        <f t="shared" si="2390"/>
        <v>SUL</v>
      </c>
      <c r="Y1060" s="361" t="str">
        <f t="shared" si="2391"/>
        <v>OESTE</v>
      </c>
      <c r="Z1060" s="361" t="str">
        <f t="shared" si="2392"/>
        <v>SUDOESTE</v>
      </c>
      <c r="AA1060" s="358">
        <f t="shared" si="2402"/>
        <v>9.2555848262706311E-2</v>
      </c>
      <c r="AB1060" s="359">
        <f t="shared" si="2403"/>
        <v>5.3106603306722464</v>
      </c>
      <c r="AC1060" s="360"/>
    </row>
    <row r="1061" spans="1:29" ht="17.25" customHeight="1" x14ac:dyDescent="0.25">
      <c r="A1061" s="345" t="str">
        <f t="shared" si="2278"/>
        <v>MS 202 A</v>
      </c>
      <c r="B1061" s="661"/>
      <c r="C1061" s="661"/>
      <c r="D1061" s="346"/>
      <c r="E1061" s="347"/>
      <c r="F1061" s="348"/>
      <c r="G1061" s="348"/>
      <c r="H1061" s="368">
        <f t="shared" si="2381"/>
        <v>0</v>
      </c>
      <c r="I1061" s="377">
        <f t="shared" si="2382"/>
        <v>719283801.82675469</v>
      </c>
      <c r="J1061" s="377">
        <f t="shared" si="2383"/>
        <v>0</v>
      </c>
      <c r="K1061" s="377">
        <f t="shared" si="2384"/>
        <v>-89567</v>
      </c>
      <c r="L1061" s="377" t="e">
        <f t="shared" si="2385"/>
        <v>#DIV/0!</v>
      </c>
      <c r="M1061" s="377" t="e">
        <f t="shared" si="2386"/>
        <v>#DIV/0!</v>
      </c>
      <c r="N1061" s="378" t="e">
        <f t="shared" si="2410"/>
        <v>#DIV/0!</v>
      </c>
      <c r="O1061" s="378" t="e">
        <f t="shared" si="2411"/>
        <v>#DIV/0!</v>
      </c>
      <c r="P1061" s="378" t="e">
        <f t="shared" si="2412"/>
        <v>#DIV/0!</v>
      </c>
      <c r="Q1061" s="378" t="e">
        <f t="shared" si="2401"/>
        <v>#DIV/0!</v>
      </c>
      <c r="R1061" s="629"/>
      <c r="S1061" s="629"/>
      <c r="T1061" s="625"/>
      <c r="U1061" s="625"/>
      <c r="V1061" s="356">
        <f t="shared" si="2413"/>
        <v>-716196276.32999992</v>
      </c>
      <c r="W1061" s="356">
        <f t="shared" si="2414"/>
        <v>-66573922.420000002</v>
      </c>
      <c r="X1061" s="361" t="str">
        <f t="shared" si="2390"/>
        <v>SUL</v>
      </c>
      <c r="Y1061" s="361" t="str">
        <f t="shared" si="2391"/>
        <v>OESTE</v>
      </c>
      <c r="Z1061" s="361" t="str">
        <f t="shared" si="2392"/>
        <v>SUDOESTE</v>
      </c>
      <c r="AA1061" s="358">
        <f t="shared" si="2402"/>
        <v>9.2555848262706311E-2</v>
      </c>
      <c r="AB1061" s="359">
        <f t="shared" si="2403"/>
        <v>5.3106603306722464</v>
      </c>
      <c r="AC1061" s="360"/>
    </row>
    <row r="1062" spans="1:29" ht="17.25" customHeight="1" x14ac:dyDescent="0.25">
      <c r="A1062" s="345" t="str">
        <f t="shared" si="2278"/>
        <v>MS 202 A</v>
      </c>
      <c r="B1062" s="661"/>
      <c r="C1062" s="661"/>
      <c r="D1062" s="346"/>
      <c r="E1062" s="347"/>
      <c r="F1062" s="348"/>
      <c r="G1062" s="348"/>
      <c r="H1062" s="368">
        <f t="shared" si="2381"/>
        <v>0</v>
      </c>
      <c r="I1062" s="377">
        <f t="shared" si="2382"/>
        <v>719283801.82675469</v>
      </c>
      <c r="J1062" s="377">
        <f t="shared" si="2383"/>
        <v>0</v>
      </c>
      <c r="K1062" s="377">
        <f t="shared" si="2384"/>
        <v>-89567</v>
      </c>
      <c r="L1062" s="377" t="e">
        <f t="shared" si="2385"/>
        <v>#DIV/0!</v>
      </c>
      <c r="M1062" s="377" t="e">
        <f t="shared" si="2386"/>
        <v>#DIV/0!</v>
      </c>
      <c r="N1062" s="378" t="e">
        <f t="shared" si="2410"/>
        <v>#DIV/0!</v>
      </c>
      <c r="O1062" s="378" t="e">
        <f t="shared" si="2411"/>
        <v>#DIV/0!</v>
      </c>
      <c r="P1062" s="378" t="e">
        <f t="shared" si="2412"/>
        <v>#DIV/0!</v>
      </c>
      <c r="Q1062" s="378" t="e">
        <f t="shared" si="2401"/>
        <v>#DIV/0!</v>
      </c>
      <c r="R1062" s="629"/>
      <c r="S1062" s="629"/>
      <c r="T1062" s="625"/>
      <c r="U1062" s="625"/>
      <c r="V1062" s="356">
        <f t="shared" si="2413"/>
        <v>-716196276.32999992</v>
      </c>
      <c r="W1062" s="356">
        <f t="shared" si="2414"/>
        <v>-66573922.420000002</v>
      </c>
      <c r="X1062" s="361" t="str">
        <f t="shared" si="2390"/>
        <v>SUL</v>
      </c>
      <c r="Y1062" s="361" t="str">
        <f t="shared" si="2391"/>
        <v>OESTE</v>
      </c>
      <c r="Z1062" s="361" t="str">
        <f t="shared" si="2392"/>
        <v>SUDOESTE</v>
      </c>
      <c r="AA1062" s="358">
        <f t="shared" si="2402"/>
        <v>9.2555848262706311E-2</v>
      </c>
      <c r="AB1062" s="359">
        <f t="shared" si="2403"/>
        <v>5.3106603306722464</v>
      </c>
      <c r="AC1062" s="360"/>
    </row>
    <row r="1063" spans="1:29" ht="17.25" customHeight="1" x14ac:dyDescent="0.25">
      <c r="A1063" s="345" t="str">
        <f t="shared" si="2278"/>
        <v>MS 202 A</v>
      </c>
      <c r="B1063" s="661"/>
      <c r="C1063" s="661"/>
      <c r="D1063" s="346"/>
      <c r="E1063" s="347"/>
      <c r="F1063" s="348"/>
      <c r="G1063" s="348"/>
      <c r="H1063" s="368">
        <f t="shared" si="2381"/>
        <v>0</v>
      </c>
      <c r="I1063" s="377">
        <f t="shared" si="2382"/>
        <v>719283801.82675469</v>
      </c>
      <c r="J1063" s="377">
        <f t="shared" si="2383"/>
        <v>0</v>
      </c>
      <c r="K1063" s="377">
        <f t="shared" si="2384"/>
        <v>-89567</v>
      </c>
      <c r="L1063" s="377" t="e">
        <f t="shared" si="2385"/>
        <v>#DIV/0!</v>
      </c>
      <c r="M1063" s="377" t="e">
        <f t="shared" si="2386"/>
        <v>#DIV/0!</v>
      </c>
      <c r="N1063" s="378" t="e">
        <f t="shared" si="2410"/>
        <v>#DIV/0!</v>
      </c>
      <c r="O1063" s="378" t="e">
        <f t="shared" si="2411"/>
        <v>#DIV/0!</v>
      </c>
      <c r="P1063" s="378" t="e">
        <f t="shared" si="2412"/>
        <v>#DIV/0!</v>
      </c>
      <c r="Q1063" s="378" t="e">
        <f t="shared" si="2401"/>
        <v>#DIV/0!</v>
      </c>
      <c r="R1063" s="629"/>
      <c r="S1063" s="629"/>
      <c r="T1063" s="625"/>
      <c r="U1063" s="625"/>
      <c r="V1063" s="356">
        <f t="shared" si="2413"/>
        <v>-716196276.32999992</v>
      </c>
      <c r="W1063" s="356">
        <f t="shared" si="2414"/>
        <v>-66573922.420000002</v>
      </c>
      <c r="X1063" s="361" t="str">
        <f t="shared" si="2390"/>
        <v>SUL</v>
      </c>
      <c r="Y1063" s="361" t="str">
        <f t="shared" si="2391"/>
        <v>OESTE</v>
      </c>
      <c r="Z1063" s="361" t="str">
        <f t="shared" si="2392"/>
        <v>SUDOESTE</v>
      </c>
      <c r="AA1063" s="358">
        <f t="shared" si="2402"/>
        <v>9.2555848262706311E-2</v>
      </c>
      <c r="AB1063" s="359">
        <f t="shared" si="2403"/>
        <v>5.3106603306722464</v>
      </c>
      <c r="AC1063" s="360"/>
    </row>
    <row r="1064" spans="1:29" ht="17.25" customHeight="1" x14ac:dyDescent="0.25">
      <c r="A1064" s="345" t="str">
        <f t="shared" si="2278"/>
        <v>MS 202 A</v>
      </c>
      <c r="B1064" s="661"/>
      <c r="C1064" s="661"/>
      <c r="D1064" s="346"/>
      <c r="E1064" s="347"/>
      <c r="F1064" s="348"/>
      <c r="G1064" s="348"/>
      <c r="H1064" s="368">
        <f t="shared" si="2381"/>
        <v>0</v>
      </c>
      <c r="I1064" s="377">
        <f t="shared" si="2382"/>
        <v>719283801.82675469</v>
      </c>
      <c r="J1064" s="377">
        <f t="shared" si="2383"/>
        <v>0</v>
      </c>
      <c r="K1064" s="377">
        <f t="shared" si="2384"/>
        <v>-89567</v>
      </c>
      <c r="L1064" s="377" t="e">
        <f t="shared" si="2385"/>
        <v>#DIV/0!</v>
      </c>
      <c r="M1064" s="377" t="e">
        <f t="shared" si="2386"/>
        <v>#DIV/0!</v>
      </c>
      <c r="N1064" s="378" t="e">
        <f t="shared" si="2410"/>
        <v>#DIV/0!</v>
      </c>
      <c r="O1064" s="378" t="e">
        <f t="shared" si="2411"/>
        <v>#DIV/0!</v>
      </c>
      <c r="P1064" s="378" t="e">
        <f t="shared" si="2412"/>
        <v>#DIV/0!</v>
      </c>
      <c r="Q1064" s="378" t="e">
        <f t="shared" si="2401"/>
        <v>#DIV/0!</v>
      </c>
      <c r="R1064" s="629"/>
      <c r="S1064" s="629"/>
      <c r="T1064" s="625"/>
      <c r="U1064" s="625"/>
      <c r="V1064" s="356">
        <f t="shared" si="2413"/>
        <v>-716196276.32999992</v>
      </c>
      <c r="W1064" s="356">
        <f t="shared" si="2414"/>
        <v>-66573922.420000002</v>
      </c>
      <c r="X1064" s="361" t="str">
        <f t="shared" si="2390"/>
        <v>SUL</v>
      </c>
      <c r="Y1064" s="361" t="str">
        <f t="shared" si="2391"/>
        <v>OESTE</v>
      </c>
      <c r="Z1064" s="361" t="str">
        <f t="shared" si="2392"/>
        <v>SUDOESTE</v>
      </c>
      <c r="AA1064" s="358">
        <f t="shared" si="2402"/>
        <v>9.2555848262706311E-2</v>
      </c>
      <c r="AB1064" s="359">
        <f t="shared" si="2403"/>
        <v>5.3106603306722464</v>
      </c>
      <c r="AC1064" s="360"/>
    </row>
    <row r="1065" spans="1:29" ht="17.25" customHeight="1" x14ac:dyDescent="0.25">
      <c r="A1065" s="345" t="str">
        <f t="shared" si="2278"/>
        <v>MS 202 A</v>
      </c>
      <c r="B1065" s="661"/>
      <c r="C1065" s="661"/>
      <c r="D1065" s="346"/>
      <c r="E1065" s="347"/>
      <c r="F1065" s="348"/>
      <c r="G1065" s="348"/>
      <c r="H1065" s="368">
        <f t="shared" si="2381"/>
        <v>0</v>
      </c>
      <c r="I1065" s="377">
        <f t="shared" si="2382"/>
        <v>719283801.82675469</v>
      </c>
      <c r="J1065" s="377">
        <f t="shared" si="2383"/>
        <v>0</v>
      </c>
      <c r="K1065" s="377">
        <f t="shared" si="2384"/>
        <v>-89567</v>
      </c>
      <c r="L1065" s="377" t="e">
        <f t="shared" si="2385"/>
        <v>#DIV/0!</v>
      </c>
      <c r="M1065" s="377" t="e">
        <f t="shared" si="2386"/>
        <v>#DIV/0!</v>
      </c>
      <c r="N1065" s="378" t="e">
        <f t="shared" si="2410"/>
        <v>#DIV/0!</v>
      </c>
      <c r="O1065" s="378" t="e">
        <f t="shared" si="2411"/>
        <v>#DIV/0!</v>
      </c>
      <c r="P1065" s="378" t="e">
        <f t="shared" si="2412"/>
        <v>#DIV/0!</v>
      </c>
      <c r="Q1065" s="378" t="e">
        <f t="shared" si="2401"/>
        <v>#DIV/0!</v>
      </c>
      <c r="R1065" s="629"/>
      <c r="S1065" s="629"/>
      <c r="T1065" s="625"/>
      <c r="U1065" s="625"/>
      <c r="V1065" s="356">
        <f t="shared" si="2413"/>
        <v>-716196276.32999992</v>
      </c>
      <c r="W1065" s="356">
        <f t="shared" si="2414"/>
        <v>-66573922.420000002</v>
      </c>
      <c r="X1065" s="361" t="str">
        <f t="shared" si="2390"/>
        <v>SUL</v>
      </c>
      <c r="Y1065" s="361" t="str">
        <f t="shared" si="2391"/>
        <v>OESTE</v>
      </c>
      <c r="Z1065" s="361" t="str">
        <f t="shared" si="2392"/>
        <v>SUDOESTE</v>
      </c>
      <c r="AA1065" s="358">
        <f t="shared" si="2402"/>
        <v>9.2555848262706311E-2</v>
      </c>
      <c r="AB1065" s="359">
        <f t="shared" si="2403"/>
        <v>5.3106603306722464</v>
      </c>
      <c r="AC1065" s="360"/>
    </row>
    <row r="1066" spans="1:29" ht="15" customHeight="1" x14ac:dyDescent="0.2">
      <c r="A1066" s="427"/>
      <c r="B1066" s="661">
        <f>IF(A1027=A1066,B1027+1,1)</f>
        <v>1</v>
      </c>
      <c r="C1066" s="661" t="str">
        <f t="shared" si="2209"/>
        <v>-1</v>
      </c>
      <c r="D1066" s="428"/>
      <c r="E1066" s="429"/>
      <c r="F1066" s="430"/>
      <c r="G1066" s="430"/>
      <c r="H1066" s="431"/>
      <c r="I1066" s="432"/>
      <c r="J1066" s="432"/>
      <c r="K1066" s="432"/>
      <c r="L1066" s="432"/>
      <c r="M1066" s="432"/>
      <c r="N1066" s="432"/>
      <c r="O1066" s="432"/>
      <c r="P1066" s="432"/>
      <c r="Q1066" s="432"/>
      <c r="R1066" s="386"/>
      <c r="S1066" s="386"/>
      <c r="T1066" s="354"/>
      <c r="U1066" s="354"/>
      <c r="V1066" s="383"/>
      <c r="W1066" s="383"/>
      <c r="X1066" s="384"/>
      <c r="Y1066" s="384"/>
      <c r="Z1066" s="384"/>
      <c r="AA1066" s="432"/>
      <c r="AB1066" s="433"/>
      <c r="AC1066" s="386"/>
    </row>
    <row r="1067" spans="1:29" ht="17.25" customHeight="1" x14ac:dyDescent="0.2">
      <c r="A1067" s="434" t="s">
        <v>117</v>
      </c>
      <c r="B1067" s="661">
        <f t="shared" si="2208"/>
        <v>1</v>
      </c>
      <c r="C1067" s="661" t="str">
        <f t="shared" si="2209"/>
        <v>MS 203-1</v>
      </c>
      <c r="D1067" s="346">
        <v>41887</v>
      </c>
      <c r="E1067" s="347">
        <v>7162009.7993000001</v>
      </c>
      <c r="F1067" s="348">
        <v>665822.00650000002</v>
      </c>
      <c r="G1067" s="348">
        <v>908.11199999999997</v>
      </c>
      <c r="H1067" s="349"/>
      <c r="I1067" s="350"/>
      <c r="J1067" s="350"/>
      <c r="K1067" s="350"/>
      <c r="L1067" s="350"/>
      <c r="M1067" s="350"/>
      <c r="N1067" s="351"/>
      <c r="O1067" s="351"/>
      <c r="P1067" s="351"/>
      <c r="Q1067" s="351"/>
      <c r="R1067" s="354"/>
      <c r="S1067" s="354"/>
      <c r="T1067" s="354"/>
      <c r="U1067" s="354"/>
      <c r="V1067" s="383"/>
      <c r="W1067" s="383"/>
      <c r="X1067" s="384"/>
      <c r="Y1067" s="384"/>
      <c r="Z1067" s="384"/>
      <c r="AA1067" s="383"/>
      <c r="AB1067" s="435"/>
      <c r="AC1067" s="386"/>
    </row>
    <row r="1068" spans="1:29" ht="17.25" customHeight="1" x14ac:dyDescent="0.25">
      <c r="A1068" s="434" t="str">
        <f>A1067</f>
        <v>MS 203</v>
      </c>
      <c r="B1068" s="661">
        <f t="shared" si="2208"/>
        <v>2</v>
      </c>
      <c r="C1068" s="661" t="str">
        <f t="shared" si="2209"/>
        <v>MS 203-2</v>
      </c>
      <c r="D1068" s="346">
        <v>41894</v>
      </c>
      <c r="E1068" s="347">
        <v>7162009.7916999999</v>
      </c>
      <c r="F1068" s="348">
        <v>665821.99809999997</v>
      </c>
      <c r="G1068" s="348">
        <v>908.08900000000006</v>
      </c>
      <c r="H1068" s="355">
        <f t="shared" ref="H1068" si="2421">SQRT((E1068-E1067)^2+(F1068-F1067)^2)*100</f>
        <v>1.1327841929661091</v>
      </c>
      <c r="I1068" s="356">
        <f>SQRT((E1068-$E$1067)^2+(F1068-$F$1067)^2)*100</f>
        <v>1.1327841929661091</v>
      </c>
      <c r="J1068" s="356">
        <f t="shared" ref="J1068" si="2422">(G1068-G1067)*100</f>
        <v>-2.299999999991087</v>
      </c>
      <c r="K1068" s="356">
        <f>(G1068-$G$1067)*100</f>
        <v>-2.299999999991087</v>
      </c>
      <c r="L1068" s="356">
        <f t="shared" ref="L1068" si="2423">H1068/(D1068-D1067)</f>
        <v>0.16182631328087274</v>
      </c>
      <c r="M1068" s="356">
        <f t="shared" ref="M1068" si="2424">ABS(J1068/(D1068-D1067))</f>
        <v>0.32857142857015526</v>
      </c>
      <c r="N1068" s="361" t="str">
        <f t="shared" ref="N1068" si="2425">IF(L1068&lt;=0.25,"OK",IF(AND(0.25&lt;L1068,L1068&lt;=1),"ATENÇÃO",IF(AND(1&lt;L1068,L1068&lt;=4),"ALERTA",IF(AND(4&lt;L1068,L1068&lt;=14),"INTERVENÇÃO","PARALISAÇÃO"))))</f>
        <v>OK</v>
      </c>
      <c r="O1068" s="361" t="str">
        <f t="shared" ref="O1068" si="2426">IF(M1068&lt;=0.25,"OK",IF(AND(0.25&lt;M1068,M1068&lt;=1),"ATENÇÃO",IF(AND(1&lt;M1068,M1068&lt;=4),"ALERTA",IF(AND(4&lt;M1068,M1068&lt;=14),"INTERVENÇÃO","PARALISAÇÃO"))))</f>
        <v>ATENÇÃO</v>
      </c>
      <c r="P1068" s="361" t="str">
        <f t="shared" ref="P1068" si="2427">IF(L1068&lt;=1,"COND. MIN.",IF(AND(1&lt;L1068, L1068&lt;=2),"ATENÇÃO",IF(AND(2&lt;L1068,L1068&lt;=5),"ALERTA","INTERVENÇÃO")))</f>
        <v>COND. MIN.</v>
      </c>
      <c r="Q1068" s="361" t="str">
        <f t="shared" ref="Q1068:Q1104" si="2428">IF(M1068&lt;=2,"COND. MIN.",IF(AND(2&lt;M1068, M1068&lt;=4),"ATENÇÃO",IF(AND(4&lt;M1068, M1068&lt;=10),"ALERTA","INTERVENÇÃO")))</f>
        <v>COND. MIN.</v>
      </c>
      <c r="R1068" s="625"/>
      <c r="S1068" s="625"/>
      <c r="T1068" s="625"/>
      <c r="U1068" s="625"/>
      <c r="V1068" s="356">
        <f t="shared" ref="V1068:V1104" si="2429">(E1068-$E$1067)*100</f>
        <v>-0.76000001281499863</v>
      </c>
      <c r="W1068" s="356">
        <f t="shared" ref="W1068:W1104" si="2430">(F1068-$F$1067)*100</f>
        <v>-0.84000000497326255</v>
      </c>
      <c r="X1068" s="361" t="str">
        <f t="shared" ref="X1068" si="2431">IF(V1068&gt;0,"NORTE","SUL")</f>
        <v>SUL</v>
      </c>
      <c r="Y1068" s="361" t="str">
        <f t="shared" ref="Y1068" si="2432">IF(W1068&gt;0,"LESTE","OESTE")</f>
        <v>OESTE</v>
      </c>
      <c r="Z1068" s="361" t="str">
        <f t="shared" ref="Z1068" si="2433">IF(AND(X1068="SUL", Y1068="LESTE"),"SUDESTE", IF(AND(X1068="SUL", Y1068="OESTE"), "SUDOESTE", IF(AND(X1068="NORTE", Y1068="LESTE"), "NORDESTE", "NOROESTE")))</f>
        <v>SUDOESTE</v>
      </c>
      <c r="AA1068" s="358">
        <f t="shared" ref="AA1068:AA1104" si="2434">ABS(ROUND(W1068,2)/ROUND(I1068,2))</f>
        <v>0.74336283185840712</v>
      </c>
      <c r="AB1068" s="359">
        <f t="shared" ref="AB1068" si="2435">DEGREES(ASIN(AA1068))</f>
        <v>48.018670654616052</v>
      </c>
      <c r="AC1068" s="360"/>
    </row>
    <row r="1069" spans="1:29" ht="17.25" customHeight="1" x14ac:dyDescent="0.25">
      <c r="A1069" s="434" t="str">
        <f t="shared" ref="A1069:A1178" si="2436">A1068</f>
        <v>MS 203</v>
      </c>
      <c r="B1069" s="661">
        <f t="shared" si="2208"/>
        <v>3</v>
      </c>
      <c r="C1069" s="661" t="str">
        <f t="shared" si="2209"/>
        <v>MS 203-3</v>
      </c>
      <c r="D1069" s="346">
        <v>41901</v>
      </c>
      <c r="E1069" s="347">
        <v>7162009.7971999999</v>
      </c>
      <c r="F1069" s="348">
        <v>665821.98770000006</v>
      </c>
      <c r="G1069" s="348">
        <v>908.05700000000002</v>
      </c>
      <c r="H1069" s="355">
        <f t="shared" ref="H1069" si="2437">SQRT((E1069-E1068)^2+(F1069-F1068)^2)*100</f>
        <v>1.1764777849140615</v>
      </c>
      <c r="I1069" s="356">
        <f>SQRT((E1069-$E$1067)^2+(F1069-$F$1067)^2)*100</f>
        <v>1.8916923619359181</v>
      </c>
      <c r="J1069" s="356">
        <f t="shared" ref="J1069" si="2438">(G1069-G1068)*100</f>
        <v>-3.2000000000039108</v>
      </c>
      <c r="K1069" s="356">
        <f>(G1069-$G$1067)*100</f>
        <v>-5.4999999999949978</v>
      </c>
      <c r="L1069" s="356">
        <f t="shared" ref="L1069" si="2439">H1069/(D1069-D1068)</f>
        <v>0.16806825498772307</v>
      </c>
      <c r="M1069" s="356">
        <f t="shared" ref="M1069" si="2440">ABS(J1069/(D1069-D1068))</f>
        <v>0.45714285714341585</v>
      </c>
      <c r="N1069" s="361" t="str">
        <f t="shared" ref="N1069:N1104" si="2441">IF(L1069&lt;=0.25,"OK",IF(AND(0.25&lt;L1069,L1069&lt;=1),"ATENÇÃO",IF(AND(1&lt;L1069,L1069&lt;=4),"ALERTA",IF(AND(4&lt;L1069,L1069&lt;=14),"INTERVENÇÃO","PARALISAÇÃO"))))</f>
        <v>OK</v>
      </c>
      <c r="O1069" s="361" t="str">
        <f t="shared" ref="O1069:O1104" si="2442">IF(M1069&lt;=0.25,"OK",IF(AND(0.25&lt;M1069,M1069&lt;=1),"ATENÇÃO",IF(AND(1&lt;M1069,M1069&lt;=4),"ALERTA",IF(AND(4&lt;M1069,M1069&lt;=14),"INTERVENÇÃO","PARALISAÇÃO"))))</f>
        <v>ATENÇÃO</v>
      </c>
      <c r="P1069" s="361" t="str">
        <f t="shared" ref="P1069:P1104" si="2443">IF(L1069&lt;=1,"COND. MIN.",IF(AND(1&lt;L1069, L1069&lt;=2),"ATENÇÃO",IF(AND(2&lt;L1069,L1069&lt;=5),"ALERTA","INTERVENÇÃO")))</f>
        <v>COND. MIN.</v>
      </c>
      <c r="Q1069" s="361" t="str">
        <f t="shared" si="2428"/>
        <v>COND. MIN.</v>
      </c>
      <c r="R1069" s="625"/>
      <c r="S1069" s="625"/>
      <c r="T1069" s="625"/>
      <c r="U1069" s="625"/>
      <c r="V1069" s="356">
        <f t="shared" si="2429"/>
        <v>-0.21000001579523087</v>
      </c>
      <c r="W1069" s="356">
        <f t="shared" si="2430"/>
        <v>-1.879999996162951</v>
      </c>
      <c r="X1069" s="361" t="str">
        <f t="shared" ref="X1069" si="2444">IF(V1069&gt;0,"NORTE","SUL")</f>
        <v>SUL</v>
      </c>
      <c r="Y1069" s="361" t="str">
        <f t="shared" ref="Y1069" si="2445">IF(W1069&gt;0,"LESTE","OESTE")</f>
        <v>OESTE</v>
      </c>
      <c r="Z1069" s="361" t="str">
        <f t="shared" ref="Z1069" si="2446">IF(AND(X1069="SUL", Y1069="LESTE"),"SUDESTE", IF(AND(X1069="SUL", Y1069="OESTE"), "SUDOESTE", IF(AND(X1069="NORTE", Y1069="LESTE"), "NORDESTE", "NOROESTE")))</f>
        <v>SUDOESTE</v>
      </c>
      <c r="AA1069" s="358">
        <f t="shared" si="2434"/>
        <v>0.99470899470899465</v>
      </c>
      <c r="AB1069" s="359">
        <f t="shared" ref="AB1069" si="2447">DEGREES(ASIN(AA1069))</f>
        <v>84.103444344603105</v>
      </c>
      <c r="AC1069" s="360"/>
    </row>
    <row r="1070" spans="1:29" ht="17.25" customHeight="1" x14ac:dyDescent="0.25">
      <c r="A1070" s="434" t="str">
        <f t="shared" si="2436"/>
        <v>MS 203</v>
      </c>
      <c r="B1070" s="661">
        <f t="shared" si="2208"/>
        <v>4</v>
      </c>
      <c r="C1070" s="661" t="str">
        <f t="shared" si="2209"/>
        <v>MS 203-4</v>
      </c>
      <c r="D1070" s="346">
        <v>41908</v>
      </c>
      <c r="E1070" s="347">
        <v>7162009.8076999998</v>
      </c>
      <c r="F1070" s="348">
        <v>665821.98540000001</v>
      </c>
      <c r="G1070" s="348">
        <v>908.04100000000005</v>
      </c>
      <c r="H1070" s="355">
        <f t="shared" ref="H1070:H1071" si="2448">SQRT((E1070-E1069)^2+(F1070-F1069)^2)*100</f>
        <v>1.074895331006634</v>
      </c>
      <c r="I1070" s="356">
        <f t="shared" ref="I1070:I1071" si="2449">SQRT((E1070-$E$1067)^2+(F1070-$F$1067)^2)*100</f>
        <v>2.2710570127204659</v>
      </c>
      <c r="J1070" s="356">
        <f t="shared" ref="J1070:J1071" si="2450">(G1070-G1069)*100</f>
        <v>-1.5999999999962711</v>
      </c>
      <c r="K1070" s="356">
        <f t="shared" ref="K1070:K1071" si="2451">(G1070-$G$1067)*100</f>
        <v>-7.0999999999912689</v>
      </c>
      <c r="L1070" s="356">
        <f t="shared" ref="L1070:L1071" si="2452">H1070/(D1070-D1069)</f>
        <v>0.15355647585809057</v>
      </c>
      <c r="M1070" s="356">
        <f t="shared" ref="M1070:M1071" si="2453">ABS(J1070/(D1070-D1069))</f>
        <v>0.22857142857089588</v>
      </c>
      <c r="N1070" s="361" t="str">
        <f t="shared" si="2441"/>
        <v>OK</v>
      </c>
      <c r="O1070" s="361" t="str">
        <f t="shared" si="2442"/>
        <v>OK</v>
      </c>
      <c r="P1070" s="361" t="str">
        <f t="shared" si="2443"/>
        <v>COND. MIN.</v>
      </c>
      <c r="Q1070" s="361" t="str">
        <f t="shared" si="2428"/>
        <v>COND. MIN.</v>
      </c>
      <c r="R1070" s="625"/>
      <c r="S1070" s="625"/>
      <c r="T1070" s="625"/>
      <c r="U1070" s="625"/>
      <c r="V1070" s="356">
        <f t="shared" si="2429"/>
        <v>0.839999970048666</v>
      </c>
      <c r="W1070" s="356">
        <f t="shared" si="2430"/>
        <v>-2.1100000012665987</v>
      </c>
      <c r="X1070" s="361" t="str">
        <f t="shared" ref="X1070:X1071" si="2454">IF(V1070&gt;0,"NORTE","SUL")</f>
        <v>NORTE</v>
      </c>
      <c r="Y1070" s="361" t="str">
        <f t="shared" ref="Y1070:Y1071" si="2455">IF(W1070&gt;0,"LESTE","OESTE")</f>
        <v>OESTE</v>
      </c>
      <c r="Z1070" s="361" t="str">
        <f t="shared" ref="Z1070:Z1071" si="2456">IF(AND(X1070="SUL", Y1070="LESTE"),"SUDESTE", IF(AND(X1070="SUL", Y1070="OESTE"), "SUDOESTE", IF(AND(X1070="NORTE", Y1070="LESTE"), "NORDESTE", "NOROESTE")))</f>
        <v>NOROESTE</v>
      </c>
      <c r="AA1070" s="358">
        <f t="shared" si="2434"/>
        <v>0.92951541850220254</v>
      </c>
      <c r="AB1070" s="359">
        <f t="shared" ref="AB1070:AB1071" si="2457">DEGREES(ASIN(AA1070))</f>
        <v>68.359403174526236</v>
      </c>
      <c r="AC1070" s="360"/>
    </row>
    <row r="1071" spans="1:29" ht="17.25" customHeight="1" x14ac:dyDescent="0.25">
      <c r="A1071" s="434" t="str">
        <f t="shared" si="2436"/>
        <v>MS 203</v>
      </c>
      <c r="B1071" s="661">
        <f t="shared" si="2208"/>
        <v>5</v>
      </c>
      <c r="C1071" s="661" t="str">
        <f t="shared" si="2209"/>
        <v>MS 203-5</v>
      </c>
      <c r="D1071" s="346">
        <v>41915</v>
      </c>
      <c r="E1071" s="347">
        <v>7162009.8120999997</v>
      </c>
      <c r="F1071" s="348">
        <v>665821.98510000005</v>
      </c>
      <c r="G1071" s="348">
        <v>908.02499999999998</v>
      </c>
      <c r="H1071" s="355">
        <f t="shared" si="2448"/>
        <v>0.44102153874631339</v>
      </c>
      <c r="I1071" s="356">
        <f t="shared" si="2449"/>
        <v>2.4935917676772812</v>
      </c>
      <c r="J1071" s="356">
        <f t="shared" si="2450"/>
        <v>-1.6000000000076398</v>
      </c>
      <c r="K1071" s="356">
        <f t="shared" si="2451"/>
        <v>-8.6999999999989086</v>
      </c>
      <c r="L1071" s="356">
        <f t="shared" si="2452"/>
        <v>6.300307696375905E-2</v>
      </c>
      <c r="M1071" s="356">
        <f t="shared" si="2453"/>
        <v>0.22857142857251997</v>
      </c>
      <c r="N1071" s="361" t="str">
        <f t="shared" si="2441"/>
        <v>OK</v>
      </c>
      <c r="O1071" s="361" t="str">
        <f t="shared" si="2442"/>
        <v>OK</v>
      </c>
      <c r="P1071" s="361" t="str">
        <f t="shared" si="2443"/>
        <v>COND. MIN.</v>
      </c>
      <c r="Q1071" s="361" t="str">
        <f t="shared" si="2428"/>
        <v>COND. MIN.</v>
      </c>
      <c r="R1071" s="625"/>
      <c r="S1071" s="625"/>
      <c r="T1071" s="625"/>
      <c r="U1071" s="625"/>
      <c r="V1071" s="356">
        <f t="shared" si="2429"/>
        <v>1.2799999676644802</v>
      </c>
      <c r="W1071" s="356">
        <f t="shared" si="2430"/>
        <v>-2.1399999968707561</v>
      </c>
      <c r="X1071" s="361" t="str">
        <f t="shared" si="2454"/>
        <v>NORTE</v>
      </c>
      <c r="Y1071" s="361" t="str">
        <f t="shared" si="2455"/>
        <v>OESTE</v>
      </c>
      <c r="Z1071" s="361" t="str">
        <f t="shared" si="2456"/>
        <v>NOROESTE</v>
      </c>
      <c r="AA1071" s="358">
        <f t="shared" si="2434"/>
        <v>0.85943775100401609</v>
      </c>
      <c r="AB1071" s="359">
        <f t="shared" si="2457"/>
        <v>59.253512102524297</v>
      </c>
      <c r="AC1071" s="360"/>
    </row>
    <row r="1072" spans="1:29" ht="17.25" customHeight="1" x14ac:dyDescent="0.25">
      <c r="A1072" s="434" t="str">
        <f t="shared" si="2436"/>
        <v>MS 203</v>
      </c>
      <c r="B1072" s="661">
        <f t="shared" si="2208"/>
        <v>6</v>
      </c>
      <c r="C1072" s="661" t="str">
        <f t="shared" si="2209"/>
        <v>MS 203-6</v>
      </c>
      <c r="D1072" s="346">
        <v>41922</v>
      </c>
      <c r="E1072" s="347">
        <v>7162009.8174000001</v>
      </c>
      <c r="F1072" s="348">
        <v>665821.96100000001</v>
      </c>
      <c r="G1072" s="348">
        <v>907.995</v>
      </c>
      <c r="H1072" s="355">
        <f t="shared" ref="H1072:H1075" si="2458">SQRT((E1072-E1071)^2+(F1072-F1071)^2)*100</f>
        <v>2.4675899277489801</v>
      </c>
      <c r="I1072" s="356">
        <f t="shared" ref="I1072:I1075" si="2459">SQRT((E1072-$E$1067)^2+(F1072-$F$1067)^2)*100</f>
        <v>4.8967948703131547</v>
      </c>
      <c r="J1072" s="356">
        <f t="shared" ref="J1072:J1075" si="2460">(G1072-G1071)*100</f>
        <v>-2.9999999999972715</v>
      </c>
      <c r="K1072" s="356">
        <f t="shared" ref="K1072:K1075" si="2461">(G1072-$G$1067)*100</f>
        <v>-11.69999999999618</v>
      </c>
      <c r="L1072" s="356">
        <f t="shared" ref="L1072:L1075" si="2462">H1072/(D1072-D1071)</f>
        <v>0.35251284682128287</v>
      </c>
      <c r="M1072" s="356">
        <f t="shared" ref="M1072:M1075" si="2463">ABS(J1072/(D1072-D1071))</f>
        <v>0.4285714285710388</v>
      </c>
      <c r="N1072" s="361" t="str">
        <f t="shared" si="2441"/>
        <v>ATENÇÃO</v>
      </c>
      <c r="O1072" s="361" t="str">
        <f t="shared" si="2442"/>
        <v>ATENÇÃO</v>
      </c>
      <c r="P1072" s="361" t="str">
        <f t="shared" si="2443"/>
        <v>COND. MIN.</v>
      </c>
      <c r="Q1072" s="361" t="str">
        <f t="shared" si="2428"/>
        <v>COND. MIN.</v>
      </c>
      <c r="R1072" s="625"/>
      <c r="S1072" s="625"/>
      <c r="T1072" s="625"/>
      <c r="U1072" s="625"/>
      <c r="V1072" s="356">
        <f t="shared" si="2429"/>
        <v>1.8099999986588955</v>
      </c>
      <c r="W1072" s="356">
        <f t="shared" si="2430"/>
        <v>-4.5500000007450581</v>
      </c>
      <c r="X1072" s="361" t="str">
        <f t="shared" ref="X1072:X1075" si="2464">IF(V1072&gt;0,"NORTE","SUL")</f>
        <v>NORTE</v>
      </c>
      <c r="Y1072" s="361" t="str">
        <f t="shared" ref="Y1072:Y1075" si="2465">IF(W1072&gt;0,"LESTE","OESTE")</f>
        <v>OESTE</v>
      </c>
      <c r="Z1072" s="361" t="str">
        <f t="shared" ref="Z1072:Z1075" si="2466">IF(AND(X1072="SUL", Y1072="LESTE"),"SUDESTE", IF(AND(X1072="SUL", Y1072="OESTE"), "SUDOESTE", IF(AND(X1072="NORTE", Y1072="LESTE"), "NORDESTE", "NOROESTE")))</f>
        <v>NOROESTE</v>
      </c>
      <c r="AA1072" s="358">
        <f t="shared" si="2434"/>
        <v>0.92857142857142849</v>
      </c>
      <c r="AB1072" s="359">
        <f t="shared" ref="AB1072:AB1075" si="2467">DEGREES(ASIN(AA1072))</f>
        <v>68.213210701738177</v>
      </c>
      <c r="AC1072" s="360"/>
    </row>
    <row r="1073" spans="1:29" ht="17.25" customHeight="1" x14ac:dyDescent="0.25">
      <c r="A1073" s="434" t="str">
        <f t="shared" si="2436"/>
        <v>MS 203</v>
      </c>
      <c r="B1073" s="661">
        <f t="shared" si="2208"/>
        <v>7</v>
      </c>
      <c r="C1073" s="661" t="str">
        <f t="shared" si="2209"/>
        <v>MS 203-7</v>
      </c>
      <c r="D1073" s="346">
        <v>41929</v>
      </c>
      <c r="E1073" s="347">
        <v>7162009.7993999999</v>
      </c>
      <c r="F1073" s="348">
        <v>665821.96160000004</v>
      </c>
      <c r="G1073" s="348">
        <v>907.96100000000001</v>
      </c>
      <c r="H1073" s="355">
        <f t="shared" si="2458"/>
        <v>1.8009997381089125</v>
      </c>
      <c r="I1073" s="356">
        <f t="shared" si="2459"/>
        <v>4.4900111337010342</v>
      </c>
      <c r="J1073" s="356">
        <f t="shared" si="2460"/>
        <v>-3.3999999999991815</v>
      </c>
      <c r="K1073" s="356">
        <f t="shared" si="2461"/>
        <v>-15.099999999995362</v>
      </c>
      <c r="L1073" s="356">
        <f t="shared" si="2462"/>
        <v>0.25728567687270176</v>
      </c>
      <c r="M1073" s="356">
        <f t="shared" si="2463"/>
        <v>0.4857142857141688</v>
      </c>
      <c r="N1073" s="361" t="str">
        <f t="shared" si="2441"/>
        <v>ATENÇÃO</v>
      </c>
      <c r="O1073" s="361" t="str">
        <f t="shared" si="2442"/>
        <v>ATENÇÃO</v>
      </c>
      <c r="P1073" s="361" t="str">
        <f t="shared" si="2443"/>
        <v>COND. MIN.</v>
      </c>
      <c r="Q1073" s="361" t="str">
        <f t="shared" si="2428"/>
        <v>COND. MIN.</v>
      </c>
      <c r="R1073" s="625"/>
      <c r="S1073" s="625"/>
      <c r="T1073" s="625"/>
      <c r="U1073" s="625"/>
      <c r="V1073" s="356">
        <f t="shared" si="2429"/>
        <v>9.999983012676239E-3</v>
      </c>
      <c r="W1073" s="356">
        <f t="shared" si="2430"/>
        <v>-4.489999997895211</v>
      </c>
      <c r="X1073" s="361" t="str">
        <f t="shared" si="2464"/>
        <v>NORTE</v>
      </c>
      <c r="Y1073" s="361" t="str">
        <f t="shared" si="2465"/>
        <v>OESTE</v>
      </c>
      <c r="Z1073" s="361" t="str">
        <f t="shared" si="2466"/>
        <v>NOROESTE</v>
      </c>
      <c r="AA1073" s="358">
        <f t="shared" si="2434"/>
        <v>1</v>
      </c>
      <c r="AB1073" s="359">
        <f t="shared" si="2467"/>
        <v>90</v>
      </c>
      <c r="AC1073" s="360"/>
    </row>
    <row r="1074" spans="1:29" ht="17.25" customHeight="1" x14ac:dyDescent="0.25">
      <c r="A1074" s="434" t="str">
        <f t="shared" si="2436"/>
        <v>MS 203</v>
      </c>
      <c r="B1074" s="661">
        <f t="shared" si="2208"/>
        <v>8</v>
      </c>
      <c r="C1074" s="661" t="str">
        <f t="shared" si="2209"/>
        <v>MS 203-8</v>
      </c>
      <c r="D1074" s="346">
        <v>41936</v>
      </c>
      <c r="E1074" s="347">
        <v>7162009.8150000004</v>
      </c>
      <c r="F1074" s="348">
        <v>665821.94960000005</v>
      </c>
      <c r="G1074" s="348">
        <v>907.923</v>
      </c>
      <c r="H1074" s="355">
        <f t="shared" si="2458"/>
        <v>1.9681463755601893</v>
      </c>
      <c r="I1074" s="356">
        <f t="shared" si="2459"/>
        <v>5.9026265398110702</v>
      </c>
      <c r="J1074" s="356">
        <f t="shared" si="2460"/>
        <v>-3.8000000000010914</v>
      </c>
      <c r="K1074" s="356">
        <f t="shared" si="2461"/>
        <v>-18.899999999996453</v>
      </c>
      <c r="L1074" s="356">
        <f t="shared" si="2462"/>
        <v>0.28116376793716991</v>
      </c>
      <c r="M1074" s="356">
        <f t="shared" si="2463"/>
        <v>0.5428571428572988</v>
      </c>
      <c r="N1074" s="361" t="str">
        <f t="shared" si="2441"/>
        <v>ATENÇÃO</v>
      </c>
      <c r="O1074" s="361" t="str">
        <f t="shared" si="2442"/>
        <v>ATENÇÃO</v>
      </c>
      <c r="P1074" s="361" t="str">
        <f t="shared" si="2443"/>
        <v>COND. MIN.</v>
      </c>
      <c r="Q1074" s="361" t="str">
        <f t="shared" si="2428"/>
        <v>COND. MIN.</v>
      </c>
      <c r="R1074" s="625"/>
      <c r="S1074" s="625"/>
      <c r="T1074" s="625"/>
      <c r="U1074" s="625"/>
      <c r="V1074" s="356">
        <f t="shared" si="2429"/>
        <v>1.5700000338256359</v>
      </c>
      <c r="W1074" s="356">
        <f t="shared" si="2430"/>
        <v>-5.6899999966844916</v>
      </c>
      <c r="X1074" s="361" t="str">
        <f t="shared" si="2464"/>
        <v>NORTE</v>
      </c>
      <c r="Y1074" s="361" t="str">
        <f t="shared" si="2465"/>
        <v>OESTE</v>
      </c>
      <c r="Z1074" s="361" t="str">
        <f t="shared" si="2466"/>
        <v>NOROESTE</v>
      </c>
      <c r="AA1074" s="358">
        <f t="shared" si="2434"/>
        <v>0.96440677966101696</v>
      </c>
      <c r="AB1074" s="359">
        <f t="shared" si="2467"/>
        <v>74.667325268456494</v>
      </c>
      <c r="AC1074" s="360"/>
    </row>
    <row r="1075" spans="1:29" ht="17.25" customHeight="1" x14ac:dyDescent="0.25">
      <c r="A1075" s="434" t="str">
        <f t="shared" si="2436"/>
        <v>MS 203</v>
      </c>
      <c r="B1075" s="661">
        <f t="shared" si="2208"/>
        <v>9</v>
      </c>
      <c r="C1075" s="661" t="str">
        <f t="shared" si="2209"/>
        <v>MS 203-9</v>
      </c>
      <c r="D1075" s="346">
        <v>41943</v>
      </c>
      <c r="E1075" s="347">
        <v>7162009.8202999998</v>
      </c>
      <c r="F1075" s="348">
        <v>665821.95200000005</v>
      </c>
      <c r="G1075" s="348">
        <v>907.91200000000003</v>
      </c>
      <c r="H1075" s="355">
        <f t="shared" si="2458"/>
        <v>0.58180747160694157</v>
      </c>
      <c r="I1075" s="356">
        <f t="shared" si="2459"/>
        <v>5.8405907105008703</v>
      </c>
      <c r="J1075" s="356">
        <f t="shared" si="2460"/>
        <v>-1.0999999999967258</v>
      </c>
      <c r="K1075" s="356">
        <f t="shared" si="2461"/>
        <v>-19.999999999993179</v>
      </c>
      <c r="L1075" s="356">
        <f t="shared" si="2462"/>
        <v>8.3115353086705937E-2</v>
      </c>
      <c r="M1075" s="356">
        <f t="shared" si="2463"/>
        <v>0.1571428571423894</v>
      </c>
      <c r="N1075" s="361" t="str">
        <f t="shared" si="2441"/>
        <v>OK</v>
      </c>
      <c r="O1075" s="361" t="str">
        <f t="shared" si="2442"/>
        <v>OK</v>
      </c>
      <c r="P1075" s="361" t="str">
        <f t="shared" si="2443"/>
        <v>COND. MIN.</v>
      </c>
      <c r="Q1075" s="361" t="str">
        <f t="shared" si="2428"/>
        <v>COND. MIN.</v>
      </c>
      <c r="R1075" s="625"/>
      <c r="S1075" s="625"/>
      <c r="T1075" s="625"/>
      <c r="U1075" s="625"/>
      <c r="V1075" s="356">
        <f t="shared" si="2429"/>
        <v>2.0999999716877937</v>
      </c>
      <c r="W1075" s="356">
        <f t="shared" si="2430"/>
        <v>-5.4499999969266355</v>
      </c>
      <c r="X1075" s="361" t="str">
        <f t="shared" si="2464"/>
        <v>NORTE</v>
      </c>
      <c r="Y1075" s="361" t="str">
        <f t="shared" si="2465"/>
        <v>OESTE</v>
      </c>
      <c r="Z1075" s="361" t="str">
        <f t="shared" si="2466"/>
        <v>NOROESTE</v>
      </c>
      <c r="AA1075" s="358">
        <f t="shared" si="2434"/>
        <v>0.93321917808219179</v>
      </c>
      <c r="AB1075" s="359">
        <f t="shared" si="2467"/>
        <v>68.942319319003374</v>
      </c>
      <c r="AC1075" s="360"/>
    </row>
    <row r="1076" spans="1:29" ht="17.25" customHeight="1" x14ac:dyDescent="0.2">
      <c r="A1076" s="434" t="str">
        <f t="shared" si="2436"/>
        <v>MS 203</v>
      </c>
      <c r="B1076" s="661">
        <f t="shared" si="2208"/>
        <v>10</v>
      </c>
      <c r="C1076" s="661" t="str">
        <f t="shared" si="2209"/>
        <v>MS 203-10</v>
      </c>
      <c r="D1076" s="363">
        <v>41950</v>
      </c>
      <c r="E1076" s="364">
        <v>7162009.8349000001</v>
      </c>
      <c r="F1076" s="365">
        <v>665821.93000000005</v>
      </c>
      <c r="G1076" s="365">
        <v>907.86599999999999</v>
      </c>
      <c r="H1076" s="355">
        <f t="shared" ref="H1076" si="2468">SQRT((E1076-E1075)^2+(F1076-F1075)^2)*100</f>
        <v>2.6403787795091005</v>
      </c>
      <c r="I1076" s="356">
        <f t="shared" ref="I1076" si="2469">SQRT((E1076-$E$1067)^2+(F1076-$F$1067)^2)*100</f>
        <v>8.4377781431015482</v>
      </c>
      <c r="J1076" s="356">
        <f t="shared" ref="J1076" si="2470">(G1076-G1075)*100</f>
        <v>-4.6000000000049113</v>
      </c>
      <c r="K1076" s="356">
        <f t="shared" ref="K1076" si="2471">(G1076-$G$1067)*100</f>
        <v>-24.59999999999809</v>
      </c>
      <c r="L1076" s="356">
        <f t="shared" ref="L1076" si="2472">H1076/(D1076-D1075)</f>
        <v>0.37719696850130008</v>
      </c>
      <c r="M1076" s="356">
        <f t="shared" ref="M1076" si="2473">ABS(J1076/(D1076-D1075))</f>
        <v>0.6571428571435588</v>
      </c>
      <c r="N1076" s="361" t="str">
        <f t="shared" si="2441"/>
        <v>ATENÇÃO</v>
      </c>
      <c r="O1076" s="361" t="str">
        <f t="shared" si="2442"/>
        <v>ATENÇÃO</v>
      </c>
      <c r="P1076" s="361" t="str">
        <f t="shared" si="2443"/>
        <v>COND. MIN.</v>
      </c>
      <c r="Q1076" s="361" t="str">
        <f t="shared" si="2428"/>
        <v>COND. MIN.</v>
      </c>
      <c r="R1076" s="625"/>
      <c r="S1076" s="625"/>
      <c r="T1076" s="625"/>
      <c r="U1076" s="625"/>
      <c r="V1076" s="356">
        <f t="shared" si="2429"/>
        <v>3.5600000061094761</v>
      </c>
      <c r="W1076" s="356">
        <f t="shared" si="2430"/>
        <v>-7.6499999966472387</v>
      </c>
      <c r="X1076" s="361" t="str">
        <f t="shared" ref="X1076" si="2474">IF(V1076&gt;0,"NORTE","SUL")</f>
        <v>NORTE</v>
      </c>
      <c r="Y1076" s="361" t="str">
        <f t="shared" ref="Y1076" si="2475">IF(W1076&gt;0,"LESTE","OESTE")</f>
        <v>OESTE</v>
      </c>
      <c r="Z1076" s="361" t="str">
        <f t="shared" ref="Z1076" si="2476">IF(AND(X1076="SUL", Y1076="LESTE"),"SUDESTE", IF(AND(X1076="SUL", Y1076="OESTE"), "SUDOESTE", IF(AND(X1076="NORTE", Y1076="LESTE"), "NORDESTE", "NOROESTE")))</f>
        <v>NOROESTE</v>
      </c>
      <c r="AA1076" s="358">
        <f t="shared" si="2434"/>
        <v>0.9063981042654029</v>
      </c>
      <c r="AB1076" s="359">
        <f t="shared" ref="AB1076" si="2477">DEGREES(ASIN(AA1076))</f>
        <v>65.012247417778582</v>
      </c>
      <c r="AC1076" s="360"/>
    </row>
    <row r="1077" spans="1:29" ht="17.25" customHeight="1" x14ac:dyDescent="0.2">
      <c r="A1077" s="434" t="str">
        <f t="shared" si="2436"/>
        <v>MS 203</v>
      </c>
      <c r="B1077" s="661">
        <f t="shared" si="2208"/>
        <v>11</v>
      </c>
      <c r="C1077" s="661" t="str">
        <f t="shared" si="2209"/>
        <v>MS 203-11</v>
      </c>
      <c r="D1077" s="363">
        <v>41957</v>
      </c>
      <c r="E1077" s="364">
        <v>7162009.8227000004</v>
      </c>
      <c r="F1077" s="365">
        <v>665821.93720000004</v>
      </c>
      <c r="G1077" s="365">
        <v>907.86400000000003</v>
      </c>
      <c r="H1077" s="355">
        <f t="shared" ref="H1077:H1078" si="2478">SQRT((E1077-E1076)^2+(F1077-F1076)^2)*100</f>
        <v>1.4166156647118451</v>
      </c>
      <c r="I1077" s="356">
        <f t="shared" ref="I1077:I1078" si="2479">SQRT((E1077-$E$1067)^2+(F1077-$F$1067)^2)*100</f>
        <v>7.3144036053786747</v>
      </c>
      <c r="J1077" s="356">
        <f t="shared" ref="J1077:J1078" si="2480">(G1077-G1076)*100</f>
        <v>-0.19999999999527063</v>
      </c>
      <c r="K1077" s="356">
        <f t="shared" ref="K1077:K1078" si="2481">(G1077-$G$1067)*100</f>
        <v>-24.799999999993361</v>
      </c>
      <c r="L1077" s="356">
        <f t="shared" ref="L1077:L1078" si="2482">H1077/(D1077-D1076)</f>
        <v>0.20237366638740645</v>
      </c>
      <c r="M1077" s="356">
        <f t="shared" ref="M1077:M1078" si="2483">ABS(J1077/(D1077-D1076))</f>
        <v>2.8571428570752948E-2</v>
      </c>
      <c r="N1077" s="361" t="str">
        <f t="shared" si="2441"/>
        <v>OK</v>
      </c>
      <c r="O1077" s="361" t="str">
        <f t="shared" si="2442"/>
        <v>OK</v>
      </c>
      <c r="P1077" s="361" t="str">
        <f t="shared" si="2443"/>
        <v>COND. MIN.</v>
      </c>
      <c r="Q1077" s="361" t="str">
        <f t="shared" si="2428"/>
        <v>COND. MIN.</v>
      </c>
      <c r="R1077" s="625"/>
      <c r="S1077" s="625"/>
      <c r="T1077" s="625"/>
      <c r="U1077" s="625"/>
      <c r="V1077" s="356">
        <f t="shared" si="2429"/>
        <v>2.3400000296533108</v>
      </c>
      <c r="W1077" s="356">
        <f t="shared" si="2430"/>
        <v>-6.9299999973736703</v>
      </c>
      <c r="X1077" s="361" t="str">
        <f t="shared" ref="X1077:X1078" si="2484">IF(V1077&gt;0,"NORTE","SUL")</f>
        <v>NORTE</v>
      </c>
      <c r="Y1077" s="361" t="str">
        <f t="shared" ref="Y1077:Y1078" si="2485">IF(W1077&gt;0,"LESTE","OESTE")</f>
        <v>OESTE</v>
      </c>
      <c r="Z1077" s="361" t="str">
        <f t="shared" ref="Z1077:Z1078" si="2486">IF(AND(X1077="SUL", Y1077="LESTE"),"SUDESTE", IF(AND(X1077="SUL", Y1077="OESTE"), "SUDOESTE", IF(AND(X1077="NORTE", Y1077="LESTE"), "NORDESTE", "NOROESTE")))</f>
        <v>NOROESTE</v>
      </c>
      <c r="AA1077" s="358">
        <f t="shared" si="2434"/>
        <v>0.94801641586867302</v>
      </c>
      <c r="AB1077" s="359">
        <f t="shared" ref="AB1077:AB1078" si="2487">DEGREES(ASIN(AA1077))</f>
        <v>71.4446017512482</v>
      </c>
      <c r="AC1077" s="360"/>
    </row>
    <row r="1078" spans="1:29" ht="17.25" customHeight="1" x14ac:dyDescent="0.2">
      <c r="A1078" s="434" t="str">
        <f t="shared" si="2436"/>
        <v>MS 203</v>
      </c>
      <c r="B1078" s="661">
        <f t="shared" si="2208"/>
        <v>12</v>
      </c>
      <c r="C1078" s="661" t="str">
        <f t="shared" si="2209"/>
        <v>MS 203-12</v>
      </c>
      <c r="D1078" s="363">
        <v>41964</v>
      </c>
      <c r="E1078" s="364">
        <v>7162009.8322000001</v>
      </c>
      <c r="F1078" s="365">
        <v>665821.92819999997</v>
      </c>
      <c r="G1078" s="365">
        <v>907.85799999999995</v>
      </c>
      <c r="H1078" s="355">
        <f t="shared" si="2478"/>
        <v>1.3086252160345893</v>
      </c>
      <c r="I1078" s="356">
        <f t="shared" si="2479"/>
        <v>8.4931148629639175</v>
      </c>
      <c r="J1078" s="356">
        <f t="shared" si="2480"/>
        <v>-0.60000000000854925</v>
      </c>
      <c r="K1078" s="356">
        <f t="shared" si="2481"/>
        <v>-25.40000000000191</v>
      </c>
      <c r="L1078" s="356">
        <f t="shared" si="2482"/>
        <v>0.18694645943351276</v>
      </c>
      <c r="M1078" s="356">
        <f t="shared" si="2483"/>
        <v>8.571428571550703E-2</v>
      </c>
      <c r="N1078" s="361" t="str">
        <f t="shared" si="2441"/>
        <v>OK</v>
      </c>
      <c r="O1078" s="361" t="str">
        <f t="shared" si="2442"/>
        <v>OK</v>
      </c>
      <c r="P1078" s="361" t="str">
        <f t="shared" si="2443"/>
        <v>COND. MIN.</v>
      </c>
      <c r="Q1078" s="361" t="str">
        <f t="shared" si="2428"/>
        <v>COND. MIN.</v>
      </c>
      <c r="R1078" s="625"/>
      <c r="S1078" s="625"/>
      <c r="T1078" s="625"/>
      <c r="U1078" s="625"/>
      <c r="V1078" s="356">
        <f t="shared" si="2429"/>
        <v>3.2899999991059303</v>
      </c>
      <c r="W1078" s="356">
        <f t="shared" si="2430"/>
        <v>-7.83000000519678</v>
      </c>
      <c r="X1078" s="361" t="str">
        <f t="shared" si="2484"/>
        <v>NORTE</v>
      </c>
      <c r="Y1078" s="361" t="str">
        <f t="shared" si="2485"/>
        <v>OESTE</v>
      </c>
      <c r="Z1078" s="361" t="str">
        <f t="shared" si="2486"/>
        <v>NOROESTE</v>
      </c>
      <c r="AA1078" s="358">
        <f t="shared" si="2434"/>
        <v>0.92226148409893993</v>
      </c>
      <c r="AB1078" s="359">
        <f t="shared" si="2487"/>
        <v>67.258967301825038</v>
      </c>
      <c r="AC1078" s="360"/>
    </row>
    <row r="1079" spans="1:29" ht="17.25" customHeight="1" x14ac:dyDescent="0.2">
      <c r="A1079" s="434" t="str">
        <f t="shared" si="2436"/>
        <v>MS 203</v>
      </c>
      <c r="B1079" s="661">
        <f t="shared" si="2208"/>
        <v>13</v>
      </c>
      <c r="C1079" s="661" t="str">
        <f t="shared" si="2209"/>
        <v>MS 203-13</v>
      </c>
      <c r="D1079" s="363">
        <v>41971</v>
      </c>
      <c r="E1079" s="364">
        <v>7162009.8328999998</v>
      </c>
      <c r="F1079" s="365">
        <v>665821.91529999999</v>
      </c>
      <c r="G1079" s="365">
        <v>907.81399999999996</v>
      </c>
      <c r="H1079" s="355">
        <f t="shared" ref="H1079:H1081" si="2488">SQRT((E1079-E1078)^2+(F1079-F1078)^2)*100</f>
        <v>1.2918978246280219</v>
      </c>
      <c r="I1079" s="356">
        <f t="shared" ref="I1079:I1081" si="2489">SQRT((E1079-$E$1067)^2+(F1079-$F$1067)^2)*100</f>
        <v>9.7192592241005524</v>
      </c>
      <c r="J1079" s="356">
        <f t="shared" ref="J1079:J1081" si="2490">(G1079-G1078)*100</f>
        <v>-4.399999999998272</v>
      </c>
      <c r="K1079" s="356">
        <f t="shared" ref="K1079:K1081" si="2491">(G1079-$G$1067)*100</f>
        <v>-29.800000000000182</v>
      </c>
      <c r="L1079" s="356">
        <f t="shared" ref="L1079:L1081" si="2492">H1079/(D1079-D1078)</f>
        <v>0.18455683208971743</v>
      </c>
      <c r="M1079" s="356">
        <f t="shared" ref="M1079:M1081" si="2493">ABS(J1079/(D1079-D1078))</f>
        <v>0.62857142857118176</v>
      </c>
      <c r="N1079" s="361" t="str">
        <f t="shared" si="2441"/>
        <v>OK</v>
      </c>
      <c r="O1079" s="361" t="str">
        <f t="shared" si="2442"/>
        <v>ATENÇÃO</v>
      </c>
      <c r="P1079" s="361" t="str">
        <f t="shared" si="2443"/>
        <v>COND. MIN.</v>
      </c>
      <c r="Q1079" s="361" t="str">
        <f t="shared" si="2428"/>
        <v>COND. MIN.</v>
      </c>
      <c r="R1079" s="625"/>
      <c r="S1079" s="625"/>
      <c r="T1079" s="625"/>
      <c r="U1079" s="625"/>
      <c r="V1079" s="356">
        <f t="shared" si="2429"/>
        <v>3.3599999733269215</v>
      </c>
      <c r="W1079" s="356">
        <f t="shared" si="2430"/>
        <v>-9.1200000024400651</v>
      </c>
      <c r="X1079" s="361" t="str">
        <f t="shared" ref="X1079:X1081" si="2494">IF(V1079&gt;0,"NORTE","SUL")</f>
        <v>NORTE</v>
      </c>
      <c r="Y1079" s="361" t="str">
        <f t="shared" ref="Y1079:Y1081" si="2495">IF(W1079&gt;0,"LESTE","OESTE")</f>
        <v>OESTE</v>
      </c>
      <c r="Z1079" s="361" t="str">
        <f t="shared" ref="Z1079:Z1081" si="2496">IF(AND(X1079="SUL", Y1079="LESTE"),"SUDESTE", IF(AND(X1079="SUL", Y1079="OESTE"), "SUDOESTE", IF(AND(X1079="NORTE", Y1079="LESTE"), "NORDESTE", "NOROESTE")))</f>
        <v>NOROESTE</v>
      </c>
      <c r="AA1079" s="358">
        <f t="shared" si="2434"/>
        <v>0.93827160493827144</v>
      </c>
      <c r="AB1079" s="359">
        <f t="shared" ref="AB1079:AB1081" si="2497">DEGREES(ASIN(AA1079))</f>
        <v>69.763291810500561</v>
      </c>
      <c r="AC1079" s="360"/>
    </row>
    <row r="1080" spans="1:29" ht="17.25" customHeight="1" x14ac:dyDescent="0.2">
      <c r="A1080" s="434" t="str">
        <f t="shared" si="2436"/>
        <v>MS 203</v>
      </c>
      <c r="B1080" s="661">
        <f t="shared" si="2208"/>
        <v>14</v>
      </c>
      <c r="C1080" s="661" t="str">
        <f t="shared" si="2209"/>
        <v>MS 203-14</v>
      </c>
      <c r="D1080" s="363">
        <v>41978</v>
      </c>
      <c r="E1080" s="364">
        <v>7162009.8419000003</v>
      </c>
      <c r="F1080" s="365">
        <v>665821.90430000005</v>
      </c>
      <c r="G1080" s="365">
        <v>907.79300000000001</v>
      </c>
      <c r="H1080" s="355">
        <f t="shared" si="2488"/>
        <v>1.4212670701833665</v>
      </c>
      <c r="I1080" s="356">
        <f t="shared" si="2489"/>
        <v>11.072307806604037</v>
      </c>
      <c r="J1080" s="356">
        <f t="shared" si="2490"/>
        <v>-2.0999999999958163</v>
      </c>
      <c r="K1080" s="356">
        <f t="shared" si="2491"/>
        <v>-31.899999999995998</v>
      </c>
      <c r="L1080" s="356">
        <f t="shared" si="2492"/>
        <v>0.20303815288333807</v>
      </c>
      <c r="M1080" s="356">
        <f t="shared" si="2493"/>
        <v>0.29999999999940236</v>
      </c>
      <c r="N1080" s="361" t="str">
        <f t="shared" si="2441"/>
        <v>OK</v>
      </c>
      <c r="O1080" s="361" t="str">
        <f t="shared" si="2442"/>
        <v>ATENÇÃO</v>
      </c>
      <c r="P1080" s="361" t="str">
        <f t="shared" si="2443"/>
        <v>COND. MIN.</v>
      </c>
      <c r="Q1080" s="361" t="str">
        <f t="shared" si="2428"/>
        <v>COND. MIN.</v>
      </c>
      <c r="R1080" s="625"/>
      <c r="S1080" s="625"/>
      <c r="T1080" s="625"/>
      <c r="U1080" s="625"/>
      <c r="V1080" s="356">
        <f t="shared" si="2429"/>
        <v>4.2600000277161598</v>
      </c>
      <c r="W1080" s="356">
        <f t="shared" si="2430"/>
        <v>-10.219999996479601</v>
      </c>
      <c r="X1080" s="361" t="str">
        <f t="shared" si="2494"/>
        <v>NORTE</v>
      </c>
      <c r="Y1080" s="361" t="str">
        <f t="shared" si="2495"/>
        <v>OESTE</v>
      </c>
      <c r="Z1080" s="361" t="str">
        <f t="shared" si="2496"/>
        <v>NOROESTE</v>
      </c>
      <c r="AA1080" s="358">
        <f t="shared" si="2434"/>
        <v>0.92321589882565491</v>
      </c>
      <c r="AB1080" s="359">
        <f t="shared" si="2497"/>
        <v>67.40084711917865</v>
      </c>
      <c r="AC1080" s="360"/>
    </row>
    <row r="1081" spans="1:29" ht="17.25" customHeight="1" x14ac:dyDescent="0.2">
      <c r="A1081" s="434" t="str">
        <f t="shared" si="2436"/>
        <v>MS 203</v>
      </c>
      <c r="B1081" s="661">
        <f t="shared" si="2208"/>
        <v>15</v>
      </c>
      <c r="C1081" s="661" t="str">
        <f t="shared" si="2209"/>
        <v>MS 203-15</v>
      </c>
      <c r="D1081" s="363">
        <v>41985</v>
      </c>
      <c r="E1081" s="364">
        <v>7162009.8387000002</v>
      </c>
      <c r="F1081" s="365">
        <v>665821.89469999995</v>
      </c>
      <c r="G1081" s="365">
        <v>907.774</v>
      </c>
      <c r="H1081" s="355">
        <f t="shared" si="2488"/>
        <v>1.0119288661855412</v>
      </c>
      <c r="I1081" s="356">
        <f t="shared" si="2489"/>
        <v>11.853944502087268</v>
      </c>
      <c r="J1081" s="356">
        <f t="shared" si="2490"/>
        <v>-1.9000000000005457</v>
      </c>
      <c r="K1081" s="356">
        <f t="shared" si="2491"/>
        <v>-33.799999999996544</v>
      </c>
      <c r="L1081" s="356">
        <f t="shared" si="2492"/>
        <v>0.14456126659793447</v>
      </c>
      <c r="M1081" s="356">
        <f t="shared" si="2493"/>
        <v>0.2714285714286494</v>
      </c>
      <c r="N1081" s="361" t="str">
        <f t="shared" si="2441"/>
        <v>OK</v>
      </c>
      <c r="O1081" s="361" t="str">
        <f t="shared" si="2442"/>
        <v>ATENÇÃO</v>
      </c>
      <c r="P1081" s="361" t="str">
        <f t="shared" si="2443"/>
        <v>COND. MIN.</v>
      </c>
      <c r="Q1081" s="361" t="str">
        <f t="shared" si="2428"/>
        <v>COND. MIN.</v>
      </c>
      <c r="R1081" s="625"/>
      <c r="S1081" s="625"/>
      <c r="T1081" s="625"/>
      <c r="U1081" s="625"/>
      <c r="V1081" s="356">
        <f t="shared" si="2429"/>
        <v>3.9400000125169754</v>
      </c>
      <c r="W1081" s="356">
        <f t="shared" si="2430"/>
        <v>-11.180000007152557</v>
      </c>
      <c r="X1081" s="361" t="str">
        <f t="shared" si="2494"/>
        <v>NORTE</v>
      </c>
      <c r="Y1081" s="361" t="str">
        <f t="shared" si="2495"/>
        <v>OESTE</v>
      </c>
      <c r="Z1081" s="361" t="str">
        <f t="shared" si="2496"/>
        <v>NOROESTE</v>
      </c>
      <c r="AA1081" s="358">
        <f t="shared" si="2434"/>
        <v>0.9434599156118143</v>
      </c>
      <c r="AB1081" s="359">
        <f t="shared" si="2497"/>
        <v>70.640967100210801</v>
      </c>
      <c r="AC1081" s="360"/>
    </row>
    <row r="1082" spans="1:29" ht="17.25" customHeight="1" x14ac:dyDescent="0.2">
      <c r="A1082" s="434" t="str">
        <f t="shared" si="2436"/>
        <v>MS 203</v>
      </c>
      <c r="B1082" s="661">
        <f t="shared" si="2208"/>
        <v>16</v>
      </c>
      <c r="C1082" s="661" t="str">
        <f t="shared" si="2209"/>
        <v>MS 203-16</v>
      </c>
      <c r="D1082" s="363">
        <v>41992</v>
      </c>
      <c r="E1082" s="364">
        <v>7162009.8432999998</v>
      </c>
      <c r="F1082" s="365">
        <v>665821.8848</v>
      </c>
      <c r="G1082" s="365">
        <v>907.73699999999997</v>
      </c>
      <c r="H1082" s="355">
        <f t="shared" ref="H1082" si="2498">SQRT((E1082-E1081)^2+(F1082-F1081)^2)*100</f>
        <v>1.0916501069153646</v>
      </c>
      <c r="I1082" s="356">
        <f t="shared" ref="I1082" si="2499">SQRT((E1082-$E$1067)^2+(F1082-$F$1067)^2)*100</f>
        <v>12.940977545522401</v>
      </c>
      <c r="J1082" s="356">
        <f t="shared" ref="J1082" si="2500">(G1082-G1081)*100</f>
        <v>-3.7000000000034561</v>
      </c>
      <c r="K1082" s="356">
        <f t="shared" ref="K1082" si="2501">(G1082-$G$1067)*100</f>
        <v>-37.5</v>
      </c>
      <c r="L1082" s="356">
        <f t="shared" ref="L1082" si="2502">H1082/(D1082-D1081)</f>
        <v>0.15595001527362351</v>
      </c>
      <c r="M1082" s="356">
        <f t="shared" ref="M1082" si="2503">ABS(J1082/(D1082-D1081))</f>
        <v>0.5285714285719223</v>
      </c>
      <c r="N1082" s="361" t="str">
        <f t="shared" si="2441"/>
        <v>OK</v>
      </c>
      <c r="O1082" s="361" t="str">
        <f t="shared" si="2442"/>
        <v>ATENÇÃO</v>
      </c>
      <c r="P1082" s="361" t="str">
        <f t="shared" si="2443"/>
        <v>COND. MIN.</v>
      </c>
      <c r="Q1082" s="361" t="str">
        <f t="shared" si="2428"/>
        <v>COND. MIN.</v>
      </c>
      <c r="R1082" s="625"/>
      <c r="S1082" s="625"/>
      <c r="T1082" s="625"/>
      <c r="U1082" s="625"/>
      <c r="V1082" s="356">
        <f t="shared" si="2429"/>
        <v>4.3999999761581421</v>
      </c>
      <c r="W1082" s="356">
        <f t="shared" si="2430"/>
        <v>-12.170000001788139</v>
      </c>
      <c r="X1082" s="361" t="str">
        <f t="shared" ref="X1082" si="2504">IF(V1082&gt;0,"NORTE","SUL")</f>
        <v>NORTE</v>
      </c>
      <c r="Y1082" s="361" t="str">
        <f t="shared" ref="Y1082" si="2505">IF(W1082&gt;0,"LESTE","OESTE")</f>
        <v>OESTE</v>
      </c>
      <c r="Z1082" s="361" t="str">
        <f t="shared" ref="Z1082" si="2506">IF(AND(X1082="SUL", Y1082="LESTE"),"SUDESTE", IF(AND(X1082="SUL", Y1082="OESTE"), "SUDOESTE", IF(AND(X1082="NORTE", Y1082="LESTE"), "NORDESTE", "NOROESTE")))</f>
        <v>NOROESTE</v>
      </c>
      <c r="AA1082" s="358">
        <f t="shared" si="2434"/>
        <v>0.94049459041731065</v>
      </c>
      <c r="AB1082" s="359">
        <f t="shared" ref="AB1082" si="2507">DEGREES(ASIN(AA1082))</f>
        <v>70.134782965356507</v>
      </c>
      <c r="AC1082" s="360"/>
    </row>
    <row r="1083" spans="1:29" ht="17.25" customHeight="1" x14ac:dyDescent="0.25">
      <c r="A1083" s="434" t="str">
        <f t="shared" si="2436"/>
        <v>MS 203</v>
      </c>
      <c r="B1083" s="661">
        <f t="shared" si="2208"/>
        <v>17</v>
      </c>
      <c r="C1083" s="661" t="str">
        <f t="shared" si="2209"/>
        <v>MS 203-17</v>
      </c>
      <c r="D1083" s="346">
        <v>41999</v>
      </c>
      <c r="E1083" s="347">
        <v>7162009.8432999998</v>
      </c>
      <c r="F1083" s="348">
        <v>665821.8848</v>
      </c>
      <c r="G1083" s="348">
        <v>907.74699999999996</v>
      </c>
      <c r="H1083" s="355">
        <f t="shared" ref="H1083" si="2508">SQRT((E1083-E1082)^2+(F1083-F1082)^2)*100</f>
        <v>0</v>
      </c>
      <c r="I1083" s="356">
        <f t="shared" ref="I1083" si="2509">SQRT((E1083-$E$1067)^2+(F1083-$F$1067)^2)*100</f>
        <v>12.940977545522401</v>
      </c>
      <c r="J1083" s="356">
        <f t="shared" ref="J1083" si="2510">(G1083-G1082)*100</f>
        <v>0.99999999999909051</v>
      </c>
      <c r="K1083" s="356">
        <f t="shared" ref="K1083" si="2511">(G1083-$G$1067)*100</f>
        <v>-36.500000000000909</v>
      </c>
      <c r="L1083" s="356">
        <f t="shared" ref="L1083" si="2512">H1083/(D1083-D1082)</f>
        <v>0</v>
      </c>
      <c r="M1083" s="356">
        <f t="shared" ref="M1083" si="2513">ABS(J1083/(D1083-D1082))</f>
        <v>0.14285714285701293</v>
      </c>
      <c r="N1083" s="361" t="str">
        <f t="shared" si="2441"/>
        <v>OK</v>
      </c>
      <c r="O1083" s="361" t="str">
        <f t="shared" si="2442"/>
        <v>OK</v>
      </c>
      <c r="P1083" s="361" t="str">
        <f t="shared" si="2443"/>
        <v>COND. MIN.</v>
      </c>
      <c r="Q1083" s="361" t="str">
        <f t="shared" si="2428"/>
        <v>COND. MIN.</v>
      </c>
      <c r="R1083" s="625"/>
      <c r="S1083" s="625"/>
      <c r="T1083" s="625"/>
      <c r="U1083" s="625"/>
      <c r="V1083" s="356">
        <f t="shared" si="2429"/>
        <v>4.3999999761581421</v>
      </c>
      <c r="W1083" s="356">
        <f t="shared" si="2430"/>
        <v>-12.170000001788139</v>
      </c>
      <c r="X1083" s="361" t="str">
        <f t="shared" ref="X1083" si="2514">IF(V1083&gt;0,"NORTE","SUL")</f>
        <v>NORTE</v>
      </c>
      <c r="Y1083" s="361" t="str">
        <f t="shared" ref="Y1083" si="2515">IF(W1083&gt;0,"LESTE","OESTE")</f>
        <v>OESTE</v>
      </c>
      <c r="Z1083" s="361" t="str">
        <f t="shared" ref="Z1083" si="2516">IF(AND(X1083="SUL", Y1083="LESTE"),"SUDESTE", IF(AND(X1083="SUL", Y1083="OESTE"), "SUDOESTE", IF(AND(X1083="NORTE", Y1083="LESTE"), "NORDESTE", "NOROESTE")))</f>
        <v>NOROESTE</v>
      </c>
      <c r="AA1083" s="358">
        <f t="shared" si="2434"/>
        <v>0.94049459041731065</v>
      </c>
      <c r="AB1083" s="359">
        <f t="shared" ref="AB1083" si="2517">DEGREES(ASIN(AA1083))</f>
        <v>70.134782965356507</v>
      </c>
      <c r="AC1083" s="360"/>
    </row>
    <row r="1084" spans="1:29" ht="17.25" customHeight="1" x14ac:dyDescent="0.25">
      <c r="A1084" s="434" t="str">
        <f t="shared" si="2436"/>
        <v>MS 203</v>
      </c>
      <c r="B1084" s="661">
        <f t="shared" si="2208"/>
        <v>18</v>
      </c>
      <c r="C1084" s="661" t="str">
        <f t="shared" si="2209"/>
        <v>MS 203-18</v>
      </c>
      <c r="D1084" s="346">
        <v>42006</v>
      </c>
      <c r="E1084" s="347">
        <v>7162009.8579000002</v>
      </c>
      <c r="F1084" s="348">
        <v>665821.86809999996</v>
      </c>
      <c r="G1084" s="348">
        <v>907.697</v>
      </c>
      <c r="H1084" s="355">
        <f t="shared" ref="H1084:H1089" si="2518">SQRT((E1084-E1083)^2+(F1084-F1083)^2)*100</f>
        <v>2.2182200325271912</v>
      </c>
      <c r="I1084" s="356">
        <f t="shared" ref="I1084:I1089" si="2519">SQRT((E1084-$E$1067)^2+(F1084-$F$1067)^2)*100</f>
        <v>15.029477711302711</v>
      </c>
      <c r="J1084" s="356">
        <f t="shared" ref="J1084:J1089" si="2520">(G1084-G1083)*100</f>
        <v>-4.9999999999954525</v>
      </c>
      <c r="K1084" s="356">
        <f t="shared" ref="K1084:K1089" si="2521">(G1084-$G$1067)*100</f>
        <v>-41.499999999996362</v>
      </c>
      <c r="L1084" s="356">
        <f t="shared" ref="L1084:L1089" si="2522">H1084/(D1084-D1083)</f>
        <v>0.31688857607531301</v>
      </c>
      <c r="M1084" s="356">
        <f t="shared" ref="M1084:M1089" si="2523">ABS(J1084/(D1084-D1083))</f>
        <v>0.7142857142850646</v>
      </c>
      <c r="N1084" s="361" t="str">
        <f t="shared" si="2441"/>
        <v>ATENÇÃO</v>
      </c>
      <c r="O1084" s="361" t="str">
        <f t="shared" si="2442"/>
        <v>ATENÇÃO</v>
      </c>
      <c r="P1084" s="361" t="str">
        <f t="shared" si="2443"/>
        <v>COND. MIN.</v>
      </c>
      <c r="Q1084" s="361" t="str">
        <f t="shared" si="2428"/>
        <v>COND. MIN.</v>
      </c>
      <c r="R1084" s="625"/>
      <c r="S1084" s="625"/>
      <c r="T1084" s="625"/>
      <c r="U1084" s="625"/>
      <c r="V1084" s="356">
        <f t="shared" si="2429"/>
        <v>5.8600000105798244</v>
      </c>
      <c r="W1084" s="356">
        <f t="shared" si="2430"/>
        <v>-13.840000005438924</v>
      </c>
      <c r="X1084" s="361" t="str">
        <f t="shared" ref="X1084:X1089" si="2524">IF(V1084&gt;0,"NORTE","SUL")</f>
        <v>NORTE</v>
      </c>
      <c r="Y1084" s="361" t="str">
        <f t="shared" ref="Y1084:Y1089" si="2525">IF(W1084&gt;0,"LESTE","OESTE")</f>
        <v>OESTE</v>
      </c>
      <c r="Z1084" s="361" t="str">
        <f t="shared" ref="Z1084:Z1089" si="2526">IF(AND(X1084="SUL", Y1084="LESTE"),"SUDESTE", IF(AND(X1084="SUL", Y1084="OESTE"), "SUDOESTE", IF(AND(X1084="NORTE", Y1084="LESTE"), "NORDESTE", "NOROESTE")))</f>
        <v>NOROESTE</v>
      </c>
      <c r="AA1084" s="358">
        <f t="shared" si="2434"/>
        <v>0.92082501663339988</v>
      </c>
      <c r="AB1084" s="359">
        <f t="shared" ref="AB1084:AB1089" si="2527">DEGREES(ASIN(AA1084))</f>
        <v>67.046993288726867</v>
      </c>
      <c r="AC1084" s="360"/>
    </row>
    <row r="1085" spans="1:29" ht="17.25" customHeight="1" x14ac:dyDescent="0.25">
      <c r="A1085" s="434" t="str">
        <f t="shared" si="2436"/>
        <v>MS 203</v>
      </c>
      <c r="B1085" s="661">
        <f t="shared" si="2208"/>
        <v>19</v>
      </c>
      <c r="C1085" s="661" t="str">
        <f t="shared" si="2209"/>
        <v>MS 203-19</v>
      </c>
      <c r="D1085" s="346">
        <v>42013</v>
      </c>
      <c r="E1085" s="347">
        <v>7162009.8589000003</v>
      </c>
      <c r="F1085" s="348">
        <v>665821.87190000003</v>
      </c>
      <c r="G1085" s="348">
        <v>907.67200000000003</v>
      </c>
      <c r="H1085" s="355">
        <f t="shared" si="2518"/>
        <v>0.39293766445577</v>
      </c>
      <c r="I1085" s="356">
        <f t="shared" si="2519"/>
        <v>14.720502718841551</v>
      </c>
      <c r="J1085" s="356">
        <f t="shared" si="2520"/>
        <v>-2.4999999999977263</v>
      </c>
      <c r="K1085" s="356">
        <f t="shared" si="2521"/>
        <v>-43.999999999994088</v>
      </c>
      <c r="L1085" s="356">
        <f t="shared" si="2522"/>
        <v>5.6133952065110002E-2</v>
      </c>
      <c r="M1085" s="356">
        <f t="shared" si="2523"/>
        <v>0.3571428571425323</v>
      </c>
      <c r="N1085" s="361" t="str">
        <f t="shared" si="2441"/>
        <v>OK</v>
      </c>
      <c r="O1085" s="361" t="str">
        <f t="shared" si="2442"/>
        <v>ATENÇÃO</v>
      </c>
      <c r="P1085" s="361" t="str">
        <f t="shared" si="2443"/>
        <v>COND. MIN.</v>
      </c>
      <c r="Q1085" s="361" t="str">
        <f t="shared" si="2428"/>
        <v>COND. MIN.</v>
      </c>
      <c r="R1085" s="625"/>
      <c r="S1085" s="625"/>
      <c r="T1085" s="625"/>
      <c r="U1085" s="625"/>
      <c r="V1085" s="356">
        <f t="shared" si="2429"/>
        <v>5.9600000269711018</v>
      </c>
      <c r="W1085" s="356">
        <f t="shared" si="2430"/>
        <v>-13.459999999031425</v>
      </c>
      <c r="X1085" s="361" t="str">
        <f t="shared" si="2524"/>
        <v>NORTE</v>
      </c>
      <c r="Y1085" s="361" t="str">
        <f t="shared" si="2525"/>
        <v>OESTE</v>
      </c>
      <c r="Z1085" s="361" t="str">
        <f t="shared" si="2526"/>
        <v>NOROESTE</v>
      </c>
      <c r="AA1085" s="358">
        <f t="shared" si="2434"/>
        <v>0.91440217391304346</v>
      </c>
      <c r="AB1085" s="359">
        <f t="shared" si="2527"/>
        <v>66.120969985844937</v>
      </c>
      <c r="AC1085" s="360"/>
    </row>
    <row r="1086" spans="1:29" ht="17.25" customHeight="1" x14ac:dyDescent="0.25">
      <c r="A1086" s="434" t="str">
        <f t="shared" si="2436"/>
        <v>MS 203</v>
      </c>
      <c r="B1086" s="661">
        <f t="shared" si="2208"/>
        <v>20</v>
      </c>
      <c r="C1086" s="661" t="str">
        <f t="shared" si="2209"/>
        <v>MS 203-20</v>
      </c>
      <c r="D1086" s="346">
        <v>42020</v>
      </c>
      <c r="E1086" s="347">
        <v>7162009.8642999995</v>
      </c>
      <c r="F1086" s="348">
        <v>665821.85699999996</v>
      </c>
      <c r="G1086" s="348">
        <v>907.66399999999999</v>
      </c>
      <c r="H1086" s="355">
        <f t="shared" si="2518"/>
        <v>1.5848343555836673</v>
      </c>
      <c r="I1086" s="356">
        <f t="shared" si="2519"/>
        <v>16.301917049679947</v>
      </c>
      <c r="J1086" s="356">
        <f t="shared" si="2520"/>
        <v>-0.80000000000381988</v>
      </c>
      <c r="K1086" s="356">
        <f t="shared" si="2521"/>
        <v>-44.799999999997908</v>
      </c>
      <c r="L1086" s="356">
        <f t="shared" si="2522"/>
        <v>0.2264049079405239</v>
      </c>
      <c r="M1086" s="356">
        <f t="shared" si="2523"/>
        <v>0.11428571428625998</v>
      </c>
      <c r="N1086" s="361" t="str">
        <f t="shared" si="2441"/>
        <v>OK</v>
      </c>
      <c r="O1086" s="361" t="str">
        <f t="shared" si="2442"/>
        <v>OK</v>
      </c>
      <c r="P1086" s="361" t="str">
        <f t="shared" si="2443"/>
        <v>COND. MIN.</v>
      </c>
      <c r="Q1086" s="361" t="str">
        <f t="shared" si="2428"/>
        <v>COND. MIN.</v>
      </c>
      <c r="R1086" s="625"/>
      <c r="S1086" s="625"/>
      <c r="T1086" s="625"/>
      <c r="U1086" s="625"/>
      <c r="V1086" s="356">
        <f t="shared" si="2429"/>
        <v>6.4999999478459358</v>
      </c>
      <c r="W1086" s="356">
        <f t="shared" si="2430"/>
        <v>-14.9500000057742</v>
      </c>
      <c r="X1086" s="361" t="str">
        <f t="shared" si="2524"/>
        <v>NORTE</v>
      </c>
      <c r="Y1086" s="361" t="str">
        <f t="shared" si="2525"/>
        <v>OESTE</v>
      </c>
      <c r="Z1086" s="361" t="str">
        <f t="shared" si="2526"/>
        <v>NOROESTE</v>
      </c>
      <c r="AA1086" s="358">
        <f t="shared" si="2434"/>
        <v>0.91717791411042937</v>
      </c>
      <c r="AB1086" s="359">
        <f t="shared" si="2527"/>
        <v>66.516938008218347</v>
      </c>
      <c r="AC1086" s="360"/>
    </row>
    <row r="1087" spans="1:29" ht="17.25" customHeight="1" x14ac:dyDescent="0.25">
      <c r="A1087" s="434" t="str">
        <f t="shared" si="2436"/>
        <v>MS 203</v>
      </c>
      <c r="B1087" s="661">
        <f t="shared" si="2208"/>
        <v>21</v>
      </c>
      <c r="C1087" s="661" t="str">
        <f t="shared" si="2209"/>
        <v>MS 203-21</v>
      </c>
      <c r="D1087" s="346">
        <f t="shared" ref="D1087:D1104" si="2528">D108</f>
        <v>42027</v>
      </c>
      <c r="E1087" s="347">
        <v>7162009.8768999996</v>
      </c>
      <c r="F1087" s="348">
        <v>665821.84790000005</v>
      </c>
      <c r="G1087" s="348">
        <v>907.63800000000003</v>
      </c>
      <c r="H1087" s="355">
        <f t="shared" si="2518"/>
        <v>1.5542522277454622</v>
      </c>
      <c r="I1087" s="356">
        <f t="shared" si="2519"/>
        <v>17.65664744815609</v>
      </c>
      <c r="J1087" s="356">
        <f t="shared" si="2520"/>
        <v>-2.5999999999953616</v>
      </c>
      <c r="K1087" s="356">
        <f t="shared" si="2521"/>
        <v>-47.39999999999327</v>
      </c>
      <c r="L1087" s="356">
        <f t="shared" si="2522"/>
        <v>0.22203603253506604</v>
      </c>
      <c r="M1087" s="356">
        <f t="shared" si="2523"/>
        <v>0.3714285714279088</v>
      </c>
      <c r="N1087" s="361" t="str">
        <f t="shared" si="2441"/>
        <v>OK</v>
      </c>
      <c r="O1087" s="361" t="str">
        <f t="shared" si="2442"/>
        <v>ATENÇÃO</v>
      </c>
      <c r="P1087" s="361" t="str">
        <f t="shared" si="2443"/>
        <v>COND. MIN.</v>
      </c>
      <c r="Q1087" s="361" t="str">
        <f t="shared" si="2428"/>
        <v>COND. MIN.</v>
      </c>
      <c r="R1087" s="625"/>
      <c r="S1087" s="625"/>
      <c r="T1087" s="625"/>
      <c r="U1087" s="625"/>
      <c r="V1087" s="356">
        <f t="shared" si="2429"/>
        <v>7.7599999494850636</v>
      </c>
      <c r="W1087" s="356">
        <f t="shared" si="2430"/>
        <v>-15.859999996609986</v>
      </c>
      <c r="X1087" s="361" t="str">
        <f t="shared" si="2524"/>
        <v>NORTE</v>
      </c>
      <c r="Y1087" s="361" t="str">
        <f t="shared" si="2525"/>
        <v>OESTE</v>
      </c>
      <c r="Z1087" s="361" t="str">
        <f t="shared" si="2526"/>
        <v>NOROESTE</v>
      </c>
      <c r="AA1087" s="358">
        <f t="shared" si="2434"/>
        <v>0.89807474518686292</v>
      </c>
      <c r="AB1087" s="359">
        <f t="shared" si="2527"/>
        <v>63.906143814978776</v>
      </c>
      <c r="AC1087" s="360"/>
    </row>
    <row r="1088" spans="1:29" ht="17.25" customHeight="1" x14ac:dyDescent="0.25">
      <c r="A1088" s="434" t="str">
        <f t="shared" si="2436"/>
        <v>MS 203</v>
      </c>
      <c r="B1088" s="661">
        <f t="shared" si="2208"/>
        <v>22</v>
      </c>
      <c r="C1088" s="661" t="str">
        <f t="shared" si="2209"/>
        <v>MS 203-22</v>
      </c>
      <c r="D1088" s="346">
        <f t="shared" si="2528"/>
        <v>42034</v>
      </c>
      <c r="E1088" s="347">
        <v>7162009.8698000005</v>
      </c>
      <c r="F1088" s="348">
        <v>665821.84329999995</v>
      </c>
      <c r="G1088" s="348">
        <v>907.62400000000002</v>
      </c>
      <c r="H1088" s="355">
        <f t="shared" si="2518"/>
        <v>0.84599047494780066</v>
      </c>
      <c r="I1088" s="356">
        <f t="shared" si="2519"/>
        <v>17.777651722268814</v>
      </c>
      <c r="J1088" s="356">
        <f t="shared" si="2520"/>
        <v>-1.4000000000010004</v>
      </c>
      <c r="K1088" s="356">
        <f t="shared" si="2521"/>
        <v>-48.79999999999427</v>
      </c>
      <c r="L1088" s="356">
        <f t="shared" si="2522"/>
        <v>0.12085578213540009</v>
      </c>
      <c r="M1088" s="356">
        <f t="shared" si="2523"/>
        <v>0.20000000000014292</v>
      </c>
      <c r="N1088" s="361" t="str">
        <f t="shared" si="2441"/>
        <v>OK</v>
      </c>
      <c r="O1088" s="361" t="str">
        <f t="shared" si="2442"/>
        <v>OK</v>
      </c>
      <c r="P1088" s="361" t="str">
        <f t="shared" si="2443"/>
        <v>COND. MIN.</v>
      </c>
      <c r="Q1088" s="361" t="str">
        <f t="shared" si="2428"/>
        <v>COND. MIN.</v>
      </c>
      <c r="R1088" s="625"/>
      <c r="S1088" s="625"/>
      <c r="T1088" s="625"/>
      <c r="U1088" s="625"/>
      <c r="V1088" s="356">
        <f t="shared" si="2429"/>
        <v>7.050000037997961</v>
      </c>
      <c r="W1088" s="356">
        <f t="shared" si="2430"/>
        <v>-16.320000006817281</v>
      </c>
      <c r="X1088" s="361" t="str">
        <f t="shared" si="2524"/>
        <v>NORTE</v>
      </c>
      <c r="Y1088" s="361" t="str">
        <f t="shared" si="2525"/>
        <v>OESTE</v>
      </c>
      <c r="Z1088" s="361" t="str">
        <f t="shared" si="2526"/>
        <v>NOROESTE</v>
      </c>
      <c r="AA1088" s="358">
        <f t="shared" si="2434"/>
        <v>0.91788526434195716</v>
      </c>
      <c r="AB1088" s="359">
        <f t="shared" si="2527"/>
        <v>66.618854162545972</v>
      </c>
      <c r="AC1088" s="360"/>
    </row>
    <row r="1089" spans="1:29" ht="17.25" customHeight="1" x14ac:dyDescent="0.25">
      <c r="A1089" s="434" t="str">
        <f t="shared" si="2436"/>
        <v>MS 203</v>
      </c>
      <c r="B1089" s="661">
        <f t="shared" si="2208"/>
        <v>23</v>
      </c>
      <c r="C1089" s="661" t="str">
        <f t="shared" si="2209"/>
        <v>MS 203-23</v>
      </c>
      <c r="D1089" s="346">
        <f t="shared" si="2528"/>
        <v>42041</v>
      </c>
      <c r="E1089" s="347">
        <v>7162009.8775000004</v>
      </c>
      <c r="F1089" s="348">
        <v>665821.83030000003</v>
      </c>
      <c r="G1089" s="348">
        <v>907.6</v>
      </c>
      <c r="H1089" s="355">
        <f t="shared" si="2518"/>
        <v>1.5109268587552815</v>
      </c>
      <c r="I1089" s="356">
        <f t="shared" si="2519"/>
        <v>19.277364977707446</v>
      </c>
      <c r="J1089" s="356">
        <f t="shared" si="2520"/>
        <v>-2.4000000000000909</v>
      </c>
      <c r="K1089" s="356">
        <f t="shared" si="2521"/>
        <v>-51.199999999994361</v>
      </c>
      <c r="L1089" s="356">
        <f t="shared" si="2522"/>
        <v>0.21584669410789736</v>
      </c>
      <c r="M1089" s="356">
        <f t="shared" si="2523"/>
        <v>0.34285714285715585</v>
      </c>
      <c r="N1089" s="361" t="str">
        <f t="shared" si="2441"/>
        <v>OK</v>
      </c>
      <c r="O1089" s="361" t="str">
        <f t="shared" si="2442"/>
        <v>ATENÇÃO</v>
      </c>
      <c r="P1089" s="361" t="str">
        <f t="shared" si="2443"/>
        <v>COND. MIN.</v>
      </c>
      <c r="Q1089" s="361" t="str">
        <f t="shared" si="2428"/>
        <v>COND. MIN.</v>
      </c>
      <c r="R1089" s="625"/>
      <c r="S1089" s="625"/>
      <c r="T1089" s="625"/>
      <c r="U1089" s="625"/>
      <c r="V1089" s="356">
        <f t="shared" si="2429"/>
        <v>7.8200000338256359</v>
      </c>
      <c r="W1089" s="356">
        <f t="shared" si="2430"/>
        <v>-17.619999998714775</v>
      </c>
      <c r="X1089" s="361" t="str">
        <f t="shared" si="2524"/>
        <v>NORTE</v>
      </c>
      <c r="Y1089" s="361" t="str">
        <f t="shared" si="2525"/>
        <v>OESTE</v>
      </c>
      <c r="Z1089" s="361" t="str">
        <f t="shared" si="2526"/>
        <v>NOROESTE</v>
      </c>
      <c r="AA1089" s="358">
        <f t="shared" si="2434"/>
        <v>0.91390041493775931</v>
      </c>
      <c r="AB1089" s="359">
        <f t="shared" si="2527"/>
        <v>66.050050884056958</v>
      </c>
      <c r="AC1089" s="360"/>
    </row>
    <row r="1090" spans="1:29" ht="17.25" customHeight="1" x14ac:dyDescent="0.25">
      <c r="A1090" s="434" t="str">
        <f t="shared" si="2436"/>
        <v>MS 203</v>
      </c>
      <c r="B1090" s="661">
        <f t="shared" si="2208"/>
        <v>24</v>
      </c>
      <c r="C1090" s="661" t="str">
        <f t="shared" si="2209"/>
        <v>MS 203-24</v>
      </c>
      <c r="D1090" s="346">
        <f t="shared" si="2528"/>
        <v>42048</v>
      </c>
      <c r="E1090" s="347">
        <v>7162009.8798000002</v>
      </c>
      <c r="F1090" s="348">
        <v>665821.82250000001</v>
      </c>
      <c r="G1090" s="348">
        <v>907.577</v>
      </c>
      <c r="H1090" s="355">
        <f t="shared" ref="H1090:H1091" si="2529">SQRT((E1090-E1089)^2+(F1090-F1089)^2)*100</f>
        <v>0.81320353845147331</v>
      </c>
      <c r="I1090" s="356">
        <f t="shared" ref="I1090:I1091" si="2530">SQRT((E1090-$E$1067)^2+(F1090-$F$1067)^2)*100</f>
        <v>20.083886583098142</v>
      </c>
      <c r="J1090" s="356">
        <f t="shared" ref="J1090:J1091" si="2531">(G1090-G1089)*100</f>
        <v>-2.3000000000024556</v>
      </c>
      <c r="K1090" s="356">
        <f t="shared" ref="K1090:K1091" si="2532">(G1090-$G$1067)*100</f>
        <v>-53.499999999996817</v>
      </c>
      <c r="L1090" s="356">
        <f t="shared" ref="L1090:L1091" si="2533">H1090/(D1090-D1089)</f>
        <v>0.11617193406449619</v>
      </c>
      <c r="M1090" s="356">
        <f t="shared" ref="M1090:M1091" si="2534">ABS(J1090/(D1090-D1089))</f>
        <v>0.3285714285717794</v>
      </c>
      <c r="N1090" s="361" t="str">
        <f t="shared" si="2441"/>
        <v>OK</v>
      </c>
      <c r="O1090" s="361" t="str">
        <f t="shared" si="2442"/>
        <v>ATENÇÃO</v>
      </c>
      <c r="P1090" s="361" t="str">
        <f t="shared" si="2443"/>
        <v>COND. MIN.</v>
      </c>
      <c r="Q1090" s="361" t="str">
        <f t="shared" si="2428"/>
        <v>COND. MIN.</v>
      </c>
      <c r="R1090" s="625"/>
      <c r="S1090" s="625"/>
      <c r="T1090" s="625"/>
      <c r="U1090" s="625"/>
      <c r="V1090" s="356">
        <f t="shared" si="2429"/>
        <v>8.0500000156462193</v>
      </c>
      <c r="W1090" s="356">
        <f t="shared" si="2430"/>
        <v>-18.40000000083819</v>
      </c>
      <c r="X1090" s="361" t="str">
        <f t="shared" ref="X1090:X1091" si="2535">IF(V1090&gt;0,"NORTE","SUL")</f>
        <v>NORTE</v>
      </c>
      <c r="Y1090" s="361" t="str">
        <f t="shared" ref="Y1090:Y1091" si="2536">IF(W1090&gt;0,"LESTE","OESTE")</f>
        <v>OESTE</v>
      </c>
      <c r="Z1090" s="361" t="str">
        <f t="shared" ref="Z1090:Z1091" si="2537">IF(AND(X1090="SUL", Y1090="LESTE"),"SUDESTE", IF(AND(X1090="SUL", Y1090="OESTE"), "SUDOESTE", IF(AND(X1090="NORTE", Y1090="LESTE"), "NORDESTE", "NOROESTE")))</f>
        <v>NOROESTE</v>
      </c>
      <c r="AA1090" s="358">
        <f t="shared" si="2434"/>
        <v>0.91633466135458164</v>
      </c>
      <c r="AB1090" s="359">
        <f t="shared" ref="AB1090:AB1091" si="2538">DEGREES(ASIN(AA1090))</f>
        <v>66.395983352794033</v>
      </c>
      <c r="AC1090" s="360"/>
    </row>
    <row r="1091" spans="1:29" ht="17.25" customHeight="1" x14ac:dyDescent="0.25">
      <c r="A1091" s="434" t="str">
        <f t="shared" si="2436"/>
        <v>MS 203</v>
      </c>
      <c r="B1091" s="661">
        <f t="shared" si="2208"/>
        <v>25</v>
      </c>
      <c r="C1091" s="661" t="str">
        <f t="shared" si="2209"/>
        <v>MS 203-25</v>
      </c>
      <c r="D1091" s="346">
        <f t="shared" si="2528"/>
        <v>42055</v>
      </c>
      <c r="E1091" s="347">
        <v>7162009.8820000002</v>
      </c>
      <c r="F1091" s="348">
        <v>665821.81460000004</v>
      </c>
      <c r="G1091" s="348">
        <v>907.55399999999997</v>
      </c>
      <c r="H1091" s="355">
        <f t="shared" si="2529"/>
        <v>0.82006096991877675</v>
      </c>
      <c r="I1091" s="356">
        <f t="shared" si="2530"/>
        <v>20.896147973910555</v>
      </c>
      <c r="J1091" s="356">
        <f t="shared" si="2531"/>
        <v>-2.3000000000024556</v>
      </c>
      <c r="K1091" s="356">
        <f t="shared" si="2532"/>
        <v>-55.799999999999272</v>
      </c>
      <c r="L1091" s="356">
        <f t="shared" si="2533"/>
        <v>0.11715156713125383</v>
      </c>
      <c r="M1091" s="356">
        <f t="shared" si="2534"/>
        <v>0.3285714285717794</v>
      </c>
      <c r="N1091" s="361" t="str">
        <f t="shared" si="2441"/>
        <v>OK</v>
      </c>
      <c r="O1091" s="361" t="str">
        <f t="shared" si="2442"/>
        <v>ATENÇÃO</v>
      </c>
      <c r="P1091" s="361" t="str">
        <f t="shared" si="2443"/>
        <v>COND. MIN.</v>
      </c>
      <c r="Q1091" s="361" t="str">
        <f t="shared" si="2428"/>
        <v>COND. MIN.</v>
      </c>
      <c r="R1091" s="625"/>
      <c r="S1091" s="625"/>
      <c r="T1091" s="625"/>
      <c r="U1091" s="625"/>
      <c r="V1091" s="356">
        <f t="shared" si="2429"/>
        <v>8.2700000144541264</v>
      </c>
      <c r="W1091" s="356">
        <f t="shared" si="2430"/>
        <v>-19.189999997615814</v>
      </c>
      <c r="X1091" s="361" t="str">
        <f t="shared" si="2535"/>
        <v>NORTE</v>
      </c>
      <c r="Y1091" s="361" t="str">
        <f t="shared" si="2536"/>
        <v>OESTE</v>
      </c>
      <c r="Z1091" s="361" t="str">
        <f t="shared" si="2537"/>
        <v>NOROESTE</v>
      </c>
      <c r="AA1091" s="358">
        <f t="shared" si="2434"/>
        <v>0.91818181818181832</v>
      </c>
      <c r="AB1091" s="359">
        <f t="shared" si="2538"/>
        <v>66.661707058079742</v>
      </c>
      <c r="AC1091" s="360"/>
    </row>
    <row r="1092" spans="1:29" ht="17.25" customHeight="1" x14ac:dyDescent="0.25">
      <c r="A1092" s="434" t="str">
        <f t="shared" si="2436"/>
        <v>MS 203</v>
      </c>
      <c r="B1092" s="661">
        <f t="shared" si="2208"/>
        <v>26</v>
      </c>
      <c r="C1092" s="661" t="str">
        <f t="shared" si="2209"/>
        <v>MS 203-26</v>
      </c>
      <c r="D1092" s="346">
        <f t="shared" si="2528"/>
        <v>42062</v>
      </c>
      <c r="E1092" s="347">
        <v>7162009.8842000002</v>
      </c>
      <c r="F1092" s="348">
        <v>665821.81400000001</v>
      </c>
      <c r="G1092" s="348">
        <v>907.52800000000002</v>
      </c>
      <c r="H1092" s="355">
        <f t="shared" ref="H1092:H1095" si="2539">SQRT((E1092-E1091)^2+(F1092-F1091)^2)*100</f>
        <v>0.22803508461958391</v>
      </c>
      <c r="I1092" s="356">
        <f t="shared" ref="I1092:I1095" si="2540">SQRT((E1092-$E$1067)^2+(F1092-$F$1067)^2)*100</f>
        <v>21.039073179280432</v>
      </c>
      <c r="J1092" s="356">
        <f t="shared" ref="J1092:J1095" si="2541">(G1092-G1091)*100</f>
        <v>-2.5999999999953616</v>
      </c>
      <c r="K1092" s="356">
        <f t="shared" ref="K1092:K1095" si="2542">(G1092-$G$1067)*100</f>
        <v>-58.399999999994634</v>
      </c>
      <c r="L1092" s="356">
        <f t="shared" ref="L1092:L1095" si="2543">H1092/(D1092-D1091)</f>
        <v>3.2576440659940559E-2</v>
      </c>
      <c r="M1092" s="356">
        <f t="shared" ref="M1092:M1095" si="2544">ABS(J1092/(D1092-D1091))</f>
        <v>0.3714285714279088</v>
      </c>
      <c r="N1092" s="361" t="str">
        <f t="shared" si="2441"/>
        <v>OK</v>
      </c>
      <c r="O1092" s="361" t="str">
        <f t="shared" si="2442"/>
        <v>ATENÇÃO</v>
      </c>
      <c r="P1092" s="361" t="str">
        <f t="shared" si="2443"/>
        <v>COND. MIN.</v>
      </c>
      <c r="Q1092" s="361" t="str">
        <f t="shared" si="2428"/>
        <v>COND. MIN.</v>
      </c>
      <c r="R1092" s="625"/>
      <c r="S1092" s="625"/>
      <c r="T1092" s="625"/>
      <c r="U1092" s="625"/>
      <c r="V1092" s="356">
        <f t="shared" si="2429"/>
        <v>8.4900000132620335</v>
      </c>
      <c r="W1092" s="356">
        <f t="shared" si="2430"/>
        <v>-19.250000000465661</v>
      </c>
      <c r="X1092" s="361" t="str">
        <f t="shared" ref="X1092:X1095" si="2545">IF(V1092&gt;0,"NORTE","SUL")</f>
        <v>NORTE</v>
      </c>
      <c r="Y1092" s="361" t="str">
        <f t="shared" ref="Y1092:Y1095" si="2546">IF(W1092&gt;0,"LESTE","OESTE")</f>
        <v>OESTE</v>
      </c>
      <c r="Z1092" s="361" t="str">
        <f t="shared" ref="Z1092:Z1095" si="2547">IF(AND(X1092="SUL", Y1092="LESTE"),"SUDESTE", IF(AND(X1092="SUL", Y1092="OESTE"), "SUDOESTE", IF(AND(X1092="NORTE", Y1092="LESTE"), "NORDESTE", "NOROESTE")))</f>
        <v>NOROESTE</v>
      </c>
      <c r="AA1092" s="358">
        <f t="shared" si="2434"/>
        <v>0.91492395437262364</v>
      </c>
      <c r="AB1092" s="359">
        <f t="shared" ref="AB1092:AB1095" si="2548">DEGREES(ASIN(AA1092))</f>
        <v>66.194929872099507</v>
      </c>
      <c r="AC1092" s="360"/>
    </row>
    <row r="1093" spans="1:29" ht="17.25" customHeight="1" x14ac:dyDescent="0.25">
      <c r="A1093" s="434" t="str">
        <f t="shared" si="2436"/>
        <v>MS 203</v>
      </c>
      <c r="B1093" s="661">
        <f t="shared" si="2208"/>
        <v>27</v>
      </c>
      <c r="C1093" s="661" t="str">
        <f t="shared" si="2209"/>
        <v>MS 203-27</v>
      </c>
      <c r="D1093" s="346">
        <f t="shared" si="2528"/>
        <v>42069</v>
      </c>
      <c r="E1093" s="347">
        <v>7162009.8864000002</v>
      </c>
      <c r="F1093" s="348">
        <v>665821.81330000004</v>
      </c>
      <c r="G1093" s="348">
        <v>907.50199999999995</v>
      </c>
      <c r="H1093" s="355">
        <f t="shared" si="2539"/>
        <v>0.23086792571954837</v>
      </c>
      <c r="I1093" s="356">
        <f t="shared" si="2540"/>
        <v>21.192604845365477</v>
      </c>
      <c r="J1093" s="356">
        <f t="shared" si="2541"/>
        <v>-2.6000000000067303</v>
      </c>
      <c r="K1093" s="356">
        <f t="shared" si="2542"/>
        <v>-61.000000000001364</v>
      </c>
      <c r="L1093" s="356">
        <f t="shared" si="2543"/>
        <v>3.2981132245649768E-2</v>
      </c>
      <c r="M1093" s="356">
        <f t="shared" si="2544"/>
        <v>0.37142857142953289</v>
      </c>
      <c r="N1093" s="361" t="str">
        <f t="shared" si="2441"/>
        <v>OK</v>
      </c>
      <c r="O1093" s="361" t="str">
        <f t="shared" si="2442"/>
        <v>ATENÇÃO</v>
      </c>
      <c r="P1093" s="361" t="str">
        <f t="shared" si="2443"/>
        <v>COND. MIN.</v>
      </c>
      <c r="Q1093" s="361" t="str">
        <f t="shared" si="2428"/>
        <v>COND. MIN.</v>
      </c>
      <c r="R1093" s="625"/>
      <c r="S1093" s="625"/>
      <c r="T1093" s="625"/>
      <c r="U1093" s="625"/>
      <c r="V1093" s="356">
        <f t="shared" si="2429"/>
        <v>8.7100000120699406</v>
      </c>
      <c r="W1093" s="356">
        <f t="shared" si="2430"/>
        <v>-19.319999997969717</v>
      </c>
      <c r="X1093" s="361" t="str">
        <f t="shared" si="2545"/>
        <v>NORTE</v>
      </c>
      <c r="Y1093" s="361" t="str">
        <f t="shared" si="2546"/>
        <v>OESTE</v>
      </c>
      <c r="Z1093" s="361" t="str">
        <f t="shared" si="2547"/>
        <v>NOROESTE</v>
      </c>
      <c r="AA1093" s="358">
        <f t="shared" si="2434"/>
        <v>0.91175082586125522</v>
      </c>
      <c r="AB1093" s="359">
        <f t="shared" si="2548"/>
        <v>65.748435162434106</v>
      </c>
      <c r="AC1093" s="360"/>
    </row>
    <row r="1094" spans="1:29" ht="17.25" customHeight="1" x14ac:dyDescent="0.25">
      <c r="A1094" s="434" t="str">
        <f t="shared" si="2436"/>
        <v>MS 203</v>
      </c>
      <c r="B1094" s="661">
        <f t="shared" si="2208"/>
        <v>28</v>
      </c>
      <c r="C1094" s="661" t="str">
        <f t="shared" si="2209"/>
        <v>MS 203-28</v>
      </c>
      <c r="D1094" s="346">
        <f t="shared" si="2528"/>
        <v>42076</v>
      </c>
      <c r="E1094" s="347">
        <v>7162009.8676000005</v>
      </c>
      <c r="F1094" s="348">
        <v>665821.77009999997</v>
      </c>
      <c r="G1094" s="348">
        <v>907.49400000000003</v>
      </c>
      <c r="H1094" s="355">
        <f t="shared" si="2539"/>
        <v>4.7113479982859463</v>
      </c>
      <c r="I1094" s="356">
        <f t="shared" si="2540"/>
        <v>24.6068791353898</v>
      </c>
      <c r="J1094" s="356">
        <f t="shared" si="2541"/>
        <v>-0.79999999999245119</v>
      </c>
      <c r="K1094" s="356">
        <f t="shared" si="2542"/>
        <v>-61.799999999993815</v>
      </c>
      <c r="L1094" s="356">
        <f t="shared" si="2543"/>
        <v>0.67304971404084946</v>
      </c>
      <c r="M1094" s="356">
        <f t="shared" si="2544"/>
        <v>0.11428571428463588</v>
      </c>
      <c r="N1094" s="361" t="str">
        <f t="shared" si="2441"/>
        <v>ATENÇÃO</v>
      </c>
      <c r="O1094" s="361" t="str">
        <f t="shared" si="2442"/>
        <v>OK</v>
      </c>
      <c r="P1094" s="361" t="str">
        <f t="shared" si="2443"/>
        <v>COND. MIN.</v>
      </c>
      <c r="Q1094" s="361" t="str">
        <f t="shared" si="2428"/>
        <v>COND. MIN.</v>
      </c>
      <c r="R1094" s="625"/>
      <c r="S1094" s="625"/>
      <c r="T1094" s="625"/>
      <c r="U1094" s="625"/>
      <c r="V1094" s="356">
        <f t="shared" si="2429"/>
        <v>6.8300000391900539</v>
      </c>
      <c r="W1094" s="356">
        <f t="shared" si="2430"/>
        <v>-23.640000005252659</v>
      </c>
      <c r="X1094" s="361" t="str">
        <f t="shared" si="2545"/>
        <v>NORTE</v>
      </c>
      <c r="Y1094" s="361" t="str">
        <f t="shared" si="2546"/>
        <v>OESTE</v>
      </c>
      <c r="Z1094" s="361" t="str">
        <f t="shared" si="2547"/>
        <v>NOROESTE</v>
      </c>
      <c r="AA1094" s="358">
        <f t="shared" si="2434"/>
        <v>0.96058512799674933</v>
      </c>
      <c r="AB1094" s="359">
        <f t="shared" si="2548"/>
        <v>73.859960861674708</v>
      </c>
      <c r="AC1094" s="360"/>
    </row>
    <row r="1095" spans="1:29" ht="12.75" x14ac:dyDescent="0.25">
      <c r="A1095" s="434" t="str">
        <f t="shared" si="2436"/>
        <v>MS 203</v>
      </c>
      <c r="B1095" s="661">
        <f t="shared" si="2208"/>
        <v>29</v>
      </c>
      <c r="C1095" s="661" t="str">
        <f t="shared" si="2209"/>
        <v>MS 203-29</v>
      </c>
      <c r="D1095" s="346">
        <f t="shared" si="2528"/>
        <v>42083</v>
      </c>
      <c r="E1095" s="347">
        <v>7162009.9249</v>
      </c>
      <c r="F1095" s="348">
        <v>665821.73629999999</v>
      </c>
      <c r="G1095" s="348">
        <v>907.47299999999996</v>
      </c>
      <c r="H1095" s="355">
        <f t="shared" si="2539"/>
        <v>6.6526159842301462</v>
      </c>
      <c r="I1095" s="356">
        <f t="shared" si="2540"/>
        <v>29.796543422537209</v>
      </c>
      <c r="J1095" s="356">
        <f t="shared" si="2541"/>
        <v>-2.100000000007185</v>
      </c>
      <c r="K1095" s="356">
        <f t="shared" si="2542"/>
        <v>-63.900000000001</v>
      </c>
      <c r="L1095" s="356">
        <f t="shared" si="2543"/>
        <v>0.95037371203287802</v>
      </c>
      <c r="M1095" s="356">
        <f t="shared" si="2544"/>
        <v>0.30000000000102645</v>
      </c>
      <c r="N1095" s="361" t="str">
        <f t="shared" si="2441"/>
        <v>ATENÇÃO</v>
      </c>
      <c r="O1095" s="361" t="str">
        <f t="shared" si="2442"/>
        <v>ATENÇÃO</v>
      </c>
      <c r="P1095" s="361" t="str">
        <f t="shared" si="2443"/>
        <v>COND. MIN.</v>
      </c>
      <c r="Q1095" s="361" t="str">
        <f t="shared" si="2428"/>
        <v>COND. MIN.</v>
      </c>
      <c r="R1095" s="625"/>
      <c r="S1095" s="625"/>
      <c r="T1095" s="625"/>
      <c r="U1095" s="625"/>
      <c r="V1095" s="356">
        <f t="shared" si="2429"/>
        <v>12.559999991208315</v>
      </c>
      <c r="W1095" s="356">
        <f t="shared" si="2430"/>
        <v>-27.020000002812594</v>
      </c>
      <c r="X1095" s="361" t="str">
        <f t="shared" si="2545"/>
        <v>NORTE</v>
      </c>
      <c r="Y1095" s="361" t="str">
        <f t="shared" si="2546"/>
        <v>OESTE</v>
      </c>
      <c r="Z1095" s="361" t="str">
        <f t="shared" si="2547"/>
        <v>NOROESTE</v>
      </c>
      <c r="AA1095" s="358">
        <f t="shared" si="2434"/>
        <v>0.90671140939597317</v>
      </c>
      <c r="AB1095" s="359">
        <f t="shared" si="2548"/>
        <v>65.054776601425601</v>
      </c>
      <c r="AC1095" s="360"/>
    </row>
    <row r="1096" spans="1:29" ht="17.25" customHeight="1" x14ac:dyDescent="0.25">
      <c r="A1096" s="434" t="str">
        <f t="shared" si="2436"/>
        <v>MS 203</v>
      </c>
      <c r="B1096" s="661">
        <f t="shared" si="2208"/>
        <v>30</v>
      </c>
      <c r="C1096" s="661" t="str">
        <f t="shared" si="2209"/>
        <v>MS 203-30</v>
      </c>
      <c r="D1096" s="346">
        <f t="shared" si="2528"/>
        <v>42090</v>
      </c>
      <c r="E1096" s="347">
        <v>7162009.8335999995</v>
      </c>
      <c r="F1096" s="348">
        <v>665821.75589999999</v>
      </c>
      <c r="G1096" s="348">
        <v>907.45500000000004</v>
      </c>
      <c r="H1096" s="355">
        <f t="shared" ref="H1096:H1097" si="2549">SQRT((E1096-E1095)^2+(F1096-F1095)^2)*100</f>
        <v>9.3380137501019416</v>
      </c>
      <c r="I1096" s="356">
        <f t="shared" ref="I1096:I1097" si="2550">SQRT((E1096-$E$1067)^2+(F1096-$F$1067)^2)*100</f>
        <v>25.293645442739425</v>
      </c>
      <c r="J1096" s="356">
        <f t="shared" ref="J1096:J1097" si="2551">(G1096-G1095)*100</f>
        <v>-1.7999999999915417</v>
      </c>
      <c r="K1096" s="356">
        <f t="shared" ref="K1096:K1097" si="2552">(G1096-$G$1067)*100</f>
        <v>-65.699999999992542</v>
      </c>
      <c r="L1096" s="356">
        <f t="shared" ref="L1096:L1097" si="2553">H1096/(D1096-D1095)</f>
        <v>1.3340019643002774</v>
      </c>
      <c r="M1096" s="356">
        <f t="shared" ref="M1096:M1097" si="2554">ABS(J1096/(D1096-D1095))</f>
        <v>0.25714285714164881</v>
      </c>
      <c r="N1096" s="361" t="str">
        <f t="shared" si="2441"/>
        <v>ALERTA</v>
      </c>
      <c r="O1096" s="361" t="str">
        <f t="shared" si="2442"/>
        <v>ATENÇÃO</v>
      </c>
      <c r="P1096" s="361" t="str">
        <f t="shared" si="2443"/>
        <v>ATENÇÃO</v>
      </c>
      <c r="Q1096" s="361" t="str">
        <f t="shared" si="2428"/>
        <v>COND. MIN.</v>
      </c>
      <c r="R1096" s="625"/>
      <c r="S1096" s="625"/>
      <c r="T1096" s="625"/>
      <c r="U1096" s="625"/>
      <c r="V1096" s="356">
        <f t="shared" si="2429"/>
        <v>3.4299999475479126</v>
      </c>
      <c r="W1096" s="356">
        <f t="shared" si="2430"/>
        <v>-25.060000002849847</v>
      </c>
      <c r="X1096" s="361" t="str">
        <f t="shared" ref="X1096:X1097" si="2555">IF(V1096&gt;0,"NORTE","SUL")</f>
        <v>NORTE</v>
      </c>
      <c r="Y1096" s="361" t="str">
        <f t="shared" ref="Y1096:Y1097" si="2556">IF(W1096&gt;0,"LESTE","OESTE")</f>
        <v>OESTE</v>
      </c>
      <c r="Z1096" s="361" t="str">
        <f t="shared" ref="Z1096:Z1097" si="2557">IF(AND(X1096="SUL", Y1096="LESTE"),"SUDESTE", IF(AND(X1096="SUL", Y1096="OESTE"), "SUDOESTE", IF(AND(X1096="NORTE", Y1096="LESTE"), "NORDESTE", "NOROESTE")))</f>
        <v>NOROESTE</v>
      </c>
      <c r="AA1096" s="358">
        <f t="shared" si="2434"/>
        <v>0.99090549624357449</v>
      </c>
      <c r="AB1096" s="359">
        <f t="shared" ref="AB1096:AB1097" si="2558">DEGREES(ASIN(AA1096))</f>
        <v>82.266843046049843</v>
      </c>
      <c r="AC1096" s="360"/>
    </row>
    <row r="1097" spans="1:29" ht="17.25" customHeight="1" x14ac:dyDescent="0.25">
      <c r="A1097" s="434" t="str">
        <f t="shared" si="2436"/>
        <v>MS 203</v>
      </c>
      <c r="B1097" s="661">
        <f t="shared" si="2208"/>
        <v>31</v>
      </c>
      <c r="C1097" s="661" t="str">
        <f t="shared" si="2209"/>
        <v>MS 203-31</v>
      </c>
      <c r="D1097" s="346">
        <f t="shared" si="2528"/>
        <v>42097</v>
      </c>
      <c r="E1097" s="347">
        <v>7162009.8932999996</v>
      </c>
      <c r="F1097" s="348">
        <v>665821.76199999999</v>
      </c>
      <c r="G1097" s="348">
        <v>907.43700000000001</v>
      </c>
      <c r="H1097" s="355">
        <f t="shared" si="2549"/>
        <v>6.0010832454688749</v>
      </c>
      <c r="I1097" s="356">
        <f t="shared" si="2550"/>
        <v>26.194703650687273</v>
      </c>
      <c r="J1097" s="356">
        <f t="shared" si="2551"/>
        <v>-1.8000000000029104</v>
      </c>
      <c r="K1097" s="356">
        <f t="shared" si="2552"/>
        <v>-67.499999999995453</v>
      </c>
      <c r="L1097" s="356">
        <f t="shared" si="2553"/>
        <v>0.85729760649555353</v>
      </c>
      <c r="M1097" s="356">
        <f t="shared" si="2554"/>
        <v>0.2571428571432729</v>
      </c>
      <c r="N1097" s="361" t="str">
        <f t="shared" si="2441"/>
        <v>ATENÇÃO</v>
      </c>
      <c r="O1097" s="361" t="str">
        <f t="shared" si="2442"/>
        <v>ATENÇÃO</v>
      </c>
      <c r="P1097" s="361" t="str">
        <f t="shared" si="2443"/>
        <v>COND. MIN.</v>
      </c>
      <c r="Q1097" s="361" t="str">
        <f t="shared" si="2428"/>
        <v>COND. MIN.</v>
      </c>
      <c r="R1097" s="625"/>
      <c r="S1097" s="625"/>
      <c r="T1097" s="625"/>
      <c r="U1097" s="625"/>
      <c r="V1097" s="356">
        <f t="shared" si="2429"/>
        <v>9.3999999575316906</v>
      </c>
      <c r="W1097" s="356">
        <f t="shared" si="2430"/>
        <v>-24.450000002980232</v>
      </c>
      <c r="X1097" s="361" t="str">
        <f t="shared" si="2555"/>
        <v>NORTE</v>
      </c>
      <c r="Y1097" s="361" t="str">
        <f t="shared" si="2556"/>
        <v>OESTE</v>
      </c>
      <c r="Z1097" s="361" t="str">
        <f t="shared" si="2557"/>
        <v>NOROESTE</v>
      </c>
      <c r="AA1097" s="358">
        <f t="shared" si="2434"/>
        <v>0.93356242840778914</v>
      </c>
      <c r="AB1097" s="359">
        <f t="shared" si="2558"/>
        <v>68.997122658110555</v>
      </c>
      <c r="AC1097" s="360"/>
    </row>
    <row r="1098" spans="1:29" ht="17.25" customHeight="1" x14ac:dyDescent="0.25">
      <c r="A1098" s="434" t="str">
        <f t="shared" si="2436"/>
        <v>MS 203</v>
      </c>
      <c r="B1098" s="661">
        <f t="shared" si="2208"/>
        <v>32</v>
      </c>
      <c r="C1098" s="661" t="str">
        <f t="shared" si="2209"/>
        <v>MS 203-32</v>
      </c>
      <c r="D1098" s="346">
        <f t="shared" si="2528"/>
        <v>42104</v>
      </c>
      <c r="E1098" s="347">
        <v>7162009.8967000004</v>
      </c>
      <c r="F1098" s="348">
        <v>665821.77560000005</v>
      </c>
      <c r="G1098" s="348">
        <v>907.41399999999999</v>
      </c>
      <c r="H1098" s="355">
        <f t="shared" ref="H1098:H1100" si="2559">SQRT((E1098-E1097)^2+(F1098-F1097)^2)*100</f>
        <v>1.4018559369422952</v>
      </c>
      <c r="I1098" s="356">
        <f t="shared" ref="I1098:I1100" si="2560">SQRT((E1098-$E$1067)^2+(F1098-$F$1067)^2)*100</f>
        <v>25.060241428680939</v>
      </c>
      <c r="J1098" s="356">
        <f t="shared" ref="J1098:J1100" si="2561">(G1098-G1097)*100</f>
        <v>-2.3000000000024556</v>
      </c>
      <c r="K1098" s="356">
        <f t="shared" ref="K1098:K1100" si="2562">(G1098-$G$1067)*100</f>
        <v>-69.799999999997908</v>
      </c>
      <c r="L1098" s="356">
        <f t="shared" ref="L1098:L1100" si="2563">H1098/(D1098-D1097)</f>
        <v>0.2002651338488993</v>
      </c>
      <c r="M1098" s="356">
        <f t="shared" ref="M1098:M1100" si="2564">ABS(J1098/(D1098-D1097))</f>
        <v>0.3285714285717794</v>
      </c>
      <c r="N1098" s="361" t="str">
        <f t="shared" si="2441"/>
        <v>OK</v>
      </c>
      <c r="O1098" s="361" t="str">
        <f t="shared" si="2442"/>
        <v>ATENÇÃO</v>
      </c>
      <c r="P1098" s="361" t="str">
        <f t="shared" si="2443"/>
        <v>COND. MIN.</v>
      </c>
      <c r="Q1098" s="361" t="str">
        <f t="shared" si="2428"/>
        <v>COND. MIN.</v>
      </c>
      <c r="R1098" s="625"/>
      <c r="S1098" s="625"/>
      <c r="T1098" s="625"/>
      <c r="U1098" s="625"/>
      <c r="V1098" s="356">
        <f t="shared" si="2429"/>
        <v>9.740000031888485</v>
      </c>
      <c r="W1098" s="356">
        <f t="shared" si="2430"/>
        <v>-23.089999996591359</v>
      </c>
      <c r="X1098" s="361" t="str">
        <f t="shared" ref="X1098:X1100" si="2565">IF(V1098&gt;0,"NORTE","SUL")</f>
        <v>NORTE</v>
      </c>
      <c r="Y1098" s="361" t="str">
        <f t="shared" ref="Y1098:Y1100" si="2566">IF(W1098&gt;0,"LESTE","OESTE")</f>
        <v>OESTE</v>
      </c>
      <c r="Z1098" s="361" t="str">
        <f t="shared" ref="Z1098:Z1100" si="2567">IF(AND(X1098="SUL", Y1098="LESTE"),"SUDESTE", IF(AND(X1098="SUL", Y1098="OESTE"), "SUDOESTE", IF(AND(X1098="NORTE", Y1098="LESTE"), "NORDESTE", "NOROESTE")))</f>
        <v>NOROESTE</v>
      </c>
      <c r="AA1098" s="358">
        <f t="shared" si="2434"/>
        <v>0.92138866719872314</v>
      </c>
      <c r="AB1098" s="359">
        <f t="shared" ref="AB1098:AB1100" si="2568">DEGREES(ASIN(AA1098))</f>
        <v>67.129947382705993</v>
      </c>
      <c r="AC1098" s="360"/>
    </row>
    <row r="1099" spans="1:29" ht="17.25" customHeight="1" x14ac:dyDescent="0.25">
      <c r="A1099" s="434" t="str">
        <f t="shared" si="2436"/>
        <v>MS 203</v>
      </c>
      <c r="B1099" s="661">
        <f t="shared" si="2208"/>
        <v>33</v>
      </c>
      <c r="C1099" s="661" t="str">
        <f t="shared" si="2209"/>
        <v>MS 203-33</v>
      </c>
      <c r="D1099" s="346">
        <f t="shared" si="2528"/>
        <v>42111</v>
      </c>
      <c r="E1099" s="347">
        <v>7162009.9491999997</v>
      </c>
      <c r="F1099" s="348">
        <v>665821.77060000005</v>
      </c>
      <c r="G1099" s="348">
        <v>907.39800000000002</v>
      </c>
      <c r="H1099" s="355">
        <f t="shared" si="2559"/>
        <v>5.273755707014713</v>
      </c>
      <c r="I1099" s="356">
        <f t="shared" si="2560"/>
        <v>27.949744161533342</v>
      </c>
      <c r="J1099" s="356">
        <f t="shared" si="2561"/>
        <v>-1.5999999999962711</v>
      </c>
      <c r="K1099" s="356">
        <f t="shared" si="2562"/>
        <v>-71.399999999994179</v>
      </c>
      <c r="L1099" s="356">
        <f t="shared" si="2563"/>
        <v>0.75339367243067323</v>
      </c>
      <c r="M1099" s="356">
        <f t="shared" si="2564"/>
        <v>0.22857142857089588</v>
      </c>
      <c r="N1099" s="361" t="str">
        <f t="shared" si="2441"/>
        <v>ATENÇÃO</v>
      </c>
      <c r="O1099" s="361" t="str">
        <f t="shared" si="2442"/>
        <v>OK</v>
      </c>
      <c r="P1099" s="361" t="str">
        <f t="shared" si="2443"/>
        <v>COND. MIN.</v>
      </c>
      <c r="Q1099" s="361" t="str">
        <f t="shared" si="2428"/>
        <v>COND. MIN.</v>
      </c>
      <c r="R1099" s="625"/>
      <c r="S1099" s="625"/>
      <c r="T1099" s="625"/>
      <c r="U1099" s="625"/>
      <c r="V1099" s="356">
        <f t="shared" si="2429"/>
        <v>14.989999961107969</v>
      </c>
      <c r="W1099" s="356">
        <f t="shared" si="2430"/>
        <v>-23.589999997057021</v>
      </c>
      <c r="X1099" s="361" t="str">
        <f t="shared" si="2565"/>
        <v>NORTE</v>
      </c>
      <c r="Y1099" s="361" t="str">
        <f t="shared" si="2566"/>
        <v>OESTE</v>
      </c>
      <c r="Z1099" s="361" t="str">
        <f t="shared" si="2567"/>
        <v>NOROESTE</v>
      </c>
      <c r="AA1099" s="358">
        <f t="shared" si="2434"/>
        <v>0.84400715563506268</v>
      </c>
      <c r="AB1099" s="359">
        <f t="shared" si="2568"/>
        <v>57.565716346132589</v>
      </c>
      <c r="AC1099" s="360"/>
    </row>
    <row r="1100" spans="1:29" ht="17.25" customHeight="1" x14ac:dyDescent="0.25">
      <c r="A1100" s="434" t="str">
        <f t="shared" si="2436"/>
        <v>MS 203</v>
      </c>
      <c r="B1100" s="661">
        <f t="shared" ref="B1100:B1209" si="2569">IF(A1099=A1100,B1099+1,1)</f>
        <v>34</v>
      </c>
      <c r="C1100" s="661" t="str">
        <f t="shared" ref="C1100:C1209" si="2570">A1100&amp;"-"&amp;B1100</f>
        <v>MS 203-34</v>
      </c>
      <c r="D1100" s="346">
        <f t="shared" si="2528"/>
        <v>42118</v>
      </c>
      <c r="E1100" s="347">
        <v>7162009.9226000002</v>
      </c>
      <c r="F1100" s="348">
        <v>665821.75410000002</v>
      </c>
      <c r="G1100" s="348">
        <v>907.37900000000002</v>
      </c>
      <c r="H1100" s="355">
        <f t="shared" si="2559"/>
        <v>3.1301916478171785</v>
      </c>
      <c r="I1100" s="356">
        <f t="shared" si="2560"/>
        <v>28.090683512853122</v>
      </c>
      <c r="J1100" s="356">
        <f t="shared" si="2561"/>
        <v>-1.9000000000005457</v>
      </c>
      <c r="K1100" s="356">
        <f t="shared" si="2562"/>
        <v>-73.299999999994725</v>
      </c>
      <c r="L1100" s="356">
        <f t="shared" si="2563"/>
        <v>0.4471702354024541</v>
      </c>
      <c r="M1100" s="356">
        <f t="shared" si="2564"/>
        <v>0.2714285714286494</v>
      </c>
      <c r="N1100" s="361" t="str">
        <f t="shared" si="2441"/>
        <v>ATENÇÃO</v>
      </c>
      <c r="O1100" s="361" t="str">
        <f t="shared" si="2442"/>
        <v>ATENÇÃO</v>
      </c>
      <c r="P1100" s="361" t="str">
        <f t="shared" si="2443"/>
        <v>COND. MIN.</v>
      </c>
      <c r="Q1100" s="361" t="str">
        <f t="shared" si="2428"/>
        <v>COND. MIN.</v>
      </c>
      <c r="R1100" s="625"/>
      <c r="S1100" s="625"/>
      <c r="T1100" s="625"/>
      <c r="U1100" s="625"/>
      <c r="V1100" s="356">
        <f t="shared" si="2429"/>
        <v>12.330000009387732</v>
      </c>
      <c r="W1100" s="356">
        <f t="shared" si="2430"/>
        <v>-25.239999999757856</v>
      </c>
      <c r="X1100" s="361" t="str">
        <f t="shared" si="2565"/>
        <v>NORTE</v>
      </c>
      <c r="Y1100" s="361" t="str">
        <f t="shared" si="2566"/>
        <v>OESTE</v>
      </c>
      <c r="Z1100" s="361" t="str">
        <f t="shared" si="2567"/>
        <v>NOROESTE</v>
      </c>
      <c r="AA1100" s="358">
        <f t="shared" si="2434"/>
        <v>0.89854040583837658</v>
      </c>
      <c r="AB1100" s="359">
        <f t="shared" si="2568"/>
        <v>63.966868442258047</v>
      </c>
      <c r="AC1100" s="360"/>
    </row>
    <row r="1101" spans="1:29" ht="17.25" customHeight="1" x14ac:dyDescent="0.25">
      <c r="A1101" s="434" t="str">
        <f t="shared" si="2436"/>
        <v>MS 203</v>
      </c>
      <c r="B1101" s="661">
        <f t="shared" si="2569"/>
        <v>35</v>
      </c>
      <c r="C1101" s="661" t="str">
        <f t="shared" si="2570"/>
        <v>MS 203-35</v>
      </c>
      <c r="D1101" s="346">
        <f t="shared" si="2528"/>
        <v>42125</v>
      </c>
      <c r="E1101" s="347">
        <v>7162009.9168999996</v>
      </c>
      <c r="F1101" s="348">
        <v>665821.75524999993</v>
      </c>
      <c r="G1101" s="348">
        <v>907.35599999999999</v>
      </c>
      <c r="H1101" s="355">
        <f t="shared" ref="H1101:H1103" si="2571">SQRT((E1101-E1100)^2+(F1101-F1100)^2)*100</f>
        <v>0.58148522075077791</v>
      </c>
      <c r="I1101" s="356">
        <f t="shared" ref="I1101:I1103" si="2572">SQRT((E1101-$E$1067)^2+(F1101-$F$1067)^2)*100</f>
        <v>27.741002583614343</v>
      </c>
      <c r="J1101" s="356">
        <f t="shared" ref="J1101:J1103" si="2573">(G1101-G1100)*100</f>
        <v>-2.3000000000024556</v>
      </c>
      <c r="K1101" s="356">
        <f t="shared" ref="K1101:K1103" si="2574">(G1101-$G$1067)*100</f>
        <v>-75.599999999997181</v>
      </c>
      <c r="L1101" s="356">
        <f t="shared" ref="L1101:L1103" si="2575">H1101/(D1101-D1100)</f>
        <v>8.306931725011113E-2</v>
      </c>
      <c r="M1101" s="356">
        <f t="shared" ref="M1101:M1103" si="2576">ABS(J1101/(D1101-D1100))</f>
        <v>0.3285714285717794</v>
      </c>
      <c r="N1101" s="361" t="str">
        <f t="shared" si="2441"/>
        <v>OK</v>
      </c>
      <c r="O1101" s="361" t="str">
        <f t="shared" si="2442"/>
        <v>ATENÇÃO</v>
      </c>
      <c r="P1101" s="361" t="str">
        <f t="shared" si="2443"/>
        <v>COND. MIN.</v>
      </c>
      <c r="Q1101" s="361" t="str">
        <f t="shared" si="2428"/>
        <v>COND. MIN.</v>
      </c>
      <c r="R1101" s="625"/>
      <c r="S1101" s="625"/>
      <c r="T1101" s="625"/>
      <c r="U1101" s="625"/>
      <c r="V1101" s="356">
        <f t="shared" si="2429"/>
        <v>11.759999953210354</v>
      </c>
      <c r="W1101" s="356">
        <f t="shared" si="2430"/>
        <v>-25.125000008847564</v>
      </c>
      <c r="X1101" s="361" t="str">
        <f t="shared" ref="X1101:X1103" si="2577">IF(V1101&gt;0,"NORTE","SUL")</f>
        <v>NORTE</v>
      </c>
      <c r="Y1101" s="361" t="str">
        <f t="shared" ref="Y1101:Y1103" si="2578">IF(W1101&gt;0,"LESTE","OESTE")</f>
        <v>OESTE</v>
      </c>
      <c r="Z1101" s="361" t="str">
        <f t="shared" ref="Z1101:Z1103" si="2579">IF(AND(X1101="SUL", Y1101="LESTE"),"SUDESTE", IF(AND(X1101="SUL", Y1101="OESTE"), "SUDOESTE", IF(AND(X1101="NORTE", Y1101="LESTE"), "NORDESTE", "NOROESTE")))</f>
        <v>NOROESTE</v>
      </c>
      <c r="AA1101" s="358">
        <f t="shared" si="2434"/>
        <v>0.90591204037490991</v>
      </c>
      <c r="AB1101" s="359">
        <f t="shared" ref="AB1101:AB1103" si="2580">DEGREES(ASIN(AA1101))</f>
        <v>64.946401049361995</v>
      </c>
      <c r="AC1101" s="360"/>
    </row>
    <row r="1102" spans="1:29" ht="17.25" customHeight="1" x14ac:dyDescent="0.25">
      <c r="A1102" s="434" t="str">
        <f t="shared" si="2436"/>
        <v>MS 203</v>
      </c>
      <c r="B1102" s="661">
        <f t="shared" si="2569"/>
        <v>36</v>
      </c>
      <c r="C1102" s="661" t="str">
        <f t="shared" si="2570"/>
        <v>MS 203-36</v>
      </c>
      <c r="D1102" s="346">
        <f t="shared" si="2528"/>
        <v>42132</v>
      </c>
      <c r="E1102" s="347">
        <v>7162009.9112</v>
      </c>
      <c r="F1102" s="348">
        <v>665821.75639999995</v>
      </c>
      <c r="G1102" s="348">
        <v>907.33299999999997</v>
      </c>
      <c r="H1102" s="355">
        <f t="shared" si="2571"/>
        <v>0.58148513176035543</v>
      </c>
      <c r="I1102" s="356">
        <f t="shared" si="2572"/>
        <v>27.39920071999931</v>
      </c>
      <c r="J1102" s="356">
        <f t="shared" si="2573"/>
        <v>-2.3000000000024556</v>
      </c>
      <c r="K1102" s="356">
        <f t="shared" si="2574"/>
        <v>-77.899999999999636</v>
      </c>
      <c r="L1102" s="356">
        <f t="shared" si="2575"/>
        <v>8.3069304537193633E-2</v>
      </c>
      <c r="M1102" s="356">
        <f t="shared" si="2576"/>
        <v>0.3285714285717794</v>
      </c>
      <c r="N1102" s="361" t="str">
        <f t="shared" si="2441"/>
        <v>OK</v>
      </c>
      <c r="O1102" s="361" t="str">
        <f t="shared" si="2442"/>
        <v>ATENÇÃO</v>
      </c>
      <c r="P1102" s="361" t="str">
        <f t="shared" si="2443"/>
        <v>COND. MIN.</v>
      </c>
      <c r="Q1102" s="361" t="str">
        <f t="shared" si="2428"/>
        <v>COND. MIN.</v>
      </c>
      <c r="R1102" s="625"/>
      <c r="S1102" s="625"/>
      <c r="T1102" s="625"/>
      <c r="U1102" s="625"/>
      <c r="V1102" s="356">
        <f t="shared" si="2429"/>
        <v>11.189999990165234</v>
      </c>
      <c r="W1102" s="356">
        <f t="shared" si="2430"/>
        <v>-25.010000006295741</v>
      </c>
      <c r="X1102" s="361" t="str">
        <f t="shared" si="2577"/>
        <v>NORTE</v>
      </c>
      <c r="Y1102" s="361" t="str">
        <f t="shared" si="2578"/>
        <v>OESTE</v>
      </c>
      <c r="Z1102" s="361" t="str">
        <f t="shared" si="2579"/>
        <v>NOROESTE</v>
      </c>
      <c r="AA1102" s="358">
        <f t="shared" si="2434"/>
        <v>0.91277372262773737</v>
      </c>
      <c r="AB1102" s="359">
        <f t="shared" si="2580"/>
        <v>65.891518583459884</v>
      </c>
      <c r="AC1102" s="360"/>
    </row>
    <row r="1103" spans="1:29" ht="17.25" customHeight="1" x14ac:dyDescent="0.25">
      <c r="A1103" s="434" t="str">
        <f t="shared" si="2436"/>
        <v>MS 203</v>
      </c>
      <c r="B1103" s="661">
        <f t="shared" si="2569"/>
        <v>37</v>
      </c>
      <c r="C1103" s="661" t="str">
        <f t="shared" si="2570"/>
        <v>MS 203-37</v>
      </c>
      <c r="D1103" s="346">
        <f t="shared" si="2528"/>
        <v>42146</v>
      </c>
      <c r="E1103" s="347">
        <v>7162009.9212999996</v>
      </c>
      <c r="F1103" s="348">
        <v>665821.7317</v>
      </c>
      <c r="G1103" s="348">
        <v>907.29600000000005</v>
      </c>
      <c r="H1103" s="355">
        <f t="shared" si="2571"/>
        <v>2.6685201697276373</v>
      </c>
      <c r="I1103" s="356">
        <f t="shared" si="2572"/>
        <v>30.066433092003329</v>
      </c>
      <c r="J1103" s="356">
        <f t="shared" si="2573"/>
        <v>-3.6999999999920874</v>
      </c>
      <c r="K1103" s="356">
        <f t="shared" si="2574"/>
        <v>-81.599999999991724</v>
      </c>
      <c r="L1103" s="356">
        <f t="shared" si="2575"/>
        <v>0.1906085835519741</v>
      </c>
      <c r="M1103" s="356">
        <f t="shared" si="2576"/>
        <v>0.26428571428514908</v>
      </c>
      <c r="N1103" s="361" t="str">
        <f t="shared" si="2441"/>
        <v>OK</v>
      </c>
      <c r="O1103" s="361" t="str">
        <f t="shared" si="2442"/>
        <v>ATENÇÃO</v>
      </c>
      <c r="P1103" s="361" t="str">
        <f t="shared" si="2443"/>
        <v>COND. MIN.</v>
      </c>
      <c r="Q1103" s="361" t="str">
        <f t="shared" si="2428"/>
        <v>COND. MIN.</v>
      </c>
      <c r="R1103" s="625"/>
      <c r="S1103" s="625"/>
      <c r="T1103" s="625"/>
      <c r="U1103" s="625"/>
      <c r="V1103" s="356">
        <f t="shared" si="2429"/>
        <v>12.199999950826168</v>
      </c>
      <c r="W1103" s="356">
        <f t="shared" si="2430"/>
        <v>-27.480000001378357</v>
      </c>
      <c r="X1103" s="361" t="str">
        <f t="shared" si="2577"/>
        <v>NORTE</v>
      </c>
      <c r="Y1103" s="361" t="str">
        <f t="shared" si="2578"/>
        <v>OESTE</v>
      </c>
      <c r="Z1103" s="361" t="str">
        <f t="shared" si="2579"/>
        <v>NOROESTE</v>
      </c>
      <c r="AA1103" s="358">
        <f t="shared" si="2434"/>
        <v>0.91386764216827399</v>
      </c>
      <c r="AB1103" s="359">
        <f t="shared" si="2580"/>
        <v>66.045425624428034</v>
      </c>
      <c r="AC1103" s="360"/>
    </row>
    <row r="1104" spans="1:29" ht="17.25" customHeight="1" x14ac:dyDescent="0.25">
      <c r="A1104" s="434" t="str">
        <f t="shared" si="2436"/>
        <v>MS 203</v>
      </c>
      <c r="B1104" s="661">
        <f t="shared" si="2569"/>
        <v>38</v>
      </c>
      <c r="C1104" s="661" t="str">
        <f t="shared" si="2570"/>
        <v>MS 203-38</v>
      </c>
      <c r="D1104" s="346">
        <f t="shared" si="2528"/>
        <v>42153</v>
      </c>
      <c r="E1104" s="347">
        <v>7162009.9199999999</v>
      </c>
      <c r="F1104" s="348">
        <v>665821.73100000003</v>
      </c>
      <c r="G1104" s="348">
        <v>907.274</v>
      </c>
      <c r="H1104" s="425">
        <f t="shared" ref="H1104" si="2581">SQRT((E1104-E1103)^2+(F1104-F1103)^2)*100</f>
        <v>0.1476481989805109</v>
      </c>
      <c r="I1104" s="397">
        <f t="shared" ref="I1104" si="2582">SQRT((E1104-$E$1067)^2+(F1104-$F$1067)^2)*100</f>
        <v>30.07802186956285</v>
      </c>
      <c r="J1104" s="397">
        <f t="shared" ref="J1104" si="2583">(G1104-G1103)*100</f>
        <v>-2.2000000000048203</v>
      </c>
      <c r="K1104" s="397">
        <f t="shared" ref="K1104" si="2584">(G1104-$G$1067)*100</f>
        <v>-83.799999999996544</v>
      </c>
      <c r="L1104" s="397">
        <f t="shared" ref="L1104" si="2585">H1104/(D1104-D1103)</f>
        <v>2.1092599854358702E-2</v>
      </c>
      <c r="M1104" s="397">
        <f t="shared" ref="M1104" si="2586">ABS(J1104/(D1104-D1103))</f>
        <v>0.3142857142864029</v>
      </c>
      <c r="N1104" s="398" t="str">
        <f t="shared" si="2441"/>
        <v>OK</v>
      </c>
      <c r="O1104" s="398" t="str">
        <f t="shared" si="2442"/>
        <v>ATENÇÃO</v>
      </c>
      <c r="P1104" s="398" t="str">
        <f t="shared" si="2443"/>
        <v>COND. MIN.</v>
      </c>
      <c r="Q1104" s="398" t="str">
        <f t="shared" si="2428"/>
        <v>COND. MIN.</v>
      </c>
      <c r="R1104" s="636"/>
      <c r="S1104" s="636"/>
      <c r="T1104" s="625"/>
      <c r="U1104" s="625"/>
      <c r="V1104" s="356">
        <f t="shared" si="2429"/>
        <v>12.069999985396862</v>
      </c>
      <c r="W1104" s="356">
        <f t="shared" si="2430"/>
        <v>-27.549999998882413</v>
      </c>
      <c r="X1104" s="361" t="str">
        <f t="shared" ref="X1104" si="2587">IF(V1104&gt;0,"NORTE","SUL")</f>
        <v>NORTE</v>
      </c>
      <c r="Y1104" s="361" t="str">
        <f t="shared" ref="Y1104" si="2588">IF(W1104&gt;0,"LESTE","OESTE")</f>
        <v>OESTE</v>
      </c>
      <c r="Z1104" s="361" t="str">
        <f t="shared" ref="Z1104" si="2589">IF(AND(X1104="SUL", Y1104="LESTE"),"SUDESTE", IF(AND(X1104="SUL", Y1104="OESTE"), "SUDOESTE", IF(AND(X1104="NORTE", Y1104="LESTE"), "NORDESTE", "NOROESTE")))</f>
        <v>NOROESTE</v>
      </c>
      <c r="AA1104" s="400">
        <f t="shared" si="2434"/>
        <v>0.9158909574468086</v>
      </c>
      <c r="AB1104" s="401">
        <f t="shared" ref="AB1104" si="2590">DEGREES(ASIN(AA1104))</f>
        <v>66.332573332339805</v>
      </c>
      <c r="AC1104" s="360"/>
    </row>
    <row r="1105" spans="1:29" ht="17.25" customHeight="1" x14ac:dyDescent="0.25">
      <c r="A1105" s="434" t="str">
        <f t="shared" si="2436"/>
        <v>MS 203</v>
      </c>
      <c r="B1105" s="661">
        <f t="shared" si="2569"/>
        <v>39</v>
      </c>
      <c r="C1105" s="661" t="str">
        <f t="shared" si="2570"/>
        <v>MS 203-39</v>
      </c>
      <c r="D1105" s="402"/>
      <c r="E1105" s="403"/>
      <c r="F1105" s="403"/>
      <c r="G1105" s="403"/>
      <c r="H1105" s="617"/>
      <c r="I1105" s="617"/>
      <c r="J1105" s="617"/>
      <c r="K1105" s="617"/>
      <c r="L1105" s="617"/>
      <c r="M1105" s="617"/>
      <c r="N1105" s="404"/>
      <c r="O1105" s="404"/>
      <c r="P1105" s="404"/>
      <c r="Q1105" s="404"/>
      <c r="R1105" s="637"/>
      <c r="S1105" s="637"/>
      <c r="T1105" s="637"/>
      <c r="U1105" s="637"/>
      <c r="V1105" s="617"/>
      <c r="W1105" s="617"/>
      <c r="X1105" s="404"/>
      <c r="Y1105" s="404"/>
      <c r="Z1105" s="404"/>
      <c r="AA1105" s="617"/>
      <c r="AB1105" s="617"/>
      <c r="AC1105" s="389"/>
    </row>
    <row r="1106" spans="1:29" ht="17.25" customHeight="1" x14ac:dyDescent="0.25">
      <c r="A1106" s="434" t="str">
        <f t="shared" si="2436"/>
        <v>MS 203</v>
      </c>
      <c r="B1106" s="661">
        <f t="shared" si="2569"/>
        <v>40</v>
      </c>
      <c r="C1106" s="661" t="str">
        <f t="shared" si="2570"/>
        <v>MS 203-40</v>
      </c>
      <c r="D1106" s="346">
        <f t="shared" ref="D1106:D1142" si="2591">D127</f>
        <v>42160</v>
      </c>
      <c r="E1106" s="347">
        <v>7161966.2193999998</v>
      </c>
      <c r="F1106" s="348">
        <v>665772.47400000005</v>
      </c>
      <c r="G1106" s="348">
        <v>907.25099999999998</v>
      </c>
      <c r="H1106" s="618"/>
      <c r="I1106" s="618"/>
      <c r="J1106" s="618"/>
      <c r="K1106" s="618"/>
      <c r="L1106" s="618"/>
      <c r="M1106" s="618"/>
      <c r="N1106" s="388"/>
      <c r="O1106" s="388"/>
      <c r="P1106" s="388"/>
      <c r="Q1106" s="388"/>
      <c r="R1106" s="634"/>
      <c r="S1106" s="634"/>
      <c r="T1106" s="634"/>
      <c r="U1106" s="634"/>
      <c r="V1106" s="618"/>
      <c r="W1106" s="618"/>
      <c r="X1106" s="388"/>
      <c r="Y1106" s="388"/>
      <c r="Z1106" s="388"/>
      <c r="AA1106" s="618"/>
      <c r="AB1106" s="618"/>
      <c r="AC1106" s="389"/>
    </row>
    <row r="1107" spans="1:29" ht="17.25" customHeight="1" x14ac:dyDescent="0.25">
      <c r="A1107" s="434" t="str">
        <f t="shared" si="2436"/>
        <v>MS 203</v>
      </c>
      <c r="B1107" s="661">
        <f t="shared" si="2569"/>
        <v>41</v>
      </c>
      <c r="C1107" s="661" t="str">
        <f t="shared" si="2570"/>
        <v>MS 203-41</v>
      </c>
      <c r="D1107" s="346">
        <f t="shared" si="2591"/>
        <v>42174</v>
      </c>
      <c r="E1107" s="347">
        <v>7161966.25</v>
      </c>
      <c r="F1107" s="348">
        <v>665772.44739999995</v>
      </c>
      <c r="G1107" s="348">
        <v>907.20600000000002</v>
      </c>
      <c r="H1107" s="425">
        <f t="shared" ref="H1107" si="2592">SQRT((E1107-E1106)^2+(F1107-F1106)^2)*100</f>
        <v>4.0545283521764581</v>
      </c>
      <c r="I1107" s="397">
        <f>SQRT((E1107-$E$1106)^2+(F1107-$F$1106)^2)*100</f>
        <v>4.0545283521764581</v>
      </c>
      <c r="J1107" s="397">
        <f t="shared" ref="J1107" si="2593">(G1107-G1106)*100</f>
        <v>-4.4999999999959073</v>
      </c>
      <c r="K1107" s="397">
        <f>(G1107-$G$1106)*100</f>
        <v>-4.4999999999959073</v>
      </c>
      <c r="L1107" s="397">
        <f t="shared" ref="L1107" si="2594">H1107/(D1107-D1106)</f>
        <v>0.28960916801260417</v>
      </c>
      <c r="M1107" s="397">
        <f t="shared" ref="M1107" si="2595">ABS(J1107/(D1107-D1106))</f>
        <v>0.32142857142827908</v>
      </c>
      <c r="N1107" s="398" t="str">
        <f t="shared" ref="N1107" si="2596">IF(L1107&lt;=0.25,"OK",IF(AND(0.25&lt;L1107,L1107&lt;=1),"ATENÇÃO",IF(AND(1&lt;L1107,L1107&lt;=4),"ALERTA",IF(AND(4&lt;L1107,L1107&lt;=14),"INTERVENÇÃO","PARALISAÇÃO"))))</f>
        <v>ATENÇÃO</v>
      </c>
      <c r="O1107" s="398" t="str">
        <f t="shared" ref="O1107" si="2597">IF(M1107&lt;=0.25,"OK",IF(AND(0.25&lt;M1107,M1107&lt;=1),"ATENÇÃO",IF(AND(1&lt;M1107,M1107&lt;=4),"ALERTA",IF(AND(4&lt;M1107,M1107&lt;=14),"INTERVENÇÃO","PARALISAÇÃO"))))</f>
        <v>ATENÇÃO</v>
      </c>
      <c r="P1107" s="398" t="str">
        <f t="shared" ref="P1107" si="2598">IF(L1107&lt;=1,"COND. MIN.",IF(AND(1&lt;L1107, L1107&lt;=2),"ATENÇÃO",IF(AND(2&lt;L1107,L1107&lt;=5),"ALERTA","INTERVENÇÃO")))</f>
        <v>COND. MIN.</v>
      </c>
      <c r="Q1107" s="398" t="str">
        <f t="shared" ref="Q1107:Q1143" si="2599">IF(M1107&lt;=2,"COND. MIN.",IF(AND(2&lt;M1107, M1107&lt;=4),"ATENÇÃO",IF(AND(4&lt;M1107, M1107&lt;=10),"ALERTA","INTERVENÇÃO")))</f>
        <v>COND. MIN.</v>
      </c>
      <c r="R1107" s="636"/>
      <c r="S1107" s="636"/>
      <c r="T1107" s="625"/>
      <c r="U1107" s="625"/>
      <c r="V1107" s="356">
        <f t="shared" ref="V1107:V1143" si="2600">(E1107-$E$1106)*100</f>
        <v>3.060000017285347</v>
      </c>
      <c r="W1107" s="356">
        <f t="shared" ref="W1107:W1143" si="2601">(F1107-$F$1106)*100</f>
        <v>-2.6600000099278986</v>
      </c>
      <c r="X1107" s="361" t="str">
        <f t="shared" ref="X1107" si="2602">IF(V1107&gt;0,"NORTE","SUL")</f>
        <v>NORTE</v>
      </c>
      <c r="Y1107" s="361" t="str">
        <f t="shared" ref="Y1107" si="2603">IF(W1107&gt;0,"LESTE","OESTE")</f>
        <v>OESTE</v>
      </c>
      <c r="Z1107" s="361" t="str">
        <f t="shared" ref="Z1107" si="2604">IF(AND(X1107="SUL", Y1107="LESTE"),"SUDESTE", IF(AND(X1107="SUL", Y1107="OESTE"), "SUDOESTE", IF(AND(X1107="NORTE", Y1107="LESTE"), "NORDESTE", "NOROESTE")))</f>
        <v>NOROESTE</v>
      </c>
      <c r="AA1107" s="400">
        <f t="shared" ref="AA1107:AA1143" si="2605">ABS(ROUND(W1107,2)/ROUND(I1107,2))</f>
        <v>0.65679012345679022</v>
      </c>
      <c r="AB1107" s="401">
        <f t="shared" ref="AB1107" si="2606">DEGREES(ASIN(AA1107))</f>
        <v>41.055526373052501</v>
      </c>
      <c r="AC1107" s="360" t="s">
        <v>196</v>
      </c>
    </row>
    <row r="1108" spans="1:29" ht="17.25" customHeight="1" x14ac:dyDescent="0.25">
      <c r="A1108" s="434" t="str">
        <f t="shared" si="2436"/>
        <v>MS 203</v>
      </c>
      <c r="B1108" s="661">
        <f t="shared" si="2569"/>
        <v>42</v>
      </c>
      <c r="C1108" s="661" t="str">
        <f t="shared" si="2570"/>
        <v>MS 203-42</v>
      </c>
      <c r="D1108" s="346">
        <f t="shared" si="2591"/>
        <v>42181</v>
      </c>
      <c r="E1108" s="347">
        <v>7161966.2287999997</v>
      </c>
      <c r="F1108" s="348">
        <v>665772.43999999994</v>
      </c>
      <c r="G1108" s="348">
        <v>907.19399999999996</v>
      </c>
      <c r="H1108" s="425">
        <f t="shared" ref="H1108:H1109" si="2607">SQRT((E1108-E1107)^2+(F1108-F1107)^2)*100</f>
        <v>2.2454398524822077</v>
      </c>
      <c r="I1108" s="397">
        <f t="shared" ref="I1108:I1109" si="2608">SQRT((E1108-$E$1106)^2+(F1108-$F$1106)^2)*100</f>
        <v>3.527548730143458</v>
      </c>
      <c r="J1108" s="397">
        <f t="shared" ref="J1108:J1109" si="2609">(G1108-G1107)*100</f>
        <v>-1.2000000000057298</v>
      </c>
      <c r="K1108" s="397">
        <f t="shared" ref="K1108:K1109" si="2610">(G1108-$G$1106)*100</f>
        <v>-5.7000000000016371</v>
      </c>
      <c r="L1108" s="397">
        <f t="shared" ref="L1108:L1109" si="2611">H1108/(D1108-D1107)</f>
        <v>0.32077712178317253</v>
      </c>
      <c r="M1108" s="397">
        <f t="shared" ref="M1108:M1109" si="2612">ABS(J1108/(D1108-D1107))</f>
        <v>0.17142857142938997</v>
      </c>
      <c r="N1108" s="398" t="str">
        <f t="shared" ref="N1108:N1109" si="2613">IF(L1108&lt;=0.25,"OK",IF(AND(0.25&lt;L1108,L1108&lt;=1),"ATENÇÃO",IF(AND(1&lt;L1108,L1108&lt;=4),"ALERTA",IF(AND(4&lt;L1108,L1108&lt;=14),"INTERVENÇÃO","PARALISAÇÃO"))))</f>
        <v>ATENÇÃO</v>
      </c>
      <c r="O1108" s="398" t="str">
        <f t="shared" ref="O1108:O1109" si="2614">IF(M1108&lt;=0.25,"OK",IF(AND(0.25&lt;M1108,M1108&lt;=1),"ATENÇÃO",IF(AND(1&lt;M1108,M1108&lt;=4),"ALERTA",IF(AND(4&lt;M1108,M1108&lt;=14),"INTERVENÇÃO","PARALISAÇÃO"))))</f>
        <v>OK</v>
      </c>
      <c r="P1108" s="398" t="str">
        <f t="shared" ref="P1108:P1109" si="2615">IF(L1108&lt;=1,"COND. MIN.",IF(AND(1&lt;L1108, L1108&lt;=2),"ATENÇÃO",IF(AND(2&lt;L1108,L1108&lt;=5),"ALERTA","INTERVENÇÃO")))</f>
        <v>COND. MIN.</v>
      </c>
      <c r="Q1108" s="398" t="str">
        <f t="shared" si="2599"/>
        <v>COND. MIN.</v>
      </c>
      <c r="R1108" s="636"/>
      <c r="S1108" s="636"/>
      <c r="T1108" s="625"/>
      <c r="U1108" s="625"/>
      <c r="V1108" s="356">
        <f t="shared" si="2600"/>
        <v>0.93999998643994331</v>
      </c>
      <c r="W1108" s="356">
        <f t="shared" si="2601"/>
        <v>-3.4000000101514161</v>
      </c>
      <c r="X1108" s="361" t="str">
        <f t="shared" ref="X1108:X1109" si="2616">IF(V1108&gt;0,"NORTE","SUL")</f>
        <v>NORTE</v>
      </c>
      <c r="Y1108" s="361" t="str">
        <f t="shared" ref="Y1108:Y1109" si="2617">IF(W1108&gt;0,"LESTE","OESTE")</f>
        <v>OESTE</v>
      </c>
      <c r="Z1108" s="361" t="str">
        <f t="shared" ref="Z1108:Z1109" si="2618">IF(AND(X1108="SUL", Y1108="LESTE"),"SUDESTE", IF(AND(X1108="SUL", Y1108="OESTE"), "SUDOESTE", IF(AND(X1108="NORTE", Y1108="LESTE"), "NORDESTE", "NOROESTE")))</f>
        <v>NOROESTE</v>
      </c>
      <c r="AA1108" s="400">
        <f t="shared" si="2605"/>
        <v>0.96317280453257792</v>
      </c>
      <c r="AB1108" s="401">
        <f t="shared" ref="AB1108:AB1109" si="2619">DEGREES(ASIN(AA1108))</f>
        <v>74.402181389966728</v>
      </c>
      <c r="AC1108" s="360"/>
    </row>
    <row r="1109" spans="1:29" ht="17.25" customHeight="1" x14ac:dyDescent="0.25">
      <c r="A1109" s="434" t="str">
        <f t="shared" si="2436"/>
        <v>MS 203</v>
      </c>
      <c r="B1109" s="661">
        <f t="shared" si="2569"/>
        <v>43</v>
      </c>
      <c r="C1109" s="661" t="str">
        <f t="shared" si="2570"/>
        <v>MS 203-43</v>
      </c>
      <c r="D1109" s="346">
        <f t="shared" si="2591"/>
        <v>42188</v>
      </c>
      <c r="E1109" s="347">
        <v>7161966.2313000001</v>
      </c>
      <c r="F1109" s="348">
        <v>665772.4338</v>
      </c>
      <c r="G1109" s="348">
        <v>907.17399999999998</v>
      </c>
      <c r="H1109" s="425">
        <f t="shared" si="2607"/>
        <v>0.66850580678004523</v>
      </c>
      <c r="I1109" s="397">
        <f t="shared" si="2608"/>
        <v>4.1924336730405276</v>
      </c>
      <c r="J1109" s="397">
        <f t="shared" si="2609"/>
        <v>-1.999999999998181</v>
      </c>
      <c r="K1109" s="397">
        <f t="shared" si="2610"/>
        <v>-7.6999999999998181</v>
      </c>
      <c r="L1109" s="397">
        <f t="shared" si="2611"/>
        <v>9.5500829540006466E-2</v>
      </c>
      <c r="M1109" s="397">
        <f t="shared" si="2612"/>
        <v>0.28571428571402585</v>
      </c>
      <c r="N1109" s="398" t="str">
        <f t="shared" si="2613"/>
        <v>OK</v>
      </c>
      <c r="O1109" s="398" t="str">
        <f t="shared" si="2614"/>
        <v>ATENÇÃO</v>
      </c>
      <c r="P1109" s="398" t="str">
        <f t="shared" si="2615"/>
        <v>COND. MIN.</v>
      </c>
      <c r="Q1109" s="398" t="str">
        <f t="shared" si="2599"/>
        <v>COND. MIN.</v>
      </c>
      <c r="R1109" s="636"/>
      <c r="S1109" s="636"/>
      <c r="T1109" s="625"/>
      <c r="U1109" s="625"/>
      <c r="V1109" s="356">
        <f t="shared" si="2600"/>
        <v>1.1900000274181366</v>
      </c>
      <c r="W1109" s="356">
        <f t="shared" si="2601"/>
        <v>-4.0200000046752393</v>
      </c>
      <c r="X1109" s="361" t="str">
        <f t="shared" si="2616"/>
        <v>NORTE</v>
      </c>
      <c r="Y1109" s="361" t="str">
        <f t="shared" si="2617"/>
        <v>OESTE</v>
      </c>
      <c r="Z1109" s="361" t="str">
        <f t="shared" si="2618"/>
        <v>NOROESTE</v>
      </c>
      <c r="AA1109" s="400">
        <f t="shared" si="2605"/>
        <v>0.95942720763723133</v>
      </c>
      <c r="AB1109" s="401">
        <f t="shared" si="2619"/>
        <v>73.622994161541385</v>
      </c>
      <c r="AC1109" s="360"/>
    </row>
    <row r="1110" spans="1:29" ht="17.25" customHeight="1" x14ac:dyDescent="0.25">
      <c r="A1110" s="434" t="str">
        <f t="shared" si="2436"/>
        <v>MS 203</v>
      </c>
      <c r="B1110" s="661">
        <f t="shared" si="2569"/>
        <v>44</v>
      </c>
      <c r="C1110" s="661" t="str">
        <f t="shared" si="2570"/>
        <v>MS 203-44</v>
      </c>
      <c r="D1110" s="346">
        <f t="shared" si="2591"/>
        <v>42195</v>
      </c>
      <c r="E1110" s="347">
        <v>7161966.2211999996</v>
      </c>
      <c r="F1110" s="348">
        <v>665772.43359999999</v>
      </c>
      <c r="G1110" s="348">
        <v>907.16300000000001</v>
      </c>
      <c r="H1110" s="425">
        <f t="shared" ref="H1110:H1111" si="2620">SQRT((E1110-E1109)^2+(F1110-F1109)^2)*100</f>
        <v>1.0101980541954376</v>
      </c>
      <c r="I1110" s="397">
        <f t="shared" ref="I1110:I1111" si="2621">SQRT((E1110-$E$1106)^2+(F1110-$F$1106)^2)*100</f>
        <v>4.044007917395378</v>
      </c>
      <c r="J1110" s="397">
        <f t="shared" ref="J1110:J1111" si="2622">(G1110-G1109)*100</f>
        <v>-1.0999999999967258</v>
      </c>
      <c r="K1110" s="397">
        <f t="shared" ref="K1110:K1111" si="2623">(G1110-$G$1106)*100</f>
        <v>-8.7999999999965439</v>
      </c>
      <c r="L1110" s="397">
        <f t="shared" ref="L1110:L1111" si="2624">H1110/(D1110-D1109)</f>
        <v>0.14431400774220537</v>
      </c>
      <c r="M1110" s="397">
        <f t="shared" ref="M1110:M1111" si="2625">ABS(J1110/(D1110-D1109))</f>
        <v>0.1571428571423894</v>
      </c>
      <c r="N1110" s="398" t="str">
        <f t="shared" ref="N1110:N1111" si="2626">IF(L1110&lt;=0.25,"OK",IF(AND(0.25&lt;L1110,L1110&lt;=1),"ATENÇÃO",IF(AND(1&lt;L1110,L1110&lt;=4),"ALERTA",IF(AND(4&lt;L1110,L1110&lt;=14),"INTERVENÇÃO","PARALISAÇÃO"))))</f>
        <v>OK</v>
      </c>
      <c r="O1110" s="398" t="str">
        <f t="shared" ref="O1110:O1111" si="2627">IF(M1110&lt;=0.25,"OK",IF(AND(0.25&lt;M1110,M1110&lt;=1),"ATENÇÃO",IF(AND(1&lt;M1110,M1110&lt;=4),"ALERTA",IF(AND(4&lt;M1110,M1110&lt;=14),"INTERVENÇÃO","PARALISAÇÃO"))))</f>
        <v>OK</v>
      </c>
      <c r="P1110" s="398" t="str">
        <f t="shared" ref="P1110:P1111" si="2628">IF(L1110&lt;=1,"COND. MIN.",IF(AND(1&lt;L1110, L1110&lt;=2),"ATENÇÃO",IF(AND(2&lt;L1110,L1110&lt;=5),"ALERTA","INTERVENÇÃO")))</f>
        <v>COND. MIN.</v>
      </c>
      <c r="Q1110" s="398" t="str">
        <f t="shared" si="2599"/>
        <v>COND. MIN.</v>
      </c>
      <c r="R1110" s="636"/>
      <c r="S1110" s="636"/>
      <c r="T1110" s="625"/>
      <c r="U1110" s="625"/>
      <c r="V1110" s="356">
        <f t="shared" si="2600"/>
        <v>0.17999997362494469</v>
      </c>
      <c r="W1110" s="356">
        <f t="shared" si="2601"/>
        <v>-4.0400000056251884</v>
      </c>
      <c r="X1110" s="361" t="str">
        <f t="shared" ref="X1110:X1111" si="2629">IF(V1110&gt;0,"NORTE","SUL")</f>
        <v>NORTE</v>
      </c>
      <c r="Y1110" s="361" t="str">
        <f t="shared" ref="Y1110:Y1111" si="2630">IF(W1110&gt;0,"LESTE","OESTE")</f>
        <v>OESTE</v>
      </c>
      <c r="Z1110" s="361" t="str">
        <f t="shared" ref="Z1110:Z1111" si="2631">IF(AND(X1110="SUL", Y1110="LESTE"),"SUDESTE", IF(AND(X1110="SUL", Y1110="OESTE"), "SUDOESTE", IF(AND(X1110="NORTE", Y1110="LESTE"), "NORDESTE", "NOROESTE")))</f>
        <v>NOROESTE</v>
      </c>
      <c r="AA1110" s="400">
        <f t="shared" si="2605"/>
        <v>1</v>
      </c>
      <c r="AB1110" s="401">
        <f t="shared" ref="AB1110:AB1111" si="2632">DEGREES(ASIN(AA1110))</f>
        <v>90</v>
      </c>
      <c r="AC1110" s="360"/>
    </row>
    <row r="1111" spans="1:29" ht="17.25" customHeight="1" x14ac:dyDescent="0.25">
      <c r="A1111" s="434" t="str">
        <f t="shared" si="2436"/>
        <v>MS 203</v>
      </c>
      <c r="B1111" s="661">
        <f t="shared" si="2569"/>
        <v>45</v>
      </c>
      <c r="C1111" s="661" t="str">
        <f t="shared" si="2570"/>
        <v>MS 203-45</v>
      </c>
      <c r="D1111" s="346">
        <f t="shared" si="2591"/>
        <v>42202</v>
      </c>
      <c r="E1111" s="347">
        <v>7161966.2341</v>
      </c>
      <c r="F1111" s="348">
        <v>665772.41799999995</v>
      </c>
      <c r="G1111" s="348">
        <v>907.13800000000003</v>
      </c>
      <c r="H1111" s="425">
        <f t="shared" si="2620"/>
        <v>2.0242776801314593</v>
      </c>
      <c r="I1111" s="397">
        <f t="shared" si="2621"/>
        <v>5.7897236688656939</v>
      </c>
      <c r="J1111" s="397">
        <f t="shared" si="2622"/>
        <v>-2.4999999999977263</v>
      </c>
      <c r="K1111" s="397">
        <f t="shared" si="2623"/>
        <v>-11.29999999999427</v>
      </c>
      <c r="L1111" s="397">
        <f t="shared" si="2624"/>
        <v>0.28918252573306563</v>
      </c>
      <c r="M1111" s="397">
        <f t="shared" si="2625"/>
        <v>0.3571428571425323</v>
      </c>
      <c r="N1111" s="398" t="str">
        <f t="shared" si="2626"/>
        <v>ATENÇÃO</v>
      </c>
      <c r="O1111" s="398" t="str">
        <f t="shared" si="2627"/>
        <v>ATENÇÃO</v>
      </c>
      <c r="P1111" s="398" t="str">
        <f t="shared" si="2628"/>
        <v>COND. MIN.</v>
      </c>
      <c r="Q1111" s="398" t="str">
        <f t="shared" si="2599"/>
        <v>COND. MIN.</v>
      </c>
      <c r="R1111" s="636"/>
      <c r="S1111" s="636"/>
      <c r="T1111" s="625"/>
      <c r="U1111" s="625"/>
      <c r="V1111" s="356">
        <f t="shared" si="2600"/>
        <v>1.4700000174343586</v>
      </c>
      <c r="W1111" s="356">
        <f t="shared" si="2601"/>
        <v>-5.6000000098720193</v>
      </c>
      <c r="X1111" s="361" t="str">
        <f t="shared" si="2629"/>
        <v>NORTE</v>
      </c>
      <c r="Y1111" s="361" t="str">
        <f t="shared" si="2630"/>
        <v>OESTE</v>
      </c>
      <c r="Z1111" s="361" t="str">
        <f t="shared" si="2631"/>
        <v>NOROESTE</v>
      </c>
      <c r="AA1111" s="400">
        <f t="shared" si="2605"/>
        <v>0.96718480138169249</v>
      </c>
      <c r="AB1111" s="401">
        <f t="shared" si="2632"/>
        <v>75.281282132837219</v>
      </c>
      <c r="AC1111" s="360"/>
    </row>
    <row r="1112" spans="1:29" ht="17.25" customHeight="1" x14ac:dyDescent="0.25">
      <c r="A1112" s="434" t="str">
        <f t="shared" si="2436"/>
        <v>MS 203</v>
      </c>
      <c r="B1112" s="661">
        <f t="shared" si="2569"/>
        <v>46</v>
      </c>
      <c r="C1112" s="661" t="str">
        <f t="shared" si="2570"/>
        <v>MS 203-46</v>
      </c>
      <c r="D1112" s="346">
        <f t="shared" si="2591"/>
        <v>42209</v>
      </c>
      <c r="E1112" s="347">
        <v>7161966.2307000002</v>
      </c>
      <c r="F1112" s="348">
        <v>665772.42570000002</v>
      </c>
      <c r="G1112" s="348">
        <v>907.11</v>
      </c>
      <c r="H1112" s="425">
        <f t="shared" ref="H1112:H1113" si="2633">SQRT((E1112-E1111)^2+(F1112-F1111)^2)*100</f>
        <v>0.84172441970948209</v>
      </c>
      <c r="I1112" s="397">
        <f t="shared" ref="I1112:I1113" si="2634">SQRT((E1112-$E$1106)^2+(F1112-$F$1106)^2)*100</f>
        <v>4.9604233796164383</v>
      </c>
      <c r="J1112" s="397">
        <f t="shared" ref="J1112:J1113" si="2635">(G1112-G1111)*100</f>
        <v>-2.8000000000020009</v>
      </c>
      <c r="K1112" s="397">
        <f t="shared" ref="K1112:K1113" si="2636">(G1112-$G$1106)*100</f>
        <v>-14.099999999996271</v>
      </c>
      <c r="L1112" s="397">
        <f t="shared" ref="L1112:L1113" si="2637">H1112/(D1112-D1111)</f>
        <v>0.12024634567278315</v>
      </c>
      <c r="M1112" s="397">
        <f t="shared" ref="M1112:M1113" si="2638">ABS(J1112/(D1112-D1111))</f>
        <v>0.40000000000028585</v>
      </c>
      <c r="N1112" s="398" t="str">
        <f t="shared" ref="N1112:N1113" si="2639">IF(L1112&lt;=0.25,"OK",IF(AND(0.25&lt;L1112,L1112&lt;=1),"ATENÇÃO",IF(AND(1&lt;L1112,L1112&lt;=4),"ALERTA",IF(AND(4&lt;L1112,L1112&lt;=14),"INTERVENÇÃO","PARALISAÇÃO"))))</f>
        <v>OK</v>
      </c>
      <c r="O1112" s="398" t="str">
        <f t="shared" ref="O1112:O1113" si="2640">IF(M1112&lt;=0.25,"OK",IF(AND(0.25&lt;M1112,M1112&lt;=1),"ATENÇÃO",IF(AND(1&lt;M1112,M1112&lt;=4),"ALERTA",IF(AND(4&lt;M1112,M1112&lt;=14),"INTERVENÇÃO","PARALISAÇÃO"))))</f>
        <v>ATENÇÃO</v>
      </c>
      <c r="P1112" s="398" t="str">
        <f t="shared" ref="P1112:P1113" si="2641">IF(L1112&lt;=1,"COND. MIN.",IF(AND(1&lt;L1112, L1112&lt;=2),"ATENÇÃO",IF(AND(2&lt;L1112,L1112&lt;=5),"ALERTA","INTERVENÇÃO")))</f>
        <v>COND. MIN.</v>
      </c>
      <c r="Q1112" s="398" t="str">
        <f t="shared" si="2599"/>
        <v>COND. MIN.</v>
      </c>
      <c r="R1112" s="636"/>
      <c r="S1112" s="636"/>
      <c r="T1112" s="625"/>
      <c r="U1112" s="625"/>
      <c r="V1112" s="356">
        <f t="shared" si="2600"/>
        <v>1.1300000362098217</v>
      </c>
      <c r="W1112" s="356">
        <f t="shared" si="2601"/>
        <v>-4.8300000024028122</v>
      </c>
      <c r="X1112" s="361" t="str">
        <f t="shared" ref="X1112:X1113" si="2642">IF(V1112&gt;0,"NORTE","SUL")</f>
        <v>NORTE</v>
      </c>
      <c r="Y1112" s="361" t="str">
        <f t="shared" ref="Y1112:Y1113" si="2643">IF(W1112&gt;0,"LESTE","OESTE")</f>
        <v>OESTE</v>
      </c>
      <c r="Z1112" s="361" t="str">
        <f t="shared" ref="Z1112:Z1113" si="2644">IF(AND(X1112="SUL", Y1112="LESTE"),"SUDESTE", IF(AND(X1112="SUL", Y1112="OESTE"), "SUDOESTE", IF(AND(X1112="NORTE", Y1112="LESTE"), "NORDESTE", "NOROESTE")))</f>
        <v>NOROESTE</v>
      </c>
      <c r="AA1112" s="400">
        <f t="shared" si="2605"/>
        <v>0.97379032258064513</v>
      </c>
      <c r="AB1112" s="401">
        <f t="shared" ref="AB1112:AB1113" si="2645">DEGREES(ASIN(AA1112))</f>
        <v>76.853152685019111</v>
      </c>
      <c r="AC1112" s="360"/>
    </row>
    <row r="1113" spans="1:29" ht="17.25" customHeight="1" x14ac:dyDescent="0.25">
      <c r="A1113" s="434" t="str">
        <f t="shared" si="2436"/>
        <v>MS 203</v>
      </c>
      <c r="B1113" s="661">
        <f t="shared" si="2569"/>
        <v>47</v>
      </c>
      <c r="C1113" s="661" t="str">
        <f t="shared" si="2570"/>
        <v>MS 203-47</v>
      </c>
      <c r="D1113" s="346">
        <f t="shared" si="2591"/>
        <v>42216</v>
      </c>
      <c r="E1113" s="347">
        <v>7161966.2474999996</v>
      </c>
      <c r="F1113" s="348">
        <v>665772.4338</v>
      </c>
      <c r="G1113" s="348">
        <v>907.09699999999998</v>
      </c>
      <c r="H1113" s="425">
        <f t="shared" si="2633"/>
        <v>1.8650736701389861</v>
      </c>
      <c r="I1113" s="397">
        <f t="shared" si="2634"/>
        <v>4.9047425930863211</v>
      </c>
      <c r="J1113" s="397">
        <f t="shared" si="2635"/>
        <v>-1.3000000000033651</v>
      </c>
      <c r="K1113" s="397">
        <f t="shared" si="2636"/>
        <v>-15.399999999999636</v>
      </c>
      <c r="L1113" s="397">
        <f t="shared" si="2637"/>
        <v>0.26643909573414087</v>
      </c>
      <c r="M1113" s="397">
        <f t="shared" si="2638"/>
        <v>0.18571428571476645</v>
      </c>
      <c r="N1113" s="398" t="str">
        <f t="shared" si="2639"/>
        <v>ATENÇÃO</v>
      </c>
      <c r="O1113" s="398" t="str">
        <f t="shared" si="2640"/>
        <v>OK</v>
      </c>
      <c r="P1113" s="398" t="str">
        <f t="shared" si="2641"/>
        <v>COND. MIN.</v>
      </c>
      <c r="Q1113" s="398" t="str">
        <f t="shared" si="2599"/>
        <v>COND. MIN.</v>
      </c>
      <c r="R1113" s="636"/>
      <c r="S1113" s="636"/>
      <c r="T1113" s="625"/>
      <c r="U1113" s="625"/>
      <c r="V1113" s="356">
        <f t="shared" si="2600"/>
        <v>2.8099999763071537</v>
      </c>
      <c r="W1113" s="356">
        <f t="shared" si="2601"/>
        <v>-4.0200000046752393</v>
      </c>
      <c r="X1113" s="361" t="str">
        <f t="shared" si="2642"/>
        <v>NORTE</v>
      </c>
      <c r="Y1113" s="361" t="str">
        <f t="shared" si="2643"/>
        <v>OESTE</v>
      </c>
      <c r="Z1113" s="361" t="str">
        <f t="shared" si="2644"/>
        <v>NOROESTE</v>
      </c>
      <c r="AA1113" s="400">
        <f t="shared" si="2605"/>
        <v>0.82040816326530597</v>
      </c>
      <c r="AB1113" s="401">
        <f t="shared" si="2645"/>
        <v>55.125673354464269</v>
      </c>
      <c r="AC1113" s="360"/>
    </row>
    <row r="1114" spans="1:29" ht="17.25" customHeight="1" x14ac:dyDescent="0.25">
      <c r="A1114" s="434" t="str">
        <f t="shared" si="2436"/>
        <v>MS 203</v>
      </c>
      <c r="B1114" s="661">
        <f t="shared" si="2569"/>
        <v>48</v>
      </c>
      <c r="C1114" s="661" t="str">
        <f t="shared" si="2570"/>
        <v>MS 203-48</v>
      </c>
      <c r="D1114" s="346">
        <f t="shared" si="2591"/>
        <v>42223</v>
      </c>
      <c r="E1114" s="347">
        <v>7161966.2569000004</v>
      </c>
      <c r="F1114" s="348">
        <v>665772.41969999997</v>
      </c>
      <c r="G1114" s="348">
        <v>907.08</v>
      </c>
      <c r="H1114" s="425">
        <f t="shared" ref="H1114" si="2646">SQRT((E1114-E1113)^2+(F1114-F1113)^2)*100</f>
        <v>1.6946091460554984</v>
      </c>
      <c r="I1114" s="397">
        <f t="shared" ref="I1114" si="2647">SQRT((E1114-$E$1106)^2+(F1114-$F$1106)^2)*100</f>
        <v>6.5990454235312717</v>
      </c>
      <c r="J1114" s="397">
        <f t="shared" ref="J1114" si="2648">(G1114-G1113)*100</f>
        <v>-1.6999999999939064</v>
      </c>
      <c r="K1114" s="397">
        <f t="shared" ref="K1114" si="2649">(G1114-$G$1106)*100</f>
        <v>-17.099999999993543</v>
      </c>
      <c r="L1114" s="397">
        <f t="shared" ref="L1114" si="2650">H1114/(D1114-D1113)</f>
        <v>0.2420870208650712</v>
      </c>
      <c r="M1114" s="397">
        <f t="shared" ref="M1114" si="2651">ABS(J1114/(D1114-D1113))</f>
        <v>0.24285714285627233</v>
      </c>
      <c r="N1114" s="398" t="str">
        <f t="shared" ref="N1114" si="2652">IF(L1114&lt;=0.25,"OK",IF(AND(0.25&lt;L1114,L1114&lt;=1),"ATENÇÃO",IF(AND(1&lt;L1114,L1114&lt;=4),"ALERTA",IF(AND(4&lt;L1114,L1114&lt;=14),"INTERVENÇÃO","PARALISAÇÃO"))))</f>
        <v>OK</v>
      </c>
      <c r="O1114" s="398" t="str">
        <f t="shared" ref="O1114" si="2653">IF(M1114&lt;=0.25,"OK",IF(AND(0.25&lt;M1114,M1114&lt;=1),"ATENÇÃO",IF(AND(1&lt;M1114,M1114&lt;=4),"ALERTA",IF(AND(4&lt;M1114,M1114&lt;=14),"INTERVENÇÃO","PARALISAÇÃO"))))</f>
        <v>OK</v>
      </c>
      <c r="P1114" s="398" t="str">
        <f t="shared" ref="P1114" si="2654">IF(L1114&lt;=1,"COND. MIN.",IF(AND(1&lt;L1114, L1114&lt;=2),"ATENÇÃO",IF(AND(2&lt;L1114,L1114&lt;=5),"ALERTA","INTERVENÇÃO")))</f>
        <v>COND. MIN.</v>
      </c>
      <c r="Q1114" s="398" t="str">
        <f t="shared" si="2599"/>
        <v>COND. MIN.</v>
      </c>
      <c r="R1114" s="636"/>
      <c r="S1114" s="636"/>
      <c r="T1114" s="625"/>
      <c r="U1114" s="625"/>
      <c r="V1114" s="356">
        <f t="shared" si="2600"/>
        <v>3.7500000558793545</v>
      </c>
      <c r="W1114" s="356">
        <f t="shared" si="2601"/>
        <v>-5.4300000076182187</v>
      </c>
      <c r="X1114" s="361" t="str">
        <f t="shared" ref="X1114" si="2655">IF(V1114&gt;0,"NORTE","SUL")</f>
        <v>NORTE</v>
      </c>
      <c r="Y1114" s="361" t="str">
        <f t="shared" ref="Y1114" si="2656">IF(W1114&gt;0,"LESTE","OESTE")</f>
        <v>OESTE</v>
      </c>
      <c r="Z1114" s="361" t="str">
        <f t="shared" ref="Z1114" si="2657">IF(AND(X1114="SUL", Y1114="LESTE"),"SUDESTE", IF(AND(X1114="SUL", Y1114="OESTE"), "SUDOESTE", IF(AND(X1114="NORTE", Y1114="LESTE"), "NORDESTE", "NOROESTE")))</f>
        <v>NOROESTE</v>
      </c>
      <c r="AA1114" s="400">
        <f t="shared" si="2605"/>
        <v>0.82272727272727275</v>
      </c>
      <c r="AB1114" s="401">
        <f t="shared" ref="AB1114" si="2658">DEGREES(ASIN(AA1114))</f>
        <v>55.358743512007408</v>
      </c>
      <c r="AC1114" s="360"/>
    </row>
    <row r="1115" spans="1:29" ht="17.25" customHeight="1" x14ac:dyDescent="0.25">
      <c r="A1115" s="434" t="str">
        <f t="shared" si="2436"/>
        <v>MS 203</v>
      </c>
      <c r="B1115" s="661">
        <f t="shared" si="2569"/>
        <v>49</v>
      </c>
      <c r="C1115" s="661" t="str">
        <f t="shared" si="2570"/>
        <v>MS 203-49</v>
      </c>
      <c r="D1115" s="346">
        <f t="shared" si="2591"/>
        <v>42230</v>
      </c>
      <c r="E1115" s="347">
        <v>7161966.2479999997</v>
      </c>
      <c r="F1115" s="348">
        <v>665772.38989999995</v>
      </c>
      <c r="G1115" s="348">
        <v>907.06200000000001</v>
      </c>
      <c r="H1115" s="425">
        <f t="shared" ref="H1115:H1117" si="2659">SQRT((E1115-E1114)^2+(F1115-F1114)^2)*100</f>
        <v>3.1100643302093669</v>
      </c>
      <c r="I1115" s="397">
        <f t="shared" ref="I1115:I1117" si="2660">SQRT((E1115-$E$1106)^2+(F1115-$F$1106)^2)*100</f>
        <v>8.8830006231290337</v>
      </c>
      <c r="J1115" s="397">
        <f t="shared" ref="J1115:J1117" si="2661">(G1115-G1114)*100</f>
        <v>-1.8000000000029104</v>
      </c>
      <c r="K1115" s="397">
        <f t="shared" ref="K1115:K1117" si="2662">(G1115-$G$1106)*100</f>
        <v>-18.899999999996453</v>
      </c>
      <c r="L1115" s="397">
        <f t="shared" ref="L1115:L1117" si="2663">H1115/(D1115-D1114)</f>
        <v>0.44429490431562385</v>
      </c>
      <c r="M1115" s="397">
        <f t="shared" ref="M1115:M1117" si="2664">ABS(J1115/(D1115-D1114))</f>
        <v>0.2571428571432729</v>
      </c>
      <c r="N1115" s="398" t="str">
        <f t="shared" ref="N1115:N1117" si="2665">IF(L1115&lt;=0.25,"OK",IF(AND(0.25&lt;L1115,L1115&lt;=1),"ATENÇÃO",IF(AND(1&lt;L1115,L1115&lt;=4),"ALERTA",IF(AND(4&lt;L1115,L1115&lt;=14),"INTERVENÇÃO","PARALISAÇÃO"))))</f>
        <v>ATENÇÃO</v>
      </c>
      <c r="O1115" s="398" t="str">
        <f t="shared" ref="O1115:O1117" si="2666">IF(M1115&lt;=0.25,"OK",IF(AND(0.25&lt;M1115,M1115&lt;=1),"ATENÇÃO",IF(AND(1&lt;M1115,M1115&lt;=4),"ALERTA",IF(AND(4&lt;M1115,M1115&lt;=14),"INTERVENÇÃO","PARALISAÇÃO"))))</f>
        <v>ATENÇÃO</v>
      </c>
      <c r="P1115" s="398" t="str">
        <f t="shared" ref="P1115:P1117" si="2667">IF(L1115&lt;=1,"COND. MIN.",IF(AND(1&lt;L1115, L1115&lt;=2),"ATENÇÃO",IF(AND(2&lt;L1115,L1115&lt;=5),"ALERTA","INTERVENÇÃO")))</f>
        <v>COND. MIN.</v>
      </c>
      <c r="Q1115" s="398" t="str">
        <f t="shared" si="2599"/>
        <v>COND. MIN.</v>
      </c>
      <c r="R1115" s="636"/>
      <c r="S1115" s="636"/>
      <c r="T1115" s="625"/>
      <c r="U1115" s="625"/>
      <c r="V1115" s="356">
        <f t="shared" si="2600"/>
        <v>2.8599999845027924</v>
      </c>
      <c r="W1115" s="356">
        <f t="shared" si="2601"/>
        <v>-8.4100000094622374</v>
      </c>
      <c r="X1115" s="361" t="str">
        <f t="shared" ref="X1115:X1117" si="2668">IF(V1115&gt;0,"NORTE","SUL")</f>
        <v>NORTE</v>
      </c>
      <c r="Y1115" s="361" t="str">
        <f t="shared" ref="Y1115:Y1117" si="2669">IF(W1115&gt;0,"LESTE","OESTE")</f>
        <v>OESTE</v>
      </c>
      <c r="Z1115" s="361" t="str">
        <f t="shared" ref="Z1115:Z1117" si="2670">IF(AND(X1115="SUL", Y1115="LESTE"),"SUDESTE", IF(AND(X1115="SUL", Y1115="OESTE"), "SUDOESTE", IF(AND(X1115="NORTE", Y1115="LESTE"), "NORDESTE", "NOROESTE")))</f>
        <v>NOROESTE</v>
      </c>
      <c r="AA1115" s="400">
        <f t="shared" si="2605"/>
        <v>0.947072072072072</v>
      </c>
      <c r="AB1115" s="401">
        <f t="shared" ref="AB1115:AB1117" si="2671">DEGREES(ASIN(AA1115))</f>
        <v>71.275317387591301</v>
      </c>
      <c r="AC1115" s="360"/>
    </row>
    <row r="1116" spans="1:29" ht="17.25" customHeight="1" x14ac:dyDescent="0.25">
      <c r="A1116" s="434" t="str">
        <f t="shared" si="2436"/>
        <v>MS 203</v>
      </c>
      <c r="B1116" s="661">
        <f t="shared" si="2569"/>
        <v>50</v>
      </c>
      <c r="C1116" s="661" t="str">
        <f t="shared" si="2570"/>
        <v>MS 203-50</v>
      </c>
      <c r="D1116" s="346">
        <f t="shared" si="2591"/>
        <v>42244</v>
      </c>
      <c r="E1116" s="347">
        <v>7161966.2439999999</v>
      </c>
      <c r="F1116" s="348">
        <v>665772.38729999994</v>
      </c>
      <c r="G1116" s="348">
        <v>907.02499999999998</v>
      </c>
      <c r="H1116" s="425">
        <f t="shared" si="2659"/>
        <v>0.47707439494730886</v>
      </c>
      <c r="I1116" s="397">
        <f t="shared" si="2660"/>
        <v>9.0122416876009623</v>
      </c>
      <c r="J1116" s="397">
        <f t="shared" si="2661"/>
        <v>-3.7000000000034561</v>
      </c>
      <c r="K1116" s="397">
        <f t="shared" si="2662"/>
        <v>-22.599999999999909</v>
      </c>
      <c r="L1116" s="397">
        <f t="shared" si="2663"/>
        <v>3.4076742496236344E-2</v>
      </c>
      <c r="M1116" s="397">
        <f t="shared" si="2664"/>
        <v>0.26428571428596115</v>
      </c>
      <c r="N1116" s="398" t="str">
        <f t="shared" si="2665"/>
        <v>OK</v>
      </c>
      <c r="O1116" s="398" t="str">
        <f t="shared" si="2666"/>
        <v>ATENÇÃO</v>
      </c>
      <c r="P1116" s="398" t="str">
        <f t="shared" si="2667"/>
        <v>COND. MIN.</v>
      </c>
      <c r="Q1116" s="398" t="str">
        <f t="shared" si="2599"/>
        <v>COND. MIN.</v>
      </c>
      <c r="R1116" s="636"/>
      <c r="S1116" s="636"/>
      <c r="T1116" s="625"/>
      <c r="U1116" s="625"/>
      <c r="V1116" s="356">
        <f t="shared" si="2600"/>
        <v>2.4600000120699406</v>
      </c>
      <c r="W1116" s="356">
        <f t="shared" si="2601"/>
        <v>-8.6700000101700425</v>
      </c>
      <c r="X1116" s="361" t="str">
        <f t="shared" si="2668"/>
        <v>NORTE</v>
      </c>
      <c r="Y1116" s="361" t="str">
        <f t="shared" si="2669"/>
        <v>OESTE</v>
      </c>
      <c r="Z1116" s="361" t="str">
        <f t="shared" si="2670"/>
        <v>NOROESTE</v>
      </c>
      <c r="AA1116" s="400">
        <f t="shared" si="2605"/>
        <v>0.96226415094339623</v>
      </c>
      <c r="AB1116" s="401">
        <f t="shared" si="2671"/>
        <v>74.209715789908415</v>
      </c>
      <c r="AC1116" s="360"/>
    </row>
    <row r="1117" spans="1:29" ht="17.25" customHeight="1" x14ac:dyDescent="0.25">
      <c r="A1117" s="434" t="str">
        <f t="shared" si="2436"/>
        <v>MS 203</v>
      </c>
      <c r="B1117" s="661">
        <f t="shared" si="2569"/>
        <v>51</v>
      </c>
      <c r="C1117" s="661" t="str">
        <f t="shared" si="2570"/>
        <v>MS 203-51</v>
      </c>
      <c r="D1117" s="346">
        <f t="shared" si="2591"/>
        <v>42251</v>
      </c>
      <c r="E1117" s="347">
        <v>7161966.2687999997</v>
      </c>
      <c r="F1117" s="348">
        <v>665772.4007</v>
      </c>
      <c r="G1117" s="348">
        <v>907.01400000000001</v>
      </c>
      <c r="H1117" s="425">
        <f t="shared" si="2659"/>
        <v>2.8188650031402656</v>
      </c>
      <c r="I1117" s="397">
        <f t="shared" si="2660"/>
        <v>8.8392590171456504</v>
      </c>
      <c r="J1117" s="397">
        <f t="shared" si="2661"/>
        <v>-1.0999999999967258</v>
      </c>
      <c r="K1117" s="397">
        <f t="shared" si="2662"/>
        <v>-23.699999999996635</v>
      </c>
      <c r="L1117" s="397">
        <f t="shared" si="2663"/>
        <v>0.40269500044860934</v>
      </c>
      <c r="M1117" s="397">
        <f t="shared" si="2664"/>
        <v>0.1571428571423894</v>
      </c>
      <c r="N1117" s="398" t="str">
        <f t="shared" si="2665"/>
        <v>ATENÇÃO</v>
      </c>
      <c r="O1117" s="398" t="str">
        <f t="shared" si="2666"/>
        <v>OK</v>
      </c>
      <c r="P1117" s="398" t="str">
        <f t="shared" si="2667"/>
        <v>COND. MIN.</v>
      </c>
      <c r="Q1117" s="398" t="str">
        <f t="shared" si="2599"/>
        <v>COND. MIN.</v>
      </c>
      <c r="R1117" s="636"/>
      <c r="S1117" s="636"/>
      <c r="T1117" s="625"/>
      <c r="U1117" s="625"/>
      <c r="V1117" s="356">
        <f t="shared" si="2600"/>
        <v>4.9399999901652336</v>
      </c>
      <c r="W1117" s="356">
        <f t="shared" si="2601"/>
        <v>-7.3300000047311187</v>
      </c>
      <c r="X1117" s="361" t="str">
        <f t="shared" si="2668"/>
        <v>NORTE</v>
      </c>
      <c r="Y1117" s="361" t="str">
        <f t="shared" si="2669"/>
        <v>OESTE</v>
      </c>
      <c r="Z1117" s="361" t="str">
        <f t="shared" si="2670"/>
        <v>NOROESTE</v>
      </c>
      <c r="AA1117" s="400">
        <f t="shared" si="2605"/>
        <v>0.829185520361991</v>
      </c>
      <c r="AB1117" s="401">
        <f t="shared" si="2671"/>
        <v>56.015161938073973</v>
      </c>
      <c r="AC1117" s="360"/>
    </row>
    <row r="1118" spans="1:29" ht="17.25" customHeight="1" x14ac:dyDescent="0.25">
      <c r="A1118" s="434" t="str">
        <f t="shared" si="2436"/>
        <v>MS 203</v>
      </c>
      <c r="B1118" s="661">
        <f t="shared" si="2569"/>
        <v>52</v>
      </c>
      <c r="C1118" s="661" t="str">
        <f t="shared" si="2570"/>
        <v>MS 203-52</v>
      </c>
      <c r="D1118" s="346">
        <f t="shared" si="2591"/>
        <v>42258</v>
      </c>
      <c r="E1118" s="347">
        <v>7161966.2488000002</v>
      </c>
      <c r="F1118" s="348">
        <v>665772.38359999994</v>
      </c>
      <c r="G1118" s="348">
        <v>906.995</v>
      </c>
      <c r="H1118" s="425">
        <f t="shared" ref="H1118" si="2672">SQRT((E1118-E1117)^2+(F1118-F1117)^2)*100</f>
        <v>2.6313684348964519</v>
      </c>
      <c r="I1118" s="397">
        <f t="shared" ref="I1118" si="2673">SQRT((E1118-$E$1106)^2+(F1118-$F$1106)^2)*100</f>
        <v>9.5060612448544113</v>
      </c>
      <c r="J1118" s="397">
        <f t="shared" ref="J1118" si="2674">(G1118-G1117)*100</f>
        <v>-1.9000000000005457</v>
      </c>
      <c r="K1118" s="397">
        <f t="shared" ref="K1118" si="2675">(G1118-$G$1106)*100</f>
        <v>-25.599999999997181</v>
      </c>
      <c r="L1118" s="397">
        <f t="shared" ref="L1118" si="2676">H1118/(D1118-D1117)</f>
        <v>0.37590977641377882</v>
      </c>
      <c r="M1118" s="397">
        <f t="shared" ref="M1118" si="2677">ABS(J1118/(D1118-D1117))</f>
        <v>0.2714285714286494</v>
      </c>
      <c r="N1118" s="398" t="str">
        <f t="shared" ref="N1118" si="2678">IF(L1118&lt;=0.25,"OK",IF(AND(0.25&lt;L1118,L1118&lt;=1),"ATENÇÃO",IF(AND(1&lt;L1118,L1118&lt;=4),"ALERTA",IF(AND(4&lt;L1118,L1118&lt;=14),"INTERVENÇÃO","PARALISAÇÃO"))))</f>
        <v>ATENÇÃO</v>
      </c>
      <c r="O1118" s="398" t="str">
        <f t="shared" ref="O1118" si="2679">IF(M1118&lt;=0.25,"OK",IF(AND(0.25&lt;M1118,M1118&lt;=1),"ATENÇÃO",IF(AND(1&lt;M1118,M1118&lt;=4),"ALERTA",IF(AND(4&lt;M1118,M1118&lt;=14),"INTERVENÇÃO","PARALISAÇÃO"))))</f>
        <v>ATENÇÃO</v>
      </c>
      <c r="P1118" s="398" t="str">
        <f t="shared" ref="P1118" si="2680">IF(L1118&lt;=1,"COND. MIN.",IF(AND(1&lt;L1118, L1118&lt;=2),"ATENÇÃO",IF(AND(2&lt;L1118,L1118&lt;=5),"ALERTA","INTERVENÇÃO")))</f>
        <v>COND. MIN.</v>
      </c>
      <c r="Q1118" s="398" t="str">
        <f t="shared" si="2599"/>
        <v>COND. MIN.</v>
      </c>
      <c r="R1118" s="636"/>
      <c r="S1118" s="636"/>
      <c r="T1118" s="625"/>
      <c r="U1118" s="625"/>
      <c r="V1118" s="356">
        <f t="shared" si="2600"/>
        <v>2.9400000348687172</v>
      </c>
      <c r="W1118" s="356">
        <f t="shared" si="2601"/>
        <v>-9.0400000102818012</v>
      </c>
      <c r="X1118" s="361" t="str">
        <f t="shared" ref="X1118" si="2681">IF(V1118&gt;0,"NORTE","SUL")</f>
        <v>NORTE</v>
      </c>
      <c r="Y1118" s="361" t="str">
        <f t="shared" ref="Y1118" si="2682">IF(W1118&gt;0,"LESTE","OESTE")</f>
        <v>OESTE</v>
      </c>
      <c r="Z1118" s="361" t="str">
        <f t="shared" ref="Z1118" si="2683">IF(AND(X1118="SUL", Y1118="LESTE"),"SUDESTE", IF(AND(X1118="SUL", Y1118="OESTE"), "SUDOESTE", IF(AND(X1118="NORTE", Y1118="LESTE"), "NORDESTE", "NOROESTE")))</f>
        <v>NOROESTE</v>
      </c>
      <c r="AA1118" s="400">
        <f t="shared" si="2605"/>
        <v>0.95057833859095686</v>
      </c>
      <c r="AB1118" s="401">
        <f t="shared" ref="AB1118" si="2684">DEGREES(ASIN(AA1118))</f>
        <v>71.911549705521878</v>
      </c>
      <c r="AC1118" s="360"/>
    </row>
    <row r="1119" spans="1:29" ht="17.25" customHeight="1" x14ac:dyDescent="0.25">
      <c r="A1119" s="434" t="str">
        <f t="shared" si="2436"/>
        <v>MS 203</v>
      </c>
      <c r="B1119" s="661">
        <f t="shared" si="2569"/>
        <v>53</v>
      </c>
      <c r="C1119" s="661" t="str">
        <f t="shared" si="2570"/>
        <v>MS 203-53</v>
      </c>
      <c r="D1119" s="346">
        <f t="shared" si="2591"/>
        <v>42265</v>
      </c>
      <c r="E1119" s="347">
        <v>7161966.2592000002</v>
      </c>
      <c r="F1119" s="348">
        <v>665772.38100000005</v>
      </c>
      <c r="G1119" s="348">
        <v>906.97799999999995</v>
      </c>
      <c r="H1119" s="425">
        <f t="shared" ref="H1119:H1120" si="2685">SQRT((E1119-E1118)^2+(F1119-F1118)^2)*100</f>
        <v>1.0720074627554608</v>
      </c>
      <c r="I1119" s="397">
        <f t="shared" ref="I1119:I1120" si="2686">SQRT((E1119-$E$1106)^2+(F1119-$F$1106)^2)*100</f>
        <v>10.115848965260685</v>
      </c>
      <c r="J1119" s="397">
        <f t="shared" ref="J1119:J1120" si="2687">(G1119-G1118)*100</f>
        <v>-1.7000000000052751</v>
      </c>
      <c r="K1119" s="397">
        <f t="shared" ref="K1119:K1120" si="2688">(G1119-$G$1106)*100</f>
        <v>-27.300000000002456</v>
      </c>
      <c r="L1119" s="397">
        <f t="shared" ref="L1119:L1120" si="2689">H1119/(D1119-D1118)</f>
        <v>0.15314392325078011</v>
      </c>
      <c r="M1119" s="397">
        <f t="shared" ref="M1119:M1120" si="2690">ABS(J1119/(D1119-D1118))</f>
        <v>0.24285714285789645</v>
      </c>
      <c r="N1119" s="398" t="str">
        <f t="shared" ref="N1119:N1120" si="2691">IF(L1119&lt;=0.25,"OK",IF(AND(0.25&lt;L1119,L1119&lt;=1),"ATENÇÃO",IF(AND(1&lt;L1119,L1119&lt;=4),"ALERTA",IF(AND(4&lt;L1119,L1119&lt;=14),"INTERVENÇÃO","PARALISAÇÃO"))))</f>
        <v>OK</v>
      </c>
      <c r="O1119" s="398" t="str">
        <f t="shared" ref="O1119:O1120" si="2692">IF(M1119&lt;=0.25,"OK",IF(AND(0.25&lt;M1119,M1119&lt;=1),"ATENÇÃO",IF(AND(1&lt;M1119,M1119&lt;=4),"ALERTA",IF(AND(4&lt;M1119,M1119&lt;=14),"INTERVENÇÃO","PARALISAÇÃO"))))</f>
        <v>OK</v>
      </c>
      <c r="P1119" s="398" t="str">
        <f t="shared" ref="P1119:P1120" si="2693">IF(L1119&lt;=1,"COND. MIN.",IF(AND(1&lt;L1119, L1119&lt;=2),"ATENÇÃO",IF(AND(2&lt;L1119,L1119&lt;=5),"ALERTA","INTERVENÇÃO")))</f>
        <v>COND. MIN.</v>
      </c>
      <c r="Q1119" s="398" t="str">
        <f t="shared" si="2599"/>
        <v>COND. MIN.</v>
      </c>
      <c r="R1119" s="636"/>
      <c r="S1119" s="636"/>
      <c r="T1119" s="625"/>
      <c r="U1119" s="625"/>
      <c r="V1119" s="356">
        <f t="shared" si="2600"/>
        <v>3.9800000376999378</v>
      </c>
      <c r="W1119" s="356">
        <f t="shared" si="2601"/>
        <v>-9.2999999993480742</v>
      </c>
      <c r="X1119" s="361" t="str">
        <f t="shared" ref="X1119:X1120" si="2694">IF(V1119&gt;0,"NORTE","SUL")</f>
        <v>NORTE</v>
      </c>
      <c r="Y1119" s="361" t="str">
        <f t="shared" ref="Y1119:Y1120" si="2695">IF(W1119&gt;0,"LESTE","OESTE")</f>
        <v>OESTE</v>
      </c>
      <c r="Z1119" s="361" t="str">
        <f t="shared" ref="Z1119:Z1120" si="2696">IF(AND(X1119="SUL", Y1119="LESTE"),"SUDESTE", IF(AND(X1119="SUL", Y1119="OESTE"), "SUDOESTE", IF(AND(X1119="NORTE", Y1119="LESTE"), "NORDESTE", "NOROESTE")))</f>
        <v>NOROESTE</v>
      </c>
      <c r="AA1119" s="400">
        <f t="shared" si="2605"/>
        <v>0.91897233201581041</v>
      </c>
      <c r="AB1119" s="401">
        <f t="shared" ref="AB1119:AB1120" si="2697">DEGREES(ASIN(AA1119))</f>
        <v>66.776303300449484</v>
      </c>
      <c r="AC1119" s="360"/>
    </row>
    <row r="1120" spans="1:29" ht="17.25" customHeight="1" x14ac:dyDescent="0.25">
      <c r="A1120" s="434" t="str">
        <f t="shared" si="2436"/>
        <v>MS 203</v>
      </c>
      <c r="B1120" s="661">
        <f t="shared" si="2569"/>
        <v>54</v>
      </c>
      <c r="C1120" s="661" t="str">
        <f t="shared" si="2570"/>
        <v>MS 203-54</v>
      </c>
      <c r="D1120" s="346">
        <f t="shared" si="2591"/>
        <v>42272</v>
      </c>
      <c r="E1120" s="347">
        <v>7161966.2789000003</v>
      </c>
      <c r="F1120" s="348">
        <v>665772.37890000001</v>
      </c>
      <c r="G1120" s="348">
        <v>906.96500000000003</v>
      </c>
      <c r="H1120" s="425">
        <f t="shared" si="2685"/>
        <v>1.9811612822794096</v>
      </c>
      <c r="I1120" s="397">
        <f t="shared" si="2686"/>
        <v>11.217958842396818</v>
      </c>
      <c r="J1120" s="397">
        <f t="shared" si="2687"/>
        <v>-1.2999999999919964</v>
      </c>
      <c r="K1120" s="397">
        <f t="shared" si="2688"/>
        <v>-28.599999999994452</v>
      </c>
      <c r="L1120" s="397">
        <f t="shared" si="2689"/>
        <v>0.28302304032562992</v>
      </c>
      <c r="M1120" s="397">
        <f t="shared" si="2690"/>
        <v>0.18571428571314236</v>
      </c>
      <c r="N1120" s="398" t="str">
        <f t="shared" si="2691"/>
        <v>ATENÇÃO</v>
      </c>
      <c r="O1120" s="398" t="str">
        <f t="shared" si="2692"/>
        <v>OK</v>
      </c>
      <c r="P1120" s="398" t="str">
        <f t="shared" si="2693"/>
        <v>COND. MIN.</v>
      </c>
      <c r="Q1120" s="398" t="str">
        <f t="shared" si="2599"/>
        <v>COND. MIN.</v>
      </c>
      <c r="R1120" s="636"/>
      <c r="S1120" s="636"/>
      <c r="T1120" s="625"/>
      <c r="U1120" s="625"/>
      <c r="V1120" s="356">
        <f t="shared" si="2600"/>
        <v>5.9500000439584255</v>
      </c>
      <c r="W1120" s="356">
        <f t="shared" si="2601"/>
        <v>-9.5100000035017729</v>
      </c>
      <c r="X1120" s="361" t="str">
        <f t="shared" si="2694"/>
        <v>NORTE</v>
      </c>
      <c r="Y1120" s="361" t="str">
        <f t="shared" si="2695"/>
        <v>OESTE</v>
      </c>
      <c r="Z1120" s="361" t="str">
        <f t="shared" si="2696"/>
        <v>NOROESTE</v>
      </c>
      <c r="AA1120" s="400">
        <f t="shared" si="2605"/>
        <v>0.84759358288770048</v>
      </c>
      <c r="AB1120" s="401">
        <f t="shared" si="2697"/>
        <v>57.950890920754716</v>
      </c>
      <c r="AC1120" s="360"/>
    </row>
    <row r="1121" spans="1:29" ht="17.25" customHeight="1" x14ac:dyDescent="0.25">
      <c r="A1121" s="434" t="str">
        <f t="shared" si="2436"/>
        <v>MS 203</v>
      </c>
      <c r="B1121" s="661">
        <f t="shared" si="2569"/>
        <v>55</v>
      </c>
      <c r="C1121" s="661" t="str">
        <f t="shared" si="2570"/>
        <v>MS 203-55</v>
      </c>
      <c r="D1121" s="346">
        <f t="shared" si="2591"/>
        <v>42279</v>
      </c>
      <c r="E1121" s="347">
        <v>7161966.2707000002</v>
      </c>
      <c r="F1121" s="348">
        <v>665772.36089999997</v>
      </c>
      <c r="G1121" s="348">
        <v>906.94200000000001</v>
      </c>
      <c r="H1121" s="425">
        <f t="shared" ref="H1121:H1123" si="2698">SQRT((E1121-E1120)^2+(F1121-F1120)^2)*100</f>
        <v>1.9779787716290353</v>
      </c>
      <c r="I1121" s="397">
        <f t="shared" ref="I1121:I1123" si="2699">SQRT((E1121-$E$1106)^2+(F1121-$F$1106)^2)*100</f>
        <v>12.419057958618696</v>
      </c>
      <c r="J1121" s="397">
        <f t="shared" ref="J1121:J1123" si="2700">(G1121-G1120)*100</f>
        <v>-2.3000000000024556</v>
      </c>
      <c r="K1121" s="397">
        <f t="shared" ref="K1121:K1123" si="2701">(G1121-$G$1106)*100</f>
        <v>-30.899999999996908</v>
      </c>
      <c r="L1121" s="397">
        <f t="shared" ref="L1121:L1123" si="2702">H1121/(D1121-D1120)</f>
        <v>0.28256839594700506</v>
      </c>
      <c r="M1121" s="397">
        <f t="shared" ref="M1121:M1123" si="2703">ABS(J1121/(D1121-D1120))</f>
        <v>0.3285714285717794</v>
      </c>
      <c r="N1121" s="398" t="str">
        <f t="shared" ref="N1121:N1123" si="2704">IF(L1121&lt;=0.25,"OK",IF(AND(0.25&lt;L1121,L1121&lt;=1),"ATENÇÃO",IF(AND(1&lt;L1121,L1121&lt;=4),"ALERTA",IF(AND(4&lt;L1121,L1121&lt;=14),"INTERVENÇÃO","PARALISAÇÃO"))))</f>
        <v>ATENÇÃO</v>
      </c>
      <c r="O1121" s="398" t="str">
        <f t="shared" ref="O1121:O1123" si="2705">IF(M1121&lt;=0.25,"OK",IF(AND(0.25&lt;M1121,M1121&lt;=1),"ATENÇÃO",IF(AND(1&lt;M1121,M1121&lt;=4),"ALERTA",IF(AND(4&lt;M1121,M1121&lt;=14),"INTERVENÇÃO","PARALISAÇÃO"))))</f>
        <v>ATENÇÃO</v>
      </c>
      <c r="P1121" s="398" t="str">
        <f t="shared" ref="P1121:P1123" si="2706">IF(L1121&lt;=1,"COND. MIN.",IF(AND(1&lt;L1121, L1121&lt;=2),"ATENÇÃO",IF(AND(2&lt;L1121,L1121&lt;=5),"ALERTA","INTERVENÇÃO")))</f>
        <v>COND. MIN.</v>
      </c>
      <c r="Q1121" s="398" t="str">
        <f t="shared" si="2599"/>
        <v>COND. MIN.</v>
      </c>
      <c r="R1121" s="636"/>
      <c r="S1121" s="636"/>
      <c r="T1121" s="625"/>
      <c r="U1121" s="625"/>
      <c r="V1121" s="356">
        <f t="shared" si="2600"/>
        <v>5.130000039935112</v>
      </c>
      <c r="W1121" s="356">
        <f t="shared" si="2601"/>
        <v>-11.31000000750646</v>
      </c>
      <c r="X1121" s="361" t="str">
        <f t="shared" ref="X1121:X1123" si="2707">IF(V1121&gt;0,"NORTE","SUL")</f>
        <v>NORTE</v>
      </c>
      <c r="Y1121" s="361" t="str">
        <f t="shared" ref="Y1121:Y1123" si="2708">IF(W1121&gt;0,"LESTE","OESTE")</f>
        <v>OESTE</v>
      </c>
      <c r="Z1121" s="361" t="str">
        <f t="shared" ref="Z1121:Z1123" si="2709">IF(AND(X1121="SUL", Y1121="LESTE"),"SUDESTE", IF(AND(X1121="SUL", Y1121="OESTE"), "SUDOESTE", IF(AND(X1121="NORTE", Y1121="LESTE"), "NORDESTE", "NOROESTE")))</f>
        <v>NOROESTE</v>
      </c>
      <c r="AA1121" s="400">
        <f t="shared" si="2605"/>
        <v>0.91062801932367154</v>
      </c>
      <c r="AB1121" s="401">
        <f t="shared" ref="AB1121:AB1123" si="2710">DEGREES(ASIN(AA1121))</f>
        <v>65.59228391483623</v>
      </c>
      <c r="AC1121" s="360"/>
    </row>
    <row r="1122" spans="1:29" ht="17.25" customHeight="1" x14ac:dyDescent="0.25">
      <c r="A1122" s="434" t="str">
        <f t="shared" si="2436"/>
        <v>MS 203</v>
      </c>
      <c r="B1122" s="661">
        <f t="shared" si="2569"/>
        <v>56</v>
      </c>
      <c r="C1122" s="661" t="str">
        <f t="shared" si="2570"/>
        <v>MS 203-56</v>
      </c>
      <c r="D1122" s="346">
        <f t="shared" si="2591"/>
        <v>42286</v>
      </c>
      <c r="E1122" s="347">
        <v>7161966.2730999999</v>
      </c>
      <c r="F1122" s="348">
        <v>665772.37</v>
      </c>
      <c r="G1122" s="348">
        <v>906.92</v>
      </c>
      <c r="H1122" s="425">
        <f t="shared" si="2698"/>
        <v>0.94111635180177622</v>
      </c>
      <c r="I1122" s="397">
        <f t="shared" si="2699"/>
        <v>11.704567491189859</v>
      </c>
      <c r="J1122" s="397">
        <f t="shared" si="2700"/>
        <v>-2.2000000000048203</v>
      </c>
      <c r="K1122" s="397">
        <f t="shared" si="2701"/>
        <v>-33.100000000001728</v>
      </c>
      <c r="L1122" s="397">
        <f t="shared" si="2702"/>
        <v>0.13444519311453945</v>
      </c>
      <c r="M1122" s="397">
        <f t="shared" si="2703"/>
        <v>0.3142857142864029</v>
      </c>
      <c r="N1122" s="398" t="str">
        <f t="shared" si="2704"/>
        <v>OK</v>
      </c>
      <c r="O1122" s="398" t="str">
        <f t="shared" si="2705"/>
        <v>ATENÇÃO</v>
      </c>
      <c r="P1122" s="398" t="str">
        <f t="shared" si="2706"/>
        <v>COND. MIN.</v>
      </c>
      <c r="Q1122" s="398" t="str">
        <f t="shared" si="2599"/>
        <v>COND. MIN.</v>
      </c>
      <c r="R1122" s="636"/>
      <c r="S1122" s="636"/>
      <c r="T1122" s="625"/>
      <c r="U1122" s="625"/>
      <c r="V1122" s="356">
        <f t="shared" si="2600"/>
        <v>5.3700000047683716</v>
      </c>
      <c r="W1122" s="356">
        <f t="shared" si="2601"/>
        <v>-10.400000005029142</v>
      </c>
      <c r="X1122" s="361" t="str">
        <f t="shared" si="2707"/>
        <v>NORTE</v>
      </c>
      <c r="Y1122" s="361" t="str">
        <f t="shared" si="2708"/>
        <v>OESTE</v>
      </c>
      <c r="Z1122" s="361" t="str">
        <f t="shared" si="2709"/>
        <v>NOROESTE</v>
      </c>
      <c r="AA1122" s="400">
        <f t="shared" si="2605"/>
        <v>0.88888888888888895</v>
      </c>
      <c r="AB1122" s="401">
        <f t="shared" si="2710"/>
        <v>62.733955549267193</v>
      </c>
      <c r="AC1122" s="360"/>
    </row>
    <row r="1123" spans="1:29" ht="17.25" customHeight="1" x14ac:dyDescent="0.25">
      <c r="A1123" s="434" t="str">
        <f t="shared" si="2436"/>
        <v>MS 203</v>
      </c>
      <c r="B1123" s="661">
        <f t="shared" si="2569"/>
        <v>57</v>
      </c>
      <c r="C1123" s="661" t="str">
        <f t="shared" si="2570"/>
        <v>MS 203-57</v>
      </c>
      <c r="D1123" s="346">
        <f t="shared" si="2591"/>
        <v>42300</v>
      </c>
      <c r="E1123" s="347">
        <v>7161966.2691000002</v>
      </c>
      <c r="F1123" s="348">
        <v>665772.34539999999</v>
      </c>
      <c r="G1123" s="348">
        <v>906.88499999999999</v>
      </c>
      <c r="H1123" s="425">
        <f t="shared" si="2698"/>
        <v>2.492308163139954</v>
      </c>
      <c r="I1123" s="397">
        <f t="shared" si="2699"/>
        <v>13.786968501515599</v>
      </c>
      <c r="J1123" s="397">
        <f t="shared" si="2700"/>
        <v>-3.4999999999968168</v>
      </c>
      <c r="K1123" s="397">
        <f t="shared" si="2701"/>
        <v>-36.599999999998545</v>
      </c>
      <c r="L1123" s="397">
        <f t="shared" si="2702"/>
        <v>0.17802201165285386</v>
      </c>
      <c r="M1123" s="397">
        <f t="shared" si="2703"/>
        <v>0.24999999999977263</v>
      </c>
      <c r="N1123" s="398" t="str">
        <f t="shared" si="2704"/>
        <v>OK</v>
      </c>
      <c r="O1123" s="398" t="str">
        <f t="shared" si="2705"/>
        <v>OK</v>
      </c>
      <c r="P1123" s="398" t="str">
        <f t="shared" si="2706"/>
        <v>COND. MIN.</v>
      </c>
      <c r="Q1123" s="398" t="str">
        <f t="shared" si="2599"/>
        <v>COND. MIN.</v>
      </c>
      <c r="R1123" s="636"/>
      <c r="S1123" s="636"/>
      <c r="T1123" s="625"/>
      <c r="U1123" s="625"/>
      <c r="V1123" s="356">
        <f t="shared" si="2600"/>
        <v>4.9700000323355198</v>
      </c>
      <c r="W1123" s="356">
        <f t="shared" si="2601"/>
        <v>-12.86000000545755</v>
      </c>
      <c r="X1123" s="361" t="str">
        <f t="shared" si="2707"/>
        <v>NORTE</v>
      </c>
      <c r="Y1123" s="361" t="str">
        <f t="shared" si="2708"/>
        <v>OESTE</v>
      </c>
      <c r="Z1123" s="361" t="str">
        <f t="shared" si="2709"/>
        <v>NOROESTE</v>
      </c>
      <c r="AA1123" s="400">
        <f t="shared" si="2605"/>
        <v>0.93255982596084119</v>
      </c>
      <c r="AB1123" s="401">
        <f t="shared" si="2710"/>
        <v>68.837427268072972</v>
      </c>
      <c r="AC1123" s="360"/>
    </row>
    <row r="1124" spans="1:29" ht="17.25" customHeight="1" x14ac:dyDescent="0.25">
      <c r="A1124" s="434" t="str">
        <f t="shared" si="2436"/>
        <v>MS 203</v>
      </c>
      <c r="B1124" s="661">
        <f t="shared" si="2569"/>
        <v>58</v>
      </c>
      <c r="C1124" s="661" t="str">
        <f t="shared" si="2570"/>
        <v>MS 203-58</v>
      </c>
      <c r="D1124" s="346">
        <f t="shared" si="2591"/>
        <v>42314</v>
      </c>
      <c r="E1124" s="347">
        <v>7161966.2501999997</v>
      </c>
      <c r="F1124" s="348">
        <v>665772.31810000003</v>
      </c>
      <c r="G1124" s="348">
        <v>906.85</v>
      </c>
      <c r="H1124" s="425">
        <f t="shared" ref="H1124" si="2711">SQRT((E1124-E1123)^2+(F1124-F1123)^2)*100</f>
        <v>3.3203915676211331</v>
      </c>
      <c r="I1124" s="397">
        <f t="shared" ref="I1124" si="2712">SQRT((E1124-$E$1106)^2+(F1124-$F$1106)^2)*100</f>
        <v>15.891334114419269</v>
      </c>
      <c r="J1124" s="397">
        <f t="shared" ref="J1124" si="2713">(G1124-G1123)*100</f>
        <v>-3.4999999999968168</v>
      </c>
      <c r="K1124" s="397">
        <f t="shared" ref="K1124" si="2714">(G1124-$G$1106)*100</f>
        <v>-40.099999999995362</v>
      </c>
      <c r="L1124" s="397">
        <f t="shared" ref="L1124" si="2715">H1124/(D1124-D1123)</f>
        <v>0.23717082625865235</v>
      </c>
      <c r="M1124" s="397">
        <f t="shared" ref="M1124" si="2716">ABS(J1124/(D1124-D1123))</f>
        <v>0.24999999999977263</v>
      </c>
      <c r="N1124" s="398" t="str">
        <f t="shared" ref="N1124" si="2717">IF(L1124&lt;=0.25,"OK",IF(AND(0.25&lt;L1124,L1124&lt;=1),"ATENÇÃO",IF(AND(1&lt;L1124,L1124&lt;=4),"ALERTA",IF(AND(4&lt;L1124,L1124&lt;=14),"INTERVENÇÃO","PARALISAÇÃO"))))</f>
        <v>OK</v>
      </c>
      <c r="O1124" s="398" t="str">
        <f t="shared" ref="O1124" si="2718">IF(M1124&lt;=0.25,"OK",IF(AND(0.25&lt;M1124,M1124&lt;=1),"ATENÇÃO",IF(AND(1&lt;M1124,M1124&lt;=4),"ALERTA",IF(AND(4&lt;M1124,M1124&lt;=14),"INTERVENÇÃO","PARALISAÇÃO"))))</f>
        <v>OK</v>
      </c>
      <c r="P1124" s="398" t="str">
        <f t="shared" ref="P1124" si="2719">IF(L1124&lt;=1,"COND. MIN.",IF(AND(1&lt;L1124, L1124&lt;=2),"ATENÇÃO",IF(AND(2&lt;L1124,L1124&lt;=5),"ALERTA","INTERVENÇÃO")))</f>
        <v>COND. MIN.</v>
      </c>
      <c r="Q1124" s="398" t="str">
        <f t="shared" si="2599"/>
        <v>COND. MIN.</v>
      </c>
      <c r="R1124" s="636"/>
      <c r="S1124" s="636"/>
      <c r="T1124" s="625"/>
      <c r="U1124" s="625"/>
      <c r="V1124" s="356">
        <f t="shared" si="2600"/>
        <v>3.0799999833106995</v>
      </c>
      <c r="W1124" s="356">
        <f t="shared" si="2601"/>
        <v>-15.590000001247972</v>
      </c>
      <c r="X1124" s="361" t="str">
        <f t="shared" ref="X1124" si="2720">IF(V1124&gt;0,"NORTE","SUL")</f>
        <v>NORTE</v>
      </c>
      <c r="Y1124" s="361" t="str">
        <f t="shared" ref="Y1124" si="2721">IF(W1124&gt;0,"LESTE","OESTE")</f>
        <v>OESTE</v>
      </c>
      <c r="Z1124" s="361" t="str">
        <f t="shared" ref="Z1124" si="2722">IF(AND(X1124="SUL", Y1124="LESTE"),"SUDESTE", IF(AND(X1124="SUL", Y1124="OESTE"), "SUDOESTE", IF(AND(X1124="NORTE", Y1124="LESTE"), "NORDESTE", "NOROESTE")))</f>
        <v>NOROESTE</v>
      </c>
      <c r="AA1124" s="400">
        <f t="shared" si="2605"/>
        <v>0.9811202013845185</v>
      </c>
      <c r="AB1124" s="401">
        <f t="shared" ref="AB1124" si="2723">DEGREES(ASIN(AA1124))</f>
        <v>78.848790652735275</v>
      </c>
      <c r="AC1124" s="360"/>
    </row>
    <row r="1125" spans="1:29" ht="17.25" customHeight="1" x14ac:dyDescent="0.25">
      <c r="A1125" s="434" t="str">
        <f t="shared" si="2436"/>
        <v>MS 203</v>
      </c>
      <c r="B1125" s="661"/>
      <c r="C1125" s="661"/>
      <c r="D1125" s="346">
        <f t="shared" si="2591"/>
        <v>42321</v>
      </c>
      <c r="E1125" s="347">
        <v>7161966.2737999996</v>
      </c>
      <c r="F1125" s="348">
        <v>665772.34039999999</v>
      </c>
      <c r="G1125" s="348">
        <v>906.83399999999995</v>
      </c>
      <c r="H1125" s="425">
        <f t="shared" ref="H1125:H1127" si="2724">SQRT((E1125-E1124)^2+(F1125-F1124)^2)*100</f>
        <v>3.2469216126589386</v>
      </c>
      <c r="I1125" s="397">
        <f t="shared" ref="I1125:I1127" si="2725">SQRT((E1125-$E$1106)^2+(F1125-$F$1106)^2)*100</f>
        <v>14.425089252052221</v>
      </c>
      <c r="J1125" s="397">
        <f t="shared" ref="J1125:J1127" si="2726">(G1125-G1124)*100</f>
        <v>-1.6000000000076398</v>
      </c>
      <c r="K1125" s="397">
        <f t="shared" ref="K1125:K1127" si="2727">(G1125-$G$1106)*100</f>
        <v>-41.700000000003001</v>
      </c>
      <c r="L1125" s="397">
        <f t="shared" ref="L1125:L1127" si="2728">H1125/(D1125-D1124)</f>
        <v>0.46384594466556267</v>
      </c>
      <c r="M1125" s="397">
        <f t="shared" ref="M1125:M1127" si="2729">ABS(J1125/(D1125-D1124))</f>
        <v>0.22857142857251997</v>
      </c>
      <c r="N1125" s="398" t="str">
        <f t="shared" ref="N1125:N1127" si="2730">IF(L1125&lt;=0.25,"OK",IF(AND(0.25&lt;L1125,L1125&lt;=1),"ATENÇÃO",IF(AND(1&lt;L1125,L1125&lt;=4),"ALERTA",IF(AND(4&lt;L1125,L1125&lt;=14),"INTERVENÇÃO","PARALISAÇÃO"))))</f>
        <v>ATENÇÃO</v>
      </c>
      <c r="O1125" s="398" t="str">
        <f t="shared" ref="O1125:O1127" si="2731">IF(M1125&lt;=0.25,"OK",IF(AND(0.25&lt;M1125,M1125&lt;=1),"ATENÇÃO",IF(AND(1&lt;M1125,M1125&lt;=4),"ALERTA",IF(AND(4&lt;M1125,M1125&lt;=14),"INTERVENÇÃO","PARALISAÇÃO"))))</f>
        <v>OK</v>
      </c>
      <c r="P1125" s="398" t="str">
        <f t="shared" ref="P1125:P1127" si="2732">IF(L1125&lt;=1,"COND. MIN.",IF(AND(1&lt;L1125, L1125&lt;=2),"ATENÇÃO",IF(AND(2&lt;L1125,L1125&lt;=5),"ALERTA","INTERVENÇÃO")))</f>
        <v>COND. MIN.</v>
      </c>
      <c r="Q1125" s="398" t="str">
        <f t="shared" si="2599"/>
        <v>COND. MIN.</v>
      </c>
      <c r="R1125" s="636"/>
      <c r="S1125" s="636"/>
      <c r="T1125" s="625"/>
      <c r="U1125" s="625"/>
      <c r="V1125" s="356">
        <f t="shared" si="2600"/>
        <v>5.4399999789893627</v>
      </c>
      <c r="W1125" s="356">
        <f t="shared" si="2601"/>
        <v>-13.360000005923212</v>
      </c>
      <c r="X1125" s="361" t="str">
        <f t="shared" ref="X1125:X1127" si="2733">IF(V1125&gt;0,"NORTE","SUL")</f>
        <v>NORTE</v>
      </c>
      <c r="Y1125" s="361" t="str">
        <f t="shared" ref="Y1125:Y1127" si="2734">IF(W1125&gt;0,"LESTE","OESTE")</f>
        <v>OESTE</v>
      </c>
      <c r="Z1125" s="361" t="str">
        <f t="shared" ref="Z1125:Z1127" si="2735">IF(AND(X1125="SUL", Y1125="LESTE"),"SUDESTE", IF(AND(X1125="SUL", Y1125="OESTE"), "SUDOESTE", IF(AND(X1125="NORTE", Y1125="LESTE"), "NORDESTE", "NOROESTE")))</f>
        <v>NOROESTE</v>
      </c>
      <c r="AA1125" s="400">
        <f t="shared" si="2605"/>
        <v>0.92584892584892586</v>
      </c>
      <c r="AB1125" s="401">
        <f t="shared" ref="AB1125:AB1127" si="2736">DEGREES(ASIN(AA1125))</f>
        <v>67.796715865630574</v>
      </c>
      <c r="AC1125" s="360"/>
    </row>
    <row r="1126" spans="1:29" ht="17.25" customHeight="1" x14ac:dyDescent="0.25">
      <c r="A1126" s="434" t="str">
        <f t="shared" si="2436"/>
        <v>MS 203</v>
      </c>
      <c r="B1126" s="661"/>
      <c r="C1126" s="661"/>
      <c r="D1126" s="346">
        <f t="shared" si="2591"/>
        <v>42328</v>
      </c>
      <c r="E1126" s="347">
        <v>7161966.2713000001</v>
      </c>
      <c r="F1126" s="348">
        <v>665772.32570000004</v>
      </c>
      <c r="G1126" s="348">
        <v>906.81799999999998</v>
      </c>
      <c r="H1126" s="425">
        <f t="shared" si="2724"/>
        <v>1.4911069568370259</v>
      </c>
      <c r="I1126" s="397">
        <f t="shared" si="2725"/>
        <v>15.711938146692106</v>
      </c>
      <c r="J1126" s="397">
        <f t="shared" si="2726"/>
        <v>-1.5999999999962711</v>
      </c>
      <c r="K1126" s="397">
        <f t="shared" si="2727"/>
        <v>-43.299999999999272</v>
      </c>
      <c r="L1126" s="397">
        <f t="shared" si="2728"/>
        <v>0.21301527954814656</v>
      </c>
      <c r="M1126" s="397">
        <f t="shared" si="2729"/>
        <v>0.22857142857089588</v>
      </c>
      <c r="N1126" s="398" t="str">
        <f t="shared" si="2730"/>
        <v>OK</v>
      </c>
      <c r="O1126" s="398" t="str">
        <f t="shared" si="2731"/>
        <v>OK</v>
      </c>
      <c r="P1126" s="398" t="str">
        <f t="shared" si="2732"/>
        <v>COND. MIN.</v>
      </c>
      <c r="Q1126" s="398" t="str">
        <f t="shared" si="2599"/>
        <v>COND. MIN.</v>
      </c>
      <c r="R1126" s="636"/>
      <c r="S1126" s="636"/>
      <c r="T1126" s="625"/>
      <c r="U1126" s="625"/>
      <c r="V1126" s="356">
        <f t="shared" si="2600"/>
        <v>5.1900000311434269</v>
      </c>
      <c r="W1126" s="356">
        <f t="shared" si="2601"/>
        <v>-14.830000000074506</v>
      </c>
      <c r="X1126" s="361" t="str">
        <f t="shared" si="2733"/>
        <v>NORTE</v>
      </c>
      <c r="Y1126" s="361" t="str">
        <f t="shared" si="2734"/>
        <v>OESTE</v>
      </c>
      <c r="Z1126" s="361" t="str">
        <f t="shared" si="2735"/>
        <v>NOROESTE</v>
      </c>
      <c r="AA1126" s="400">
        <f t="shared" si="2605"/>
        <v>0.94398472310630166</v>
      </c>
      <c r="AB1126" s="401">
        <f t="shared" si="2736"/>
        <v>70.73188274288151</v>
      </c>
      <c r="AC1126" s="360"/>
    </row>
    <row r="1127" spans="1:29" ht="17.25" customHeight="1" x14ac:dyDescent="0.25">
      <c r="A1127" s="434" t="str">
        <f t="shared" si="2436"/>
        <v>MS 203</v>
      </c>
      <c r="B1127" s="661"/>
      <c r="C1127" s="661"/>
      <c r="D1127" s="346">
        <f t="shared" si="2591"/>
        <v>42335</v>
      </c>
      <c r="E1127" s="347">
        <v>7161966.2747999998</v>
      </c>
      <c r="F1127" s="348">
        <v>665772.30200000003</v>
      </c>
      <c r="G1127" s="348">
        <v>906.79</v>
      </c>
      <c r="H1127" s="425">
        <f t="shared" si="2724"/>
        <v>2.3957044860175731</v>
      </c>
      <c r="I1127" s="397">
        <f t="shared" si="2725"/>
        <v>18.070185389732448</v>
      </c>
      <c r="J1127" s="397">
        <f t="shared" si="2726"/>
        <v>-2.8000000000020009</v>
      </c>
      <c r="K1127" s="397">
        <f t="shared" si="2727"/>
        <v>-46.100000000001273</v>
      </c>
      <c r="L1127" s="397">
        <f t="shared" si="2728"/>
        <v>0.34224349800251047</v>
      </c>
      <c r="M1127" s="397">
        <f t="shared" si="2729"/>
        <v>0.40000000000028585</v>
      </c>
      <c r="N1127" s="398" t="str">
        <f t="shared" si="2730"/>
        <v>ATENÇÃO</v>
      </c>
      <c r="O1127" s="398" t="str">
        <f t="shared" si="2731"/>
        <v>ATENÇÃO</v>
      </c>
      <c r="P1127" s="398" t="str">
        <f t="shared" si="2732"/>
        <v>COND. MIN.</v>
      </c>
      <c r="Q1127" s="398" t="str">
        <f t="shared" si="2599"/>
        <v>COND. MIN.</v>
      </c>
      <c r="R1127" s="636"/>
      <c r="S1127" s="636"/>
      <c r="T1127" s="625"/>
      <c r="U1127" s="625"/>
      <c r="V1127" s="356">
        <f t="shared" si="2600"/>
        <v>5.53999999538064</v>
      </c>
      <c r="W1127" s="356">
        <f t="shared" si="2601"/>
        <v>-17.20000000204891</v>
      </c>
      <c r="X1127" s="361" t="str">
        <f t="shared" si="2733"/>
        <v>NORTE</v>
      </c>
      <c r="Y1127" s="361" t="str">
        <f t="shared" si="2734"/>
        <v>OESTE</v>
      </c>
      <c r="Z1127" s="361" t="str">
        <f t="shared" si="2735"/>
        <v>NOROESTE</v>
      </c>
      <c r="AA1127" s="400">
        <f t="shared" si="2605"/>
        <v>0.95185390149418925</v>
      </c>
      <c r="AB1127" s="401">
        <f t="shared" si="2736"/>
        <v>72.148437555534514</v>
      </c>
      <c r="AC1127" s="360"/>
    </row>
    <row r="1128" spans="1:29" ht="17.25" customHeight="1" x14ac:dyDescent="0.25">
      <c r="A1128" s="434" t="str">
        <f t="shared" si="2436"/>
        <v>MS 203</v>
      </c>
      <c r="B1128" s="661"/>
      <c r="C1128" s="661"/>
      <c r="D1128" s="346">
        <f t="shared" si="2591"/>
        <v>42342</v>
      </c>
      <c r="E1128" s="347">
        <v>7161966.2730999999</v>
      </c>
      <c r="F1128" s="348">
        <v>665772.32799999998</v>
      </c>
      <c r="G1128" s="348">
        <v>906.78099999999995</v>
      </c>
      <c r="H1128" s="425">
        <f t="shared" ref="H1128" si="2737">SQRT((E1128-E1127)^2+(F1128-F1127)^2)*100</f>
        <v>2.6055517598155813</v>
      </c>
      <c r="I1128" s="397">
        <f t="shared" ref="I1128" si="2738">SQRT((E1128-$E$1106)^2+(F1128-$F$1106)^2)*100</f>
        <v>15.556249555863202</v>
      </c>
      <c r="J1128" s="397">
        <f t="shared" ref="J1128" si="2739">(G1128-G1127)*100</f>
        <v>-0.90000000000145519</v>
      </c>
      <c r="K1128" s="397">
        <f t="shared" ref="K1128" si="2740">(G1128-$G$1106)*100</f>
        <v>-47.000000000002728</v>
      </c>
      <c r="L1128" s="397">
        <f t="shared" ref="L1128" si="2741">H1128/(D1128-D1127)</f>
        <v>0.37222167997365446</v>
      </c>
      <c r="M1128" s="397">
        <f t="shared" ref="M1128" si="2742">ABS(J1128/(D1128-D1127))</f>
        <v>0.12857142857163645</v>
      </c>
      <c r="N1128" s="398" t="str">
        <f t="shared" ref="N1128" si="2743">IF(L1128&lt;=0.25,"OK",IF(AND(0.25&lt;L1128,L1128&lt;=1),"ATENÇÃO",IF(AND(1&lt;L1128,L1128&lt;=4),"ALERTA",IF(AND(4&lt;L1128,L1128&lt;=14),"INTERVENÇÃO","PARALISAÇÃO"))))</f>
        <v>ATENÇÃO</v>
      </c>
      <c r="O1128" s="398" t="str">
        <f t="shared" ref="O1128" si="2744">IF(M1128&lt;=0.25,"OK",IF(AND(0.25&lt;M1128,M1128&lt;=1),"ATENÇÃO",IF(AND(1&lt;M1128,M1128&lt;=4),"ALERTA",IF(AND(4&lt;M1128,M1128&lt;=14),"INTERVENÇÃO","PARALISAÇÃO"))))</f>
        <v>OK</v>
      </c>
      <c r="P1128" s="398" t="str">
        <f t="shared" ref="P1128" si="2745">IF(L1128&lt;=1,"COND. MIN.",IF(AND(1&lt;L1128, L1128&lt;=2),"ATENÇÃO",IF(AND(2&lt;L1128,L1128&lt;=5),"ALERTA","INTERVENÇÃO")))</f>
        <v>COND. MIN.</v>
      </c>
      <c r="Q1128" s="398" t="str">
        <f t="shared" si="2599"/>
        <v>COND. MIN.</v>
      </c>
      <c r="R1128" s="636"/>
      <c r="S1128" s="636"/>
      <c r="T1128" s="625"/>
      <c r="U1128" s="625"/>
      <c r="V1128" s="356">
        <f t="shared" si="2600"/>
        <v>5.3700000047683716</v>
      </c>
      <c r="W1128" s="356">
        <f t="shared" si="2601"/>
        <v>-14.60000000661239</v>
      </c>
      <c r="X1128" s="361" t="str">
        <f t="shared" ref="X1128" si="2746">IF(V1128&gt;0,"NORTE","SUL")</f>
        <v>NORTE</v>
      </c>
      <c r="Y1128" s="361" t="str">
        <f t="shared" ref="Y1128" si="2747">IF(W1128&gt;0,"LESTE","OESTE")</f>
        <v>OESTE</v>
      </c>
      <c r="Z1128" s="361" t="str">
        <f t="shared" ref="Z1128" si="2748">IF(AND(X1128="SUL", Y1128="LESTE"),"SUDESTE", IF(AND(X1128="SUL", Y1128="OESTE"), "SUDOESTE", IF(AND(X1128="NORTE", Y1128="LESTE"), "NORDESTE", "NOROESTE")))</f>
        <v>NOROESTE</v>
      </c>
      <c r="AA1128" s="400">
        <f t="shared" si="2605"/>
        <v>0.93830334190231357</v>
      </c>
      <c r="AB1128" s="401">
        <f t="shared" ref="AB1128" si="2749">DEGREES(ASIN(AA1128))</f>
        <v>69.768549467590702</v>
      </c>
      <c r="AC1128" s="360"/>
    </row>
    <row r="1129" spans="1:29" ht="17.25" customHeight="1" x14ac:dyDescent="0.25">
      <c r="A1129" s="434" t="str">
        <f t="shared" si="2436"/>
        <v>MS 203</v>
      </c>
      <c r="B1129" s="661"/>
      <c r="C1129" s="661"/>
      <c r="D1129" s="346">
        <f t="shared" si="2591"/>
        <v>42349</v>
      </c>
      <c r="E1129" s="347">
        <v>7161966.2778000003</v>
      </c>
      <c r="F1129" s="348">
        <v>665772.29669999995</v>
      </c>
      <c r="G1129" s="348">
        <v>906.76499999999999</v>
      </c>
      <c r="H1129" s="425">
        <f t="shared" ref="H1129:H1132" si="2750">SQRT((E1129-E1128)^2+(F1129-F1128)^2)*100</f>
        <v>3.1650908450002824</v>
      </c>
      <c r="I1129" s="397">
        <f t="shared" ref="I1129:I1132" si="2751">SQRT((E1129-$E$1106)^2+(F1129-$F$1106)^2)*100</f>
        <v>18.667043174174509</v>
      </c>
      <c r="J1129" s="397">
        <f t="shared" ref="J1129:J1132" si="2752">(G1129-G1128)*100</f>
        <v>-1.5999999999962711</v>
      </c>
      <c r="K1129" s="397">
        <f t="shared" ref="K1129:K1132" si="2753">(G1129-$G$1106)*100</f>
        <v>-48.599999999999</v>
      </c>
      <c r="L1129" s="397">
        <f t="shared" ref="L1129:L1132" si="2754">H1129/(D1129-D1128)</f>
        <v>0.45215583500004036</v>
      </c>
      <c r="M1129" s="397">
        <f t="shared" ref="M1129:M1132" si="2755">ABS(J1129/(D1129-D1128))</f>
        <v>0.22857142857089588</v>
      </c>
      <c r="N1129" s="398" t="str">
        <f t="shared" ref="N1129:N1132" si="2756">IF(L1129&lt;=0.25,"OK",IF(AND(0.25&lt;L1129,L1129&lt;=1),"ATENÇÃO",IF(AND(1&lt;L1129,L1129&lt;=4),"ALERTA",IF(AND(4&lt;L1129,L1129&lt;=14),"INTERVENÇÃO","PARALISAÇÃO"))))</f>
        <v>ATENÇÃO</v>
      </c>
      <c r="O1129" s="398" t="str">
        <f t="shared" ref="O1129:O1132" si="2757">IF(M1129&lt;=0.25,"OK",IF(AND(0.25&lt;M1129,M1129&lt;=1),"ATENÇÃO",IF(AND(1&lt;M1129,M1129&lt;=4),"ALERTA",IF(AND(4&lt;M1129,M1129&lt;=14),"INTERVENÇÃO","PARALISAÇÃO"))))</f>
        <v>OK</v>
      </c>
      <c r="P1129" s="398" t="str">
        <f t="shared" ref="P1129:P1132" si="2758">IF(L1129&lt;=1,"COND. MIN.",IF(AND(1&lt;L1129, L1129&lt;=2),"ATENÇÃO",IF(AND(2&lt;L1129,L1129&lt;=5),"ALERTA","INTERVENÇÃO")))</f>
        <v>COND. MIN.</v>
      </c>
      <c r="Q1129" s="398" t="str">
        <f t="shared" si="2599"/>
        <v>COND. MIN.</v>
      </c>
      <c r="R1129" s="636"/>
      <c r="S1129" s="636"/>
      <c r="T1129" s="625"/>
      <c r="U1129" s="625"/>
      <c r="V1129" s="356">
        <f t="shared" si="2600"/>
        <v>5.840000044554472</v>
      </c>
      <c r="W1129" s="356">
        <f t="shared" si="2601"/>
        <v>-17.730000009760261</v>
      </c>
      <c r="X1129" s="361" t="str">
        <f t="shared" ref="X1129:X1132" si="2759">IF(V1129&gt;0,"NORTE","SUL")</f>
        <v>NORTE</v>
      </c>
      <c r="Y1129" s="361" t="str">
        <f t="shared" ref="Y1129:Y1132" si="2760">IF(W1129&gt;0,"LESTE","OESTE")</f>
        <v>OESTE</v>
      </c>
      <c r="Z1129" s="361" t="str">
        <f t="shared" ref="Z1129:Z1132" si="2761">IF(AND(X1129="SUL", Y1129="LESTE"),"SUDESTE", IF(AND(X1129="SUL", Y1129="OESTE"), "SUDOESTE", IF(AND(X1129="NORTE", Y1129="LESTE"), "NORDESTE", "NOROESTE")))</f>
        <v>NOROESTE</v>
      </c>
      <c r="AA1129" s="400">
        <f t="shared" si="2605"/>
        <v>0.94965184788430634</v>
      </c>
      <c r="AB1129" s="401">
        <f t="shared" ref="AB1129:AB1132" si="2762">DEGREES(ASIN(AA1129))</f>
        <v>71.741352039411012</v>
      </c>
      <c r="AC1129" s="360"/>
    </row>
    <row r="1130" spans="1:29" ht="17.25" customHeight="1" x14ac:dyDescent="0.25">
      <c r="A1130" s="434" t="str">
        <f t="shared" si="2436"/>
        <v>MS 203</v>
      </c>
      <c r="B1130" s="661"/>
      <c r="C1130" s="661"/>
      <c r="D1130" s="346">
        <f t="shared" si="2591"/>
        <v>42356</v>
      </c>
      <c r="E1130" s="347">
        <v>7161966.2895</v>
      </c>
      <c r="F1130" s="348">
        <v>665772.31189999997</v>
      </c>
      <c r="G1130" s="348">
        <v>906.74800000000005</v>
      </c>
      <c r="H1130" s="425">
        <f t="shared" si="2750"/>
        <v>1.9181501330355528</v>
      </c>
      <c r="I1130" s="397">
        <f t="shared" si="2751"/>
        <v>17.660809732852183</v>
      </c>
      <c r="J1130" s="397">
        <f t="shared" si="2752"/>
        <v>-1.6999999999939064</v>
      </c>
      <c r="K1130" s="397">
        <f t="shared" si="2753"/>
        <v>-50.299999999992906</v>
      </c>
      <c r="L1130" s="397">
        <f t="shared" si="2754"/>
        <v>0.27402144757650754</v>
      </c>
      <c r="M1130" s="397">
        <f t="shared" si="2755"/>
        <v>0.24285714285627233</v>
      </c>
      <c r="N1130" s="398" t="str">
        <f t="shared" si="2756"/>
        <v>ATENÇÃO</v>
      </c>
      <c r="O1130" s="398" t="str">
        <f t="shared" si="2757"/>
        <v>OK</v>
      </c>
      <c r="P1130" s="398" t="str">
        <f t="shared" si="2758"/>
        <v>COND. MIN.</v>
      </c>
      <c r="Q1130" s="398" t="str">
        <f t="shared" si="2599"/>
        <v>COND. MIN.</v>
      </c>
      <c r="R1130" s="636"/>
      <c r="S1130" s="636"/>
      <c r="T1130" s="625"/>
      <c r="U1130" s="625"/>
      <c r="V1130" s="356">
        <f t="shared" si="2600"/>
        <v>7.0100000128149986</v>
      </c>
      <c r="W1130" s="356">
        <f t="shared" si="2601"/>
        <v>-16.210000007413328</v>
      </c>
      <c r="X1130" s="361" t="str">
        <f t="shared" si="2759"/>
        <v>NORTE</v>
      </c>
      <c r="Y1130" s="361" t="str">
        <f t="shared" si="2760"/>
        <v>OESTE</v>
      </c>
      <c r="Z1130" s="361" t="str">
        <f t="shared" si="2761"/>
        <v>NOROESTE</v>
      </c>
      <c r="AA1130" s="400">
        <f t="shared" si="2605"/>
        <v>0.91789354473386187</v>
      </c>
      <c r="AB1130" s="401">
        <f t="shared" si="2762"/>
        <v>66.620049697130369</v>
      </c>
      <c r="AC1130" s="360"/>
    </row>
    <row r="1131" spans="1:29" ht="17.25" customHeight="1" x14ac:dyDescent="0.25">
      <c r="A1131" s="434" t="str">
        <f t="shared" si="2436"/>
        <v>MS 203</v>
      </c>
      <c r="B1131" s="661"/>
      <c r="C1131" s="661"/>
      <c r="D1131" s="346">
        <f t="shared" si="2591"/>
        <v>42369</v>
      </c>
      <c r="E1131" s="347">
        <v>7161966.2898000004</v>
      </c>
      <c r="F1131" s="348">
        <v>665772.28619999997</v>
      </c>
      <c r="G1131" s="348">
        <v>906.7</v>
      </c>
      <c r="H1131" s="425">
        <f t="shared" si="2750"/>
        <v>2.5701750916364743</v>
      </c>
      <c r="I1131" s="397">
        <f t="shared" si="2751"/>
        <v>20.05617114621684</v>
      </c>
      <c r="J1131" s="397">
        <f t="shared" si="2752"/>
        <v>-4.8000000000001819</v>
      </c>
      <c r="K1131" s="397">
        <f t="shared" si="2753"/>
        <v>-55.099999999993088</v>
      </c>
      <c r="L1131" s="397">
        <f t="shared" si="2754"/>
        <v>0.1977057762797288</v>
      </c>
      <c r="M1131" s="397">
        <f t="shared" si="2755"/>
        <v>0.36923076923078324</v>
      </c>
      <c r="N1131" s="398" t="str">
        <f t="shared" si="2756"/>
        <v>OK</v>
      </c>
      <c r="O1131" s="398" t="str">
        <f t="shared" si="2757"/>
        <v>ATENÇÃO</v>
      </c>
      <c r="P1131" s="398" t="str">
        <f t="shared" si="2758"/>
        <v>COND. MIN.</v>
      </c>
      <c r="Q1131" s="398" t="str">
        <f t="shared" si="2599"/>
        <v>COND. MIN.</v>
      </c>
      <c r="R1131" s="636"/>
      <c r="S1131" s="636"/>
      <c r="T1131" s="625"/>
      <c r="U1131" s="625"/>
      <c r="V1131" s="356">
        <f t="shared" si="2600"/>
        <v>7.0400000549852848</v>
      </c>
      <c r="W1131" s="356">
        <f t="shared" si="2601"/>
        <v>-18.78000000724569</v>
      </c>
      <c r="X1131" s="361" t="str">
        <f t="shared" si="2759"/>
        <v>NORTE</v>
      </c>
      <c r="Y1131" s="361" t="str">
        <f t="shared" si="2760"/>
        <v>OESTE</v>
      </c>
      <c r="Z1131" s="361" t="str">
        <f t="shared" si="2761"/>
        <v>NOROESTE</v>
      </c>
      <c r="AA1131" s="400">
        <f t="shared" si="2605"/>
        <v>0.93619142572283165</v>
      </c>
      <c r="AB1131" s="401">
        <f t="shared" si="2762"/>
        <v>69.421488392672956</v>
      </c>
      <c r="AC1131" s="360"/>
    </row>
    <row r="1132" spans="1:29" ht="15" customHeight="1" x14ac:dyDescent="0.25">
      <c r="A1132" s="434" t="str">
        <f t="shared" si="2436"/>
        <v>MS 203</v>
      </c>
      <c r="B1132" s="661"/>
      <c r="C1132" s="661"/>
      <c r="D1132" s="346">
        <f t="shared" si="2591"/>
        <v>42377</v>
      </c>
      <c r="E1132" s="347">
        <v>7161966.2933</v>
      </c>
      <c r="F1132" s="348">
        <v>665772.28540000005</v>
      </c>
      <c r="G1132" s="348">
        <v>906.69100000000003</v>
      </c>
      <c r="H1132" s="425">
        <f t="shared" si="2750"/>
        <v>0.35902642480933455</v>
      </c>
      <c r="I1132" s="397">
        <f t="shared" si="2751"/>
        <v>20.256152158335148</v>
      </c>
      <c r="J1132" s="397">
        <f t="shared" si="2752"/>
        <v>-0.90000000000145519</v>
      </c>
      <c r="K1132" s="397">
        <f t="shared" si="2753"/>
        <v>-55.999999999994543</v>
      </c>
      <c r="L1132" s="397">
        <f t="shared" si="2754"/>
        <v>4.4878303101166819E-2</v>
      </c>
      <c r="M1132" s="397">
        <f t="shared" si="2755"/>
        <v>0.1125000000001819</v>
      </c>
      <c r="N1132" s="398" t="str">
        <f t="shared" si="2756"/>
        <v>OK</v>
      </c>
      <c r="O1132" s="398" t="str">
        <f t="shared" si="2757"/>
        <v>OK</v>
      </c>
      <c r="P1132" s="398" t="str">
        <f t="shared" si="2758"/>
        <v>COND. MIN.</v>
      </c>
      <c r="Q1132" s="398" t="str">
        <f t="shared" si="2599"/>
        <v>COND. MIN.</v>
      </c>
      <c r="R1132" s="636"/>
      <c r="S1132" s="636"/>
      <c r="T1132" s="625"/>
      <c r="U1132" s="625"/>
      <c r="V1132" s="356">
        <f t="shared" si="2600"/>
        <v>7.3900000192224979</v>
      </c>
      <c r="W1132" s="356">
        <f t="shared" si="2601"/>
        <v>-18.859999999403954</v>
      </c>
      <c r="X1132" s="361" t="str">
        <f t="shared" si="2759"/>
        <v>NORTE</v>
      </c>
      <c r="Y1132" s="361" t="str">
        <f t="shared" si="2760"/>
        <v>OESTE</v>
      </c>
      <c r="Z1132" s="361" t="str">
        <f t="shared" si="2761"/>
        <v>NOROESTE</v>
      </c>
      <c r="AA1132" s="400">
        <f t="shared" si="2605"/>
        <v>0.93089832181638688</v>
      </c>
      <c r="AB1132" s="401">
        <f t="shared" si="2762"/>
        <v>68.575282668362803</v>
      </c>
      <c r="AC1132" s="360"/>
    </row>
    <row r="1133" spans="1:29" ht="15" customHeight="1" x14ac:dyDescent="0.25">
      <c r="A1133" s="434" t="str">
        <f t="shared" si="2436"/>
        <v>MS 203</v>
      </c>
      <c r="B1133" s="661"/>
      <c r="C1133" s="661"/>
      <c r="D1133" s="346">
        <f t="shared" si="2591"/>
        <v>42384</v>
      </c>
      <c r="E1133" s="347">
        <v>7161966.2917999998</v>
      </c>
      <c r="F1133" s="348">
        <v>665772.27650000004</v>
      </c>
      <c r="G1133" s="348">
        <v>906.67899999999997</v>
      </c>
      <c r="H1133" s="425">
        <f t="shared" ref="H1133:H1146" si="2763">SQRT((E1133-E1132)^2+(F1133-F1132)^2)*100</f>
        <v>0.90255194315606702</v>
      </c>
      <c r="I1133" s="397">
        <f t="shared" ref="I1133:I1143" si="2764">SQRT((E1133-$E$1106)^2+(F1133-$F$1106)^2)*100</f>
        <v>21.035210955897508</v>
      </c>
      <c r="J1133" s="397">
        <f t="shared" ref="J1133:J1146" si="2765">(G1133-G1132)*100</f>
        <v>-1.2000000000057298</v>
      </c>
      <c r="K1133" s="397">
        <f t="shared" ref="K1133:K1143" si="2766">(G1133-$G$1106)*100</f>
        <v>-57.200000000000273</v>
      </c>
      <c r="L1133" s="397">
        <f t="shared" ref="L1133:L1146" si="2767">H1133/(D1133-D1132)</f>
        <v>0.12893599187943813</v>
      </c>
      <c r="M1133" s="397">
        <f t="shared" ref="M1133:M1146" si="2768">ABS(J1133/(D1133-D1132))</f>
        <v>0.17142857142938997</v>
      </c>
      <c r="N1133" s="398" t="str">
        <f t="shared" ref="N1133:N1143" si="2769">IF(L1133&lt;=0.25,"OK",IF(AND(0.25&lt;L1133,L1133&lt;=1),"ATENÇÃO",IF(AND(1&lt;L1133,L1133&lt;=4),"ALERTA",IF(AND(4&lt;L1133,L1133&lt;=14),"INTERVENÇÃO","PARALISAÇÃO"))))</f>
        <v>OK</v>
      </c>
      <c r="O1133" s="398" t="str">
        <f t="shared" ref="O1133:O1143" si="2770">IF(M1133&lt;=0.25,"OK",IF(AND(0.25&lt;M1133,M1133&lt;=1),"ATENÇÃO",IF(AND(1&lt;M1133,M1133&lt;=4),"ALERTA",IF(AND(4&lt;M1133,M1133&lt;=14),"INTERVENÇÃO","PARALISAÇÃO"))))</f>
        <v>OK</v>
      </c>
      <c r="P1133" s="398" t="str">
        <f t="shared" ref="P1133:P1143" si="2771">IF(L1133&lt;=1,"COND. MIN.",IF(AND(1&lt;L1133, L1133&lt;=2),"ATENÇÃO",IF(AND(2&lt;L1133,L1133&lt;=5),"ALERTA","INTERVENÇÃO")))</f>
        <v>COND. MIN.</v>
      </c>
      <c r="Q1133" s="398" t="str">
        <f t="shared" si="2599"/>
        <v>COND. MIN.</v>
      </c>
      <c r="R1133" s="636"/>
      <c r="S1133" s="636"/>
      <c r="T1133" s="625"/>
      <c r="U1133" s="625"/>
      <c r="V1133" s="356">
        <f t="shared" si="2600"/>
        <v>7.239999994635582</v>
      </c>
      <c r="W1133" s="356">
        <f t="shared" si="2601"/>
        <v>-19.750000000931323</v>
      </c>
      <c r="X1133" s="361" t="str">
        <f t="shared" ref="X1133:X1171" si="2772">IF(V1133&gt;0,"NORTE","SUL")</f>
        <v>NORTE</v>
      </c>
      <c r="Y1133" s="361" t="str">
        <f t="shared" ref="Y1133:Y1171" si="2773">IF(W1133&gt;0,"LESTE","OESTE")</f>
        <v>OESTE</v>
      </c>
      <c r="Z1133" s="361" t="str">
        <f t="shared" ref="Z1133:Z1171" si="2774">IF(AND(X1133="SUL", Y1133="LESTE"),"SUDESTE", IF(AND(X1133="SUL", Y1133="OESTE"), "SUDOESTE", IF(AND(X1133="NORTE", Y1133="LESTE"), "NORDESTE", "NOROESTE")))</f>
        <v>NOROESTE</v>
      </c>
      <c r="AA1133" s="400">
        <f t="shared" si="2605"/>
        <v>0.93868821292775673</v>
      </c>
      <c r="AB1133" s="401">
        <f t="shared" ref="AB1133:AB1143" si="2775">DEGREES(ASIN(AA1133))</f>
        <v>69.832413079008077</v>
      </c>
      <c r="AC1133" s="360"/>
    </row>
    <row r="1134" spans="1:29" ht="15" customHeight="1" x14ac:dyDescent="0.25">
      <c r="A1134" s="434" t="str">
        <f t="shared" si="2436"/>
        <v>MS 203</v>
      </c>
      <c r="B1134" s="661"/>
      <c r="C1134" s="661"/>
      <c r="D1134" s="346">
        <f t="shared" si="2591"/>
        <v>42391</v>
      </c>
      <c r="E1134" s="347">
        <v>7161966.2861000001</v>
      </c>
      <c r="F1134" s="348">
        <v>665772.277</v>
      </c>
      <c r="G1134" s="348">
        <v>906.65300000000002</v>
      </c>
      <c r="H1134" s="425">
        <f t="shared" si="2763"/>
        <v>0.57218874292216648</v>
      </c>
      <c r="I1134" s="397">
        <f t="shared" si="2764"/>
        <v>20.798531212416876</v>
      </c>
      <c r="J1134" s="397">
        <f t="shared" si="2765"/>
        <v>-2.5999999999953616</v>
      </c>
      <c r="K1134" s="397">
        <f t="shared" si="2766"/>
        <v>-59.799999999995634</v>
      </c>
      <c r="L1134" s="397">
        <f t="shared" si="2767"/>
        <v>8.1741248988880924E-2</v>
      </c>
      <c r="M1134" s="397">
        <f t="shared" si="2768"/>
        <v>0.3714285714279088</v>
      </c>
      <c r="N1134" s="398" t="str">
        <f t="shared" si="2769"/>
        <v>OK</v>
      </c>
      <c r="O1134" s="398" t="str">
        <f t="shared" si="2770"/>
        <v>ATENÇÃO</v>
      </c>
      <c r="P1134" s="398" t="str">
        <f t="shared" si="2771"/>
        <v>COND. MIN.</v>
      </c>
      <c r="Q1134" s="398" t="str">
        <f t="shared" si="2599"/>
        <v>COND. MIN.</v>
      </c>
      <c r="R1134" s="636"/>
      <c r="S1134" s="636"/>
      <c r="T1134" s="625"/>
      <c r="U1134" s="625"/>
      <c r="V1134" s="356">
        <f t="shared" si="2600"/>
        <v>6.6700000315904617</v>
      </c>
      <c r="W1134" s="356">
        <f t="shared" si="2601"/>
        <v>-19.700000004377216</v>
      </c>
      <c r="X1134" s="361" t="str">
        <f t="shared" si="2772"/>
        <v>NORTE</v>
      </c>
      <c r="Y1134" s="361" t="str">
        <f t="shared" si="2773"/>
        <v>OESTE</v>
      </c>
      <c r="Z1134" s="361" t="str">
        <f t="shared" si="2774"/>
        <v>NOROESTE</v>
      </c>
      <c r="AA1134" s="400">
        <f t="shared" si="2605"/>
        <v>0.94711538461538458</v>
      </c>
      <c r="AB1134" s="401">
        <f t="shared" si="2775"/>
        <v>71.283049342628658</v>
      </c>
      <c r="AC1134" s="360"/>
    </row>
    <row r="1135" spans="1:29" ht="15" customHeight="1" x14ac:dyDescent="0.25">
      <c r="A1135" s="434" t="str">
        <f t="shared" si="2436"/>
        <v>MS 203</v>
      </c>
      <c r="B1135" s="661"/>
      <c r="C1135" s="661"/>
      <c r="D1135" s="346">
        <f t="shared" si="2591"/>
        <v>42398</v>
      </c>
      <c r="E1135" s="347">
        <v>7161966.2933999998</v>
      </c>
      <c r="F1135" s="348">
        <v>665772.24410000001</v>
      </c>
      <c r="G1135" s="348">
        <v>906.64200000000005</v>
      </c>
      <c r="H1135" s="425">
        <f t="shared" si="2763"/>
        <v>3.370014829530918</v>
      </c>
      <c r="I1135" s="397">
        <f t="shared" si="2764"/>
        <v>24.151606575820907</v>
      </c>
      <c r="J1135" s="397">
        <f t="shared" si="2765"/>
        <v>-1.0999999999967258</v>
      </c>
      <c r="K1135" s="397">
        <f t="shared" si="2766"/>
        <v>-60.89999999999236</v>
      </c>
      <c r="L1135" s="397">
        <f t="shared" si="2767"/>
        <v>0.48143068993298826</v>
      </c>
      <c r="M1135" s="397">
        <f t="shared" si="2768"/>
        <v>0.1571428571423894</v>
      </c>
      <c r="N1135" s="398" t="str">
        <f t="shared" si="2769"/>
        <v>ATENÇÃO</v>
      </c>
      <c r="O1135" s="398" t="str">
        <f t="shared" si="2770"/>
        <v>OK</v>
      </c>
      <c r="P1135" s="398" t="str">
        <f t="shared" si="2771"/>
        <v>COND. MIN.</v>
      </c>
      <c r="Q1135" s="398" t="str">
        <f t="shared" si="2599"/>
        <v>COND. MIN.</v>
      </c>
      <c r="R1135" s="636"/>
      <c r="S1135" s="636"/>
      <c r="T1135" s="625"/>
      <c r="U1135" s="625"/>
      <c r="V1135" s="356">
        <f t="shared" si="2600"/>
        <v>7.4000000022351742</v>
      </c>
      <c r="W1135" s="356">
        <f t="shared" si="2601"/>
        <v>-22.990000003483146</v>
      </c>
      <c r="X1135" s="361" t="str">
        <f t="shared" si="2772"/>
        <v>NORTE</v>
      </c>
      <c r="Y1135" s="361" t="str">
        <f t="shared" si="2773"/>
        <v>OESTE</v>
      </c>
      <c r="Z1135" s="361" t="str">
        <f t="shared" si="2774"/>
        <v>NOROESTE</v>
      </c>
      <c r="AA1135" s="400">
        <f t="shared" si="2605"/>
        <v>0.95196687370600408</v>
      </c>
      <c r="AB1135" s="401">
        <f t="shared" si="2775"/>
        <v>72.169564600749226</v>
      </c>
      <c r="AC1135" s="360"/>
    </row>
    <row r="1136" spans="1:29" ht="17.25" customHeight="1" x14ac:dyDescent="0.25">
      <c r="A1136" s="434" t="str">
        <f>A1124</f>
        <v>MS 203</v>
      </c>
      <c r="B1136" s="661">
        <f>IF(A1124=A1136,B1124+1,1)</f>
        <v>59</v>
      </c>
      <c r="C1136" s="661" t="str">
        <f t="shared" si="2570"/>
        <v>MS 203-59</v>
      </c>
      <c r="D1136" s="346">
        <f t="shared" si="2591"/>
        <v>42405</v>
      </c>
      <c r="E1136" s="347">
        <v>7161966.2880999995</v>
      </c>
      <c r="F1136" s="348">
        <v>665772.24060000002</v>
      </c>
      <c r="G1136" s="348">
        <v>906.62599999999998</v>
      </c>
      <c r="H1136" s="425">
        <f t="shared" si="2763"/>
        <v>0.63513780572986511</v>
      </c>
      <c r="I1136" s="397">
        <f t="shared" si="2764"/>
        <v>24.330073977041554</v>
      </c>
      <c r="J1136" s="397">
        <f t="shared" si="2765"/>
        <v>-1.6000000000076398</v>
      </c>
      <c r="K1136" s="397">
        <f t="shared" si="2766"/>
        <v>-62.5</v>
      </c>
      <c r="L1136" s="397">
        <f t="shared" si="2767"/>
        <v>9.0733972247123582E-2</v>
      </c>
      <c r="M1136" s="397">
        <f t="shared" si="2768"/>
        <v>0.22857142857251997</v>
      </c>
      <c r="N1136" s="398" t="str">
        <f t="shared" si="2769"/>
        <v>OK</v>
      </c>
      <c r="O1136" s="398" t="str">
        <f t="shared" si="2770"/>
        <v>OK</v>
      </c>
      <c r="P1136" s="398" t="str">
        <f t="shared" si="2771"/>
        <v>COND. MIN.</v>
      </c>
      <c r="Q1136" s="398" t="str">
        <f t="shared" si="2599"/>
        <v>COND. MIN.</v>
      </c>
      <c r="R1136" s="636"/>
      <c r="S1136" s="636"/>
      <c r="T1136" s="625"/>
      <c r="U1136" s="625"/>
      <c r="V1136" s="356">
        <f t="shared" si="2600"/>
        <v>6.8699999712407589</v>
      </c>
      <c r="W1136" s="356">
        <f t="shared" si="2601"/>
        <v>-23.340000002644956</v>
      </c>
      <c r="X1136" s="361" t="str">
        <f t="shared" si="2772"/>
        <v>NORTE</v>
      </c>
      <c r="Y1136" s="361" t="str">
        <f t="shared" si="2773"/>
        <v>OESTE</v>
      </c>
      <c r="Z1136" s="361" t="str">
        <f t="shared" si="2774"/>
        <v>NOROESTE</v>
      </c>
      <c r="AA1136" s="400">
        <f t="shared" si="2605"/>
        <v>0.95930949445129476</v>
      </c>
      <c r="AB1136" s="401">
        <f t="shared" si="2775"/>
        <v>73.599090876481043</v>
      </c>
      <c r="AC1136" s="360"/>
    </row>
    <row r="1137" spans="1:29" ht="17.25" customHeight="1" x14ac:dyDescent="0.25">
      <c r="A1137" s="434" t="str">
        <f t="shared" ref="A1137:A1143" si="2776">A1125</f>
        <v>MS 203</v>
      </c>
      <c r="B1137" s="661"/>
      <c r="C1137" s="661"/>
      <c r="D1137" s="346">
        <f t="shared" si="2591"/>
        <v>42412</v>
      </c>
      <c r="E1137" s="347">
        <v>7161966.2873999998</v>
      </c>
      <c r="F1137" s="348">
        <v>665772.25269999995</v>
      </c>
      <c r="G1137" s="348">
        <v>906.601</v>
      </c>
      <c r="H1137" s="425">
        <f t="shared" si="2763"/>
        <v>1.2120230940556302</v>
      </c>
      <c r="I1137" s="397">
        <f t="shared" si="2764"/>
        <v>23.1511749241097</v>
      </c>
      <c r="J1137" s="397">
        <f t="shared" si="2765"/>
        <v>-2.4999999999977263</v>
      </c>
      <c r="K1137" s="397">
        <f t="shared" si="2766"/>
        <v>-64.999999999997726</v>
      </c>
      <c r="L1137" s="397">
        <f t="shared" si="2767"/>
        <v>0.17314615629366145</v>
      </c>
      <c r="M1137" s="397">
        <f t="shared" si="2768"/>
        <v>0.3571428571425323</v>
      </c>
      <c r="N1137" s="398" t="str">
        <f t="shared" si="2769"/>
        <v>OK</v>
      </c>
      <c r="O1137" s="398" t="str">
        <f t="shared" si="2770"/>
        <v>ATENÇÃO</v>
      </c>
      <c r="P1137" s="398" t="str">
        <f t="shared" si="2771"/>
        <v>COND. MIN.</v>
      </c>
      <c r="Q1137" s="398" t="str">
        <f t="shared" si="2599"/>
        <v>COND. MIN.</v>
      </c>
      <c r="R1137" s="636"/>
      <c r="S1137" s="636"/>
      <c r="T1137" s="625"/>
      <c r="U1137" s="625"/>
      <c r="V1137" s="356">
        <f t="shared" si="2600"/>
        <v>6.7999999970197678</v>
      </c>
      <c r="W1137" s="356">
        <f t="shared" si="2601"/>
        <v>-22.130000009201467</v>
      </c>
      <c r="X1137" s="361" t="str">
        <f t="shared" si="2772"/>
        <v>NORTE</v>
      </c>
      <c r="Y1137" s="361" t="str">
        <f t="shared" si="2773"/>
        <v>OESTE</v>
      </c>
      <c r="Z1137" s="361" t="str">
        <f t="shared" si="2774"/>
        <v>NOROESTE</v>
      </c>
      <c r="AA1137" s="400">
        <f t="shared" si="2605"/>
        <v>0.95593952483801292</v>
      </c>
      <c r="AB1137" s="401">
        <f t="shared" si="2775"/>
        <v>72.928571646582483</v>
      </c>
      <c r="AC1137" s="360"/>
    </row>
    <row r="1138" spans="1:29" ht="17.25" customHeight="1" x14ac:dyDescent="0.25">
      <c r="A1138" s="434" t="str">
        <f t="shared" si="2776"/>
        <v>MS 203</v>
      </c>
      <c r="B1138" s="661"/>
      <c r="C1138" s="661"/>
      <c r="D1138" s="346">
        <f t="shared" si="2591"/>
        <v>42419</v>
      </c>
      <c r="E1138" s="347">
        <v>7161966.3167000003</v>
      </c>
      <c r="F1138" s="348">
        <v>665772.24919999996</v>
      </c>
      <c r="G1138" s="348">
        <v>906.596</v>
      </c>
      <c r="H1138" s="425">
        <f t="shared" si="2763"/>
        <v>2.9508304429922214</v>
      </c>
      <c r="I1138" s="397">
        <f t="shared" si="2764"/>
        <v>24.495373059562414</v>
      </c>
      <c r="J1138" s="397">
        <f t="shared" si="2765"/>
        <v>-0.49999999999954525</v>
      </c>
      <c r="K1138" s="397">
        <f t="shared" si="2766"/>
        <v>-65.499999999997272</v>
      </c>
      <c r="L1138" s="397">
        <f t="shared" si="2767"/>
        <v>0.4215472061417459</v>
      </c>
      <c r="M1138" s="397">
        <f t="shared" si="2768"/>
        <v>7.1428571428506463E-2</v>
      </c>
      <c r="N1138" s="398" t="str">
        <f t="shared" si="2769"/>
        <v>ATENÇÃO</v>
      </c>
      <c r="O1138" s="398" t="str">
        <f t="shared" si="2770"/>
        <v>OK</v>
      </c>
      <c r="P1138" s="398" t="str">
        <f t="shared" si="2771"/>
        <v>COND. MIN.</v>
      </c>
      <c r="Q1138" s="398" t="str">
        <f t="shared" si="2599"/>
        <v>COND. MIN.</v>
      </c>
      <c r="R1138" s="636"/>
      <c r="S1138" s="636"/>
      <c r="T1138" s="625"/>
      <c r="U1138" s="625"/>
      <c r="V1138" s="356">
        <f t="shared" si="2600"/>
        <v>9.7300000488758087</v>
      </c>
      <c r="W1138" s="356">
        <f t="shared" si="2601"/>
        <v>-22.480000008363277</v>
      </c>
      <c r="X1138" s="361" t="str">
        <f t="shared" si="2772"/>
        <v>NORTE</v>
      </c>
      <c r="Y1138" s="361" t="str">
        <f t="shared" si="2773"/>
        <v>OESTE</v>
      </c>
      <c r="Z1138" s="361" t="str">
        <f t="shared" si="2774"/>
        <v>NOROESTE</v>
      </c>
      <c r="AA1138" s="400">
        <f t="shared" si="2605"/>
        <v>0.91755102040816328</v>
      </c>
      <c r="AB1138" s="401">
        <f t="shared" si="2775"/>
        <v>66.57064362743435</v>
      </c>
      <c r="AC1138" s="360"/>
    </row>
    <row r="1139" spans="1:29" ht="17.25" customHeight="1" x14ac:dyDescent="0.25">
      <c r="A1139" s="434" t="str">
        <f t="shared" si="2776"/>
        <v>MS 203</v>
      </c>
      <c r="B1139" s="661"/>
      <c r="C1139" s="661"/>
      <c r="D1139" s="346">
        <f t="shared" si="2591"/>
        <v>42426</v>
      </c>
      <c r="E1139" s="347">
        <v>7161966.2975000003</v>
      </c>
      <c r="F1139" s="348">
        <v>665772.25280000002</v>
      </c>
      <c r="G1139" s="348">
        <v>906.56100000000004</v>
      </c>
      <c r="H1139" s="425">
        <f t="shared" si="2763"/>
        <v>1.953458470633757</v>
      </c>
      <c r="I1139" s="397">
        <f t="shared" si="2764"/>
        <v>23.458271481979395</v>
      </c>
      <c r="J1139" s="397">
        <f t="shared" si="2765"/>
        <v>-3.4999999999968168</v>
      </c>
      <c r="K1139" s="397">
        <f t="shared" si="2766"/>
        <v>-68.999999999994088</v>
      </c>
      <c r="L1139" s="397">
        <f t="shared" si="2767"/>
        <v>0.27906549580482243</v>
      </c>
      <c r="M1139" s="397">
        <f t="shared" si="2768"/>
        <v>0.49999999999954525</v>
      </c>
      <c r="N1139" s="398" t="str">
        <f t="shared" si="2769"/>
        <v>ATENÇÃO</v>
      </c>
      <c r="O1139" s="398" t="str">
        <f t="shared" si="2770"/>
        <v>ATENÇÃO</v>
      </c>
      <c r="P1139" s="398" t="str">
        <f t="shared" si="2771"/>
        <v>COND. MIN.</v>
      </c>
      <c r="Q1139" s="398" t="str">
        <f t="shared" si="2599"/>
        <v>COND. MIN.</v>
      </c>
      <c r="R1139" s="636"/>
      <c r="S1139" s="636"/>
      <c r="T1139" s="625"/>
      <c r="U1139" s="625"/>
      <c r="V1139" s="356">
        <f t="shared" si="2600"/>
        <v>7.8100000508129597</v>
      </c>
      <c r="W1139" s="356">
        <f t="shared" si="2601"/>
        <v>-22.120000002905726</v>
      </c>
      <c r="X1139" s="361" t="str">
        <f t="shared" si="2772"/>
        <v>NORTE</v>
      </c>
      <c r="Y1139" s="361" t="str">
        <f t="shared" si="2773"/>
        <v>OESTE</v>
      </c>
      <c r="Z1139" s="361" t="str">
        <f t="shared" si="2774"/>
        <v>NOROESTE</v>
      </c>
      <c r="AA1139" s="400">
        <f t="shared" si="2605"/>
        <v>0.94288150042625751</v>
      </c>
      <c r="AB1139" s="401">
        <f t="shared" si="2775"/>
        <v>70.541237954647897</v>
      </c>
      <c r="AC1139" s="360"/>
    </row>
    <row r="1140" spans="1:29" ht="17.25" customHeight="1" x14ac:dyDescent="0.25">
      <c r="A1140" s="434" t="str">
        <f t="shared" si="2776"/>
        <v>MS 203</v>
      </c>
      <c r="B1140" s="661">
        <f t="shared" ref="B1140:B1143" si="2777">IF(A1139=A1140,B1139+1,1)</f>
        <v>1</v>
      </c>
      <c r="C1140" s="661" t="str">
        <f t="shared" ref="C1140:C1143" si="2778">A1140&amp;"-"&amp;B1140</f>
        <v>MS 203-1</v>
      </c>
      <c r="D1140" s="346">
        <f t="shared" si="2591"/>
        <v>42433</v>
      </c>
      <c r="E1140" s="347">
        <v>7161966.2936000004</v>
      </c>
      <c r="F1140" s="348">
        <v>665772.23259999999</v>
      </c>
      <c r="G1140" s="348">
        <v>906.54399999999998</v>
      </c>
      <c r="H1140" s="425">
        <f t="shared" si="2763"/>
        <v>2.057304061900092</v>
      </c>
      <c r="I1140" s="397">
        <f t="shared" si="2764"/>
        <v>25.25462336260728</v>
      </c>
      <c r="J1140" s="397">
        <f t="shared" si="2765"/>
        <v>-1.7000000000052751</v>
      </c>
      <c r="K1140" s="397">
        <f t="shared" si="2766"/>
        <v>-70.699999999999363</v>
      </c>
      <c r="L1140" s="397">
        <f t="shared" si="2767"/>
        <v>0.29390058027144172</v>
      </c>
      <c r="M1140" s="397">
        <f t="shared" si="2768"/>
        <v>0.24285714285789645</v>
      </c>
      <c r="N1140" s="398" t="str">
        <f t="shared" si="2769"/>
        <v>ATENÇÃO</v>
      </c>
      <c r="O1140" s="398" t="str">
        <f t="shared" si="2770"/>
        <v>OK</v>
      </c>
      <c r="P1140" s="398" t="str">
        <f t="shared" si="2771"/>
        <v>COND. MIN.</v>
      </c>
      <c r="Q1140" s="398" t="str">
        <f t="shared" si="2599"/>
        <v>COND. MIN.</v>
      </c>
      <c r="R1140" s="636"/>
      <c r="S1140" s="636"/>
      <c r="T1140" s="625"/>
      <c r="U1140" s="625"/>
      <c r="V1140" s="356">
        <f t="shared" si="2600"/>
        <v>7.4200000613927841</v>
      </c>
      <c r="W1140" s="356">
        <f t="shared" si="2601"/>
        <v>-24.140000005718321</v>
      </c>
      <c r="X1140" s="361" t="str">
        <f t="shared" si="2772"/>
        <v>NORTE</v>
      </c>
      <c r="Y1140" s="361" t="str">
        <f t="shared" si="2773"/>
        <v>OESTE</v>
      </c>
      <c r="Z1140" s="361" t="str">
        <f t="shared" si="2774"/>
        <v>NOROESTE</v>
      </c>
      <c r="AA1140" s="400">
        <f t="shared" si="2605"/>
        <v>0.95603960396039611</v>
      </c>
      <c r="AB1140" s="401">
        <f t="shared" si="2775"/>
        <v>72.948115270175123</v>
      </c>
      <c r="AC1140" s="360"/>
    </row>
    <row r="1141" spans="1:29" ht="17.25" customHeight="1" x14ac:dyDescent="0.25">
      <c r="A1141" s="434" t="str">
        <f t="shared" si="2776"/>
        <v>MS 203</v>
      </c>
      <c r="B1141" s="661">
        <f t="shared" si="2777"/>
        <v>2</v>
      </c>
      <c r="C1141" s="661" t="str">
        <f t="shared" si="2778"/>
        <v>MS 203-2</v>
      </c>
      <c r="D1141" s="346">
        <f t="shared" si="2591"/>
        <v>42440</v>
      </c>
      <c r="E1141" s="347">
        <v>7161966.2932000002</v>
      </c>
      <c r="F1141" s="348">
        <v>665772.23450000002</v>
      </c>
      <c r="G1141" s="348">
        <v>906.54300000000001</v>
      </c>
      <c r="H1141" s="425">
        <f t="shared" si="2763"/>
        <v>0.19416488671246021</v>
      </c>
      <c r="I1141" s="397">
        <f t="shared" si="2764"/>
        <v>25.061262950116959</v>
      </c>
      <c r="J1141" s="397">
        <f t="shared" si="2765"/>
        <v>-9.9999999997635314E-2</v>
      </c>
      <c r="K1141" s="397">
        <f t="shared" si="2766"/>
        <v>-70.799999999996999</v>
      </c>
      <c r="L1141" s="397">
        <f t="shared" si="2767"/>
        <v>2.7737840958922889E-2</v>
      </c>
      <c r="M1141" s="397">
        <f t="shared" si="2768"/>
        <v>1.4285714285376474E-2</v>
      </c>
      <c r="N1141" s="398" t="str">
        <f t="shared" si="2769"/>
        <v>OK</v>
      </c>
      <c r="O1141" s="398" t="str">
        <f t="shared" si="2770"/>
        <v>OK</v>
      </c>
      <c r="P1141" s="398" t="str">
        <f t="shared" si="2771"/>
        <v>COND. MIN.</v>
      </c>
      <c r="Q1141" s="398" t="str">
        <f t="shared" si="2599"/>
        <v>COND. MIN.</v>
      </c>
      <c r="R1141" s="636"/>
      <c r="S1141" s="636"/>
      <c r="T1141" s="625"/>
      <c r="U1141" s="625"/>
      <c r="V1141" s="356">
        <f t="shared" si="2600"/>
        <v>7.3800000362098217</v>
      </c>
      <c r="W1141" s="356">
        <f t="shared" si="2601"/>
        <v>-23.950000002514571</v>
      </c>
      <c r="X1141" s="361" t="str">
        <f t="shared" si="2772"/>
        <v>NORTE</v>
      </c>
      <c r="Y1141" s="361" t="str">
        <f t="shared" si="2773"/>
        <v>OESTE</v>
      </c>
      <c r="Z1141" s="361" t="str">
        <f t="shared" si="2774"/>
        <v>NOROESTE</v>
      </c>
      <c r="AA1141" s="400">
        <f t="shared" si="2605"/>
        <v>0.95570630486831609</v>
      </c>
      <c r="AB1141" s="401">
        <f t="shared" si="2775"/>
        <v>72.883112063747348</v>
      </c>
      <c r="AC1141" s="360"/>
    </row>
    <row r="1142" spans="1:29" ht="17.25" customHeight="1" x14ac:dyDescent="0.25">
      <c r="A1142" s="434" t="str">
        <f t="shared" si="2776"/>
        <v>MS 203</v>
      </c>
      <c r="B1142" s="661">
        <f t="shared" si="2777"/>
        <v>3</v>
      </c>
      <c r="C1142" s="661" t="str">
        <f t="shared" si="2778"/>
        <v>MS 203-3</v>
      </c>
      <c r="D1142" s="346">
        <f t="shared" si="2591"/>
        <v>42447</v>
      </c>
      <c r="E1142" s="347">
        <v>7161966.3032</v>
      </c>
      <c r="F1142" s="348">
        <v>665772.23250000004</v>
      </c>
      <c r="G1142" s="348">
        <v>906.52300000000002</v>
      </c>
      <c r="H1142" s="425">
        <f t="shared" si="2763"/>
        <v>1.0198038803807818</v>
      </c>
      <c r="I1142" s="397">
        <f t="shared" si="2764"/>
        <v>25.562607461881793</v>
      </c>
      <c r="J1142" s="397">
        <f t="shared" si="2765"/>
        <v>-1.999999999998181</v>
      </c>
      <c r="K1142" s="397">
        <f t="shared" si="2766"/>
        <v>-72.79999999999518</v>
      </c>
      <c r="L1142" s="397">
        <f t="shared" si="2767"/>
        <v>0.14568626862582598</v>
      </c>
      <c r="M1142" s="397">
        <f t="shared" si="2768"/>
        <v>0.28571428571402585</v>
      </c>
      <c r="N1142" s="398" t="str">
        <f t="shared" si="2769"/>
        <v>OK</v>
      </c>
      <c r="O1142" s="398" t="str">
        <f t="shared" si="2770"/>
        <v>ATENÇÃO</v>
      </c>
      <c r="P1142" s="398" t="str">
        <f t="shared" si="2771"/>
        <v>COND. MIN.</v>
      </c>
      <c r="Q1142" s="398" t="str">
        <f t="shared" si="2599"/>
        <v>COND. MIN.</v>
      </c>
      <c r="R1142" s="636"/>
      <c r="S1142" s="636"/>
      <c r="T1142" s="625"/>
      <c r="U1142" s="625"/>
      <c r="V1142" s="356">
        <f t="shared" si="2600"/>
        <v>8.3800000138580799</v>
      </c>
      <c r="W1142" s="356">
        <f t="shared" si="2601"/>
        <v>-24.150000000372529</v>
      </c>
      <c r="X1142" s="361" t="str">
        <f t="shared" si="2772"/>
        <v>NORTE</v>
      </c>
      <c r="Y1142" s="361" t="str">
        <f t="shared" si="2773"/>
        <v>OESTE</v>
      </c>
      <c r="Z1142" s="361" t="str">
        <f t="shared" si="2774"/>
        <v>NOROESTE</v>
      </c>
      <c r="AA1142" s="400">
        <f t="shared" si="2605"/>
        <v>0.94483568075117375</v>
      </c>
      <c r="AB1142" s="401">
        <f t="shared" si="2775"/>
        <v>70.880183102855682</v>
      </c>
      <c r="AC1142" s="360"/>
    </row>
    <row r="1143" spans="1:29" ht="17.25" customHeight="1" x14ac:dyDescent="0.25">
      <c r="A1143" s="434" t="str">
        <f t="shared" si="2776"/>
        <v>MS 203</v>
      </c>
      <c r="B1143" s="661">
        <f t="shared" si="2777"/>
        <v>4</v>
      </c>
      <c r="C1143" s="661" t="str">
        <f t="shared" si="2778"/>
        <v>MS 203-4</v>
      </c>
      <c r="D1143" s="346">
        <f>D165</f>
        <v>42461</v>
      </c>
      <c r="E1143" s="347">
        <v>7161966.3118000003</v>
      </c>
      <c r="F1143" s="348">
        <v>665772.22439999995</v>
      </c>
      <c r="G1143" s="348">
        <v>906.51300000000003</v>
      </c>
      <c r="H1143" s="425">
        <f t="shared" si="2763"/>
        <v>1.181397505250771</v>
      </c>
      <c r="I1143" s="397">
        <f t="shared" si="2764"/>
        <v>26.615394065880967</v>
      </c>
      <c r="J1143" s="397">
        <f t="shared" si="2765"/>
        <v>-0.99999999999909051</v>
      </c>
      <c r="K1143" s="397">
        <f t="shared" si="2766"/>
        <v>-73.79999999999427</v>
      </c>
      <c r="L1143" s="397">
        <f t="shared" si="2767"/>
        <v>8.4385536089340782E-2</v>
      </c>
      <c r="M1143" s="397">
        <f t="shared" si="2768"/>
        <v>7.1428571428506463E-2</v>
      </c>
      <c r="N1143" s="398" t="str">
        <f t="shared" si="2769"/>
        <v>OK</v>
      </c>
      <c r="O1143" s="398" t="str">
        <f t="shared" si="2770"/>
        <v>OK</v>
      </c>
      <c r="P1143" s="398" t="str">
        <f t="shared" si="2771"/>
        <v>COND. MIN.</v>
      </c>
      <c r="Q1143" s="398" t="str">
        <f t="shared" si="2599"/>
        <v>COND. MIN.</v>
      </c>
      <c r="R1143" s="636"/>
      <c r="S1143" s="636"/>
      <c r="T1143" s="625"/>
      <c r="U1143" s="625"/>
      <c r="V1143" s="356">
        <f t="shared" si="2600"/>
        <v>9.2400000430643559</v>
      </c>
      <c r="W1143" s="356">
        <f t="shared" si="2601"/>
        <v>-24.960000009741634</v>
      </c>
      <c r="X1143" s="361" t="str">
        <f t="shared" si="2772"/>
        <v>NORTE</v>
      </c>
      <c r="Y1143" s="361" t="str">
        <f t="shared" si="2773"/>
        <v>OESTE</v>
      </c>
      <c r="Z1143" s="361" t="str">
        <f t="shared" si="2774"/>
        <v>NOROESTE</v>
      </c>
      <c r="AA1143" s="400">
        <f t="shared" si="2605"/>
        <v>0.93764087152516906</v>
      </c>
      <c r="AB1143" s="401">
        <f t="shared" si="2775"/>
        <v>69.65907235468903</v>
      </c>
      <c r="AC1143" s="360"/>
    </row>
    <row r="1144" spans="1:29" ht="17.25" customHeight="1" x14ac:dyDescent="0.25">
      <c r="A1144" s="548"/>
      <c r="B1144" s="661"/>
      <c r="C1144" s="661"/>
      <c r="D1144" s="542"/>
      <c r="E1144" s="543"/>
      <c r="F1144" s="544"/>
      <c r="G1144" s="544"/>
      <c r="H1144" s="549"/>
      <c r="I1144" s="550"/>
      <c r="J1144" s="550"/>
      <c r="K1144" s="546"/>
      <c r="L1144" s="546"/>
      <c r="M1144" s="546"/>
      <c r="N1144" s="551"/>
      <c r="O1144" s="551"/>
      <c r="P1144" s="440"/>
      <c r="Q1144" s="440"/>
      <c r="R1144" s="640"/>
      <c r="S1144" s="640"/>
      <c r="T1144" s="640"/>
      <c r="U1144" s="640"/>
      <c r="V1144" s="558"/>
      <c r="W1144" s="558"/>
      <c r="X1144" s="440"/>
      <c r="Y1144" s="440"/>
      <c r="Z1144" s="440"/>
      <c r="AA1144" s="558"/>
      <c r="AB1144" s="559"/>
      <c r="AC1144" s="451"/>
    </row>
    <row r="1145" spans="1:29" ht="17.25" customHeight="1" x14ac:dyDescent="0.25">
      <c r="A1145" s="434" t="s">
        <v>383</v>
      </c>
      <c r="B1145" s="661"/>
      <c r="C1145" s="661"/>
      <c r="D1145" s="346">
        <f>D167</f>
        <v>42468</v>
      </c>
      <c r="E1145" s="622">
        <v>7161966.4512999998</v>
      </c>
      <c r="F1145" s="622">
        <v>665772.43180000002</v>
      </c>
      <c r="G1145" s="631">
        <v>906.41</v>
      </c>
      <c r="H1145" s="350"/>
      <c r="I1145" s="350"/>
      <c r="J1145" s="350"/>
      <c r="K1145" s="350"/>
      <c r="L1145" s="350"/>
      <c r="M1145" s="350"/>
      <c r="N1145" s="350"/>
      <c r="O1145" s="350"/>
      <c r="P1145" s="350"/>
      <c r="Q1145" s="350"/>
      <c r="R1145" s="640"/>
      <c r="S1145" s="640"/>
      <c r="T1145" s="640"/>
      <c r="U1145" s="640"/>
      <c r="V1145" s="558"/>
      <c r="W1145" s="558"/>
      <c r="X1145" s="440"/>
      <c r="Y1145" s="440"/>
      <c r="Z1145" s="440"/>
      <c r="AA1145" s="558"/>
      <c r="AB1145" s="559"/>
      <c r="AC1145" s="451"/>
    </row>
    <row r="1146" spans="1:29" ht="17.25" customHeight="1" x14ac:dyDescent="0.25">
      <c r="A1146" s="434" t="s">
        <v>383</v>
      </c>
      <c r="B1146" s="661"/>
      <c r="C1146" s="661"/>
      <c r="D1146" s="346">
        <f>D168</f>
        <v>42475</v>
      </c>
      <c r="E1146" s="622">
        <v>7161966.4369000001</v>
      </c>
      <c r="F1146" s="622">
        <v>665772.43299999996</v>
      </c>
      <c r="G1146" s="631">
        <v>906.38400000000001</v>
      </c>
      <c r="H1146" s="368">
        <f t="shared" si="2763"/>
        <v>1.444991324311149</v>
      </c>
      <c r="I1146" s="377">
        <f>SQRT((E1146-$E$1145)^2+(F1146-$F$1145)^2)*100</f>
        <v>1.444991324311149</v>
      </c>
      <c r="J1146" s="368">
        <f t="shared" si="2765"/>
        <v>-2.5999999999953616</v>
      </c>
      <c r="K1146" s="377">
        <f>(G1146-$G$1145)*100</f>
        <v>-2.5999999999953616</v>
      </c>
      <c r="L1146" s="368">
        <f t="shared" si="2767"/>
        <v>0.20642733204444985</v>
      </c>
      <c r="M1146" s="377">
        <f t="shared" si="2768"/>
        <v>0.3714285714279088</v>
      </c>
      <c r="N1146" s="398" t="str">
        <f t="shared" ref="N1146:N1148" si="2779">IF(L1146&lt;=0.25,"OK",IF(AND(0.25&lt;L1146,L1146&lt;=1),"ATENÇÃO",IF(AND(1&lt;L1146,L1146&lt;=4),"ALERTA",IF(AND(4&lt;L1146,L1146&lt;=14),"INTERVENÇÃO","PARALISAÇÃO"))))</f>
        <v>OK</v>
      </c>
      <c r="O1146" s="398" t="str">
        <f t="shared" ref="O1146:O1148" si="2780">IF(M1146&lt;=0.25,"OK",IF(AND(0.25&lt;M1146,M1146&lt;=1),"ATENÇÃO",IF(AND(1&lt;M1146,M1146&lt;=4),"ALERTA",IF(AND(4&lt;M1146,M1146&lt;=14),"INTERVENÇÃO","PARALISAÇÃO"))))</f>
        <v>ATENÇÃO</v>
      </c>
      <c r="P1146" s="378" t="str">
        <f t="shared" ref="P1146:P1171" si="2781">IF(L1146&lt;=1,"COND. MIN.",IF(AND(1&lt;L1146, L1146&lt;=2),"ATENÇÃO",IF(AND(2&lt;L1146,L1146&lt;=5),"ALERTA","INTERVENÇÃO")))</f>
        <v>COND. MIN.</v>
      </c>
      <c r="Q1146" s="378" t="str">
        <f t="shared" ref="Q1146:Q1171" si="2782">IF(M1146&lt;=2,"COND. MIN.",IF(AND(2&lt;M1146, M1146&lt;=4),"ATENÇÃO",IF(AND(4&lt;M1146, M1146&lt;=10),"ALERTA","INTERVENÇÃO")))</f>
        <v>COND. MIN.</v>
      </c>
      <c r="R1146" s="636"/>
      <c r="S1146" s="636"/>
      <c r="T1146" s="625"/>
      <c r="U1146" s="625"/>
      <c r="V1146" s="356">
        <f>(E1146-$E$1145)*100</f>
        <v>-1.4399999752640724</v>
      </c>
      <c r="W1146" s="356">
        <f>(F1146-$F$1145)*100</f>
        <v>0.11999999405816197</v>
      </c>
      <c r="X1146" s="361" t="str">
        <f t="shared" si="2772"/>
        <v>SUL</v>
      </c>
      <c r="Y1146" s="361" t="str">
        <f t="shared" si="2773"/>
        <v>LESTE</v>
      </c>
      <c r="Z1146" s="361" t="str">
        <f t="shared" si="2774"/>
        <v>SUDESTE</v>
      </c>
      <c r="AA1146" s="358">
        <f t="shared" ref="AA1146:AA1171" si="2783">ABS(ROUND(W1146,2)/ROUND(I1146,2))</f>
        <v>8.3333333333333329E-2</v>
      </c>
      <c r="AB1146" s="359">
        <f t="shared" ref="AB1146:AB1171" si="2784">DEGREES(ASIN(AA1146))</f>
        <v>4.7801918471991582</v>
      </c>
      <c r="AC1146" s="678" t="s">
        <v>408</v>
      </c>
    </row>
    <row r="1147" spans="1:29" ht="17.25" customHeight="1" x14ac:dyDescent="0.25">
      <c r="A1147" s="434" t="s">
        <v>383</v>
      </c>
      <c r="B1147" s="661"/>
      <c r="C1147" s="661"/>
      <c r="D1147" s="346">
        <f>D169</f>
        <v>42482</v>
      </c>
      <c r="E1147" s="622">
        <v>7161966.4340000004</v>
      </c>
      <c r="F1147" s="622">
        <v>665772.44019999995</v>
      </c>
      <c r="G1147" s="631">
        <v>906.375</v>
      </c>
      <c r="H1147" s="368">
        <f t="shared" ref="H1147:H1171" si="2785">SQRT((E1147-E1146)^2+(F1147-F1146)^2)*100</f>
        <v>0.77620872406247809</v>
      </c>
      <c r="I1147" s="377">
        <f t="shared" ref="I1147:I1171" si="2786">SQRT((E1147-$E$1145)^2+(F1147-$F$1145)^2)*100</f>
        <v>1.9231484107813908</v>
      </c>
      <c r="J1147" s="368">
        <f t="shared" ref="J1147:J1171" si="2787">(G1147-G1146)*100</f>
        <v>-0.90000000000145519</v>
      </c>
      <c r="K1147" s="377">
        <f t="shared" ref="K1147:K1171" si="2788">(G1147-$G$1145)*100</f>
        <v>-3.4999999999968168</v>
      </c>
      <c r="L1147" s="368">
        <f t="shared" ref="L1147:L1171" si="2789">H1147/(D1147-D1146)</f>
        <v>0.11088696058035401</v>
      </c>
      <c r="M1147" s="377">
        <f t="shared" ref="M1147:M1171" si="2790">ABS(J1147/(D1147-D1146))</f>
        <v>0.12857142857163645</v>
      </c>
      <c r="N1147" s="361" t="str">
        <f t="shared" si="2779"/>
        <v>OK</v>
      </c>
      <c r="O1147" s="361" t="str">
        <f t="shared" si="2780"/>
        <v>OK</v>
      </c>
      <c r="P1147" s="378" t="str">
        <f t="shared" si="2781"/>
        <v>COND. MIN.</v>
      </c>
      <c r="Q1147" s="378" t="str">
        <f t="shared" si="2782"/>
        <v>COND. MIN.</v>
      </c>
      <c r="R1147" s="636"/>
      <c r="S1147" s="636"/>
      <c r="T1147" s="625"/>
      <c r="U1147" s="625"/>
      <c r="V1147" s="356">
        <f t="shared" ref="V1147:V1171" si="2791">(E1147-$E$1145)*100</f>
        <v>-1.7299999482929707</v>
      </c>
      <c r="W1147" s="356">
        <f t="shared" ref="W1147:W1171" si="2792">(F1147-$F$1145)*100</f>
        <v>0.83999999333173037</v>
      </c>
      <c r="X1147" s="361" t="str">
        <f t="shared" si="2772"/>
        <v>SUL</v>
      </c>
      <c r="Y1147" s="361" t="str">
        <f t="shared" si="2773"/>
        <v>LESTE</v>
      </c>
      <c r="Z1147" s="361" t="str">
        <f t="shared" si="2774"/>
        <v>SUDESTE</v>
      </c>
      <c r="AA1147" s="358">
        <f t="shared" si="2783"/>
        <v>0.4375</v>
      </c>
      <c r="AB1147" s="359">
        <f t="shared" si="2784"/>
        <v>25.944479772370006</v>
      </c>
      <c r="AC1147" s="360"/>
    </row>
    <row r="1148" spans="1:29" ht="17.25" customHeight="1" x14ac:dyDescent="0.25">
      <c r="A1148" s="434" t="s">
        <v>383</v>
      </c>
      <c r="B1148" s="661"/>
      <c r="C1148" s="661"/>
      <c r="D1148" s="633">
        <v>42496</v>
      </c>
      <c r="E1148" s="635">
        <v>7161966.4600999998</v>
      </c>
      <c r="F1148" s="635">
        <v>665772.41</v>
      </c>
      <c r="G1148" s="623">
        <v>906.31299999999999</v>
      </c>
      <c r="H1148" s="368">
        <f t="shared" si="2785"/>
        <v>3.9915535393499124</v>
      </c>
      <c r="I1148" s="377">
        <f t="shared" si="2786"/>
        <v>2.3509147126698831</v>
      </c>
      <c r="J1148" s="377">
        <f t="shared" si="2787"/>
        <v>-6.2000000000011823</v>
      </c>
      <c r="K1148" s="377">
        <f t="shared" si="2788"/>
        <v>-9.6999999999979991</v>
      </c>
      <c r="L1148" s="377">
        <f t="shared" si="2789"/>
        <v>0.28511096709642231</v>
      </c>
      <c r="M1148" s="377">
        <f t="shared" si="2790"/>
        <v>0.44285714285722733</v>
      </c>
      <c r="N1148" s="378" t="str">
        <f t="shared" si="2779"/>
        <v>ATENÇÃO</v>
      </c>
      <c r="O1148" s="378" t="str">
        <f t="shared" si="2780"/>
        <v>ATENÇÃO</v>
      </c>
      <c r="P1148" s="378" t="str">
        <f t="shared" si="2781"/>
        <v>COND. MIN.</v>
      </c>
      <c r="Q1148" s="378" t="str">
        <f t="shared" si="2782"/>
        <v>COND. MIN.</v>
      </c>
      <c r="R1148" s="636"/>
      <c r="S1148" s="636"/>
      <c r="T1148" s="625"/>
      <c r="U1148" s="625"/>
      <c r="V1148" s="356">
        <f t="shared" si="2791"/>
        <v>0.87999999523162842</v>
      </c>
      <c r="W1148" s="356">
        <f t="shared" si="2792"/>
        <v>-2.1799999987706542</v>
      </c>
      <c r="X1148" s="361" t="str">
        <f t="shared" si="2772"/>
        <v>NORTE</v>
      </c>
      <c r="Y1148" s="361" t="str">
        <f t="shared" si="2773"/>
        <v>OESTE</v>
      </c>
      <c r="Z1148" s="361" t="str">
        <f t="shared" si="2774"/>
        <v>NOROESTE</v>
      </c>
      <c r="AA1148" s="358">
        <f t="shared" si="2783"/>
        <v>0.92765957446808511</v>
      </c>
      <c r="AB1148" s="359">
        <f t="shared" si="2784"/>
        <v>68.072875709457307</v>
      </c>
      <c r="AC1148" s="360"/>
    </row>
    <row r="1149" spans="1:29" ht="17.25" customHeight="1" x14ac:dyDescent="0.25">
      <c r="A1149" s="434" t="s">
        <v>383</v>
      </c>
      <c r="B1149" s="661"/>
      <c r="C1149" s="661"/>
      <c r="D1149" s="346"/>
      <c r="E1149" s="347"/>
      <c r="F1149" s="348"/>
      <c r="G1149" s="348"/>
      <c r="H1149" s="368">
        <f t="shared" si="2785"/>
        <v>719284481.11657834</v>
      </c>
      <c r="I1149" s="377">
        <f t="shared" si="2786"/>
        <v>719284480.4421376</v>
      </c>
      <c r="J1149" s="377">
        <f t="shared" si="2787"/>
        <v>-90631.3</v>
      </c>
      <c r="K1149" s="377">
        <f t="shared" si="2788"/>
        <v>-90641</v>
      </c>
      <c r="L1149" s="377">
        <f t="shared" si="2789"/>
        <v>-16925.933761214663</v>
      </c>
      <c r="M1149" s="377">
        <f t="shared" si="2790"/>
        <v>2.1327019013554218</v>
      </c>
      <c r="N1149" s="368" t="str">
        <f t="shared" ref="N1149:N1171" si="2793">IF(L1149&lt;=0.25,"OK",IF(AND(0.25&lt;L1149,L1149&lt;=1),"ATENÇÃO",IF(AND(1&lt;L1149,L1149&lt;=4),"ALERTA",IF(AND(4&lt;L1149,L1149&lt;=14),"INTERVENÇÃO","PARALISAÇÃO"))))</f>
        <v>OK</v>
      </c>
      <c r="O1149" s="377" t="str">
        <f t="shared" ref="O1149:O1171" si="2794">IF(M1149&lt;=0.25,"OK",IF(AND(0.25&lt;M1149,M1149&lt;=1),"ATENÇÃO",IF(AND(1&lt;M1149,M1149&lt;=4),"ALERTA",IF(AND(4&lt;M1149,M1149&lt;=14),"INTERVENÇÃO","PARALISAÇÃO"))))</f>
        <v>ALERTA</v>
      </c>
      <c r="P1149" s="378" t="str">
        <f t="shared" si="2781"/>
        <v>COND. MIN.</v>
      </c>
      <c r="Q1149" s="378" t="str">
        <f t="shared" si="2782"/>
        <v>ATENÇÃO</v>
      </c>
      <c r="R1149" s="636"/>
      <c r="S1149" s="636"/>
      <c r="T1149" s="625"/>
      <c r="U1149" s="625"/>
      <c r="V1149" s="356">
        <f t="shared" si="2791"/>
        <v>-716196645.13</v>
      </c>
      <c r="W1149" s="356">
        <f t="shared" si="2792"/>
        <v>-66577243.18</v>
      </c>
      <c r="X1149" s="361" t="str">
        <f t="shared" si="2772"/>
        <v>SUL</v>
      </c>
      <c r="Y1149" s="361" t="str">
        <f t="shared" si="2773"/>
        <v>OESTE</v>
      </c>
      <c r="Z1149" s="361" t="str">
        <f t="shared" si="2774"/>
        <v>SUDOESTE</v>
      </c>
      <c r="AA1149" s="358">
        <f t="shared" si="2783"/>
        <v>9.2560377695447324E-2</v>
      </c>
      <c r="AB1149" s="359">
        <f t="shared" si="2784"/>
        <v>5.3109209668891122</v>
      </c>
      <c r="AC1149" s="360"/>
    </row>
    <row r="1150" spans="1:29" ht="17.25" customHeight="1" x14ac:dyDescent="0.25">
      <c r="A1150" s="434" t="s">
        <v>383</v>
      </c>
      <c r="B1150" s="661"/>
      <c r="C1150" s="661"/>
      <c r="D1150" s="346"/>
      <c r="E1150" s="347"/>
      <c r="F1150" s="348"/>
      <c r="G1150" s="348"/>
      <c r="H1150" s="368">
        <f t="shared" si="2785"/>
        <v>0</v>
      </c>
      <c r="I1150" s="377">
        <f t="shared" si="2786"/>
        <v>719284480.4421376</v>
      </c>
      <c r="J1150" s="377">
        <f t="shared" si="2787"/>
        <v>0</v>
      </c>
      <c r="K1150" s="377">
        <f t="shared" si="2788"/>
        <v>-90641</v>
      </c>
      <c r="L1150" s="377" t="e">
        <f t="shared" si="2789"/>
        <v>#DIV/0!</v>
      </c>
      <c r="M1150" s="377" t="e">
        <f t="shared" si="2790"/>
        <v>#DIV/0!</v>
      </c>
      <c r="N1150" s="368" t="e">
        <f t="shared" si="2793"/>
        <v>#DIV/0!</v>
      </c>
      <c r="O1150" s="377" t="e">
        <f t="shared" si="2794"/>
        <v>#DIV/0!</v>
      </c>
      <c r="P1150" s="378" t="e">
        <f t="shared" si="2781"/>
        <v>#DIV/0!</v>
      </c>
      <c r="Q1150" s="378" t="e">
        <f t="shared" si="2782"/>
        <v>#DIV/0!</v>
      </c>
      <c r="R1150" s="636"/>
      <c r="S1150" s="636"/>
      <c r="T1150" s="625"/>
      <c r="U1150" s="625"/>
      <c r="V1150" s="356">
        <f t="shared" si="2791"/>
        <v>-716196645.13</v>
      </c>
      <c r="W1150" s="356">
        <f t="shared" si="2792"/>
        <v>-66577243.18</v>
      </c>
      <c r="X1150" s="361" t="str">
        <f t="shared" si="2772"/>
        <v>SUL</v>
      </c>
      <c r="Y1150" s="361" t="str">
        <f t="shared" si="2773"/>
        <v>OESTE</v>
      </c>
      <c r="Z1150" s="361" t="str">
        <f t="shared" si="2774"/>
        <v>SUDOESTE</v>
      </c>
      <c r="AA1150" s="358">
        <f t="shared" si="2783"/>
        <v>9.2560377695447324E-2</v>
      </c>
      <c r="AB1150" s="359">
        <f t="shared" si="2784"/>
        <v>5.3109209668891122</v>
      </c>
      <c r="AC1150" s="360"/>
    </row>
    <row r="1151" spans="1:29" ht="17.25" customHeight="1" x14ac:dyDescent="0.25">
      <c r="A1151" s="434" t="s">
        <v>383</v>
      </c>
      <c r="B1151" s="661"/>
      <c r="C1151" s="661"/>
      <c r="D1151" s="346"/>
      <c r="E1151" s="347"/>
      <c r="F1151" s="348"/>
      <c r="G1151" s="348"/>
      <c r="H1151" s="368">
        <f t="shared" si="2785"/>
        <v>0</v>
      </c>
      <c r="I1151" s="377">
        <f t="shared" si="2786"/>
        <v>719284480.4421376</v>
      </c>
      <c r="J1151" s="377">
        <f t="shared" si="2787"/>
        <v>0</v>
      </c>
      <c r="K1151" s="377">
        <f t="shared" si="2788"/>
        <v>-90641</v>
      </c>
      <c r="L1151" s="377" t="e">
        <f t="shared" si="2789"/>
        <v>#DIV/0!</v>
      </c>
      <c r="M1151" s="377" t="e">
        <f t="shared" si="2790"/>
        <v>#DIV/0!</v>
      </c>
      <c r="N1151" s="368" t="e">
        <f t="shared" si="2793"/>
        <v>#DIV/0!</v>
      </c>
      <c r="O1151" s="377" t="e">
        <f t="shared" si="2794"/>
        <v>#DIV/0!</v>
      </c>
      <c r="P1151" s="378" t="e">
        <f t="shared" si="2781"/>
        <v>#DIV/0!</v>
      </c>
      <c r="Q1151" s="378" t="e">
        <f t="shared" si="2782"/>
        <v>#DIV/0!</v>
      </c>
      <c r="R1151" s="636"/>
      <c r="S1151" s="636"/>
      <c r="T1151" s="625"/>
      <c r="U1151" s="625"/>
      <c r="V1151" s="356">
        <f t="shared" si="2791"/>
        <v>-716196645.13</v>
      </c>
      <c r="W1151" s="356">
        <f t="shared" si="2792"/>
        <v>-66577243.18</v>
      </c>
      <c r="X1151" s="361" t="str">
        <f t="shared" si="2772"/>
        <v>SUL</v>
      </c>
      <c r="Y1151" s="361" t="str">
        <f t="shared" si="2773"/>
        <v>OESTE</v>
      </c>
      <c r="Z1151" s="361" t="str">
        <f t="shared" si="2774"/>
        <v>SUDOESTE</v>
      </c>
      <c r="AA1151" s="358">
        <f t="shared" si="2783"/>
        <v>9.2560377695447324E-2</v>
      </c>
      <c r="AB1151" s="359">
        <f t="shared" si="2784"/>
        <v>5.3109209668891122</v>
      </c>
      <c r="AC1151" s="360"/>
    </row>
    <row r="1152" spans="1:29" ht="17.25" customHeight="1" x14ac:dyDescent="0.25">
      <c r="A1152" s="434" t="s">
        <v>383</v>
      </c>
      <c r="B1152" s="661"/>
      <c r="C1152" s="661"/>
      <c r="D1152" s="346"/>
      <c r="E1152" s="347"/>
      <c r="F1152" s="348"/>
      <c r="G1152" s="348"/>
      <c r="H1152" s="368">
        <f t="shared" si="2785"/>
        <v>0</v>
      </c>
      <c r="I1152" s="377">
        <f t="shared" si="2786"/>
        <v>719284480.4421376</v>
      </c>
      <c r="J1152" s="377">
        <f t="shared" si="2787"/>
        <v>0</v>
      </c>
      <c r="K1152" s="377">
        <f t="shared" si="2788"/>
        <v>-90641</v>
      </c>
      <c r="L1152" s="377" t="e">
        <f t="shared" si="2789"/>
        <v>#DIV/0!</v>
      </c>
      <c r="M1152" s="377" t="e">
        <f t="shared" si="2790"/>
        <v>#DIV/0!</v>
      </c>
      <c r="N1152" s="368" t="e">
        <f t="shared" si="2793"/>
        <v>#DIV/0!</v>
      </c>
      <c r="O1152" s="377" t="e">
        <f t="shared" si="2794"/>
        <v>#DIV/0!</v>
      </c>
      <c r="P1152" s="378" t="e">
        <f t="shared" si="2781"/>
        <v>#DIV/0!</v>
      </c>
      <c r="Q1152" s="378" t="e">
        <f t="shared" si="2782"/>
        <v>#DIV/0!</v>
      </c>
      <c r="R1152" s="636"/>
      <c r="S1152" s="636"/>
      <c r="T1152" s="625"/>
      <c r="U1152" s="625"/>
      <c r="V1152" s="356">
        <f t="shared" si="2791"/>
        <v>-716196645.13</v>
      </c>
      <c r="W1152" s="356">
        <f t="shared" si="2792"/>
        <v>-66577243.18</v>
      </c>
      <c r="X1152" s="361" t="str">
        <f t="shared" si="2772"/>
        <v>SUL</v>
      </c>
      <c r="Y1152" s="361" t="str">
        <f t="shared" si="2773"/>
        <v>OESTE</v>
      </c>
      <c r="Z1152" s="361" t="str">
        <f t="shared" si="2774"/>
        <v>SUDOESTE</v>
      </c>
      <c r="AA1152" s="358">
        <f t="shared" si="2783"/>
        <v>9.2560377695447324E-2</v>
      </c>
      <c r="AB1152" s="359">
        <f t="shared" si="2784"/>
        <v>5.3109209668891122</v>
      </c>
      <c r="AC1152" s="360"/>
    </row>
    <row r="1153" spans="1:29" ht="17.25" customHeight="1" x14ac:dyDescent="0.25">
      <c r="A1153" s="434" t="s">
        <v>383</v>
      </c>
      <c r="B1153" s="661"/>
      <c r="C1153" s="661"/>
      <c r="D1153" s="346"/>
      <c r="E1153" s="347"/>
      <c r="F1153" s="348"/>
      <c r="G1153" s="348"/>
      <c r="H1153" s="368">
        <f t="shared" si="2785"/>
        <v>0</v>
      </c>
      <c r="I1153" s="377">
        <f t="shared" si="2786"/>
        <v>719284480.4421376</v>
      </c>
      <c r="J1153" s="377">
        <f t="shared" si="2787"/>
        <v>0</v>
      </c>
      <c r="K1153" s="377">
        <f t="shared" si="2788"/>
        <v>-90641</v>
      </c>
      <c r="L1153" s="377" t="e">
        <f t="shared" si="2789"/>
        <v>#DIV/0!</v>
      </c>
      <c r="M1153" s="377" t="e">
        <f t="shared" si="2790"/>
        <v>#DIV/0!</v>
      </c>
      <c r="N1153" s="368" t="e">
        <f t="shared" si="2793"/>
        <v>#DIV/0!</v>
      </c>
      <c r="O1153" s="377" t="e">
        <f t="shared" si="2794"/>
        <v>#DIV/0!</v>
      </c>
      <c r="P1153" s="378" t="e">
        <f t="shared" si="2781"/>
        <v>#DIV/0!</v>
      </c>
      <c r="Q1153" s="378" t="e">
        <f t="shared" si="2782"/>
        <v>#DIV/0!</v>
      </c>
      <c r="R1153" s="636"/>
      <c r="S1153" s="636"/>
      <c r="T1153" s="625"/>
      <c r="U1153" s="625"/>
      <c r="V1153" s="356">
        <f t="shared" si="2791"/>
        <v>-716196645.13</v>
      </c>
      <c r="W1153" s="356">
        <f t="shared" si="2792"/>
        <v>-66577243.18</v>
      </c>
      <c r="X1153" s="361" t="str">
        <f t="shared" si="2772"/>
        <v>SUL</v>
      </c>
      <c r="Y1153" s="361" t="str">
        <f t="shared" si="2773"/>
        <v>OESTE</v>
      </c>
      <c r="Z1153" s="361" t="str">
        <f t="shared" si="2774"/>
        <v>SUDOESTE</v>
      </c>
      <c r="AA1153" s="358">
        <f t="shared" si="2783"/>
        <v>9.2560377695447324E-2</v>
      </c>
      <c r="AB1153" s="359">
        <f t="shared" si="2784"/>
        <v>5.3109209668891122</v>
      </c>
      <c r="AC1153" s="360"/>
    </row>
    <row r="1154" spans="1:29" ht="17.25" customHeight="1" x14ac:dyDescent="0.25">
      <c r="A1154" s="434" t="s">
        <v>383</v>
      </c>
      <c r="B1154" s="661"/>
      <c r="C1154" s="661"/>
      <c r="D1154" s="346"/>
      <c r="E1154" s="347"/>
      <c r="F1154" s="348"/>
      <c r="G1154" s="348"/>
      <c r="H1154" s="368">
        <f t="shared" si="2785"/>
        <v>0</v>
      </c>
      <c r="I1154" s="377">
        <f t="shared" si="2786"/>
        <v>719284480.4421376</v>
      </c>
      <c r="J1154" s="377">
        <f t="shared" si="2787"/>
        <v>0</v>
      </c>
      <c r="K1154" s="377">
        <f t="shared" si="2788"/>
        <v>-90641</v>
      </c>
      <c r="L1154" s="377" t="e">
        <f t="shared" si="2789"/>
        <v>#DIV/0!</v>
      </c>
      <c r="M1154" s="377" t="e">
        <f t="shared" si="2790"/>
        <v>#DIV/0!</v>
      </c>
      <c r="N1154" s="368" t="e">
        <f t="shared" si="2793"/>
        <v>#DIV/0!</v>
      </c>
      <c r="O1154" s="377" t="e">
        <f t="shared" si="2794"/>
        <v>#DIV/0!</v>
      </c>
      <c r="P1154" s="378" t="e">
        <f t="shared" si="2781"/>
        <v>#DIV/0!</v>
      </c>
      <c r="Q1154" s="378" t="e">
        <f t="shared" si="2782"/>
        <v>#DIV/0!</v>
      </c>
      <c r="R1154" s="636"/>
      <c r="S1154" s="636"/>
      <c r="T1154" s="625"/>
      <c r="U1154" s="625"/>
      <c r="V1154" s="356">
        <f t="shared" si="2791"/>
        <v>-716196645.13</v>
      </c>
      <c r="W1154" s="356">
        <f t="shared" si="2792"/>
        <v>-66577243.18</v>
      </c>
      <c r="X1154" s="361" t="str">
        <f t="shared" si="2772"/>
        <v>SUL</v>
      </c>
      <c r="Y1154" s="361" t="str">
        <f t="shared" si="2773"/>
        <v>OESTE</v>
      </c>
      <c r="Z1154" s="361" t="str">
        <f t="shared" si="2774"/>
        <v>SUDOESTE</v>
      </c>
      <c r="AA1154" s="358">
        <f t="shared" si="2783"/>
        <v>9.2560377695447324E-2</v>
      </c>
      <c r="AB1154" s="359">
        <f t="shared" si="2784"/>
        <v>5.3109209668891122</v>
      </c>
      <c r="AC1154" s="360"/>
    </row>
    <row r="1155" spans="1:29" ht="17.25" customHeight="1" x14ac:dyDescent="0.25">
      <c r="A1155" s="434" t="s">
        <v>383</v>
      </c>
      <c r="B1155" s="661"/>
      <c r="C1155" s="661"/>
      <c r="D1155" s="346"/>
      <c r="E1155" s="347"/>
      <c r="F1155" s="348"/>
      <c r="G1155" s="348"/>
      <c r="H1155" s="368">
        <f t="shared" si="2785"/>
        <v>0</v>
      </c>
      <c r="I1155" s="377">
        <f t="shared" si="2786"/>
        <v>719284480.4421376</v>
      </c>
      <c r="J1155" s="377">
        <f t="shared" si="2787"/>
        <v>0</v>
      </c>
      <c r="K1155" s="377">
        <f t="shared" si="2788"/>
        <v>-90641</v>
      </c>
      <c r="L1155" s="377" t="e">
        <f t="shared" si="2789"/>
        <v>#DIV/0!</v>
      </c>
      <c r="M1155" s="377" t="e">
        <f t="shared" si="2790"/>
        <v>#DIV/0!</v>
      </c>
      <c r="N1155" s="368" t="e">
        <f t="shared" si="2793"/>
        <v>#DIV/0!</v>
      </c>
      <c r="O1155" s="377" t="e">
        <f t="shared" si="2794"/>
        <v>#DIV/0!</v>
      </c>
      <c r="P1155" s="378" t="e">
        <f t="shared" si="2781"/>
        <v>#DIV/0!</v>
      </c>
      <c r="Q1155" s="378" t="e">
        <f t="shared" si="2782"/>
        <v>#DIV/0!</v>
      </c>
      <c r="R1155" s="636"/>
      <c r="S1155" s="636"/>
      <c r="T1155" s="625"/>
      <c r="U1155" s="625"/>
      <c r="V1155" s="356">
        <f t="shared" si="2791"/>
        <v>-716196645.13</v>
      </c>
      <c r="W1155" s="356">
        <f t="shared" si="2792"/>
        <v>-66577243.18</v>
      </c>
      <c r="X1155" s="361" t="str">
        <f t="shared" si="2772"/>
        <v>SUL</v>
      </c>
      <c r="Y1155" s="361" t="str">
        <f t="shared" si="2773"/>
        <v>OESTE</v>
      </c>
      <c r="Z1155" s="361" t="str">
        <f t="shared" si="2774"/>
        <v>SUDOESTE</v>
      </c>
      <c r="AA1155" s="358">
        <f t="shared" si="2783"/>
        <v>9.2560377695447324E-2</v>
      </c>
      <c r="AB1155" s="359">
        <f t="shared" si="2784"/>
        <v>5.3109209668891122</v>
      </c>
      <c r="AC1155" s="360"/>
    </row>
    <row r="1156" spans="1:29" ht="17.25" customHeight="1" x14ac:dyDescent="0.25">
      <c r="A1156" s="434" t="s">
        <v>383</v>
      </c>
      <c r="B1156" s="661"/>
      <c r="C1156" s="661"/>
      <c r="D1156" s="346"/>
      <c r="E1156" s="347"/>
      <c r="F1156" s="348"/>
      <c r="G1156" s="348"/>
      <c r="H1156" s="368">
        <f t="shared" si="2785"/>
        <v>0</v>
      </c>
      <c r="I1156" s="377">
        <f t="shared" si="2786"/>
        <v>719284480.4421376</v>
      </c>
      <c r="J1156" s="377">
        <f t="shared" si="2787"/>
        <v>0</v>
      </c>
      <c r="K1156" s="377">
        <f t="shared" si="2788"/>
        <v>-90641</v>
      </c>
      <c r="L1156" s="377" t="e">
        <f t="shared" si="2789"/>
        <v>#DIV/0!</v>
      </c>
      <c r="M1156" s="377" t="e">
        <f t="shared" si="2790"/>
        <v>#DIV/0!</v>
      </c>
      <c r="N1156" s="368" t="e">
        <f t="shared" si="2793"/>
        <v>#DIV/0!</v>
      </c>
      <c r="O1156" s="377" t="e">
        <f t="shared" si="2794"/>
        <v>#DIV/0!</v>
      </c>
      <c r="P1156" s="378" t="e">
        <f t="shared" si="2781"/>
        <v>#DIV/0!</v>
      </c>
      <c r="Q1156" s="378" t="e">
        <f t="shared" si="2782"/>
        <v>#DIV/0!</v>
      </c>
      <c r="R1156" s="636"/>
      <c r="S1156" s="636"/>
      <c r="T1156" s="625"/>
      <c r="U1156" s="625"/>
      <c r="V1156" s="356">
        <f t="shared" si="2791"/>
        <v>-716196645.13</v>
      </c>
      <c r="W1156" s="356">
        <f t="shared" si="2792"/>
        <v>-66577243.18</v>
      </c>
      <c r="X1156" s="361" t="str">
        <f t="shared" si="2772"/>
        <v>SUL</v>
      </c>
      <c r="Y1156" s="361" t="str">
        <f t="shared" si="2773"/>
        <v>OESTE</v>
      </c>
      <c r="Z1156" s="361" t="str">
        <f t="shared" si="2774"/>
        <v>SUDOESTE</v>
      </c>
      <c r="AA1156" s="358">
        <f t="shared" si="2783"/>
        <v>9.2560377695447324E-2</v>
      </c>
      <c r="AB1156" s="359">
        <f t="shared" si="2784"/>
        <v>5.3109209668891122</v>
      </c>
      <c r="AC1156" s="360"/>
    </row>
    <row r="1157" spans="1:29" ht="17.25" customHeight="1" x14ac:dyDescent="0.25">
      <c r="A1157" s="434" t="s">
        <v>383</v>
      </c>
      <c r="B1157" s="661"/>
      <c r="C1157" s="661"/>
      <c r="D1157" s="346"/>
      <c r="E1157" s="347"/>
      <c r="F1157" s="348"/>
      <c r="G1157" s="348"/>
      <c r="H1157" s="368">
        <f t="shared" si="2785"/>
        <v>0</v>
      </c>
      <c r="I1157" s="377">
        <f t="shared" si="2786"/>
        <v>719284480.4421376</v>
      </c>
      <c r="J1157" s="377">
        <f t="shared" si="2787"/>
        <v>0</v>
      </c>
      <c r="K1157" s="377">
        <f t="shared" si="2788"/>
        <v>-90641</v>
      </c>
      <c r="L1157" s="377" t="e">
        <f t="shared" si="2789"/>
        <v>#DIV/0!</v>
      </c>
      <c r="M1157" s="377" t="e">
        <f t="shared" si="2790"/>
        <v>#DIV/0!</v>
      </c>
      <c r="N1157" s="368" t="e">
        <f t="shared" si="2793"/>
        <v>#DIV/0!</v>
      </c>
      <c r="O1157" s="377" t="e">
        <f t="shared" si="2794"/>
        <v>#DIV/0!</v>
      </c>
      <c r="P1157" s="378" t="e">
        <f t="shared" si="2781"/>
        <v>#DIV/0!</v>
      </c>
      <c r="Q1157" s="378" t="e">
        <f t="shared" si="2782"/>
        <v>#DIV/0!</v>
      </c>
      <c r="R1157" s="636"/>
      <c r="S1157" s="636"/>
      <c r="T1157" s="625"/>
      <c r="U1157" s="625"/>
      <c r="V1157" s="356">
        <f t="shared" si="2791"/>
        <v>-716196645.13</v>
      </c>
      <c r="W1157" s="356">
        <f t="shared" si="2792"/>
        <v>-66577243.18</v>
      </c>
      <c r="X1157" s="361" t="str">
        <f t="shared" si="2772"/>
        <v>SUL</v>
      </c>
      <c r="Y1157" s="361" t="str">
        <f t="shared" si="2773"/>
        <v>OESTE</v>
      </c>
      <c r="Z1157" s="361" t="str">
        <f t="shared" si="2774"/>
        <v>SUDOESTE</v>
      </c>
      <c r="AA1157" s="358">
        <f t="shared" si="2783"/>
        <v>9.2560377695447324E-2</v>
      </c>
      <c r="AB1157" s="359">
        <f t="shared" si="2784"/>
        <v>5.3109209668891122</v>
      </c>
      <c r="AC1157" s="360"/>
    </row>
    <row r="1158" spans="1:29" ht="17.25" customHeight="1" x14ac:dyDescent="0.25">
      <c r="A1158" s="434" t="s">
        <v>383</v>
      </c>
      <c r="B1158" s="661"/>
      <c r="C1158" s="661"/>
      <c r="D1158" s="346"/>
      <c r="E1158" s="347"/>
      <c r="F1158" s="348"/>
      <c r="G1158" s="348"/>
      <c r="H1158" s="368">
        <f t="shared" si="2785"/>
        <v>0</v>
      </c>
      <c r="I1158" s="377">
        <f t="shared" si="2786"/>
        <v>719284480.4421376</v>
      </c>
      <c r="J1158" s="377">
        <f t="shared" si="2787"/>
        <v>0</v>
      </c>
      <c r="K1158" s="377">
        <f t="shared" si="2788"/>
        <v>-90641</v>
      </c>
      <c r="L1158" s="377" t="e">
        <f t="shared" si="2789"/>
        <v>#DIV/0!</v>
      </c>
      <c r="M1158" s="377" t="e">
        <f t="shared" si="2790"/>
        <v>#DIV/0!</v>
      </c>
      <c r="N1158" s="368" t="e">
        <f t="shared" si="2793"/>
        <v>#DIV/0!</v>
      </c>
      <c r="O1158" s="377" t="e">
        <f t="shared" si="2794"/>
        <v>#DIV/0!</v>
      </c>
      <c r="P1158" s="378" t="e">
        <f t="shared" si="2781"/>
        <v>#DIV/0!</v>
      </c>
      <c r="Q1158" s="378" t="e">
        <f t="shared" si="2782"/>
        <v>#DIV/0!</v>
      </c>
      <c r="R1158" s="636"/>
      <c r="S1158" s="636"/>
      <c r="T1158" s="625"/>
      <c r="U1158" s="625"/>
      <c r="V1158" s="356">
        <f t="shared" si="2791"/>
        <v>-716196645.13</v>
      </c>
      <c r="W1158" s="356">
        <f t="shared" si="2792"/>
        <v>-66577243.18</v>
      </c>
      <c r="X1158" s="361" t="str">
        <f t="shared" si="2772"/>
        <v>SUL</v>
      </c>
      <c r="Y1158" s="361" t="str">
        <f t="shared" si="2773"/>
        <v>OESTE</v>
      </c>
      <c r="Z1158" s="361" t="str">
        <f t="shared" si="2774"/>
        <v>SUDOESTE</v>
      </c>
      <c r="AA1158" s="358">
        <f t="shared" si="2783"/>
        <v>9.2560377695447324E-2</v>
      </c>
      <c r="AB1158" s="359">
        <f t="shared" si="2784"/>
        <v>5.3109209668891122</v>
      </c>
      <c r="AC1158" s="360"/>
    </row>
    <row r="1159" spans="1:29" ht="17.25" customHeight="1" x14ac:dyDescent="0.25">
      <c r="A1159" s="434" t="s">
        <v>383</v>
      </c>
      <c r="B1159" s="661"/>
      <c r="C1159" s="661"/>
      <c r="D1159" s="346"/>
      <c r="E1159" s="347"/>
      <c r="F1159" s="348"/>
      <c r="G1159" s="348"/>
      <c r="H1159" s="368">
        <f t="shared" si="2785"/>
        <v>0</v>
      </c>
      <c r="I1159" s="377">
        <f t="shared" si="2786"/>
        <v>719284480.4421376</v>
      </c>
      <c r="J1159" s="377">
        <f t="shared" si="2787"/>
        <v>0</v>
      </c>
      <c r="K1159" s="377">
        <f t="shared" si="2788"/>
        <v>-90641</v>
      </c>
      <c r="L1159" s="377" t="e">
        <f t="shared" si="2789"/>
        <v>#DIV/0!</v>
      </c>
      <c r="M1159" s="377" t="e">
        <f t="shared" si="2790"/>
        <v>#DIV/0!</v>
      </c>
      <c r="N1159" s="368" t="e">
        <f t="shared" si="2793"/>
        <v>#DIV/0!</v>
      </c>
      <c r="O1159" s="377" t="e">
        <f t="shared" si="2794"/>
        <v>#DIV/0!</v>
      </c>
      <c r="P1159" s="378" t="e">
        <f t="shared" si="2781"/>
        <v>#DIV/0!</v>
      </c>
      <c r="Q1159" s="378" t="e">
        <f t="shared" si="2782"/>
        <v>#DIV/0!</v>
      </c>
      <c r="R1159" s="636"/>
      <c r="S1159" s="636"/>
      <c r="T1159" s="625"/>
      <c r="U1159" s="625"/>
      <c r="V1159" s="356">
        <f t="shared" si="2791"/>
        <v>-716196645.13</v>
      </c>
      <c r="W1159" s="356">
        <f t="shared" si="2792"/>
        <v>-66577243.18</v>
      </c>
      <c r="X1159" s="361" t="str">
        <f t="shared" si="2772"/>
        <v>SUL</v>
      </c>
      <c r="Y1159" s="361" t="str">
        <f t="shared" si="2773"/>
        <v>OESTE</v>
      </c>
      <c r="Z1159" s="361" t="str">
        <f t="shared" si="2774"/>
        <v>SUDOESTE</v>
      </c>
      <c r="AA1159" s="358">
        <f t="shared" si="2783"/>
        <v>9.2560377695447324E-2</v>
      </c>
      <c r="AB1159" s="359">
        <f t="shared" si="2784"/>
        <v>5.3109209668891122</v>
      </c>
      <c r="AC1159" s="360"/>
    </row>
    <row r="1160" spans="1:29" ht="17.25" customHeight="1" x14ac:dyDescent="0.25">
      <c r="A1160" s="434" t="s">
        <v>383</v>
      </c>
      <c r="B1160" s="661"/>
      <c r="C1160" s="661"/>
      <c r="D1160" s="346"/>
      <c r="E1160" s="347"/>
      <c r="F1160" s="348"/>
      <c r="G1160" s="348"/>
      <c r="H1160" s="368">
        <f t="shared" si="2785"/>
        <v>0</v>
      </c>
      <c r="I1160" s="377">
        <f t="shared" si="2786"/>
        <v>719284480.4421376</v>
      </c>
      <c r="J1160" s="377">
        <f t="shared" si="2787"/>
        <v>0</v>
      </c>
      <c r="K1160" s="377">
        <f t="shared" si="2788"/>
        <v>-90641</v>
      </c>
      <c r="L1160" s="377" t="e">
        <f t="shared" si="2789"/>
        <v>#DIV/0!</v>
      </c>
      <c r="M1160" s="377" t="e">
        <f t="shared" si="2790"/>
        <v>#DIV/0!</v>
      </c>
      <c r="N1160" s="368" t="e">
        <f t="shared" si="2793"/>
        <v>#DIV/0!</v>
      </c>
      <c r="O1160" s="377" t="e">
        <f t="shared" si="2794"/>
        <v>#DIV/0!</v>
      </c>
      <c r="P1160" s="378" t="e">
        <f t="shared" si="2781"/>
        <v>#DIV/0!</v>
      </c>
      <c r="Q1160" s="378" t="e">
        <f t="shared" si="2782"/>
        <v>#DIV/0!</v>
      </c>
      <c r="R1160" s="636"/>
      <c r="S1160" s="636"/>
      <c r="T1160" s="625"/>
      <c r="U1160" s="625"/>
      <c r="V1160" s="356">
        <f t="shared" si="2791"/>
        <v>-716196645.13</v>
      </c>
      <c r="W1160" s="356">
        <f t="shared" si="2792"/>
        <v>-66577243.18</v>
      </c>
      <c r="X1160" s="361" t="str">
        <f t="shared" si="2772"/>
        <v>SUL</v>
      </c>
      <c r="Y1160" s="361" t="str">
        <f t="shared" si="2773"/>
        <v>OESTE</v>
      </c>
      <c r="Z1160" s="361" t="str">
        <f t="shared" si="2774"/>
        <v>SUDOESTE</v>
      </c>
      <c r="AA1160" s="358">
        <f t="shared" si="2783"/>
        <v>9.2560377695447324E-2</v>
      </c>
      <c r="AB1160" s="359">
        <f t="shared" si="2784"/>
        <v>5.3109209668891122</v>
      </c>
      <c r="AC1160" s="360"/>
    </row>
    <row r="1161" spans="1:29" ht="17.25" customHeight="1" x14ac:dyDescent="0.25">
      <c r="A1161" s="434" t="s">
        <v>383</v>
      </c>
      <c r="B1161" s="661"/>
      <c r="C1161" s="661"/>
      <c r="D1161" s="346"/>
      <c r="E1161" s="347"/>
      <c r="F1161" s="348"/>
      <c r="G1161" s="348"/>
      <c r="H1161" s="368">
        <f t="shared" si="2785"/>
        <v>0</v>
      </c>
      <c r="I1161" s="377">
        <f t="shared" si="2786"/>
        <v>719284480.4421376</v>
      </c>
      <c r="J1161" s="377">
        <f t="shared" si="2787"/>
        <v>0</v>
      </c>
      <c r="K1161" s="377">
        <f t="shared" si="2788"/>
        <v>-90641</v>
      </c>
      <c r="L1161" s="377" t="e">
        <f t="shared" si="2789"/>
        <v>#DIV/0!</v>
      </c>
      <c r="M1161" s="377" t="e">
        <f t="shared" si="2790"/>
        <v>#DIV/0!</v>
      </c>
      <c r="N1161" s="368" t="e">
        <f t="shared" si="2793"/>
        <v>#DIV/0!</v>
      </c>
      <c r="O1161" s="377" t="e">
        <f t="shared" si="2794"/>
        <v>#DIV/0!</v>
      </c>
      <c r="P1161" s="378" t="e">
        <f t="shared" si="2781"/>
        <v>#DIV/0!</v>
      </c>
      <c r="Q1161" s="378" t="e">
        <f t="shared" si="2782"/>
        <v>#DIV/0!</v>
      </c>
      <c r="R1161" s="636"/>
      <c r="S1161" s="636"/>
      <c r="T1161" s="625"/>
      <c r="U1161" s="625"/>
      <c r="V1161" s="356">
        <f t="shared" si="2791"/>
        <v>-716196645.13</v>
      </c>
      <c r="W1161" s="356">
        <f t="shared" si="2792"/>
        <v>-66577243.18</v>
      </c>
      <c r="X1161" s="361" t="str">
        <f t="shared" si="2772"/>
        <v>SUL</v>
      </c>
      <c r="Y1161" s="361" t="str">
        <f t="shared" si="2773"/>
        <v>OESTE</v>
      </c>
      <c r="Z1161" s="361" t="str">
        <f t="shared" si="2774"/>
        <v>SUDOESTE</v>
      </c>
      <c r="AA1161" s="358">
        <f t="shared" si="2783"/>
        <v>9.2560377695447324E-2</v>
      </c>
      <c r="AB1161" s="359">
        <f t="shared" si="2784"/>
        <v>5.3109209668891122</v>
      </c>
      <c r="AC1161" s="360"/>
    </row>
    <row r="1162" spans="1:29" ht="17.25" customHeight="1" x14ac:dyDescent="0.25">
      <c r="A1162" s="434" t="s">
        <v>383</v>
      </c>
      <c r="B1162" s="661"/>
      <c r="C1162" s="661"/>
      <c r="D1162" s="346"/>
      <c r="E1162" s="347"/>
      <c r="F1162" s="348"/>
      <c r="G1162" s="348"/>
      <c r="H1162" s="368">
        <f t="shared" si="2785"/>
        <v>0</v>
      </c>
      <c r="I1162" s="377">
        <f t="shared" si="2786"/>
        <v>719284480.4421376</v>
      </c>
      <c r="J1162" s="377">
        <f t="shared" si="2787"/>
        <v>0</v>
      </c>
      <c r="K1162" s="377">
        <f t="shared" si="2788"/>
        <v>-90641</v>
      </c>
      <c r="L1162" s="377" t="e">
        <f t="shared" si="2789"/>
        <v>#DIV/0!</v>
      </c>
      <c r="M1162" s="377" t="e">
        <f t="shared" si="2790"/>
        <v>#DIV/0!</v>
      </c>
      <c r="N1162" s="368" t="e">
        <f t="shared" si="2793"/>
        <v>#DIV/0!</v>
      </c>
      <c r="O1162" s="377" t="e">
        <f t="shared" si="2794"/>
        <v>#DIV/0!</v>
      </c>
      <c r="P1162" s="378" t="e">
        <f t="shared" si="2781"/>
        <v>#DIV/0!</v>
      </c>
      <c r="Q1162" s="378" t="e">
        <f t="shared" si="2782"/>
        <v>#DIV/0!</v>
      </c>
      <c r="R1162" s="636"/>
      <c r="S1162" s="636"/>
      <c r="T1162" s="625"/>
      <c r="U1162" s="625"/>
      <c r="V1162" s="356">
        <f t="shared" si="2791"/>
        <v>-716196645.13</v>
      </c>
      <c r="W1162" s="356">
        <f t="shared" si="2792"/>
        <v>-66577243.18</v>
      </c>
      <c r="X1162" s="361" t="str">
        <f t="shared" si="2772"/>
        <v>SUL</v>
      </c>
      <c r="Y1162" s="361" t="str">
        <f t="shared" si="2773"/>
        <v>OESTE</v>
      </c>
      <c r="Z1162" s="361" t="str">
        <f t="shared" si="2774"/>
        <v>SUDOESTE</v>
      </c>
      <c r="AA1162" s="358">
        <f t="shared" si="2783"/>
        <v>9.2560377695447324E-2</v>
      </c>
      <c r="AB1162" s="359">
        <f t="shared" si="2784"/>
        <v>5.3109209668891122</v>
      </c>
      <c r="AC1162" s="360"/>
    </row>
    <row r="1163" spans="1:29" ht="17.25" customHeight="1" x14ac:dyDescent="0.25">
      <c r="A1163" s="434" t="s">
        <v>383</v>
      </c>
      <c r="B1163" s="661"/>
      <c r="C1163" s="661"/>
      <c r="D1163" s="346"/>
      <c r="E1163" s="347"/>
      <c r="F1163" s="348"/>
      <c r="G1163" s="348"/>
      <c r="H1163" s="368">
        <f t="shared" si="2785"/>
        <v>0</v>
      </c>
      <c r="I1163" s="377">
        <f t="shared" si="2786"/>
        <v>719284480.4421376</v>
      </c>
      <c r="J1163" s="377">
        <f t="shared" si="2787"/>
        <v>0</v>
      </c>
      <c r="K1163" s="377">
        <f t="shared" si="2788"/>
        <v>-90641</v>
      </c>
      <c r="L1163" s="377" t="e">
        <f t="shared" si="2789"/>
        <v>#DIV/0!</v>
      </c>
      <c r="M1163" s="377" t="e">
        <f t="shared" si="2790"/>
        <v>#DIV/0!</v>
      </c>
      <c r="N1163" s="368" t="e">
        <f t="shared" si="2793"/>
        <v>#DIV/0!</v>
      </c>
      <c r="O1163" s="377" t="e">
        <f t="shared" si="2794"/>
        <v>#DIV/0!</v>
      </c>
      <c r="P1163" s="378" t="e">
        <f t="shared" si="2781"/>
        <v>#DIV/0!</v>
      </c>
      <c r="Q1163" s="378" t="e">
        <f t="shared" si="2782"/>
        <v>#DIV/0!</v>
      </c>
      <c r="R1163" s="636"/>
      <c r="S1163" s="636"/>
      <c r="T1163" s="625"/>
      <c r="U1163" s="625"/>
      <c r="V1163" s="356">
        <f t="shared" si="2791"/>
        <v>-716196645.13</v>
      </c>
      <c r="W1163" s="356">
        <f t="shared" si="2792"/>
        <v>-66577243.18</v>
      </c>
      <c r="X1163" s="361" t="str">
        <f t="shared" si="2772"/>
        <v>SUL</v>
      </c>
      <c r="Y1163" s="361" t="str">
        <f t="shared" si="2773"/>
        <v>OESTE</v>
      </c>
      <c r="Z1163" s="361" t="str">
        <f t="shared" si="2774"/>
        <v>SUDOESTE</v>
      </c>
      <c r="AA1163" s="358">
        <f t="shared" si="2783"/>
        <v>9.2560377695447324E-2</v>
      </c>
      <c r="AB1163" s="359">
        <f t="shared" si="2784"/>
        <v>5.3109209668891122</v>
      </c>
      <c r="AC1163" s="360"/>
    </row>
    <row r="1164" spans="1:29" ht="17.25" customHeight="1" x14ac:dyDescent="0.25">
      <c r="A1164" s="434" t="s">
        <v>383</v>
      </c>
      <c r="B1164" s="661"/>
      <c r="C1164" s="661"/>
      <c r="D1164" s="346"/>
      <c r="E1164" s="347"/>
      <c r="F1164" s="348"/>
      <c r="G1164" s="348"/>
      <c r="H1164" s="368">
        <f t="shared" si="2785"/>
        <v>0</v>
      </c>
      <c r="I1164" s="377">
        <f t="shared" si="2786"/>
        <v>719284480.4421376</v>
      </c>
      <c r="J1164" s="377">
        <f t="shared" si="2787"/>
        <v>0</v>
      </c>
      <c r="K1164" s="377">
        <f t="shared" si="2788"/>
        <v>-90641</v>
      </c>
      <c r="L1164" s="377" t="e">
        <f t="shared" si="2789"/>
        <v>#DIV/0!</v>
      </c>
      <c r="M1164" s="377" t="e">
        <f t="shared" si="2790"/>
        <v>#DIV/0!</v>
      </c>
      <c r="N1164" s="368" t="e">
        <f t="shared" si="2793"/>
        <v>#DIV/0!</v>
      </c>
      <c r="O1164" s="377" t="e">
        <f t="shared" si="2794"/>
        <v>#DIV/0!</v>
      </c>
      <c r="P1164" s="378" t="e">
        <f t="shared" si="2781"/>
        <v>#DIV/0!</v>
      </c>
      <c r="Q1164" s="378" t="e">
        <f t="shared" si="2782"/>
        <v>#DIV/0!</v>
      </c>
      <c r="R1164" s="636"/>
      <c r="S1164" s="636"/>
      <c r="T1164" s="625"/>
      <c r="U1164" s="625"/>
      <c r="V1164" s="356">
        <f t="shared" si="2791"/>
        <v>-716196645.13</v>
      </c>
      <c r="W1164" s="356">
        <f t="shared" si="2792"/>
        <v>-66577243.18</v>
      </c>
      <c r="X1164" s="361" t="str">
        <f t="shared" si="2772"/>
        <v>SUL</v>
      </c>
      <c r="Y1164" s="361" t="str">
        <f t="shared" si="2773"/>
        <v>OESTE</v>
      </c>
      <c r="Z1164" s="361" t="str">
        <f t="shared" si="2774"/>
        <v>SUDOESTE</v>
      </c>
      <c r="AA1164" s="358">
        <f t="shared" si="2783"/>
        <v>9.2560377695447324E-2</v>
      </c>
      <c r="AB1164" s="359">
        <f t="shared" si="2784"/>
        <v>5.3109209668891122</v>
      </c>
      <c r="AC1164" s="360"/>
    </row>
    <row r="1165" spans="1:29" ht="17.25" customHeight="1" x14ac:dyDescent="0.25">
      <c r="A1165" s="434" t="s">
        <v>383</v>
      </c>
      <c r="B1165" s="661"/>
      <c r="C1165" s="661"/>
      <c r="D1165" s="346"/>
      <c r="E1165" s="347"/>
      <c r="F1165" s="348"/>
      <c r="G1165" s="348"/>
      <c r="H1165" s="368">
        <f t="shared" si="2785"/>
        <v>0</v>
      </c>
      <c r="I1165" s="377">
        <f t="shared" si="2786"/>
        <v>719284480.4421376</v>
      </c>
      <c r="J1165" s="377">
        <f t="shared" si="2787"/>
        <v>0</v>
      </c>
      <c r="K1165" s="377">
        <f t="shared" si="2788"/>
        <v>-90641</v>
      </c>
      <c r="L1165" s="377" t="e">
        <f t="shared" si="2789"/>
        <v>#DIV/0!</v>
      </c>
      <c r="M1165" s="377" t="e">
        <f t="shared" si="2790"/>
        <v>#DIV/0!</v>
      </c>
      <c r="N1165" s="368" t="e">
        <f t="shared" si="2793"/>
        <v>#DIV/0!</v>
      </c>
      <c r="O1165" s="377" t="e">
        <f t="shared" si="2794"/>
        <v>#DIV/0!</v>
      </c>
      <c r="P1165" s="378" t="e">
        <f t="shared" si="2781"/>
        <v>#DIV/0!</v>
      </c>
      <c r="Q1165" s="378" t="e">
        <f t="shared" si="2782"/>
        <v>#DIV/0!</v>
      </c>
      <c r="R1165" s="636"/>
      <c r="S1165" s="636"/>
      <c r="T1165" s="625"/>
      <c r="U1165" s="625"/>
      <c r="V1165" s="356">
        <f t="shared" si="2791"/>
        <v>-716196645.13</v>
      </c>
      <c r="W1165" s="356">
        <f t="shared" si="2792"/>
        <v>-66577243.18</v>
      </c>
      <c r="X1165" s="361" t="str">
        <f t="shared" si="2772"/>
        <v>SUL</v>
      </c>
      <c r="Y1165" s="361" t="str">
        <f t="shared" si="2773"/>
        <v>OESTE</v>
      </c>
      <c r="Z1165" s="361" t="str">
        <f t="shared" si="2774"/>
        <v>SUDOESTE</v>
      </c>
      <c r="AA1165" s="358">
        <f t="shared" si="2783"/>
        <v>9.2560377695447324E-2</v>
      </c>
      <c r="AB1165" s="359">
        <f t="shared" si="2784"/>
        <v>5.3109209668891122</v>
      </c>
      <c r="AC1165" s="360"/>
    </row>
    <row r="1166" spans="1:29" ht="17.25" customHeight="1" x14ac:dyDescent="0.25">
      <c r="A1166" s="434" t="s">
        <v>383</v>
      </c>
      <c r="B1166" s="661"/>
      <c r="C1166" s="661"/>
      <c r="D1166" s="346"/>
      <c r="E1166" s="347"/>
      <c r="F1166" s="348"/>
      <c r="G1166" s="348"/>
      <c r="H1166" s="368">
        <f t="shared" si="2785"/>
        <v>0</v>
      </c>
      <c r="I1166" s="377">
        <f t="shared" si="2786"/>
        <v>719284480.4421376</v>
      </c>
      <c r="J1166" s="377">
        <f t="shared" si="2787"/>
        <v>0</v>
      </c>
      <c r="K1166" s="377">
        <f t="shared" si="2788"/>
        <v>-90641</v>
      </c>
      <c r="L1166" s="377" t="e">
        <f t="shared" si="2789"/>
        <v>#DIV/0!</v>
      </c>
      <c r="M1166" s="377" t="e">
        <f t="shared" si="2790"/>
        <v>#DIV/0!</v>
      </c>
      <c r="N1166" s="368" t="e">
        <f t="shared" si="2793"/>
        <v>#DIV/0!</v>
      </c>
      <c r="O1166" s="377" t="e">
        <f t="shared" si="2794"/>
        <v>#DIV/0!</v>
      </c>
      <c r="P1166" s="378" t="e">
        <f t="shared" si="2781"/>
        <v>#DIV/0!</v>
      </c>
      <c r="Q1166" s="378" t="e">
        <f t="shared" si="2782"/>
        <v>#DIV/0!</v>
      </c>
      <c r="R1166" s="636"/>
      <c r="S1166" s="636"/>
      <c r="T1166" s="625"/>
      <c r="U1166" s="625"/>
      <c r="V1166" s="356">
        <f t="shared" si="2791"/>
        <v>-716196645.13</v>
      </c>
      <c r="W1166" s="356">
        <f t="shared" si="2792"/>
        <v>-66577243.18</v>
      </c>
      <c r="X1166" s="361" t="str">
        <f t="shared" si="2772"/>
        <v>SUL</v>
      </c>
      <c r="Y1166" s="361" t="str">
        <f t="shared" si="2773"/>
        <v>OESTE</v>
      </c>
      <c r="Z1166" s="361" t="str">
        <f t="shared" si="2774"/>
        <v>SUDOESTE</v>
      </c>
      <c r="AA1166" s="358">
        <f t="shared" si="2783"/>
        <v>9.2560377695447324E-2</v>
      </c>
      <c r="AB1166" s="359">
        <f t="shared" si="2784"/>
        <v>5.3109209668891122</v>
      </c>
      <c r="AC1166" s="360"/>
    </row>
    <row r="1167" spans="1:29" ht="17.25" customHeight="1" x14ac:dyDescent="0.25">
      <c r="A1167" s="434" t="s">
        <v>383</v>
      </c>
      <c r="B1167" s="661"/>
      <c r="C1167" s="661"/>
      <c r="D1167" s="346"/>
      <c r="E1167" s="347"/>
      <c r="F1167" s="348"/>
      <c r="G1167" s="348"/>
      <c r="H1167" s="368">
        <f t="shared" si="2785"/>
        <v>0</v>
      </c>
      <c r="I1167" s="377">
        <f t="shared" si="2786"/>
        <v>719284480.4421376</v>
      </c>
      <c r="J1167" s="377">
        <f t="shared" si="2787"/>
        <v>0</v>
      </c>
      <c r="K1167" s="377">
        <f t="shared" si="2788"/>
        <v>-90641</v>
      </c>
      <c r="L1167" s="377" t="e">
        <f t="shared" si="2789"/>
        <v>#DIV/0!</v>
      </c>
      <c r="M1167" s="377" t="e">
        <f t="shared" si="2790"/>
        <v>#DIV/0!</v>
      </c>
      <c r="N1167" s="368" t="e">
        <f t="shared" si="2793"/>
        <v>#DIV/0!</v>
      </c>
      <c r="O1167" s="377" t="e">
        <f t="shared" si="2794"/>
        <v>#DIV/0!</v>
      </c>
      <c r="P1167" s="378" t="e">
        <f t="shared" si="2781"/>
        <v>#DIV/0!</v>
      </c>
      <c r="Q1167" s="378" t="e">
        <f t="shared" si="2782"/>
        <v>#DIV/0!</v>
      </c>
      <c r="R1167" s="636"/>
      <c r="S1167" s="636"/>
      <c r="T1167" s="625"/>
      <c r="U1167" s="625"/>
      <c r="V1167" s="356">
        <f t="shared" si="2791"/>
        <v>-716196645.13</v>
      </c>
      <c r="W1167" s="356">
        <f t="shared" si="2792"/>
        <v>-66577243.18</v>
      </c>
      <c r="X1167" s="361" t="str">
        <f t="shared" si="2772"/>
        <v>SUL</v>
      </c>
      <c r="Y1167" s="361" t="str">
        <f t="shared" si="2773"/>
        <v>OESTE</v>
      </c>
      <c r="Z1167" s="361" t="str">
        <f t="shared" si="2774"/>
        <v>SUDOESTE</v>
      </c>
      <c r="AA1167" s="358">
        <f t="shared" si="2783"/>
        <v>9.2560377695447324E-2</v>
      </c>
      <c r="AB1167" s="359">
        <f t="shared" si="2784"/>
        <v>5.3109209668891122</v>
      </c>
      <c r="AC1167" s="360"/>
    </row>
    <row r="1168" spans="1:29" ht="17.25" customHeight="1" x14ac:dyDescent="0.25">
      <c r="A1168" s="434" t="s">
        <v>383</v>
      </c>
      <c r="B1168" s="661"/>
      <c r="C1168" s="661"/>
      <c r="D1168" s="346"/>
      <c r="E1168" s="347"/>
      <c r="F1168" s="348"/>
      <c r="G1168" s="348"/>
      <c r="H1168" s="368">
        <f t="shared" si="2785"/>
        <v>0</v>
      </c>
      <c r="I1168" s="377">
        <f t="shared" si="2786"/>
        <v>719284480.4421376</v>
      </c>
      <c r="J1168" s="377">
        <f t="shared" si="2787"/>
        <v>0</v>
      </c>
      <c r="K1168" s="377">
        <f t="shared" si="2788"/>
        <v>-90641</v>
      </c>
      <c r="L1168" s="377" t="e">
        <f t="shared" si="2789"/>
        <v>#DIV/0!</v>
      </c>
      <c r="M1168" s="377" t="e">
        <f t="shared" si="2790"/>
        <v>#DIV/0!</v>
      </c>
      <c r="N1168" s="368" t="e">
        <f t="shared" si="2793"/>
        <v>#DIV/0!</v>
      </c>
      <c r="O1168" s="377" t="e">
        <f t="shared" si="2794"/>
        <v>#DIV/0!</v>
      </c>
      <c r="P1168" s="378" t="e">
        <f t="shared" si="2781"/>
        <v>#DIV/0!</v>
      </c>
      <c r="Q1168" s="378" t="e">
        <f t="shared" si="2782"/>
        <v>#DIV/0!</v>
      </c>
      <c r="R1168" s="636"/>
      <c r="S1168" s="636"/>
      <c r="T1168" s="625"/>
      <c r="U1168" s="625"/>
      <c r="V1168" s="356">
        <f t="shared" si="2791"/>
        <v>-716196645.13</v>
      </c>
      <c r="W1168" s="356">
        <f t="shared" si="2792"/>
        <v>-66577243.18</v>
      </c>
      <c r="X1168" s="361" t="str">
        <f t="shared" si="2772"/>
        <v>SUL</v>
      </c>
      <c r="Y1168" s="361" t="str">
        <f t="shared" si="2773"/>
        <v>OESTE</v>
      </c>
      <c r="Z1168" s="361" t="str">
        <f t="shared" si="2774"/>
        <v>SUDOESTE</v>
      </c>
      <c r="AA1168" s="358">
        <f t="shared" si="2783"/>
        <v>9.2560377695447324E-2</v>
      </c>
      <c r="AB1168" s="359">
        <f t="shared" si="2784"/>
        <v>5.3109209668891122</v>
      </c>
      <c r="AC1168" s="360"/>
    </row>
    <row r="1169" spans="1:29" ht="17.25" customHeight="1" x14ac:dyDescent="0.25">
      <c r="A1169" s="434" t="s">
        <v>383</v>
      </c>
      <c r="B1169" s="661"/>
      <c r="C1169" s="661"/>
      <c r="D1169" s="346"/>
      <c r="E1169" s="347"/>
      <c r="F1169" s="348"/>
      <c r="G1169" s="348"/>
      <c r="H1169" s="368">
        <f t="shared" si="2785"/>
        <v>0</v>
      </c>
      <c r="I1169" s="377">
        <f t="shared" si="2786"/>
        <v>719284480.4421376</v>
      </c>
      <c r="J1169" s="377">
        <f t="shared" si="2787"/>
        <v>0</v>
      </c>
      <c r="K1169" s="377">
        <f t="shared" si="2788"/>
        <v>-90641</v>
      </c>
      <c r="L1169" s="377" t="e">
        <f t="shared" si="2789"/>
        <v>#DIV/0!</v>
      </c>
      <c r="M1169" s="377" t="e">
        <f t="shared" si="2790"/>
        <v>#DIV/0!</v>
      </c>
      <c r="N1169" s="368" t="e">
        <f t="shared" si="2793"/>
        <v>#DIV/0!</v>
      </c>
      <c r="O1169" s="377" t="e">
        <f t="shared" si="2794"/>
        <v>#DIV/0!</v>
      </c>
      <c r="P1169" s="378" t="e">
        <f t="shared" si="2781"/>
        <v>#DIV/0!</v>
      </c>
      <c r="Q1169" s="378" t="e">
        <f t="shared" si="2782"/>
        <v>#DIV/0!</v>
      </c>
      <c r="R1169" s="636"/>
      <c r="S1169" s="636"/>
      <c r="T1169" s="625"/>
      <c r="U1169" s="625"/>
      <c r="V1169" s="356">
        <f t="shared" si="2791"/>
        <v>-716196645.13</v>
      </c>
      <c r="W1169" s="356">
        <f t="shared" si="2792"/>
        <v>-66577243.18</v>
      </c>
      <c r="X1169" s="361" t="str">
        <f t="shared" si="2772"/>
        <v>SUL</v>
      </c>
      <c r="Y1169" s="361" t="str">
        <f t="shared" si="2773"/>
        <v>OESTE</v>
      </c>
      <c r="Z1169" s="361" t="str">
        <f t="shared" si="2774"/>
        <v>SUDOESTE</v>
      </c>
      <c r="AA1169" s="358">
        <f t="shared" si="2783"/>
        <v>9.2560377695447324E-2</v>
      </c>
      <c r="AB1169" s="359">
        <f t="shared" si="2784"/>
        <v>5.3109209668891122</v>
      </c>
      <c r="AC1169" s="360"/>
    </row>
    <row r="1170" spans="1:29" ht="17.25" customHeight="1" x14ac:dyDescent="0.25">
      <c r="A1170" s="434" t="s">
        <v>383</v>
      </c>
      <c r="B1170" s="661"/>
      <c r="C1170" s="661"/>
      <c r="D1170" s="346"/>
      <c r="E1170" s="347"/>
      <c r="F1170" s="348"/>
      <c r="G1170" s="348"/>
      <c r="H1170" s="368">
        <f t="shared" si="2785"/>
        <v>0</v>
      </c>
      <c r="I1170" s="377">
        <f t="shared" si="2786"/>
        <v>719284480.4421376</v>
      </c>
      <c r="J1170" s="377">
        <f t="shared" si="2787"/>
        <v>0</v>
      </c>
      <c r="K1170" s="377">
        <f t="shared" si="2788"/>
        <v>-90641</v>
      </c>
      <c r="L1170" s="377" t="e">
        <f t="shared" si="2789"/>
        <v>#DIV/0!</v>
      </c>
      <c r="M1170" s="377" t="e">
        <f t="shared" si="2790"/>
        <v>#DIV/0!</v>
      </c>
      <c r="N1170" s="368" t="e">
        <f t="shared" si="2793"/>
        <v>#DIV/0!</v>
      </c>
      <c r="O1170" s="377" t="e">
        <f t="shared" si="2794"/>
        <v>#DIV/0!</v>
      </c>
      <c r="P1170" s="378" t="e">
        <f t="shared" si="2781"/>
        <v>#DIV/0!</v>
      </c>
      <c r="Q1170" s="378" t="e">
        <f t="shared" si="2782"/>
        <v>#DIV/0!</v>
      </c>
      <c r="R1170" s="636"/>
      <c r="S1170" s="636"/>
      <c r="T1170" s="625"/>
      <c r="U1170" s="625"/>
      <c r="V1170" s="356">
        <f t="shared" si="2791"/>
        <v>-716196645.13</v>
      </c>
      <c r="W1170" s="356">
        <f t="shared" si="2792"/>
        <v>-66577243.18</v>
      </c>
      <c r="X1170" s="361" t="str">
        <f t="shared" si="2772"/>
        <v>SUL</v>
      </c>
      <c r="Y1170" s="361" t="str">
        <f t="shared" si="2773"/>
        <v>OESTE</v>
      </c>
      <c r="Z1170" s="361" t="str">
        <f t="shared" si="2774"/>
        <v>SUDOESTE</v>
      </c>
      <c r="AA1170" s="358">
        <f t="shared" si="2783"/>
        <v>9.2560377695447324E-2</v>
      </c>
      <c r="AB1170" s="359">
        <f t="shared" si="2784"/>
        <v>5.3109209668891122</v>
      </c>
      <c r="AC1170" s="360"/>
    </row>
    <row r="1171" spans="1:29" ht="17.25" customHeight="1" x14ac:dyDescent="0.25">
      <c r="A1171" s="434" t="s">
        <v>383</v>
      </c>
      <c r="B1171" s="661"/>
      <c r="C1171" s="661"/>
      <c r="D1171" s="346"/>
      <c r="E1171" s="347"/>
      <c r="F1171" s="348"/>
      <c r="G1171" s="348"/>
      <c r="H1171" s="368">
        <f t="shared" si="2785"/>
        <v>0</v>
      </c>
      <c r="I1171" s="377">
        <f t="shared" si="2786"/>
        <v>719284480.4421376</v>
      </c>
      <c r="J1171" s="377">
        <f t="shared" si="2787"/>
        <v>0</v>
      </c>
      <c r="K1171" s="377">
        <f t="shared" si="2788"/>
        <v>-90641</v>
      </c>
      <c r="L1171" s="377" t="e">
        <f t="shared" si="2789"/>
        <v>#DIV/0!</v>
      </c>
      <c r="M1171" s="377" t="e">
        <f t="shared" si="2790"/>
        <v>#DIV/0!</v>
      </c>
      <c r="N1171" s="368" t="e">
        <f t="shared" si="2793"/>
        <v>#DIV/0!</v>
      </c>
      <c r="O1171" s="377" t="e">
        <f t="shared" si="2794"/>
        <v>#DIV/0!</v>
      </c>
      <c r="P1171" s="378" t="e">
        <f t="shared" si="2781"/>
        <v>#DIV/0!</v>
      </c>
      <c r="Q1171" s="378" t="e">
        <f t="shared" si="2782"/>
        <v>#DIV/0!</v>
      </c>
      <c r="R1171" s="636"/>
      <c r="S1171" s="636"/>
      <c r="T1171" s="625"/>
      <c r="U1171" s="625"/>
      <c r="V1171" s="356">
        <f t="shared" si="2791"/>
        <v>-716196645.13</v>
      </c>
      <c r="W1171" s="356">
        <f t="shared" si="2792"/>
        <v>-66577243.18</v>
      </c>
      <c r="X1171" s="361" t="str">
        <f t="shared" si="2772"/>
        <v>SUL</v>
      </c>
      <c r="Y1171" s="361" t="str">
        <f t="shared" si="2773"/>
        <v>OESTE</v>
      </c>
      <c r="Z1171" s="361" t="str">
        <f t="shared" si="2774"/>
        <v>SUDOESTE</v>
      </c>
      <c r="AA1171" s="358">
        <f t="shared" si="2783"/>
        <v>9.2560377695447324E-2</v>
      </c>
      <c r="AB1171" s="359">
        <f t="shared" si="2784"/>
        <v>5.3109209668891122</v>
      </c>
      <c r="AC1171" s="360"/>
    </row>
    <row r="1172" spans="1:29" ht="15" customHeight="1" x14ac:dyDescent="0.2">
      <c r="A1172" s="436"/>
      <c r="B1172" s="661">
        <f>IF(A1136=A1172,B1136+1,1)</f>
        <v>1</v>
      </c>
      <c r="C1172" s="661" t="str">
        <f t="shared" si="2570"/>
        <v>-1</v>
      </c>
      <c r="D1172" s="428"/>
      <c r="E1172" s="429"/>
      <c r="F1172" s="430"/>
      <c r="G1172" s="430"/>
      <c r="H1172" s="537"/>
      <c r="I1172" s="538"/>
      <c r="J1172" s="538"/>
      <c r="K1172" s="538"/>
      <c r="L1172" s="538"/>
      <c r="M1172" s="538"/>
      <c r="N1172" s="537"/>
      <c r="O1172" s="538"/>
      <c r="P1172" s="437"/>
      <c r="Q1172" s="437"/>
      <c r="R1172" s="436"/>
      <c r="S1172" s="436"/>
      <c r="T1172" s="354"/>
      <c r="U1172" s="354"/>
      <c r="V1172" s="383"/>
      <c r="W1172" s="383"/>
      <c r="X1172" s="384"/>
      <c r="Y1172" s="384"/>
      <c r="Z1172" s="384"/>
      <c r="AA1172" s="437"/>
      <c r="AB1172" s="437"/>
      <c r="AC1172" s="386"/>
    </row>
    <row r="1173" spans="1:29" ht="17.25" customHeight="1" x14ac:dyDescent="0.2">
      <c r="A1173" s="434" t="s">
        <v>118</v>
      </c>
      <c r="B1173" s="661">
        <f t="shared" si="2569"/>
        <v>1</v>
      </c>
      <c r="C1173" s="661" t="str">
        <f t="shared" si="2570"/>
        <v>MS 301-1</v>
      </c>
      <c r="D1173" s="346">
        <v>41887</v>
      </c>
      <c r="E1173" s="347">
        <v>7161952.9073000001</v>
      </c>
      <c r="F1173" s="348">
        <v>665756.73950000003</v>
      </c>
      <c r="G1173" s="348">
        <v>885.99599999999998</v>
      </c>
      <c r="H1173" s="350"/>
      <c r="I1173" s="350"/>
      <c r="J1173" s="350"/>
      <c r="K1173" s="350"/>
      <c r="L1173" s="350"/>
      <c r="M1173" s="350"/>
      <c r="N1173" s="350"/>
      <c r="O1173" s="350"/>
      <c r="P1173" s="351"/>
      <c r="Q1173" s="351"/>
      <c r="R1173" s="354"/>
      <c r="S1173" s="354"/>
      <c r="T1173" s="354"/>
      <c r="U1173" s="354"/>
      <c r="V1173" s="383"/>
      <c r="W1173" s="383"/>
      <c r="X1173" s="384"/>
      <c r="Y1173" s="384"/>
      <c r="Z1173" s="384"/>
      <c r="AA1173" s="383"/>
      <c r="AB1173" s="435"/>
      <c r="AC1173" s="386"/>
    </row>
    <row r="1174" spans="1:29" ht="17.25" customHeight="1" x14ac:dyDescent="0.25">
      <c r="A1174" s="434" t="str">
        <f t="shared" si="2436"/>
        <v>MS 301</v>
      </c>
      <c r="B1174" s="661">
        <f t="shared" si="2569"/>
        <v>2</v>
      </c>
      <c r="C1174" s="661" t="str">
        <f t="shared" si="2570"/>
        <v>MS 301-2</v>
      </c>
      <c r="D1174" s="346">
        <v>41894</v>
      </c>
      <c r="E1174" s="347">
        <v>7161952.9001000002</v>
      </c>
      <c r="F1174" s="348">
        <v>665756.7317</v>
      </c>
      <c r="G1174" s="348">
        <v>885.99900000000002</v>
      </c>
      <c r="H1174" s="368">
        <f t="shared" ref="H1174" si="2795">SQRT((E1174-E1173)^2+(F1174-F1173)^2)*100</f>
        <v>1.0615083539485972</v>
      </c>
      <c r="I1174" s="377">
        <f>SQRT((E1174-$E$1173)^2+(F1174-$F$1173)^2)*100</f>
        <v>1.0615083539485972</v>
      </c>
      <c r="J1174" s="377">
        <f t="shared" ref="J1174" si="2796">(G1174-G1173)*100</f>
        <v>0.30000000000427463</v>
      </c>
      <c r="K1174" s="377">
        <f>(G1174-$G$1173)*100</f>
        <v>0.30000000000427463</v>
      </c>
      <c r="L1174" s="377">
        <f t="shared" ref="L1174" si="2797">H1174/(D1174-D1173)</f>
        <v>0.15164405056408531</v>
      </c>
      <c r="M1174" s="377">
        <f t="shared" ref="M1174" si="2798">ABS(J1174/(D1174-D1173))</f>
        <v>4.2857142857753515E-2</v>
      </c>
      <c r="N1174" s="398" t="str">
        <f t="shared" ref="N1174" si="2799">IF(L1174&lt;=0.25,"OK",IF(AND(0.25&lt;L1174,L1174&lt;=1),"ATENÇÃO",IF(AND(1&lt;L1174,L1174&lt;=4),"ALERTA",IF(AND(4&lt;L1174,L1174&lt;=14),"INTERVENÇÃO","PARALISAÇÃO"))))</f>
        <v>OK</v>
      </c>
      <c r="O1174" s="398" t="str">
        <f t="shared" ref="O1174" si="2800">IF(M1174&lt;=0.25,"OK",IF(AND(0.25&lt;M1174,M1174&lt;=1),"ATENÇÃO",IF(AND(1&lt;M1174,M1174&lt;=4),"ALERTA",IF(AND(4&lt;M1174,M1174&lt;=14),"INTERVENÇÃO","PARALISAÇÃO"))))</f>
        <v>OK</v>
      </c>
      <c r="P1174" s="361" t="str">
        <f t="shared" ref="P1174" si="2801">IF(L1174&lt;=1,"COND. MIN.",IF(AND(1&lt;L1174, L1174&lt;=2),"ATENÇÃO",IF(AND(2&lt;L1174,L1174&lt;=5),"ALERTA","INTERVENÇÃO")))</f>
        <v>COND. MIN.</v>
      </c>
      <c r="Q1174" s="361" t="str">
        <f t="shared" ref="Q1174" si="2802">IF(M1174&lt;=2,"COND. MIN.",IF(AND(2&lt;M1174, M1174&lt;=4),"ATENÇÃO",IF(AND(4&lt;M1174, M1174&lt;=10),"ALERTA","INTERVENÇÃO")))</f>
        <v>COND. MIN.</v>
      </c>
      <c r="R1174" s="625"/>
      <c r="S1174" s="625"/>
      <c r="T1174" s="625"/>
      <c r="U1174" s="625"/>
      <c r="V1174" s="356">
        <f t="shared" ref="V1174:V1210" si="2803">(E1174-$E$1173)*100</f>
        <v>-0.71999998763203621</v>
      </c>
      <c r="W1174" s="356">
        <f t="shared" ref="W1174:W1210" si="2804">(F1174-$F$1173)*100</f>
        <v>-0.78000000212341547</v>
      </c>
      <c r="X1174" s="361" t="str">
        <f t="shared" ref="X1174" si="2805">IF(V1174&gt;0,"NORTE","SUL")</f>
        <v>SUL</v>
      </c>
      <c r="Y1174" s="361" t="str">
        <f t="shared" ref="Y1174" si="2806">IF(W1174&gt;0,"LESTE","OESTE")</f>
        <v>OESTE</v>
      </c>
      <c r="Z1174" s="361" t="str">
        <f t="shared" ref="Z1174" si="2807">IF(AND(X1174="SUL", Y1174="LESTE"),"SUDESTE", IF(AND(X1174="SUL", Y1174="OESTE"), "SUDOESTE", IF(AND(X1174="NORTE", Y1174="LESTE"), "NORDESTE", "NOROESTE")))</f>
        <v>SUDOESTE</v>
      </c>
      <c r="AA1174" s="358">
        <f t="shared" ref="AA1174:AA1210" si="2808">ABS(ROUND(W1174,2)/ROUND(I1174,2))</f>
        <v>0.73584905660377353</v>
      </c>
      <c r="AB1174" s="359">
        <f t="shared" ref="AB1174" si="2809">DEGREES(ASIN(AA1174))</f>
        <v>47.379009046980556</v>
      </c>
      <c r="AC1174" s="360"/>
    </row>
    <row r="1175" spans="1:29" ht="17.25" customHeight="1" x14ac:dyDescent="0.25">
      <c r="A1175" s="434" t="str">
        <f t="shared" si="2436"/>
        <v>MS 301</v>
      </c>
      <c r="B1175" s="661">
        <f t="shared" si="2569"/>
        <v>3</v>
      </c>
      <c r="C1175" s="661" t="str">
        <f t="shared" si="2570"/>
        <v>MS 301-3</v>
      </c>
      <c r="D1175" s="346">
        <v>41901</v>
      </c>
      <c r="E1175" s="347">
        <v>7161952.8905999996</v>
      </c>
      <c r="F1175" s="348">
        <v>665756.73840000003</v>
      </c>
      <c r="G1175" s="348">
        <v>885.99699999999996</v>
      </c>
      <c r="H1175" s="368">
        <f t="shared" ref="H1175" si="2810">SQRT((E1175-E1174)^2+(F1175-F1174)^2)*100</f>
        <v>1.1624973645369476</v>
      </c>
      <c r="I1175" s="377">
        <f>SQRT((E1175-$E$1173)^2+(F1175-$F$1173)^2)*100</f>
        <v>1.6736188836151922</v>
      </c>
      <c r="J1175" s="377">
        <f t="shared" ref="J1175" si="2811">(G1175-G1174)*100</f>
        <v>-0.20000000000663931</v>
      </c>
      <c r="K1175" s="377">
        <f>(G1175-$G$1173)*100</f>
        <v>9.9999999997635314E-2</v>
      </c>
      <c r="L1175" s="377">
        <f t="shared" ref="L1175" si="2812">H1175/(D1175-D1174)</f>
        <v>0.1660710520767068</v>
      </c>
      <c r="M1175" s="377">
        <f t="shared" ref="M1175" si="2813">ABS(J1175/(D1175-D1174))</f>
        <v>2.8571428572377044E-2</v>
      </c>
      <c r="N1175" s="398" t="str">
        <f t="shared" ref="N1175:N1210" si="2814">IF(L1175&lt;=0.25,"OK",IF(AND(0.25&lt;L1175,L1175&lt;=1),"ATENÇÃO",IF(AND(1&lt;L1175,L1175&lt;=4),"ALERTA",IF(AND(4&lt;L1175,L1175&lt;=14),"INTERVENÇÃO","PARALISAÇÃO"))))</f>
        <v>OK</v>
      </c>
      <c r="O1175" s="398" t="str">
        <f t="shared" ref="O1175:O1210" si="2815">IF(M1175&lt;=0.25,"OK",IF(AND(0.25&lt;M1175,M1175&lt;=1),"ATENÇÃO",IF(AND(1&lt;M1175,M1175&lt;=4),"ALERTA",IF(AND(4&lt;M1175,M1175&lt;=14),"INTERVENÇÃO","PARALISAÇÃO"))))</f>
        <v>OK</v>
      </c>
      <c r="P1175" s="361" t="str">
        <f t="shared" ref="P1175:P1210" si="2816">IF(L1175&lt;=1,"COND. MIN.",IF(AND(1&lt;L1175, L1175&lt;=2),"ATENÇÃO",IF(AND(2&lt;L1175,L1175&lt;=5),"ALERTA","INTERVENÇÃO")))</f>
        <v>COND. MIN.</v>
      </c>
      <c r="Q1175" s="361" t="str">
        <f t="shared" ref="Q1175:Q1210" si="2817">IF(M1175&lt;=2,"COND. MIN.",IF(AND(2&lt;M1175, M1175&lt;=4),"ATENÇÃO",IF(AND(4&lt;M1175, M1175&lt;=10),"ALERTA","INTERVENÇÃO")))</f>
        <v>COND. MIN.</v>
      </c>
      <c r="R1175" s="625"/>
      <c r="S1175" s="625"/>
      <c r="T1175" s="625"/>
      <c r="U1175" s="625"/>
      <c r="V1175" s="356">
        <f t="shared" si="2803"/>
        <v>-1.6700000502169132</v>
      </c>
      <c r="W1175" s="356">
        <f t="shared" si="2804"/>
        <v>-0.10999999940395355</v>
      </c>
      <c r="X1175" s="361" t="str">
        <f t="shared" ref="X1175" si="2818">IF(V1175&gt;0,"NORTE","SUL")</f>
        <v>SUL</v>
      </c>
      <c r="Y1175" s="361" t="str">
        <f t="shared" ref="Y1175" si="2819">IF(W1175&gt;0,"LESTE","OESTE")</f>
        <v>OESTE</v>
      </c>
      <c r="Z1175" s="361" t="str">
        <f t="shared" ref="Z1175" si="2820">IF(AND(X1175="SUL", Y1175="LESTE"),"SUDESTE", IF(AND(X1175="SUL", Y1175="OESTE"), "SUDOESTE", IF(AND(X1175="NORTE", Y1175="LESTE"), "NORDESTE", "NOROESTE")))</f>
        <v>SUDOESTE</v>
      </c>
      <c r="AA1175" s="358">
        <f t="shared" si="2808"/>
        <v>6.5868263473053898E-2</v>
      </c>
      <c r="AB1175" s="359">
        <f t="shared" ref="AB1175" si="2821">DEGREES(ASIN(AA1175))</f>
        <v>3.7767078206053171</v>
      </c>
      <c r="AC1175" s="360"/>
    </row>
    <row r="1176" spans="1:29" ht="17.25" customHeight="1" x14ac:dyDescent="0.25">
      <c r="A1176" s="434" t="str">
        <f t="shared" si="2436"/>
        <v>MS 301</v>
      </c>
      <c r="B1176" s="661">
        <f t="shared" si="2569"/>
        <v>4</v>
      </c>
      <c r="C1176" s="661" t="str">
        <f t="shared" si="2570"/>
        <v>MS 301-4</v>
      </c>
      <c r="D1176" s="346">
        <v>41908</v>
      </c>
      <c r="E1176" s="347">
        <v>7161952.8980999999</v>
      </c>
      <c r="F1176" s="348">
        <v>665756.73620000004</v>
      </c>
      <c r="G1176" s="348">
        <v>885.99300000000005</v>
      </c>
      <c r="H1176" s="368">
        <f t="shared" ref="H1176" si="2822">SQRT((E1176-E1175)^2+(F1176-F1175)^2)*100</f>
        <v>0.7816009494486067</v>
      </c>
      <c r="I1176" s="377">
        <f>SQRT((E1176-$E$1173)^2+(F1176-$F$1173)^2)*100</f>
        <v>0.97739451419714629</v>
      </c>
      <c r="J1176" s="377">
        <f t="shared" ref="J1176" si="2823">(G1176-G1175)*100</f>
        <v>-0.39999999999054126</v>
      </c>
      <c r="K1176" s="377">
        <f>(G1176-$G$1173)*100</f>
        <v>-0.29999999999290594</v>
      </c>
      <c r="L1176" s="377">
        <f t="shared" ref="L1176" si="2824">H1176/(D1176-D1175)</f>
        <v>0.11165727849265809</v>
      </c>
      <c r="M1176" s="377">
        <f t="shared" ref="M1176" si="2825">ABS(J1176/(D1176-D1175))</f>
        <v>5.7142857141505896E-2</v>
      </c>
      <c r="N1176" s="398" t="str">
        <f t="shared" si="2814"/>
        <v>OK</v>
      </c>
      <c r="O1176" s="398" t="str">
        <f t="shared" si="2815"/>
        <v>OK</v>
      </c>
      <c r="P1176" s="361" t="str">
        <f t="shared" si="2816"/>
        <v>COND. MIN.</v>
      </c>
      <c r="Q1176" s="361" t="str">
        <f t="shared" si="2817"/>
        <v>COND. MIN.</v>
      </c>
      <c r="R1176" s="625"/>
      <c r="S1176" s="625"/>
      <c r="T1176" s="625"/>
      <c r="U1176" s="625"/>
      <c r="V1176" s="356">
        <f t="shared" si="2803"/>
        <v>-0.92000002041459084</v>
      </c>
      <c r="W1176" s="356">
        <f t="shared" si="2804"/>
        <v>-0.32999999821186066</v>
      </c>
      <c r="X1176" s="361" t="str">
        <f t="shared" ref="X1176" si="2826">IF(V1176&gt;0,"NORTE","SUL")</f>
        <v>SUL</v>
      </c>
      <c r="Y1176" s="361" t="str">
        <f t="shared" ref="Y1176" si="2827">IF(W1176&gt;0,"LESTE","OESTE")</f>
        <v>OESTE</v>
      </c>
      <c r="Z1176" s="361" t="str">
        <f t="shared" ref="Z1176" si="2828">IF(AND(X1176="SUL", Y1176="LESTE"),"SUDESTE", IF(AND(X1176="SUL", Y1176="OESTE"), "SUDOESTE", IF(AND(X1176="NORTE", Y1176="LESTE"), "NORDESTE", "NOROESTE")))</f>
        <v>SUDOESTE</v>
      </c>
      <c r="AA1176" s="358">
        <f t="shared" si="2808"/>
        <v>0.33673469387755106</v>
      </c>
      <c r="AB1176" s="359">
        <f t="shared" ref="AB1176" si="2829">DEGREES(ASIN(AA1176))</f>
        <v>19.678058356605028</v>
      </c>
      <c r="AC1176" s="360"/>
    </row>
    <row r="1177" spans="1:29" ht="17.25" customHeight="1" x14ac:dyDescent="0.25">
      <c r="A1177" s="434" t="str">
        <f t="shared" si="2436"/>
        <v>MS 301</v>
      </c>
      <c r="B1177" s="661">
        <f t="shared" si="2569"/>
        <v>5</v>
      </c>
      <c r="C1177" s="661" t="str">
        <f t="shared" si="2570"/>
        <v>MS 301-5</v>
      </c>
      <c r="D1177" s="346">
        <v>41915</v>
      </c>
      <c r="E1177" s="347">
        <v>7161952.8965999996</v>
      </c>
      <c r="F1177" s="348">
        <v>665756.7317</v>
      </c>
      <c r="G1177" s="348">
        <v>885.99099999999999</v>
      </c>
      <c r="H1177" s="368">
        <f t="shared" ref="H1177" si="2830">SQRT((E1177-E1176)^2+(F1177-F1176)^2)*100</f>
        <v>0.47434166051114968</v>
      </c>
      <c r="I1177" s="377">
        <f>SQRT((E1177-$E$1173)^2+(F1177-$F$1173)^2)*100</f>
        <v>1.3241223884580136</v>
      </c>
      <c r="J1177" s="377">
        <f t="shared" ref="J1177" si="2831">(G1177-G1176)*100</f>
        <v>-0.20000000000663931</v>
      </c>
      <c r="K1177" s="377">
        <f>(G1177-$G$1173)*100</f>
        <v>-0.49999999999954525</v>
      </c>
      <c r="L1177" s="377">
        <f t="shared" ref="L1177" si="2832">H1177/(D1177-D1176)</f>
        <v>6.7763094358735662E-2</v>
      </c>
      <c r="M1177" s="377">
        <f t="shared" ref="M1177" si="2833">ABS(J1177/(D1177-D1176))</f>
        <v>2.8571428572377044E-2</v>
      </c>
      <c r="N1177" s="398" t="str">
        <f t="shared" si="2814"/>
        <v>OK</v>
      </c>
      <c r="O1177" s="398" t="str">
        <f t="shared" si="2815"/>
        <v>OK</v>
      </c>
      <c r="P1177" s="361" t="str">
        <f t="shared" si="2816"/>
        <v>COND. MIN.</v>
      </c>
      <c r="Q1177" s="361" t="str">
        <f t="shared" si="2817"/>
        <v>COND. MIN.</v>
      </c>
      <c r="R1177" s="625"/>
      <c r="S1177" s="625"/>
      <c r="T1177" s="625"/>
      <c r="U1177" s="625"/>
      <c r="V1177" s="356">
        <f t="shared" si="2803"/>
        <v>-1.0700000450015068</v>
      </c>
      <c r="W1177" s="356">
        <f t="shared" si="2804"/>
        <v>-0.78000000212341547</v>
      </c>
      <c r="X1177" s="361" t="str">
        <f t="shared" ref="X1177" si="2834">IF(V1177&gt;0,"NORTE","SUL")</f>
        <v>SUL</v>
      </c>
      <c r="Y1177" s="361" t="str">
        <f t="shared" ref="Y1177" si="2835">IF(W1177&gt;0,"LESTE","OESTE")</f>
        <v>OESTE</v>
      </c>
      <c r="Z1177" s="361" t="str">
        <f t="shared" ref="Z1177" si="2836">IF(AND(X1177="SUL", Y1177="LESTE"),"SUDESTE", IF(AND(X1177="SUL", Y1177="OESTE"), "SUDOESTE", IF(AND(X1177="NORTE", Y1177="LESTE"), "NORDESTE", "NOROESTE")))</f>
        <v>SUDOESTE</v>
      </c>
      <c r="AA1177" s="358">
        <f t="shared" si="2808"/>
        <v>0.59090909090909094</v>
      </c>
      <c r="AB1177" s="359">
        <f t="shared" ref="AB1177" si="2837">DEGREES(ASIN(AA1177))</f>
        <v>36.221546619835095</v>
      </c>
      <c r="AC1177" s="360"/>
    </row>
    <row r="1178" spans="1:29" ht="17.25" customHeight="1" x14ac:dyDescent="0.25">
      <c r="A1178" s="434" t="str">
        <f t="shared" si="2436"/>
        <v>MS 301</v>
      </c>
      <c r="B1178" s="661">
        <f t="shared" si="2569"/>
        <v>6</v>
      </c>
      <c r="C1178" s="661" t="str">
        <f t="shared" si="2570"/>
        <v>MS 301-6</v>
      </c>
      <c r="D1178" s="346">
        <v>41922</v>
      </c>
      <c r="E1178" s="347">
        <v>7161952.9145999998</v>
      </c>
      <c r="F1178" s="348">
        <v>665756.7426</v>
      </c>
      <c r="G1178" s="348">
        <v>885.98699999999997</v>
      </c>
      <c r="H1178" s="368">
        <f t="shared" ref="H1178:H1181" si="2838">SQRT((E1178-E1177)^2+(F1178-F1177)^2)*100</f>
        <v>2.1043051240222752</v>
      </c>
      <c r="I1178" s="377">
        <f t="shared" ref="I1178:I1181" si="2839">SQRT((E1178-$E$1173)^2+(F1178-$F$1173)^2)*100</f>
        <v>0.79309517426577902</v>
      </c>
      <c r="J1178" s="377">
        <f t="shared" ref="J1178:J1181" si="2840">(G1178-G1177)*100</f>
        <v>-0.40000000000190994</v>
      </c>
      <c r="K1178" s="377">
        <f t="shared" ref="K1178:K1181" si="2841">(G1178-$G$1173)*100</f>
        <v>-0.90000000000145519</v>
      </c>
      <c r="L1178" s="377">
        <f t="shared" ref="L1178:L1181" si="2842">H1178/(D1178-D1177)</f>
        <v>0.3006150177174679</v>
      </c>
      <c r="M1178" s="377">
        <f t="shared" ref="M1178:M1181" si="2843">ABS(J1178/(D1178-D1177))</f>
        <v>5.7142857143129992E-2</v>
      </c>
      <c r="N1178" s="398" t="str">
        <f t="shared" si="2814"/>
        <v>ATENÇÃO</v>
      </c>
      <c r="O1178" s="398" t="str">
        <f t="shared" si="2815"/>
        <v>OK</v>
      </c>
      <c r="P1178" s="361" t="str">
        <f t="shared" si="2816"/>
        <v>COND. MIN.</v>
      </c>
      <c r="Q1178" s="361" t="str">
        <f t="shared" si="2817"/>
        <v>COND. MIN.</v>
      </c>
      <c r="R1178" s="625"/>
      <c r="S1178" s="625"/>
      <c r="T1178" s="625"/>
      <c r="U1178" s="625"/>
      <c r="V1178" s="356">
        <f t="shared" si="2803"/>
        <v>0.72999997064471245</v>
      </c>
      <c r="W1178" s="356">
        <f t="shared" si="2804"/>
        <v>0.30999999726191163</v>
      </c>
      <c r="X1178" s="361" t="str">
        <f t="shared" ref="X1178:X1181" si="2844">IF(V1178&gt;0,"NORTE","SUL")</f>
        <v>NORTE</v>
      </c>
      <c r="Y1178" s="361" t="str">
        <f t="shared" ref="Y1178:Y1181" si="2845">IF(W1178&gt;0,"LESTE","OESTE")</f>
        <v>LESTE</v>
      </c>
      <c r="Z1178" s="361" t="str">
        <f t="shared" ref="Z1178:Z1181" si="2846">IF(AND(X1178="SUL", Y1178="LESTE"),"SUDESTE", IF(AND(X1178="SUL", Y1178="OESTE"), "SUDOESTE", IF(AND(X1178="NORTE", Y1178="LESTE"), "NORDESTE", "NOROESTE")))</f>
        <v>NORDESTE</v>
      </c>
      <c r="AA1178" s="358">
        <f t="shared" si="2808"/>
        <v>0.39240506329113922</v>
      </c>
      <c r="AB1178" s="359">
        <f t="shared" ref="AB1178:AB1181" si="2847">DEGREES(ASIN(AA1178))</f>
        <v>23.104232473124533</v>
      </c>
      <c r="AC1178" s="360"/>
    </row>
    <row r="1179" spans="1:29" ht="17.25" customHeight="1" x14ac:dyDescent="0.25">
      <c r="A1179" s="434" t="str">
        <f t="shared" ref="A1179:A1287" si="2848">A1178</f>
        <v>MS 301</v>
      </c>
      <c r="B1179" s="661">
        <f t="shared" si="2569"/>
        <v>7</v>
      </c>
      <c r="C1179" s="661" t="str">
        <f t="shared" si="2570"/>
        <v>MS 301-7</v>
      </c>
      <c r="D1179" s="346">
        <v>41929</v>
      </c>
      <c r="E1179" s="347">
        <v>7161952.8971999995</v>
      </c>
      <c r="F1179" s="348">
        <v>665756.73959999997</v>
      </c>
      <c r="G1179" s="348">
        <v>885.98699999999997</v>
      </c>
      <c r="H1179" s="368">
        <f t="shared" si="2838"/>
        <v>1.7656727008731061</v>
      </c>
      <c r="I1179" s="377">
        <f t="shared" si="2839"/>
        <v>1.0100495574749462</v>
      </c>
      <c r="J1179" s="377">
        <f t="shared" si="2840"/>
        <v>0</v>
      </c>
      <c r="K1179" s="377">
        <f t="shared" si="2841"/>
        <v>-0.90000000000145519</v>
      </c>
      <c r="L1179" s="377">
        <f t="shared" si="2842"/>
        <v>0.25223895726758661</v>
      </c>
      <c r="M1179" s="377">
        <f t="shared" si="2843"/>
        <v>0</v>
      </c>
      <c r="N1179" s="398" t="str">
        <f t="shared" si="2814"/>
        <v>ATENÇÃO</v>
      </c>
      <c r="O1179" s="398" t="str">
        <f t="shared" si="2815"/>
        <v>OK</v>
      </c>
      <c r="P1179" s="361" t="str">
        <f t="shared" si="2816"/>
        <v>COND. MIN.</v>
      </c>
      <c r="Q1179" s="361" t="str">
        <f t="shared" si="2817"/>
        <v>COND. MIN.</v>
      </c>
      <c r="R1179" s="625"/>
      <c r="S1179" s="625"/>
      <c r="T1179" s="625"/>
      <c r="U1179" s="625"/>
      <c r="V1179" s="356">
        <f t="shared" si="2803"/>
        <v>-1.0100000537931919</v>
      </c>
      <c r="W1179" s="356">
        <f t="shared" si="2804"/>
        <v>9.9999946542084217E-3</v>
      </c>
      <c r="X1179" s="361" t="str">
        <f t="shared" si="2844"/>
        <v>SUL</v>
      </c>
      <c r="Y1179" s="361" t="str">
        <f t="shared" si="2845"/>
        <v>LESTE</v>
      </c>
      <c r="Z1179" s="361" t="str">
        <f t="shared" si="2846"/>
        <v>SUDESTE</v>
      </c>
      <c r="AA1179" s="358">
        <f t="shared" si="2808"/>
        <v>9.9009900990099011E-3</v>
      </c>
      <c r="AB1179" s="359">
        <f t="shared" si="2847"/>
        <v>0.56729421453615403</v>
      </c>
      <c r="AC1179" s="360"/>
    </row>
    <row r="1180" spans="1:29" ht="17.25" customHeight="1" x14ac:dyDescent="0.25">
      <c r="A1180" s="434" t="str">
        <f t="shared" si="2848"/>
        <v>MS 301</v>
      </c>
      <c r="B1180" s="661">
        <f t="shared" si="2569"/>
        <v>8</v>
      </c>
      <c r="C1180" s="661" t="str">
        <f t="shared" si="2570"/>
        <v>MS 301-8</v>
      </c>
      <c r="D1180" s="346">
        <v>41936</v>
      </c>
      <c r="E1180" s="347">
        <v>7161952.8991999999</v>
      </c>
      <c r="F1180" s="348">
        <v>665756.72439999995</v>
      </c>
      <c r="G1180" s="348">
        <v>885.98500000000001</v>
      </c>
      <c r="H1180" s="368">
        <f t="shared" si="2838"/>
        <v>1.5331014383424533</v>
      </c>
      <c r="I1180" s="377">
        <f t="shared" si="2839"/>
        <v>1.7135343758644763</v>
      </c>
      <c r="J1180" s="377">
        <f t="shared" si="2840"/>
        <v>-0.19999999999527063</v>
      </c>
      <c r="K1180" s="377">
        <f t="shared" si="2841"/>
        <v>-1.0999999999967258</v>
      </c>
      <c r="L1180" s="377">
        <f t="shared" si="2842"/>
        <v>0.21901449119177904</v>
      </c>
      <c r="M1180" s="377">
        <f t="shared" si="2843"/>
        <v>2.8571428570752948E-2</v>
      </c>
      <c r="N1180" s="398" t="str">
        <f t="shared" si="2814"/>
        <v>OK</v>
      </c>
      <c r="O1180" s="398" t="str">
        <f t="shared" si="2815"/>
        <v>OK</v>
      </c>
      <c r="P1180" s="361" t="str">
        <f t="shared" si="2816"/>
        <v>COND. MIN.</v>
      </c>
      <c r="Q1180" s="361" t="str">
        <f t="shared" si="2817"/>
        <v>COND. MIN.</v>
      </c>
      <c r="R1180" s="625"/>
      <c r="S1180" s="625"/>
      <c r="T1180" s="625"/>
      <c r="U1180" s="625"/>
      <c r="V1180" s="356">
        <f t="shared" si="2803"/>
        <v>-0.81000002101063728</v>
      </c>
      <c r="W1180" s="356">
        <f t="shared" si="2804"/>
        <v>-1.5100000076927245</v>
      </c>
      <c r="X1180" s="361" t="str">
        <f t="shared" si="2844"/>
        <v>SUL</v>
      </c>
      <c r="Y1180" s="361" t="str">
        <f t="shared" si="2845"/>
        <v>OESTE</v>
      </c>
      <c r="Z1180" s="361" t="str">
        <f t="shared" si="2846"/>
        <v>SUDOESTE</v>
      </c>
      <c r="AA1180" s="358">
        <f t="shared" si="2808"/>
        <v>0.88304093567251463</v>
      </c>
      <c r="AB1180" s="359">
        <f t="shared" si="2847"/>
        <v>62.011393980024543</v>
      </c>
      <c r="AC1180" s="360"/>
    </row>
    <row r="1181" spans="1:29" ht="17.25" customHeight="1" x14ac:dyDescent="0.25">
      <c r="A1181" s="434" t="str">
        <f t="shared" si="2848"/>
        <v>MS 301</v>
      </c>
      <c r="B1181" s="661">
        <f t="shared" si="2569"/>
        <v>9</v>
      </c>
      <c r="C1181" s="661" t="str">
        <f t="shared" si="2570"/>
        <v>MS 301-9</v>
      </c>
      <c r="D1181" s="346">
        <v>41943</v>
      </c>
      <c r="E1181" s="347">
        <v>7161952.9055000003</v>
      </c>
      <c r="F1181" s="348">
        <v>665756.73120000004</v>
      </c>
      <c r="G1181" s="348">
        <v>885.98400000000004</v>
      </c>
      <c r="H1181" s="368">
        <f t="shared" si="2838"/>
        <v>0.9269843968302004</v>
      </c>
      <c r="I1181" s="377">
        <f t="shared" si="2839"/>
        <v>0.84929381742107801</v>
      </c>
      <c r="J1181" s="377">
        <f t="shared" si="2840"/>
        <v>-9.9999999997635314E-2</v>
      </c>
      <c r="K1181" s="377">
        <f t="shared" si="2841"/>
        <v>-1.1999999999943611</v>
      </c>
      <c r="L1181" s="377">
        <f t="shared" si="2842"/>
        <v>0.13242634240431433</v>
      </c>
      <c r="M1181" s="377">
        <f t="shared" si="2843"/>
        <v>1.4285714285376474E-2</v>
      </c>
      <c r="N1181" s="398" t="str">
        <f t="shared" si="2814"/>
        <v>OK</v>
      </c>
      <c r="O1181" s="398" t="str">
        <f t="shared" si="2815"/>
        <v>OK</v>
      </c>
      <c r="P1181" s="361" t="str">
        <f t="shared" si="2816"/>
        <v>COND. MIN.</v>
      </c>
      <c r="Q1181" s="361" t="str">
        <f t="shared" si="2817"/>
        <v>COND. MIN.</v>
      </c>
      <c r="R1181" s="625"/>
      <c r="S1181" s="625"/>
      <c r="T1181" s="625"/>
      <c r="U1181" s="625"/>
      <c r="V1181" s="356">
        <f t="shared" si="2803"/>
        <v>-0.17999997362494469</v>
      </c>
      <c r="W1181" s="356">
        <f t="shared" si="2804"/>
        <v>-0.82999999867752194</v>
      </c>
      <c r="X1181" s="361" t="str">
        <f t="shared" si="2844"/>
        <v>SUL</v>
      </c>
      <c r="Y1181" s="361" t="str">
        <f t="shared" si="2845"/>
        <v>OESTE</v>
      </c>
      <c r="Z1181" s="361" t="str">
        <f t="shared" si="2846"/>
        <v>SUDOESTE</v>
      </c>
      <c r="AA1181" s="358">
        <f t="shared" si="2808"/>
        <v>0.97647058823529409</v>
      </c>
      <c r="AB1181" s="359">
        <f t="shared" si="2847"/>
        <v>77.546299405731276</v>
      </c>
      <c r="AC1181" s="360"/>
    </row>
    <row r="1182" spans="1:29" ht="17.25" customHeight="1" x14ac:dyDescent="0.2">
      <c r="A1182" s="434" t="str">
        <f t="shared" si="2848"/>
        <v>MS 301</v>
      </c>
      <c r="B1182" s="661">
        <f t="shared" si="2569"/>
        <v>10</v>
      </c>
      <c r="C1182" s="661" t="str">
        <f t="shared" si="2570"/>
        <v>MS 301-10</v>
      </c>
      <c r="D1182" s="363">
        <v>41950</v>
      </c>
      <c r="E1182" s="364">
        <v>7161952.9009999996</v>
      </c>
      <c r="F1182" s="365">
        <v>665756.72580000001</v>
      </c>
      <c r="G1182" s="365">
        <v>885.98099999999999</v>
      </c>
      <c r="H1182" s="368">
        <f t="shared" ref="H1182:H1187" si="2849">SQRT((E1182-E1181)^2+(F1182-F1181)^2)*100</f>
        <v>0.70292251986935417</v>
      </c>
      <c r="I1182" s="377">
        <f t="shared" ref="I1182:I1187" si="2850">SQRT((E1182-$E$1173)^2+(F1182-$F$1173)^2)*100</f>
        <v>1.5079124850481269</v>
      </c>
      <c r="J1182" s="377">
        <f t="shared" ref="J1182:J1187" si="2851">(G1182-G1181)*100</f>
        <v>-0.30000000000427463</v>
      </c>
      <c r="K1182" s="377">
        <f t="shared" ref="K1182:K1187" si="2852">(G1182-$G$1173)*100</f>
        <v>-1.4999999999986358</v>
      </c>
      <c r="L1182" s="377">
        <f t="shared" ref="L1182:L1187" si="2853">H1182/(D1182-D1181)</f>
        <v>0.10041750283847917</v>
      </c>
      <c r="M1182" s="377">
        <f t="shared" ref="M1182:M1187" si="2854">ABS(J1182/(D1182-D1181))</f>
        <v>4.2857142857753515E-2</v>
      </c>
      <c r="N1182" s="398" t="str">
        <f t="shared" si="2814"/>
        <v>OK</v>
      </c>
      <c r="O1182" s="398" t="str">
        <f t="shared" si="2815"/>
        <v>OK</v>
      </c>
      <c r="P1182" s="361" t="str">
        <f t="shared" si="2816"/>
        <v>COND. MIN.</v>
      </c>
      <c r="Q1182" s="361" t="str">
        <f t="shared" si="2817"/>
        <v>COND. MIN.</v>
      </c>
      <c r="R1182" s="625"/>
      <c r="S1182" s="625"/>
      <c r="T1182" s="625"/>
      <c r="U1182" s="625"/>
      <c r="V1182" s="356">
        <f t="shared" si="2803"/>
        <v>-0.6300000473856926</v>
      </c>
      <c r="W1182" s="356">
        <f t="shared" si="2804"/>
        <v>-1.3700000010430813</v>
      </c>
      <c r="X1182" s="361" t="str">
        <f t="shared" ref="X1182:X1187" si="2855">IF(V1182&gt;0,"NORTE","SUL")</f>
        <v>SUL</v>
      </c>
      <c r="Y1182" s="361" t="str">
        <f t="shared" ref="Y1182:Y1187" si="2856">IF(W1182&gt;0,"LESTE","OESTE")</f>
        <v>OESTE</v>
      </c>
      <c r="Z1182" s="361" t="str">
        <f t="shared" ref="Z1182:Z1187" si="2857">IF(AND(X1182="SUL", Y1182="LESTE"),"SUDESTE", IF(AND(X1182="SUL", Y1182="OESTE"), "SUDOESTE", IF(AND(X1182="NORTE", Y1182="LESTE"), "NORDESTE", "NOROESTE")))</f>
        <v>SUDOESTE</v>
      </c>
      <c r="AA1182" s="358">
        <f t="shared" si="2808"/>
        <v>0.90728476821192061</v>
      </c>
      <c r="AB1182" s="359">
        <f t="shared" ref="AB1182:AB1187" si="2858">DEGREES(ASIN(AA1182))</f>
        <v>65.132782700753282</v>
      </c>
      <c r="AC1182" s="360"/>
    </row>
    <row r="1183" spans="1:29" ht="17.25" customHeight="1" x14ac:dyDescent="0.2">
      <c r="A1183" s="434" t="str">
        <f t="shared" si="2848"/>
        <v>MS 301</v>
      </c>
      <c r="B1183" s="661">
        <f t="shared" si="2569"/>
        <v>11</v>
      </c>
      <c r="C1183" s="661" t="str">
        <f t="shared" si="2570"/>
        <v>MS 301-11</v>
      </c>
      <c r="D1183" s="363">
        <v>41957</v>
      </c>
      <c r="E1183" s="364">
        <v>7161952.898</v>
      </c>
      <c r="F1183" s="365">
        <v>665756.72690000001</v>
      </c>
      <c r="G1183" s="365">
        <v>885.98599999999999</v>
      </c>
      <c r="H1183" s="368">
        <f t="shared" si="2849"/>
        <v>0.31953086469669312</v>
      </c>
      <c r="I1183" s="377">
        <f t="shared" si="2850"/>
        <v>1.5660459796906727</v>
      </c>
      <c r="J1183" s="377">
        <f t="shared" si="2851"/>
        <v>0.49999999999954525</v>
      </c>
      <c r="K1183" s="377">
        <f t="shared" si="2852"/>
        <v>-0.99999999999909051</v>
      </c>
      <c r="L1183" s="377">
        <f t="shared" si="2853"/>
        <v>4.5647266385241872E-2</v>
      </c>
      <c r="M1183" s="377">
        <f t="shared" si="2854"/>
        <v>7.1428571428506463E-2</v>
      </c>
      <c r="N1183" s="398" t="str">
        <f t="shared" si="2814"/>
        <v>OK</v>
      </c>
      <c r="O1183" s="398" t="str">
        <f t="shared" si="2815"/>
        <v>OK</v>
      </c>
      <c r="P1183" s="361" t="str">
        <f t="shared" si="2816"/>
        <v>COND. MIN.</v>
      </c>
      <c r="Q1183" s="361" t="str">
        <f t="shared" si="2817"/>
        <v>COND. MIN.</v>
      </c>
      <c r="R1183" s="625"/>
      <c r="S1183" s="625"/>
      <c r="T1183" s="625"/>
      <c r="U1183" s="625"/>
      <c r="V1183" s="356">
        <f t="shared" si="2803"/>
        <v>-0.93000000342726707</v>
      </c>
      <c r="W1183" s="356">
        <f t="shared" si="2804"/>
        <v>-1.2600000016391277</v>
      </c>
      <c r="X1183" s="361" t="str">
        <f t="shared" si="2855"/>
        <v>SUL</v>
      </c>
      <c r="Y1183" s="361" t="str">
        <f t="shared" si="2856"/>
        <v>OESTE</v>
      </c>
      <c r="Z1183" s="361" t="str">
        <f t="shared" si="2857"/>
        <v>SUDOESTE</v>
      </c>
      <c r="AA1183" s="358">
        <f t="shared" si="2808"/>
        <v>0.80254777070063688</v>
      </c>
      <c r="AB1183" s="359">
        <f t="shared" si="2858"/>
        <v>53.374089933327447</v>
      </c>
      <c r="AC1183" s="360"/>
    </row>
    <row r="1184" spans="1:29" ht="17.25" customHeight="1" x14ac:dyDescent="0.2">
      <c r="A1184" s="434" t="str">
        <f t="shared" si="2848"/>
        <v>MS 301</v>
      </c>
      <c r="B1184" s="661">
        <f t="shared" si="2569"/>
        <v>12</v>
      </c>
      <c r="C1184" s="661" t="str">
        <f t="shared" si="2570"/>
        <v>MS 301-12</v>
      </c>
      <c r="D1184" s="363">
        <v>41964</v>
      </c>
      <c r="E1184" s="364">
        <v>7161952.8984000003</v>
      </c>
      <c r="F1184" s="365">
        <v>665756.72250000003</v>
      </c>
      <c r="G1184" s="365">
        <v>886.00300000000004</v>
      </c>
      <c r="H1184" s="368">
        <f t="shared" si="2849"/>
        <v>0.44181444059305502</v>
      </c>
      <c r="I1184" s="377">
        <f t="shared" si="2850"/>
        <v>1.9188798708469652</v>
      </c>
      <c r="J1184" s="377">
        <f t="shared" si="2851"/>
        <v>1.7000000000052751</v>
      </c>
      <c r="K1184" s="377">
        <f t="shared" si="2852"/>
        <v>0.70000000000618456</v>
      </c>
      <c r="L1184" s="377">
        <f t="shared" si="2853"/>
        <v>6.311634865615072E-2</v>
      </c>
      <c r="M1184" s="377">
        <f t="shared" si="2854"/>
        <v>0.24285714285789645</v>
      </c>
      <c r="N1184" s="398" t="str">
        <f t="shared" si="2814"/>
        <v>OK</v>
      </c>
      <c r="O1184" s="398" t="str">
        <f t="shared" si="2815"/>
        <v>OK</v>
      </c>
      <c r="P1184" s="361" t="str">
        <f t="shared" si="2816"/>
        <v>COND. MIN.</v>
      </c>
      <c r="Q1184" s="361" t="str">
        <f t="shared" si="2817"/>
        <v>COND. MIN.</v>
      </c>
      <c r="R1184" s="625"/>
      <c r="S1184" s="625"/>
      <c r="T1184" s="625"/>
      <c r="U1184" s="625"/>
      <c r="V1184" s="356">
        <f t="shared" si="2803"/>
        <v>-0.88999997824430466</v>
      </c>
      <c r="W1184" s="356">
        <f t="shared" si="2804"/>
        <v>-1.6999999992549419</v>
      </c>
      <c r="X1184" s="361" t="str">
        <f t="shared" si="2855"/>
        <v>SUL</v>
      </c>
      <c r="Y1184" s="361" t="str">
        <f t="shared" si="2856"/>
        <v>OESTE</v>
      </c>
      <c r="Z1184" s="361" t="str">
        <f t="shared" si="2857"/>
        <v>SUDOESTE</v>
      </c>
      <c r="AA1184" s="358">
        <f t="shared" si="2808"/>
        <v>0.88541666666666663</v>
      </c>
      <c r="AB1184" s="359">
        <f t="shared" si="2858"/>
        <v>62.302840124651489</v>
      </c>
      <c r="AC1184" s="360"/>
    </row>
    <row r="1185" spans="1:29" ht="17.25" customHeight="1" x14ac:dyDescent="0.2">
      <c r="A1185" s="434" t="str">
        <f t="shared" si="2848"/>
        <v>MS 301</v>
      </c>
      <c r="B1185" s="661">
        <f t="shared" si="2569"/>
        <v>13</v>
      </c>
      <c r="C1185" s="661" t="str">
        <f t="shared" si="2570"/>
        <v>MS 301-13</v>
      </c>
      <c r="D1185" s="363">
        <v>41971</v>
      </c>
      <c r="E1185" s="364">
        <v>7161952.9007000001</v>
      </c>
      <c r="F1185" s="365">
        <v>665756.72400000005</v>
      </c>
      <c r="G1185" s="365">
        <v>885.97699999999998</v>
      </c>
      <c r="H1185" s="368">
        <f t="shared" si="2849"/>
        <v>0.27459058983989992</v>
      </c>
      <c r="I1185" s="377">
        <f t="shared" si="2850"/>
        <v>1.6846661357455051</v>
      </c>
      <c r="J1185" s="377">
        <f t="shared" si="2851"/>
        <v>-2.6000000000067303</v>
      </c>
      <c r="K1185" s="377">
        <f t="shared" si="2852"/>
        <v>-1.9000000000005457</v>
      </c>
      <c r="L1185" s="377">
        <f t="shared" si="2853"/>
        <v>3.9227227119985705E-2</v>
      </c>
      <c r="M1185" s="377">
        <f t="shared" si="2854"/>
        <v>0.37142857142953289</v>
      </c>
      <c r="N1185" s="398" t="str">
        <f t="shared" si="2814"/>
        <v>OK</v>
      </c>
      <c r="O1185" s="398" t="str">
        <f t="shared" si="2815"/>
        <v>ATENÇÃO</v>
      </c>
      <c r="P1185" s="361" t="str">
        <f t="shared" si="2816"/>
        <v>COND. MIN.</v>
      </c>
      <c r="Q1185" s="361" t="str">
        <f t="shared" si="2817"/>
        <v>COND. MIN.</v>
      </c>
      <c r="R1185" s="625"/>
      <c r="S1185" s="625"/>
      <c r="T1185" s="625"/>
      <c r="U1185" s="625"/>
      <c r="V1185" s="356">
        <f t="shared" si="2803"/>
        <v>-0.65999999642372131</v>
      </c>
      <c r="W1185" s="356">
        <f t="shared" si="2804"/>
        <v>-1.5499999979510903</v>
      </c>
      <c r="X1185" s="361" t="str">
        <f t="shared" si="2855"/>
        <v>SUL</v>
      </c>
      <c r="Y1185" s="361" t="str">
        <f t="shared" si="2856"/>
        <v>OESTE</v>
      </c>
      <c r="Z1185" s="361" t="str">
        <f t="shared" si="2857"/>
        <v>SUDOESTE</v>
      </c>
      <c r="AA1185" s="358">
        <f t="shared" si="2808"/>
        <v>0.92261904761904767</v>
      </c>
      <c r="AB1185" s="359">
        <f t="shared" si="2858"/>
        <v>67.312022939013133</v>
      </c>
      <c r="AC1185" s="360"/>
    </row>
    <row r="1186" spans="1:29" ht="17.25" customHeight="1" x14ac:dyDescent="0.2">
      <c r="A1186" s="434" t="str">
        <f t="shared" si="2848"/>
        <v>MS 301</v>
      </c>
      <c r="B1186" s="661">
        <f t="shared" si="2569"/>
        <v>14</v>
      </c>
      <c r="C1186" s="661" t="str">
        <f t="shared" si="2570"/>
        <v>MS 301-14</v>
      </c>
      <c r="D1186" s="363">
        <v>41978</v>
      </c>
      <c r="E1186" s="364">
        <v>7161952.9139</v>
      </c>
      <c r="F1186" s="365">
        <v>665756.71979999996</v>
      </c>
      <c r="G1186" s="365">
        <v>885.98</v>
      </c>
      <c r="H1186" s="368">
        <f t="shared" si="2849"/>
        <v>1.3852075613768005</v>
      </c>
      <c r="I1186" s="377">
        <f t="shared" si="2850"/>
        <v>2.077618834131457</v>
      </c>
      <c r="J1186" s="377">
        <f t="shared" si="2851"/>
        <v>0.30000000000427463</v>
      </c>
      <c r="K1186" s="377">
        <f t="shared" si="2852"/>
        <v>-1.5999999999962711</v>
      </c>
      <c r="L1186" s="377">
        <f t="shared" si="2853"/>
        <v>0.19788679448240007</v>
      </c>
      <c r="M1186" s="377">
        <f t="shared" si="2854"/>
        <v>4.2857142857753515E-2</v>
      </c>
      <c r="N1186" s="398" t="str">
        <f t="shared" si="2814"/>
        <v>OK</v>
      </c>
      <c r="O1186" s="398" t="str">
        <f t="shared" si="2815"/>
        <v>OK</v>
      </c>
      <c r="P1186" s="361" t="str">
        <f t="shared" si="2816"/>
        <v>COND. MIN.</v>
      </c>
      <c r="Q1186" s="361" t="str">
        <f t="shared" si="2817"/>
        <v>COND. MIN.</v>
      </c>
      <c r="R1186" s="625"/>
      <c r="S1186" s="625"/>
      <c r="T1186" s="625"/>
      <c r="U1186" s="625"/>
      <c r="V1186" s="356">
        <f t="shared" si="2803"/>
        <v>0.65999999642372131</v>
      </c>
      <c r="W1186" s="356">
        <f t="shared" si="2804"/>
        <v>-1.9700000062584877</v>
      </c>
      <c r="X1186" s="361" t="str">
        <f t="shared" si="2855"/>
        <v>NORTE</v>
      </c>
      <c r="Y1186" s="361" t="str">
        <f t="shared" si="2856"/>
        <v>OESTE</v>
      </c>
      <c r="Z1186" s="361" t="str">
        <f t="shared" si="2857"/>
        <v>NOROESTE</v>
      </c>
      <c r="AA1186" s="358">
        <f t="shared" si="2808"/>
        <v>0.94711538461538458</v>
      </c>
      <c r="AB1186" s="359">
        <f t="shared" si="2858"/>
        <v>71.283049342628658</v>
      </c>
      <c r="AC1186" s="360"/>
    </row>
    <row r="1187" spans="1:29" ht="17.25" customHeight="1" x14ac:dyDescent="0.2">
      <c r="A1187" s="434" t="str">
        <f t="shared" si="2848"/>
        <v>MS 301</v>
      </c>
      <c r="B1187" s="661">
        <f t="shared" si="2569"/>
        <v>15</v>
      </c>
      <c r="C1187" s="661" t="str">
        <f t="shared" si="2570"/>
        <v>MS 301-15</v>
      </c>
      <c r="D1187" s="363">
        <v>41985</v>
      </c>
      <c r="E1187" s="364">
        <v>7161952.9040999999</v>
      </c>
      <c r="F1187" s="365">
        <v>665756.71329999994</v>
      </c>
      <c r="G1187" s="365">
        <v>885.97900000000004</v>
      </c>
      <c r="H1187" s="368">
        <f t="shared" si="2849"/>
        <v>1.1759676972949817</v>
      </c>
      <c r="I1187" s="377">
        <f t="shared" si="2850"/>
        <v>2.639469653508864</v>
      </c>
      <c r="J1187" s="377">
        <f t="shared" si="2851"/>
        <v>-9.9999999997635314E-2</v>
      </c>
      <c r="K1187" s="377">
        <f t="shared" si="2852"/>
        <v>-1.6999999999939064</v>
      </c>
      <c r="L1187" s="377">
        <f t="shared" si="2853"/>
        <v>0.16799538532785455</v>
      </c>
      <c r="M1187" s="377">
        <f t="shared" si="2854"/>
        <v>1.4285714285376474E-2</v>
      </c>
      <c r="N1187" s="398" t="str">
        <f t="shared" si="2814"/>
        <v>OK</v>
      </c>
      <c r="O1187" s="398" t="str">
        <f t="shared" si="2815"/>
        <v>OK</v>
      </c>
      <c r="P1187" s="361" t="str">
        <f t="shared" si="2816"/>
        <v>COND. MIN.</v>
      </c>
      <c r="Q1187" s="361" t="str">
        <f t="shared" si="2817"/>
        <v>COND. MIN.</v>
      </c>
      <c r="R1187" s="625"/>
      <c r="S1187" s="625"/>
      <c r="T1187" s="625"/>
      <c r="U1187" s="625"/>
      <c r="V1187" s="356">
        <f t="shared" si="2803"/>
        <v>-0.32000001519918442</v>
      </c>
      <c r="W1187" s="356">
        <f t="shared" si="2804"/>
        <v>-2.6200000080280006</v>
      </c>
      <c r="X1187" s="361" t="str">
        <f t="shared" si="2855"/>
        <v>SUL</v>
      </c>
      <c r="Y1187" s="361" t="str">
        <f t="shared" si="2856"/>
        <v>OESTE</v>
      </c>
      <c r="Z1187" s="361" t="str">
        <f t="shared" si="2857"/>
        <v>SUDOESTE</v>
      </c>
      <c r="AA1187" s="358">
        <f t="shared" si="2808"/>
        <v>0.99242424242424243</v>
      </c>
      <c r="AB1187" s="359">
        <f t="shared" si="2858"/>
        <v>82.942917052950548</v>
      </c>
      <c r="AC1187" s="360"/>
    </row>
    <row r="1188" spans="1:29" ht="17.25" customHeight="1" x14ac:dyDescent="0.2">
      <c r="A1188" s="434" t="str">
        <f t="shared" si="2848"/>
        <v>MS 301</v>
      </c>
      <c r="B1188" s="661">
        <f t="shared" si="2569"/>
        <v>16</v>
      </c>
      <c r="C1188" s="661" t="str">
        <f t="shared" si="2570"/>
        <v>MS 301-16</v>
      </c>
      <c r="D1188" s="363">
        <v>41992</v>
      </c>
      <c r="E1188" s="364">
        <v>7161952.8918000003</v>
      </c>
      <c r="F1188" s="365">
        <v>665756.71219999995</v>
      </c>
      <c r="G1188" s="365">
        <v>885.96900000000005</v>
      </c>
      <c r="H1188" s="368">
        <f t="shared" ref="H1188" si="2859">SQRT((E1188-E1187)^2+(F1188-F1187)^2)*100</f>
        <v>1.2349088630997114</v>
      </c>
      <c r="I1188" s="377">
        <f t="shared" ref="I1188" si="2860">SQRT((E1188-$E$1173)^2+(F1188-$F$1173)^2)*100</f>
        <v>3.1393311329086253</v>
      </c>
      <c r="J1188" s="377">
        <f t="shared" ref="J1188" si="2861">(G1188-G1187)*100</f>
        <v>-0.99999999999909051</v>
      </c>
      <c r="K1188" s="377">
        <f t="shared" ref="K1188" si="2862">(G1188-$G$1173)*100</f>
        <v>-2.6999999999929969</v>
      </c>
      <c r="L1188" s="377">
        <f t="shared" ref="L1188" si="2863">H1188/(D1188-D1187)</f>
        <v>0.17641555187138733</v>
      </c>
      <c r="M1188" s="377">
        <f t="shared" ref="M1188" si="2864">ABS(J1188/(D1188-D1187))</f>
        <v>0.14285714285701293</v>
      </c>
      <c r="N1188" s="398" t="str">
        <f t="shared" si="2814"/>
        <v>OK</v>
      </c>
      <c r="O1188" s="398" t="str">
        <f t="shared" si="2815"/>
        <v>OK</v>
      </c>
      <c r="P1188" s="361" t="str">
        <f t="shared" si="2816"/>
        <v>COND. MIN.</v>
      </c>
      <c r="Q1188" s="361" t="str">
        <f t="shared" si="2817"/>
        <v>COND. MIN.</v>
      </c>
      <c r="R1188" s="625"/>
      <c r="S1188" s="625"/>
      <c r="T1188" s="625"/>
      <c r="U1188" s="625"/>
      <c r="V1188" s="356">
        <f t="shared" si="2803"/>
        <v>-1.549999974668026</v>
      </c>
      <c r="W1188" s="356">
        <f t="shared" si="2804"/>
        <v>-2.7300000074319541</v>
      </c>
      <c r="X1188" s="361" t="str">
        <f t="shared" ref="X1188" si="2865">IF(V1188&gt;0,"NORTE","SUL")</f>
        <v>SUL</v>
      </c>
      <c r="Y1188" s="361" t="str">
        <f t="shared" ref="Y1188" si="2866">IF(W1188&gt;0,"LESTE","OESTE")</f>
        <v>OESTE</v>
      </c>
      <c r="Z1188" s="361" t="str">
        <f t="shared" ref="Z1188" si="2867">IF(AND(X1188="SUL", Y1188="LESTE"),"SUDESTE", IF(AND(X1188="SUL", Y1188="OESTE"), "SUDOESTE", IF(AND(X1188="NORTE", Y1188="LESTE"), "NORDESTE", "NOROESTE")))</f>
        <v>SUDOESTE</v>
      </c>
      <c r="AA1188" s="358">
        <f t="shared" si="2808"/>
        <v>0.86942675159235661</v>
      </c>
      <c r="AB1188" s="359">
        <f t="shared" ref="AB1188" si="2868">DEGREES(ASIN(AA1188))</f>
        <v>60.392092526488959</v>
      </c>
      <c r="AC1188" s="360"/>
    </row>
    <row r="1189" spans="1:29" ht="17.25" customHeight="1" x14ac:dyDescent="0.25">
      <c r="A1189" s="434" t="str">
        <f t="shared" si="2848"/>
        <v>MS 301</v>
      </c>
      <c r="B1189" s="661">
        <f t="shared" si="2569"/>
        <v>17</v>
      </c>
      <c r="C1189" s="661" t="str">
        <f t="shared" si="2570"/>
        <v>MS 301-17</v>
      </c>
      <c r="D1189" s="346">
        <v>41999</v>
      </c>
      <c r="E1189" s="347">
        <v>7161952.8918000003</v>
      </c>
      <c r="F1189" s="348">
        <v>665756.71219999995</v>
      </c>
      <c r="G1189" s="348">
        <v>885.96199999999999</v>
      </c>
      <c r="H1189" s="368">
        <f t="shared" ref="H1189" si="2869">SQRT((E1189-E1188)^2+(F1189-F1188)^2)*100</f>
        <v>0</v>
      </c>
      <c r="I1189" s="377">
        <f t="shared" ref="I1189" si="2870">SQRT((E1189-$E$1173)^2+(F1189-$F$1173)^2)*100</f>
        <v>3.1393311329086253</v>
      </c>
      <c r="J1189" s="377">
        <f t="shared" ref="J1189" si="2871">(G1189-G1188)*100</f>
        <v>-0.70000000000618456</v>
      </c>
      <c r="K1189" s="377">
        <f t="shared" ref="K1189" si="2872">(G1189-$G$1173)*100</f>
        <v>-3.3999999999991815</v>
      </c>
      <c r="L1189" s="377">
        <f t="shared" ref="L1189" si="2873">H1189/(D1189-D1188)</f>
        <v>0</v>
      </c>
      <c r="M1189" s="377">
        <f t="shared" ref="M1189" si="2874">ABS(J1189/(D1189-D1188))</f>
        <v>0.10000000000088351</v>
      </c>
      <c r="N1189" s="398" t="str">
        <f t="shared" si="2814"/>
        <v>OK</v>
      </c>
      <c r="O1189" s="398" t="str">
        <f t="shared" si="2815"/>
        <v>OK</v>
      </c>
      <c r="P1189" s="361" t="str">
        <f t="shared" si="2816"/>
        <v>COND. MIN.</v>
      </c>
      <c r="Q1189" s="361" t="str">
        <f t="shared" si="2817"/>
        <v>COND. MIN.</v>
      </c>
      <c r="R1189" s="625"/>
      <c r="S1189" s="625"/>
      <c r="T1189" s="625"/>
      <c r="U1189" s="625"/>
      <c r="V1189" s="356">
        <f t="shared" si="2803"/>
        <v>-1.549999974668026</v>
      </c>
      <c r="W1189" s="356">
        <f t="shared" si="2804"/>
        <v>-2.7300000074319541</v>
      </c>
      <c r="X1189" s="361" t="str">
        <f t="shared" ref="X1189" si="2875">IF(V1189&gt;0,"NORTE","SUL")</f>
        <v>SUL</v>
      </c>
      <c r="Y1189" s="361" t="str">
        <f t="shared" ref="Y1189" si="2876">IF(W1189&gt;0,"LESTE","OESTE")</f>
        <v>OESTE</v>
      </c>
      <c r="Z1189" s="361" t="str">
        <f t="shared" ref="Z1189" si="2877">IF(AND(X1189="SUL", Y1189="LESTE"),"SUDESTE", IF(AND(X1189="SUL", Y1189="OESTE"), "SUDOESTE", IF(AND(X1189="NORTE", Y1189="LESTE"), "NORDESTE", "NOROESTE")))</f>
        <v>SUDOESTE</v>
      </c>
      <c r="AA1189" s="358">
        <f t="shared" si="2808"/>
        <v>0.86942675159235661</v>
      </c>
      <c r="AB1189" s="359">
        <f t="shared" ref="AB1189" si="2878">DEGREES(ASIN(AA1189))</f>
        <v>60.392092526488959</v>
      </c>
      <c r="AC1189" s="360"/>
    </row>
    <row r="1190" spans="1:29" ht="17.25" customHeight="1" x14ac:dyDescent="0.25">
      <c r="A1190" s="434" t="str">
        <f t="shared" si="2848"/>
        <v>MS 301</v>
      </c>
      <c r="B1190" s="661">
        <f t="shared" si="2569"/>
        <v>18</v>
      </c>
      <c r="C1190" s="661" t="str">
        <f t="shared" si="2570"/>
        <v>MS 301-18</v>
      </c>
      <c r="D1190" s="346">
        <v>42006</v>
      </c>
      <c r="E1190" s="347">
        <v>7161952.9018000001</v>
      </c>
      <c r="F1190" s="348">
        <v>665756.70499999996</v>
      </c>
      <c r="G1190" s="348">
        <v>885.97299999999996</v>
      </c>
      <c r="H1190" s="368">
        <f t="shared" ref="H1190:H1195" si="2879">SQRT((E1190-E1189)^2+(F1190-F1189)^2)*100</f>
        <v>1.2322337254962856</v>
      </c>
      <c r="I1190" s="377">
        <f t="shared" ref="I1190:I1195" si="2880">SQRT((E1190-$E$1173)^2+(F1190-$F$1173)^2)*100</f>
        <v>3.493565520065403</v>
      </c>
      <c r="J1190" s="377">
        <f t="shared" ref="J1190:J1195" si="2881">(G1190-G1189)*100</f>
        <v>1.0999999999967258</v>
      </c>
      <c r="K1190" s="377">
        <f t="shared" ref="K1190:K1195" si="2882">(G1190-$G$1173)*100</f>
        <v>-2.3000000000024556</v>
      </c>
      <c r="L1190" s="377">
        <f t="shared" ref="L1190:L1195" si="2883">H1190/(D1190-D1189)</f>
        <v>0.17603338935661222</v>
      </c>
      <c r="M1190" s="377">
        <f t="shared" ref="M1190:M1195" si="2884">ABS(J1190/(D1190-D1189))</f>
        <v>0.1571428571423894</v>
      </c>
      <c r="N1190" s="398" t="str">
        <f t="shared" si="2814"/>
        <v>OK</v>
      </c>
      <c r="O1190" s="398" t="str">
        <f t="shared" si="2815"/>
        <v>OK</v>
      </c>
      <c r="P1190" s="361" t="str">
        <f t="shared" si="2816"/>
        <v>COND. MIN.</v>
      </c>
      <c r="Q1190" s="361" t="str">
        <f t="shared" si="2817"/>
        <v>COND. MIN.</v>
      </c>
      <c r="R1190" s="625"/>
      <c r="S1190" s="625"/>
      <c r="T1190" s="625"/>
      <c r="U1190" s="625"/>
      <c r="V1190" s="356">
        <f t="shared" si="2803"/>
        <v>-0.54999999701976776</v>
      </c>
      <c r="W1190" s="356">
        <f t="shared" si="2804"/>
        <v>-3.4500000067055225</v>
      </c>
      <c r="X1190" s="361" t="str">
        <f t="shared" ref="X1190:X1195" si="2885">IF(V1190&gt;0,"NORTE","SUL")</f>
        <v>SUL</v>
      </c>
      <c r="Y1190" s="361" t="str">
        <f t="shared" ref="Y1190:Y1195" si="2886">IF(W1190&gt;0,"LESTE","OESTE")</f>
        <v>OESTE</v>
      </c>
      <c r="Z1190" s="361" t="str">
        <f t="shared" ref="Z1190:Z1195" si="2887">IF(AND(X1190="SUL", Y1190="LESTE"),"SUDESTE", IF(AND(X1190="SUL", Y1190="OESTE"), "SUDOESTE", IF(AND(X1190="NORTE", Y1190="LESTE"), "NORDESTE", "NOROESTE")))</f>
        <v>SUDOESTE</v>
      </c>
      <c r="AA1190" s="358">
        <f t="shared" si="2808"/>
        <v>0.98853868194842409</v>
      </c>
      <c r="AB1190" s="359">
        <f t="shared" ref="AB1190:AB1195" si="2888">DEGREES(ASIN(AA1190))</f>
        <v>81.316984311379244</v>
      </c>
      <c r="AC1190" s="360"/>
    </row>
    <row r="1191" spans="1:29" ht="17.25" customHeight="1" x14ac:dyDescent="0.25">
      <c r="A1191" s="434" t="str">
        <f t="shared" si="2848"/>
        <v>MS 301</v>
      </c>
      <c r="B1191" s="661">
        <f t="shared" si="2569"/>
        <v>19</v>
      </c>
      <c r="C1191" s="661" t="str">
        <f t="shared" si="2570"/>
        <v>MS 301-19</v>
      </c>
      <c r="D1191" s="346">
        <v>42013</v>
      </c>
      <c r="E1191" s="347">
        <v>7161952.8981999997</v>
      </c>
      <c r="F1191" s="348">
        <v>665756.71730000002</v>
      </c>
      <c r="G1191" s="348">
        <v>885.96400000000006</v>
      </c>
      <c r="H1191" s="368">
        <f t="shared" si="2879"/>
        <v>1.2816005789329117</v>
      </c>
      <c r="I1191" s="377">
        <f t="shared" si="2880"/>
        <v>2.399270737338481</v>
      </c>
      <c r="J1191" s="377">
        <f t="shared" si="2881"/>
        <v>-0.89999999999008651</v>
      </c>
      <c r="K1191" s="377">
        <f t="shared" si="2882"/>
        <v>-3.1999999999925421</v>
      </c>
      <c r="L1191" s="377">
        <f t="shared" si="2883"/>
        <v>0.18308579699041597</v>
      </c>
      <c r="M1191" s="377">
        <f t="shared" si="2884"/>
        <v>0.12857142857001236</v>
      </c>
      <c r="N1191" s="398" t="str">
        <f t="shared" si="2814"/>
        <v>OK</v>
      </c>
      <c r="O1191" s="398" t="str">
        <f t="shared" si="2815"/>
        <v>OK</v>
      </c>
      <c r="P1191" s="361" t="str">
        <f t="shared" si="2816"/>
        <v>COND. MIN.</v>
      </c>
      <c r="Q1191" s="361" t="str">
        <f t="shared" si="2817"/>
        <v>COND. MIN.</v>
      </c>
      <c r="R1191" s="625"/>
      <c r="S1191" s="625"/>
      <c r="T1191" s="625"/>
      <c r="U1191" s="625"/>
      <c r="V1191" s="356">
        <f t="shared" si="2803"/>
        <v>-0.9100000374019146</v>
      </c>
      <c r="W1191" s="356">
        <f t="shared" si="2804"/>
        <v>-2.2200000006705523</v>
      </c>
      <c r="X1191" s="361" t="str">
        <f t="shared" si="2885"/>
        <v>SUL</v>
      </c>
      <c r="Y1191" s="361" t="str">
        <f t="shared" si="2886"/>
        <v>OESTE</v>
      </c>
      <c r="Z1191" s="361" t="str">
        <f t="shared" si="2887"/>
        <v>SUDOESTE</v>
      </c>
      <c r="AA1191" s="358">
        <f t="shared" si="2808"/>
        <v>0.92500000000000016</v>
      </c>
      <c r="AB1191" s="359">
        <f t="shared" si="2888"/>
        <v>67.668354990778511</v>
      </c>
      <c r="AC1191" s="360"/>
    </row>
    <row r="1192" spans="1:29" ht="17.25" customHeight="1" x14ac:dyDescent="0.25">
      <c r="A1192" s="434" t="str">
        <f t="shared" si="2848"/>
        <v>MS 301</v>
      </c>
      <c r="B1192" s="661">
        <f t="shared" si="2569"/>
        <v>20</v>
      </c>
      <c r="C1192" s="661" t="str">
        <f t="shared" si="2570"/>
        <v>MS 301-20</v>
      </c>
      <c r="D1192" s="346">
        <v>42020</v>
      </c>
      <c r="E1192" s="347">
        <v>7161952.8969999999</v>
      </c>
      <c r="F1192" s="348">
        <v>665756.72149999999</v>
      </c>
      <c r="G1192" s="348">
        <v>885.96600000000001</v>
      </c>
      <c r="H1192" s="368">
        <f t="shared" si="2879"/>
        <v>0.43680658532045763</v>
      </c>
      <c r="I1192" s="377">
        <f t="shared" si="2880"/>
        <v>2.0738611465676953</v>
      </c>
      <c r="J1192" s="377">
        <f t="shared" si="2881"/>
        <v>0.19999999999527063</v>
      </c>
      <c r="K1192" s="377">
        <f t="shared" si="2882"/>
        <v>-2.9999999999972715</v>
      </c>
      <c r="L1192" s="377">
        <f t="shared" si="2883"/>
        <v>6.2400940760065374E-2</v>
      </c>
      <c r="M1192" s="377">
        <f t="shared" si="2884"/>
        <v>2.8571428570752948E-2</v>
      </c>
      <c r="N1192" s="398" t="str">
        <f t="shared" si="2814"/>
        <v>OK</v>
      </c>
      <c r="O1192" s="398" t="str">
        <f t="shared" si="2815"/>
        <v>OK</v>
      </c>
      <c r="P1192" s="361" t="str">
        <f t="shared" si="2816"/>
        <v>COND. MIN.</v>
      </c>
      <c r="Q1192" s="361" t="str">
        <f t="shared" si="2817"/>
        <v>COND. MIN.</v>
      </c>
      <c r="R1192" s="625"/>
      <c r="S1192" s="625"/>
      <c r="T1192" s="625"/>
      <c r="U1192" s="625"/>
      <c r="V1192" s="356">
        <f t="shared" si="2803"/>
        <v>-1.0300000198185444</v>
      </c>
      <c r="W1192" s="356">
        <f t="shared" si="2804"/>
        <v>-1.8000000040046871</v>
      </c>
      <c r="X1192" s="361" t="str">
        <f t="shared" si="2885"/>
        <v>SUL</v>
      </c>
      <c r="Y1192" s="361" t="str">
        <f t="shared" si="2886"/>
        <v>OESTE</v>
      </c>
      <c r="Z1192" s="361" t="str">
        <f t="shared" si="2887"/>
        <v>SUDOESTE</v>
      </c>
      <c r="AA1192" s="358">
        <f t="shared" si="2808"/>
        <v>0.86956521739130443</v>
      </c>
      <c r="AB1192" s="359">
        <f t="shared" si="2888"/>
        <v>60.408154206049282</v>
      </c>
      <c r="AC1192" s="360"/>
    </row>
    <row r="1193" spans="1:29" ht="17.25" customHeight="1" x14ac:dyDescent="0.25">
      <c r="A1193" s="434" t="str">
        <f t="shared" si="2848"/>
        <v>MS 301</v>
      </c>
      <c r="B1193" s="661">
        <f t="shared" si="2569"/>
        <v>21</v>
      </c>
      <c r="C1193" s="661" t="str">
        <f t="shared" si="2570"/>
        <v>MS 301-21</v>
      </c>
      <c r="D1193" s="346">
        <v>42027</v>
      </c>
      <c r="E1193" s="347">
        <v>7161952.8949999996</v>
      </c>
      <c r="F1193" s="348">
        <v>665756.71259999997</v>
      </c>
      <c r="G1193" s="348">
        <v>885.96600000000001</v>
      </c>
      <c r="H1193" s="368">
        <f t="shared" si="2879"/>
        <v>0.91219516323632188</v>
      </c>
      <c r="I1193" s="377">
        <f t="shared" si="2880"/>
        <v>2.9578708827738187</v>
      </c>
      <c r="J1193" s="377">
        <f t="shared" si="2881"/>
        <v>0</v>
      </c>
      <c r="K1193" s="377">
        <f t="shared" si="2882"/>
        <v>-2.9999999999972715</v>
      </c>
      <c r="L1193" s="377">
        <f t="shared" si="2883"/>
        <v>0.13031359474804599</v>
      </c>
      <c r="M1193" s="377">
        <f t="shared" si="2884"/>
        <v>0</v>
      </c>
      <c r="N1193" s="398" t="str">
        <f t="shared" si="2814"/>
        <v>OK</v>
      </c>
      <c r="O1193" s="398" t="str">
        <f t="shared" si="2815"/>
        <v>OK</v>
      </c>
      <c r="P1193" s="361" t="str">
        <f t="shared" si="2816"/>
        <v>COND. MIN.</v>
      </c>
      <c r="Q1193" s="361" t="str">
        <f t="shared" si="2817"/>
        <v>COND. MIN.</v>
      </c>
      <c r="R1193" s="625"/>
      <c r="S1193" s="625"/>
      <c r="T1193" s="625"/>
      <c r="U1193" s="625"/>
      <c r="V1193" s="356">
        <f t="shared" si="2803"/>
        <v>-1.230000052601099</v>
      </c>
      <c r="W1193" s="356">
        <f t="shared" si="2804"/>
        <v>-2.6900000055320561</v>
      </c>
      <c r="X1193" s="361" t="str">
        <f t="shared" si="2885"/>
        <v>SUL</v>
      </c>
      <c r="Y1193" s="361" t="str">
        <f t="shared" si="2886"/>
        <v>OESTE</v>
      </c>
      <c r="Z1193" s="361" t="str">
        <f t="shared" si="2887"/>
        <v>SUDOESTE</v>
      </c>
      <c r="AA1193" s="358">
        <f t="shared" si="2808"/>
        <v>0.90878378378378377</v>
      </c>
      <c r="AB1193" s="359">
        <f t="shared" si="2888"/>
        <v>65.337816845943252</v>
      </c>
      <c r="AC1193" s="360"/>
    </row>
    <row r="1194" spans="1:29" ht="17.25" customHeight="1" x14ac:dyDescent="0.25">
      <c r="A1194" s="434" t="str">
        <f t="shared" si="2848"/>
        <v>MS 301</v>
      </c>
      <c r="B1194" s="661">
        <f t="shared" si="2569"/>
        <v>22</v>
      </c>
      <c r="C1194" s="661" t="str">
        <f t="shared" si="2570"/>
        <v>MS 301-22</v>
      </c>
      <c r="D1194" s="346">
        <v>42034</v>
      </c>
      <c r="E1194" s="347">
        <v>7161952.8976999996</v>
      </c>
      <c r="F1194" s="348">
        <v>665756.71459999995</v>
      </c>
      <c r="G1194" s="348">
        <v>885.96</v>
      </c>
      <c r="H1194" s="368">
        <f t="shared" si="2879"/>
        <v>0.33600595668097616</v>
      </c>
      <c r="I1194" s="377">
        <f t="shared" si="2880"/>
        <v>2.6686513683440016</v>
      </c>
      <c r="J1194" s="377">
        <f t="shared" si="2881"/>
        <v>-0.59999999999718057</v>
      </c>
      <c r="K1194" s="377">
        <f t="shared" si="2882"/>
        <v>-3.5999999999944521</v>
      </c>
      <c r="L1194" s="377">
        <f t="shared" si="2883"/>
        <v>4.8000850954425169E-2</v>
      </c>
      <c r="M1194" s="377">
        <f t="shared" si="2884"/>
        <v>8.571428571388294E-2</v>
      </c>
      <c r="N1194" s="398" t="str">
        <f t="shared" si="2814"/>
        <v>OK</v>
      </c>
      <c r="O1194" s="398" t="str">
        <f t="shared" si="2815"/>
        <v>OK</v>
      </c>
      <c r="P1194" s="361" t="str">
        <f t="shared" si="2816"/>
        <v>COND. MIN.</v>
      </c>
      <c r="Q1194" s="361" t="str">
        <f t="shared" si="2817"/>
        <v>COND. MIN.</v>
      </c>
      <c r="R1194" s="625"/>
      <c r="S1194" s="625"/>
      <c r="T1194" s="625"/>
      <c r="U1194" s="625"/>
      <c r="V1194" s="356">
        <f t="shared" si="2803"/>
        <v>-0.96000004559755325</v>
      </c>
      <c r="W1194" s="356">
        <f t="shared" si="2804"/>
        <v>-2.490000007674098</v>
      </c>
      <c r="X1194" s="361" t="str">
        <f t="shared" si="2885"/>
        <v>SUL</v>
      </c>
      <c r="Y1194" s="361" t="str">
        <f t="shared" si="2886"/>
        <v>OESTE</v>
      </c>
      <c r="Z1194" s="361" t="str">
        <f t="shared" si="2887"/>
        <v>SUDOESTE</v>
      </c>
      <c r="AA1194" s="358">
        <f t="shared" si="2808"/>
        <v>0.93258426966292141</v>
      </c>
      <c r="AB1194" s="359">
        <f t="shared" si="2888"/>
        <v>68.841307000583896</v>
      </c>
      <c r="AC1194" s="360"/>
    </row>
    <row r="1195" spans="1:29" ht="17.25" customHeight="1" x14ac:dyDescent="0.25">
      <c r="A1195" s="434" t="str">
        <f t="shared" si="2848"/>
        <v>MS 301</v>
      </c>
      <c r="B1195" s="661">
        <f t="shared" si="2569"/>
        <v>23</v>
      </c>
      <c r="C1195" s="661" t="str">
        <f t="shared" si="2570"/>
        <v>MS 301-23</v>
      </c>
      <c r="D1195" s="346">
        <v>42041</v>
      </c>
      <c r="E1195" s="347">
        <v>7161952.8969000001</v>
      </c>
      <c r="F1195" s="348">
        <v>665756.7108</v>
      </c>
      <c r="G1195" s="348">
        <v>885.95699999999999</v>
      </c>
      <c r="H1195" s="368">
        <f t="shared" si="2879"/>
        <v>0.38832974284687966</v>
      </c>
      <c r="I1195" s="377">
        <f t="shared" si="2880"/>
        <v>3.0526218271995162</v>
      </c>
      <c r="J1195" s="377">
        <f t="shared" si="2881"/>
        <v>-0.30000000000427463</v>
      </c>
      <c r="K1195" s="377">
        <f t="shared" si="2882"/>
        <v>-3.8999999999987267</v>
      </c>
      <c r="L1195" s="377">
        <f t="shared" si="2883"/>
        <v>5.5475677549554236E-2</v>
      </c>
      <c r="M1195" s="377">
        <f t="shared" si="2884"/>
        <v>4.2857142857753515E-2</v>
      </c>
      <c r="N1195" s="398" t="str">
        <f t="shared" si="2814"/>
        <v>OK</v>
      </c>
      <c r="O1195" s="398" t="str">
        <f t="shared" si="2815"/>
        <v>OK</v>
      </c>
      <c r="P1195" s="361" t="str">
        <f t="shared" si="2816"/>
        <v>COND. MIN.</v>
      </c>
      <c r="Q1195" s="361" t="str">
        <f t="shared" si="2817"/>
        <v>COND. MIN.</v>
      </c>
      <c r="R1195" s="625"/>
      <c r="S1195" s="625"/>
      <c r="T1195" s="625"/>
      <c r="U1195" s="625"/>
      <c r="V1195" s="356">
        <f t="shared" si="2803"/>
        <v>-1.0400000028312206</v>
      </c>
      <c r="W1195" s="356">
        <f t="shared" si="2804"/>
        <v>-2.8700000024400651</v>
      </c>
      <c r="X1195" s="361" t="str">
        <f t="shared" si="2885"/>
        <v>SUL</v>
      </c>
      <c r="Y1195" s="361" t="str">
        <f t="shared" si="2886"/>
        <v>OESTE</v>
      </c>
      <c r="Z1195" s="361" t="str">
        <f t="shared" si="2887"/>
        <v>SUDOESTE</v>
      </c>
      <c r="AA1195" s="358">
        <f t="shared" si="2808"/>
        <v>0.94098360655737712</v>
      </c>
      <c r="AB1195" s="359">
        <f t="shared" si="2888"/>
        <v>70.21740179285564</v>
      </c>
      <c r="AC1195" s="360"/>
    </row>
    <row r="1196" spans="1:29" ht="17.25" customHeight="1" x14ac:dyDescent="0.25">
      <c r="A1196" s="434" t="str">
        <f t="shared" si="2848"/>
        <v>MS 301</v>
      </c>
      <c r="B1196" s="661">
        <f t="shared" si="2569"/>
        <v>24</v>
      </c>
      <c r="C1196" s="661" t="str">
        <f t="shared" si="2570"/>
        <v>MS 301-24</v>
      </c>
      <c r="D1196" s="346">
        <v>42048</v>
      </c>
      <c r="E1196" s="347">
        <v>7161952.8987999996</v>
      </c>
      <c r="F1196" s="348">
        <v>665756.70909999998</v>
      </c>
      <c r="G1196" s="348">
        <v>885.95600000000002</v>
      </c>
      <c r="H1196" s="368">
        <f t="shared" ref="H1196:H1197" si="2889">SQRT((E1196-E1195)^2+(F1196-F1195)^2)*100</f>
        <v>0.25495094486702741</v>
      </c>
      <c r="I1196" s="377">
        <f t="shared" ref="I1196:I1197" si="2890">SQRT((E1196-$E$1173)^2+(F1196-$F$1173)^2)*100</f>
        <v>3.1565962850937761</v>
      </c>
      <c r="J1196" s="377">
        <f t="shared" ref="J1196:J1197" si="2891">(G1196-G1195)*100</f>
        <v>-9.9999999997635314E-2</v>
      </c>
      <c r="K1196" s="377">
        <f t="shared" ref="K1196:K1197" si="2892">(G1196-$G$1173)*100</f>
        <v>-3.999999999996362</v>
      </c>
      <c r="L1196" s="377">
        <f t="shared" ref="L1196:L1197" si="2893">H1196/(D1196-D1195)</f>
        <v>3.6421563552432486E-2</v>
      </c>
      <c r="M1196" s="377">
        <f t="shared" ref="M1196:M1197" si="2894">ABS(J1196/(D1196-D1195))</f>
        <v>1.4285714285376474E-2</v>
      </c>
      <c r="N1196" s="398" t="str">
        <f t="shared" si="2814"/>
        <v>OK</v>
      </c>
      <c r="O1196" s="398" t="str">
        <f t="shared" si="2815"/>
        <v>OK</v>
      </c>
      <c r="P1196" s="361" t="str">
        <f t="shared" si="2816"/>
        <v>COND. MIN.</v>
      </c>
      <c r="Q1196" s="361" t="str">
        <f t="shared" si="2817"/>
        <v>COND. MIN.</v>
      </c>
      <c r="R1196" s="625"/>
      <c r="S1196" s="625"/>
      <c r="T1196" s="625"/>
      <c r="U1196" s="625"/>
      <c r="V1196" s="356">
        <f t="shared" si="2803"/>
        <v>-0.8500000461935997</v>
      </c>
      <c r="W1196" s="356">
        <f t="shared" si="2804"/>
        <v>-3.0400000046938658</v>
      </c>
      <c r="X1196" s="361" t="str">
        <f t="shared" ref="X1196:X1197" si="2895">IF(V1196&gt;0,"NORTE","SUL")</f>
        <v>SUL</v>
      </c>
      <c r="Y1196" s="361" t="str">
        <f t="shared" ref="Y1196:Y1197" si="2896">IF(W1196&gt;0,"LESTE","OESTE")</f>
        <v>OESTE</v>
      </c>
      <c r="Z1196" s="361" t="str">
        <f t="shared" ref="Z1196:Z1197" si="2897">IF(AND(X1196="SUL", Y1196="LESTE"),"SUDESTE", IF(AND(X1196="SUL", Y1196="OESTE"), "SUDOESTE", IF(AND(X1196="NORTE", Y1196="LESTE"), "NORDESTE", "NOROESTE")))</f>
        <v>SUDOESTE</v>
      </c>
      <c r="AA1196" s="358">
        <f t="shared" si="2808"/>
        <v>0.96202531645569622</v>
      </c>
      <c r="AB1196" s="359">
        <f t="shared" ref="AB1196:AB1197" si="2898">DEGREES(ASIN(AA1196))</f>
        <v>74.159505638311273</v>
      </c>
      <c r="AC1196" s="360"/>
    </row>
    <row r="1197" spans="1:29" ht="17.25" customHeight="1" x14ac:dyDescent="0.25">
      <c r="A1197" s="434" t="str">
        <f t="shared" si="2848"/>
        <v>MS 301</v>
      </c>
      <c r="B1197" s="661">
        <f t="shared" si="2569"/>
        <v>25</v>
      </c>
      <c r="C1197" s="661" t="str">
        <f t="shared" si="2570"/>
        <v>MS 301-25</v>
      </c>
      <c r="D1197" s="346">
        <v>42055</v>
      </c>
      <c r="E1197" s="347">
        <v>7161952.9007000001</v>
      </c>
      <c r="F1197" s="348">
        <v>665756.70739999996</v>
      </c>
      <c r="G1197" s="348">
        <v>885.95500000000004</v>
      </c>
      <c r="H1197" s="368">
        <f t="shared" si="2889"/>
        <v>0.25495101427303341</v>
      </c>
      <c r="I1197" s="377">
        <f t="shared" si="2890"/>
        <v>3.2771481565353944</v>
      </c>
      <c r="J1197" s="377">
        <f t="shared" si="2891"/>
        <v>-9.9999999997635314E-2</v>
      </c>
      <c r="K1197" s="377">
        <f t="shared" si="2892"/>
        <v>-4.0999999999939973</v>
      </c>
      <c r="L1197" s="377">
        <f t="shared" si="2893"/>
        <v>3.6421573467576199E-2</v>
      </c>
      <c r="M1197" s="377">
        <f t="shared" si="2894"/>
        <v>1.4285714285376474E-2</v>
      </c>
      <c r="N1197" s="398" t="str">
        <f t="shared" si="2814"/>
        <v>OK</v>
      </c>
      <c r="O1197" s="398" t="str">
        <f t="shared" si="2815"/>
        <v>OK</v>
      </c>
      <c r="P1197" s="361" t="str">
        <f t="shared" si="2816"/>
        <v>COND. MIN.</v>
      </c>
      <c r="Q1197" s="361" t="str">
        <f t="shared" si="2817"/>
        <v>COND. MIN.</v>
      </c>
      <c r="R1197" s="625"/>
      <c r="S1197" s="625"/>
      <c r="T1197" s="625"/>
      <c r="U1197" s="625"/>
      <c r="V1197" s="356">
        <f t="shared" si="2803"/>
        <v>-0.65999999642372131</v>
      </c>
      <c r="W1197" s="356">
        <f t="shared" si="2804"/>
        <v>-3.2100000069476664</v>
      </c>
      <c r="X1197" s="361" t="str">
        <f t="shared" si="2895"/>
        <v>SUL</v>
      </c>
      <c r="Y1197" s="361" t="str">
        <f t="shared" si="2896"/>
        <v>OESTE</v>
      </c>
      <c r="Z1197" s="361" t="str">
        <f t="shared" si="2897"/>
        <v>SUDOESTE</v>
      </c>
      <c r="AA1197" s="358">
        <f t="shared" si="2808"/>
        <v>0.97865853658536595</v>
      </c>
      <c r="AB1197" s="359">
        <f t="shared" si="2898"/>
        <v>78.141626048994922</v>
      </c>
      <c r="AC1197" s="360"/>
    </row>
    <row r="1198" spans="1:29" ht="17.25" customHeight="1" x14ac:dyDescent="0.25">
      <c r="A1198" s="434" t="str">
        <f t="shared" si="2848"/>
        <v>MS 301</v>
      </c>
      <c r="B1198" s="661">
        <f t="shared" si="2569"/>
        <v>26</v>
      </c>
      <c r="C1198" s="661" t="str">
        <f t="shared" si="2570"/>
        <v>MS 301-26</v>
      </c>
      <c r="D1198" s="346">
        <f t="shared" ref="D1198:D1210" si="2899">D113</f>
        <v>42062</v>
      </c>
      <c r="E1198" s="347">
        <v>7161952.9110000003</v>
      </c>
      <c r="F1198" s="348">
        <v>665756.69909999997</v>
      </c>
      <c r="G1198" s="348">
        <v>885.952</v>
      </c>
      <c r="H1198" s="368">
        <f t="shared" ref="H1198:H1201" si="2900">SQRT((E1198-E1197)^2+(F1198-F1197)^2)*100</f>
        <v>1.3228000750797106</v>
      </c>
      <c r="I1198" s="377">
        <f t="shared" ref="I1198:I1201" si="2901">SQRT((E1198-$E$1173)^2+(F1198-$F$1173)^2)*100</f>
        <v>4.0569076970968529</v>
      </c>
      <c r="J1198" s="377">
        <f t="shared" ref="J1198:J1201" si="2902">(G1198-G1197)*100</f>
        <v>-0.30000000000427463</v>
      </c>
      <c r="K1198" s="377">
        <f t="shared" ref="K1198:K1201" si="2903">(G1198-$G$1173)*100</f>
        <v>-4.399999999998272</v>
      </c>
      <c r="L1198" s="377">
        <f t="shared" ref="L1198:L1201" si="2904">H1198/(D1198-D1197)</f>
        <v>0.18897143929710153</v>
      </c>
      <c r="M1198" s="377">
        <f t="shared" ref="M1198:M1201" si="2905">ABS(J1198/(D1198-D1197))</f>
        <v>4.2857142857753515E-2</v>
      </c>
      <c r="N1198" s="398" t="str">
        <f t="shared" si="2814"/>
        <v>OK</v>
      </c>
      <c r="O1198" s="398" t="str">
        <f t="shared" si="2815"/>
        <v>OK</v>
      </c>
      <c r="P1198" s="361" t="str">
        <f t="shared" si="2816"/>
        <v>COND. MIN.</v>
      </c>
      <c r="Q1198" s="361" t="str">
        <f t="shared" si="2817"/>
        <v>COND. MIN.</v>
      </c>
      <c r="R1198" s="625"/>
      <c r="S1198" s="625"/>
      <c r="T1198" s="625"/>
      <c r="U1198" s="625"/>
      <c r="V1198" s="356">
        <f t="shared" si="2803"/>
        <v>0.37000002339482307</v>
      </c>
      <c r="W1198" s="356">
        <f t="shared" si="2804"/>
        <v>-4.0400000056251884</v>
      </c>
      <c r="X1198" s="361" t="str">
        <f t="shared" ref="X1198:X1201" si="2906">IF(V1198&gt;0,"NORTE","SUL")</f>
        <v>NORTE</v>
      </c>
      <c r="Y1198" s="361" t="str">
        <f t="shared" ref="Y1198:Y1201" si="2907">IF(W1198&gt;0,"LESTE","OESTE")</f>
        <v>OESTE</v>
      </c>
      <c r="Z1198" s="361" t="str">
        <f t="shared" ref="Z1198:Z1201" si="2908">IF(AND(X1198="SUL", Y1198="LESTE"),"SUDESTE", IF(AND(X1198="SUL", Y1198="OESTE"), "SUDOESTE", IF(AND(X1198="NORTE", Y1198="LESTE"), "NORDESTE", "NOROESTE")))</f>
        <v>NOROESTE</v>
      </c>
      <c r="AA1198" s="358">
        <f t="shared" si="2808"/>
        <v>0.99507389162561588</v>
      </c>
      <c r="AB1198" s="359">
        <f t="shared" ref="AB1198:AB1201" si="2909">DEGREES(ASIN(AA1198))</f>
        <v>84.310579224261332</v>
      </c>
      <c r="AC1198" s="360"/>
    </row>
    <row r="1199" spans="1:29" ht="17.25" customHeight="1" x14ac:dyDescent="0.25">
      <c r="A1199" s="434" t="str">
        <f t="shared" si="2848"/>
        <v>MS 301</v>
      </c>
      <c r="B1199" s="661">
        <f t="shared" si="2569"/>
        <v>27</v>
      </c>
      <c r="C1199" s="661" t="str">
        <f t="shared" si="2570"/>
        <v>MS 301-27</v>
      </c>
      <c r="D1199" s="346">
        <f t="shared" si="2899"/>
        <v>42069</v>
      </c>
      <c r="E1199" s="347">
        <v>7161952.9212999996</v>
      </c>
      <c r="F1199" s="348">
        <v>665756.69079999998</v>
      </c>
      <c r="G1199" s="348">
        <v>885.94899999999996</v>
      </c>
      <c r="H1199" s="368">
        <f t="shared" si="2900"/>
        <v>1.3228000025621571</v>
      </c>
      <c r="I1199" s="377">
        <f t="shared" si="2901"/>
        <v>5.0672378967377796</v>
      </c>
      <c r="J1199" s="377">
        <f t="shared" si="2902"/>
        <v>-0.30000000000427463</v>
      </c>
      <c r="K1199" s="377">
        <f t="shared" si="2903"/>
        <v>-4.7000000000025466</v>
      </c>
      <c r="L1199" s="377">
        <f t="shared" si="2904"/>
        <v>0.18897142893745103</v>
      </c>
      <c r="M1199" s="377">
        <f t="shared" si="2905"/>
        <v>4.2857142857753515E-2</v>
      </c>
      <c r="N1199" s="398" t="str">
        <f t="shared" si="2814"/>
        <v>OK</v>
      </c>
      <c r="O1199" s="398" t="str">
        <f t="shared" si="2815"/>
        <v>OK</v>
      </c>
      <c r="P1199" s="361" t="str">
        <f t="shared" si="2816"/>
        <v>COND. MIN.</v>
      </c>
      <c r="Q1199" s="361" t="str">
        <f t="shared" si="2817"/>
        <v>COND. MIN.</v>
      </c>
      <c r="R1199" s="625"/>
      <c r="S1199" s="625"/>
      <c r="T1199" s="625"/>
      <c r="U1199" s="625"/>
      <c r="V1199" s="356">
        <f t="shared" si="2803"/>
        <v>1.39999995008111</v>
      </c>
      <c r="W1199" s="356">
        <f t="shared" si="2804"/>
        <v>-4.8700000043027103</v>
      </c>
      <c r="X1199" s="361" t="str">
        <f t="shared" si="2906"/>
        <v>NORTE</v>
      </c>
      <c r="Y1199" s="361" t="str">
        <f t="shared" si="2907"/>
        <v>OESTE</v>
      </c>
      <c r="Z1199" s="361" t="str">
        <f t="shared" si="2908"/>
        <v>NOROESTE</v>
      </c>
      <c r="AA1199" s="358">
        <f t="shared" si="2808"/>
        <v>0.96055226824457596</v>
      </c>
      <c r="AB1199" s="359">
        <f t="shared" si="2909"/>
        <v>73.853189510541128</v>
      </c>
      <c r="AC1199" s="360"/>
    </row>
    <row r="1200" spans="1:29" ht="17.25" customHeight="1" x14ac:dyDescent="0.25">
      <c r="A1200" s="434" t="str">
        <f t="shared" si="2848"/>
        <v>MS 301</v>
      </c>
      <c r="B1200" s="661">
        <f t="shared" si="2569"/>
        <v>28</v>
      </c>
      <c r="C1200" s="661" t="str">
        <f t="shared" si="2570"/>
        <v>MS 301-28</v>
      </c>
      <c r="D1200" s="346">
        <f t="shared" si="2899"/>
        <v>42076</v>
      </c>
      <c r="E1200" s="347">
        <v>7161952.8931</v>
      </c>
      <c r="F1200" s="348">
        <v>665756.69400000002</v>
      </c>
      <c r="G1200" s="348">
        <v>885.94799999999998</v>
      </c>
      <c r="H1200" s="368">
        <f t="shared" si="2900"/>
        <v>2.8380979145971588</v>
      </c>
      <c r="I1200" s="377">
        <f t="shared" si="2901"/>
        <v>4.7664347297553542</v>
      </c>
      <c r="J1200" s="377">
        <f t="shared" si="2902"/>
        <v>-9.9999999997635314E-2</v>
      </c>
      <c r="K1200" s="377">
        <f t="shared" si="2903"/>
        <v>-4.8000000000001819</v>
      </c>
      <c r="L1200" s="377">
        <f t="shared" si="2904"/>
        <v>0.40544255922816552</v>
      </c>
      <c r="M1200" s="377">
        <f t="shared" si="2905"/>
        <v>1.4285714285376474E-2</v>
      </c>
      <c r="N1200" s="398" t="str">
        <f t="shared" si="2814"/>
        <v>ATENÇÃO</v>
      </c>
      <c r="O1200" s="398" t="str">
        <f t="shared" si="2815"/>
        <v>OK</v>
      </c>
      <c r="P1200" s="361" t="str">
        <f t="shared" si="2816"/>
        <v>COND. MIN.</v>
      </c>
      <c r="Q1200" s="361" t="str">
        <f t="shared" si="2817"/>
        <v>COND. MIN.</v>
      </c>
      <c r="R1200" s="625"/>
      <c r="S1200" s="625"/>
      <c r="T1200" s="625"/>
      <c r="U1200" s="625"/>
      <c r="V1200" s="356">
        <f t="shared" si="2803"/>
        <v>-1.4200000092387199</v>
      </c>
      <c r="W1200" s="356">
        <f t="shared" si="2804"/>
        <v>-4.5500000007450581</v>
      </c>
      <c r="X1200" s="361" t="str">
        <f t="shared" si="2906"/>
        <v>SUL</v>
      </c>
      <c r="Y1200" s="361" t="str">
        <f t="shared" si="2907"/>
        <v>OESTE</v>
      </c>
      <c r="Z1200" s="361" t="str">
        <f t="shared" si="2908"/>
        <v>SUDOESTE</v>
      </c>
      <c r="AA1200" s="358">
        <f t="shared" si="2808"/>
        <v>0.95387840670859547</v>
      </c>
      <c r="AB1200" s="359">
        <f t="shared" si="2909"/>
        <v>72.530789680715898</v>
      </c>
      <c r="AC1200" s="360"/>
    </row>
    <row r="1201" spans="1:29" ht="12.75" customHeight="1" x14ac:dyDescent="0.25">
      <c r="A1201" s="434" t="str">
        <f t="shared" si="2848"/>
        <v>MS 301</v>
      </c>
      <c r="B1201" s="661">
        <f t="shared" si="2569"/>
        <v>29</v>
      </c>
      <c r="C1201" s="661" t="str">
        <f t="shared" si="2570"/>
        <v>MS 301-29</v>
      </c>
      <c r="D1201" s="346">
        <f t="shared" si="2899"/>
        <v>42083</v>
      </c>
      <c r="E1201" s="347">
        <v>7161952.9017000003</v>
      </c>
      <c r="F1201" s="348">
        <v>665756.71120000002</v>
      </c>
      <c r="G1201" s="348">
        <v>885.94500000000005</v>
      </c>
      <c r="H1201" s="368">
        <f t="shared" si="2900"/>
        <v>1.9230184738945229</v>
      </c>
      <c r="I1201" s="377">
        <f t="shared" si="2901"/>
        <v>2.8848743440042033</v>
      </c>
      <c r="J1201" s="377">
        <f t="shared" si="2902"/>
        <v>-0.29999999999290594</v>
      </c>
      <c r="K1201" s="377">
        <f t="shared" si="2903"/>
        <v>-5.0999999999930878</v>
      </c>
      <c r="L1201" s="377">
        <f t="shared" si="2904"/>
        <v>0.27471692484207472</v>
      </c>
      <c r="M1201" s="377">
        <f t="shared" si="2905"/>
        <v>4.2857142856129418E-2</v>
      </c>
      <c r="N1201" s="398" t="str">
        <f t="shared" si="2814"/>
        <v>ATENÇÃO</v>
      </c>
      <c r="O1201" s="398" t="str">
        <f t="shared" si="2815"/>
        <v>OK</v>
      </c>
      <c r="P1201" s="361" t="str">
        <f t="shared" si="2816"/>
        <v>COND. MIN.</v>
      </c>
      <c r="Q1201" s="361" t="str">
        <f t="shared" si="2817"/>
        <v>COND. MIN.</v>
      </c>
      <c r="R1201" s="625"/>
      <c r="S1201" s="625"/>
      <c r="T1201" s="625"/>
      <c r="U1201" s="625"/>
      <c r="V1201" s="356">
        <f t="shared" si="2803"/>
        <v>-0.559999980032444</v>
      </c>
      <c r="W1201" s="356">
        <f t="shared" si="2804"/>
        <v>-2.8300000005401671</v>
      </c>
      <c r="X1201" s="361" t="str">
        <f t="shared" si="2906"/>
        <v>SUL</v>
      </c>
      <c r="Y1201" s="361" t="str">
        <f t="shared" si="2907"/>
        <v>OESTE</v>
      </c>
      <c r="Z1201" s="361" t="str">
        <f t="shared" si="2908"/>
        <v>SUDOESTE</v>
      </c>
      <c r="AA1201" s="358">
        <f t="shared" si="2808"/>
        <v>0.98263888888888895</v>
      </c>
      <c r="AB1201" s="359">
        <f t="shared" si="2909"/>
        <v>79.308054962518725</v>
      </c>
      <c r="AC1201" s="360"/>
    </row>
    <row r="1202" spans="1:29" ht="17.25" customHeight="1" x14ac:dyDescent="0.25">
      <c r="A1202" s="434" t="str">
        <f t="shared" si="2848"/>
        <v>MS 301</v>
      </c>
      <c r="B1202" s="661">
        <f t="shared" si="2569"/>
        <v>30</v>
      </c>
      <c r="C1202" s="661" t="str">
        <f t="shared" si="2570"/>
        <v>MS 301-30</v>
      </c>
      <c r="D1202" s="346">
        <f t="shared" si="2899"/>
        <v>42090</v>
      </c>
      <c r="E1202" s="347">
        <v>7161952.8964</v>
      </c>
      <c r="F1202" s="348">
        <v>665756.6899</v>
      </c>
      <c r="G1202" s="348">
        <v>885.947</v>
      </c>
      <c r="H1202" s="368">
        <f t="shared" ref="H1202:H1203" si="2910">SQRT((E1202-E1201)^2+(F1202-F1201)^2)*100</f>
        <v>2.1949487561892136</v>
      </c>
      <c r="I1202" s="377">
        <f t="shared" ref="I1202:I1203" si="2911">SQRT((E1202-$E$1173)^2+(F1202-$F$1173)^2)*100</f>
        <v>5.0783560382652535</v>
      </c>
      <c r="J1202" s="377">
        <f t="shared" ref="J1202:J1203" si="2912">(G1202-G1201)*100</f>
        <v>0.19999999999527063</v>
      </c>
      <c r="K1202" s="377">
        <f t="shared" ref="K1202:K1203" si="2913">(G1202-$G$1173)*100</f>
        <v>-4.8999999999978172</v>
      </c>
      <c r="L1202" s="377">
        <f t="shared" ref="L1202:L1203" si="2914">H1202/(D1202-D1201)</f>
        <v>0.3135641080270305</v>
      </c>
      <c r="M1202" s="377">
        <f t="shared" ref="M1202:M1203" si="2915">ABS(J1202/(D1202-D1201))</f>
        <v>2.8571428570752948E-2</v>
      </c>
      <c r="N1202" s="398" t="str">
        <f t="shared" si="2814"/>
        <v>ATENÇÃO</v>
      </c>
      <c r="O1202" s="398" t="str">
        <f t="shared" si="2815"/>
        <v>OK</v>
      </c>
      <c r="P1202" s="361" t="str">
        <f t="shared" si="2816"/>
        <v>COND. MIN.</v>
      </c>
      <c r="Q1202" s="361" t="str">
        <f t="shared" si="2817"/>
        <v>COND. MIN.</v>
      </c>
      <c r="R1202" s="625"/>
      <c r="S1202" s="625"/>
      <c r="T1202" s="625"/>
      <c r="U1202" s="625"/>
      <c r="V1202" s="356">
        <f t="shared" si="2803"/>
        <v>-1.0900000110268593</v>
      </c>
      <c r="W1202" s="356">
        <f t="shared" si="2804"/>
        <v>-4.9600000027567148</v>
      </c>
      <c r="X1202" s="361" t="str">
        <f t="shared" ref="X1202:X1203" si="2916">IF(V1202&gt;0,"NORTE","SUL")</f>
        <v>SUL</v>
      </c>
      <c r="Y1202" s="361" t="str">
        <f t="shared" ref="Y1202:Y1203" si="2917">IF(W1202&gt;0,"LESTE","OESTE")</f>
        <v>OESTE</v>
      </c>
      <c r="Z1202" s="361" t="str">
        <f t="shared" ref="Z1202:Z1203" si="2918">IF(AND(X1202="SUL", Y1202="LESTE"),"SUDESTE", IF(AND(X1202="SUL", Y1202="OESTE"), "SUDOESTE", IF(AND(X1202="NORTE", Y1202="LESTE"), "NORDESTE", "NOROESTE")))</f>
        <v>SUDOESTE</v>
      </c>
      <c r="AA1202" s="358">
        <f t="shared" si="2808"/>
        <v>0.97637795275590544</v>
      </c>
      <c r="AB1202" s="359">
        <f t="shared" ref="AB1202:AB1203" si="2919">DEGREES(ASIN(AA1202))</f>
        <v>77.521711160583195</v>
      </c>
      <c r="AC1202" s="360"/>
    </row>
    <row r="1203" spans="1:29" ht="17.25" customHeight="1" x14ac:dyDescent="0.25">
      <c r="A1203" s="434" t="str">
        <f t="shared" si="2848"/>
        <v>MS 301</v>
      </c>
      <c r="B1203" s="661">
        <f t="shared" si="2569"/>
        <v>31</v>
      </c>
      <c r="C1203" s="661" t="str">
        <f t="shared" si="2570"/>
        <v>MS 301-31</v>
      </c>
      <c r="D1203" s="346">
        <f t="shared" si="2899"/>
        <v>42097</v>
      </c>
      <c r="E1203" s="347">
        <v>7161952.9040999999</v>
      </c>
      <c r="F1203" s="348">
        <v>665756.69189999998</v>
      </c>
      <c r="G1203" s="348">
        <v>885.94100000000003</v>
      </c>
      <c r="H1203" s="368">
        <f t="shared" si="2910"/>
        <v>0.79555011955112076</v>
      </c>
      <c r="I1203" s="377">
        <f t="shared" si="2911"/>
        <v>4.7707441826578423</v>
      </c>
      <c r="J1203" s="377">
        <f t="shared" si="2912"/>
        <v>-0.59999999999718057</v>
      </c>
      <c r="K1203" s="377">
        <f t="shared" si="2913"/>
        <v>-5.4999999999949978</v>
      </c>
      <c r="L1203" s="377">
        <f t="shared" si="2914"/>
        <v>0.11365001707873154</v>
      </c>
      <c r="M1203" s="377">
        <f t="shared" si="2915"/>
        <v>8.571428571388294E-2</v>
      </c>
      <c r="N1203" s="398" t="str">
        <f t="shared" si="2814"/>
        <v>OK</v>
      </c>
      <c r="O1203" s="398" t="str">
        <f t="shared" si="2815"/>
        <v>OK</v>
      </c>
      <c r="P1203" s="361" t="str">
        <f t="shared" si="2816"/>
        <v>COND. MIN.</v>
      </c>
      <c r="Q1203" s="361" t="str">
        <f t="shared" si="2817"/>
        <v>COND. MIN.</v>
      </c>
      <c r="R1203" s="625"/>
      <c r="S1203" s="625"/>
      <c r="T1203" s="625"/>
      <c r="U1203" s="625"/>
      <c r="V1203" s="356">
        <f t="shared" si="2803"/>
        <v>-0.32000001519918442</v>
      </c>
      <c r="W1203" s="356">
        <f t="shared" si="2804"/>
        <v>-4.7600000048987567</v>
      </c>
      <c r="X1203" s="361" t="str">
        <f t="shared" si="2916"/>
        <v>SUL</v>
      </c>
      <c r="Y1203" s="361" t="str">
        <f t="shared" si="2917"/>
        <v>OESTE</v>
      </c>
      <c r="Z1203" s="361" t="str">
        <f t="shared" si="2918"/>
        <v>SUDOESTE</v>
      </c>
      <c r="AA1203" s="358">
        <f t="shared" si="2808"/>
        <v>0.99790356394129986</v>
      </c>
      <c r="AB1203" s="359">
        <f t="shared" si="2919"/>
        <v>86.289312831578854</v>
      </c>
      <c r="AC1203" s="360"/>
    </row>
    <row r="1204" spans="1:29" ht="17.25" customHeight="1" x14ac:dyDescent="0.25">
      <c r="A1204" s="434" t="str">
        <f t="shared" si="2848"/>
        <v>MS 301</v>
      </c>
      <c r="B1204" s="661">
        <f t="shared" si="2569"/>
        <v>32</v>
      </c>
      <c r="C1204" s="661" t="str">
        <f t="shared" si="2570"/>
        <v>MS 301-32</v>
      </c>
      <c r="D1204" s="346">
        <f t="shared" si="2899"/>
        <v>42104</v>
      </c>
      <c r="E1204" s="347">
        <v>7161952.9003999997</v>
      </c>
      <c r="F1204" s="348">
        <v>665756.70360000001</v>
      </c>
      <c r="G1204" s="348">
        <v>885.94</v>
      </c>
      <c r="H1204" s="368">
        <f t="shared" ref="H1204:H1206" si="2920">SQRT((E1204-E1203)^2+(F1204-F1203)^2)*100</f>
        <v>1.2271104370696868</v>
      </c>
      <c r="I1204" s="377">
        <f t="shared" ref="I1204:I1206" si="2921">SQRT((E1204-$E$1173)^2+(F1204-$F$1173)^2)*100</f>
        <v>3.6557078747574487</v>
      </c>
      <c r="J1204" s="377">
        <f t="shared" ref="J1204:J1206" si="2922">(G1204-G1203)*100</f>
        <v>-9.9999999997635314E-2</v>
      </c>
      <c r="K1204" s="377">
        <f t="shared" ref="K1204:K1206" si="2923">(G1204-$G$1173)*100</f>
        <v>-5.5999999999926331</v>
      </c>
      <c r="L1204" s="377">
        <f t="shared" ref="L1204:L1206" si="2924">H1204/(D1204-D1203)</f>
        <v>0.17530149100995526</v>
      </c>
      <c r="M1204" s="377">
        <f t="shared" ref="M1204:M1206" si="2925">ABS(J1204/(D1204-D1203))</f>
        <v>1.4285714285376474E-2</v>
      </c>
      <c r="N1204" s="398" t="str">
        <f t="shared" si="2814"/>
        <v>OK</v>
      </c>
      <c r="O1204" s="398" t="str">
        <f t="shared" si="2815"/>
        <v>OK</v>
      </c>
      <c r="P1204" s="361" t="str">
        <f t="shared" si="2816"/>
        <v>COND. MIN.</v>
      </c>
      <c r="Q1204" s="361" t="str">
        <f t="shared" si="2817"/>
        <v>COND. MIN.</v>
      </c>
      <c r="R1204" s="625"/>
      <c r="S1204" s="625"/>
      <c r="T1204" s="625"/>
      <c r="U1204" s="625"/>
      <c r="V1204" s="356">
        <f t="shared" si="2803"/>
        <v>-0.69000003859400749</v>
      </c>
      <c r="W1204" s="356">
        <f t="shared" si="2804"/>
        <v>-3.5900000017136335</v>
      </c>
      <c r="X1204" s="361" t="str">
        <f t="shared" ref="X1204:X1206" si="2926">IF(V1204&gt;0,"NORTE","SUL")</f>
        <v>SUL</v>
      </c>
      <c r="Y1204" s="361" t="str">
        <f t="shared" ref="Y1204:Y1206" si="2927">IF(W1204&gt;0,"LESTE","OESTE")</f>
        <v>OESTE</v>
      </c>
      <c r="Z1204" s="361" t="str">
        <f t="shared" ref="Z1204:Z1206" si="2928">IF(AND(X1204="SUL", Y1204="LESTE"),"SUDESTE", IF(AND(X1204="SUL", Y1204="OESTE"), "SUDOESTE", IF(AND(X1204="NORTE", Y1204="LESTE"), "NORDESTE", "NOROESTE")))</f>
        <v>SUDOESTE</v>
      </c>
      <c r="AA1204" s="358">
        <f t="shared" si="2808"/>
        <v>0.98087431693989058</v>
      </c>
      <c r="AB1204" s="359">
        <f t="shared" ref="AB1204:AB1206" si="2929">DEGREES(ASIN(AA1204))</f>
        <v>78.776179073020543</v>
      </c>
      <c r="AC1204" s="360"/>
    </row>
    <row r="1205" spans="1:29" ht="17.25" customHeight="1" x14ac:dyDescent="0.25">
      <c r="A1205" s="434" t="str">
        <f t="shared" si="2848"/>
        <v>MS 301</v>
      </c>
      <c r="B1205" s="661">
        <f t="shared" si="2569"/>
        <v>33</v>
      </c>
      <c r="C1205" s="661" t="str">
        <f t="shared" si="2570"/>
        <v>MS 301-33</v>
      </c>
      <c r="D1205" s="346">
        <f t="shared" si="2899"/>
        <v>42111</v>
      </c>
      <c r="E1205" s="347">
        <v>7161952.9150999999</v>
      </c>
      <c r="F1205" s="348">
        <v>665756.72089999996</v>
      </c>
      <c r="G1205" s="348">
        <v>885.94100000000003</v>
      </c>
      <c r="H1205" s="368">
        <f t="shared" si="2920"/>
        <v>2.2701982366017068</v>
      </c>
      <c r="I1205" s="377">
        <f t="shared" si="2921"/>
        <v>2.0169283558148057</v>
      </c>
      <c r="J1205" s="377">
        <f t="shared" si="2922"/>
        <v>9.9999999997635314E-2</v>
      </c>
      <c r="K1205" s="377">
        <f t="shared" si="2923"/>
        <v>-5.4999999999949978</v>
      </c>
      <c r="L1205" s="377">
        <f t="shared" si="2924"/>
        <v>0.32431403380024382</v>
      </c>
      <c r="M1205" s="377">
        <f t="shared" si="2925"/>
        <v>1.4285714285376474E-2</v>
      </c>
      <c r="N1205" s="398" t="str">
        <f t="shared" si="2814"/>
        <v>ATENÇÃO</v>
      </c>
      <c r="O1205" s="398" t="str">
        <f t="shared" si="2815"/>
        <v>OK</v>
      </c>
      <c r="P1205" s="361" t="str">
        <f t="shared" si="2816"/>
        <v>COND. MIN.</v>
      </c>
      <c r="Q1205" s="361" t="str">
        <f t="shared" si="2817"/>
        <v>COND. MIN.</v>
      </c>
      <c r="R1205" s="625"/>
      <c r="S1205" s="625"/>
      <c r="T1205" s="625"/>
      <c r="U1205" s="625"/>
      <c r="V1205" s="356">
        <f t="shared" si="2803"/>
        <v>0.7799999788403511</v>
      </c>
      <c r="W1205" s="356">
        <f t="shared" si="2804"/>
        <v>-1.8600000068545341</v>
      </c>
      <c r="X1205" s="361" t="str">
        <f t="shared" si="2926"/>
        <v>NORTE</v>
      </c>
      <c r="Y1205" s="361" t="str">
        <f t="shared" si="2927"/>
        <v>OESTE</v>
      </c>
      <c r="Z1205" s="361" t="str">
        <f t="shared" si="2928"/>
        <v>NOROESTE</v>
      </c>
      <c r="AA1205" s="358">
        <f t="shared" si="2808"/>
        <v>0.92079207920792083</v>
      </c>
      <c r="AB1205" s="359">
        <f t="shared" si="2929"/>
        <v>67.042154562043265</v>
      </c>
      <c r="AC1205" s="360"/>
    </row>
    <row r="1206" spans="1:29" ht="17.25" customHeight="1" x14ac:dyDescent="0.25">
      <c r="A1206" s="434" t="str">
        <f t="shared" si="2848"/>
        <v>MS 301</v>
      </c>
      <c r="B1206" s="661">
        <f t="shared" si="2569"/>
        <v>34</v>
      </c>
      <c r="C1206" s="661" t="str">
        <f t="shared" si="2570"/>
        <v>MS 301-34</v>
      </c>
      <c r="D1206" s="346">
        <f t="shared" si="2899"/>
        <v>42118</v>
      </c>
      <c r="E1206" s="347">
        <v>7161952.9044000003</v>
      </c>
      <c r="F1206" s="348">
        <v>665756.70499999996</v>
      </c>
      <c r="G1206" s="348">
        <v>885.93799999999999</v>
      </c>
      <c r="H1206" s="368">
        <f t="shared" si="2920"/>
        <v>1.9165072127509299</v>
      </c>
      <c r="I1206" s="377">
        <f t="shared" si="2921"/>
        <v>3.4621669559142969</v>
      </c>
      <c r="J1206" s="377">
        <f t="shared" si="2922"/>
        <v>-0.30000000000427463</v>
      </c>
      <c r="K1206" s="377">
        <f t="shared" si="2923"/>
        <v>-5.7999999999992724</v>
      </c>
      <c r="L1206" s="377">
        <f t="shared" si="2924"/>
        <v>0.27378674467870429</v>
      </c>
      <c r="M1206" s="377">
        <f t="shared" si="2925"/>
        <v>4.2857142857753515E-2</v>
      </c>
      <c r="N1206" s="398" t="str">
        <f t="shared" si="2814"/>
        <v>ATENÇÃO</v>
      </c>
      <c r="O1206" s="398" t="str">
        <f t="shared" si="2815"/>
        <v>OK</v>
      </c>
      <c r="P1206" s="361" t="str">
        <f t="shared" si="2816"/>
        <v>COND. MIN.</v>
      </c>
      <c r="Q1206" s="361" t="str">
        <f t="shared" si="2817"/>
        <v>COND. MIN.</v>
      </c>
      <c r="R1206" s="625"/>
      <c r="S1206" s="625"/>
      <c r="T1206" s="625"/>
      <c r="U1206" s="625"/>
      <c r="V1206" s="356">
        <f t="shared" si="2803"/>
        <v>-0.28999997302889824</v>
      </c>
      <c r="W1206" s="356">
        <f t="shared" si="2804"/>
        <v>-3.4500000067055225</v>
      </c>
      <c r="X1206" s="361" t="str">
        <f t="shared" si="2926"/>
        <v>SUL</v>
      </c>
      <c r="Y1206" s="361" t="str">
        <f t="shared" si="2927"/>
        <v>OESTE</v>
      </c>
      <c r="Z1206" s="361" t="str">
        <f t="shared" si="2928"/>
        <v>SUDOESTE</v>
      </c>
      <c r="AA1206" s="358">
        <f t="shared" si="2808"/>
        <v>0.99710982658959546</v>
      </c>
      <c r="AB1206" s="359">
        <f t="shared" si="2929"/>
        <v>85.642832704721798</v>
      </c>
      <c r="AC1206" s="360"/>
    </row>
    <row r="1207" spans="1:29" ht="17.25" customHeight="1" x14ac:dyDescent="0.25">
      <c r="A1207" s="434" t="str">
        <f t="shared" si="2848"/>
        <v>MS 301</v>
      </c>
      <c r="B1207" s="661">
        <f t="shared" si="2569"/>
        <v>35</v>
      </c>
      <c r="C1207" s="661" t="str">
        <f t="shared" si="2570"/>
        <v>MS 301-35</v>
      </c>
      <c r="D1207" s="346">
        <f t="shared" si="2899"/>
        <v>42125</v>
      </c>
      <c r="E1207" s="347">
        <v>7161952.9035500009</v>
      </c>
      <c r="F1207" s="348">
        <v>665756.69665000006</v>
      </c>
      <c r="G1207" s="348">
        <v>885.93550000000005</v>
      </c>
      <c r="H1207" s="368">
        <f t="shared" ref="H1207:H1209" si="2930">SQRT((E1207-E1206)^2+(F1207-F1206)^2)*100</f>
        <v>0.83931518209362199</v>
      </c>
      <c r="I1207" s="377">
        <f t="shared" ref="I1207:I1209" si="2931">SQRT((E1207-$E$1173)^2+(F1207-$F$1173)^2)*100</f>
        <v>4.3013776763577383</v>
      </c>
      <c r="J1207" s="377">
        <f t="shared" ref="J1207:J1209" si="2932">(G1207-G1206)*100</f>
        <v>-0.24999999999408828</v>
      </c>
      <c r="K1207" s="377">
        <f t="shared" ref="K1207:K1209" si="2933">(G1207-$G$1173)*100</f>
        <v>-6.0499999999933607</v>
      </c>
      <c r="L1207" s="377">
        <f t="shared" ref="L1207:L1209" si="2934">H1207/(D1207-D1206)</f>
        <v>0.11990216887051743</v>
      </c>
      <c r="M1207" s="377">
        <f t="shared" ref="M1207:M1209" si="2935">ABS(J1207/(D1207-D1206))</f>
        <v>3.5714285713441186E-2</v>
      </c>
      <c r="N1207" s="398" t="str">
        <f t="shared" si="2814"/>
        <v>OK</v>
      </c>
      <c r="O1207" s="398" t="str">
        <f t="shared" si="2815"/>
        <v>OK</v>
      </c>
      <c r="P1207" s="361" t="str">
        <f t="shared" si="2816"/>
        <v>COND. MIN.</v>
      </c>
      <c r="Q1207" s="361" t="str">
        <f t="shared" si="2817"/>
        <v>COND. MIN.</v>
      </c>
      <c r="R1207" s="625"/>
      <c r="S1207" s="625"/>
      <c r="T1207" s="625"/>
      <c r="U1207" s="625"/>
      <c r="V1207" s="356">
        <f t="shared" si="2803"/>
        <v>-0.37499992176890373</v>
      </c>
      <c r="W1207" s="356">
        <f t="shared" si="2804"/>
        <v>-4.2849999968893826</v>
      </c>
      <c r="X1207" s="361" t="str">
        <f t="shared" ref="X1207:X1209" si="2936">IF(V1207&gt;0,"NORTE","SUL")</f>
        <v>SUL</v>
      </c>
      <c r="Y1207" s="361" t="str">
        <f t="shared" ref="Y1207:Y1209" si="2937">IF(W1207&gt;0,"LESTE","OESTE")</f>
        <v>OESTE</v>
      </c>
      <c r="Z1207" s="361" t="str">
        <f t="shared" ref="Z1207:Z1209" si="2938">IF(AND(X1207="SUL", Y1207="LESTE"),"SUDESTE", IF(AND(X1207="SUL", Y1207="OESTE"), "SUDOESTE", IF(AND(X1207="NORTE", Y1207="LESTE"), "NORDESTE", "NOROESTE")))</f>
        <v>SUDOESTE</v>
      </c>
      <c r="AA1207" s="358">
        <f t="shared" si="2808"/>
        <v>0.99534883720930245</v>
      </c>
      <c r="AB1207" s="359">
        <f t="shared" ref="AB1207:AB1209" si="2939">DEGREES(ASIN(AA1207))</f>
        <v>84.471760175651852</v>
      </c>
      <c r="AC1207" s="360"/>
    </row>
    <row r="1208" spans="1:29" ht="17.25" customHeight="1" x14ac:dyDescent="0.25">
      <c r="A1208" s="434" t="str">
        <f t="shared" si="2848"/>
        <v>MS 301</v>
      </c>
      <c r="B1208" s="661">
        <f t="shared" si="2569"/>
        <v>36</v>
      </c>
      <c r="C1208" s="661" t="str">
        <f t="shared" si="2570"/>
        <v>MS 301-36</v>
      </c>
      <c r="D1208" s="346">
        <f t="shared" si="2899"/>
        <v>42132</v>
      </c>
      <c r="E1208" s="347">
        <v>7161952.9027000004</v>
      </c>
      <c r="F1208" s="348">
        <v>665756.68830000004</v>
      </c>
      <c r="G1208" s="348">
        <v>885.93299999999999</v>
      </c>
      <c r="H1208" s="368">
        <f t="shared" si="2930"/>
        <v>0.8393152031070874</v>
      </c>
      <c r="I1208" s="377">
        <f t="shared" si="2931"/>
        <v>5.140622525860965</v>
      </c>
      <c r="J1208" s="377">
        <f t="shared" si="2932"/>
        <v>-0.25000000000545697</v>
      </c>
      <c r="K1208" s="377">
        <f t="shared" si="2933"/>
        <v>-6.2999999999988177</v>
      </c>
      <c r="L1208" s="377">
        <f t="shared" si="2934"/>
        <v>0.11990217187244105</v>
      </c>
      <c r="M1208" s="377">
        <f t="shared" si="2935"/>
        <v>3.5714285715065283E-2</v>
      </c>
      <c r="N1208" s="398" t="str">
        <f t="shared" si="2814"/>
        <v>OK</v>
      </c>
      <c r="O1208" s="398" t="str">
        <f t="shared" si="2815"/>
        <v>OK</v>
      </c>
      <c r="P1208" s="361" t="str">
        <f t="shared" si="2816"/>
        <v>COND. MIN.</v>
      </c>
      <c r="Q1208" s="361" t="str">
        <f t="shared" si="2817"/>
        <v>COND. MIN.</v>
      </c>
      <c r="R1208" s="625"/>
      <c r="S1208" s="625"/>
      <c r="T1208" s="625"/>
      <c r="U1208" s="625"/>
      <c r="V1208" s="356">
        <f t="shared" si="2803"/>
        <v>-0.45999996364116669</v>
      </c>
      <c r="W1208" s="356">
        <f t="shared" si="2804"/>
        <v>-5.1199999987147748</v>
      </c>
      <c r="X1208" s="361" t="str">
        <f t="shared" si="2936"/>
        <v>SUL</v>
      </c>
      <c r="Y1208" s="361" t="str">
        <f t="shared" si="2937"/>
        <v>OESTE</v>
      </c>
      <c r="Z1208" s="361" t="str">
        <f t="shared" si="2938"/>
        <v>SUDOESTE</v>
      </c>
      <c r="AA1208" s="358">
        <f t="shared" si="2808"/>
        <v>0.99610894941634254</v>
      </c>
      <c r="AB1208" s="359">
        <f t="shared" si="2939"/>
        <v>84.943942655523713</v>
      </c>
      <c r="AC1208" s="360"/>
    </row>
    <row r="1209" spans="1:29" ht="17.25" customHeight="1" x14ac:dyDescent="0.25">
      <c r="A1209" s="434" t="str">
        <f t="shared" si="2848"/>
        <v>MS 301</v>
      </c>
      <c r="B1209" s="661">
        <f t="shared" si="2569"/>
        <v>37</v>
      </c>
      <c r="C1209" s="661" t="str">
        <f t="shared" si="2570"/>
        <v>MS 301-37</v>
      </c>
      <c r="D1209" s="346">
        <f t="shared" si="2899"/>
        <v>42146</v>
      </c>
      <c r="E1209" s="347">
        <v>7161952.9005000005</v>
      </c>
      <c r="F1209" s="348">
        <v>665756.69510000001</v>
      </c>
      <c r="G1209" s="348">
        <v>885.92700000000002</v>
      </c>
      <c r="H1209" s="368">
        <f t="shared" si="2930"/>
        <v>0.71470273254246819</v>
      </c>
      <c r="I1209" s="377">
        <f t="shared" si="2931"/>
        <v>4.4917702480024229</v>
      </c>
      <c r="J1209" s="377">
        <f t="shared" si="2932"/>
        <v>-0.59999999999718057</v>
      </c>
      <c r="K1209" s="377">
        <f t="shared" si="2933"/>
        <v>-6.8999999999959982</v>
      </c>
      <c r="L1209" s="377">
        <f t="shared" si="2934"/>
        <v>5.105019518160487E-2</v>
      </c>
      <c r="M1209" s="377">
        <f t="shared" si="2935"/>
        <v>4.285714285694147E-2</v>
      </c>
      <c r="N1209" s="398" t="str">
        <f t="shared" si="2814"/>
        <v>OK</v>
      </c>
      <c r="O1209" s="398" t="str">
        <f t="shared" si="2815"/>
        <v>OK</v>
      </c>
      <c r="P1209" s="361" t="str">
        <f t="shared" si="2816"/>
        <v>COND. MIN.</v>
      </c>
      <c r="Q1209" s="361" t="str">
        <f t="shared" si="2817"/>
        <v>COND. MIN.</v>
      </c>
      <c r="R1209" s="625"/>
      <c r="S1209" s="625"/>
      <c r="T1209" s="625"/>
      <c r="U1209" s="625"/>
      <c r="V1209" s="356">
        <f t="shared" si="2803"/>
        <v>-0.67999996244907379</v>
      </c>
      <c r="W1209" s="356">
        <f t="shared" si="2804"/>
        <v>-4.4400000013411045</v>
      </c>
      <c r="X1209" s="361" t="str">
        <f t="shared" si="2936"/>
        <v>SUL</v>
      </c>
      <c r="Y1209" s="361" t="str">
        <f t="shared" si="2937"/>
        <v>OESTE</v>
      </c>
      <c r="Z1209" s="361" t="str">
        <f t="shared" si="2938"/>
        <v>SUDOESTE</v>
      </c>
      <c r="AA1209" s="358">
        <f t="shared" si="2808"/>
        <v>0.98886414253897559</v>
      </c>
      <c r="AB1209" s="359">
        <f t="shared" si="2939"/>
        <v>81.441388610165063</v>
      </c>
      <c r="AC1209" s="360"/>
    </row>
    <row r="1210" spans="1:29" ht="17.25" customHeight="1" x14ac:dyDescent="0.25">
      <c r="A1210" s="434" t="str">
        <f t="shared" si="2848"/>
        <v>MS 301</v>
      </c>
      <c r="B1210" s="661">
        <f t="shared" ref="B1210:B1318" si="2940">IF(A1209=A1210,B1209+1,1)</f>
        <v>38</v>
      </c>
      <c r="C1210" s="661" t="str">
        <f t="shared" ref="C1210:C1318" si="2941">A1210&amp;"-"&amp;B1210</f>
        <v>MS 301-38</v>
      </c>
      <c r="D1210" s="346">
        <f t="shared" si="2899"/>
        <v>42153</v>
      </c>
      <c r="E1210" s="410">
        <v>7161952.9000000004</v>
      </c>
      <c r="F1210" s="411">
        <v>665756.68999999994</v>
      </c>
      <c r="G1210" s="411">
        <v>885.92399999999998</v>
      </c>
      <c r="H1210" s="368">
        <f t="shared" ref="H1210" si="2942">SQRT((E1210-E1209)^2+(F1210-F1209)^2)*100</f>
        <v>0.51244512654155849</v>
      </c>
      <c r="I1210" s="377">
        <f t="shared" ref="I1210" si="2943">SQRT((E1210-$E$1173)^2+(F1210-$F$1173)^2)*100</f>
        <v>5.0035387514594198</v>
      </c>
      <c r="J1210" s="377">
        <f t="shared" ref="J1210" si="2944">(G1210-G1209)*100</f>
        <v>-0.30000000000427463</v>
      </c>
      <c r="K1210" s="377">
        <f t="shared" ref="K1210" si="2945">(G1210-$G$1173)*100</f>
        <v>-7.2000000000002728</v>
      </c>
      <c r="L1210" s="377">
        <f t="shared" ref="L1210" si="2946">H1210/(D1210-D1209)</f>
        <v>7.3206446648794068E-2</v>
      </c>
      <c r="M1210" s="377">
        <f t="shared" ref="M1210" si="2947">ABS(J1210/(D1210-D1209))</f>
        <v>4.2857142857753515E-2</v>
      </c>
      <c r="N1210" s="398" t="str">
        <f t="shared" si="2814"/>
        <v>OK</v>
      </c>
      <c r="O1210" s="398" t="str">
        <f t="shared" si="2815"/>
        <v>OK</v>
      </c>
      <c r="P1210" s="361" t="str">
        <f t="shared" si="2816"/>
        <v>COND. MIN.</v>
      </c>
      <c r="Q1210" s="361" t="str">
        <f t="shared" si="2817"/>
        <v>COND. MIN.</v>
      </c>
      <c r="R1210" s="636"/>
      <c r="S1210" s="636"/>
      <c r="T1210" s="625"/>
      <c r="U1210" s="625"/>
      <c r="V1210" s="356">
        <f t="shared" si="2803"/>
        <v>-0.72999997064471245</v>
      </c>
      <c r="W1210" s="356">
        <f t="shared" si="2804"/>
        <v>-4.9500000081025064</v>
      </c>
      <c r="X1210" s="361" t="str">
        <f t="shared" ref="X1210" si="2948">IF(V1210&gt;0,"NORTE","SUL")</f>
        <v>SUL</v>
      </c>
      <c r="Y1210" s="361" t="str">
        <f t="shared" ref="Y1210" si="2949">IF(W1210&gt;0,"LESTE","OESTE")</f>
        <v>OESTE</v>
      </c>
      <c r="Z1210" s="361" t="str">
        <f t="shared" ref="Z1210" si="2950">IF(AND(X1210="SUL", Y1210="LESTE"),"SUDESTE", IF(AND(X1210="SUL", Y1210="OESTE"), "SUDOESTE", IF(AND(X1210="NORTE", Y1210="LESTE"), "NORDESTE", "NOROESTE")))</f>
        <v>SUDOESTE</v>
      </c>
      <c r="AA1210" s="400">
        <f t="shared" si="2808"/>
        <v>0.99</v>
      </c>
      <c r="AB1210" s="401">
        <f t="shared" ref="AB1210" si="2951">DEGREES(ASIN(AA1210))</f>
        <v>81.890385544005809</v>
      </c>
      <c r="AC1210" s="360"/>
    </row>
    <row r="1211" spans="1:29" ht="17.25" customHeight="1" x14ac:dyDescent="0.25">
      <c r="A1211" s="434" t="str">
        <f t="shared" si="2848"/>
        <v>MS 301</v>
      </c>
      <c r="B1211" s="661">
        <f t="shared" si="2940"/>
        <v>39</v>
      </c>
      <c r="C1211" s="661" t="str">
        <f t="shared" si="2941"/>
        <v>MS 301-39</v>
      </c>
      <c r="D1211" s="402"/>
      <c r="E1211" s="619"/>
      <c r="F1211" s="619"/>
      <c r="G1211" s="619"/>
      <c r="H1211" s="668"/>
      <c r="I1211" s="668"/>
      <c r="J1211" s="668"/>
      <c r="K1211" s="668"/>
      <c r="L1211" s="668"/>
      <c r="M1211" s="668"/>
      <c r="N1211" s="668"/>
      <c r="O1211" s="668"/>
      <c r="P1211" s="404"/>
      <c r="Q1211" s="404"/>
      <c r="R1211" s="637"/>
      <c r="S1211" s="637"/>
      <c r="T1211" s="637"/>
      <c r="U1211" s="637"/>
      <c r="V1211" s="617"/>
      <c r="W1211" s="617"/>
      <c r="X1211" s="404"/>
      <c r="Y1211" s="404"/>
      <c r="Z1211" s="404"/>
      <c r="AA1211" s="404"/>
      <c r="AB1211" s="617"/>
      <c r="AC1211" s="389"/>
    </row>
    <row r="1212" spans="1:29" ht="17.25" customHeight="1" x14ac:dyDescent="0.25">
      <c r="A1212" s="434" t="str">
        <f t="shared" si="2848"/>
        <v>MS 301</v>
      </c>
      <c r="B1212" s="661">
        <f t="shared" si="2940"/>
        <v>40</v>
      </c>
      <c r="C1212" s="661" t="str">
        <f t="shared" si="2941"/>
        <v>MS 301-40</v>
      </c>
      <c r="D1212" s="346">
        <f t="shared" ref="D1212:D1248" si="2952">D127</f>
        <v>42160</v>
      </c>
      <c r="E1212" s="412">
        <v>7161909.1997999996</v>
      </c>
      <c r="F1212" s="413">
        <v>665707.42850000004</v>
      </c>
      <c r="G1212" s="414">
        <v>885.92100000000005</v>
      </c>
      <c r="H1212" s="669"/>
      <c r="I1212" s="669"/>
      <c r="J1212" s="669"/>
      <c r="K1212" s="669"/>
      <c r="L1212" s="669"/>
      <c r="M1212" s="669"/>
      <c r="N1212" s="669"/>
      <c r="O1212" s="669"/>
      <c r="P1212" s="388"/>
      <c r="Q1212" s="388"/>
      <c r="R1212" s="634"/>
      <c r="S1212" s="634"/>
      <c r="T1212" s="634"/>
      <c r="U1212" s="634"/>
      <c r="V1212" s="618"/>
      <c r="W1212" s="618"/>
      <c r="X1212" s="388"/>
      <c r="Y1212" s="388"/>
      <c r="Z1212" s="388"/>
      <c r="AA1212" s="388"/>
      <c r="AB1212" s="618"/>
      <c r="AC1212" s="389"/>
    </row>
    <row r="1213" spans="1:29" ht="17.25" customHeight="1" x14ac:dyDescent="0.25">
      <c r="A1213" s="434" t="str">
        <f t="shared" si="2848"/>
        <v>MS 301</v>
      </c>
      <c r="B1213" s="661">
        <f t="shared" si="2940"/>
        <v>41</v>
      </c>
      <c r="C1213" s="661" t="str">
        <f t="shared" si="2941"/>
        <v>MS 301-41</v>
      </c>
      <c r="D1213" s="346">
        <f t="shared" si="2952"/>
        <v>42174</v>
      </c>
      <c r="E1213" s="347">
        <v>7161909.2028999999</v>
      </c>
      <c r="F1213" s="413">
        <v>665707.44590000005</v>
      </c>
      <c r="G1213" s="413">
        <v>885.91399999999999</v>
      </c>
      <c r="H1213" s="368">
        <f t="shared" ref="H1213" si="2953">SQRT((E1213-E1212)^2+(F1213-F1212)^2)*100</f>
        <v>1.7673992259742786</v>
      </c>
      <c r="I1213" s="377">
        <f>SQRT((E1213-$E$1212)^2+(F1213-$F$1212)^2)*100</f>
        <v>1.7673992259742786</v>
      </c>
      <c r="J1213" s="377">
        <f t="shared" ref="J1213" si="2954">(G1213-G1212)*100</f>
        <v>-0.70000000000618456</v>
      </c>
      <c r="K1213" s="377">
        <f>(G1213-$G$1212)*100</f>
        <v>-0.70000000000618456</v>
      </c>
      <c r="L1213" s="377">
        <f t="shared" ref="L1213" si="2955">H1213/(D1213-D1212)</f>
        <v>0.12624280185530562</v>
      </c>
      <c r="M1213" s="377">
        <f t="shared" ref="M1213" si="2956">ABS(J1213/(D1213-D1212))</f>
        <v>5.0000000000441754E-2</v>
      </c>
      <c r="N1213" s="398" t="str">
        <f t="shared" ref="N1213" si="2957">IF(L1213&lt;=0.25,"OK",IF(AND(0.25&lt;L1213,L1213&lt;=1),"ATENÇÃO",IF(AND(1&lt;L1213,L1213&lt;=4),"ALERTA",IF(AND(4&lt;L1213,L1213&lt;=14),"INTERVENÇÃO","PARALISAÇÃO"))))</f>
        <v>OK</v>
      </c>
      <c r="O1213" s="398" t="str">
        <f t="shared" ref="O1213" si="2958">IF(M1213&lt;=0.25,"OK",IF(AND(0.25&lt;M1213,M1213&lt;=1),"ATENÇÃO",IF(AND(1&lt;M1213,M1213&lt;=4),"ALERTA",IF(AND(4&lt;M1213,M1213&lt;=14),"INTERVENÇÃO","PARALISAÇÃO"))))</f>
        <v>OK</v>
      </c>
      <c r="P1213" s="398" t="str">
        <f t="shared" ref="P1213" si="2959">IF(L1213&lt;=1,"COND. MIN.",IF(AND(1&lt;L1213, L1213&lt;=2),"ATENÇÃO",IF(AND(2&lt;L1213,L1213&lt;=5),"ALERTA","INTERVENÇÃO")))</f>
        <v>COND. MIN.</v>
      </c>
      <c r="Q1213" s="398" t="str">
        <f t="shared" ref="Q1213:Q1249" si="2960">IF(M1213&lt;=2,"COND. MIN.",IF(AND(2&lt;M1213, M1213&lt;=4),"ATENÇÃO",IF(AND(4&lt;M1213, M1213&lt;=10),"ALERTA","INTERVENÇÃO")))</f>
        <v>COND. MIN.</v>
      </c>
      <c r="R1213" s="636"/>
      <c r="S1213" s="636"/>
      <c r="T1213" s="625"/>
      <c r="U1213" s="625"/>
      <c r="V1213" s="356">
        <f t="shared" ref="V1213:V1249" si="2961">(E1213-$E$1212)*100</f>
        <v>0.31000003218650818</v>
      </c>
      <c r="W1213" s="356">
        <f t="shared" ref="W1213:W1249" si="2962">(F1213-$F$1212)*100</f>
        <v>1.74000000115484</v>
      </c>
      <c r="X1213" s="361" t="str">
        <f t="shared" ref="X1213" si="2963">IF(V1213&gt;0,"NORTE","SUL")</f>
        <v>NORTE</v>
      </c>
      <c r="Y1213" s="361" t="str">
        <f t="shared" ref="Y1213" si="2964">IF(W1213&gt;0,"LESTE","OESTE")</f>
        <v>LESTE</v>
      </c>
      <c r="Z1213" s="361" t="str">
        <f t="shared" ref="Z1213" si="2965">IF(AND(X1213="SUL", Y1213="LESTE"),"SUDESTE", IF(AND(X1213="SUL", Y1213="OESTE"), "SUDOESTE", IF(AND(X1213="NORTE", Y1213="LESTE"), "NORDESTE", "NOROESTE")))</f>
        <v>NORDESTE</v>
      </c>
      <c r="AA1213" s="400">
        <f t="shared" ref="AA1213:AA1249" si="2966">ABS(ROUND(W1213,2)/ROUND(I1213,2))</f>
        <v>0.98305084745762705</v>
      </c>
      <c r="AB1213" s="401">
        <f t="shared" ref="AB1213" si="2967">DEGREES(ASIN(AA1213))</f>
        <v>79.436035095313159</v>
      </c>
      <c r="AC1213" s="360" t="s">
        <v>196</v>
      </c>
    </row>
    <row r="1214" spans="1:29" ht="17.25" customHeight="1" x14ac:dyDescent="0.25">
      <c r="A1214" s="434" t="str">
        <f t="shared" si="2848"/>
        <v>MS 301</v>
      </c>
      <c r="B1214" s="661">
        <f t="shared" si="2940"/>
        <v>42</v>
      </c>
      <c r="C1214" s="661" t="str">
        <f t="shared" si="2941"/>
        <v>MS 301-42</v>
      </c>
      <c r="D1214" s="346">
        <f t="shared" si="2952"/>
        <v>42181</v>
      </c>
      <c r="E1214" s="347">
        <v>7161909.2302999999</v>
      </c>
      <c r="F1214" s="348">
        <v>665707.43819999998</v>
      </c>
      <c r="G1214" s="348">
        <v>885.92100000000005</v>
      </c>
      <c r="H1214" s="368">
        <f t="shared" ref="H1214:H1215" si="2968">SQRT((E1214-E1213)^2+(F1214-F1213)^2)*100</f>
        <v>2.8461377378712278</v>
      </c>
      <c r="I1214" s="377">
        <f t="shared" ref="I1214:I1215" si="2969">SQRT((E1214-$E$1212)^2+(F1214-$F$1212)^2)*100</f>
        <v>3.200531236656412</v>
      </c>
      <c r="J1214" s="377">
        <f t="shared" ref="J1214:J1215" si="2970">(G1214-G1213)*100</f>
        <v>0.70000000000618456</v>
      </c>
      <c r="K1214" s="377">
        <f t="shared" ref="K1214:K1215" si="2971">(G1214-$G$1212)*100</f>
        <v>0</v>
      </c>
      <c r="L1214" s="377">
        <f t="shared" ref="L1214:L1215" si="2972">H1214/(D1214-D1213)</f>
        <v>0.4065911054101754</v>
      </c>
      <c r="M1214" s="377">
        <f t="shared" ref="M1214:M1215" si="2973">ABS(J1214/(D1214-D1213))</f>
        <v>0.10000000000088351</v>
      </c>
      <c r="N1214" s="398" t="str">
        <f t="shared" ref="N1214:N1249" si="2974">IF(L1214&lt;=0.25,"OK",IF(AND(0.25&lt;L1214,L1214&lt;=1),"ATENÇÃO",IF(AND(1&lt;L1214,L1214&lt;=4),"ALERTA",IF(AND(4&lt;L1214,L1214&lt;=14),"INTERVENÇÃO","PARALISAÇÃO"))))</f>
        <v>ATENÇÃO</v>
      </c>
      <c r="O1214" s="398" t="str">
        <f t="shared" ref="O1214:O1249" si="2975">IF(M1214&lt;=0.25,"OK",IF(AND(0.25&lt;M1214,M1214&lt;=1),"ATENÇÃO",IF(AND(1&lt;M1214,M1214&lt;=4),"ALERTA",IF(AND(4&lt;M1214,M1214&lt;=14),"INTERVENÇÃO","PARALISAÇÃO"))))</f>
        <v>OK</v>
      </c>
      <c r="P1214" s="398" t="str">
        <f t="shared" ref="P1214:P1215" si="2976">IF(L1214&lt;=1,"COND. MIN.",IF(AND(1&lt;L1214, L1214&lt;=2),"ATENÇÃO",IF(AND(2&lt;L1214,L1214&lt;=5),"ALERTA","INTERVENÇÃO")))</f>
        <v>COND. MIN.</v>
      </c>
      <c r="Q1214" s="398" t="str">
        <f t="shared" si="2960"/>
        <v>COND. MIN.</v>
      </c>
      <c r="R1214" s="636"/>
      <c r="S1214" s="636"/>
      <c r="T1214" s="625"/>
      <c r="U1214" s="625"/>
      <c r="V1214" s="356">
        <f t="shared" si="2961"/>
        <v>3.0500000342726707</v>
      </c>
      <c r="W1214" s="356">
        <f t="shared" si="2962"/>
        <v>0.96999999368563294</v>
      </c>
      <c r="X1214" s="361" t="str">
        <f t="shared" ref="X1214:X1215" si="2977">IF(V1214&gt;0,"NORTE","SUL")</f>
        <v>NORTE</v>
      </c>
      <c r="Y1214" s="361" t="str">
        <f t="shared" ref="Y1214:Y1215" si="2978">IF(W1214&gt;0,"LESTE","OESTE")</f>
        <v>LESTE</v>
      </c>
      <c r="Z1214" s="361" t="str">
        <f t="shared" ref="Z1214:Z1215" si="2979">IF(AND(X1214="SUL", Y1214="LESTE"),"SUDESTE", IF(AND(X1214="SUL", Y1214="OESTE"), "SUDOESTE", IF(AND(X1214="NORTE", Y1214="LESTE"), "NORDESTE", "NOROESTE")))</f>
        <v>NORDESTE</v>
      </c>
      <c r="AA1214" s="400">
        <f t="shared" si="2966"/>
        <v>0.30312499999999998</v>
      </c>
      <c r="AB1214" s="401">
        <f t="shared" ref="AB1214:AB1215" si="2980">DEGREES(ASIN(AA1214))</f>
        <v>17.64539492105224</v>
      </c>
      <c r="AC1214" s="360"/>
    </row>
    <row r="1215" spans="1:29" ht="17.25" customHeight="1" x14ac:dyDescent="0.25">
      <c r="A1215" s="434" t="str">
        <f t="shared" si="2848"/>
        <v>MS 301</v>
      </c>
      <c r="B1215" s="661">
        <f t="shared" si="2940"/>
        <v>43</v>
      </c>
      <c r="C1215" s="661" t="str">
        <f t="shared" si="2941"/>
        <v>MS 301-43</v>
      </c>
      <c r="D1215" s="346">
        <f t="shared" si="2952"/>
        <v>42188</v>
      </c>
      <c r="E1215" s="347">
        <v>7161909.1908</v>
      </c>
      <c r="F1215" s="348">
        <v>665707.42420000001</v>
      </c>
      <c r="G1215" s="348">
        <v>885.91399999999999</v>
      </c>
      <c r="H1215" s="368">
        <f t="shared" si="2968"/>
        <v>4.1907636482264801</v>
      </c>
      <c r="I1215" s="377">
        <f t="shared" si="2969"/>
        <v>0.99744670675156777</v>
      </c>
      <c r="J1215" s="377">
        <f t="shared" si="2970"/>
        <v>-0.70000000000618456</v>
      </c>
      <c r="K1215" s="377">
        <f t="shared" si="2971"/>
        <v>-0.70000000000618456</v>
      </c>
      <c r="L1215" s="377">
        <f t="shared" si="2972"/>
        <v>0.59868052117521142</v>
      </c>
      <c r="M1215" s="377">
        <f t="shared" si="2973"/>
        <v>0.10000000000088351</v>
      </c>
      <c r="N1215" s="398" t="str">
        <f t="shared" si="2974"/>
        <v>ATENÇÃO</v>
      </c>
      <c r="O1215" s="398" t="str">
        <f t="shared" si="2975"/>
        <v>OK</v>
      </c>
      <c r="P1215" s="398" t="str">
        <f t="shared" si="2976"/>
        <v>COND. MIN.</v>
      </c>
      <c r="Q1215" s="398" t="str">
        <f t="shared" si="2960"/>
        <v>COND. MIN.</v>
      </c>
      <c r="R1215" s="636"/>
      <c r="S1215" s="636"/>
      <c r="T1215" s="625"/>
      <c r="U1215" s="625"/>
      <c r="V1215" s="356">
        <f t="shared" si="2961"/>
        <v>-0.8999999612569809</v>
      </c>
      <c r="W1215" s="356">
        <f t="shared" si="2962"/>
        <v>-0.43000000296160579</v>
      </c>
      <c r="X1215" s="361" t="str">
        <f t="shared" si="2977"/>
        <v>SUL</v>
      </c>
      <c r="Y1215" s="361" t="str">
        <f t="shared" si="2978"/>
        <v>OESTE</v>
      </c>
      <c r="Z1215" s="361" t="str">
        <f t="shared" si="2979"/>
        <v>SUDOESTE</v>
      </c>
      <c r="AA1215" s="400">
        <f t="shared" si="2966"/>
        <v>0.43</v>
      </c>
      <c r="AB1215" s="401">
        <f t="shared" si="2980"/>
        <v>25.467560142472369</v>
      </c>
      <c r="AC1215" s="360"/>
    </row>
    <row r="1216" spans="1:29" ht="17.25" customHeight="1" x14ac:dyDescent="0.25">
      <c r="A1216" s="434" t="str">
        <f t="shared" si="2848"/>
        <v>MS 301</v>
      </c>
      <c r="B1216" s="661">
        <f t="shared" si="2940"/>
        <v>44</v>
      </c>
      <c r="C1216" s="661" t="str">
        <f t="shared" si="2941"/>
        <v>MS 301-44</v>
      </c>
      <c r="D1216" s="346">
        <f t="shared" si="2952"/>
        <v>42195</v>
      </c>
      <c r="E1216" s="347">
        <v>7161909.2034999998</v>
      </c>
      <c r="F1216" s="348">
        <v>665707.42850000004</v>
      </c>
      <c r="G1216" s="348">
        <v>885.91399999999999</v>
      </c>
      <c r="H1216" s="368">
        <f t="shared" ref="H1216:H1217" si="2981">SQRT((E1216-E1215)^2+(F1216-F1215)^2)*100</f>
        <v>1.3408206306447419</v>
      </c>
      <c r="I1216" s="377">
        <f t="shared" ref="I1216:I1217" si="2982">SQRT((E1216-$E$1212)^2+(F1216-$F$1212)^2)*100</f>
        <v>0.37000002339482307</v>
      </c>
      <c r="J1216" s="377">
        <f t="shared" ref="J1216:J1217" si="2983">(G1216-G1215)*100</f>
        <v>0</v>
      </c>
      <c r="K1216" s="377">
        <f t="shared" ref="K1216:K1217" si="2984">(G1216-$G$1212)*100</f>
        <v>-0.70000000000618456</v>
      </c>
      <c r="L1216" s="377">
        <f t="shared" ref="L1216:L1217" si="2985">H1216/(D1216-D1215)</f>
        <v>0.19154580437782026</v>
      </c>
      <c r="M1216" s="377">
        <f t="shared" ref="M1216:M1217" si="2986">ABS(J1216/(D1216-D1215))</f>
        <v>0</v>
      </c>
      <c r="N1216" s="398" t="str">
        <f t="shared" si="2974"/>
        <v>OK</v>
      </c>
      <c r="O1216" s="398" t="str">
        <f t="shared" si="2975"/>
        <v>OK</v>
      </c>
      <c r="P1216" s="398" t="str">
        <f t="shared" ref="P1216:P1217" si="2987">IF(L1216&lt;=1,"COND. MIN.",IF(AND(1&lt;L1216, L1216&lt;=2),"ATENÇÃO",IF(AND(2&lt;L1216,L1216&lt;=5),"ALERTA","INTERVENÇÃO")))</f>
        <v>COND. MIN.</v>
      </c>
      <c r="Q1216" s="398" t="str">
        <f t="shared" si="2960"/>
        <v>COND. MIN.</v>
      </c>
      <c r="R1216" s="636"/>
      <c r="S1216" s="636"/>
      <c r="T1216" s="625"/>
      <c r="U1216" s="625"/>
      <c r="V1216" s="356">
        <f t="shared" si="2961"/>
        <v>0.37000002339482307</v>
      </c>
      <c r="W1216" s="356">
        <f t="shared" si="2962"/>
        <v>0</v>
      </c>
      <c r="X1216" s="361" t="str">
        <f t="shared" ref="X1216:X1217" si="2988">IF(V1216&gt;0,"NORTE","SUL")</f>
        <v>NORTE</v>
      </c>
      <c r="Y1216" s="361" t="str">
        <f t="shared" ref="Y1216:Y1217" si="2989">IF(W1216&gt;0,"LESTE","OESTE")</f>
        <v>OESTE</v>
      </c>
      <c r="Z1216" s="361" t="str">
        <f t="shared" ref="Z1216:Z1217" si="2990">IF(AND(X1216="SUL", Y1216="LESTE"),"SUDESTE", IF(AND(X1216="SUL", Y1216="OESTE"), "SUDOESTE", IF(AND(X1216="NORTE", Y1216="LESTE"), "NORDESTE", "NOROESTE")))</f>
        <v>NOROESTE</v>
      </c>
      <c r="AA1216" s="400">
        <f t="shared" si="2966"/>
        <v>0</v>
      </c>
      <c r="AB1216" s="401">
        <f t="shared" ref="AB1216:AB1217" si="2991">DEGREES(ASIN(AA1216))</f>
        <v>0</v>
      </c>
      <c r="AC1216" s="360"/>
    </row>
    <row r="1217" spans="1:29" ht="17.25" customHeight="1" x14ac:dyDescent="0.25">
      <c r="A1217" s="434" t="str">
        <f t="shared" si="2848"/>
        <v>MS 301</v>
      </c>
      <c r="B1217" s="661">
        <f t="shared" si="2940"/>
        <v>45</v>
      </c>
      <c r="C1217" s="661" t="str">
        <f t="shared" si="2941"/>
        <v>MS 301-45</v>
      </c>
      <c r="D1217" s="346">
        <f t="shared" si="2952"/>
        <v>42202</v>
      </c>
      <c r="E1217" s="347">
        <v>7161909.1924999999</v>
      </c>
      <c r="F1217" s="348">
        <v>665707.43160000001</v>
      </c>
      <c r="G1217" s="348">
        <v>885.90899999999999</v>
      </c>
      <c r="H1217" s="368">
        <f t="shared" si="2981"/>
        <v>1.1428473149066602</v>
      </c>
      <c r="I1217" s="377">
        <f t="shared" si="2982"/>
        <v>0.79309517426577902</v>
      </c>
      <c r="J1217" s="377">
        <f t="shared" si="2983"/>
        <v>-0.49999999999954525</v>
      </c>
      <c r="K1217" s="377">
        <f t="shared" si="2984"/>
        <v>-1.2000000000057298</v>
      </c>
      <c r="L1217" s="377">
        <f t="shared" si="2985"/>
        <v>0.16326390212952288</v>
      </c>
      <c r="M1217" s="377">
        <f t="shared" si="2986"/>
        <v>7.1428571428506463E-2</v>
      </c>
      <c r="N1217" s="398" t="str">
        <f t="shared" si="2974"/>
        <v>OK</v>
      </c>
      <c r="O1217" s="398" t="str">
        <f t="shared" si="2975"/>
        <v>OK</v>
      </c>
      <c r="P1217" s="398" t="str">
        <f t="shared" si="2987"/>
        <v>COND. MIN.</v>
      </c>
      <c r="Q1217" s="398" t="str">
        <f t="shared" si="2960"/>
        <v>COND. MIN.</v>
      </c>
      <c r="R1217" s="636"/>
      <c r="S1217" s="636"/>
      <c r="T1217" s="625"/>
      <c r="U1217" s="625"/>
      <c r="V1217" s="356">
        <f t="shared" si="2961"/>
        <v>-0.72999997064471245</v>
      </c>
      <c r="W1217" s="356">
        <f t="shared" si="2962"/>
        <v>0.30999999726191163</v>
      </c>
      <c r="X1217" s="361" t="str">
        <f t="shared" si="2988"/>
        <v>SUL</v>
      </c>
      <c r="Y1217" s="361" t="str">
        <f t="shared" si="2989"/>
        <v>LESTE</v>
      </c>
      <c r="Z1217" s="361" t="str">
        <f t="shared" si="2990"/>
        <v>SUDESTE</v>
      </c>
      <c r="AA1217" s="400">
        <f t="shared" si="2966"/>
        <v>0.39240506329113922</v>
      </c>
      <c r="AB1217" s="401">
        <f t="shared" si="2991"/>
        <v>23.104232473124533</v>
      </c>
      <c r="AC1217" s="360"/>
    </row>
    <row r="1218" spans="1:29" ht="17.25" customHeight="1" x14ac:dyDescent="0.25">
      <c r="A1218" s="434" t="str">
        <f t="shared" si="2848"/>
        <v>MS 301</v>
      </c>
      <c r="B1218" s="661">
        <f t="shared" si="2940"/>
        <v>46</v>
      </c>
      <c r="C1218" s="661" t="str">
        <f t="shared" si="2941"/>
        <v>MS 301-46</v>
      </c>
      <c r="D1218" s="346">
        <f t="shared" si="2952"/>
        <v>42209</v>
      </c>
      <c r="E1218" s="347">
        <v>7161909.1957</v>
      </c>
      <c r="F1218" s="348">
        <v>665707.42520000006</v>
      </c>
      <c r="G1218" s="348">
        <v>885.91099999999994</v>
      </c>
      <c r="H1218" s="368">
        <f t="shared" ref="H1218:H1219" si="2992">SQRT((E1218-E1217)^2+(F1218-F1217)^2)*100</f>
        <v>0.7155417555488337</v>
      </c>
      <c r="I1218" s="377">
        <f t="shared" ref="I1218:I1219" si="2993">SQRT((E1218-$E$1212)^2+(F1218-$F$1212)^2)*100</f>
        <v>0.52630785884799691</v>
      </c>
      <c r="J1218" s="377">
        <f t="shared" ref="J1218:J1219" si="2994">(G1218-G1217)*100</f>
        <v>0.19999999999527063</v>
      </c>
      <c r="K1218" s="377">
        <f t="shared" ref="K1218:K1219" si="2995">(G1218-$G$1212)*100</f>
        <v>-1.0000000000104592</v>
      </c>
      <c r="L1218" s="377">
        <f t="shared" ref="L1218:L1219" si="2996">H1218/(D1218-D1217)</f>
        <v>0.10222025079269052</v>
      </c>
      <c r="M1218" s="377">
        <f t="shared" ref="M1218:M1219" si="2997">ABS(J1218/(D1218-D1217))</f>
        <v>2.8571428570752948E-2</v>
      </c>
      <c r="N1218" s="398" t="str">
        <f t="shared" si="2974"/>
        <v>OK</v>
      </c>
      <c r="O1218" s="398" t="str">
        <f t="shared" si="2975"/>
        <v>OK</v>
      </c>
      <c r="P1218" s="398" t="str">
        <f t="shared" ref="P1218:P1219" si="2998">IF(L1218&lt;=1,"COND. MIN.",IF(AND(1&lt;L1218, L1218&lt;=2),"ATENÇÃO",IF(AND(2&lt;L1218,L1218&lt;=5),"ALERTA","INTERVENÇÃO")))</f>
        <v>COND. MIN.</v>
      </c>
      <c r="Q1218" s="398" t="str">
        <f t="shared" si="2960"/>
        <v>COND. MIN.</v>
      </c>
      <c r="R1218" s="636"/>
      <c r="S1218" s="636"/>
      <c r="T1218" s="625"/>
      <c r="U1218" s="625"/>
      <c r="V1218" s="356">
        <f t="shared" si="2961"/>
        <v>-0.40999995544552803</v>
      </c>
      <c r="W1218" s="356">
        <f t="shared" si="2962"/>
        <v>-0.32999999821186066</v>
      </c>
      <c r="X1218" s="361" t="str">
        <f t="shared" ref="X1218:X1219" si="2999">IF(V1218&gt;0,"NORTE","SUL")</f>
        <v>SUL</v>
      </c>
      <c r="Y1218" s="361" t="str">
        <f t="shared" ref="Y1218:Y1219" si="3000">IF(W1218&gt;0,"LESTE","OESTE")</f>
        <v>OESTE</v>
      </c>
      <c r="Z1218" s="361" t="str">
        <f t="shared" ref="Z1218:Z1219" si="3001">IF(AND(X1218="SUL", Y1218="LESTE"),"SUDESTE", IF(AND(X1218="SUL", Y1218="OESTE"), "SUDOESTE", IF(AND(X1218="NORTE", Y1218="LESTE"), "NORDESTE", "NOROESTE")))</f>
        <v>SUDOESTE</v>
      </c>
      <c r="AA1218" s="400">
        <f t="shared" si="2966"/>
        <v>0.62264150943396224</v>
      </c>
      <c r="AB1218" s="401">
        <f t="shared" ref="AB1218:AB1219" si="3002">DEGREES(ASIN(AA1218))</f>
        <v>38.509289124435114</v>
      </c>
      <c r="AC1218" s="360"/>
    </row>
    <row r="1219" spans="1:29" ht="17.25" customHeight="1" x14ac:dyDescent="0.25">
      <c r="A1219" s="434" t="str">
        <f t="shared" si="2848"/>
        <v>MS 301</v>
      </c>
      <c r="B1219" s="661">
        <f t="shared" si="2940"/>
        <v>47</v>
      </c>
      <c r="C1219" s="661" t="str">
        <f t="shared" si="2941"/>
        <v>MS 301-47</v>
      </c>
      <c r="D1219" s="346">
        <f t="shared" si="2952"/>
        <v>42216</v>
      </c>
      <c r="E1219" s="347">
        <v>7161909.2019999996</v>
      </c>
      <c r="F1219" s="348">
        <v>665707.4301</v>
      </c>
      <c r="G1219" s="348">
        <v>885.90800000000002</v>
      </c>
      <c r="H1219" s="368">
        <f t="shared" si="2992"/>
        <v>0.79812275787992204</v>
      </c>
      <c r="I1219" s="377">
        <f t="shared" si="2993"/>
        <v>0.2720294068332656</v>
      </c>
      <c r="J1219" s="377">
        <f t="shared" si="2994"/>
        <v>-0.29999999999290594</v>
      </c>
      <c r="K1219" s="377">
        <f t="shared" si="2995"/>
        <v>-1.3000000000033651</v>
      </c>
      <c r="L1219" s="377">
        <f t="shared" si="2996"/>
        <v>0.11401753683998886</v>
      </c>
      <c r="M1219" s="377">
        <f t="shared" si="2997"/>
        <v>4.2857142856129418E-2</v>
      </c>
      <c r="N1219" s="398" t="str">
        <f t="shared" si="2974"/>
        <v>OK</v>
      </c>
      <c r="O1219" s="398" t="str">
        <f t="shared" si="2975"/>
        <v>OK</v>
      </c>
      <c r="P1219" s="398" t="str">
        <f t="shared" si="2998"/>
        <v>COND. MIN.</v>
      </c>
      <c r="Q1219" s="398" t="str">
        <f t="shared" si="2960"/>
        <v>COND. MIN.</v>
      </c>
      <c r="R1219" s="636"/>
      <c r="S1219" s="636"/>
      <c r="T1219" s="625"/>
      <c r="U1219" s="625"/>
      <c r="V1219" s="356">
        <f t="shared" si="2961"/>
        <v>0.2199999988079071</v>
      </c>
      <c r="W1219" s="356">
        <f t="shared" si="2962"/>
        <v>0.15999999595806003</v>
      </c>
      <c r="X1219" s="361" t="str">
        <f t="shared" si="2999"/>
        <v>NORTE</v>
      </c>
      <c r="Y1219" s="361" t="str">
        <f t="shared" si="3000"/>
        <v>LESTE</v>
      </c>
      <c r="Z1219" s="361" t="str">
        <f t="shared" si="3001"/>
        <v>NORDESTE</v>
      </c>
      <c r="AA1219" s="400">
        <f t="shared" si="2966"/>
        <v>0.59259259259259256</v>
      </c>
      <c r="AB1219" s="401">
        <f t="shared" si="3002"/>
        <v>36.341203093784891</v>
      </c>
      <c r="AC1219" s="360"/>
    </row>
    <row r="1220" spans="1:29" ht="17.25" customHeight="1" x14ac:dyDescent="0.25">
      <c r="A1220" s="434" t="str">
        <f t="shared" si="2848"/>
        <v>MS 301</v>
      </c>
      <c r="B1220" s="661">
        <f t="shared" si="2940"/>
        <v>48</v>
      </c>
      <c r="C1220" s="661" t="str">
        <f t="shared" si="2941"/>
        <v>MS 301-48</v>
      </c>
      <c r="D1220" s="346">
        <f t="shared" si="2952"/>
        <v>42223</v>
      </c>
      <c r="E1220" s="347">
        <v>7161909.1946999999</v>
      </c>
      <c r="F1220" s="348">
        <v>665707.42790000001</v>
      </c>
      <c r="G1220" s="348">
        <v>885.90599999999995</v>
      </c>
      <c r="H1220" s="368">
        <f t="shared" ref="H1220" si="3003">SQRT((E1220-E1219)^2+(F1220-F1219)^2)*100</f>
        <v>0.76243029623484937</v>
      </c>
      <c r="I1220" s="377">
        <f t="shared" ref="I1220" si="3004">SQRT((E1220-$E$1212)^2+(F1220-$F$1212)^2)*100</f>
        <v>0.51351725542139659</v>
      </c>
      <c r="J1220" s="377">
        <f t="shared" ref="J1220" si="3005">(G1220-G1219)*100</f>
        <v>-0.20000000000663931</v>
      </c>
      <c r="K1220" s="377">
        <f t="shared" ref="K1220" si="3006">(G1220-$G$1212)*100</f>
        <v>-1.5000000000100044</v>
      </c>
      <c r="L1220" s="377">
        <f t="shared" ref="L1220" si="3007">H1220/(D1220-D1219)</f>
        <v>0.10891861374783562</v>
      </c>
      <c r="M1220" s="377">
        <f t="shared" ref="M1220" si="3008">ABS(J1220/(D1220-D1219))</f>
        <v>2.8571428572377044E-2</v>
      </c>
      <c r="N1220" s="398" t="str">
        <f t="shared" si="2974"/>
        <v>OK</v>
      </c>
      <c r="O1220" s="398" t="str">
        <f t="shared" si="2975"/>
        <v>OK</v>
      </c>
      <c r="P1220" s="398" t="str">
        <f t="shared" ref="P1220" si="3009">IF(L1220&lt;=1,"COND. MIN.",IF(AND(1&lt;L1220, L1220&lt;=2),"ATENÇÃO",IF(AND(2&lt;L1220,L1220&lt;=5),"ALERTA","INTERVENÇÃO")))</f>
        <v>COND. MIN.</v>
      </c>
      <c r="Q1220" s="398" t="str">
        <f t="shared" si="2960"/>
        <v>COND. MIN.</v>
      </c>
      <c r="R1220" s="636"/>
      <c r="S1220" s="636"/>
      <c r="T1220" s="625"/>
      <c r="U1220" s="625"/>
      <c r="V1220" s="356">
        <f t="shared" si="2961"/>
        <v>-0.50999997183680534</v>
      </c>
      <c r="W1220" s="356">
        <f t="shared" si="2962"/>
        <v>-6.0000002849847078E-2</v>
      </c>
      <c r="X1220" s="361" t="str">
        <f t="shared" ref="X1220" si="3010">IF(V1220&gt;0,"NORTE","SUL")</f>
        <v>SUL</v>
      </c>
      <c r="Y1220" s="361" t="str">
        <f t="shared" ref="Y1220" si="3011">IF(W1220&gt;0,"LESTE","OESTE")</f>
        <v>OESTE</v>
      </c>
      <c r="Z1220" s="361" t="str">
        <f t="shared" ref="Z1220" si="3012">IF(AND(X1220="SUL", Y1220="LESTE"),"SUDESTE", IF(AND(X1220="SUL", Y1220="OESTE"), "SUDOESTE", IF(AND(X1220="NORTE", Y1220="LESTE"), "NORDESTE", "NOROESTE")))</f>
        <v>SUDOESTE</v>
      </c>
      <c r="AA1220" s="400">
        <f t="shared" si="2966"/>
        <v>0.11764705882352941</v>
      </c>
      <c r="AB1220" s="401">
        <f t="shared" ref="AB1220" si="3013">DEGREES(ASIN(AA1220))</f>
        <v>6.756327030587828</v>
      </c>
      <c r="AC1220" s="360"/>
    </row>
    <row r="1221" spans="1:29" ht="17.25" customHeight="1" x14ac:dyDescent="0.25">
      <c r="A1221" s="434" t="str">
        <f t="shared" si="2848"/>
        <v>MS 301</v>
      </c>
      <c r="B1221" s="661">
        <f t="shared" si="2940"/>
        <v>49</v>
      </c>
      <c r="C1221" s="661" t="str">
        <f t="shared" si="2941"/>
        <v>MS 301-49</v>
      </c>
      <c r="D1221" s="346">
        <f t="shared" si="2952"/>
        <v>42230</v>
      </c>
      <c r="E1221" s="347">
        <v>7161909.2012</v>
      </c>
      <c r="F1221" s="348">
        <v>665707.4327</v>
      </c>
      <c r="G1221" s="348">
        <v>885.90700000000004</v>
      </c>
      <c r="H1221" s="368">
        <f t="shared" ref="H1221:H1223" si="3014">SQRT((E1221-E1220)^2+(F1221-F1220)^2)*100</f>
        <v>0.80802228742123361</v>
      </c>
      <c r="I1221" s="377">
        <f t="shared" ref="I1221:I1223" si="3015">SQRT((E1221-$E$1212)^2+(F1221-$F$1212)^2)*100</f>
        <v>0.44271888240746587</v>
      </c>
      <c r="J1221" s="377">
        <f t="shared" ref="J1221:J1223" si="3016">(G1221-G1220)*100</f>
        <v>0.100000000009004</v>
      </c>
      <c r="K1221" s="377">
        <f t="shared" ref="K1221:K1223" si="3017">(G1221-$G$1212)*100</f>
        <v>-1.4000000000010004</v>
      </c>
      <c r="L1221" s="377">
        <f t="shared" ref="L1221:L1223" si="3018">H1221/(D1221-D1220)</f>
        <v>0.11543175534589052</v>
      </c>
      <c r="M1221" s="377">
        <f t="shared" ref="M1221:M1223" si="3019">ABS(J1221/(D1221-D1220))</f>
        <v>1.4285714287000571E-2</v>
      </c>
      <c r="N1221" s="398" t="str">
        <f t="shared" si="2974"/>
        <v>OK</v>
      </c>
      <c r="O1221" s="398" t="str">
        <f t="shared" si="2975"/>
        <v>OK</v>
      </c>
      <c r="P1221" s="398" t="str">
        <f t="shared" ref="P1221:P1223" si="3020">IF(L1221&lt;=1,"COND. MIN.",IF(AND(1&lt;L1221, L1221&lt;=2),"ATENÇÃO",IF(AND(2&lt;L1221,L1221&lt;=5),"ALERTA","INTERVENÇÃO")))</f>
        <v>COND. MIN.</v>
      </c>
      <c r="Q1221" s="398" t="str">
        <f t="shared" si="2960"/>
        <v>COND. MIN.</v>
      </c>
      <c r="R1221" s="636"/>
      <c r="S1221" s="636"/>
      <c r="T1221" s="625"/>
      <c r="U1221" s="625"/>
      <c r="V1221" s="356">
        <f t="shared" si="2961"/>
        <v>0.14000004157423973</v>
      </c>
      <c r="W1221" s="356">
        <f t="shared" si="2962"/>
        <v>0.41999999666586518</v>
      </c>
      <c r="X1221" s="361" t="str">
        <f t="shared" ref="X1221:X1223" si="3021">IF(V1221&gt;0,"NORTE","SUL")</f>
        <v>NORTE</v>
      </c>
      <c r="Y1221" s="361" t="str">
        <f t="shared" ref="Y1221:Y1223" si="3022">IF(W1221&gt;0,"LESTE","OESTE")</f>
        <v>LESTE</v>
      </c>
      <c r="Z1221" s="361" t="str">
        <f t="shared" ref="Z1221:Z1223" si="3023">IF(AND(X1221="SUL", Y1221="LESTE"),"SUDESTE", IF(AND(X1221="SUL", Y1221="OESTE"), "SUDOESTE", IF(AND(X1221="NORTE", Y1221="LESTE"), "NORDESTE", "NOROESTE")))</f>
        <v>NORDESTE</v>
      </c>
      <c r="AA1221" s="400">
        <f t="shared" si="2966"/>
        <v>0.95454545454545447</v>
      </c>
      <c r="AB1221" s="401">
        <f t="shared" ref="AB1221:AB1223" si="3024">DEGREES(ASIN(AA1221))</f>
        <v>72.658557197240214</v>
      </c>
      <c r="AC1221" s="360"/>
    </row>
    <row r="1222" spans="1:29" ht="17.25" customHeight="1" x14ac:dyDescent="0.25">
      <c r="A1222" s="434" t="str">
        <f t="shared" si="2848"/>
        <v>MS 301</v>
      </c>
      <c r="B1222" s="661">
        <f t="shared" si="2940"/>
        <v>50</v>
      </c>
      <c r="C1222" s="661" t="str">
        <f t="shared" si="2941"/>
        <v>MS 301-50</v>
      </c>
      <c r="D1222" s="346">
        <f t="shared" si="2952"/>
        <v>42244</v>
      </c>
      <c r="E1222" s="347">
        <v>7161909.2028999999</v>
      </c>
      <c r="F1222" s="348">
        <v>665707.42379999999</v>
      </c>
      <c r="G1222" s="348">
        <v>885.90300000000002</v>
      </c>
      <c r="H1222" s="368">
        <f t="shared" si="3014"/>
        <v>0.90609050294487048</v>
      </c>
      <c r="I1222" s="377">
        <f t="shared" si="3015"/>
        <v>0.56302755219034328</v>
      </c>
      <c r="J1222" s="377">
        <f t="shared" si="3016"/>
        <v>-0.40000000000190994</v>
      </c>
      <c r="K1222" s="377">
        <f t="shared" si="3017"/>
        <v>-1.8000000000029104</v>
      </c>
      <c r="L1222" s="377">
        <f t="shared" si="3018"/>
        <v>6.4720750210347885E-2</v>
      </c>
      <c r="M1222" s="377">
        <f t="shared" si="3019"/>
        <v>2.8571428571564996E-2</v>
      </c>
      <c r="N1222" s="398" t="str">
        <f t="shared" si="2974"/>
        <v>OK</v>
      </c>
      <c r="O1222" s="398" t="str">
        <f t="shared" si="2975"/>
        <v>OK</v>
      </c>
      <c r="P1222" s="398" t="str">
        <f t="shared" si="3020"/>
        <v>COND. MIN.</v>
      </c>
      <c r="Q1222" s="398" t="str">
        <f t="shared" si="2960"/>
        <v>COND. MIN.</v>
      </c>
      <c r="R1222" s="636"/>
      <c r="S1222" s="636"/>
      <c r="T1222" s="625"/>
      <c r="U1222" s="625"/>
      <c r="V1222" s="356">
        <f t="shared" si="2961"/>
        <v>0.31000003218650818</v>
      </c>
      <c r="W1222" s="356">
        <f t="shared" si="2962"/>
        <v>-0.47000000486150384</v>
      </c>
      <c r="X1222" s="361" t="str">
        <f t="shared" si="3021"/>
        <v>NORTE</v>
      </c>
      <c r="Y1222" s="361" t="str">
        <f t="shared" si="3022"/>
        <v>OESTE</v>
      </c>
      <c r="Z1222" s="361" t="str">
        <f t="shared" si="3023"/>
        <v>NOROESTE</v>
      </c>
      <c r="AA1222" s="400">
        <f t="shared" si="2966"/>
        <v>0.83928571428571419</v>
      </c>
      <c r="AB1222" s="401">
        <f t="shared" si="3024"/>
        <v>57.064769502843397</v>
      </c>
      <c r="AC1222" s="360"/>
    </row>
    <row r="1223" spans="1:29" ht="17.25" customHeight="1" x14ac:dyDescent="0.25">
      <c r="A1223" s="434" t="str">
        <f t="shared" si="2848"/>
        <v>MS 301</v>
      </c>
      <c r="B1223" s="661">
        <f t="shared" si="2940"/>
        <v>51</v>
      </c>
      <c r="C1223" s="661" t="str">
        <f t="shared" si="2941"/>
        <v>MS 301-51</v>
      </c>
      <c r="D1223" s="346">
        <f t="shared" si="2952"/>
        <v>42251</v>
      </c>
      <c r="E1223" s="347">
        <v>7161909.2001999998</v>
      </c>
      <c r="F1223" s="348">
        <v>665707.41989999998</v>
      </c>
      <c r="G1223" s="348">
        <v>885.89800000000002</v>
      </c>
      <c r="H1223" s="368">
        <f t="shared" si="3014"/>
        <v>0.47434165388467286</v>
      </c>
      <c r="I1223" s="377">
        <f t="shared" si="3015"/>
        <v>0.8609297370880864</v>
      </c>
      <c r="J1223" s="377">
        <f t="shared" si="3016"/>
        <v>-0.49999999999954525</v>
      </c>
      <c r="K1223" s="377">
        <f t="shared" si="3017"/>
        <v>-2.3000000000024556</v>
      </c>
      <c r="L1223" s="377">
        <f t="shared" si="3018"/>
        <v>6.7763093412096118E-2</v>
      </c>
      <c r="M1223" s="377">
        <f t="shared" si="3019"/>
        <v>7.1428571428506463E-2</v>
      </c>
      <c r="N1223" s="398" t="str">
        <f t="shared" si="2974"/>
        <v>OK</v>
      </c>
      <c r="O1223" s="398" t="str">
        <f t="shared" si="2975"/>
        <v>OK</v>
      </c>
      <c r="P1223" s="398" t="str">
        <f t="shared" si="3020"/>
        <v>COND. MIN.</v>
      </c>
      <c r="Q1223" s="398" t="str">
        <f t="shared" si="2960"/>
        <v>COND. MIN.</v>
      </c>
      <c r="R1223" s="636"/>
      <c r="S1223" s="636"/>
      <c r="T1223" s="625"/>
      <c r="U1223" s="625"/>
      <c r="V1223" s="356">
        <f t="shared" si="2961"/>
        <v>4.0000025182962418E-2</v>
      </c>
      <c r="W1223" s="356">
        <f t="shared" si="2962"/>
        <v>-0.86000000592321157</v>
      </c>
      <c r="X1223" s="361" t="str">
        <f t="shared" si="3021"/>
        <v>NORTE</v>
      </c>
      <c r="Y1223" s="361" t="str">
        <f t="shared" si="3022"/>
        <v>OESTE</v>
      </c>
      <c r="Z1223" s="361" t="str">
        <f t="shared" si="3023"/>
        <v>NOROESTE</v>
      </c>
      <c r="AA1223" s="400">
        <f t="shared" si="2966"/>
        <v>1</v>
      </c>
      <c r="AB1223" s="401">
        <f t="shared" si="3024"/>
        <v>90</v>
      </c>
      <c r="AC1223" s="360"/>
    </row>
    <row r="1224" spans="1:29" ht="17.25" customHeight="1" x14ac:dyDescent="0.25">
      <c r="A1224" s="434" t="str">
        <f t="shared" si="2848"/>
        <v>MS 301</v>
      </c>
      <c r="B1224" s="661">
        <f t="shared" si="2940"/>
        <v>52</v>
      </c>
      <c r="C1224" s="661" t="str">
        <f t="shared" si="2941"/>
        <v>MS 301-52</v>
      </c>
      <c r="D1224" s="346">
        <f t="shared" si="2952"/>
        <v>42258</v>
      </c>
      <c r="E1224" s="347">
        <v>7161909.1958999997</v>
      </c>
      <c r="F1224" s="348">
        <v>665707.41989999998</v>
      </c>
      <c r="G1224" s="348">
        <v>885.899</v>
      </c>
      <c r="H1224" s="368">
        <f t="shared" ref="H1224" si="3025">SQRT((E1224-E1223)^2+(F1224-F1223)^2)*100</f>
        <v>0.43000001460313797</v>
      </c>
      <c r="I1224" s="377">
        <f t="shared" ref="I1224" si="3026">SQRT((E1224-$E$1212)^2+(F1224-$F$1212)^2)*100</f>
        <v>0.94429868258706207</v>
      </c>
      <c r="J1224" s="377">
        <f t="shared" ref="J1224" si="3027">(G1224-G1223)*100</f>
        <v>9.9999999997635314E-2</v>
      </c>
      <c r="K1224" s="377">
        <f t="shared" ref="K1224" si="3028">(G1224-$G$1212)*100</f>
        <v>-2.2000000000048203</v>
      </c>
      <c r="L1224" s="377">
        <f t="shared" ref="L1224" si="3029">H1224/(D1224-D1223)</f>
        <v>6.1428573514733999E-2</v>
      </c>
      <c r="M1224" s="377">
        <f t="shared" ref="M1224" si="3030">ABS(J1224/(D1224-D1223))</f>
        <v>1.4285714285376474E-2</v>
      </c>
      <c r="N1224" s="398" t="str">
        <f t="shared" si="2974"/>
        <v>OK</v>
      </c>
      <c r="O1224" s="398" t="str">
        <f t="shared" si="2975"/>
        <v>OK</v>
      </c>
      <c r="P1224" s="398" t="str">
        <f t="shared" ref="P1224" si="3031">IF(L1224&lt;=1,"COND. MIN.",IF(AND(1&lt;L1224, L1224&lt;=2),"ATENÇÃO",IF(AND(2&lt;L1224,L1224&lt;=5),"ALERTA","INTERVENÇÃO")))</f>
        <v>COND. MIN.</v>
      </c>
      <c r="Q1224" s="398" t="str">
        <f t="shared" si="2960"/>
        <v>COND. MIN.</v>
      </c>
      <c r="R1224" s="636"/>
      <c r="S1224" s="636"/>
      <c r="T1224" s="625"/>
      <c r="U1224" s="625"/>
      <c r="V1224" s="356">
        <f t="shared" si="2961"/>
        <v>-0.38999998942017555</v>
      </c>
      <c r="W1224" s="356">
        <f t="shared" si="2962"/>
        <v>-0.86000000592321157</v>
      </c>
      <c r="X1224" s="361" t="str">
        <f t="shared" ref="X1224" si="3032">IF(V1224&gt;0,"NORTE","SUL")</f>
        <v>SUL</v>
      </c>
      <c r="Y1224" s="361" t="str">
        <f t="shared" ref="Y1224" si="3033">IF(W1224&gt;0,"LESTE","OESTE")</f>
        <v>OESTE</v>
      </c>
      <c r="Z1224" s="361" t="str">
        <f t="shared" ref="Z1224" si="3034">IF(AND(X1224="SUL", Y1224="LESTE"),"SUDESTE", IF(AND(X1224="SUL", Y1224="OESTE"), "SUDOESTE", IF(AND(X1224="NORTE", Y1224="LESTE"), "NORDESTE", "NOROESTE")))</f>
        <v>SUDOESTE</v>
      </c>
      <c r="AA1224" s="400">
        <f t="shared" si="2966"/>
        <v>0.91489361702127658</v>
      </c>
      <c r="AB1224" s="401">
        <f t="shared" ref="AB1224" si="3035">DEGREES(ASIN(AA1224))</f>
        <v>66.190623774303759</v>
      </c>
      <c r="AC1224" s="360"/>
    </row>
    <row r="1225" spans="1:29" ht="17.25" customHeight="1" x14ac:dyDescent="0.25">
      <c r="A1225" s="434" t="str">
        <f t="shared" si="2848"/>
        <v>MS 301</v>
      </c>
      <c r="B1225" s="661">
        <f t="shared" si="2940"/>
        <v>53</v>
      </c>
      <c r="C1225" s="661" t="str">
        <f t="shared" si="2941"/>
        <v>MS 301-53</v>
      </c>
      <c r="D1225" s="346">
        <f t="shared" si="2952"/>
        <v>42265</v>
      </c>
      <c r="E1225" s="347">
        <v>7161909.2106999997</v>
      </c>
      <c r="F1225" s="348">
        <v>665707.41769999999</v>
      </c>
      <c r="G1225" s="348">
        <v>885.89800000000002</v>
      </c>
      <c r="H1225" s="368">
        <f t="shared" ref="H1225:H1226" si="3036">SQRT((E1225-E1224)^2+(F1225-F1224)^2)*100</f>
        <v>1.4962620094083463</v>
      </c>
      <c r="I1225" s="377">
        <f t="shared" ref="I1225:I1226" si="3037">SQRT((E1225-$E$1212)^2+(F1225-$F$1212)^2)*100</f>
        <v>1.5344380190342555</v>
      </c>
      <c r="J1225" s="377">
        <f t="shared" ref="J1225:J1226" si="3038">(G1225-G1224)*100</f>
        <v>-9.9999999997635314E-2</v>
      </c>
      <c r="K1225" s="377">
        <f t="shared" ref="K1225:K1226" si="3039">(G1225-$G$1212)*100</f>
        <v>-2.3000000000024556</v>
      </c>
      <c r="L1225" s="377">
        <f t="shared" ref="L1225:L1226" si="3040">H1225/(D1225-D1224)</f>
        <v>0.21375171562976375</v>
      </c>
      <c r="M1225" s="377">
        <f t="shared" ref="M1225:M1226" si="3041">ABS(J1225/(D1225-D1224))</f>
        <v>1.4285714285376474E-2</v>
      </c>
      <c r="N1225" s="398" t="str">
        <f t="shared" si="2974"/>
        <v>OK</v>
      </c>
      <c r="O1225" s="398" t="str">
        <f t="shared" si="2975"/>
        <v>OK</v>
      </c>
      <c r="P1225" s="398" t="str">
        <f t="shared" ref="P1225:P1226" si="3042">IF(L1225&lt;=1,"COND. MIN.",IF(AND(1&lt;L1225, L1225&lt;=2),"ATENÇÃO",IF(AND(2&lt;L1225,L1225&lt;=5),"ALERTA","INTERVENÇÃO")))</f>
        <v>COND. MIN.</v>
      </c>
      <c r="Q1225" s="398" t="str">
        <f t="shared" si="2960"/>
        <v>COND. MIN.</v>
      </c>
      <c r="R1225" s="636"/>
      <c r="S1225" s="636"/>
      <c r="T1225" s="625"/>
      <c r="U1225" s="625"/>
      <c r="V1225" s="356">
        <f t="shared" si="2961"/>
        <v>1.0900000110268593</v>
      </c>
      <c r="W1225" s="356">
        <f t="shared" si="2962"/>
        <v>-1.0800000047311187</v>
      </c>
      <c r="X1225" s="361" t="str">
        <f t="shared" ref="X1225:X1226" si="3043">IF(V1225&gt;0,"NORTE","SUL")</f>
        <v>NORTE</v>
      </c>
      <c r="Y1225" s="361" t="str">
        <f t="shared" ref="Y1225:Y1226" si="3044">IF(W1225&gt;0,"LESTE","OESTE")</f>
        <v>OESTE</v>
      </c>
      <c r="Z1225" s="361" t="str">
        <f t="shared" ref="Z1225:Z1226" si="3045">IF(AND(X1225="SUL", Y1225="LESTE"),"SUDESTE", IF(AND(X1225="SUL", Y1225="OESTE"), "SUDOESTE", IF(AND(X1225="NORTE", Y1225="LESTE"), "NORDESTE", "NOROESTE")))</f>
        <v>NOROESTE</v>
      </c>
      <c r="AA1225" s="400">
        <f t="shared" si="2966"/>
        <v>0.70588235294117652</v>
      </c>
      <c r="AB1225" s="401">
        <f t="shared" ref="AB1225:AB1226" si="3046">DEGREES(ASIN(AA1225))</f>
        <v>44.900872155972706</v>
      </c>
      <c r="AC1225" s="360"/>
    </row>
    <row r="1226" spans="1:29" ht="17.25" customHeight="1" x14ac:dyDescent="0.25">
      <c r="A1226" s="434" t="str">
        <f t="shared" si="2848"/>
        <v>MS 301</v>
      </c>
      <c r="B1226" s="661">
        <f t="shared" si="2940"/>
        <v>54</v>
      </c>
      <c r="C1226" s="661" t="str">
        <f t="shared" si="2941"/>
        <v>MS 301-54</v>
      </c>
      <c r="D1226" s="346">
        <f t="shared" si="2952"/>
        <v>42272</v>
      </c>
      <c r="E1226" s="347">
        <v>7161909.2079999996</v>
      </c>
      <c r="F1226" s="348">
        <v>665707.41440000001</v>
      </c>
      <c r="G1226" s="348">
        <v>885.89800000000002</v>
      </c>
      <c r="H1226" s="368">
        <f t="shared" si="3036"/>
        <v>0.42638011515752328</v>
      </c>
      <c r="I1226" s="377">
        <f t="shared" si="3037"/>
        <v>1.6311039252289952</v>
      </c>
      <c r="J1226" s="377">
        <f t="shared" si="3038"/>
        <v>0</v>
      </c>
      <c r="K1226" s="377">
        <f t="shared" si="3039"/>
        <v>-2.3000000000024556</v>
      </c>
      <c r="L1226" s="377">
        <f t="shared" si="3040"/>
        <v>6.0911445022503327E-2</v>
      </c>
      <c r="M1226" s="377">
        <f t="shared" si="3041"/>
        <v>0</v>
      </c>
      <c r="N1226" s="398" t="str">
        <f t="shared" si="2974"/>
        <v>OK</v>
      </c>
      <c r="O1226" s="398" t="str">
        <f t="shared" si="2975"/>
        <v>OK</v>
      </c>
      <c r="P1226" s="398" t="str">
        <f t="shared" si="3042"/>
        <v>COND. MIN.</v>
      </c>
      <c r="Q1226" s="398" t="str">
        <f t="shared" si="2960"/>
        <v>COND. MIN.</v>
      </c>
      <c r="R1226" s="636"/>
      <c r="S1226" s="636"/>
      <c r="T1226" s="625"/>
      <c r="U1226" s="625"/>
      <c r="V1226" s="356">
        <f t="shared" si="2961"/>
        <v>0.82000000402331352</v>
      </c>
      <c r="W1226" s="356">
        <f t="shared" si="2962"/>
        <v>-1.4100000029429793</v>
      </c>
      <c r="X1226" s="361" t="str">
        <f t="shared" si="3043"/>
        <v>NORTE</v>
      </c>
      <c r="Y1226" s="361" t="str">
        <f t="shared" si="3044"/>
        <v>OESTE</v>
      </c>
      <c r="Z1226" s="361" t="str">
        <f t="shared" si="3045"/>
        <v>NOROESTE</v>
      </c>
      <c r="AA1226" s="400">
        <f t="shared" si="2966"/>
        <v>0.86503067484662577</v>
      </c>
      <c r="AB1226" s="401">
        <f t="shared" si="3046"/>
        <v>59.886208103293328</v>
      </c>
      <c r="AC1226" s="360"/>
    </row>
    <row r="1227" spans="1:29" ht="17.25" customHeight="1" x14ac:dyDescent="0.25">
      <c r="A1227" s="434" t="str">
        <f t="shared" si="2848"/>
        <v>MS 301</v>
      </c>
      <c r="B1227" s="661">
        <f t="shared" si="2940"/>
        <v>55</v>
      </c>
      <c r="C1227" s="661" t="str">
        <f t="shared" si="2941"/>
        <v>MS 301-55</v>
      </c>
      <c r="D1227" s="346">
        <f t="shared" si="2952"/>
        <v>42279</v>
      </c>
      <c r="E1227" s="347">
        <v>7161909.2099000001</v>
      </c>
      <c r="F1227" s="348">
        <v>665707.42940000002</v>
      </c>
      <c r="G1227" s="348">
        <v>885.89700000000005</v>
      </c>
      <c r="H1227" s="368">
        <f t="shared" ref="H1227:H1229" si="3047">SQRT((E1227-E1226)^2+(F1227-F1226)^2)*100</f>
        <v>1.5119854573055613</v>
      </c>
      <c r="I1227" s="377">
        <f t="shared" ref="I1227:I1229" si="3048">SQRT((E1227-$E$1212)^2+(F1227-$F$1212)^2)*100</f>
        <v>1.0140020258283371</v>
      </c>
      <c r="J1227" s="377">
        <f t="shared" ref="J1227:J1229" si="3049">(G1227-G1226)*100</f>
        <v>-9.9999999997635314E-2</v>
      </c>
      <c r="K1227" s="377">
        <f t="shared" ref="K1227:K1229" si="3050">(G1227-$G$1212)*100</f>
        <v>-2.4000000000000909</v>
      </c>
      <c r="L1227" s="377">
        <f t="shared" ref="L1227:L1229" si="3051">H1227/(D1227-D1226)</f>
        <v>0.21599792247222305</v>
      </c>
      <c r="M1227" s="377">
        <f t="shared" ref="M1227:M1229" si="3052">ABS(J1227/(D1227-D1226))</f>
        <v>1.4285714285376474E-2</v>
      </c>
      <c r="N1227" s="398" t="str">
        <f t="shared" si="2974"/>
        <v>OK</v>
      </c>
      <c r="O1227" s="398" t="str">
        <f t="shared" si="2975"/>
        <v>OK</v>
      </c>
      <c r="P1227" s="398" t="str">
        <f t="shared" ref="P1227:P1229" si="3053">IF(L1227&lt;=1,"COND. MIN.",IF(AND(1&lt;L1227, L1227&lt;=2),"ATENÇÃO",IF(AND(2&lt;L1227,L1227&lt;=5),"ALERTA","INTERVENÇÃO")))</f>
        <v>COND. MIN.</v>
      </c>
      <c r="Q1227" s="398" t="str">
        <f t="shared" si="2960"/>
        <v>COND. MIN.</v>
      </c>
      <c r="R1227" s="636"/>
      <c r="S1227" s="636"/>
      <c r="T1227" s="625"/>
      <c r="U1227" s="625"/>
      <c r="V1227" s="356">
        <f t="shared" si="2961"/>
        <v>1.0100000537931919</v>
      </c>
      <c r="W1227" s="356">
        <f t="shared" si="2962"/>
        <v>8.9999998454004526E-2</v>
      </c>
      <c r="X1227" s="361" t="str">
        <f t="shared" ref="X1227:X1229" si="3054">IF(V1227&gt;0,"NORTE","SUL")</f>
        <v>NORTE</v>
      </c>
      <c r="Y1227" s="361" t="str">
        <f t="shared" ref="Y1227:Y1229" si="3055">IF(W1227&gt;0,"LESTE","OESTE")</f>
        <v>LESTE</v>
      </c>
      <c r="Z1227" s="361" t="str">
        <f t="shared" ref="Z1227:Z1229" si="3056">IF(AND(X1227="SUL", Y1227="LESTE"),"SUDESTE", IF(AND(X1227="SUL", Y1227="OESTE"), "SUDOESTE", IF(AND(X1227="NORTE", Y1227="LESTE"), "NORDESTE", "NOROESTE")))</f>
        <v>NORDESTE</v>
      </c>
      <c r="AA1227" s="400">
        <f t="shared" si="2966"/>
        <v>8.9108910891089105E-2</v>
      </c>
      <c r="AB1227" s="401">
        <f t="shared" ref="AB1227:AB1229" si="3057">DEGREES(ASIN(AA1227))</f>
        <v>5.1123454710766643</v>
      </c>
      <c r="AC1227" s="360"/>
    </row>
    <row r="1228" spans="1:29" ht="17.25" customHeight="1" x14ac:dyDescent="0.25">
      <c r="A1228" s="434" t="str">
        <f t="shared" si="2848"/>
        <v>MS 301</v>
      </c>
      <c r="B1228" s="661">
        <f t="shared" si="2940"/>
        <v>56</v>
      </c>
      <c r="C1228" s="661" t="str">
        <f t="shared" si="2941"/>
        <v>MS 301-56</v>
      </c>
      <c r="D1228" s="346">
        <f t="shared" si="2952"/>
        <v>42286</v>
      </c>
      <c r="E1228" s="347">
        <v>7161909.1918000001</v>
      </c>
      <c r="F1228" s="348">
        <v>665707.41949999996</v>
      </c>
      <c r="G1228" s="348">
        <v>885.89099999999996</v>
      </c>
      <c r="H1228" s="368">
        <f t="shared" si="3047"/>
        <v>2.0630559875034629</v>
      </c>
      <c r="I1228" s="377">
        <f t="shared" si="3048"/>
        <v>1.2041594270970628</v>
      </c>
      <c r="J1228" s="377">
        <f t="shared" si="3049"/>
        <v>-0.60000000000854925</v>
      </c>
      <c r="K1228" s="377">
        <f t="shared" si="3050"/>
        <v>-3.0000000000086402</v>
      </c>
      <c r="L1228" s="377">
        <f t="shared" si="3051"/>
        <v>0.29472228392906613</v>
      </c>
      <c r="M1228" s="377">
        <f t="shared" si="3052"/>
        <v>8.571428571550703E-2</v>
      </c>
      <c r="N1228" s="398" t="str">
        <f t="shared" si="2974"/>
        <v>ATENÇÃO</v>
      </c>
      <c r="O1228" s="398" t="str">
        <f t="shared" si="2975"/>
        <v>OK</v>
      </c>
      <c r="P1228" s="398" t="str">
        <f t="shared" si="3053"/>
        <v>COND. MIN.</v>
      </c>
      <c r="Q1228" s="398" t="str">
        <f t="shared" si="2960"/>
        <v>COND. MIN.</v>
      </c>
      <c r="R1228" s="636"/>
      <c r="S1228" s="636"/>
      <c r="T1228" s="625"/>
      <c r="U1228" s="625"/>
      <c r="V1228" s="356">
        <f t="shared" si="2961"/>
        <v>-0.79999994486570358</v>
      </c>
      <c r="W1228" s="356">
        <f t="shared" si="2962"/>
        <v>-0.90000000782310963</v>
      </c>
      <c r="X1228" s="361" t="str">
        <f t="shared" si="3054"/>
        <v>SUL</v>
      </c>
      <c r="Y1228" s="361" t="str">
        <f t="shared" si="3055"/>
        <v>OESTE</v>
      </c>
      <c r="Z1228" s="361" t="str">
        <f t="shared" si="3056"/>
        <v>SUDOESTE</v>
      </c>
      <c r="AA1228" s="400">
        <f t="shared" si="2966"/>
        <v>0.75</v>
      </c>
      <c r="AB1228" s="401">
        <f t="shared" si="3057"/>
        <v>48.590377890729144</v>
      </c>
      <c r="AC1228" s="360"/>
    </row>
    <row r="1229" spans="1:29" ht="17.25" customHeight="1" x14ac:dyDescent="0.25">
      <c r="A1229" s="434" t="str">
        <f t="shared" si="2848"/>
        <v>MS 301</v>
      </c>
      <c r="B1229" s="661">
        <f t="shared" si="2940"/>
        <v>57</v>
      </c>
      <c r="C1229" s="661" t="str">
        <f t="shared" si="2941"/>
        <v>MS 301-57</v>
      </c>
      <c r="D1229" s="346">
        <f t="shared" si="2952"/>
        <v>42300</v>
      </c>
      <c r="E1229" s="347">
        <v>7161909.2079999996</v>
      </c>
      <c r="F1229" s="348">
        <v>665707.429</v>
      </c>
      <c r="G1229" s="348">
        <v>885.88400000000001</v>
      </c>
      <c r="H1229" s="368">
        <f t="shared" si="3047"/>
        <v>1.8780042179710694</v>
      </c>
      <c r="I1229" s="377">
        <f t="shared" si="3048"/>
        <v>0.82152297974776389</v>
      </c>
      <c r="J1229" s="377">
        <f t="shared" si="3049"/>
        <v>-0.69999999999481588</v>
      </c>
      <c r="K1229" s="377">
        <f t="shared" si="3050"/>
        <v>-3.7000000000034561</v>
      </c>
      <c r="L1229" s="377">
        <f t="shared" si="3051"/>
        <v>0.13414315842650495</v>
      </c>
      <c r="M1229" s="377">
        <f t="shared" si="3052"/>
        <v>4.9999999999629709E-2</v>
      </c>
      <c r="N1229" s="398" t="str">
        <f t="shared" si="2974"/>
        <v>OK</v>
      </c>
      <c r="O1229" s="398" t="str">
        <f t="shared" si="2975"/>
        <v>OK</v>
      </c>
      <c r="P1229" s="398" t="str">
        <f t="shared" si="3053"/>
        <v>COND. MIN.</v>
      </c>
      <c r="Q1229" s="398" t="str">
        <f t="shared" si="2960"/>
        <v>COND. MIN.</v>
      </c>
      <c r="R1229" s="636"/>
      <c r="S1229" s="636"/>
      <c r="T1229" s="625"/>
      <c r="U1229" s="625"/>
      <c r="V1229" s="356">
        <f t="shared" si="2961"/>
        <v>0.82000000402331352</v>
      </c>
      <c r="W1229" s="356">
        <f t="shared" si="2962"/>
        <v>4.9999996554106474E-2</v>
      </c>
      <c r="X1229" s="361" t="str">
        <f t="shared" si="3054"/>
        <v>NORTE</v>
      </c>
      <c r="Y1229" s="361" t="str">
        <f t="shared" si="3055"/>
        <v>LESTE</v>
      </c>
      <c r="Z1229" s="361" t="str">
        <f t="shared" si="3056"/>
        <v>NORDESTE</v>
      </c>
      <c r="AA1229" s="400">
        <f t="shared" si="2966"/>
        <v>6.0975609756097567E-2</v>
      </c>
      <c r="AB1229" s="401">
        <f t="shared" si="3057"/>
        <v>3.4958136323898628</v>
      </c>
      <c r="AC1229" s="360"/>
    </row>
    <row r="1230" spans="1:29" ht="17.25" customHeight="1" x14ac:dyDescent="0.25">
      <c r="A1230" s="434" t="str">
        <f t="shared" si="2848"/>
        <v>MS 301</v>
      </c>
      <c r="B1230" s="661">
        <f t="shared" si="2940"/>
        <v>58</v>
      </c>
      <c r="C1230" s="661" t="str">
        <f t="shared" si="2941"/>
        <v>MS 301-58</v>
      </c>
      <c r="D1230" s="346">
        <f t="shared" si="2952"/>
        <v>42314</v>
      </c>
      <c r="E1230" s="347">
        <v>7161909.1958999997</v>
      </c>
      <c r="F1230" s="348">
        <v>665707.41669999994</v>
      </c>
      <c r="G1230" s="348">
        <v>885.88099999999997</v>
      </c>
      <c r="H1230" s="368">
        <f t="shared" ref="H1230" si="3058">SQRT((E1230-E1229)^2+(F1230-F1229)^2)*100</f>
        <v>1.7253985043981204</v>
      </c>
      <c r="I1230" s="377">
        <f t="shared" ref="I1230" si="3059">SQRT((E1230-$E$1212)^2+(F1230-$F$1212)^2)*100</f>
        <v>1.242779149375534</v>
      </c>
      <c r="J1230" s="377">
        <f t="shared" ref="J1230" si="3060">(G1230-G1229)*100</f>
        <v>-0.30000000000427463</v>
      </c>
      <c r="K1230" s="377">
        <f t="shared" ref="K1230" si="3061">(G1230-$G$1212)*100</f>
        <v>-4.0000000000077307</v>
      </c>
      <c r="L1230" s="377">
        <f t="shared" ref="L1230" si="3062">H1230/(D1230-D1229)</f>
        <v>0.12324275031415145</v>
      </c>
      <c r="M1230" s="377">
        <f t="shared" ref="M1230" si="3063">ABS(J1230/(D1230-D1229))</f>
        <v>2.1428571428876757E-2</v>
      </c>
      <c r="N1230" s="398" t="str">
        <f t="shared" si="2974"/>
        <v>OK</v>
      </c>
      <c r="O1230" s="398" t="str">
        <f t="shared" si="2975"/>
        <v>OK</v>
      </c>
      <c r="P1230" s="398" t="str">
        <f t="shared" ref="P1230" si="3064">IF(L1230&lt;=1,"COND. MIN.",IF(AND(1&lt;L1230, L1230&lt;=2),"ATENÇÃO",IF(AND(2&lt;L1230,L1230&lt;=5),"ALERTA","INTERVENÇÃO")))</f>
        <v>COND. MIN.</v>
      </c>
      <c r="Q1230" s="398" t="str">
        <f t="shared" si="2960"/>
        <v>COND. MIN.</v>
      </c>
      <c r="R1230" s="636"/>
      <c r="S1230" s="636"/>
      <c r="T1230" s="625"/>
      <c r="U1230" s="625"/>
      <c r="V1230" s="356">
        <f t="shared" si="2961"/>
        <v>-0.38999998942017555</v>
      </c>
      <c r="W1230" s="356">
        <f t="shared" si="2962"/>
        <v>-1.1800000094808638</v>
      </c>
      <c r="X1230" s="361" t="str">
        <f t="shared" ref="X1230" si="3065">IF(V1230&gt;0,"NORTE","SUL")</f>
        <v>SUL</v>
      </c>
      <c r="Y1230" s="361" t="str">
        <f t="shared" ref="Y1230" si="3066">IF(W1230&gt;0,"LESTE","OESTE")</f>
        <v>OESTE</v>
      </c>
      <c r="Z1230" s="361" t="str">
        <f t="shared" ref="Z1230" si="3067">IF(AND(X1230="SUL", Y1230="LESTE"),"SUDESTE", IF(AND(X1230="SUL", Y1230="OESTE"), "SUDOESTE", IF(AND(X1230="NORTE", Y1230="LESTE"), "NORDESTE", "NOROESTE")))</f>
        <v>SUDOESTE</v>
      </c>
      <c r="AA1230" s="400">
        <f t="shared" si="2966"/>
        <v>0.95161290322580638</v>
      </c>
      <c r="AB1230" s="401">
        <f t="shared" ref="AB1230" si="3068">DEGREES(ASIN(AA1230))</f>
        <v>72.103448870745822</v>
      </c>
      <c r="AC1230" s="360"/>
    </row>
    <row r="1231" spans="1:29" ht="17.25" customHeight="1" x14ac:dyDescent="0.25">
      <c r="A1231" s="434" t="str">
        <f t="shared" si="2848"/>
        <v>MS 301</v>
      </c>
      <c r="B1231" s="661"/>
      <c r="C1231" s="661"/>
      <c r="D1231" s="346">
        <f t="shared" si="2952"/>
        <v>42321</v>
      </c>
      <c r="E1231" s="347">
        <v>7161909.2061999999</v>
      </c>
      <c r="F1231" s="348">
        <v>665707.42200000002</v>
      </c>
      <c r="G1231" s="348">
        <v>885.88499999999999</v>
      </c>
      <c r="H1231" s="368">
        <f t="shared" ref="H1231:H1233" si="3069">SQRT((E1231-E1230)^2+(F1231-F1230)^2)*100</f>
        <v>1.1583609320933754</v>
      </c>
      <c r="I1231" s="377">
        <f t="shared" ref="I1231:I1233" si="3070">SQRT((E1231-$E$1212)^2+(F1231-$F$1212)^2)*100</f>
        <v>0.91219517714701803</v>
      </c>
      <c r="J1231" s="377">
        <f t="shared" ref="J1231:J1233" si="3071">(G1231-G1230)*100</f>
        <v>0.40000000000190994</v>
      </c>
      <c r="K1231" s="377">
        <f t="shared" ref="K1231:K1233" si="3072">(G1231-$G$1212)*100</f>
        <v>-3.6000000000058208</v>
      </c>
      <c r="L1231" s="377">
        <f t="shared" ref="L1231:L1233" si="3073">H1231/(D1231-D1230)</f>
        <v>0.1654801331561965</v>
      </c>
      <c r="M1231" s="377">
        <f t="shared" ref="M1231:M1233" si="3074">ABS(J1231/(D1231-D1230))</f>
        <v>5.7142857143129992E-2</v>
      </c>
      <c r="N1231" s="398" t="str">
        <f t="shared" si="2974"/>
        <v>OK</v>
      </c>
      <c r="O1231" s="398" t="str">
        <f t="shared" si="2975"/>
        <v>OK</v>
      </c>
      <c r="P1231" s="398" t="str">
        <f t="shared" ref="P1231:P1233" si="3075">IF(L1231&lt;=1,"COND. MIN.",IF(AND(1&lt;L1231, L1231&lt;=2),"ATENÇÃO",IF(AND(2&lt;L1231,L1231&lt;=5),"ALERTA","INTERVENÇÃO")))</f>
        <v>COND. MIN.</v>
      </c>
      <c r="Q1231" s="398" t="str">
        <f t="shared" si="2960"/>
        <v>COND. MIN.</v>
      </c>
      <c r="R1231" s="636"/>
      <c r="S1231" s="636"/>
      <c r="T1231" s="625"/>
      <c r="U1231" s="625"/>
      <c r="V1231" s="356">
        <f t="shared" si="2961"/>
        <v>0.64000003039836884</v>
      </c>
      <c r="W1231" s="356">
        <f t="shared" si="2962"/>
        <v>-0.65000000176951289</v>
      </c>
      <c r="X1231" s="361" t="str">
        <f t="shared" ref="X1231:X1233" si="3076">IF(V1231&gt;0,"NORTE","SUL")</f>
        <v>NORTE</v>
      </c>
      <c r="Y1231" s="361" t="str">
        <f t="shared" ref="Y1231:Y1233" si="3077">IF(W1231&gt;0,"LESTE","OESTE")</f>
        <v>OESTE</v>
      </c>
      <c r="Z1231" s="361" t="str">
        <f t="shared" ref="Z1231:Z1233" si="3078">IF(AND(X1231="SUL", Y1231="LESTE"),"SUDESTE", IF(AND(X1231="SUL", Y1231="OESTE"), "SUDOESTE", IF(AND(X1231="NORTE", Y1231="LESTE"), "NORDESTE", "NOROESTE")))</f>
        <v>NOROESTE</v>
      </c>
      <c r="AA1231" s="400">
        <f t="shared" si="2966"/>
        <v>0.7142857142857143</v>
      </c>
      <c r="AB1231" s="401">
        <f t="shared" ref="AB1231:AB1233" si="3079">DEGREES(ASIN(AA1231))</f>
        <v>45.584691402807032</v>
      </c>
      <c r="AC1231" s="360"/>
    </row>
    <row r="1232" spans="1:29" ht="17.25" customHeight="1" x14ac:dyDescent="0.25">
      <c r="A1232" s="434" t="str">
        <f t="shared" si="2848"/>
        <v>MS 301</v>
      </c>
      <c r="B1232" s="661"/>
      <c r="C1232" s="661"/>
      <c r="D1232" s="346">
        <f t="shared" si="2952"/>
        <v>42328</v>
      </c>
      <c r="E1232" s="347">
        <v>7161909.2032000003</v>
      </c>
      <c r="F1232" s="348">
        <v>665707.41819999996</v>
      </c>
      <c r="G1232" s="348">
        <v>885.88300000000004</v>
      </c>
      <c r="H1232" s="368">
        <f t="shared" si="3069"/>
        <v>0.48414871526695819</v>
      </c>
      <c r="I1232" s="377">
        <f t="shared" si="3070"/>
        <v>1.0846658782349849</v>
      </c>
      <c r="J1232" s="377">
        <f t="shared" si="3071"/>
        <v>-0.19999999999527063</v>
      </c>
      <c r="K1232" s="377">
        <f t="shared" si="3072"/>
        <v>-3.8000000000010914</v>
      </c>
      <c r="L1232" s="377">
        <f t="shared" si="3073"/>
        <v>6.916410218099403E-2</v>
      </c>
      <c r="M1232" s="377">
        <f t="shared" si="3074"/>
        <v>2.8571428570752948E-2</v>
      </c>
      <c r="N1232" s="398" t="str">
        <f t="shared" si="2974"/>
        <v>OK</v>
      </c>
      <c r="O1232" s="398" t="str">
        <f t="shared" si="2975"/>
        <v>OK</v>
      </c>
      <c r="P1232" s="398" t="str">
        <f t="shared" si="3075"/>
        <v>COND. MIN.</v>
      </c>
      <c r="Q1232" s="398" t="str">
        <f t="shared" si="2960"/>
        <v>COND. MIN.</v>
      </c>
      <c r="R1232" s="636"/>
      <c r="S1232" s="636"/>
      <c r="T1232" s="625"/>
      <c r="U1232" s="625"/>
      <c r="V1232" s="356">
        <f t="shared" si="2961"/>
        <v>0.34000007435679436</v>
      </c>
      <c r="W1232" s="356">
        <f t="shared" si="2962"/>
        <v>-1.0300000081770122</v>
      </c>
      <c r="X1232" s="361" t="str">
        <f t="shared" si="3076"/>
        <v>NORTE</v>
      </c>
      <c r="Y1232" s="361" t="str">
        <f t="shared" si="3077"/>
        <v>OESTE</v>
      </c>
      <c r="Z1232" s="361" t="str">
        <f t="shared" si="3078"/>
        <v>NOROESTE</v>
      </c>
      <c r="AA1232" s="400">
        <f t="shared" si="2966"/>
        <v>0.95370370370370372</v>
      </c>
      <c r="AB1232" s="401">
        <f t="shared" si="3079"/>
        <v>72.497476115432974</v>
      </c>
      <c r="AC1232" s="360"/>
    </row>
    <row r="1233" spans="1:29" ht="17.25" customHeight="1" x14ac:dyDescent="0.25">
      <c r="A1233" s="434" t="str">
        <f t="shared" si="2848"/>
        <v>MS 301</v>
      </c>
      <c r="B1233" s="661"/>
      <c r="C1233" s="661"/>
      <c r="D1233" s="346">
        <f t="shared" si="2952"/>
        <v>42335</v>
      </c>
      <c r="E1233" s="347">
        <v>7161909.1783999996</v>
      </c>
      <c r="F1233" s="348">
        <v>665707.4068</v>
      </c>
      <c r="G1233" s="348">
        <v>885.88599999999997</v>
      </c>
      <c r="H1233" s="368">
        <f t="shared" si="3069"/>
        <v>2.7294688758127585</v>
      </c>
      <c r="I1233" s="377">
        <f t="shared" si="3070"/>
        <v>3.0477040546076992</v>
      </c>
      <c r="J1233" s="377">
        <f t="shared" si="3071"/>
        <v>0.29999999999290594</v>
      </c>
      <c r="K1233" s="377">
        <f t="shared" si="3072"/>
        <v>-3.5000000000081855</v>
      </c>
      <c r="L1233" s="377">
        <f t="shared" si="3073"/>
        <v>0.38992412511610836</v>
      </c>
      <c r="M1233" s="377">
        <f t="shared" si="3074"/>
        <v>4.2857142856129418E-2</v>
      </c>
      <c r="N1233" s="398" t="str">
        <f t="shared" si="2974"/>
        <v>ATENÇÃO</v>
      </c>
      <c r="O1233" s="398" t="str">
        <f t="shared" si="2975"/>
        <v>OK</v>
      </c>
      <c r="P1233" s="398" t="str">
        <f t="shared" si="3075"/>
        <v>COND. MIN.</v>
      </c>
      <c r="Q1233" s="398" t="str">
        <f t="shared" si="2960"/>
        <v>COND. MIN.</v>
      </c>
      <c r="R1233" s="636"/>
      <c r="S1233" s="636"/>
      <c r="T1233" s="625"/>
      <c r="U1233" s="625"/>
      <c r="V1233" s="356">
        <f t="shared" si="2961"/>
        <v>-2.1399999968707561</v>
      </c>
      <c r="W1233" s="356">
        <f t="shared" si="2962"/>
        <v>-2.1700000041164458</v>
      </c>
      <c r="X1233" s="361" t="str">
        <f t="shared" si="3076"/>
        <v>SUL</v>
      </c>
      <c r="Y1233" s="361" t="str">
        <f t="shared" si="3077"/>
        <v>OESTE</v>
      </c>
      <c r="Z1233" s="361" t="str">
        <f t="shared" si="3078"/>
        <v>SUDOESTE</v>
      </c>
      <c r="AA1233" s="400">
        <f t="shared" si="2966"/>
        <v>0.71147540983606561</v>
      </c>
      <c r="AB1233" s="401">
        <f t="shared" si="3079"/>
        <v>45.355085865888597</v>
      </c>
      <c r="AC1233" s="360"/>
    </row>
    <row r="1234" spans="1:29" ht="17.25" customHeight="1" x14ac:dyDescent="0.25">
      <c r="A1234" s="434" t="str">
        <f t="shared" si="2848"/>
        <v>MS 301</v>
      </c>
      <c r="B1234" s="661"/>
      <c r="C1234" s="661"/>
      <c r="D1234" s="346">
        <f t="shared" si="2952"/>
        <v>42342</v>
      </c>
      <c r="E1234" s="347">
        <v>7161909.1930999998</v>
      </c>
      <c r="F1234" s="348">
        <v>665707.38260000001</v>
      </c>
      <c r="G1234" s="348">
        <v>885.88300000000004</v>
      </c>
      <c r="H1234" s="368">
        <f t="shared" ref="H1234" si="3080">SQRT((E1234-E1233)^2+(F1234-F1233)^2)*100</f>
        <v>2.8314837177944367</v>
      </c>
      <c r="I1234" s="377">
        <f t="shared" ref="I1234" si="3081">SQRT((E1234-$E$1212)^2+(F1234-$F$1212)^2)*100</f>
        <v>4.6386420423142667</v>
      </c>
      <c r="J1234" s="377">
        <f t="shared" ref="J1234" si="3082">(G1234-G1233)*100</f>
        <v>-0.29999999999290594</v>
      </c>
      <c r="K1234" s="377">
        <f t="shared" ref="K1234" si="3083">(G1234-$G$1212)*100</f>
        <v>-3.8000000000010914</v>
      </c>
      <c r="L1234" s="377">
        <f t="shared" ref="L1234" si="3084">H1234/(D1234-D1233)</f>
        <v>0.4044976739706338</v>
      </c>
      <c r="M1234" s="377">
        <f t="shared" ref="M1234" si="3085">ABS(J1234/(D1234-D1233))</f>
        <v>4.2857142856129418E-2</v>
      </c>
      <c r="N1234" s="398" t="str">
        <f t="shared" si="2974"/>
        <v>ATENÇÃO</v>
      </c>
      <c r="O1234" s="398" t="str">
        <f t="shared" si="2975"/>
        <v>OK</v>
      </c>
      <c r="P1234" s="398" t="str">
        <f t="shared" ref="P1234" si="3086">IF(L1234&lt;=1,"COND. MIN.",IF(AND(1&lt;L1234, L1234&lt;=2),"ATENÇÃO",IF(AND(2&lt;L1234,L1234&lt;=5),"ALERTA","INTERVENÇÃO")))</f>
        <v>COND. MIN.</v>
      </c>
      <c r="Q1234" s="398" t="str">
        <f t="shared" si="2960"/>
        <v>COND. MIN.</v>
      </c>
      <c r="R1234" s="636"/>
      <c r="S1234" s="636"/>
      <c r="T1234" s="625"/>
      <c r="U1234" s="625"/>
      <c r="V1234" s="356">
        <f t="shared" si="2961"/>
        <v>-0.66999997943639755</v>
      </c>
      <c r="W1234" s="356">
        <f t="shared" si="2962"/>
        <v>-4.5900000026449561</v>
      </c>
      <c r="X1234" s="361" t="str">
        <f t="shared" ref="X1234" si="3087">IF(V1234&gt;0,"NORTE","SUL")</f>
        <v>SUL</v>
      </c>
      <c r="Y1234" s="361" t="str">
        <f t="shared" ref="Y1234" si="3088">IF(W1234&gt;0,"LESTE","OESTE")</f>
        <v>OESTE</v>
      </c>
      <c r="Z1234" s="361" t="str">
        <f t="shared" ref="Z1234" si="3089">IF(AND(X1234="SUL", Y1234="LESTE"),"SUDESTE", IF(AND(X1234="SUL", Y1234="OESTE"), "SUDOESTE", IF(AND(X1234="NORTE", Y1234="LESTE"), "NORDESTE", "NOROESTE")))</f>
        <v>SUDOESTE</v>
      </c>
      <c r="AA1234" s="400">
        <f t="shared" si="2966"/>
        <v>0.98922413793103448</v>
      </c>
      <c r="AB1234" s="401">
        <f t="shared" ref="AB1234" si="3090">DEGREES(ASIN(AA1234))</f>
        <v>81.581118312168783</v>
      </c>
      <c r="AC1234" s="360"/>
    </row>
    <row r="1235" spans="1:29" ht="17.25" customHeight="1" x14ac:dyDescent="0.25">
      <c r="A1235" s="434" t="str">
        <f t="shared" si="2848"/>
        <v>MS 301</v>
      </c>
      <c r="B1235" s="661"/>
      <c r="C1235" s="661"/>
      <c r="D1235" s="346">
        <f t="shared" si="2952"/>
        <v>42349</v>
      </c>
      <c r="E1235" s="347">
        <v>7161909.2142000003</v>
      </c>
      <c r="F1235" s="348">
        <v>665707.40670000005</v>
      </c>
      <c r="G1235" s="348">
        <v>885.87900000000002</v>
      </c>
      <c r="H1235" s="368">
        <f t="shared" ref="H1235:H1238" si="3091">SQRT((E1235-E1234)^2+(F1235-F1234)^2)*100</f>
        <v>3.2031547294079079</v>
      </c>
      <c r="I1235" s="377">
        <f t="shared" ref="I1235:I1238" si="3092">SQRT((E1235-$E$1212)^2+(F1235-$F$1212)^2)*100</f>
        <v>2.6126615149348158</v>
      </c>
      <c r="J1235" s="377">
        <f t="shared" ref="J1235:J1238" si="3093">(G1235-G1234)*100</f>
        <v>-0.40000000000190994</v>
      </c>
      <c r="K1235" s="377">
        <f t="shared" ref="K1235:K1238" si="3094">(G1235-$G$1212)*100</f>
        <v>-4.2000000000030013</v>
      </c>
      <c r="L1235" s="377">
        <f t="shared" ref="L1235:L1238" si="3095">H1235/(D1235-D1234)</f>
        <v>0.45759353277255826</v>
      </c>
      <c r="M1235" s="377">
        <f t="shared" ref="M1235:M1238" si="3096">ABS(J1235/(D1235-D1234))</f>
        <v>5.7142857143129992E-2</v>
      </c>
      <c r="N1235" s="398" t="str">
        <f t="shared" si="2974"/>
        <v>ATENÇÃO</v>
      </c>
      <c r="O1235" s="398" t="str">
        <f t="shared" si="2975"/>
        <v>OK</v>
      </c>
      <c r="P1235" s="398" t="str">
        <f t="shared" ref="P1235:P1238" si="3097">IF(L1235&lt;=1,"COND. MIN.",IF(AND(1&lt;L1235, L1235&lt;=2),"ATENÇÃO",IF(AND(2&lt;L1235,L1235&lt;=5),"ALERTA","INTERVENÇÃO")))</f>
        <v>COND. MIN.</v>
      </c>
      <c r="Q1235" s="398" t="str">
        <f t="shared" si="2960"/>
        <v>COND. MIN.</v>
      </c>
      <c r="R1235" s="636"/>
      <c r="S1235" s="636"/>
      <c r="T1235" s="625"/>
      <c r="U1235" s="625"/>
      <c r="V1235" s="356">
        <f t="shared" si="2961"/>
        <v>1.4400000683963299</v>
      </c>
      <c r="W1235" s="356">
        <f t="shared" si="2962"/>
        <v>-2.1799999987706542</v>
      </c>
      <c r="X1235" s="361" t="str">
        <f t="shared" ref="X1235:X1238" si="3098">IF(V1235&gt;0,"NORTE","SUL")</f>
        <v>NORTE</v>
      </c>
      <c r="Y1235" s="361" t="str">
        <f t="shared" ref="Y1235:Y1238" si="3099">IF(W1235&gt;0,"LESTE","OESTE")</f>
        <v>OESTE</v>
      </c>
      <c r="Z1235" s="361" t="str">
        <f t="shared" ref="Z1235:Z1238" si="3100">IF(AND(X1235="SUL", Y1235="LESTE"),"SUDESTE", IF(AND(X1235="SUL", Y1235="OESTE"), "SUDOESTE", IF(AND(X1235="NORTE", Y1235="LESTE"), "NORDESTE", "NOROESTE")))</f>
        <v>NOROESTE</v>
      </c>
      <c r="AA1235" s="400">
        <f t="shared" si="2966"/>
        <v>0.83524904214559392</v>
      </c>
      <c r="AB1235" s="401">
        <f t="shared" ref="AB1235:AB1238" si="3101">DEGREES(ASIN(AA1235))</f>
        <v>56.641779073781272</v>
      </c>
      <c r="AC1235" s="360"/>
    </row>
    <row r="1236" spans="1:29" ht="17.25" customHeight="1" x14ac:dyDescent="0.25">
      <c r="A1236" s="434" t="str">
        <f t="shared" si="2848"/>
        <v>MS 301</v>
      </c>
      <c r="B1236" s="661"/>
      <c r="C1236" s="661"/>
      <c r="D1236" s="346">
        <f t="shared" si="2952"/>
        <v>42356</v>
      </c>
      <c r="E1236" s="347">
        <v>7161909.2054000003</v>
      </c>
      <c r="F1236" s="348">
        <v>665707.40969999996</v>
      </c>
      <c r="G1236" s="348">
        <v>885.88</v>
      </c>
      <c r="H1236" s="368">
        <f t="shared" si="3091"/>
        <v>0.92973113650526351</v>
      </c>
      <c r="I1236" s="377">
        <f t="shared" si="3092"/>
        <v>1.9616320020047917</v>
      </c>
      <c r="J1236" s="377">
        <f t="shared" si="3093"/>
        <v>9.9999999997635314E-2</v>
      </c>
      <c r="K1236" s="377">
        <f t="shared" si="3094"/>
        <v>-4.100000000005366</v>
      </c>
      <c r="L1236" s="377">
        <f t="shared" si="3095"/>
        <v>0.13281873378646622</v>
      </c>
      <c r="M1236" s="377">
        <f t="shared" si="3096"/>
        <v>1.4285714285376474E-2</v>
      </c>
      <c r="N1236" s="398" t="str">
        <f t="shared" si="2974"/>
        <v>OK</v>
      </c>
      <c r="O1236" s="398" t="str">
        <f t="shared" si="2975"/>
        <v>OK</v>
      </c>
      <c r="P1236" s="398" t="str">
        <f t="shared" si="3097"/>
        <v>COND. MIN.</v>
      </c>
      <c r="Q1236" s="398" t="str">
        <f t="shared" si="2960"/>
        <v>COND. MIN.</v>
      </c>
      <c r="R1236" s="636"/>
      <c r="S1236" s="636"/>
      <c r="T1236" s="625"/>
      <c r="U1236" s="625"/>
      <c r="V1236" s="356">
        <f t="shared" si="2961"/>
        <v>0.56000007316470146</v>
      </c>
      <c r="W1236" s="356">
        <f t="shared" si="2962"/>
        <v>-1.8800000078044832</v>
      </c>
      <c r="X1236" s="361" t="str">
        <f t="shared" si="3098"/>
        <v>NORTE</v>
      </c>
      <c r="Y1236" s="361" t="str">
        <f t="shared" si="3099"/>
        <v>OESTE</v>
      </c>
      <c r="Z1236" s="361" t="str">
        <f t="shared" si="3100"/>
        <v>NOROESTE</v>
      </c>
      <c r="AA1236" s="400">
        <f t="shared" si="2966"/>
        <v>0.95918367346938771</v>
      </c>
      <c r="AB1236" s="401">
        <f t="shared" si="3101"/>
        <v>73.573578596523618</v>
      </c>
      <c r="AC1236" s="360"/>
    </row>
    <row r="1237" spans="1:29" ht="17.25" customHeight="1" x14ac:dyDescent="0.25">
      <c r="A1237" s="434" t="str">
        <f t="shared" si="2848"/>
        <v>MS 301</v>
      </c>
      <c r="B1237" s="661"/>
      <c r="C1237" s="661"/>
      <c r="D1237" s="346">
        <f t="shared" si="2952"/>
        <v>42369</v>
      </c>
      <c r="E1237" s="347">
        <v>7161909.2068999996</v>
      </c>
      <c r="F1237" s="348">
        <v>665707.4081</v>
      </c>
      <c r="G1237" s="348">
        <v>885.87300000000005</v>
      </c>
      <c r="H1237" s="368">
        <f t="shared" si="3091"/>
        <v>0.21931707216489438</v>
      </c>
      <c r="I1237" s="377">
        <f t="shared" si="3092"/>
        <v>2.1600231530959726</v>
      </c>
      <c r="J1237" s="377">
        <f t="shared" si="3093"/>
        <v>-0.69999999999481588</v>
      </c>
      <c r="K1237" s="377">
        <f t="shared" si="3094"/>
        <v>-4.8000000000001819</v>
      </c>
      <c r="L1237" s="377">
        <f t="shared" si="3095"/>
        <v>1.6870544012684181E-2</v>
      </c>
      <c r="M1237" s="377">
        <f t="shared" si="3096"/>
        <v>5.3846153845755071E-2</v>
      </c>
      <c r="N1237" s="398" t="str">
        <f t="shared" si="2974"/>
        <v>OK</v>
      </c>
      <c r="O1237" s="398" t="str">
        <f t="shared" si="2975"/>
        <v>OK</v>
      </c>
      <c r="P1237" s="398" t="str">
        <f t="shared" si="3097"/>
        <v>COND. MIN.</v>
      </c>
      <c r="Q1237" s="398" t="str">
        <f t="shared" si="2960"/>
        <v>COND. MIN.</v>
      </c>
      <c r="R1237" s="636"/>
      <c r="S1237" s="636"/>
      <c r="T1237" s="625"/>
      <c r="U1237" s="625"/>
      <c r="V1237" s="356">
        <f t="shared" si="2961"/>
        <v>0.71000000461935997</v>
      </c>
      <c r="W1237" s="356">
        <f t="shared" si="2962"/>
        <v>-2.0400000037625432</v>
      </c>
      <c r="X1237" s="361" t="str">
        <f t="shared" si="3098"/>
        <v>NORTE</v>
      </c>
      <c r="Y1237" s="361" t="str">
        <f t="shared" si="3099"/>
        <v>OESTE</v>
      </c>
      <c r="Z1237" s="361" t="str">
        <f t="shared" si="3100"/>
        <v>NOROESTE</v>
      </c>
      <c r="AA1237" s="400">
        <f t="shared" si="2966"/>
        <v>0.94444444444444442</v>
      </c>
      <c r="AB1237" s="401">
        <f t="shared" si="3101"/>
        <v>70.811863546279085</v>
      </c>
      <c r="AC1237" s="360"/>
    </row>
    <row r="1238" spans="1:29" ht="15" customHeight="1" x14ac:dyDescent="0.25">
      <c r="A1238" s="434" t="str">
        <f t="shared" si="2848"/>
        <v>MS 301</v>
      </c>
      <c r="B1238" s="661"/>
      <c r="C1238" s="661"/>
      <c r="D1238" s="346">
        <f t="shared" si="2952"/>
        <v>42377</v>
      </c>
      <c r="E1238" s="347">
        <v>7161909.2061999999</v>
      </c>
      <c r="F1238" s="348">
        <v>665707.3983</v>
      </c>
      <c r="G1238" s="348">
        <v>885.87300000000005</v>
      </c>
      <c r="H1238" s="368">
        <f t="shared" si="3091"/>
        <v>0.98249681747801698</v>
      </c>
      <c r="I1238" s="377">
        <f t="shared" si="3092"/>
        <v>3.087069818051281</v>
      </c>
      <c r="J1238" s="377">
        <f t="shared" si="3093"/>
        <v>0</v>
      </c>
      <c r="K1238" s="377">
        <f t="shared" si="3094"/>
        <v>-4.8000000000001819</v>
      </c>
      <c r="L1238" s="377">
        <f t="shared" si="3095"/>
        <v>0.12281210218475212</v>
      </c>
      <c r="M1238" s="377">
        <f t="shared" si="3096"/>
        <v>0</v>
      </c>
      <c r="N1238" s="398" t="str">
        <f t="shared" si="2974"/>
        <v>OK</v>
      </c>
      <c r="O1238" s="398" t="str">
        <f t="shared" si="2975"/>
        <v>OK</v>
      </c>
      <c r="P1238" s="398" t="str">
        <f t="shared" si="3097"/>
        <v>COND. MIN.</v>
      </c>
      <c r="Q1238" s="398" t="str">
        <f t="shared" si="2960"/>
        <v>COND. MIN.</v>
      </c>
      <c r="R1238" s="636"/>
      <c r="S1238" s="636"/>
      <c r="T1238" s="625"/>
      <c r="U1238" s="625"/>
      <c r="V1238" s="356">
        <f t="shared" si="2961"/>
        <v>0.64000003039836884</v>
      </c>
      <c r="W1238" s="356">
        <f t="shared" si="2962"/>
        <v>-3.0200000037439167</v>
      </c>
      <c r="X1238" s="361" t="str">
        <f t="shared" si="3098"/>
        <v>NORTE</v>
      </c>
      <c r="Y1238" s="361" t="str">
        <f t="shared" si="3099"/>
        <v>OESTE</v>
      </c>
      <c r="Z1238" s="361" t="str">
        <f t="shared" si="3100"/>
        <v>NOROESTE</v>
      </c>
      <c r="AA1238" s="400">
        <f t="shared" si="2966"/>
        <v>0.97734627831715215</v>
      </c>
      <c r="AB1238" s="401">
        <f t="shared" si="3101"/>
        <v>77.781139614186998</v>
      </c>
      <c r="AC1238" s="360"/>
    </row>
    <row r="1239" spans="1:29" ht="15" customHeight="1" x14ac:dyDescent="0.25">
      <c r="A1239" s="434" t="str">
        <f t="shared" si="2848"/>
        <v>MS 301</v>
      </c>
      <c r="B1239" s="661">
        <f>IF(A1230=A1239,B1230+1,1)</f>
        <v>59</v>
      </c>
      <c r="C1239" s="661" t="str">
        <f t="shared" si="2941"/>
        <v>MS 301-59</v>
      </c>
      <c r="D1239" s="346">
        <f t="shared" si="2952"/>
        <v>42384</v>
      </c>
      <c r="E1239" s="347">
        <v>7161909.1973999999</v>
      </c>
      <c r="F1239" s="348">
        <v>665707.39619999996</v>
      </c>
      <c r="G1239" s="348">
        <v>885.87199999999996</v>
      </c>
      <c r="H1239" s="368">
        <f t="shared" ref="H1239:H1252" si="3102">SQRT((E1239-E1238)^2+(F1239-F1238)^2)*100</f>
        <v>0.90470989458069895</v>
      </c>
      <c r="I1239" s="377">
        <f t="shared" ref="I1239:I1249" si="3103">SQRT((E1239-$E$1212)^2+(F1239-$F$1212)^2)*100</f>
        <v>3.2389041409307811</v>
      </c>
      <c r="J1239" s="377">
        <f t="shared" ref="J1239:J1252" si="3104">(G1239-G1238)*100</f>
        <v>-0.100000000009004</v>
      </c>
      <c r="K1239" s="377">
        <f t="shared" ref="K1239:K1252" si="3105">(G1239-$G$1212)*100</f>
        <v>-4.9000000000091859</v>
      </c>
      <c r="L1239" s="377">
        <f t="shared" ref="L1239:L1252" si="3106">H1239/(D1239-D1238)</f>
        <v>0.12924427065438557</v>
      </c>
      <c r="M1239" s="377">
        <f t="shared" ref="M1239:M1252" si="3107">ABS(J1239/(D1239-D1238))</f>
        <v>1.4285714287000571E-2</v>
      </c>
      <c r="N1239" s="398" t="str">
        <f t="shared" si="2974"/>
        <v>OK</v>
      </c>
      <c r="O1239" s="398" t="str">
        <f t="shared" si="2975"/>
        <v>OK</v>
      </c>
      <c r="P1239" s="398" t="str">
        <f t="shared" ref="P1239:P1252" si="3108">IF(L1239&lt;=1,"COND. MIN.",IF(AND(1&lt;L1239, L1239&lt;=2),"ATENÇÃO",IF(AND(2&lt;L1239,L1239&lt;=5),"ALERTA","INTERVENÇÃO")))</f>
        <v>COND. MIN.</v>
      </c>
      <c r="Q1239" s="398" t="str">
        <f t="shared" si="2960"/>
        <v>COND. MIN.</v>
      </c>
      <c r="R1239" s="636"/>
      <c r="S1239" s="636"/>
      <c r="T1239" s="625"/>
      <c r="U1239" s="625"/>
      <c r="V1239" s="356">
        <f t="shared" si="2961"/>
        <v>-0.23999996483325958</v>
      </c>
      <c r="W1239" s="356">
        <f t="shared" si="2962"/>
        <v>-3.2300000078976154</v>
      </c>
      <c r="X1239" s="361" t="str">
        <f t="shared" ref="X1239:X1277" si="3109">IF(V1239&gt;0,"NORTE","SUL")</f>
        <v>SUL</v>
      </c>
      <c r="Y1239" s="361" t="str">
        <f t="shared" ref="Y1239:Y1277" si="3110">IF(W1239&gt;0,"LESTE","OESTE")</f>
        <v>OESTE</v>
      </c>
      <c r="Z1239" s="361" t="str">
        <f t="shared" ref="Z1239:Z1277" si="3111">IF(AND(X1239="SUL", Y1239="LESTE"),"SUDESTE", IF(AND(X1239="SUL", Y1239="OESTE"), "SUDOESTE", IF(AND(X1239="NORTE", Y1239="LESTE"), "NORDESTE", "NOROESTE")))</f>
        <v>SUDOESTE</v>
      </c>
      <c r="AA1239" s="400">
        <f t="shared" si="2966"/>
        <v>0.99691358024691346</v>
      </c>
      <c r="AB1239" s="401">
        <f t="shared" ref="AB1239:AB1249" si="3112">DEGREES(ASIN(AA1239))</f>
        <v>85.497259800244805</v>
      </c>
      <c r="AC1239" s="360"/>
    </row>
    <row r="1240" spans="1:29" ht="15" customHeight="1" x14ac:dyDescent="0.25">
      <c r="A1240" s="434" t="str">
        <f t="shared" si="2848"/>
        <v>MS 301</v>
      </c>
      <c r="B1240" s="661">
        <f t="shared" si="2940"/>
        <v>60</v>
      </c>
      <c r="C1240" s="661" t="str">
        <f t="shared" si="2941"/>
        <v>MS 301-60</v>
      </c>
      <c r="D1240" s="346">
        <f t="shared" si="2952"/>
        <v>42391</v>
      </c>
      <c r="E1240" s="347">
        <v>7161909.1748000002</v>
      </c>
      <c r="F1240" s="348">
        <v>665707.39679999999</v>
      </c>
      <c r="G1240" s="348">
        <v>885.87199999999996</v>
      </c>
      <c r="H1240" s="368">
        <f t="shared" si="3102"/>
        <v>2.2607962992540851</v>
      </c>
      <c r="I1240" s="377">
        <f t="shared" si="3103"/>
        <v>4.037189585913211</v>
      </c>
      <c r="J1240" s="377">
        <f t="shared" si="3104"/>
        <v>0</v>
      </c>
      <c r="K1240" s="377">
        <f t="shared" si="3105"/>
        <v>-4.9000000000091859</v>
      </c>
      <c r="L1240" s="377">
        <f t="shared" si="3106"/>
        <v>0.32297089989344074</v>
      </c>
      <c r="M1240" s="377">
        <f t="shared" si="3107"/>
        <v>0</v>
      </c>
      <c r="N1240" s="398" t="str">
        <f t="shared" si="2974"/>
        <v>ATENÇÃO</v>
      </c>
      <c r="O1240" s="398" t="str">
        <f t="shared" si="2975"/>
        <v>OK</v>
      </c>
      <c r="P1240" s="398" t="str">
        <f t="shared" si="3108"/>
        <v>COND. MIN.</v>
      </c>
      <c r="Q1240" s="398" t="str">
        <f t="shared" si="2960"/>
        <v>COND. MIN.</v>
      </c>
      <c r="R1240" s="636"/>
      <c r="S1240" s="636"/>
      <c r="T1240" s="625"/>
      <c r="U1240" s="625"/>
      <c r="V1240" s="356">
        <f t="shared" si="2961"/>
        <v>-2.4999999441206455</v>
      </c>
      <c r="W1240" s="356">
        <f t="shared" si="2962"/>
        <v>-3.1700000050477684</v>
      </c>
      <c r="X1240" s="361" t="str">
        <f t="shared" si="3109"/>
        <v>SUL</v>
      </c>
      <c r="Y1240" s="361" t="str">
        <f t="shared" si="3110"/>
        <v>OESTE</v>
      </c>
      <c r="Z1240" s="361" t="str">
        <f t="shared" si="3111"/>
        <v>SUDOESTE</v>
      </c>
      <c r="AA1240" s="400">
        <f t="shared" si="2966"/>
        <v>0.78465346534653468</v>
      </c>
      <c r="AB1240" s="401">
        <f t="shared" si="3112"/>
        <v>51.688639395222275</v>
      </c>
      <c r="AC1240" s="360"/>
    </row>
    <row r="1241" spans="1:29" ht="15" customHeight="1" x14ac:dyDescent="0.25">
      <c r="A1241" s="434" t="str">
        <f t="shared" si="2848"/>
        <v>MS 301</v>
      </c>
      <c r="B1241" s="661"/>
      <c r="C1241" s="661"/>
      <c r="D1241" s="346">
        <f t="shared" si="2952"/>
        <v>42398</v>
      </c>
      <c r="E1241" s="347">
        <v>7161909.2039000001</v>
      </c>
      <c r="F1241" s="348">
        <v>665707.38670000003</v>
      </c>
      <c r="G1241" s="348">
        <v>885.86699999999996</v>
      </c>
      <c r="H1241" s="368">
        <f t="shared" si="3102"/>
        <v>3.0802921855868868</v>
      </c>
      <c r="I1241" s="377">
        <f t="shared" si="3103"/>
        <v>4.2000595287600593</v>
      </c>
      <c r="J1241" s="377">
        <f t="shared" si="3104"/>
        <v>-0.49999999999954525</v>
      </c>
      <c r="K1241" s="377">
        <f t="shared" si="3105"/>
        <v>-5.4000000000087311</v>
      </c>
      <c r="L1241" s="377">
        <f t="shared" si="3106"/>
        <v>0.44004174079812669</v>
      </c>
      <c r="M1241" s="377">
        <f t="shared" si="3107"/>
        <v>7.1428571428506463E-2</v>
      </c>
      <c r="N1241" s="398" t="str">
        <f t="shared" si="2974"/>
        <v>ATENÇÃO</v>
      </c>
      <c r="O1241" s="398" t="str">
        <f t="shared" si="2975"/>
        <v>OK</v>
      </c>
      <c r="P1241" s="398" t="str">
        <f t="shared" si="3108"/>
        <v>COND. MIN.</v>
      </c>
      <c r="Q1241" s="398" t="str">
        <f t="shared" si="2960"/>
        <v>COND. MIN.</v>
      </c>
      <c r="R1241" s="636"/>
      <c r="S1241" s="636"/>
      <c r="T1241" s="625"/>
      <c r="U1241" s="625"/>
      <c r="V1241" s="356">
        <f t="shared" si="2961"/>
        <v>0.41000004857778549</v>
      </c>
      <c r="W1241" s="356">
        <f t="shared" si="2962"/>
        <v>-4.1800000006332994</v>
      </c>
      <c r="X1241" s="361" t="str">
        <f t="shared" si="3109"/>
        <v>NORTE</v>
      </c>
      <c r="Y1241" s="361" t="str">
        <f t="shared" si="3110"/>
        <v>OESTE</v>
      </c>
      <c r="Z1241" s="361" t="str">
        <f t="shared" si="3111"/>
        <v>NOROESTE</v>
      </c>
      <c r="AA1241" s="400">
        <f t="shared" si="2966"/>
        <v>0.99523809523809514</v>
      </c>
      <c r="AB1241" s="401">
        <f t="shared" si="3112"/>
        <v>84.406283231205919</v>
      </c>
      <c r="AC1241" s="360"/>
    </row>
    <row r="1242" spans="1:29" ht="17.25" customHeight="1" x14ac:dyDescent="0.25">
      <c r="A1242" s="434" t="str">
        <f t="shared" si="2848"/>
        <v>MS 301</v>
      </c>
      <c r="B1242" s="661"/>
      <c r="C1242" s="661"/>
      <c r="D1242" s="346">
        <f t="shared" si="2952"/>
        <v>42405</v>
      </c>
      <c r="E1242" s="347">
        <v>7161909.2079999996</v>
      </c>
      <c r="F1242" s="348">
        <v>665707.3946</v>
      </c>
      <c r="G1242" s="348">
        <v>885.86599999999999</v>
      </c>
      <c r="H1242" s="368">
        <f t="shared" si="3102"/>
        <v>0.89005615461833687</v>
      </c>
      <c r="I1242" s="377">
        <f t="shared" si="3103"/>
        <v>3.487764331594053</v>
      </c>
      <c r="J1242" s="377">
        <f t="shared" si="3104"/>
        <v>-9.9999999997635314E-2</v>
      </c>
      <c r="K1242" s="377">
        <f t="shared" si="3105"/>
        <v>-5.5000000000063665</v>
      </c>
      <c r="L1242" s="377">
        <f t="shared" si="3106"/>
        <v>0.12715087923119098</v>
      </c>
      <c r="M1242" s="377">
        <f t="shared" si="3107"/>
        <v>1.4285714285376474E-2</v>
      </c>
      <c r="N1242" s="398" t="str">
        <f t="shared" si="2974"/>
        <v>OK</v>
      </c>
      <c r="O1242" s="398" t="str">
        <f t="shared" si="2975"/>
        <v>OK</v>
      </c>
      <c r="P1242" s="398" t="str">
        <f t="shared" si="3108"/>
        <v>COND. MIN.</v>
      </c>
      <c r="Q1242" s="398" t="str">
        <f t="shared" si="2960"/>
        <v>COND. MIN.</v>
      </c>
      <c r="R1242" s="636"/>
      <c r="S1242" s="636"/>
      <c r="T1242" s="625"/>
      <c r="U1242" s="625"/>
      <c r="V1242" s="356">
        <f t="shared" si="2961"/>
        <v>0.82000000402331352</v>
      </c>
      <c r="W1242" s="356">
        <f t="shared" si="2962"/>
        <v>-3.3900000038556755</v>
      </c>
      <c r="X1242" s="361" t="str">
        <f t="shared" si="3109"/>
        <v>NORTE</v>
      </c>
      <c r="Y1242" s="361" t="str">
        <f t="shared" si="3110"/>
        <v>OESTE</v>
      </c>
      <c r="Z1242" s="361" t="str">
        <f t="shared" si="3111"/>
        <v>NOROESTE</v>
      </c>
      <c r="AA1242" s="400">
        <f t="shared" si="2966"/>
        <v>0.97134670487106012</v>
      </c>
      <c r="AB1242" s="401">
        <f t="shared" si="3112"/>
        <v>76.251117356313998</v>
      </c>
      <c r="AC1242" s="360"/>
    </row>
    <row r="1243" spans="1:29" ht="17.25" customHeight="1" x14ac:dyDescent="0.25">
      <c r="A1243" s="434" t="str">
        <f t="shared" si="2848"/>
        <v>MS 301</v>
      </c>
      <c r="B1243" s="661"/>
      <c r="C1243" s="661"/>
      <c r="D1243" s="346">
        <f t="shared" si="2952"/>
        <v>42412</v>
      </c>
      <c r="E1243" s="347">
        <v>7161909.2076000003</v>
      </c>
      <c r="F1243" s="348">
        <v>665707.40509999997</v>
      </c>
      <c r="G1243" s="348">
        <v>885.86099999999999</v>
      </c>
      <c r="H1243" s="368">
        <f t="shared" si="3102"/>
        <v>1.0507616234348598</v>
      </c>
      <c r="I1243" s="377">
        <f t="shared" si="3103"/>
        <v>2.4665766037344201</v>
      </c>
      <c r="J1243" s="377">
        <f t="shared" si="3104"/>
        <v>-0.49999999999954525</v>
      </c>
      <c r="K1243" s="377">
        <f t="shared" si="3105"/>
        <v>-6.0000000000059117</v>
      </c>
      <c r="L1243" s="377">
        <f t="shared" si="3106"/>
        <v>0.15010880334783711</v>
      </c>
      <c r="M1243" s="377">
        <f t="shared" si="3107"/>
        <v>7.1428571428506463E-2</v>
      </c>
      <c r="N1243" s="398" t="str">
        <f t="shared" si="2974"/>
        <v>OK</v>
      </c>
      <c r="O1243" s="398" t="str">
        <f t="shared" si="2975"/>
        <v>OK</v>
      </c>
      <c r="P1243" s="398" t="str">
        <f t="shared" si="3108"/>
        <v>COND. MIN.</v>
      </c>
      <c r="Q1243" s="398" t="str">
        <f t="shared" si="2960"/>
        <v>COND. MIN.</v>
      </c>
      <c r="R1243" s="636"/>
      <c r="S1243" s="636"/>
      <c r="T1243" s="625"/>
      <c r="U1243" s="625"/>
      <c r="V1243" s="356">
        <f t="shared" si="2961"/>
        <v>0.78000007197260857</v>
      </c>
      <c r="W1243" s="356">
        <f t="shared" si="2962"/>
        <v>-2.3400000063702464</v>
      </c>
      <c r="X1243" s="361" t="str">
        <f t="shared" si="3109"/>
        <v>NORTE</v>
      </c>
      <c r="Y1243" s="361" t="str">
        <f t="shared" si="3110"/>
        <v>OESTE</v>
      </c>
      <c r="Z1243" s="361" t="str">
        <f t="shared" si="3111"/>
        <v>NOROESTE</v>
      </c>
      <c r="AA1243" s="400">
        <f t="shared" si="2966"/>
        <v>0.94736842105263142</v>
      </c>
      <c r="AB1243" s="401">
        <f t="shared" si="3112"/>
        <v>71.328281935992095</v>
      </c>
      <c r="AC1243" s="360"/>
    </row>
    <row r="1244" spans="1:29" ht="17.25" customHeight="1" x14ac:dyDescent="0.25">
      <c r="A1244" s="434" t="str">
        <f t="shared" si="2848"/>
        <v>MS 301</v>
      </c>
      <c r="B1244" s="661"/>
      <c r="C1244" s="661"/>
      <c r="D1244" s="346">
        <f t="shared" si="2952"/>
        <v>42419</v>
      </c>
      <c r="E1244" s="347">
        <v>7161909.2094999999</v>
      </c>
      <c r="F1244" s="348">
        <v>665707.39549999998</v>
      </c>
      <c r="G1244" s="348">
        <v>885.86099999999999</v>
      </c>
      <c r="H1244" s="368">
        <f t="shared" si="3102"/>
        <v>0.97862147006012135</v>
      </c>
      <c r="I1244" s="377">
        <f t="shared" si="3103"/>
        <v>3.439607549002484</v>
      </c>
      <c r="J1244" s="377">
        <f t="shared" si="3104"/>
        <v>0</v>
      </c>
      <c r="K1244" s="377">
        <f t="shared" si="3105"/>
        <v>-6.0000000000059117</v>
      </c>
      <c r="L1244" s="377">
        <f t="shared" si="3106"/>
        <v>0.13980306715144591</v>
      </c>
      <c r="M1244" s="377">
        <f t="shared" si="3107"/>
        <v>0</v>
      </c>
      <c r="N1244" s="398" t="str">
        <f t="shared" si="2974"/>
        <v>OK</v>
      </c>
      <c r="O1244" s="398" t="str">
        <f t="shared" si="2975"/>
        <v>OK</v>
      </c>
      <c r="P1244" s="398" t="str">
        <f t="shared" si="3108"/>
        <v>COND. MIN.</v>
      </c>
      <c r="Q1244" s="398" t="str">
        <f t="shared" si="2960"/>
        <v>COND. MIN.</v>
      </c>
      <c r="R1244" s="636"/>
      <c r="S1244" s="636"/>
      <c r="T1244" s="625"/>
      <c r="U1244" s="625"/>
      <c r="V1244" s="356">
        <f t="shared" si="2961"/>
        <v>0.97000002861022949</v>
      </c>
      <c r="W1244" s="356">
        <f t="shared" si="2962"/>
        <v>-3.3000000054016709</v>
      </c>
      <c r="X1244" s="361" t="str">
        <f t="shared" si="3109"/>
        <v>NORTE</v>
      </c>
      <c r="Y1244" s="361" t="str">
        <f t="shared" si="3110"/>
        <v>OESTE</v>
      </c>
      <c r="Z1244" s="361" t="str">
        <f t="shared" si="3111"/>
        <v>NOROESTE</v>
      </c>
      <c r="AA1244" s="400">
        <f t="shared" si="2966"/>
        <v>0.95930232558139528</v>
      </c>
      <c r="AB1244" s="401">
        <f t="shared" si="3112"/>
        <v>73.597636233094036</v>
      </c>
      <c r="AC1244" s="360"/>
    </row>
    <row r="1245" spans="1:29" ht="17.25" customHeight="1" x14ac:dyDescent="0.25">
      <c r="A1245" s="434" t="str">
        <f t="shared" si="2848"/>
        <v>MS 301</v>
      </c>
      <c r="B1245" s="661"/>
      <c r="C1245" s="661"/>
      <c r="D1245" s="346">
        <f t="shared" si="2952"/>
        <v>42426</v>
      </c>
      <c r="E1245" s="347">
        <v>7161909.1969999997</v>
      </c>
      <c r="F1245" s="348">
        <v>665707.40709999995</v>
      </c>
      <c r="G1245" s="348">
        <v>885.84799999999996</v>
      </c>
      <c r="H1245" s="368">
        <f t="shared" si="3102"/>
        <v>1.7053152316652473</v>
      </c>
      <c r="I1245" s="377">
        <f t="shared" si="3103"/>
        <v>2.1582400308681327</v>
      </c>
      <c r="J1245" s="377">
        <f t="shared" si="3104"/>
        <v>-1.3000000000033651</v>
      </c>
      <c r="K1245" s="377">
        <f t="shared" si="3105"/>
        <v>-7.3000000000092768</v>
      </c>
      <c r="L1245" s="377">
        <f t="shared" si="3106"/>
        <v>0.24361646166646392</v>
      </c>
      <c r="M1245" s="377">
        <f t="shared" si="3107"/>
        <v>0.18571428571476645</v>
      </c>
      <c r="N1245" s="398" t="str">
        <f t="shared" si="2974"/>
        <v>OK</v>
      </c>
      <c r="O1245" s="398" t="str">
        <f t="shared" si="2975"/>
        <v>OK</v>
      </c>
      <c r="P1245" s="398" t="str">
        <f t="shared" si="3108"/>
        <v>COND. MIN.</v>
      </c>
      <c r="Q1245" s="398" t="str">
        <f t="shared" si="2960"/>
        <v>COND. MIN.</v>
      </c>
      <c r="R1245" s="636"/>
      <c r="S1245" s="636"/>
      <c r="T1245" s="625"/>
      <c r="U1245" s="625"/>
      <c r="V1245" s="356">
        <f t="shared" si="2961"/>
        <v>-0.279999990016222</v>
      </c>
      <c r="W1245" s="356">
        <f t="shared" si="2962"/>
        <v>-2.1400000085122883</v>
      </c>
      <c r="X1245" s="361" t="str">
        <f t="shared" si="3109"/>
        <v>SUL</v>
      </c>
      <c r="Y1245" s="361" t="str">
        <f t="shared" si="3110"/>
        <v>OESTE</v>
      </c>
      <c r="Z1245" s="361" t="str">
        <f t="shared" si="3111"/>
        <v>SUDOESTE</v>
      </c>
      <c r="AA1245" s="400">
        <f t="shared" si="2966"/>
        <v>0.9907407407407407</v>
      </c>
      <c r="AB1245" s="401">
        <f t="shared" si="3112"/>
        <v>82.197003240286335</v>
      </c>
      <c r="AC1245" s="360"/>
    </row>
    <row r="1246" spans="1:29" ht="17.25" customHeight="1" x14ac:dyDescent="0.25">
      <c r="A1246" s="434" t="str">
        <f t="shared" si="2848"/>
        <v>MS 301</v>
      </c>
      <c r="B1246" s="661">
        <f t="shared" ref="B1246:B1249" si="3113">IF(A1245=A1246,B1245+1,1)</f>
        <v>1</v>
      </c>
      <c r="C1246" s="661" t="str">
        <f t="shared" ref="C1246:C1249" si="3114">A1246&amp;"-"&amp;B1246</f>
        <v>MS 301-1</v>
      </c>
      <c r="D1246" s="346">
        <f t="shared" si="2952"/>
        <v>42433</v>
      </c>
      <c r="E1246" s="347">
        <v>7161909.2074999996</v>
      </c>
      <c r="F1246" s="348">
        <v>665707.39839999995</v>
      </c>
      <c r="G1246" s="348">
        <v>885.84699999999998</v>
      </c>
      <c r="H1246" s="368">
        <f t="shared" si="3102"/>
        <v>1.363598170751521</v>
      </c>
      <c r="I1246" s="377">
        <f t="shared" si="3103"/>
        <v>3.1069277507361939</v>
      </c>
      <c r="J1246" s="377">
        <f t="shared" si="3104"/>
        <v>-9.9999999997635314E-2</v>
      </c>
      <c r="K1246" s="377">
        <f t="shared" si="3105"/>
        <v>-7.4000000000069122</v>
      </c>
      <c r="L1246" s="377">
        <f t="shared" si="3106"/>
        <v>0.19479973867878872</v>
      </c>
      <c r="M1246" s="377">
        <f t="shared" si="3107"/>
        <v>1.4285714285376474E-2</v>
      </c>
      <c r="N1246" s="398" t="str">
        <f t="shared" si="2974"/>
        <v>OK</v>
      </c>
      <c r="O1246" s="398" t="str">
        <f t="shared" si="2975"/>
        <v>OK</v>
      </c>
      <c r="P1246" s="398" t="str">
        <f t="shared" si="3108"/>
        <v>COND. MIN.</v>
      </c>
      <c r="Q1246" s="398" t="str">
        <f t="shared" si="2960"/>
        <v>COND. MIN.</v>
      </c>
      <c r="R1246" s="636"/>
      <c r="S1246" s="636"/>
      <c r="T1246" s="625"/>
      <c r="U1246" s="625"/>
      <c r="V1246" s="356">
        <f t="shared" si="2961"/>
        <v>0.76999999582767487</v>
      </c>
      <c r="W1246" s="356">
        <f t="shared" si="2962"/>
        <v>-3.0100000090897083</v>
      </c>
      <c r="X1246" s="361" t="str">
        <f t="shared" si="3109"/>
        <v>NORTE</v>
      </c>
      <c r="Y1246" s="361" t="str">
        <f t="shared" si="3110"/>
        <v>OESTE</v>
      </c>
      <c r="Z1246" s="361" t="str">
        <f t="shared" si="3111"/>
        <v>NOROESTE</v>
      </c>
      <c r="AA1246" s="400">
        <f t="shared" si="2966"/>
        <v>0.96784565916398713</v>
      </c>
      <c r="AB1246" s="401">
        <f t="shared" si="3112"/>
        <v>75.431056416139015</v>
      </c>
      <c r="AC1246" s="360"/>
    </row>
    <row r="1247" spans="1:29" ht="17.25" customHeight="1" x14ac:dyDescent="0.25">
      <c r="A1247" s="434" t="str">
        <f t="shared" si="2848"/>
        <v>MS 301</v>
      </c>
      <c r="B1247" s="661">
        <f t="shared" si="3113"/>
        <v>2</v>
      </c>
      <c r="C1247" s="661" t="str">
        <f t="shared" si="3114"/>
        <v>MS 301-2</v>
      </c>
      <c r="D1247" s="346">
        <f t="shared" si="2952"/>
        <v>42440</v>
      </c>
      <c r="E1247" s="347">
        <v>7161909.2056</v>
      </c>
      <c r="F1247" s="348">
        <v>665707.39659999998</v>
      </c>
      <c r="G1247" s="348">
        <v>885.85199999999998</v>
      </c>
      <c r="H1247" s="368">
        <f t="shared" si="3102"/>
        <v>0.26172501296051376</v>
      </c>
      <c r="I1247" s="377">
        <f t="shared" si="3103"/>
        <v>3.2422985802861986</v>
      </c>
      <c r="J1247" s="377">
        <f t="shared" si="3104"/>
        <v>0.49999999999954525</v>
      </c>
      <c r="K1247" s="377">
        <f t="shared" si="3105"/>
        <v>-6.9000000000073669</v>
      </c>
      <c r="L1247" s="377">
        <f t="shared" si="3106"/>
        <v>3.7389287565787681E-2</v>
      </c>
      <c r="M1247" s="377">
        <f t="shared" si="3107"/>
        <v>7.1428571428506463E-2</v>
      </c>
      <c r="N1247" s="398" t="str">
        <f t="shared" si="2974"/>
        <v>OK</v>
      </c>
      <c r="O1247" s="398" t="str">
        <f t="shared" si="2975"/>
        <v>OK</v>
      </c>
      <c r="P1247" s="398" t="str">
        <f t="shared" si="3108"/>
        <v>COND. MIN.</v>
      </c>
      <c r="Q1247" s="398" t="str">
        <f t="shared" si="2960"/>
        <v>COND. MIN.</v>
      </c>
      <c r="R1247" s="636"/>
      <c r="S1247" s="636"/>
      <c r="T1247" s="625"/>
      <c r="U1247" s="625"/>
      <c r="V1247" s="356">
        <f t="shared" si="2961"/>
        <v>0.58000003919005394</v>
      </c>
      <c r="W1247" s="356">
        <f t="shared" si="2962"/>
        <v>-3.1900000059977174</v>
      </c>
      <c r="X1247" s="361" t="str">
        <f t="shared" si="3109"/>
        <v>NORTE</v>
      </c>
      <c r="Y1247" s="361" t="str">
        <f t="shared" si="3110"/>
        <v>OESTE</v>
      </c>
      <c r="Z1247" s="361" t="str">
        <f t="shared" si="3111"/>
        <v>NOROESTE</v>
      </c>
      <c r="AA1247" s="400">
        <f t="shared" si="2966"/>
        <v>0.98456790123456783</v>
      </c>
      <c r="AB1247" s="401">
        <f t="shared" si="3112"/>
        <v>79.921167668305699</v>
      </c>
      <c r="AC1247" s="360"/>
    </row>
    <row r="1248" spans="1:29" ht="17.25" customHeight="1" x14ac:dyDescent="0.25">
      <c r="A1248" s="434" t="str">
        <f t="shared" si="2848"/>
        <v>MS 301</v>
      </c>
      <c r="B1248" s="661">
        <f t="shared" si="3113"/>
        <v>3</v>
      </c>
      <c r="C1248" s="661" t="str">
        <f t="shared" si="3114"/>
        <v>MS 301-3</v>
      </c>
      <c r="D1248" s="346">
        <f t="shared" si="2952"/>
        <v>42447</v>
      </c>
      <c r="E1248" s="347">
        <v>7161909.2012</v>
      </c>
      <c r="F1248" s="348">
        <v>665707.39980000001</v>
      </c>
      <c r="G1248" s="348">
        <v>885.85199999999998</v>
      </c>
      <c r="H1248" s="368">
        <f t="shared" si="3102"/>
        <v>0.54405882051375098</v>
      </c>
      <c r="I1248" s="377">
        <f t="shared" si="3103"/>
        <v>2.8734126097111017</v>
      </c>
      <c r="J1248" s="377">
        <f t="shared" si="3104"/>
        <v>0</v>
      </c>
      <c r="K1248" s="377">
        <f t="shared" si="3105"/>
        <v>-6.9000000000073669</v>
      </c>
      <c r="L1248" s="377">
        <f t="shared" si="3106"/>
        <v>7.7722688644821569E-2</v>
      </c>
      <c r="M1248" s="377">
        <f t="shared" si="3107"/>
        <v>0</v>
      </c>
      <c r="N1248" s="398" t="str">
        <f t="shared" si="2974"/>
        <v>OK</v>
      </c>
      <c r="O1248" s="398" t="str">
        <f t="shared" si="2975"/>
        <v>OK</v>
      </c>
      <c r="P1248" s="398" t="str">
        <f t="shared" si="3108"/>
        <v>COND. MIN.</v>
      </c>
      <c r="Q1248" s="398" t="str">
        <f t="shared" si="2960"/>
        <v>COND. MIN.</v>
      </c>
      <c r="R1248" s="636"/>
      <c r="S1248" s="636"/>
      <c r="T1248" s="625"/>
      <c r="U1248" s="625"/>
      <c r="V1248" s="356">
        <f t="shared" si="2961"/>
        <v>0.14000004157423973</v>
      </c>
      <c r="W1248" s="356">
        <f t="shared" si="2962"/>
        <v>-2.8700000024400651</v>
      </c>
      <c r="X1248" s="361" t="str">
        <f t="shared" si="3109"/>
        <v>NORTE</v>
      </c>
      <c r="Y1248" s="361" t="str">
        <f t="shared" si="3110"/>
        <v>OESTE</v>
      </c>
      <c r="Z1248" s="361" t="str">
        <f t="shared" si="3111"/>
        <v>NOROESTE</v>
      </c>
      <c r="AA1248" s="400">
        <f t="shared" si="2966"/>
        <v>1</v>
      </c>
      <c r="AB1248" s="401">
        <f t="shared" si="3112"/>
        <v>90</v>
      </c>
      <c r="AC1248" s="360"/>
    </row>
    <row r="1249" spans="1:29" ht="17.25" customHeight="1" x14ac:dyDescent="0.25">
      <c r="A1249" s="434" t="str">
        <f t="shared" si="2848"/>
        <v>MS 301</v>
      </c>
      <c r="B1249" s="661">
        <f t="shared" si="3113"/>
        <v>4</v>
      </c>
      <c r="C1249" s="661" t="str">
        <f t="shared" si="3114"/>
        <v>MS 301-4</v>
      </c>
      <c r="D1249" s="346">
        <f>D165</f>
        <v>42461</v>
      </c>
      <c r="E1249" s="347">
        <v>7161909.2023999998</v>
      </c>
      <c r="F1249" s="348">
        <v>665707.40399999998</v>
      </c>
      <c r="G1249" s="348">
        <v>885.851</v>
      </c>
      <c r="H1249" s="368">
        <f t="shared" si="3102"/>
        <v>0.43680658532045763</v>
      </c>
      <c r="I1249" s="377">
        <f t="shared" si="3103"/>
        <v>2.4637573015150722</v>
      </c>
      <c r="J1249" s="377">
        <f t="shared" si="3104"/>
        <v>-9.9999999997635314E-2</v>
      </c>
      <c r="K1249" s="377">
        <f t="shared" si="3105"/>
        <v>-7.0000000000050022</v>
      </c>
      <c r="L1249" s="377">
        <f t="shared" si="3106"/>
        <v>3.1200470380032687E-2</v>
      </c>
      <c r="M1249" s="377">
        <f t="shared" si="3107"/>
        <v>7.1428571426882369E-3</v>
      </c>
      <c r="N1249" s="398" t="str">
        <f t="shared" si="2974"/>
        <v>OK</v>
      </c>
      <c r="O1249" s="398" t="str">
        <f t="shared" si="2975"/>
        <v>OK</v>
      </c>
      <c r="P1249" s="398" t="str">
        <f t="shared" si="3108"/>
        <v>COND. MIN.</v>
      </c>
      <c r="Q1249" s="398" t="str">
        <f t="shared" si="2960"/>
        <v>COND. MIN.</v>
      </c>
      <c r="R1249" s="636"/>
      <c r="S1249" s="636"/>
      <c r="T1249" s="625"/>
      <c r="U1249" s="625"/>
      <c r="V1249" s="356">
        <f t="shared" si="2961"/>
        <v>0.26000002399086952</v>
      </c>
      <c r="W1249" s="356">
        <f t="shared" si="2962"/>
        <v>-2.4500000057742</v>
      </c>
      <c r="X1249" s="361" t="str">
        <f t="shared" si="3109"/>
        <v>NORTE</v>
      </c>
      <c r="Y1249" s="361" t="str">
        <f t="shared" si="3110"/>
        <v>OESTE</v>
      </c>
      <c r="Z1249" s="361" t="str">
        <f t="shared" si="3111"/>
        <v>NOROESTE</v>
      </c>
      <c r="AA1249" s="400">
        <f t="shared" si="2966"/>
        <v>0.99593495934959353</v>
      </c>
      <c r="AB1249" s="401">
        <f t="shared" si="3112"/>
        <v>84.832061876075272</v>
      </c>
      <c r="AC1249" s="360"/>
    </row>
    <row r="1250" spans="1:29" ht="17.25" customHeight="1" x14ac:dyDescent="0.25">
      <c r="A1250" s="438"/>
      <c r="B1250" s="661"/>
      <c r="C1250" s="661"/>
      <c r="D1250" s="393"/>
      <c r="E1250" s="381"/>
      <c r="F1250" s="382"/>
      <c r="G1250" s="382"/>
      <c r="H1250" s="537"/>
      <c r="I1250" s="538"/>
      <c r="J1250" s="538"/>
      <c r="K1250" s="538"/>
      <c r="L1250" s="538"/>
      <c r="M1250" s="538"/>
      <c r="N1250" s="537"/>
      <c r="O1250" s="538"/>
      <c r="P1250" s="440"/>
      <c r="Q1250" s="440"/>
      <c r="R1250" s="640"/>
      <c r="S1250" s="640"/>
      <c r="T1250" s="640"/>
      <c r="U1250" s="640"/>
      <c r="V1250" s="558"/>
      <c r="W1250" s="558"/>
      <c r="X1250" s="440"/>
      <c r="Y1250" s="440"/>
      <c r="Z1250" s="440"/>
      <c r="AA1250" s="558"/>
      <c r="AB1250" s="559"/>
      <c r="AC1250" s="451"/>
    </row>
    <row r="1251" spans="1:29" ht="17.25" customHeight="1" x14ac:dyDescent="0.25">
      <c r="A1251" s="434" t="s">
        <v>384</v>
      </c>
      <c r="B1251" s="661"/>
      <c r="C1251" s="661"/>
      <c r="D1251" s="346">
        <f>D167</f>
        <v>42468</v>
      </c>
      <c r="E1251" s="622">
        <v>7161909.3827</v>
      </c>
      <c r="F1251" s="622">
        <v>665707.5969</v>
      </c>
      <c r="G1251" s="631">
        <v>885.78599999999994</v>
      </c>
      <c r="H1251" s="350"/>
      <c r="I1251" s="350"/>
      <c r="J1251" s="350"/>
      <c r="K1251" s="350"/>
      <c r="L1251" s="350"/>
      <c r="M1251" s="350"/>
      <c r="N1251" s="351"/>
      <c r="O1251" s="351"/>
      <c r="P1251" s="351"/>
      <c r="Q1251" s="351"/>
      <c r="R1251" s="640"/>
      <c r="S1251" s="640"/>
      <c r="T1251" s="640"/>
      <c r="U1251" s="640"/>
      <c r="V1251" s="558"/>
      <c r="W1251" s="558"/>
      <c r="X1251" s="440"/>
      <c r="Y1251" s="440"/>
      <c r="Z1251" s="440"/>
      <c r="AA1251" s="558"/>
      <c r="AB1251" s="559"/>
      <c r="AC1251" s="451"/>
    </row>
    <row r="1252" spans="1:29" ht="17.25" customHeight="1" x14ac:dyDescent="0.25">
      <c r="A1252" s="434" t="str">
        <f t="shared" si="2848"/>
        <v xml:space="preserve">MS 301 A </v>
      </c>
      <c r="B1252" s="661"/>
      <c r="C1252" s="661"/>
      <c r="D1252" s="346">
        <f>D168</f>
        <v>42475</v>
      </c>
      <c r="E1252" s="622">
        <v>7161909.3775000004</v>
      </c>
      <c r="F1252" s="622">
        <v>665707.59250000003</v>
      </c>
      <c r="G1252" s="631">
        <v>885.78099999999995</v>
      </c>
      <c r="H1252" s="368">
        <f t="shared" si="3102"/>
        <v>0.68117541862972375</v>
      </c>
      <c r="I1252" s="377">
        <f>SQRT((E1252-$E$1251)^2+(F1252-$F$1251)^2)*100</f>
        <v>0.68117541862972375</v>
      </c>
      <c r="J1252" s="377">
        <f t="shared" si="3104"/>
        <v>-0.49999999999954525</v>
      </c>
      <c r="K1252" s="377">
        <f t="shared" si="3105"/>
        <v>-14.000000000010004</v>
      </c>
      <c r="L1252" s="377">
        <f t="shared" si="3106"/>
        <v>9.7310774089960542E-2</v>
      </c>
      <c r="M1252" s="377">
        <f t="shared" si="3107"/>
        <v>7.1428571428506463E-2</v>
      </c>
      <c r="N1252" s="398" t="str">
        <f t="shared" ref="N1252" si="3115">IF(L1252&lt;=0.25,"OK",IF(AND(0.25&lt;L1252,L1252&lt;=1),"ATENÇÃO",IF(AND(1&lt;L1252,L1252&lt;=4),"ALERTA",IF(AND(4&lt;L1252,L1252&lt;=14),"INTERVENÇÃO","PARALISAÇÃO"))))</f>
        <v>OK</v>
      </c>
      <c r="O1252" s="398" t="str">
        <f t="shared" ref="O1252" si="3116">IF(M1252&lt;=0.25,"OK",IF(AND(0.25&lt;M1252,M1252&lt;=1),"ATENÇÃO",IF(AND(1&lt;M1252,M1252&lt;=4),"ALERTA",IF(AND(4&lt;M1252,M1252&lt;=14),"INTERVENÇÃO","PARALISAÇÃO"))))</f>
        <v>OK</v>
      </c>
      <c r="P1252" s="398" t="str">
        <f t="shared" si="3108"/>
        <v>COND. MIN.</v>
      </c>
      <c r="Q1252" s="398" t="str">
        <f t="shared" ref="Q1252" si="3117">IF(M1252&lt;=2,"COND. MIN.",IF(AND(2&lt;M1252, M1252&lt;=4),"ATENÇÃO",IF(AND(4&lt;M1252, M1252&lt;=10),"ALERTA","INTERVENÇÃO")))</f>
        <v>COND. MIN.</v>
      </c>
      <c r="R1252" s="636"/>
      <c r="S1252" s="636"/>
      <c r="T1252" s="625"/>
      <c r="U1252" s="625"/>
      <c r="V1252" s="356">
        <f>(E1252-$E$1251)*100</f>
        <v>-0.51999995484948158</v>
      </c>
      <c r="W1252" s="356">
        <f>(F1252-$F$1251)*100</f>
        <v>-0.43999999761581421</v>
      </c>
      <c r="X1252" s="361" t="str">
        <f t="shared" si="3109"/>
        <v>SUL</v>
      </c>
      <c r="Y1252" s="361" t="str">
        <f t="shared" si="3110"/>
        <v>OESTE</v>
      </c>
      <c r="Z1252" s="361" t="str">
        <f t="shared" si="3111"/>
        <v>SUDOESTE</v>
      </c>
      <c r="AA1252" s="358">
        <f t="shared" ref="AA1252:AA1277" si="3118">ABS(ROUND(W1252,2)/ROUND(I1252,2))</f>
        <v>0.64705882352941169</v>
      </c>
      <c r="AB1252" s="359">
        <f t="shared" ref="AB1252:AB1277" si="3119">DEGREES(ASIN(AA1252))</f>
        <v>40.320215069970637</v>
      </c>
      <c r="AC1252" s="678" t="s">
        <v>408</v>
      </c>
    </row>
    <row r="1253" spans="1:29" ht="17.25" customHeight="1" x14ac:dyDescent="0.25">
      <c r="A1253" s="434" t="str">
        <f t="shared" si="2848"/>
        <v xml:space="preserve">MS 301 A </v>
      </c>
      <c r="B1253" s="661"/>
      <c r="C1253" s="661"/>
      <c r="D1253" s="346">
        <f>D169</f>
        <v>42482</v>
      </c>
      <c r="E1253" s="622">
        <v>7161909.3912000004</v>
      </c>
      <c r="F1253" s="622">
        <v>665707.59470000002</v>
      </c>
      <c r="G1253" s="631">
        <v>885.78300000000002</v>
      </c>
      <c r="H1253" s="368">
        <f t="shared" ref="H1253:H1277" si="3120">SQRT((E1253-E1252)^2+(F1253-F1252)^2)*100</f>
        <v>1.3875518016757147</v>
      </c>
      <c r="I1253" s="377">
        <f t="shared" ref="I1253:I1277" si="3121">SQRT((E1253-$E$1251)^2+(F1253-$F$1251)^2)*100</f>
        <v>0.87800915599132601</v>
      </c>
      <c r="J1253" s="377">
        <f t="shared" ref="J1253:J1277" si="3122">(G1253-G1252)*100</f>
        <v>0.20000000000663931</v>
      </c>
      <c r="K1253" s="377">
        <f t="shared" ref="K1253:K1277" si="3123">(G1253-$G$1212)*100</f>
        <v>-13.800000000003365</v>
      </c>
      <c r="L1253" s="377">
        <f t="shared" ref="L1253:L1277" si="3124">H1253/(D1253-D1252)</f>
        <v>0.19822168595367354</v>
      </c>
      <c r="M1253" s="377">
        <f t="shared" ref="M1253:M1277" si="3125">ABS(J1253/(D1253-D1252))</f>
        <v>2.8571428572377044E-2</v>
      </c>
      <c r="N1253" s="398" t="str">
        <f t="shared" ref="N1253:N1277" si="3126">IF(L1253&lt;=0.25,"OK",IF(AND(0.25&lt;L1253,L1253&lt;=1),"ATENÇÃO",IF(AND(1&lt;L1253,L1253&lt;=4),"ALERTA",IF(AND(4&lt;L1253,L1253&lt;=14),"INTERVENÇÃO","PARALISAÇÃO"))))</f>
        <v>OK</v>
      </c>
      <c r="O1253" s="398" t="str">
        <f t="shared" ref="O1253:O1277" si="3127">IF(M1253&lt;=0.25,"OK",IF(AND(0.25&lt;M1253,M1253&lt;=1),"ATENÇÃO",IF(AND(1&lt;M1253,M1253&lt;=4),"ALERTA",IF(AND(4&lt;M1253,M1253&lt;=14),"INTERVENÇÃO","PARALISAÇÃO"))))</f>
        <v>OK</v>
      </c>
      <c r="P1253" s="398" t="str">
        <f t="shared" ref="P1253:P1277" si="3128">IF(L1253&lt;=1,"COND. MIN.",IF(AND(1&lt;L1253, L1253&lt;=2),"ATENÇÃO",IF(AND(2&lt;L1253,L1253&lt;=5),"ALERTA","INTERVENÇÃO")))</f>
        <v>COND. MIN.</v>
      </c>
      <c r="Q1253" s="398" t="str">
        <f t="shared" ref="Q1253:Q1277" si="3129">IF(M1253&lt;=2,"COND. MIN.",IF(AND(2&lt;M1253, M1253&lt;=4),"ATENÇÃO",IF(AND(4&lt;M1253, M1253&lt;=10),"ALERTA","INTERVENÇÃO")))</f>
        <v>COND. MIN.</v>
      </c>
      <c r="R1253" s="625"/>
      <c r="S1253" s="625"/>
      <c r="T1253" s="625"/>
      <c r="U1253" s="625"/>
      <c r="V1253" s="356">
        <f t="shared" ref="V1253:V1277" si="3130">(E1253-$E$1251)*100</f>
        <v>0.8500000461935997</v>
      </c>
      <c r="W1253" s="356">
        <f t="shared" ref="W1253:W1277" si="3131">(F1253-$F$1251)*100</f>
        <v>-0.2199999988079071</v>
      </c>
      <c r="X1253" s="361" t="str">
        <f t="shared" si="3109"/>
        <v>NORTE</v>
      </c>
      <c r="Y1253" s="361" t="str">
        <f t="shared" si="3110"/>
        <v>OESTE</v>
      </c>
      <c r="Z1253" s="361" t="str">
        <f t="shared" si="3111"/>
        <v>NOROESTE</v>
      </c>
      <c r="AA1253" s="358">
        <f t="shared" si="3118"/>
        <v>0.25</v>
      </c>
      <c r="AB1253" s="359">
        <f t="shared" si="3119"/>
        <v>14.477512185929925</v>
      </c>
      <c r="AC1253" s="360"/>
    </row>
    <row r="1254" spans="1:29" ht="17.25" customHeight="1" x14ac:dyDescent="0.25">
      <c r="A1254" s="434" t="str">
        <f t="shared" si="2848"/>
        <v xml:space="preserve">MS 301 A </v>
      </c>
      <c r="B1254" s="661"/>
      <c r="C1254" s="661"/>
      <c r="D1254" s="633">
        <v>42496</v>
      </c>
      <c r="E1254" s="635">
        <v>7161909.3700000001</v>
      </c>
      <c r="F1254" s="635">
        <v>665707.58810000005</v>
      </c>
      <c r="G1254" s="623">
        <v>885.74400000000003</v>
      </c>
      <c r="H1254" s="368">
        <f t="shared" si="3120"/>
        <v>2.2203603595055972</v>
      </c>
      <c r="I1254" s="377">
        <f t="shared" si="3121"/>
        <v>1.5450889788692586</v>
      </c>
      <c r="J1254" s="377">
        <f t="shared" si="3122"/>
        <v>-3.8999999999987267</v>
      </c>
      <c r="K1254" s="377">
        <f t="shared" si="3123"/>
        <v>-17.700000000002092</v>
      </c>
      <c r="L1254" s="377">
        <f t="shared" si="3124"/>
        <v>0.15859716853611408</v>
      </c>
      <c r="M1254" s="377">
        <f t="shared" si="3125"/>
        <v>0.2785714285713376</v>
      </c>
      <c r="N1254" s="398" t="str">
        <f t="shared" si="3126"/>
        <v>OK</v>
      </c>
      <c r="O1254" s="398" t="str">
        <f t="shared" si="3127"/>
        <v>ATENÇÃO</v>
      </c>
      <c r="P1254" s="398" t="str">
        <f t="shared" si="3128"/>
        <v>COND. MIN.</v>
      </c>
      <c r="Q1254" s="398" t="str">
        <f t="shared" si="3129"/>
        <v>COND. MIN.</v>
      </c>
      <c r="R1254" s="625"/>
      <c r="S1254" s="625"/>
      <c r="T1254" s="625"/>
      <c r="U1254" s="625"/>
      <c r="V1254" s="356">
        <f t="shared" si="3130"/>
        <v>-1.269999984651804</v>
      </c>
      <c r="W1254" s="356">
        <f t="shared" si="3131"/>
        <v>-0.87999999523162842</v>
      </c>
      <c r="X1254" s="361" t="str">
        <f t="shared" si="3109"/>
        <v>SUL</v>
      </c>
      <c r="Y1254" s="361" t="str">
        <f t="shared" si="3110"/>
        <v>OESTE</v>
      </c>
      <c r="Z1254" s="361" t="str">
        <f t="shared" si="3111"/>
        <v>SUDOESTE</v>
      </c>
      <c r="AA1254" s="358">
        <f t="shared" si="3118"/>
        <v>0.56774193548387097</v>
      </c>
      <c r="AB1254" s="359">
        <f t="shared" si="3119"/>
        <v>34.59291367745368</v>
      </c>
      <c r="AC1254" s="360"/>
    </row>
    <row r="1255" spans="1:29" ht="17.25" customHeight="1" x14ac:dyDescent="0.25">
      <c r="A1255" s="434" t="str">
        <f t="shared" si="2848"/>
        <v xml:space="preserve">MS 301 A </v>
      </c>
      <c r="B1255" s="661"/>
      <c r="C1255" s="661"/>
      <c r="D1255" s="346"/>
      <c r="E1255" s="347"/>
      <c r="F1255" s="348"/>
      <c r="G1255" s="348"/>
      <c r="H1255" s="368">
        <f t="shared" si="3120"/>
        <v>719278196.64541292</v>
      </c>
      <c r="I1255" s="377">
        <f t="shared" si="3121"/>
        <v>719278197.99140775</v>
      </c>
      <c r="J1255" s="377">
        <f t="shared" si="3122"/>
        <v>-88574.400000000009</v>
      </c>
      <c r="K1255" s="377">
        <f t="shared" si="3123"/>
        <v>-88592.1</v>
      </c>
      <c r="L1255" s="377">
        <f t="shared" si="3124"/>
        <v>-16925.78587738641</v>
      </c>
      <c r="M1255" s="377">
        <f t="shared" si="3125"/>
        <v>2.084299698795181</v>
      </c>
      <c r="N1255" s="398" t="str">
        <f t="shared" si="3126"/>
        <v>OK</v>
      </c>
      <c r="O1255" s="398" t="str">
        <f t="shared" si="3127"/>
        <v>ALERTA</v>
      </c>
      <c r="P1255" s="398" t="str">
        <f t="shared" si="3128"/>
        <v>COND. MIN.</v>
      </c>
      <c r="Q1255" s="398" t="str">
        <f t="shared" si="3129"/>
        <v>ATENÇÃO</v>
      </c>
      <c r="R1255" s="625"/>
      <c r="S1255" s="625"/>
      <c r="T1255" s="625"/>
      <c r="U1255" s="625"/>
      <c r="V1255" s="356">
        <f t="shared" si="3130"/>
        <v>-716190938.26999998</v>
      </c>
      <c r="W1255" s="356">
        <f t="shared" si="3131"/>
        <v>-66570759.689999998</v>
      </c>
      <c r="X1255" s="361" t="str">
        <f t="shared" si="3109"/>
        <v>SUL</v>
      </c>
      <c r="Y1255" s="361" t="str">
        <f t="shared" si="3110"/>
        <v>OESTE</v>
      </c>
      <c r="Z1255" s="361" t="str">
        <f t="shared" si="3111"/>
        <v>SUDOESTE</v>
      </c>
      <c r="AA1255" s="358">
        <f t="shared" si="3118"/>
        <v>9.255217226940822E-2</v>
      </c>
      <c r="AB1255" s="359">
        <f t="shared" si="3119"/>
        <v>5.3104488038267768</v>
      </c>
      <c r="AC1255" s="360"/>
    </row>
    <row r="1256" spans="1:29" ht="17.25" customHeight="1" x14ac:dyDescent="0.25">
      <c r="A1256" s="434" t="str">
        <f t="shared" si="2848"/>
        <v xml:space="preserve">MS 301 A </v>
      </c>
      <c r="B1256" s="661"/>
      <c r="C1256" s="661"/>
      <c r="D1256" s="346"/>
      <c r="E1256" s="347"/>
      <c r="F1256" s="348"/>
      <c r="G1256" s="348"/>
      <c r="H1256" s="368">
        <f t="shared" si="3120"/>
        <v>0</v>
      </c>
      <c r="I1256" s="377">
        <f t="shared" si="3121"/>
        <v>719278197.99140775</v>
      </c>
      <c r="J1256" s="377">
        <f t="shared" si="3122"/>
        <v>0</v>
      </c>
      <c r="K1256" s="377">
        <f t="shared" si="3123"/>
        <v>-88592.1</v>
      </c>
      <c r="L1256" s="377" t="e">
        <f t="shared" si="3124"/>
        <v>#DIV/0!</v>
      </c>
      <c r="M1256" s="377" t="e">
        <f t="shared" si="3125"/>
        <v>#DIV/0!</v>
      </c>
      <c r="N1256" s="398" t="e">
        <f t="shared" si="3126"/>
        <v>#DIV/0!</v>
      </c>
      <c r="O1256" s="398" t="e">
        <f t="shared" si="3127"/>
        <v>#DIV/0!</v>
      </c>
      <c r="P1256" s="398" t="e">
        <f t="shared" si="3128"/>
        <v>#DIV/0!</v>
      </c>
      <c r="Q1256" s="398" t="e">
        <f t="shared" si="3129"/>
        <v>#DIV/0!</v>
      </c>
      <c r="R1256" s="625"/>
      <c r="S1256" s="625"/>
      <c r="T1256" s="625"/>
      <c r="U1256" s="625"/>
      <c r="V1256" s="356">
        <f t="shared" si="3130"/>
        <v>-716190938.26999998</v>
      </c>
      <c r="W1256" s="356">
        <f t="shared" si="3131"/>
        <v>-66570759.689999998</v>
      </c>
      <c r="X1256" s="361" t="str">
        <f t="shared" si="3109"/>
        <v>SUL</v>
      </c>
      <c r="Y1256" s="361" t="str">
        <f t="shared" si="3110"/>
        <v>OESTE</v>
      </c>
      <c r="Z1256" s="361" t="str">
        <f t="shared" si="3111"/>
        <v>SUDOESTE</v>
      </c>
      <c r="AA1256" s="358">
        <f t="shared" si="3118"/>
        <v>9.255217226940822E-2</v>
      </c>
      <c r="AB1256" s="359">
        <f t="shared" si="3119"/>
        <v>5.3104488038267768</v>
      </c>
      <c r="AC1256" s="360"/>
    </row>
    <row r="1257" spans="1:29" ht="17.25" customHeight="1" x14ac:dyDescent="0.25">
      <c r="A1257" s="434" t="str">
        <f t="shared" si="2848"/>
        <v xml:space="preserve">MS 301 A </v>
      </c>
      <c r="B1257" s="661"/>
      <c r="C1257" s="661"/>
      <c r="D1257" s="346"/>
      <c r="E1257" s="347"/>
      <c r="F1257" s="348"/>
      <c r="G1257" s="348"/>
      <c r="H1257" s="368">
        <f t="shared" si="3120"/>
        <v>0</v>
      </c>
      <c r="I1257" s="377">
        <f t="shared" si="3121"/>
        <v>719278197.99140775</v>
      </c>
      <c r="J1257" s="377">
        <f t="shared" si="3122"/>
        <v>0</v>
      </c>
      <c r="K1257" s="377">
        <f t="shared" si="3123"/>
        <v>-88592.1</v>
      </c>
      <c r="L1257" s="377" t="e">
        <f t="shared" si="3124"/>
        <v>#DIV/0!</v>
      </c>
      <c r="M1257" s="377" t="e">
        <f t="shared" si="3125"/>
        <v>#DIV/0!</v>
      </c>
      <c r="N1257" s="398" t="e">
        <f t="shared" si="3126"/>
        <v>#DIV/0!</v>
      </c>
      <c r="O1257" s="398" t="e">
        <f t="shared" si="3127"/>
        <v>#DIV/0!</v>
      </c>
      <c r="P1257" s="398" t="e">
        <f t="shared" si="3128"/>
        <v>#DIV/0!</v>
      </c>
      <c r="Q1257" s="398" t="e">
        <f t="shared" si="3129"/>
        <v>#DIV/0!</v>
      </c>
      <c r="R1257" s="625"/>
      <c r="S1257" s="625"/>
      <c r="T1257" s="625"/>
      <c r="U1257" s="625"/>
      <c r="V1257" s="356">
        <f t="shared" si="3130"/>
        <v>-716190938.26999998</v>
      </c>
      <c r="W1257" s="356">
        <f t="shared" si="3131"/>
        <v>-66570759.689999998</v>
      </c>
      <c r="X1257" s="361" t="str">
        <f t="shared" si="3109"/>
        <v>SUL</v>
      </c>
      <c r="Y1257" s="361" t="str">
        <f t="shared" si="3110"/>
        <v>OESTE</v>
      </c>
      <c r="Z1257" s="361" t="str">
        <f t="shared" si="3111"/>
        <v>SUDOESTE</v>
      </c>
      <c r="AA1257" s="358">
        <f t="shared" si="3118"/>
        <v>9.255217226940822E-2</v>
      </c>
      <c r="AB1257" s="359">
        <f t="shared" si="3119"/>
        <v>5.3104488038267768</v>
      </c>
      <c r="AC1257" s="360"/>
    </row>
    <row r="1258" spans="1:29" ht="17.25" customHeight="1" x14ac:dyDescent="0.25">
      <c r="A1258" s="434" t="str">
        <f t="shared" si="2848"/>
        <v xml:space="preserve">MS 301 A </v>
      </c>
      <c r="B1258" s="661"/>
      <c r="C1258" s="661"/>
      <c r="D1258" s="346"/>
      <c r="E1258" s="347"/>
      <c r="F1258" s="348"/>
      <c r="G1258" s="348"/>
      <c r="H1258" s="368">
        <f t="shared" si="3120"/>
        <v>0</v>
      </c>
      <c r="I1258" s="377">
        <f t="shared" si="3121"/>
        <v>719278197.99140775</v>
      </c>
      <c r="J1258" s="377">
        <f t="shared" si="3122"/>
        <v>0</v>
      </c>
      <c r="K1258" s="377">
        <f t="shared" si="3123"/>
        <v>-88592.1</v>
      </c>
      <c r="L1258" s="377" t="e">
        <f t="shared" si="3124"/>
        <v>#DIV/0!</v>
      </c>
      <c r="M1258" s="377" t="e">
        <f t="shared" si="3125"/>
        <v>#DIV/0!</v>
      </c>
      <c r="N1258" s="398" t="e">
        <f t="shared" si="3126"/>
        <v>#DIV/0!</v>
      </c>
      <c r="O1258" s="398" t="e">
        <f t="shared" si="3127"/>
        <v>#DIV/0!</v>
      </c>
      <c r="P1258" s="398" t="e">
        <f t="shared" si="3128"/>
        <v>#DIV/0!</v>
      </c>
      <c r="Q1258" s="398" t="e">
        <f t="shared" si="3129"/>
        <v>#DIV/0!</v>
      </c>
      <c r="R1258" s="625"/>
      <c r="S1258" s="625"/>
      <c r="T1258" s="625"/>
      <c r="U1258" s="625"/>
      <c r="V1258" s="356">
        <f t="shared" si="3130"/>
        <v>-716190938.26999998</v>
      </c>
      <c r="W1258" s="356">
        <f t="shared" si="3131"/>
        <v>-66570759.689999998</v>
      </c>
      <c r="X1258" s="361" t="str">
        <f t="shared" si="3109"/>
        <v>SUL</v>
      </c>
      <c r="Y1258" s="361" t="str">
        <f t="shared" si="3110"/>
        <v>OESTE</v>
      </c>
      <c r="Z1258" s="361" t="str">
        <f t="shared" si="3111"/>
        <v>SUDOESTE</v>
      </c>
      <c r="AA1258" s="358">
        <f t="shared" si="3118"/>
        <v>9.255217226940822E-2</v>
      </c>
      <c r="AB1258" s="359">
        <f t="shared" si="3119"/>
        <v>5.3104488038267768</v>
      </c>
      <c r="AC1258" s="360"/>
    </row>
    <row r="1259" spans="1:29" ht="17.25" customHeight="1" x14ac:dyDescent="0.25">
      <c r="A1259" s="434" t="str">
        <f t="shared" si="2848"/>
        <v xml:space="preserve">MS 301 A </v>
      </c>
      <c r="B1259" s="661"/>
      <c r="C1259" s="661"/>
      <c r="D1259" s="346"/>
      <c r="E1259" s="347"/>
      <c r="F1259" s="348"/>
      <c r="G1259" s="348"/>
      <c r="H1259" s="368">
        <f t="shared" si="3120"/>
        <v>0</v>
      </c>
      <c r="I1259" s="377">
        <f t="shared" si="3121"/>
        <v>719278197.99140775</v>
      </c>
      <c r="J1259" s="377">
        <f t="shared" si="3122"/>
        <v>0</v>
      </c>
      <c r="K1259" s="377">
        <f t="shared" si="3123"/>
        <v>-88592.1</v>
      </c>
      <c r="L1259" s="377" t="e">
        <f t="shared" si="3124"/>
        <v>#DIV/0!</v>
      </c>
      <c r="M1259" s="377" t="e">
        <f t="shared" si="3125"/>
        <v>#DIV/0!</v>
      </c>
      <c r="N1259" s="398" t="e">
        <f t="shared" si="3126"/>
        <v>#DIV/0!</v>
      </c>
      <c r="O1259" s="398" t="e">
        <f t="shared" si="3127"/>
        <v>#DIV/0!</v>
      </c>
      <c r="P1259" s="398" t="e">
        <f t="shared" si="3128"/>
        <v>#DIV/0!</v>
      </c>
      <c r="Q1259" s="398" t="e">
        <f t="shared" si="3129"/>
        <v>#DIV/0!</v>
      </c>
      <c r="R1259" s="625"/>
      <c r="S1259" s="625"/>
      <c r="T1259" s="625"/>
      <c r="U1259" s="625"/>
      <c r="V1259" s="356">
        <f t="shared" si="3130"/>
        <v>-716190938.26999998</v>
      </c>
      <c r="W1259" s="356">
        <f t="shared" si="3131"/>
        <v>-66570759.689999998</v>
      </c>
      <c r="X1259" s="361" t="str">
        <f t="shared" si="3109"/>
        <v>SUL</v>
      </c>
      <c r="Y1259" s="361" t="str">
        <f t="shared" si="3110"/>
        <v>OESTE</v>
      </c>
      <c r="Z1259" s="361" t="str">
        <f t="shared" si="3111"/>
        <v>SUDOESTE</v>
      </c>
      <c r="AA1259" s="358">
        <f t="shared" si="3118"/>
        <v>9.255217226940822E-2</v>
      </c>
      <c r="AB1259" s="359">
        <f t="shared" si="3119"/>
        <v>5.3104488038267768</v>
      </c>
      <c r="AC1259" s="360"/>
    </row>
    <row r="1260" spans="1:29" ht="17.25" customHeight="1" x14ac:dyDescent="0.25">
      <c r="A1260" s="434" t="str">
        <f t="shared" si="2848"/>
        <v xml:space="preserve">MS 301 A </v>
      </c>
      <c r="B1260" s="661"/>
      <c r="C1260" s="661"/>
      <c r="D1260" s="346"/>
      <c r="E1260" s="347"/>
      <c r="F1260" s="348"/>
      <c r="G1260" s="348"/>
      <c r="H1260" s="368">
        <f t="shared" si="3120"/>
        <v>0</v>
      </c>
      <c r="I1260" s="377">
        <f t="shared" si="3121"/>
        <v>719278197.99140775</v>
      </c>
      <c r="J1260" s="377">
        <f t="shared" si="3122"/>
        <v>0</v>
      </c>
      <c r="K1260" s="377">
        <f t="shared" si="3123"/>
        <v>-88592.1</v>
      </c>
      <c r="L1260" s="377" t="e">
        <f t="shared" si="3124"/>
        <v>#DIV/0!</v>
      </c>
      <c r="M1260" s="377" t="e">
        <f t="shared" si="3125"/>
        <v>#DIV/0!</v>
      </c>
      <c r="N1260" s="398" t="e">
        <f t="shared" si="3126"/>
        <v>#DIV/0!</v>
      </c>
      <c r="O1260" s="398" t="e">
        <f t="shared" si="3127"/>
        <v>#DIV/0!</v>
      </c>
      <c r="P1260" s="398" t="e">
        <f t="shared" si="3128"/>
        <v>#DIV/0!</v>
      </c>
      <c r="Q1260" s="398" t="e">
        <f t="shared" si="3129"/>
        <v>#DIV/0!</v>
      </c>
      <c r="R1260" s="625"/>
      <c r="S1260" s="625"/>
      <c r="T1260" s="625"/>
      <c r="U1260" s="625"/>
      <c r="V1260" s="356">
        <f t="shared" si="3130"/>
        <v>-716190938.26999998</v>
      </c>
      <c r="W1260" s="356">
        <f t="shared" si="3131"/>
        <v>-66570759.689999998</v>
      </c>
      <c r="X1260" s="361" t="str">
        <f t="shared" si="3109"/>
        <v>SUL</v>
      </c>
      <c r="Y1260" s="361" t="str">
        <f t="shared" si="3110"/>
        <v>OESTE</v>
      </c>
      <c r="Z1260" s="361" t="str">
        <f t="shared" si="3111"/>
        <v>SUDOESTE</v>
      </c>
      <c r="AA1260" s="358">
        <f t="shared" si="3118"/>
        <v>9.255217226940822E-2</v>
      </c>
      <c r="AB1260" s="359">
        <f t="shared" si="3119"/>
        <v>5.3104488038267768</v>
      </c>
      <c r="AC1260" s="360"/>
    </row>
    <row r="1261" spans="1:29" ht="17.25" customHeight="1" x14ac:dyDescent="0.25">
      <c r="A1261" s="434" t="str">
        <f t="shared" si="2848"/>
        <v xml:space="preserve">MS 301 A </v>
      </c>
      <c r="B1261" s="661"/>
      <c r="C1261" s="661"/>
      <c r="D1261" s="346"/>
      <c r="E1261" s="347"/>
      <c r="F1261" s="348"/>
      <c r="G1261" s="348"/>
      <c r="H1261" s="368">
        <f t="shared" si="3120"/>
        <v>0</v>
      </c>
      <c r="I1261" s="377">
        <f t="shared" si="3121"/>
        <v>719278197.99140775</v>
      </c>
      <c r="J1261" s="377">
        <f t="shared" si="3122"/>
        <v>0</v>
      </c>
      <c r="K1261" s="377">
        <f t="shared" si="3123"/>
        <v>-88592.1</v>
      </c>
      <c r="L1261" s="377" t="e">
        <f t="shared" si="3124"/>
        <v>#DIV/0!</v>
      </c>
      <c r="M1261" s="377" t="e">
        <f t="shared" si="3125"/>
        <v>#DIV/0!</v>
      </c>
      <c r="N1261" s="398" t="e">
        <f t="shared" si="3126"/>
        <v>#DIV/0!</v>
      </c>
      <c r="O1261" s="398" t="e">
        <f t="shared" si="3127"/>
        <v>#DIV/0!</v>
      </c>
      <c r="P1261" s="398" t="e">
        <f t="shared" si="3128"/>
        <v>#DIV/0!</v>
      </c>
      <c r="Q1261" s="398" t="e">
        <f t="shared" si="3129"/>
        <v>#DIV/0!</v>
      </c>
      <c r="R1261" s="625"/>
      <c r="S1261" s="625"/>
      <c r="T1261" s="625"/>
      <c r="U1261" s="625"/>
      <c r="V1261" s="356">
        <f t="shared" si="3130"/>
        <v>-716190938.26999998</v>
      </c>
      <c r="W1261" s="356">
        <f t="shared" si="3131"/>
        <v>-66570759.689999998</v>
      </c>
      <c r="X1261" s="361" t="str">
        <f t="shared" si="3109"/>
        <v>SUL</v>
      </c>
      <c r="Y1261" s="361" t="str">
        <f t="shared" si="3110"/>
        <v>OESTE</v>
      </c>
      <c r="Z1261" s="361" t="str">
        <f t="shared" si="3111"/>
        <v>SUDOESTE</v>
      </c>
      <c r="AA1261" s="358">
        <f t="shared" si="3118"/>
        <v>9.255217226940822E-2</v>
      </c>
      <c r="AB1261" s="359">
        <f t="shared" si="3119"/>
        <v>5.3104488038267768</v>
      </c>
      <c r="AC1261" s="360"/>
    </row>
    <row r="1262" spans="1:29" ht="17.25" customHeight="1" x14ac:dyDescent="0.25">
      <c r="A1262" s="434" t="str">
        <f t="shared" si="2848"/>
        <v xml:space="preserve">MS 301 A </v>
      </c>
      <c r="B1262" s="661"/>
      <c r="C1262" s="661"/>
      <c r="D1262" s="346"/>
      <c r="E1262" s="347"/>
      <c r="F1262" s="348"/>
      <c r="G1262" s="348"/>
      <c r="H1262" s="368">
        <f t="shared" si="3120"/>
        <v>0</v>
      </c>
      <c r="I1262" s="377">
        <f t="shared" si="3121"/>
        <v>719278197.99140775</v>
      </c>
      <c r="J1262" s="377">
        <f t="shared" si="3122"/>
        <v>0</v>
      </c>
      <c r="K1262" s="377">
        <f t="shared" si="3123"/>
        <v>-88592.1</v>
      </c>
      <c r="L1262" s="377" t="e">
        <f t="shared" si="3124"/>
        <v>#DIV/0!</v>
      </c>
      <c r="M1262" s="377" t="e">
        <f t="shared" si="3125"/>
        <v>#DIV/0!</v>
      </c>
      <c r="N1262" s="398" t="e">
        <f t="shared" si="3126"/>
        <v>#DIV/0!</v>
      </c>
      <c r="O1262" s="398" t="e">
        <f t="shared" si="3127"/>
        <v>#DIV/0!</v>
      </c>
      <c r="P1262" s="398" t="e">
        <f t="shared" si="3128"/>
        <v>#DIV/0!</v>
      </c>
      <c r="Q1262" s="398" t="e">
        <f t="shared" si="3129"/>
        <v>#DIV/0!</v>
      </c>
      <c r="R1262" s="625"/>
      <c r="S1262" s="625"/>
      <c r="T1262" s="625"/>
      <c r="U1262" s="625"/>
      <c r="V1262" s="356">
        <f t="shared" si="3130"/>
        <v>-716190938.26999998</v>
      </c>
      <c r="W1262" s="356">
        <f t="shared" si="3131"/>
        <v>-66570759.689999998</v>
      </c>
      <c r="X1262" s="361" t="str">
        <f t="shared" si="3109"/>
        <v>SUL</v>
      </c>
      <c r="Y1262" s="361" t="str">
        <f t="shared" si="3110"/>
        <v>OESTE</v>
      </c>
      <c r="Z1262" s="361" t="str">
        <f t="shared" si="3111"/>
        <v>SUDOESTE</v>
      </c>
      <c r="AA1262" s="358">
        <f t="shared" si="3118"/>
        <v>9.255217226940822E-2</v>
      </c>
      <c r="AB1262" s="359">
        <f t="shared" si="3119"/>
        <v>5.3104488038267768</v>
      </c>
      <c r="AC1262" s="360"/>
    </row>
    <row r="1263" spans="1:29" ht="17.25" customHeight="1" x14ac:dyDescent="0.25">
      <c r="A1263" s="434" t="str">
        <f t="shared" si="2848"/>
        <v xml:space="preserve">MS 301 A </v>
      </c>
      <c r="B1263" s="661"/>
      <c r="C1263" s="661"/>
      <c r="D1263" s="346"/>
      <c r="E1263" s="347"/>
      <c r="F1263" s="348"/>
      <c r="G1263" s="348"/>
      <c r="H1263" s="368">
        <f t="shared" si="3120"/>
        <v>0</v>
      </c>
      <c r="I1263" s="377">
        <f t="shared" si="3121"/>
        <v>719278197.99140775</v>
      </c>
      <c r="J1263" s="377">
        <f t="shared" si="3122"/>
        <v>0</v>
      </c>
      <c r="K1263" s="377">
        <f t="shared" si="3123"/>
        <v>-88592.1</v>
      </c>
      <c r="L1263" s="377" t="e">
        <f t="shared" si="3124"/>
        <v>#DIV/0!</v>
      </c>
      <c r="M1263" s="377" t="e">
        <f t="shared" si="3125"/>
        <v>#DIV/0!</v>
      </c>
      <c r="N1263" s="398" t="e">
        <f t="shared" si="3126"/>
        <v>#DIV/0!</v>
      </c>
      <c r="O1263" s="398" t="e">
        <f t="shared" si="3127"/>
        <v>#DIV/0!</v>
      </c>
      <c r="P1263" s="398" t="e">
        <f t="shared" si="3128"/>
        <v>#DIV/0!</v>
      </c>
      <c r="Q1263" s="398" t="e">
        <f t="shared" si="3129"/>
        <v>#DIV/0!</v>
      </c>
      <c r="R1263" s="625"/>
      <c r="S1263" s="625"/>
      <c r="T1263" s="625"/>
      <c r="U1263" s="625"/>
      <c r="V1263" s="356">
        <f t="shared" si="3130"/>
        <v>-716190938.26999998</v>
      </c>
      <c r="W1263" s="356">
        <f t="shared" si="3131"/>
        <v>-66570759.689999998</v>
      </c>
      <c r="X1263" s="361" t="str">
        <f t="shared" si="3109"/>
        <v>SUL</v>
      </c>
      <c r="Y1263" s="361" t="str">
        <f t="shared" si="3110"/>
        <v>OESTE</v>
      </c>
      <c r="Z1263" s="361" t="str">
        <f t="shared" si="3111"/>
        <v>SUDOESTE</v>
      </c>
      <c r="AA1263" s="358">
        <f t="shared" si="3118"/>
        <v>9.255217226940822E-2</v>
      </c>
      <c r="AB1263" s="359">
        <f t="shared" si="3119"/>
        <v>5.3104488038267768</v>
      </c>
      <c r="AC1263" s="360"/>
    </row>
    <row r="1264" spans="1:29" ht="17.25" customHeight="1" x14ac:dyDescent="0.25">
      <c r="A1264" s="434" t="str">
        <f t="shared" si="2848"/>
        <v xml:space="preserve">MS 301 A </v>
      </c>
      <c r="B1264" s="661"/>
      <c r="C1264" s="661"/>
      <c r="D1264" s="346"/>
      <c r="E1264" s="347"/>
      <c r="F1264" s="348"/>
      <c r="G1264" s="348"/>
      <c r="H1264" s="368">
        <f t="shared" si="3120"/>
        <v>0</v>
      </c>
      <c r="I1264" s="377">
        <f t="shared" si="3121"/>
        <v>719278197.99140775</v>
      </c>
      <c r="J1264" s="377">
        <f t="shared" si="3122"/>
        <v>0</v>
      </c>
      <c r="K1264" s="377">
        <f t="shared" si="3123"/>
        <v>-88592.1</v>
      </c>
      <c r="L1264" s="377" t="e">
        <f t="shared" si="3124"/>
        <v>#DIV/0!</v>
      </c>
      <c r="M1264" s="377" t="e">
        <f t="shared" si="3125"/>
        <v>#DIV/0!</v>
      </c>
      <c r="N1264" s="398" t="e">
        <f t="shared" si="3126"/>
        <v>#DIV/0!</v>
      </c>
      <c r="O1264" s="398" t="e">
        <f t="shared" si="3127"/>
        <v>#DIV/0!</v>
      </c>
      <c r="P1264" s="398" t="e">
        <f t="shared" si="3128"/>
        <v>#DIV/0!</v>
      </c>
      <c r="Q1264" s="398" t="e">
        <f t="shared" si="3129"/>
        <v>#DIV/0!</v>
      </c>
      <c r="R1264" s="625"/>
      <c r="S1264" s="625"/>
      <c r="T1264" s="625"/>
      <c r="U1264" s="625"/>
      <c r="V1264" s="356">
        <f t="shared" si="3130"/>
        <v>-716190938.26999998</v>
      </c>
      <c r="W1264" s="356">
        <f t="shared" si="3131"/>
        <v>-66570759.689999998</v>
      </c>
      <c r="X1264" s="361" t="str">
        <f t="shared" si="3109"/>
        <v>SUL</v>
      </c>
      <c r="Y1264" s="361" t="str">
        <f t="shared" si="3110"/>
        <v>OESTE</v>
      </c>
      <c r="Z1264" s="361" t="str">
        <f t="shared" si="3111"/>
        <v>SUDOESTE</v>
      </c>
      <c r="AA1264" s="358">
        <f t="shared" si="3118"/>
        <v>9.255217226940822E-2</v>
      </c>
      <c r="AB1264" s="359">
        <f t="shared" si="3119"/>
        <v>5.3104488038267768</v>
      </c>
      <c r="AC1264" s="360"/>
    </row>
    <row r="1265" spans="1:29" ht="17.25" customHeight="1" x14ac:dyDescent="0.25">
      <c r="A1265" s="434" t="str">
        <f t="shared" si="2848"/>
        <v xml:space="preserve">MS 301 A </v>
      </c>
      <c r="B1265" s="661"/>
      <c r="C1265" s="661"/>
      <c r="D1265" s="346"/>
      <c r="E1265" s="347"/>
      <c r="F1265" s="348"/>
      <c r="G1265" s="348"/>
      <c r="H1265" s="368">
        <f t="shared" si="3120"/>
        <v>0</v>
      </c>
      <c r="I1265" s="377">
        <f t="shared" si="3121"/>
        <v>719278197.99140775</v>
      </c>
      <c r="J1265" s="377">
        <f t="shared" si="3122"/>
        <v>0</v>
      </c>
      <c r="K1265" s="377">
        <f t="shared" si="3123"/>
        <v>-88592.1</v>
      </c>
      <c r="L1265" s="377" t="e">
        <f t="shared" si="3124"/>
        <v>#DIV/0!</v>
      </c>
      <c r="M1265" s="377" t="e">
        <f t="shared" si="3125"/>
        <v>#DIV/0!</v>
      </c>
      <c r="N1265" s="398" t="e">
        <f t="shared" si="3126"/>
        <v>#DIV/0!</v>
      </c>
      <c r="O1265" s="398" t="e">
        <f t="shared" si="3127"/>
        <v>#DIV/0!</v>
      </c>
      <c r="P1265" s="398" t="e">
        <f t="shared" si="3128"/>
        <v>#DIV/0!</v>
      </c>
      <c r="Q1265" s="398" t="e">
        <f t="shared" si="3129"/>
        <v>#DIV/0!</v>
      </c>
      <c r="R1265" s="625"/>
      <c r="S1265" s="625"/>
      <c r="T1265" s="625"/>
      <c r="U1265" s="625"/>
      <c r="V1265" s="356">
        <f t="shared" si="3130"/>
        <v>-716190938.26999998</v>
      </c>
      <c r="W1265" s="356">
        <f t="shared" si="3131"/>
        <v>-66570759.689999998</v>
      </c>
      <c r="X1265" s="361" t="str">
        <f t="shared" si="3109"/>
        <v>SUL</v>
      </c>
      <c r="Y1265" s="361" t="str">
        <f t="shared" si="3110"/>
        <v>OESTE</v>
      </c>
      <c r="Z1265" s="361" t="str">
        <f t="shared" si="3111"/>
        <v>SUDOESTE</v>
      </c>
      <c r="AA1265" s="358">
        <f t="shared" si="3118"/>
        <v>9.255217226940822E-2</v>
      </c>
      <c r="AB1265" s="359">
        <f t="shared" si="3119"/>
        <v>5.3104488038267768</v>
      </c>
      <c r="AC1265" s="360"/>
    </row>
    <row r="1266" spans="1:29" ht="17.25" customHeight="1" x14ac:dyDescent="0.25">
      <c r="A1266" s="434" t="str">
        <f t="shared" si="2848"/>
        <v xml:space="preserve">MS 301 A </v>
      </c>
      <c r="B1266" s="661"/>
      <c r="C1266" s="661"/>
      <c r="D1266" s="346"/>
      <c r="E1266" s="347"/>
      <c r="F1266" s="348"/>
      <c r="G1266" s="348"/>
      <c r="H1266" s="368">
        <f t="shared" si="3120"/>
        <v>0</v>
      </c>
      <c r="I1266" s="377">
        <f t="shared" si="3121"/>
        <v>719278197.99140775</v>
      </c>
      <c r="J1266" s="377">
        <f t="shared" si="3122"/>
        <v>0</v>
      </c>
      <c r="K1266" s="377">
        <f t="shared" si="3123"/>
        <v>-88592.1</v>
      </c>
      <c r="L1266" s="377" t="e">
        <f t="shared" si="3124"/>
        <v>#DIV/0!</v>
      </c>
      <c r="M1266" s="377" t="e">
        <f t="shared" si="3125"/>
        <v>#DIV/0!</v>
      </c>
      <c r="N1266" s="398" t="e">
        <f t="shared" si="3126"/>
        <v>#DIV/0!</v>
      </c>
      <c r="O1266" s="398" t="e">
        <f t="shared" si="3127"/>
        <v>#DIV/0!</v>
      </c>
      <c r="P1266" s="398" t="e">
        <f t="shared" si="3128"/>
        <v>#DIV/0!</v>
      </c>
      <c r="Q1266" s="398" t="e">
        <f t="shared" si="3129"/>
        <v>#DIV/0!</v>
      </c>
      <c r="R1266" s="625"/>
      <c r="S1266" s="625"/>
      <c r="T1266" s="625"/>
      <c r="U1266" s="625"/>
      <c r="V1266" s="356">
        <f t="shared" si="3130"/>
        <v>-716190938.26999998</v>
      </c>
      <c r="W1266" s="356">
        <f t="shared" si="3131"/>
        <v>-66570759.689999998</v>
      </c>
      <c r="X1266" s="361" t="str">
        <f t="shared" si="3109"/>
        <v>SUL</v>
      </c>
      <c r="Y1266" s="361" t="str">
        <f t="shared" si="3110"/>
        <v>OESTE</v>
      </c>
      <c r="Z1266" s="361" t="str">
        <f t="shared" si="3111"/>
        <v>SUDOESTE</v>
      </c>
      <c r="AA1266" s="358">
        <f t="shared" si="3118"/>
        <v>9.255217226940822E-2</v>
      </c>
      <c r="AB1266" s="359">
        <f t="shared" si="3119"/>
        <v>5.3104488038267768</v>
      </c>
      <c r="AC1266" s="360"/>
    </row>
    <row r="1267" spans="1:29" ht="17.25" customHeight="1" x14ac:dyDescent="0.25">
      <c r="A1267" s="434" t="str">
        <f t="shared" si="2848"/>
        <v xml:space="preserve">MS 301 A </v>
      </c>
      <c r="B1267" s="661"/>
      <c r="C1267" s="661"/>
      <c r="D1267" s="346"/>
      <c r="E1267" s="347"/>
      <c r="F1267" s="348"/>
      <c r="G1267" s="348"/>
      <c r="H1267" s="368">
        <f t="shared" si="3120"/>
        <v>0</v>
      </c>
      <c r="I1267" s="377">
        <f t="shared" si="3121"/>
        <v>719278197.99140775</v>
      </c>
      <c r="J1267" s="377">
        <f t="shared" si="3122"/>
        <v>0</v>
      </c>
      <c r="K1267" s="377">
        <f t="shared" si="3123"/>
        <v>-88592.1</v>
      </c>
      <c r="L1267" s="377" t="e">
        <f t="shared" si="3124"/>
        <v>#DIV/0!</v>
      </c>
      <c r="M1267" s="377" t="e">
        <f t="shared" si="3125"/>
        <v>#DIV/0!</v>
      </c>
      <c r="N1267" s="398" t="e">
        <f t="shared" si="3126"/>
        <v>#DIV/0!</v>
      </c>
      <c r="O1267" s="398" t="e">
        <f t="shared" si="3127"/>
        <v>#DIV/0!</v>
      </c>
      <c r="P1267" s="398" t="e">
        <f t="shared" si="3128"/>
        <v>#DIV/0!</v>
      </c>
      <c r="Q1267" s="398" t="e">
        <f t="shared" si="3129"/>
        <v>#DIV/0!</v>
      </c>
      <c r="R1267" s="625"/>
      <c r="S1267" s="625"/>
      <c r="T1267" s="625"/>
      <c r="U1267" s="625"/>
      <c r="V1267" s="356">
        <f t="shared" si="3130"/>
        <v>-716190938.26999998</v>
      </c>
      <c r="W1267" s="356">
        <f t="shared" si="3131"/>
        <v>-66570759.689999998</v>
      </c>
      <c r="X1267" s="361" t="str">
        <f t="shared" si="3109"/>
        <v>SUL</v>
      </c>
      <c r="Y1267" s="361" t="str">
        <f t="shared" si="3110"/>
        <v>OESTE</v>
      </c>
      <c r="Z1267" s="361" t="str">
        <f t="shared" si="3111"/>
        <v>SUDOESTE</v>
      </c>
      <c r="AA1267" s="358">
        <f t="shared" si="3118"/>
        <v>9.255217226940822E-2</v>
      </c>
      <c r="AB1267" s="359">
        <f t="shared" si="3119"/>
        <v>5.3104488038267768</v>
      </c>
      <c r="AC1267" s="360"/>
    </row>
    <row r="1268" spans="1:29" ht="17.25" customHeight="1" x14ac:dyDescent="0.25">
      <c r="A1268" s="434" t="str">
        <f t="shared" si="2848"/>
        <v xml:space="preserve">MS 301 A </v>
      </c>
      <c r="B1268" s="661"/>
      <c r="C1268" s="661"/>
      <c r="D1268" s="346"/>
      <c r="E1268" s="347"/>
      <c r="F1268" s="348"/>
      <c r="G1268" s="348"/>
      <c r="H1268" s="368">
        <f t="shared" si="3120"/>
        <v>0</v>
      </c>
      <c r="I1268" s="377">
        <f t="shared" si="3121"/>
        <v>719278197.99140775</v>
      </c>
      <c r="J1268" s="377">
        <f t="shared" si="3122"/>
        <v>0</v>
      </c>
      <c r="K1268" s="377">
        <f t="shared" si="3123"/>
        <v>-88592.1</v>
      </c>
      <c r="L1268" s="377" t="e">
        <f t="shared" si="3124"/>
        <v>#DIV/0!</v>
      </c>
      <c r="M1268" s="377" t="e">
        <f t="shared" si="3125"/>
        <v>#DIV/0!</v>
      </c>
      <c r="N1268" s="398" t="e">
        <f t="shared" si="3126"/>
        <v>#DIV/0!</v>
      </c>
      <c r="O1268" s="398" t="e">
        <f t="shared" si="3127"/>
        <v>#DIV/0!</v>
      </c>
      <c r="P1268" s="398" t="e">
        <f t="shared" si="3128"/>
        <v>#DIV/0!</v>
      </c>
      <c r="Q1268" s="398" t="e">
        <f t="shared" si="3129"/>
        <v>#DIV/0!</v>
      </c>
      <c r="R1268" s="625"/>
      <c r="S1268" s="625"/>
      <c r="T1268" s="625"/>
      <c r="U1268" s="625"/>
      <c r="V1268" s="356">
        <f t="shared" si="3130"/>
        <v>-716190938.26999998</v>
      </c>
      <c r="W1268" s="356">
        <f t="shared" si="3131"/>
        <v>-66570759.689999998</v>
      </c>
      <c r="X1268" s="361" t="str">
        <f t="shared" si="3109"/>
        <v>SUL</v>
      </c>
      <c r="Y1268" s="361" t="str">
        <f t="shared" si="3110"/>
        <v>OESTE</v>
      </c>
      <c r="Z1268" s="361" t="str">
        <f t="shared" si="3111"/>
        <v>SUDOESTE</v>
      </c>
      <c r="AA1268" s="358">
        <f t="shared" si="3118"/>
        <v>9.255217226940822E-2</v>
      </c>
      <c r="AB1268" s="359">
        <f t="shared" si="3119"/>
        <v>5.3104488038267768</v>
      </c>
      <c r="AC1268" s="360"/>
    </row>
    <row r="1269" spans="1:29" ht="17.25" customHeight="1" x14ac:dyDescent="0.25">
      <c r="A1269" s="434" t="str">
        <f t="shared" si="2848"/>
        <v xml:space="preserve">MS 301 A </v>
      </c>
      <c r="B1269" s="661"/>
      <c r="C1269" s="661"/>
      <c r="D1269" s="346"/>
      <c r="E1269" s="347"/>
      <c r="F1269" s="348"/>
      <c r="G1269" s="348"/>
      <c r="H1269" s="368">
        <f t="shared" si="3120"/>
        <v>0</v>
      </c>
      <c r="I1269" s="377">
        <f t="shared" si="3121"/>
        <v>719278197.99140775</v>
      </c>
      <c r="J1269" s="377">
        <f t="shared" si="3122"/>
        <v>0</v>
      </c>
      <c r="K1269" s="377">
        <f t="shared" si="3123"/>
        <v>-88592.1</v>
      </c>
      <c r="L1269" s="377" t="e">
        <f t="shared" si="3124"/>
        <v>#DIV/0!</v>
      </c>
      <c r="M1269" s="377" t="e">
        <f t="shared" si="3125"/>
        <v>#DIV/0!</v>
      </c>
      <c r="N1269" s="398" t="e">
        <f t="shared" si="3126"/>
        <v>#DIV/0!</v>
      </c>
      <c r="O1269" s="398" t="e">
        <f t="shared" si="3127"/>
        <v>#DIV/0!</v>
      </c>
      <c r="P1269" s="398" t="e">
        <f t="shared" si="3128"/>
        <v>#DIV/0!</v>
      </c>
      <c r="Q1269" s="398" t="e">
        <f t="shared" si="3129"/>
        <v>#DIV/0!</v>
      </c>
      <c r="R1269" s="625"/>
      <c r="S1269" s="625"/>
      <c r="T1269" s="625"/>
      <c r="U1269" s="625"/>
      <c r="V1269" s="356">
        <f t="shared" si="3130"/>
        <v>-716190938.26999998</v>
      </c>
      <c r="W1269" s="356">
        <f t="shared" si="3131"/>
        <v>-66570759.689999998</v>
      </c>
      <c r="X1269" s="361" t="str">
        <f t="shared" si="3109"/>
        <v>SUL</v>
      </c>
      <c r="Y1269" s="361" t="str">
        <f t="shared" si="3110"/>
        <v>OESTE</v>
      </c>
      <c r="Z1269" s="361" t="str">
        <f t="shared" si="3111"/>
        <v>SUDOESTE</v>
      </c>
      <c r="AA1269" s="358">
        <f t="shared" si="3118"/>
        <v>9.255217226940822E-2</v>
      </c>
      <c r="AB1269" s="359">
        <f t="shared" si="3119"/>
        <v>5.3104488038267768</v>
      </c>
      <c r="AC1269" s="360"/>
    </row>
    <row r="1270" spans="1:29" ht="17.25" customHeight="1" x14ac:dyDescent="0.25">
      <c r="A1270" s="434" t="str">
        <f t="shared" si="2848"/>
        <v xml:space="preserve">MS 301 A </v>
      </c>
      <c r="B1270" s="661"/>
      <c r="C1270" s="661"/>
      <c r="D1270" s="346"/>
      <c r="E1270" s="347"/>
      <c r="F1270" s="348"/>
      <c r="G1270" s="348"/>
      <c r="H1270" s="368">
        <f t="shared" si="3120"/>
        <v>0</v>
      </c>
      <c r="I1270" s="377">
        <f t="shared" si="3121"/>
        <v>719278197.99140775</v>
      </c>
      <c r="J1270" s="377">
        <f t="shared" si="3122"/>
        <v>0</v>
      </c>
      <c r="K1270" s="377">
        <f t="shared" si="3123"/>
        <v>-88592.1</v>
      </c>
      <c r="L1270" s="377" t="e">
        <f t="shared" si="3124"/>
        <v>#DIV/0!</v>
      </c>
      <c r="M1270" s="377" t="e">
        <f t="shared" si="3125"/>
        <v>#DIV/0!</v>
      </c>
      <c r="N1270" s="398" t="e">
        <f t="shared" si="3126"/>
        <v>#DIV/0!</v>
      </c>
      <c r="O1270" s="398" t="e">
        <f t="shared" si="3127"/>
        <v>#DIV/0!</v>
      </c>
      <c r="P1270" s="398" t="e">
        <f t="shared" si="3128"/>
        <v>#DIV/0!</v>
      </c>
      <c r="Q1270" s="398" t="e">
        <f t="shared" si="3129"/>
        <v>#DIV/0!</v>
      </c>
      <c r="R1270" s="625"/>
      <c r="S1270" s="625"/>
      <c r="T1270" s="625"/>
      <c r="U1270" s="625"/>
      <c r="V1270" s="356">
        <f t="shared" si="3130"/>
        <v>-716190938.26999998</v>
      </c>
      <c r="W1270" s="356">
        <f t="shared" si="3131"/>
        <v>-66570759.689999998</v>
      </c>
      <c r="X1270" s="361" t="str">
        <f t="shared" si="3109"/>
        <v>SUL</v>
      </c>
      <c r="Y1270" s="361" t="str">
        <f t="shared" si="3110"/>
        <v>OESTE</v>
      </c>
      <c r="Z1270" s="361" t="str">
        <f t="shared" si="3111"/>
        <v>SUDOESTE</v>
      </c>
      <c r="AA1270" s="358">
        <f t="shared" si="3118"/>
        <v>9.255217226940822E-2</v>
      </c>
      <c r="AB1270" s="359">
        <f t="shared" si="3119"/>
        <v>5.3104488038267768</v>
      </c>
      <c r="AC1270" s="360"/>
    </row>
    <row r="1271" spans="1:29" ht="17.25" customHeight="1" x14ac:dyDescent="0.25">
      <c r="A1271" s="434" t="str">
        <f t="shared" si="2848"/>
        <v xml:space="preserve">MS 301 A </v>
      </c>
      <c r="B1271" s="661"/>
      <c r="C1271" s="661"/>
      <c r="D1271" s="346"/>
      <c r="E1271" s="347"/>
      <c r="F1271" s="348"/>
      <c r="G1271" s="348"/>
      <c r="H1271" s="368">
        <f t="shared" si="3120"/>
        <v>0</v>
      </c>
      <c r="I1271" s="377">
        <f t="shared" si="3121"/>
        <v>719278197.99140775</v>
      </c>
      <c r="J1271" s="377">
        <f t="shared" si="3122"/>
        <v>0</v>
      </c>
      <c r="K1271" s="377">
        <f t="shared" si="3123"/>
        <v>-88592.1</v>
      </c>
      <c r="L1271" s="377" t="e">
        <f t="shared" si="3124"/>
        <v>#DIV/0!</v>
      </c>
      <c r="M1271" s="377" t="e">
        <f t="shared" si="3125"/>
        <v>#DIV/0!</v>
      </c>
      <c r="N1271" s="398" t="e">
        <f t="shared" si="3126"/>
        <v>#DIV/0!</v>
      </c>
      <c r="O1271" s="398" t="e">
        <f t="shared" si="3127"/>
        <v>#DIV/0!</v>
      </c>
      <c r="P1271" s="398" t="e">
        <f t="shared" si="3128"/>
        <v>#DIV/0!</v>
      </c>
      <c r="Q1271" s="398" t="e">
        <f t="shared" si="3129"/>
        <v>#DIV/0!</v>
      </c>
      <c r="R1271" s="625"/>
      <c r="S1271" s="625"/>
      <c r="T1271" s="625"/>
      <c r="U1271" s="625"/>
      <c r="V1271" s="356">
        <f t="shared" si="3130"/>
        <v>-716190938.26999998</v>
      </c>
      <c r="W1271" s="356">
        <f t="shared" si="3131"/>
        <v>-66570759.689999998</v>
      </c>
      <c r="X1271" s="361" t="str">
        <f t="shared" si="3109"/>
        <v>SUL</v>
      </c>
      <c r="Y1271" s="361" t="str">
        <f t="shared" si="3110"/>
        <v>OESTE</v>
      </c>
      <c r="Z1271" s="361" t="str">
        <f t="shared" si="3111"/>
        <v>SUDOESTE</v>
      </c>
      <c r="AA1271" s="358">
        <f t="shared" si="3118"/>
        <v>9.255217226940822E-2</v>
      </c>
      <c r="AB1271" s="359">
        <f t="shared" si="3119"/>
        <v>5.3104488038267768</v>
      </c>
      <c r="AC1271" s="360"/>
    </row>
    <row r="1272" spans="1:29" ht="17.25" customHeight="1" x14ac:dyDescent="0.25">
      <c r="A1272" s="434" t="str">
        <f t="shared" si="2848"/>
        <v xml:space="preserve">MS 301 A </v>
      </c>
      <c r="B1272" s="661"/>
      <c r="C1272" s="661"/>
      <c r="D1272" s="346"/>
      <c r="E1272" s="347"/>
      <c r="F1272" s="348"/>
      <c r="G1272" s="348"/>
      <c r="H1272" s="368">
        <f t="shared" si="3120"/>
        <v>0</v>
      </c>
      <c r="I1272" s="377">
        <f t="shared" si="3121"/>
        <v>719278197.99140775</v>
      </c>
      <c r="J1272" s="377">
        <f t="shared" si="3122"/>
        <v>0</v>
      </c>
      <c r="K1272" s="377">
        <f t="shared" si="3123"/>
        <v>-88592.1</v>
      </c>
      <c r="L1272" s="377" t="e">
        <f t="shared" si="3124"/>
        <v>#DIV/0!</v>
      </c>
      <c r="M1272" s="377" t="e">
        <f t="shared" si="3125"/>
        <v>#DIV/0!</v>
      </c>
      <c r="N1272" s="398" t="e">
        <f t="shared" si="3126"/>
        <v>#DIV/0!</v>
      </c>
      <c r="O1272" s="398" t="e">
        <f t="shared" si="3127"/>
        <v>#DIV/0!</v>
      </c>
      <c r="P1272" s="398" t="e">
        <f t="shared" si="3128"/>
        <v>#DIV/0!</v>
      </c>
      <c r="Q1272" s="398" t="e">
        <f t="shared" si="3129"/>
        <v>#DIV/0!</v>
      </c>
      <c r="R1272" s="625"/>
      <c r="S1272" s="625"/>
      <c r="T1272" s="625"/>
      <c r="U1272" s="625"/>
      <c r="V1272" s="356">
        <f t="shared" si="3130"/>
        <v>-716190938.26999998</v>
      </c>
      <c r="W1272" s="356">
        <f t="shared" si="3131"/>
        <v>-66570759.689999998</v>
      </c>
      <c r="X1272" s="361" t="str">
        <f t="shared" si="3109"/>
        <v>SUL</v>
      </c>
      <c r="Y1272" s="361" t="str">
        <f t="shared" si="3110"/>
        <v>OESTE</v>
      </c>
      <c r="Z1272" s="361" t="str">
        <f t="shared" si="3111"/>
        <v>SUDOESTE</v>
      </c>
      <c r="AA1272" s="358">
        <f t="shared" si="3118"/>
        <v>9.255217226940822E-2</v>
      </c>
      <c r="AB1272" s="359">
        <f t="shared" si="3119"/>
        <v>5.3104488038267768</v>
      </c>
      <c r="AC1272" s="360"/>
    </row>
    <row r="1273" spans="1:29" ht="17.25" customHeight="1" x14ac:dyDescent="0.25">
      <c r="A1273" s="434" t="str">
        <f t="shared" si="2848"/>
        <v xml:space="preserve">MS 301 A </v>
      </c>
      <c r="B1273" s="661"/>
      <c r="C1273" s="661"/>
      <c r="D1273" s="346"/>
      <c r="E1273" s="347"/>
      <c r="F1273" s="348"/>
      <c r="G1273" s="348"/>
      <c r="H1273" s="368">
        <f t="shared" si="3120"/>
        <v>0</v>
      </c>
      <c r="I1273" s="377">
        <f t="shared" si="3121"/>
        <v>719278197.99140775</v>
      </c>
      <c r="J1273" s="377">
        <f t="shared" si="3122"/>
        <v>0</v>
      </c>
      <c r="K1273" s="377">
        <f t="shared" si="3123"/>
        <v>-88592.1</v>
      </c>
      <c r="L1273" s="377" t="e">
        <f t="shared" si="3124"/>
        <v>#DIV/0!</v>
      </c>
      <c r="M1273" s="377" t="e">
        <f t="shared" si="3125"/>
        <v>#DIV/0!</v>
      </c>
      <c r="N1273" s="398" t="e">
        <f t="shared" si="3126"/>
        <v>#DIV/0!</v>
      </c>
      <c r="O1273" s="398" t="e">
        <f t="shared" si="3127"/>
        <v>#DIV/0!</v>
      </c>
      <c r="P1273" s="398" t="e">
        <f t="shared" si="3128"/>
        <v>#DIV/0!</v>
      </c>
      <c r="Q1273" s="398" t="e">
        <f t="shared" si="3129"/>
        <v>#DIV/0!</v>
      </c>
      <c r="R1273" s="625"/>
      <c r="S1273" s="625"/>
      <c r="T1273" s="625"/>
      <c r="U1273" s="625"/>
      <c r="V1273" s="356">
        <f t="shared" si="3130"/>
        <v>-716190938.26999998</v>
      </c>
      <c r="W1273" s="356">
        <f t="shared" si="3131"/>
        <v>-66570759.689999998</v>
      </c>
      <c r="X1273" s="361" t="str">
        <f t="shared" si="3109"/>
        <v>SUL</v>
      </c>
      <c r="Y1273" s="361" t="str">
        <f t="shared" si="3110"/>
        <v>OESTE</v>
      </c>
      <c r="Z1273" s="361" t="str">
        <f t="shared" si="3111"/>
        <v>SUDOESTE</v>
      </c>
      <c r="AA1273" s="358">
        <f t="shared" si="3118"/>
        <v>9.255217226940822E-2</v>
      </c>
      <c r="AB1273" s="359">
        <f t="shared" si="3119"/>
        <v>5.3104488038267768</v>
      </c>
      <c r="AC1273" s="360"/>
    </row>
    <row r="1274" spans="1:29" ht="17.25" customHeight="1" x14ac:dyDescent="0.25">
      <c r="A1274" s="434" t="str">
        <f t="shared" si="2848"/>
        <v xml:space="preserve">MS 301 A </v>
      </c>
      <c r="B1274" s="661"/>
      <c r="C1274" s="661"/>
      <c r="D1274" s="346"/>
      <c r="E1274" s="347"/>
      <c r="F1274" s="348"/>
      <c r="G1274" s="348"/>
      <c r="H1274" s="368">
        <f t="shared" si="3120"/>
        <v>0</v>
      </c>
      <c r="I1274" s="377">
        <f t="shared" si="3121"/>
        <v>719278197.99140775</v>
      </c>
      <c r="J1274" s="377">
        <f t="shared" si="3122"/>
        <v>0</v>
      </c>
      <c r="K1274" s="377">
        <f t="shared" si="3123"/>
        <v>-88592.1</v>
      </c>
      <c r="L1274" s="377" t="e">
        <f t="shared" si="3124"/>
        <v>#DIV/0!</v>
      </c>
      <c r="M1274" s="377" t="e">
        <f t="shared" si="3125"/>
        <v>#DIV/0!</v>
      </c>
      <c r="N1274" s="398" t="e">
        <f t="shared" si="3126"/>
        <v>#DIV/0!</v>
      </c>
      <c r="O1274" s="398" t="e">
        <f t="shared" si="3127"/>
        <v>#DIV/0!</v>
      </c>
      <c r="P1274" s="398" t="e">
        <f t="shared" si="3128"/>
        <v>#DIV/0!</v>
      </c>
      <c r="Q1274" s="398" t="e">
        <f t="shared" si="3129"/>
        <v>#DIV/0!</v>
      </c>
      <c r="R1274" s="625"/>
      <c r="S1274" s="625"/>
      <c r="T1274" s="625"/>
      <c r="U1274" s="625"/>
      <c r="V1274" s="356">
        <f t="shared" si="3130"/>
        <v>-716190938.26999998</v>
      </c>
      <c r="W1274" s="356">
        <f t="shared" si="3131"/>
        <v>-66570759.689999998</v>
      </c>
      <c r="X1274" s="361" t="str">
        <f t="shared" si="3109"/>
        <v>SUL</v>
      </c>
      <c r="Y1274" s="361" t="str">
        <f t="shared" si="3110"/>
        <v>OESTE</v>
      </c>
      <c r="Z1274" s="361" t="str">
        <f t="shared" si="3111"/>
        <v>SUDOESTE</v>
      </c>
      <c r="AA1274" s="358">
        <f t="shared" si="3118"/>
        <v>9.255217226940822E-2</v>
      </c>
      <c r="AB1274" s="359">
        <f t="shared" si="3119"/>
        <v>5.3104488038267768</v>
      </c>
      <c r="AC1274" s="360"/>
    </row>
    <row r="1275" spans="1:29" ht="17.25" customHeight="1" x14ac:dyDescent="0.25">
      <c r="A1275" s="434" t="str">
        <f t="shared" si="2848"/>
        <v xml:space="preserve">MS 301 A </v>
      </c>
      <c r="B1275" s="661"/>
      <c r="C1275" s="661"/>
      <c r="D1275" s="346"/>
      <c r="E1275" s="347"/>
      <c r="F1275" s="348"/>
      <c r="G1275" s="348"/>
      <c r="H1275" s="368">
        <f t="shared" si="3120"/>
        <v>0</v>
      </c>
      <c r="I1275" s="377">
        <f t="shared" si="3121"/>
        <v>719278197.99140775</v>
      </c>
      <c r="J1275" s="377">
        <f t="shared" si="3122"/>
        <v>0</v>
      </c>
      <c r="K1275" s="377">
        <f t="shared" si="3123"/>
        <v>-88592.1</v>
      </c>
      <c r="L1275" s="377" t="e">
        <f t="shared" si="3124"/>
        <v>#DIV/0!</v>
      </c>
      <c r="M1275" s="377" t="e">
        <f t="shared" si="3125"/>
        <v>#DIV/0!</v>
      </c>
      <c r="N1275" s="398" t="e">
        <f t="shared" si="3126"/>
        <v>#DIV/0!</v>
      </c>
      <c r="O1275" s="398" t="e">
        <f t="shared" si="3127"/>
        <v>#DIV/0!</v>
      </c>
      <c r="P1275" s="398" t="e">
        <f t="shared" si="3128"/>
        <v>#DIV/0!</v>
      </c>
      <c r="Q1275" s="398" t="e">
        <f t="shared" si="3129"/>
        <v>#DIV/0!</v>
      </c>
      <c r="R1275" s="625"/>
      <c r="S1275" s="625"/>
      <c r="T1275" s="625"/>
      <c r="U1275" s="625"/>
      <c r="V1275" s="356">
        <f t="shared" si="3130"/>
        <v>-716190938.26999998</v>
      </c>
      <c r="W1275" s="356">
        <f t="shared" si="3131"/>
        <v>-66570759.689999998</v>
      </c>
      <c r="X1275" s="361" t="str">
        <f t="shared" si="3109"/>
        <v>SUL</v>
      </c>
      <c r="Y1275" s="361" t="str">
        <f t="shared" si="3110"/>
        <v>OESTE</v>
      </c>
      <c r="Z1275" s="361" t="str">
        <f t="shared" si="3111"/>
        <v>SUDOESTE</v>
      </c>
      <c r="AA1275" s="358">
        <f t="shared" si="3118"/>
        <v>9.255217226940822E-2</v>
      </c>
      <c r="AB1275" s="359">
        <f t="shared" si="3119"/>
        <v>5.3104488038267768</v>
      </c>
      <c r="AC1275" s="360"/>
    </row>
    <row r="1276" spans="1:29" ht="17.25" customHeight="1" x14ac:dyDescent="0.25">
      <c r="A1276" s="434" t="str">
        <f t="shared" si="2848"/>
        <v xml:space="preserve">MS 301 A </v>
      </c>
      <c r="B1276" s="661"/>
      <c r="C1276" s="661"/>
      <c r="D1276" s="346"/>
      <c r="E1276" s="347"/>
      <c r="F1276" s="348"/>
      <c r="G1276" s="348"/>
      <c r="H1276" s="368">
        <f t="shared" si="3120"/>
        <v>0</v>
      </c>
      <c r="I1276" s="377">
        <f t="shared" si="3121"/>
        <v>719278197.99140775</v>
      </c>
      <c r="J1276" s="377">
        <f t="shared" si="3122"/>
        <v>0</v>
      </c>
      <c r="K1276" s="377">
        <f t="shared" si="3123"/>
        <v>-88592.1</v>
      </c>
      <c r="L1276" s="377" t="e">
        <f t="shared" si="3124"/>
        <v>#DIV/0!</v>
      </c>
      <c r="M1276" s="377" t="e">
        <f t="shared" si="3125"/>
        <v>#DIV/0!</v>
      </c>
      <c r="N1276" s="398" t="e">
        <f t="shared" si="3126"/>
        <v>#DIV/0!</v>
      </c>
      <c r="O1276" s="398" t="e">
        <f t="shared" si="3127"/>
        <v>#DIV/0!</v>
      </c>
      <c r="P1276" s="398" t="e">
        <f t="shared" si="3128"/>
        <v>#DIV/0!</v>
      </c>
      <c r="Q1276" s="398" t="e">
        <f t="shared" si="3129"/>
        <v>#DIV/0!</v>
      </c>
      <c r="R1276" s="625"/>
      <c r="S1276" s="625"/>
      <c r="T1276" s="625"/>
      <c r="U1276" s="625"/>
      <c r="V1276" s="356">
        <f t="shared" si="3130"/>
        <v>-716190938.26999998</v>
      </c>
      <c r="W1276" s="356">
        <f t="shared" si="3131"/>
        <v>-66570759.689999998</v>
      </c>
      <c r="X1276" s="361" t="str">
        <f t="shared" si="3109"/>
        <v>SUL</v>
      </c>
      <c r="Y1276" s="361" t="str">
        <f t="shared" si="3110"/>
        <v>OESTE</v>
      </c>
      <c r="Z1276" s="361" t="str">
        <f t="shared" si="3111"/>
        <v>SUDOESTE</v>
      </c>
      <c r="AA1276" s="358">
        <f t="shared" si="3118"/>
        <v>9.255217226940822E-2</v>
      </c>
      <c r="AB1276" s="359">
        <f t="shared" si="3119"/>
        <v>5.3104488038267768</v>
      </c>
      <c r="AC1276" s="360"/>
    </row>
    <row r="1277" spans="1:29" ht="17.25" customHeight="1" x14ac:dyDescent="0.25">
      <c r="A1277" s="434" t="str">
        <f t="shared" si="2848"/>
        <v xml:space="preserve">MS 301 A </v>
      </c>
      <c r="B1277" s="661"/>
      <c r="C1277" s="661"/>
      <c r="D1277" s="346"/>
      <c r="E1277" s="347"/>
      <c r="F1277" s="348"/>
      <c r="G1277" s="348"/>
      <c r="H1277" s="368">
        <f t="shared" si="3120"/>
        <v>0</v>
      </c>
      <c r="I1277" s="377">
        <f t="shared" si="3121"/>
        <v>719278197.99140775</v>
      </c>
      <c r="J1277" s="377">
        <f t="shared" si="3122"/>
        <v>0</v>
      </c>
      <c r="K1277" s="377">
        <f t="shared" si="3123"/>
        <v>-88592.1</v>
      </c>
      <c r="L1277" s="377" t="e">
        <f t="shared" si="3124"/>
        <v>#DIV/0!</v>
      </c>
      <c r="M1277" s="377" t="e">
        <f t="shared" si="3125"/>
        <v>#DIV/0!</v>
      </c>
      <c r="N1277" s="398" t="e">
        <f t="shared" si="3126"/>
        <v>#DIV/0!</v>
      </c>
      <c r="O1277" s="398" t="e">
        <f t="shared" si="3127"/>
        <v>#DIV/0!</v>
      </c>
      <c r="P1277" s="398" t="e">
        <f t="shared" si="3128"/>
        <v>#DIV/0!</v>
      </c>
      <c r="Q1277" s="398" t="e">
        <f t="shared" si="3129"/>
        <v>#DIV/0!</v>
      </c>
      <c r="R1277" s="625"/>
      <c r="S1277" s="625"/>
      <c r="T1277" s="625"/>
      <c r="U1277" s="625"/>
      <c r="V1277" s="356">
        <f t="shared" si="3130"/>
        <v>-716190938.26999998</v>
      </c>
      <c r="W1277" s="356">
        <f t="shared" si="3131"/>
        <v>-66570759.689999998</v>
      </c>
      <c r="X1277" s="361" t="str">
        <f t="shared" si="3109"/>
        <v>SUL</v>
      </c>
      <c r="Y1277" s="361" t="str">
        <f t="shared" si="3110"/>
        <v>OESTE</v>
      </c>
      <c r="Z1277" s="361" t="str">
        <f t="shared" si="3111"/>
        <v>SUDOESTE</v>
      </c>
      <c r="AA1277" s="358">
        <f t="shared" si="3118"/>
        <v>9.255217226940822E-2</v>
      </c>
      <c r="AB1277" s="359">
        <f t="shared" si="3119"/>
        <v>5.3104488038267768</v>
      </c>
      <c r="AC1277" s="360"/>
    </row>
    <row r="1278" spans="1:29" ht="17.25" customHeight="1" x14ac:dyDescent="0.25">
      <c r="A1278" s="438"/>
      <c r="B1278" s="661">
        <f>IF(A1240=A1278,B1240+1,1)</f>
        <v>1</v>
      </c>
      <c r="C1278" s="661" t="str">
        <f t="shared" si="2941"/>
        <v>-1</v>
      </c>
      <c r="D1278" s="393"/>
      <c r="E1278" s="381"/>
      <c r="F1278" s="382"/>
      <c r="G1278" s="382"/>
      <c r="H1278" s="667"/>
      <c r="I1278" s="667"/>
      <c r="J1278" s="667"/>
      <c r="K1278" s="667"/>
      <c r="L1278" s="667"/>
      <c r="M1278" s="667"/>
      <c r="N1278" s="667"/>
      <c r="O1278" s="667"/>
      <c r="P1278" s="353"/>
      <c r="Q1278" s="667"/>
      <c r="R1278" s="354"/>
      <c r="S1278" s="607"/>
      <c r="T1278" s="354"/>
      <c r="U1278" s="354"/>
      <c r="V1278" s="383"/>
      <c r="W1278" s="383"/>
      <c r="X1278" s="384"/>
      <c r="Y1278" s="384"/>
      <c r="Z1278" s="384"/>
      <c r="AA1278" s="667"/>
      <c r="AB1278" s="667"/>
      <c r="AC1278" s="382"/>
    </row>
    <row r="1279" spans="1:29" ht="17.25" customHeight="1" x14ac:dyDescent="0.25">
      <c r="A1279" s="434" t="s">
        <v>119</v>
      </c>
      <c r="B1279" s="661">
        <f t="shared" si="2940"/>
        <v>1</v>
      </c>
      <c r="C1279" s="661" t="str">
        <f t="shared" si="2941"/>
        <v>MS 302-1</v>
      </c>
      <c r="D1279" s="346">
        <v>41887</v>
      </c>
      <c r="E1279" s="347">
        <v>7161954.1902000001</v>
      </c>
      <c r="F1279" s="348">
        <v>665780.28390000004</v>
      </c>
      <c r="G1279" s="348">
        <v>893.74599999999998</v>
      </c>
      <c r="H1279" s="350"/>
      <c r="I1279" s="350"/>
      <c r="J1279" s="350"/>
      <c r="K1279" s="350"/>
      <c r="L1279" s="350"/>
      <c r="M1279" s="350"/>
      <c r="N1279" s="351"/>
      <c r="O1279" s="351"/>
      <c r="P1279" s="351"/>
      <c r="Q1279" s="351"/>
      <c r="R1279" s="354"/>
      <c r="S1279" s="354"/>
      <c r="T1279" s="354"/>
      <c r="U1279" s="354"/>
      <c r="V1279" s="383"/>
      <c r="W1279" s="383"/>
      <c r="X1279" s="384"/>
      <c r="Y1279" s="384"/>
      <c r="Z1279" s="384"/>
      <c r="AA1279" s="667"/>
      <c r="AB1279" s="667"/>
      <c r="AC1279" s="382"/>
    </row>
    <row r="1280" spans="1:29" ht="17.25" customHeight="1" x14ac:dyDescent="0.25">
      <c r="A1280" s="434" t="str">
        <f t="shared" si="2848"/>
        <v>MS 302</v>
      </c>
      <c r="B1280" s="661">
        <f t="shared" si="2940"/>
        <v>2</v>
      </c>
      <c r="C1280" s="661" t="str">
        <f t="shared" si="2941"/>
        <v>MS 302-2</v>
      </c>
      <c r="D1280" s="346">
        <v>41894</v>
      </c>
      <c r="E1280" s="347">
        <v>7161954.1825000001</v>
      </c>
      <c r="F1280" s="348">
        <v>665780.27130000002</v>
      </c>
      <c r="G1280" s="348">
        <v>893.74</v>
      </c>
      <c r="H1280" s="356">
        <f t="shared" ref="H1280" si="3132">SQRT((E1280-E1279)^2+(F1280-F1279)^2)*100</f>
        <v>1.4766516169040078</v>
      </c>
      <c r="I1280" s="356">
        <f>SQRT((E1280-$E$1279)^2+(F1280-$F$1279)^2)*100</f>
        <v>1.4766516169040078</v>
      </c>
      <c r="J1280" s="356">
        <f t="shared" ref="J1280" si="3133">(G1280-G1279)*100</f>
        <v>-0.59999999999718057</v>
      </c>
      <c r="K1280" s="356">
        <f>(G1280-$G$1279)*100</f>
        <v>-0.59999999999718057</v>
      </c>
      <c r="L1280" s="356">
        <f t="shared" ref="L1280" si="3134">H1280/(D1280-D1279)</f>
        <v>0.21095023098628682</v>
      </c>
      <c r="M1280" s="356">
        <f t="shared" ref="M1280" si="3135">ABS(J1280/(D1280-D1279))</f>
        <v>8.571428571388294E-2</v>
      </c>
      <c r="N1280" s="398" t="str">
        <f t="shared" ref="N1280" si="3136">IF(L1280&lt;=0.25,"OK",IF(AND(0.25&lt;L1280,L1280&lt;=1),"ATENÇÃO",IF(AND(1&lt;L1280,L1280&lt;=4),"ALERTA",IF(AND(4&lt;L1280,L1280&lt;=14),"INTERVENÇÃO","PARALISAÇÃO"))))</f>
        <v>OK</v>
      </c>
      <c r="O1280" s="398" t="str">
        <f t="shared" ref="O1280" si="3137">IF(M1280&lt;=0.25,"OK",IF(AND(0.25&lt;M1280,M1280&lt;=1),"ATENÇÃO",IF(AND(1&lt;M1280,M1280&lt;=4),"ALERTA",IF(AND(4&lt;M1280,M1280&lt;=14),"INTERVENÇÃO","PARALISAÇÃO"))))</f>
        <v>OK</v>
      </c>
      <c r="P1280" s="398" t="str">
        <f t="shared" ref="P1280" si="3138">IF(L1280&lt;=1,"COND. MIN.",IF(AND(1&lt;L1280, L1280&lt;=2),"ATENÇÃO",IF(AND(2&lt;L1280,L1280&lt;=5),"ALERTA","INTERVENÇÃO")))</f>
        <v>COND. MIN.</v>
      </c>
      <c r="Q1280" s="398" t="str">
        <f t="shared" ref="Q1280" si="3139">IF(M1280&lt;=2,"COND. MIN.",IF(AND(2&lt;M1280, M1280&lt;=4),"ATENÇÃO",IF(AND(4&lt;M1280, M1280&lt;=10),"ALERTA","INTERVENÇÃO")))</f>
        <v>COND. MIN.</v>
      </c>
      <c r="R1280" s="625"/>
      <c r="S1280" s="625"/>
      <c r="T1280" s="625"/>
      <c r="U1280" s="625"/>
      <c r="V1280" s="356">
        <f t="shared" ref="V1280:V1316" si="3140">(E1280-$E$1279)*100</f>
        <v>-0.76999999582767487</v>
      </c>
      <c r="W1280" s="356">
        <f t="shared" ref="W1280:W1316" si="3141">(F1280-$F$1279)*100</f>
        <v>-1.2600000016391277</v>
      </c>
      <c r="X1280" s="361" t="str">
        <f t="shared" ref="X1280" si="3142">IF(V1280&gt;0,"NORTE","SUL")</f>
        <v>SUL</v>
      </c>
      <c r="Y1280" s="361" t="str">
        <f t="shared" ref="Y1280" si="3143">IF(W1280&gt;0,"LESTE","OESTE")</f>
        <v>OESTE</v>
      </c>
      <c r="Z1280" s="361" t="str">
        <f t="shared" ref="Z1280" si="3144">IF(AND(X1280="SUL", Y1280="LESTE"),"SUDESTE", IF(AND(X1280="SUL", Y1280="OESTE"), "SUDOESTE", IF(AND(X1280="NORTE", Y1280="LESTE"), "NORDESTE", "NOROESTE")))</f>
        <v>SUDOESTE</v>
      </c>
      <c r="AA1280" s="676">
        <f t="shared" ref="AA1280:AA1316" si="3145">ABS(ROUND(W1280,2)/ROUND(I1280,2))</f>
        <v>0.85135135135135132</v>
      </c>
      <c r="AB1280" s="676">
        <f t="shared" ref="AB1280" si="3146">DEGREES(ASIN(AA1280))</f>
        <v>58.358955405439858</v>
      </c>
      <c r="AC1280" s="606"/>
    </row>
    <row r="1281" spans="1:29" ht="17.25" customHeight="1" x14ac:dyDescent="0.25">
      <c r="A1281" s="434" t="str">
        <f t="shared" si="2848"/>
        <v>MS 302</v>
      </c>
      <c r="B1281" s="661">
        <f t="shared" si="2940"/>
        <v>3</v>
      </c>
      <c r="C1281" s="661" t="str">
        <f t="shared" si="2941"/>
        <v>MS 302-3</v>
      </c>
      <c r="D1281" s="346">
        <v>41901</v>
      </c>
      <c r="E1281" s="347">
        <v>7161954.1808000002</v>
      </c>
      <c r="F1281" s="348">
        <v>665780.27579999994</v>
      </c>
      <c r="G1281" s="348">
        <v>893.73</v>
      </c>
      <c r="H1281" s="356">
        <f t="shared" ref="H1281" si="3147">SQRT((E1281-E1280)^2+(F1281-F1280)^2)*100</f>
        <v>0.48104052828341998</v>
      </c>
      <c r="I1281" s="356">
        <f>SQRT((E1281-$E$1279)^2+(F1281-$F$1279)^2)*100</f>
        <v>1.2408464811107955</v>
      </c>
      <c r="J1281" s="356">
        <f t="shared" ref="J1281" si="3148">(G1281-G1280)*100</f>
        <v>-0.99999999999909051</v>
      </c>
      <c r="K1281" s="356">
        <f>(G1281-$G$1279)*100</f>
        <v>-1.5999999999962711</v>
      </c>
      <c r="L1281" s="356">
        <f t="shared" ref="L1281" si="3149">H1281/(D1281-D1280)</f>
        <v>6.8720075469059991E-2</v>
      </c>
      <c r="M1281" s="356">
        <f t="shared" ref="M1281" si="3150">ABS(J1281/(D1281-D1280))</f>
        <v>0.14285714285701293</v>
      </c>
      <c r="N1281" s="398" t="str">
        <f t="shared" ref="N1281:N1316" si="3151">IF(L1281&lt;=0.25,"OK",IF(AND(0.25&lt;L1281,L1281&lt;=1),"ATENÇÃO",IF(AND(1&lt;L1281,L1281&lt;=4),"ALERTA",IF(AND(4&lt;L1281,L1281&lt;=14),"INTERVENÇÃO","PARALISAÇÃO"))))</f>
        <v>OK</v>
      </c>
      <c r="O1281" s="398" t="str">
        <f t="shared" ref="O1281:O1316" si="3152">IF(M1281&lt;=0.25,"OK",IF(AND(0.25&lt;M1281,M1281&lt;=1),"ATENÇÃO",IF(AND(1&lt;M1281,M1281&lt;=4),"ALERTA",IF(AND(4&lt;M1281,M1281&lt;=14),"INTERVENÇÃO","PARALISAÇÃO"))))</f>
        <v>OK</v>
      </c>
      <c r="P1281" s="398" t="str">
        <f t="shared" ref="P1281:P1316" si="3153">IF(L1281&lt;=1,"COND. MIN.",IF(AND(1&lt;L1281, L1281&lt;=2),"ATENÇÃO",IF(AND(2&lt;L1281,L1281&lt;=5),"ALERTA","INTERVENÇÃO")))</f>
        <v>COND. MIN.</v>
      </c>
      <c r="Q1281" s="398" t="str">
        <f t="shared" ref="Q1281:Q1316" si="3154">IF(M1281&lt;=2,"COND. MIN.",IF(AND(2&lt;M1281, M1281&lt;=4),"ATENÇÃO",IF(AND(4&lt;M1281, M1281&lt;=10),"ALERTA","INTERVENÇÃO")))</f>
        <v>COND. MIN.</v>
      </c>
      <c r="R1281" s="625"/>
      <c r="S1281" s="625"/>
      <c r="T1281" s="625"/>
      <c r="U1281" s="625"/>
      <c r="V1281" s="356">
        <f t="shared" si="3140"/>
        <v>-0.93999998643994331</v>
      </c>
      <c r="W1281" s="356">
        <f t="shared" si="3141"/>
        <v>-0.8100000093691051</v>
      </c>
      <c r="X1281" s="361" t="str">
        <f t="shared" ref="X1281" si="3155">IF(V1281&gt;0,"NORTE","SUL")</f>
        <v>SUL</v>
      </c>
      <c r="Y1281" s="361" t="str">
        <f t="shared" ref="Y1281" si="3156">IF(W1281&gt;0,"LESTE","OESTE")</f>
        <v>OESTE</v>
      </c>
      <c r="Z1281" s="361" t="str">
        <f t="shared" ref="Z1281" si="3157">IF(AND(X1281="SUL", Y1281="LESTE"),"SUDESTE", IF(AND(X1281="SUL", Y1281="OESTE"), "SUDOESTE", IF(AND(X1281="NORTE", Y1281="LESTE"), "NORDESTE", "NOROESTE")))</f>
        <v>SUDOESTE</v>
      </c>
      <c r="AA1281" s="676">
        <f t="shared" si="3145"/>
        <v>0.65322580645161299</v>
      </c>
      <c r="AB1281" s="676">
        <f t="shared" ref="AB1281" si="3158">DEGREES(ASIN(AA1281))</f>
        <v>40.785257713939124</v>
      </c>
      <c r="AC1281" s="606"/>
    </row>
    <row r="1282" spans="1:29" ht="17.25" customHeight="1" x14ac:dyDescent="0.25">
      <c r="A1282" s="434" t="str">
        <f t="shared" si="2848"/>
        <v>MS 302</v>
      </c>
      <c r="B1282" s="661">
        <f t="shared" si="2940"/>
        <v>4</v>
      </c>
      <c r="C1282" s="661" t="str">
        <f t="shared" si="2941"/>
        <v>MS 302-4</v>
      </c>
      <c r="D1282" s="346">
        <v>41908</v>
      </c>
      <c r="E1282" s="347">
        <v>7161954.1853</v>
      </c>
      <c r="F1282" s="348">
        <v>665780.26740000001</v>
      </c>
      <c r="G1282" s="348">
        <v>893.726</v>
      </c>
      <c r="H1282" s="356">
        <f t="shared" ref="H1282" si="3159">SQRT((E1282-E1281)^2+(F1282-F1281)^2)*100</f>
        <v>0.95294279543052784</v>
      </c>
      <c r="I1282" s="356">
        <f>SQRT((E1282-$E$1279)^2+(F1282-$F$1279)^2)*100</f>
        <v>1.7212205014488935</v>
      </c>
      <c r="J1282" s="356">
        <f t="shared" ref="J1282" si="3160">(G1282-G1281)*100</f>
        <v>-0.40000000000190994</v>
      </c>
      <c r="K1282" s="356">
        <f>(G1282-$G$1279)*100</f>
        <v>-1.999999999998181</v>
      </c>
      <c r="L1282" s="356">
        <f t="shared" ref="L1282" si="3161">H1282/(D1282-D1281)</f>
        <v>0.13613468506150397</v>
      </c>
      <c r="M1282" s="356">
        <f t="shared" ref="M1282" si="3162">ABS(J1282/(D1282-D1281))</f>
        <v>5.7142857143129992E-2</v>
      </c>
      <c r="N1282" s="398" t="str">
        <f t="shared" si="3151"/>
        <v>OK</v>
      </c>
      <c r="O1282" s="398" t="str">
        <f t="shared" si="3152"/>
        <v>OK</v>
      </c>
      <c r="P1282" s="398" t="str">
        <f t="shared" si="3153"/>
        <v>COND. MIN.</v>
      </c>
      <c r="Q1282" s="398" t="str">
        <f t="shared" si="3154"/>
        <v>COND. MIN.</v>
      </c>
      <c r="R1282" s="625"/>
      <c r="S1282" s="625"/>
      <c r="T1282" s="625"/>
      <c r="U1282" s="625"/>
      <c r="V1282" s="356">
        <f t="shared" si="3140"/>
        <v>-0.49000000581145287</v>
      </c>
      <c r="W1282" s="356">
        <f t="shared" si="3141"/>
        <v>-1.6500000027008355</v>
      </c>
      <c r="X1282" s="361" t="str">
        <f t="shared" ref="X1282" si="3163">IF(V1282&gt;0,"NORTE","SUL")</f>
        <v>SUL</v>
      </c>
      <c r="Y1282" s="361" t="str">
        <f t="shared" ref="Y1282" si="3164">IF(W1282&gt;0,"LESTE","OESTE")</f>
        <v>OESTE</v>
      </c>
      <c r="Z1282" s="361" t="str">
        <f t="shared" ref="Z1282" si="3165">IF(AND(X1282="SUL", Y1282="LESTE"),"SUDESTE", IF(AND(X1282="SUL", Y1282="OESTE"), "SUDOESTE", IF(AND(X1282="NORTE", Y1282="LESTE"), "NORDESTE", "NOROESTE")))</f>
        <v>SUDOESTE</v>
      </c>
      <c r="AA1282" s="676">
        <f t="shared" si="3145"/>
        <v>0.95930232558139528</v>
      </c>
      <c r="AB1282" s="676">
        <f t="shared" ref="AB1282" si="3166">DEGREES(ASIN(AA1282))</f>
        <v>73.597636233094036</v>
      </c>
      <c r="AC1282" s="606"/>
    </row>
    <row r="1283" spans="1:29" ht="17.25" customHeight="1" x14ac:dyDescent="0.25">
      <c r="A1283" s="434" t="str">
        <f t="shared" si="2848"/>
        <v>MS 302</v>
      </c>
      <c r="B1283" s="661">
        <f t="shared" si="2940"/>
        <v>5</v>
      </c>
      <c r="C1283" s="661" t="str">
        <f t="shared" si="2941"/>
        <v>MS 302-5</v>
      </c>
      <c r="D1283" s="346">
        <v>41915</v>
      </c>
      <c r="E1283" s="347">
        <v>7161954.1908999998</v>
      </c>
      <c r="F1283" s="348">
        <v>665780.26800000004</v>
      </c>
      <c r="G1283" s="348">
        <v>893.71600000000001</v>
      </c>
      <c r="H1283" s="356">
        <f t="shared" ref="H1283" si="3167">SQRT((E1283-E1282)^2+(F1283-F1282)^2)*100</f>
        <v>0.56320509406282837</v>
      </c>
      <c r="I1283" s="356">
        <f>SQRT((E1283-$E$1279)^2+(F1283-$F$1279)^2)*100</f>
        <v>1.5915401333039272</v>
      </c>
      <c r="J1283" s="356">
        <f t="shared" ref="J1283" si="3168">(G1283-G1282)*100</f>
        <v>-0.99999999999909051</v>
      </c>
      <c r="K1283" s="356">
        <f>(G1283-$G$1279)*100</f>
        <v>-2.9999999999972715</v>
      </c>
      <c r="L1283" s="356">
        <f t="shared" ref="L1283" si="3169">H1283/(D1283-D1282)</f>
        <v>8.0457870580404059E-2</v>
      </c>
      <c r="M1283" s="356">
        <f t="shared" ref="M1283" si="3170">ABS(J1283/(D1283-D1282))</f>
        <v>0.14285714285701293</v>
      </c>
      <c r="N1283" s="398" t="str">
        <f t="shared" si="3151"/>
        <v>OK</v>
      </c>
      <c r="O1283" s="398" t="str">
        <f t="shared" si="3152"/>
        <v>OK</v>
      </c>
      <c r="P1283" s="398" t="str">
        <f t="shared" si="3153"/>
        <v>COND. MIN.</v>
      </c>
      <c r="Q1283" s="398" t="str">
        <f t="shared" si="3154"/>
        <v>COND. MIN.</v>
      </c>
      <c r="R1283" s="625"/>
      <c r="S1283" s="625"/>
      <c r="T1283" s="625"/>
      <c r="U1283" s="625"/>
      <c r="V1283" s="356">
        <f t="shared" si="3140"/>
        <v>6.9999974220991135E-2</v>
      </c>
      <c r="W1283" s="356">
        <f t="shared" si="3141"/>
        <v>-1.5899999998509884</v>
      </c>
      <c r="X1283" s="361" t="str">
        <f t="shared" ref="X1283" si="3171">IF(V1283&gt;0,"NORTE","SUL")</f>
        <v>NORTE</v>
      </c>
      <c r="Y1283" s="361" t="str">
        <f t="shared" ref="Y1283" si="3172">IF(W1283&gt;0,"LESTE","OESTE")</f>
        <v>OESTE</v>
      </c>
      <c r="Z1283" s="361" t="str">
        <f t="shared" ref="Z1283" si="3173">IF(AND(X1283="SUL", Y1283="LESTE"),"SUDESTE", IF(AND(X1283="SUL", Y1283="OESTE"), "SUDOESTE", IF(AND(X1283="NORTE", Y1283="LESTE"), "NORDESTE", "NOROESTE")))</f>
        <v>NOROESTE</v>
      </c>
      <c r="AA1283" s="676">
        <f t="shared" si="3145"/>
        <v>1</v>
      </c>
      <c r="AB1283" s="676">
        <f t="shared" ref="AB1283" si="3174">DEGREES(ASIN(AA1283))</f>
        <v>90</v>
      </c>
      <c r="AC1283" s="606"/>
    </row>
    <row r="1284" spans="1:29" ht="17.25" customHeight="1" x14ac:dyDescent="0.25">
      <c r="A1284" s="434" t="str">
        <f t="shared" si="2848"/>
        <v>MS 302</v>
      </c>
      <c r="B1284" s="661">
        <f t="shared" si="2940"/>
        <v>6</v>
      </c>
      <c r="C1284" s="661" t="str">
        <f t="shared" si="2941"/>
        <v>MS 302-6</v>
      </c>
      <c r="D1284" s="346">
        <v>41922</v>
      </c>
      <c r="E1284" s="347">
        <v>7161954.1914999997</v>
      </c>
      <c r="F1284" s="348">
        <v>665780.26029999997</v>
      </c>
      <c r="G1284" s="348">
        <v>893.71100000000001</v>
      </c>
      <c r="H1284" s="356">
        <f t="shared" ref="H1284:H1289" si="3175">SQRT((E1284-E1283)^2+(F1284-F1283)^2)*100</f>
        <v>0.77233413134962303</v>
      </c>
      <c r="I1284" s="356">
        <f t="shared" ref="I1284:I1289" si="3176">SQRT((E1284-$E$1279)^2+(F1284-$F$1279)^2)*100</f>
        <v>2.3635778018848761</v>
      </c>
      <c r="J1284" s="356">
        <f t="shared" ref="J1284:J1289" si="3177">(G1284-G1283)*100</f>
        <v>-0.49999999999954525</v>
      </c>
      <c r="K1284" s="356">
        <f t="shared" ref="K1284:K1289" si="3178">(G1284-$G$1279)*100</f>
        <v>-3.4999999999968168</v>
      </c>
      <c r="L1284" s="356">
        <f t="shared" ref="L1284:L1289" si="3179">H1284/(D1284-D1283)</f>
        <v>0.11033344733566043</v>
      </c>
      <c r="M1284" s="356">
        <f t="shared" ref="M1284:M1289" si="3180">ABS(J1284/(D1284-D1283))</f>
        <v>7.1428571428506463E-2</v>
      </c>
      <c r="N1284" s="398" t="str">
        <f t="shared" si="3151"/>
        <v>OK</v>
      </c>
      <c r="O1284" s="398" t="str">
        <f t="shared" si="3152"/>
        <v>OK</v>
      </c>
      <c r="P1284" s="398" t="str">
        <f t="shared" si="3153"/>
        <v>COND. MIN.</v>
      </c>
      <c r="Q1284" s="398" t="str">
        <f t="shared" si="3154"/>
        <v>COND. MIN.</v>
      </c>
      <c r="R1284" s="625"/>
      <c r="S1284" s="625"/>
      <c r="T1284" s="625"/>
      <c r="U1284" s="625"/>
      <c r="V1284" s="356">
        <f t="shared" si="3140"/>
        <v>0.12999996542930603</v>
      </c>
      <c r="W1284" s="356">
        <f t="shared" si="3141"/>
        <v>-2.3600000073201954</v>
      </c>
      <c r="X1284" s="361" t="str">
        <f t="shared" ref="X1284:X1289" si="3181">IF(V1284&gt;0,"NORTE","SUL")</f>
        <v>NORTE</v>
      </c>
      <c r="Y1284" s="361" t="str">
        <f t="shared" ref="Y1284:Y1289" si="3182">IF(W1284&gt;0,"LESTE","OESTE")</f>
        <v>OESTE</v>
      </c>
      <c r="Z1284" s="361" t="str">
        <f t="shared" ref="Z1284:Z1289" si="3183">IF(AND(X1284="SUL", Y1284="LESTE"),"SUDESTE", IF(AND(X1284="SUL", Y1284="OESTE"), "SUDOESTE", IF(AND(X1284="NORTE", Y1284="LESTE"), "NORDESTE", "NOROESTE")))</f>
        <v>NOROESTE</v>
      </c>
      <c r="AA1284" s="676">
        <f t="shared" si="3145"/>
        <v>1</v>
      </c>
      <c r="AB1284" s="676">
        <f t="shared" ref="AB1284:AB1289" si="3184">DEGREES(ASIN(AA1284))</f>
        <v>90</v>
      </c>
      <c r="AC1284" s="606"/>
    </row>
    <row r="1285" spans="1:29" ht="17.25" customHeight="1" x14ac:dyDescent="0.25">
      <c r="A1285" s="434" t="str">
        <f t="shared" si="2848"/>
        <v>MS 302</v>
      </c>
      <c r="B1285" s="661">
        <f t="shared" si="2940"/>
        <v>7</v>
      </c>
      <c r="C1285" s="661" t="str">
        <f t="shared" si="2941"/>
        <v>MS 302-7</v>
      </c>
      <c r="D1285" s="346">
        <v>41929</v>
      </c>
      <c r="E1285" s="347">
        <v>7161954.1857000003</v>
      </c>
      <c r="F1285" s="348">
        <v>665780.2622</v>
      </c>
      <c r="G1285" s="348">
        <v>893.702</v>
      </c>
      <c r="H1285" s="356">
        <f t="shared" si="3175"/>
        <v>0.61032773052227585</v>
      </c>
      <c r="I1285" s="356">
        <f t="shared" si="3176"/>
        <v>2.2161678637754445</v>
      </c>
      <c r="J1285" s="356">
        <f t="shared" si="3177"/>
        <v>-0.90000000000145519</v>
      </c>
      <c r="K1285" s="356">
        <f t="shared" si="3178"/>
        <v>-4.399999999998272</v>
      </c>
      <c r="L1285" s="356">
        <f t="shared" si="3179"/>
        <v>8.7189675788896553E-2</v>
      </c>
      <c r="M1285" s="356">
        <f t="shared" si="3180"/>
        <v>0.12857142857163645</v>
      </c>
      <c r="N1285" s="398" t="str">
        <f t="shared" si="3151"/>
        <v>OK</v>
      </c>
      <c r="O1285" s="398" t="str">
        <f t="shared" si="3152"/>
        <v>OK</v>
      </c>
      <c r="P1285" s="398" t="str">
        <f t="shared" si="3153"/>
        <v>COND. MIN.</v>
      </c>
      <c r="Q1285" s="398" t="str">
        <f t="shared" si="3154"/>
        <v>COND. MIN.</v>
      </c>
      <c r="R1285" s="625"/>
      <c r="S1285" s="625"/>
      <c r="T1285" s="625"/>
      <c r="U1285" s="625"/>
      <c r="V1285" s="356">
        <f t="shared" si="3140"/>
        <v>-0.44999998062849045</v>
      </c>
      <c r="W1285" s="356">
        <f t="shared" si="3141"/>
        <v>-2.1700000041164458</v>
      </c>
      <c r="X1285" s="361" t="str">
        <f t="shared" si="3181"/>
        <v>SUL</v>
      </c>
      <c r="Y1285" s="361" t="str">
        <f t="shared" si="3182"/>
        <v>OESTE</v>
      </c>
      <c r="Z1285" s="361" t="str">
        <f t="shared" si="3183"/>
        <v>SUDOESTE</v>
      </c>
      <c r="AA1285" s="676">
        <f t="shared" si="3145"/>
        <v>0.97747747747747737</v>
      </c>
      <c r="AB1285" s="676">
        <f t="shared" si="3184"/>
        <v>77.816708110857576</v>
      </c>
      <c r="AC1285" s="606"/>
    </row>
    <row r="1286" spans="1:29" ht="17.25" customHeight="1" x14ac:dyDescent="0.25">
      <c r="A1286" s="434" t="str">
        <f t="shared" si="2848"/>
        <v>MS 302</v>
      </c>
      <c r="B1286" s="661">
        <f t="shared" si="2940"/>
        <v>8</v>
      </c>
      <c r="C1286" s="661" t="str">
        <f t="shared" si="2941"/>
        <v>MS 302-8</v>
      </c>
      <c r="D1286" s="346">
        <v>41936</v>
      </c>
      <c r="E1286" s="347">
        <v>7161954.1737000002</v>
      </c>
      <c r="F1286" s="348">
        <v>665780.24930000002</v>
      </c>
      <c r="G1286" s="348">
        <v>893.69399999999996</v>
      </c>
      <c r="H1286" s="356">
        <f t="shared" si="3175"/>
        <v>1.7618456282891604</v>
      </c>
      <c r="I1286" s="356">
        <f t="shared" si="3176"/>
        <v>3.8332884029127055</v>
      </c>
      <c r="J1286" s="356">
        <f t="shared" si="3177"/>
        <v>-0.80000000000381988</v>
      </c>
      <c r="K1286" s="356">
        <f t="shared" si="3178"/>
        <v>-5.2000000000020918</v>
      </c>
      <c r="L1286" s="356">
        <f t="shared" si="3179"/>
        <v>0.25169223261273721</v>
      </c>
      <c r="M1286" s="356">
        <f t="shared" si="3180"/>
        <v>0.11428571428625998</v>
      </c>
      <c r="N1286" s="398" t="str">
        <f t="shared" si="3151"/>
        <v>ATENÇÃO</v>
      </c>
      <c r="O1286" s="398" t="str">
        <f t="shared" si="3152"/>
        <v>OK</v>
      </c>
      <c r="P1286" s="398" t="str">
        <f t="shared" si="3153"/>
        <v>COND. MIN.</v>
      </c>
      <c r="Q1286" s="398" t="str">
        <f t="shared" si="3154"/>
        <v>COND. MIN.</v>
      </c>
      <c r="R1286" s="625"/>
      <c r="S1286" s="625"/>
      <c r="T1286" s="625"/>
      <c r="U1286" s="625"/>
      <c r="V1286" s="356">
        <f t="shared" si="3140"/>
        <v>-1.6499999910593033</v>
      </c>
      <c r="W1286" s="356">
        <f t="shared" si="3141"/>
        <v>-3.460000001359731</v>
      </c>
      <c r="X1286" s="361" t="str">
        <f t="shared" si="3181"/>
        <v>SUL</v>
      </c>
      <c r="Y1286" s="361" t="str">
        <f t="shared" si="3182"/>
        <v>OESTE</v>
      </c>
      <c r="Z1286" s="361" t="str">
        <f t="shared" si="3183"/>
        <v>SUDOESTE</v>
      </c>
      <c r="AA1286" s="676">
        <f t="shared" si="3145"/>
        <v>0.90339425587467359</v>
      </c>
      <c r="AB1286" s="676">
        <f t="shared" si="3184"/>
        <v>64.607877230373845</v>
      </c>
      <c r="AC1286" s="606"/>
    </row>
    <row r="1287" spans="1:29" ht="17.25" customHeight="1" x14ac:dyDescent="0.25">
      <c r="A1287" s="434" t="str">
        <f t="shared" si="2848"/>
        <v>MS 302</v>
      </c>
      <c r="B1287" s="661">
        <f t="shared" si="2940"/>
        <v>9</v>
      </c>
      <c r="C1287" s="661" t="str">
        <f t="shared" si="2941"/>
        <v>MS 302-9</v>
      </c>
      <c r="D1287" s="346">
        <v>41943</v>
      </c>
      <c r="E1287" s="347">
        <v>7161954.1880000001</v>
      </c>
      <c r="F1287" s="348">
        <v>665780.24439999997</v>
      </c>
      <c r="G1287" s="348">
        <v>893.69399999999996</v>
      </c>
      <c r="H1287" s="356">
        <f t="shared" si="3175"/>
        <v>1.5116216403367004</v>
      </c>
      <c r="I1287" s="356">
        <f t="shared" si="3176"/>
        <v>3.9561218454602525</v>
      </c>
      <c r="J1287" s="356">
        <f t="shared" si="3177"/>
        <v>0</v>
      </c>
      <c r="K1287" s="356">
        <f t="shared" si="3178"/>
        <v>-5.2000000000020918</v>
      </c>
      <c r="L1287" s="356">
        <f t="shared" si="3179"/>
        <v>0.21594594861952862</v>
      </c>
      <c r="M1287" s="356">
        <f t="shared" si="3180"/>
        <v>0</v>
      </c>
      <c r="N1287" s="398" t="str">
        <f t="shared" si="3151"/>
        <v>OK</v>
      </c>
      <c r="O1287" s="398" t="str">
        <f t="shared" si="3152"/>
        <v>OK</v>
      </c>
      <c r="P1287" s="398" t="str">
        <f t="shared" si="3153"/>
        <v>COND. MIN.</v>
      </c>
      <c r="Q1287" s="398" t="str">
        <f t="shared" si="3154"/>
        <v>COND. MIN.</v>
      </c>
      <c r="R1287" s="625"/>
      <c r="S1287" s="625"/>
      <c r="T1287" s="625"/>
      <c r="U1287" s="625"/>
      <c r="V1287" s="356">
        <f t="shared" si="3140"/>
        <v>-0.2199999988079071</v>
      </c>
      <c r="W1287" s="356">
        <f t="shared" si="3141"/>
        <v>-3.9500000071711838</v>
      </c>
      <c r="X1287" s="361" t="str">
        <f t="shared" si="3181"/>
        <v>SUL</v>
      </c>
      <c r="Y1287" s="361" t="str">
        <f t="shared" si="3182"/>
        <v>OESTE</v>
      </c>
      <c r="Z1287" s="361" t="str">
        <f t="shared" si="3183"/>
        <v>SUDOESTE</v>
      </c>
      <c r="AA1287" s="676">
        <f t="shared" si="3145"/>
        <v>0.99747474747474751</v>
      </c>
      <c r="AB1287" s="676">
        <f t="shared" si="3184"/>
        <v>85.927308899959257</v>
      </c>
      <c r="AC1287" s="606"/>
    </row>
    <row r="1288" spans="1:29" ht="17.25" customHeight="1" x14ac:dyDescent="0.2">
      <c r="A1288" s="434" t="str">
        <f t="shared" ref="A1288:A1322" si="3185">A1287</f>
        <v>MS 302</v>
      </c>
      <c r="B1288" s="661">
        <f t="shared" si="2940"/>
        <v>10</v>
      </c>
      <c r="C1288" s="661" t="str">
        <f t="shared" si="2941"/>
        <v>MS 302-10</v>
      </c>
      <c r="D1288" s="363">
        <v>41950</v>
      </c>
      <c r="E1288" s="364">
        <v>7161954.1832999997</v>
      </c>
      <c r="F1288" s="365">
        <v>665780.24340000004</v>
      </c>
      <c r="G1288" s="365">
        <v>893.67700000000002</v>
      </c>
      <c r="H1288" s="356">
        <f t="shared" si="3175"/>
        <v>0.48052058855014584</v>
      </c>
      <c r="I1288" s="356">
        <f t="shared" si="3176"/>
        <v>4.1083573427250508</v>
      </c>
      <c r="J1288" s="356">
        <f t="shared" si="3177"/>
        <v>-1.6999999999939064</v>
      </c>
      <c r="K1288" s="356">
        <f t="shared" si="3178"/>
        <v>-6.8999999999959982</v>
      </c>
      <c r="L1288" s="356">
        <f t="shared" si="3179"/>
        <v>6.8645798364306551E-2</v>
      </c>
      <c r="M1288" s="356">
        <f t="shared" si="3180"/>
        <v>0.24285714285627233</v>
      </c>
      <c r="N1288" s="398" t="str">
        <f t="shared" si="3151"/>
        <v>OK</v>
      </c>
      <c r="O1288" s="398" t="str">
        <f t="shared" si="3152"/>
        <v>OK</v>
      </c>
      <c r="P1288" s="398" t="str">
        <f t="shared" si="3153"/>
        <v>COND. MIN.</v>
      </c>
      <c r="Q1288" s="398" t="str">
        <f t="shared" si="3154"/>
        <v>COND. MIN.</v>
      </c>
      <c r="R1288" s="625"/>
      <c r="S1288" s="625"/>
      <c r="T1288" s="625"/>
      <c r="U1288" s="625"/>
      <c r="V1288" s="356">
        <f t="shared" si="3140"/>
        <v>-0.69000003859400749</v>
      </c>
      <c r="W1288" s="356">
        <f t="shared" si="3141"/>
        <v>-4.0500000002793968</v>
      </c>
      <c r="X1288" s="361" t="str">
        <f t="shared" si="3181"/>
        <v>SUL</v>
      </c>
      <c r="Y1288" s="361" t="str">
        <f t="shared" si="3182"/>
        <v>OESTE</v>
      </c>
      <c r="Z1288" s="361" t="str">
        <f t="shared" si="3183"/>
        <v>SUDOESTE</v>
      </c>
      <c r="AA1288" s="676">
        <f t="shared" si="3145"/>
        <v>0.98540145985401451</v>
      </c>
      <c r="AB1288" s="676">
        <f t="shared" si="3184"/>
        <v>80.197832871193981</v>
      </c>
      <c r="AC1288" s="606"/>
    </row>
    <row r="1289" spans="1:29" ht="17.25" customHeight="1" x14ac:dyDescent="0.2">
      <c r="A1289" s="434" t="str">
        <f t="shared" si="3185"/>
        <v>MS 302</v>
      </c>
      <c r="B1289" s="661">
        <f t="shared" si="2940"/>
        <v>11</v>
      </c>
      <c r="C1289" s="661" t="str">
        <f t="shared" si="2941"/>
        <v>MS 302-11</v>
      </c>
      <c r="D1289" s="363">
        <v>41957</v>
      </c>
      <c r="E1289" s="364">
        <v>7161954.1843999997</v>
      </c>
      <c r="F1289" s="365">
        <v>665780.23849999998</v>
      </c>
      <c r="G1289" s="365">
        <v>893.673</v>
      </c>
      <c r="H1289" s="356">
        <f t="shared" si="3175"/>
        <v>0.50219518671936081</v>
      </c>
      <c r="I1289" s="356">
        <f t="shared" si="3176"/>
        <v>4.5768985241935809</v>
      </c>
      <c r="J1289" s="356">
        <f t="shared" si="3177"/>
        <v>-0.40000000000190994</v>
      </c>
      <c r="K1289" s="356">
        <f t="shared" si="3178"/>
        <v>-7.2999999999979082</v>
      </c>
      <c r="L1289" s="356">
        <f t="shared" si="3179"/>
        <v>7.174216953133726E-2</v>
      </c>
      <c r="M1289" s="356">
        <f t="shared" si="3180"/>
        <v>5.7142857143129992E-2</v>
      </c>
      <c r="N1289" s="398" t="str">
        <f t="shared" si="3151"/>
        <v>OK</v>
      </c>
      <c r="O1289" s="398" t="str">
        <f t="shared" si="3152"/>
        <v>OK</v>
      </c>
      <c r="P1289" s="398" t="str">
        <f t="shared" si="3153"/>
        <v>COND. MIN.</v>
      </c>
      <c r="Q1289" s="398" t="str">
        <f t="shared" si="3154"/>
        <v>COND. MIN.</v>
      </c>
      <c r="R1289" s="625"/>
      <c r="S1289" s="625"/>
      <c r="T1289" s="625"/>
      <c r="U1289" s="625"/>
      <c r="V1289" s="356">
        <f t="shared" si="3140"/>
        <v>-0.58000003919005394</v>
      </c>
      <c r="W1289" s="356">
        <f t="shared" si="3141"/>
        <v>-4.5400000060908496</v>
      </c>
      <c r="X1289" s="361" t="str">
        <f t="shared" si="3181"/>
        <v>SUL</v>
      </c>
      <c r="Y1289" s="361" t="str">
        <f t="shared" si="3182"/>
        <v>OESTE</v>
      </c>
      <c r="Z1289" s="361" t="str">
        <f t="shared" si="3183"/>
        <v>SUDOESTE</v>
      </c>
      <c r="AA1289" s="676">
        <f t="shared" si="3145"/>
        <v>0.99126637554585151</v>
      </c>
      <c r="AB1289" s="676">
        <f t="shared" si="3184"/>
        <v>82.422054550726642</v>
      </c>
      <c r="AC1289" s="606"/>
    </row>
    <row r="1290" spans="1:29" ht="17.25" customHeight="1" x14ac:dyDescent="0.2">
      <c r="A1290" s="434" t="str">
        <f t="shared" si="3185"/>
        <v>MS 302</v>
      </c>
      <c r="B1290" s="661">
        <f t="shared" si="2940"/>
        <v>12</v>
      </c>
      <c r="C1290" s="661" t="str">
        <f t="shared" si="2941"/>
        <v>MS 302-12</v>
      </c>
      <c r="D1290" s="363">
        <v>41964</v>
      </c>
      <c r="E1290" s="364">
        <v>7161954.1814000001</v>
      </c>
      <c r="F1290" s="365">
        <v>665780.23080000002</v>
      </c>
      <c r="G1290" s="365">
        <v>893.68700000000001</v>
      </c>
      <c r="H1290" s="356">
        <f t="shared" ref="H1290:H1293" si="3186">SQRT((E1290-E1289)^2+(F1290-F1289)^2)*100</f>
        <v>0.82637761779925156</v>
      </c>
      <c r="I1290" s="356">
        <f t="shared" ref="I1290:I1293" si="3187">SQRT((E1290-$E$1279)^2+(F1290-$F$1279)^2)*100</f>
        <v>5.3824251050973668</v>
      </c>
      <c r="J1290" s="356">
        <f t="shared" ref="J1290:J1293" si="3188">(G1290-G1289)*100</f>
        <v>1.4000000000010004</v>
      </c>
      <c r="K1290" s="356">
        <f t="shared" ref="K1290:K1293" si="3189">(G1290-$G$1279)*100</f>
        <v>-5.8999999999969077</v>
      </c>
      <c r="L1290" s="356">
        <f t="shared" ref="L1290:L1293" si="3190">H1290/(D1290-D1289)</f>
        <v>0.11805394539989308</v>
      </c>
      <c r="M1290" s="356">
        <f t="shared" ref="M1290:M1293" si="3191">ABS(J1290/(D1290-D1289))</f>
        <v>0.20000000000014292</v>
      </c>
      <c r="N1290" s="398" t="str">
        <f t="shared" si="3151"/>
        <v>OK</v>
      </c>
      <c r="O1290" s="398" t="str">
        <f t="shared" si="3152"/>
        <v>OK</v>
      </c>
      <c r="P1290" s="398" t="str">
        <f t="shared" si="3153"/>
        <v>COND. MIN.</v>
      </c>
      <c r="Q1290" s="398" t="str">
        <f t="shared" si="3154"/>
        <v>COND. MIN.</v>
      </c>
      <c r="R1290" s="625"/>
      <c r="S1290" s="625"/>
      <c r="T1290" s="625"/>
      <c r="U1290" s="625"/>
      <c r="V1290" s="356">
        <f t="shared" si="3140"/>
        <v>-0.87999999523162842</v>
      </c>
      <c r="W1290" s="356">
        <f t="shared" si="3141"/>
        <v>-5.3100000019185245</v>
      </c>
      <c r="X1290" s="361" t="str">
        <f t="shared" ref="X1290:X1293" si="3192">IF(V1290&gt;0,"NORTE","SUL")</f>
        <v>SUL</v>
      </c>
      <c r="Y1290" s="361" t="str">
        <f t="shared" ref="Y1290:Y1293" si="3193">IF(W1290&gt;0,"LESTE","OESTE")</f>
        <v>OESTE</v>
      </c>
      <c r="Z1290" s="361" t="str">
        <f t="shared" ref="Z1290:Z1293" si="3194">IF(AND(X1290="SUL", Y1290="LESTE"),"SUDESTE", IF(AND(X1290="SUL", Y1290="OESTE"), "SUDOESTE", IF(AND(X1290="NORTE", Y1290="LESTE"), "NORDESTE", "NOROESTE")))</f>
        <v>SUDOESTE</v>
      </c>
      <c r="AA1290" s="676">
        <f t="shared" si="3145"/>
        <v>0.98698884758364303</v>
      </c>
      <c r="AB1290" s="676">
        <f t="shared" ref="AB1290:AB1293" si="3195">DEGREES(ASIN(AA1290))</f>
        <v>80.74732028804307</v>
      </c>
      <c r="AC1290" s="606"/>
    </row>
    <row r="1291" spans="1:29" ht="17.25" customHeight="1" x14ac:dyDescent="0.2">
      <c r="A1291" s="434" t="str">
        <f t="shared" si="3185"/>
        <v>MS 302</v>
      </c>
      <c r="B1291" s="661">
        <f t="shared" si="2940"/>
        <v>13</v>
      </c>
      <c r="C1291" s="661" t="str">
        <f t="shared" si="2941"/>
        <v>MS 302-13</v>
      </c>
      <c r="D1291" s="363">
        <v>41971</v>
      </c>
      <c r="E1291" s="364">
        <v>7161954.1941999998</v>
      </c>
      <c r="F1291" s="365">
        <v>665780.21680000005</v>
      </c>
      <c r="G1291" s="365">
        <v>893.65599999999995</v>
      </c>
      <c r="H1291" s="356">
        <f t="shared" si="3186"/>
        <v>1.896944887927253</v>
      </c>
      <c r="I1291" s="356">
        <f t="shared" si="3187"/>
        <v>6.7219119273238634</v>
      </c>
      <c r="J1291" s="356">
        <f t="shared" si="3188"/>
        <v>-3.1000000000062755</v>
      </c>
      <c r="K1291" s="356">
        <f t="shared" si="3189"/>
        <v>-9.0000000000031832</v>
      </c>
      <c r="L1291" s="356">
        <f t="shared" si="3190"/>
        <v>0.27099212684675045</v>
      </c>
      <c r="M1291" s="356">
        <f t="shared" si="3191"/>
        <v>0.44285714285803934</v>
      </c>
      <c r="N1291" s="398" t="str">
        <f t="shared" si="3151"/>
        <v>ATENÇÃO</v>
      </c>
      <c r="O1291" s="398" t="str">
        <f t="shared" si="3152"/>
        <v>ATENÇÃO</v>
      </c>
      <c r="P1291" s="398" t="str">
        <f t="shared" si="3153"/>
        <v>COND. MIN.</v>
      </c>
      <c r="Q1291" s="398" t="str">
        <f t="shared" si="3154"/>
        <v>COND. MIN.</v>
      </c>
      <c r="R1291" s="625"/>
      <c r="S1291" s="625"/>
      <c r="T1291" s="625"/>
      <c r="U1291" s="625"/>
      <c r="V1291" s="356">
        <f t="shared" si="3140"/>
        <v>0.39999997243285179</v>
      </c>
      <c r="W1291" s="356">
        <f t="shared" si="3141"/>
        <v>-6.7099999985657632</v>
      </c>
      <c r="X1291" s="361" t="str">
        <f t="shared" si="3192"/>
        <v>NORTE</v>
      </c>
      <c r="Y1291" s="361" t="str">
        <f t="shared" si="3193"/>
        <v>OESTE</v>
      </c>
      <c r="Z1291" s="361" t="str">
        <f t="shared" si="3194"/>
        <v>NOROESTE</v>
      </c>
      <c r="AA1291" s="676">
        <f t="shared" si="3145"/>
        <v>0.99851190476190477</v>
      </c>
      <c r="AB1291" s="676">
        <f t="shared" si="3195"/>
        <v>86.87387122227193</v>
      </c>
      <c r="AC1291" s="606"/>
    </row>
    <row r="1292" spans="1:29" ht="17.25" customHeight="1" x14ac:dyDescent="0.2">
      <c r="A1292" s="434" t="str">
        <f t="shared" si="3185"/>
        <v>MS 302</v>
      </c>
      <c r="B1292" s="661">
        <f t="shared" si="2940"/>
        <v>14</v>
      </c>
      <c r="C1292" s="661" t="str">
        <f t="shared" si="2941"/>
        <v>MS 302-14</v>
      </c>
      <c r="D1292" s="363">
        <v>41978</v>
      </c>
      <c r="E1292" s="364">
        <v>7161954.1908999998</v>
      </c>
      <c r="F1292" s="365">
        <v>665780.23219999997</v>
      </c>
      <c r="G1292" s="365">
        <v>893.654</v>
      </c>
      <c r="H1292" s="356">
        <f t="shared" si="3186"/>
        <v>1.5749603084263124</v>
      </c>
      <c r="I1292" s="356">
        <f t="shared" si="3187"/>
        <v>5.1704738726585413</v>
      </c>
      <c r="J1292" s="356">
        <f t="shared" si="3188"/>
        <v>-0.19999999999527063</v>
      </c>
      <c r="K1292" s="356">
        <f t="shared" si="3189"/>
        <v>-9.1999999999984539</v>
      </c>
      <c r="L1292" s="356">
        <f t="shared" si="3190"/>
        <v>0.22499432977518749</v>
      </c>
      <c r="M1292" s="356">
        <f t="shared" si="3191"/>
        <v>2.8571428570752948E-2</v>
      </c>
      <c r="N1292" s="398" t="str">
        <f t="shared" si="3151"/>
        <v>OK</v>
      </c>
      <c r="O1292" s="398" t="str">
        <f t="shared" si="3152"/>
        <v>OK</v>
      </c>
      <c r="P1292" s="398" t="str">
        <f t="shared" si="3153"/>
        <v>COND. MIN.</v>
      </c>
      <c r="Q1292" s="398" t="str">
        <f t="shared" si="3154"/>
        <v>COND. MIN.</v>
      </c>
      <c r="R1292" s="625"/>
      <c r="S1292" s="625"/>
      <c r="T1292" s="625"/>
      <c r="U1292" s="625"/>
      <c r="V1292" s="356">
        <f t="shared" si="3140"/>
        <v>6.9999974220991135E-2</v>
      </c>
      <c r="W1292" s="356">
        <f t="shared" si="3141"/>
        <v>-5.1700000069104135</v>
      </c>
      <c r="X1292" s="361" t="str">
        <f t="shared" si="3192"/>
        <v>NORTE</v>
      </c>
      <c r="Y1292" s="361" t="str">
        <f t="shared" si="3193"/>
        <v>OESTE</v>
      </c>
      <c r="Z1292" s="361" t="str">
        <f t="shared" si="3194"/>
        <v>NOROESTE</v>
      </c>
      <c r="AA1292" s="676">
        <f t="shared" si="3145"/>
        <v>1</v>
      </c>
      <c r="AB1292" s="676">
        <f t="shared" si="3195"/>
        <v>90</v>
      </c>
      <c r="AC1292" s="606"/>
    </row>
    <row r="1293" spans="1:29" ht="17.25" customHeight="1" x14ac:dyDescent="0.2">
      <c r="A1293" s="434" t="str">
        <f t="shared" si="3185"/>
        <v>MS 302</v>
      </c>
      <c r="B1293" s="661">
        <f t="shared" si="2940"/>
        <v>15</v>
      </c>
      <c r="C1293" s="661" t="str">
        <f t="shared" si="2941"/>
        <v>MS 302-15</v>
      </c>
      <c r="D1293" s="363">
        <v>41985</v>
      </c>
      <c r="E1293" s="364">
        <v>7161954.1819000002</v>
      </c>
      <c r="F1293" s="365">
        <v>665780.21840000001</v>
      </c>
      <c r="G1293" s="365">
        <v>893.64599999999996</v>
      </c>
      <c r="H1293" s="356">
        <f t="shared" si="3186"/>
        <v>1.6475436013614591</v>
      </c>
      <c r="I1293" s="356">
        <f t="shared" si="3187"/>
        <v>6.6023783603062807</v>
      </c>
      <c r="J1293" s="356">
        <f t="shared" si="3188"/>
        <v>-0.80000000000381988</v>
      </c>
      <c r="K1293" s="356">
        <f t="shared" si="3189"/>
        <v>-10.000000000002274</v>
      </c>
      <c r="L1293" s="356">
        <f t="shared" si="3190"/>
        <v>0.23536337162306559</v>
      </c>
      <c r="M1293" s="356">
        <f t="shared" si="3191"/>
        <v>0.11428571428625998</v>
      </c>
      <c r="N1293" s="398" t="str">
        <f t="shared" si="3151"/>
        <v>OK</v>
      </c>
      <c r="O1293" s="398" t="str">
        <f t="shared" si="3152"/>
        <v>OK</v>
      </c>
      <c r="P1293" s="398" t="str">
        <f t="shared" si="3153"/>
        <v>COND. MIN.</v>
      </c>
      <c r="Q1293" s="398" t="str">
        <f t="shared" si="3154"/>
        <v>COND. MIN.</v>
      </c>
      <c r="R1293" s="625"/>
      <c r="S1293" s="625"/>
      <c r="T1293" s="625"/>
      <c r="U1293" s="625"/>
      <c r="V1293" s="356">
        <f t="shared" si="3140"/>
        <v>-0.82999998703598976</v>
      </c>
      <c r="W1293" s="356">
        <f t="shared" si="3141"/>
        <v>-6.5500000026077032</v>
      </c>
      <c r="X1293" s="361" t="str">
        <f t="shared" si="3192"/>
        <v>SUL</v>
      </c>
      <c r="Y1293" s="361" t="str">
        <f t="shared" si="3193"/>
        <v>OESTE</v>
      </c>
      <c r="Z1293" s="361" t="str">
        <f t="shared" si="3194"/>
        <v>SUDOESTE</v>
      </c>
      <c r="AA1293" s="676">
        <f t="shared" si="3145"/>
        <v>0.99242424242424243</v>
      </c>
      <c r="AB1293" s="676">
        <f t="shared" si="3195"/>
        <v>82.942917052950548</v>
      </c>
      <c r="AC1293" s="606"/>
    </row>
    <row r="1294" spans="1:29" ht="17.25" customHeight="1" x14ac:dyDescent="0.2">
      <c r="A1294" s="434" t="str">
        <f t="shared" si="3185"/>
        <v>MS 302</v>
      </c>
      <c r="B1294" s="661">
        <f t="shared" si="2940"/>
        <v>16</v>
      </c>
      <c r="C1294" s="661" t="str">
        <f t="shared" si="2941"/>
        <v>MS 302-16</v>
      </c>
      <c r="D1294" s="363">
        <v>41992</v>
      </c>
      <c r="E1294" s="364">
        <v>7161954.1885000002</v>
      </c>
      <c r="F1294" s="365">
        <v>665780.22479999997</v>
      </c>
      <c r="G1294" s="365">
        <v>893.63199999999995</v>
      </c>
      <c r="H1294" s="356">
        <f t="shared" ref="H1294" si="3196">SQRT((E1294-E1293)^2+(F1294-F1293)^2)*100</f>
        <v>0.91934758904656988</v>
      </c>
      <c r="I1294" s="356">
        <f t="shared" ref="I1294" si="3197">SQRT((E1294-$E$1279)^2+(F1294-$F$1279)^2)*100</f>
        <v>5.912444509771845</v>
      </c>
      <c r="J1294" s="356">
        <f t="shared" ref="J1294" si="3198">(G1294-G1293)*100</f>
        <v>-1.4000000000010004</v>
      </c>
      <c r="K1294" s="356">
        <f t="shared" ref="K1294" si="3199">(G1294-$G$1279)*100</f>
        <v>-11.400000000003274</v>
      </c>
      <c r="L1294" s="356">
        <f t="shared" ref="L1294" si="3200">H1294/(D1294-D1293)</f>
        <v>0.13133536986379571</v>
      </c>
      <c r="M1294" s="356">
        <f t="shared" ref="M1294" si="3201">ABS(J1294/(D1294-D1293))</f>
        <v>0.20000000000014292</v>
      </c>
      <c r="N1294" s="398" t="str">
        <f t="shared" si="3151"/>
        <v>OK</v>
      </c>
      <c r="O1294" s="398" t="str">
        <f t="shared" si="3152"/>
        <v>OK</v>
      </c>
      <c r="P1294" s="398" t="str">
        <f t="shared" si="3153"/>
        <v>COND. MIN.</v>
      </c>
      <c r="Q1294" s="398" t="str">
        <f t="shared" si="3154"/>
        <v>COND. MIN.</v>
      </c>
      <c r="R1294" s="625"/>
      <c r="S1294" s="625"/>
      <c r="T1294" s="625"/>
      <c r="U1294" s="625"/>
      <c r="V1294" s="356">
        <f t="shared" si="3140"/>
        <v>-0.16999999061226845</v>
      </c>
      <c r="W1294" s="356">
        <f t="shared" si="3141"/>
        <v>-5.9100000071339309</v>
      </c>
      <c r="X1294" s="361" t="str">
        <f t="shared" ref="X1294" si="3202">IF(V1294&gt;0,"NORTE","SUL")</f>
        <v>SUL</v>
      </c>
      <c r="Y1294" s="361" t="str">
        <f t="shared" ref="Y1294" si="3203">IF(W1294&gt;0,"LESTE","OESTE")</f>
        <v>OESTE</v>
      </c>
      <c r="Z1294" s="361" t="str">
        <f t="shared" ref="Z1294" si="3204">IF(AND(X1294="SUL", Y1294="LESTE"),"SUDESTE", IF(AND(X1294="SUL", Y1294="OESTE"), "SUDOESTE", IF(AND(X1294="NORTE", Y1294="LESTE"), "NORDESTE", "NOROESTE")))</f>
        <v>SUDOESTE</v>
      </c>
      <c r="AA1294" s="676">
        <f t="shared" si="3145"/>
        <v>1</v>
      </c>
      <c r="AB1294" s="676">
        <f t="shared" ref="AB1294" si="3205">DEGREES(ASIN(AA1294))</f>
        <v>90</v>
      </c>
      <c r="AC1294" s="606"/>
    </row>
    <row r="1295" spans="1:29" ht="17.25" customHeight="1" x14ac:dyDescent="0.25">
      <c r="A1295" s="434" t="str">
        <f t="shared" si="3185"/>
        <v>MS 302</v>
      </c>
      <c r="B1295" s="661">
        <f t="shared" si="2940"/>
        <v>17</v>
      </c>
      <c r="C1295" s="661" t="str">
        <f t="shared" si="2941"/>
        <v>MS 302-17</v>
      </c>
      <c r="D1295" s="346">
        <v>41999</v>
      </c>
      <c r="E1295" s="347">
        <v>7161954.1885000002</v>
      </c>
      <c r="F1295" s="348">
        <v>665780.22479999997</v>
      </c>
      <c r="G1295" s="348">
        <v>893.61199999999997</v>
      </c>
      <c r="H1295" s="356">
        <f t="shared" ref="H1295" si="3206">SQRT((E1295-E1294)^2+(F1295-F1294)^2)*100</f>
        <v>0</v>
      </c>
      <c r="I1295" s="356">
        <f t="shared" ref="I1295" si="3207">SQRT((E1295-$E$1279)^2+(F1295-$F$1279)^2)*100</f>
        <v>5.912444509771845</v>
      </c>
      <c r="J1295" s="356">
        <f t="shared" ref="J1295" si="3208">(G1295-G1294)*100</f>
        <v>-1.999999999998181</v>
      </c>
      <c r="K1295" s="356">
        <f t="shared" ref="K1295" si="3209">(G1295-$G$1279)*100</f>
        <v>-13.400000000001455</v>
      </c>
      <c r="L1295" s="356">
        <f t="shared" ref="L1295" si="3210">H1295/(D1295-D1294)</f>
        <v>0</v>
      </c>
      <c r="M1295" s="356">
        <f t="shared" ref="M1295" si="3211">ABS(J1295/(D1295-D1294))</f>
        <v>0.28571428571402585</v>
      </c>
      <c r="N1295" s="398" t="str">
        <f t="shared" si="3151"/>
        <v>OK</v>
      </c>
      <c r="O1295" s="398" t="str">
        <f t="shared" si="3152"/>
        <v>ATENÇÃO</v>
      </c>
      <c r="P1295" s="398" t="str">
        <f t="shared" si="3153"/>
        <v>COND. MIN.</v>
      </c>
      <c r="Q1295" s="398" t="str">
        <f t="shared" si="3154"/>
        <v>COND. MIN.</v>
      </c>
      <c r="R1295" s="625"/>
      <c r="S1295" s="625"/>
      <c r="T1295" s="625"/>
      <c r="U1295" s="625"/>
      <c r="V1295" s="356">
        <f t="shared" si="3140"/>
        <v>-0.16999999061226845</v>
      </c>
      <c r="W1295" s="356">
        <f t="shared" si="3141"/>
        <v>-5.9100000071339309</v>
      </c>
      <c r="X1295" s="361" t="str">
        <f t="shared" ref="X1295" si="3212">IF(V1295&gt;0,"NORTE","SUL")</f>
        <v>SUL</v>
      </c>
      <c r="Y1295" s="361" t="str">
        <f t="shared" ref="Y1295" si="3213">IF(W1295&gt;0,"LESTE","OESTE")</f>
        <v>OESTE</v>
      </c>
      <c r="Z1295" s="361" t="str">
        <f t="shared" ref="Z1295" si="3214">IF(AND(X1295="SUL", Y1295="LESTE"),"SUDESTE", IF(AND(X1295="SUL", Y1295="OESTE"), "SUDOESTE", IF(AND(X1295="NORTE", Y1295="LESTE"), "NORDESTE", "NOROESTE")))</f>
        <v>SUDOESTE</v>
      </c>
      <c r="AA1295" s="676">
        <f t="shared" si="3145"/>
        <v>1</v>
      </c>
      <c r="AB1295" s="676">
        <f t="shared" ref="AB1295" si="3215">DEGREES(ASIN(AA1295))</f>
        <v>90</v>
      </c>
      <c r="AC1295" s="606"/>
    </row>
    <row r="1296" spans="1:29" ht="17.25" customHeight="1" x14ac:dyDescent="0.25">
      <c r="A1296" s="434" t="str">
        <f t="shared" si="3185"/>
        <v>MS 302</v>
      </c>
      <c r="B1296" s="661">
        <f t="shared" si="2940"/>
        <v>18</v>
      </c>
      <c r="C1296" s="661" t="str">
        <f t="shared" si="2941"/>
        <v>MS 302-18</v>
      </c>
      <c r="D1296" s="346">
        <v>42006</v>
      </c>
      <c r="E1296" s="347">
        <v>7161954.1761999996</v>
      </c>
      <c r="F1296" s="348">
        <v>665780.20360000001</v>
      </c>
      <c r="G1296" s="348">
        <v>893.61800000000005</v>
      </c>
      <c r="H1296" s="356">
        <f t="shared" ref="H1296:H1301" si="3216">SQRT((E1296-E1295)^2+(F1296-F1295)^2)*100</f>
        <v>2.4509794189472354</v>
      </c>
      <c r="I1296" s="356">
        <f t="shared" ref="I1296:I1301" si="3217">SQRT((E1296-$E$1279)^2+(F1296-$F$1279)^2)*100</f>
        <v>8.1511287666222358</v>
      </c>
      <c r="J1296" s="356">
        <f t="shared" ref="J1296:J1301" si="3218">(G1296-G1295)*100</f>
        <v>0.60000000000854925</v>
      </c>
      <c r="K1296" s="356">
        <f t="shared" ref="K1296:K1301" si="3219">(G1296-$G$1279)*100</f>
        <v>-12.799999999992906</v>
      </c>
      <c r="L1296" s="356">
        <f t="shared" ref="L1296:L1301" si="3220">H1296/(D1296-D1295)</f>
        <v>0.35013991699246222</v>
      </c>
      <c r="M1296" s="356">
        <f t="shared" ref="M1296:M1301" si="3221">ABS(J1296/(D1296-D1295))</f>
        <v>8.571428571550703E-2</v>
      </c>
      <c r="N1296" s="398" t="str">
        <f t="shared" si="3151"/>
        <v>ATENÇÃO</v>
      </c>
      <c r="O1296" s="398" t="str">
        <f t="shared" si="3152"/>
        <v>OK</v>
      </c>
      <c r="P1296" s="398" t="str">
        <f t="shared" si="3153"/>
        <v>COND. MIN.</v>
      </c>
      <c r="Q1296" s="398" t="str">
        <f t="shared" si="3154"/>
        <v>COND. MIN.</v>
      </c>
      <c r="R1296" s="625"/>
      <c r="S1296" s="625"/>
      <c r="T1296" s="625"/>
      <c r="U1296" s="625"/>
      <c r="V1296" s="356">
        <f t="shared" si="3140"/>
        <v>-1.4000000432133675</v>
      </c>
      <c r="W1296" s="356">
        <f t="shared" si="3141"/>
        <v>-8.030000003054738</v>
      </c>
      <c r="X1296" s="361" t="str">
        <f t="shared" ref="X1296:X1301" si="3222">IF(V1296&gt;0,"NORTE","SUL")</f>
        <v>SUL</v>
      </c>
      <c r="Y1296" s="361" t="str">
        <f t="shared" ref="Y1296:Y1301" si="3223">IF(W1296&gt;0,"LESTE","OESTE")</f>
        <v>OESTE</v>
      </c>
      <c r="Z1296" s="361" t="str">
        <f t="shared" ref="Z1296:Z1301" si="3224">IF(AND(X1296="SUL", Y1296="LESTE"),"SUDESTE", IF(AND(X1296="SUL", Y1296="OESTE"), "SUDOESTE", IF(AND(X1296="NORTE", Y1296="LESTE"), "NORDESTE", "NOROESTE")))</f>
        <v>SUDOESTE</v>
      </c>
      <c r="AA1296" s="676">
        <f t="shared" si="3145"/>
        <v>0.98527607361963176</v>
      </c>
      <c r="AB1296" s="676">
        <f t="shared" ref="AB1296:AB1301" si="3225">DEGREES(ASIN(AA1296))</f>
        <v>80.155724260113999</v>
      </c>
      <c r="AC1296" s="606"/>
    </row>
    <row r="1297" spans="1:29" ht="17.25" customHeight="1" x14ac:dyDescent="0.25">
      <c r="A1297" s="434" t="str">
        <f t="shared" si="3185"/>
        <v>MS 302</v>
      </c>
      <c r="B1297" s="661">
        <f t="shared" si="2940"/>
        <v>19</v>
      </c>
      <c r="C1297" s="661" t="str">
        <f t="shared" si="2941"/>
        <v>MS 302-19</v>
      </c>
      <c r="D1297" s="346">
        <v>42013</v>
      </c>
      <c r="E1297" s="347">
        <v>7161954.1840000004</v>
      </c>
      <c r="F1297" s="348">
        <v>665780.19750000001</v>
      </c>
      <c r="G1297" s="348">
        <v>893.60699999999997</v>
      </c>
      <c r="H1297" s="356">
        <f t="shared" si="3216"/>
        <v>0.99020205620782498</v>
      </c>
      <c r="I1297" s="356">
        <f t="shared" si="3217"/>
        <v>8.6622168071961436</v>
      </c>
      <c r="J1297" s="356">
        <f t="shared" si="3218"/>
        <v>-1.1000000000080945</v>
      </c>
      <c r="K1297" s="356">
        <f t="shared" si="3219"/>
        <v>-13.900000000001</v>
      </c>
      <c r="L1297" s="356">
        <f t="shared" si="3220"/>
        <v>0.14145743660111784</v>
      </c>
      <c r="M1297" s="356">
        <f t="shared" si="3221"/>
        <v>0.15714285714401349</v>
      </c>
      <c r="N1297" s="398" t="str">
        <f t="shared" si="3151"/>
        <v>OK</v>
      </c>
      <c r="O1297" s="398" t="str">
        <f t="shared" si="3152"/>
        <v>OK</v>
      </c>
      <c r="P1297" s="398" t="str">
        <f t="shared" si="3153"/>
        <v>COND. MIN.</v>
      </c>
      <c r="Q1297" s="398" t="str">
        <f t="shared" si="3154"/>
        <v>COND. MIN.</v>
      </c>
      <c r="R1297" s="625"/>
      <c r="S1297" s="625"/>
      <c r="T1297" s="625"/>
      <c r="U1297" s="625"/>
      <c r="V1297" s="356">
        <f t="shared" si="3140"/>
        <v>-0.6199999712407589</v>
      </c>
      <c r="W1297" s="356">
        <f t="shared" si="3141"/>
        <v>-8.6400000029243529</v>
      </c>
      <c r="X1297" s="361" t="str">
        <f t="shared" si="3222"/>
        <v>SUL</v>
      </c>
      <c r="Y1297" s="361" t="str">
        <f t="shared" si="3223"/>
        <v>OESTE</v>
      </c>
      <c r="Z1297" s="361" t="str">
        <f t="shared" si="3224"/>
        <v>SUDOESTE</v>
      </c>
      <c r="AA1297" s="676">
        <f t="shared" si="3145"/>
        <v>0.99769053117782913</v>
      </c>
      <c r="AB1297" s="676">
        <f t="shared" si="3225"/>
        <v>86.105270501199342</v>
      </c>
      <c r="AC1297" s="606"/>
    </row>
    <row r="1298" spans="1:29" ht="17.25" customHeight="1" x14ac:dyDescent="0.25">
      <c r="A1298" s="434" t="str">
        <f t="shared" si="3185"/>
        <v>MS 302</v>
      </c>
      <c r="B1298" s="661">
        <f t="shared" si="2940"/>
        <v>20</v>
      </c>
      <c r="C1298" s="661" t="str">
        <f t="shared" si="2941"/>
        <v>MS 302-20</v>
      </c>
      <c r="D1298" s="346">
        <v>42020</v>
      </c>
      <c r="E1298" s="347">
        <v>7161954.1868000003</v>
      </c>
      <c r="F1298" s="348">
        <v>665780.20059999998</v>
      </c>
      <c r="G1298" s="348">
        <v>893.60500000000002</v>
      </c>
      <c r="H1298" s="356">
        <f t="shared" si="3216"/>
        <v>0.41773196276017671</v>
      </c>
      <c r="I1298" s="356">
        <f t="shared" si="3217"/>
        <v>8.3369358928546973</v>
      </c>
      <c r="J1298" s="356">
        <f t="shared" si="3218"/>
        <v>-0.19999999999527063</v>
      </c>
      <c r="K1298" s="356">
        <f t="shared" si="3219"/>
        <v>-14.099999999996271</v>
      </c>
      <c r="L1298" s="356">
        <f t="shared" si="3220"/>
        <v>5.9675994680025247E-2</v>
      </c>
      <c r="M1298" s="356">
        <f t="shared" si="3221"/>
        <v>2.8571428570752948E-2</v>
      </c>
      <c r="N1298" s="398" t="str">
        <f t="shared" si="3151"/>
        <v>OK</v>
      </c>
      <c r="O1298" s="398" t="str">
        <f t="shared" si="3152"/>
        <v>OK</v>
      </c>
      <c r="P1298" s="398" t="str">
        <f t="shared" si="3153"/>
        <v>COND. MIN.</v>
      </c>
      <c r="Q1298" s="398" t="str">
        <f t="shared" si="3154"/>
        <v>COND. MIN.</v>
      </c>
      <c r="R1298" s="625"/>
      <c r="S1298" s="625"/>
      <c r="T1298" s="625"/>
      <c r="U1298" s="625"/>
      <c r="V1298" s="356">
        <f t="shared" si="3140"/>
        <v>-0.3399999812245369</v>
      </c>
      <c r="W1298" s="356">
        <f t="shared" si="3141"/>
        <v>-8.3300000056624413</v>
      </c>
      <c r="X1298" s="361" t="str">
        <f t="shared" si="3222"/>
        <v>SUL</v>
      </c>
      <c r="Y1298" s="361" t="str">
        <f t="shared" si="3223"/>
        <v>OESTE</v>
      </c>
      <c r="Z1298" s="361" t="str">
        <f t="shared" si="3224"/>
        <v>SUDOESTE</v>
      </c>
      <c r="AA1298" s="676">
        <f t="shared" si="3145"/>
        <v>0.99880095923261392</v>
      </c>
      <c r="AB1298" s="676">
        <f t="shared" si="3225"/>
        <v>87.193933175725206</v>
      </c>
      <c r="AC1298" s="606"/>
    </row>
    <row r="1299" spans="1:29" ht="17.25" customHeight="1" x14ac:dyDescent="0.25">
      <c r="A1299" s="434" t="str">
        <f t="shared" si="3185"/>
        <v>MS 302</v>
      </c>
      <c r="B1299" s="661">
        <f t="shared" si="2940"/>
        <v>21</v>
      </c>
      <c r="C1299" s="661" t="str">
        <f t="shared" si="2941"/>
        <v>MS 302-21</v>
      </c>
      <c r="D1299" s="346">
        <v>42027</v>
      </c>
      <c r="E1299" s="347">
        <v>7161954.1802000003</v>
      </c>
      <c r="F1299" s="348">
        <v>665780.19129999995</v>
      </c>
      <c r="G1299" s="348">
        <v>893.596</v>
      </c>
      <c r="H1299" s="356">
        <f t="shared" si="3216"/>
        <v>1.140394669250093</v>
      </c>
      <c r="I1299" s="356">
        <f t="shared" si="3217"/>
        <v>9.3138391720942817</v>
      </c>
      <c r="J1299" s="356">
        <f t="shared" si="3218"/>
        <v>-0.90000000000145519</v>
      </c>
      <c r="K1299" s="356">
        <f t="shared" si="3219"/>
        <v>-14.999999999997726</v>
      </c>
      <c r="L1299" s="356">
        <f t="shared" si="3220"/>
        <v>0.16291352417858471</v>
      </c>
      <c r="M1299" s="356">
        <f t="shared" si="3221"/>
        <v>0.12857142857163645</v>
      </c>
      <c r="N1299" s="398" t="str">
        <f t="shared" si="3151"/>
        <v>OK</v>
      </c>
      <c r="O1299" s="398" t="str">
        <f t="shared" si="3152"/>
        <v>OK</v>
      </c>
      <c r="P1299" s="398" t="str">
        <f t="shared" si="3153"/>
        <v>COND. MIN.</v>
      </c>
      <c r="Q1299" s="398" t="str">
        <f t="shared" si="3154"/>
        <v>COND. MIN.</v>
      </c>
      <c r="R1299" s="625"/>
      <c r="S1299" s="625"/>
      <c r="T1299" s="625"/>
      <c r="U1299" s="625"/>
      <c r="V1299" s="356">
        <f t="shared" si="3140"/>
        <v>-0.99999997764825821</v>
      </c>
      <c r="W1299" s="356">
        <f t="shared" si="3141"/>
        <v>-9.2600000090897083</v>
      </c>
      <c r="X1299" s="361" t="str">
        <f t="shared" si="3222"/>
        <v>SUL</v>
      </c>
      <c r="Y1299" s="361" t="str">
        <f t="shared" si="3223"/>
        <v>OESTE</v>
      </c>
      <c r="Z1299" s="361" t="str">
        <f t="shared" si="3224"/>
        <v>SUDOESTE</v>
      </c>
      <c r="AA1299" s="676">
        <f t="shared" si="3145"/>
        <v>0.99462943071965626</v>
      </c>
      <c r="AB1299" s="676">
        <f t="shared" si="3225"/>
        <v>84.059235304826544</v>
      </c>
      <c r="AC1299" s="606"/>
    </row>
    <row r="1300" spans="1:29" ht="17.25" customHeight="1" x14ac:dyDescent="0.25">
      <c r="A1300" s="434" t="str">
        <f t="shared" si="3185"/>
        <v>MS 302</v>
      </c>
      <c r="B1300" s="661">
        <f t="shared" si="2940"/>
        <v>22</v>
      </c>
      <c r="C1300" s="661" t="str">
        <f t="shared" si="2941"/>
        <v>MS 302-22</v>
      </c>
      <c r="D1300" s="346">
        <v>42034</v>
      </c>
      <c r="E1300" s="347">
        <v>7161954.1885000002</v>
      </c>
      <c r="F1300" s="348">
        <v>665780.19680000003</v>
      </c>
      <c r="G1300" s="348">
        <v>893.58199999999999</v>
      </c>
      <c r="H1300" s="356">
        <f t="shared" si="3216"/>
        <v>0.99569070900916468</v>
      </c>
      <c r="I1300" s="356">
        <f t="shared" si="3217"/>
        <v>8.7116588549065117</v>
      </c>
      <c r="J1300" s="356">
        <f t="shared" si="3218"/>
        <v>-1.4000000000010004</v>
      </c>
      <c r="K1300" s="356">
        <f t="shared" si="3219"/>
        <v>-16.399999999998727</v>
      </c>
      <c r="L1300" s="356">
        <f t="shared" si="3220"/>
        <v>0.14224152985845209</v>
      </c>
      <c r="M1300" s="356">
        <f t="shared" si="3221"/>
        <v>0.20000000000014292</v>
      </c>
      <c r="N1300" s="398" t="str">
        <f t="shared" si="3151"/>
        <v>OK</v>
      </c>
      <c r="O1300" s="398" t="str">
        <f t="shared" si="3152"/>
        <v>OK</v>
      </c>
      <c r="P1300" s="398" t="str">
        <f t="shared" si="3153"/>
        <v>COND. MIN.</v>
      </c>
      <c r="Q1300" s="398" t="str">
        <f t="shared" si="3154"/>
        <v>COND. MIN.</v>
      </c>
      <c r="R1300" s="625"/>
      <c r="S1300" s="625"/>
      <c r="T1300" s="625"/>
      <c r="U1300" s="625"/>
      <c r="V1300" s="356">
        <f t="shared" si="3140"/>
        <v>-0.16999999061226845</v>
      </c>
      <c r="W1300" s="356">
        <f t="shared" si="3141"/>
        <v>-8.7100000004284084</v>
      </c>
      <c r="X1300" s="361" t="str">
        <f t="shared" si="3222"/>
        <v>SUL</v>
      </c>
      <c r="Y1300" s="361" t="str">
        <f t="shared" si="3223"/>
        <v>OESTE</v>
      </c>
      <c r="Z1300" s="361" t="str">
        <f t="shared" si="3224"/>
        <v>SUDOESTE</v>
      </c>
      <c r="AA1300" s="676">
        <f t="shared" si="3145"/>
        <v>1</v>
      </c>
      <c r="AB1300" s="676">
        <f t="shared" si="3225"/>
        <v>90</v>
      </c>
      <c r="AC1300" s="606"/>
    </row>
    <row r="1301" spans="1:29" ht="17.25" customHeight="1" x14ac:dyDescent="0.25">
      <c r="A1301" s="434" t="str">
        <f t="shared" si="3185"/>
        <v>MS 302</v>
      </c>
      <c r="B1301" s="661">
        <f t="shared" si="2940"/>
        <v>23</v>
      </c>
      <c r="C1301" s="661" t="str">
        <f t="shared" si="2941"/>
        <v>MS 302-23</v>
      </c>
      <c r="D1301" s="346">
        <v>42041</v>
      </c>
      <c r="E1301" s="347">
        <v>7161954.1908999998</v>
      </c>
      <c r="F1301" s="348">
        <v>665780.16449999996</v>
      </c>
      <c r="G1301" s="348">
        <v>893.58500000000004</v>
      </c>
      <c r="H1301" s="356">
        <f t="shared" si="3216"/>
        <v>3.2389041409307811</v>
      </c>
      <c r="I1301" s="356">
        <f t="shared" si="3217"/>
        <v>11.940205199041447</v>
      </c>
      <c r="J1301" s="356">
        <f t="shared" si="3218"/>
        <v>0.30000000000427463</v>
      </c>
      <c r="K1301" s="356">
        <f t="shared" si="3219"/>
        <v>-16.099999999994452</v>
      </c>
      <c r="L1301" s="356">
        <f t="shared" si="3220"/>
        <v>0.46270059156154014</v>
      </c>
      <c r="M1301" s="356">
        <f t="shared" si="3221"/>
        <v>4.2857142857753515E-2</v>
      </c>
      <c r="N1301" s="398" t="str">
        <f t="shared" si="3151"/>
        <v>ATENÇÃO</v>
      </c>
      <c r="O1301" s="398" t="str">
        <f t="shared" si="3152"/>
        <v>OK</v>
      </c>
      <c r="P1301" s="398" t="str">
        <f t="shared" si="3153"/>
        <v>COND. MIN.</v>
      </c>
      <c r="Q1301" s="398" t="str">
        <f t="shared" si="3154"/>
        <v>COND. MIN.</v>
      </c>
      <c r="R1301" s="625"/>
      <c r="S1301" s="625"/>
      <c r="T1301" s="625"/>
      <c r="U1301" s="625"/>
      <c r="V1301" s="356">
        <f t="shared" si="3140"/>
        <v>6.9999974220991135E-2</v>
      </c>
      <c r="W1301" s="356">
        <f t="shared" si="3141"/>
        <v>-11.940000008326024</v>
      </c>
      <c r="X1301" s="361" t="str">
        <f t="shared" si="3222"/>
        <v>NORTE</v>
      </c>
      <c r="Y1301" s="361" t="str">
        <f t="shared" si="3223"/>
        <v>OESTE</v>
      </c>
      <c r="Z1301" s="361" t="str">
        <f t="shared" si="3224"/>
        <v>NOROESTE</v>
      </c>
      <c r="AA1301" s="676">
        <f t="shared" si="3145"/>
        <v>1</v>
      </c>
      <c r="AB1301" s="676">
        <f t="shared" si="3225"/>
        <v>90</v>
      </c>
      <c r="AC1301" s="606"/>
    </row>
    <row r="1302" spans="1:29" ht="17.25" customHeight="1" x14ac:dyDescent="0.25">
      <c r="A1302" s="434" t="str">
        <f t="shared" si="3185"/>
        <v>MS 302</v>
      </c>
      <c r="B1302" s="661">
        <f t="shared" si="2940"/>
        <v>24</v>
      </c>
      <c r="C1302" s="661" t="str">
        <f t="shared" si="2941"/>
        <v>MS 302-24</v>
      </c>
      <c r="D1302" s="346">
        <v>42048</v>
      </c>
      <c r="E1302" s="347">
        <v>7161954.1896000002</v>
      </c>
      <c r="F1302" s="348">
        <v>665780.16859999998</v>
      </c>
      <c r="G1302" s="348">
        <v>893.57299999999998</v>
      </c>
      <c r="H1302" s="356">
        <f t="shared" ref="H1302:H1303" si="3226">SQRT((E1302-E1301)^2+(F1302-F1301)^2)*100</f>
        <v>0.43011625482092547</v>
      </c>
      <c r="I1302" s="356">
        <f t="shared" ref="I1302:I1303" si="3227">SQRT((E1302-$E$1279)^2+(F1302-$F$1279)^2)*100</f>
        <v>11.530156119695617</v>
      </c>
      <c r="J1302" s="356">
        <f t="shared" ref="J1302:J1303" si="3228">(G1302-G1301)*100</f>
        <v>-1.2000000000057298</v>
      </c>
      <c r="K1302" s="356">
        <f t="shared" ref="K1302:K1303" si="3229">(G1302-$G$1279)*100</f>
        <v>-17.300000000000182</v>
      </c>
      <c r="L1302" s="356">
        <f t="shared" ref="L1302:L1303" si="3230">H1302/(D1302-D1301)</f>
        <v>6.144517926013221E-2</v>
      </c>
      <c r="M1302" s="356">
        <f t="shared" ref="M1302:M1303" si="3231">ABS(J1302/(D1302-D1301))</f>
        <v>0.17142857142938997</v>
      </c>
      <c r="N1302" s="398" t="str">
        <f t="shared" si="3151"/>
        <v>OK</v>
      </c>
      <c r="O1302" s="398" t="str">
        <f t="shared" si="3152"/>
        <v>OK</v>
      </c>
      <c r="P1302" s="398" t="str">
        <f t="shared" si="3153"/>
        <v>COND. MIN.</v>
      </c>
      <c r="Q1302" s="398" t="str">
        <f t="shared" si="3154"/>
        <v>COND. MIN.</v>
      </c>
      <c r="R1302" s="625"/>
      <c r="S1302" s="625"/>
      <c r="T1302" s="625"/>
      <c r="U1302" s="625"/>
      <c r="V1302" s="356">
        <f t="shared" si="3140"/>
        <v>-5.9999991208314896E-2</v>
      </c>
      <c r="W1302" s="356">
        <f t="shared" si="3141"/>
        <v>-11.530000006314367</v>
      </c>
      <c r="X1302" s="361" t="str">
        <f t="shared" ref="X1302:X1303" si="3232">IF(V1302&gt;0,"NORTE","SUL")</f>
        <v>SUL</v>
      </c>
      <c r="Y1302" s="361" t="str">
        <f t="shared" ref="Y1302:Y1303" si="3233">IF(W1302&gt;0,"LESTE","OESTE")</f>
        <v>OESTE</v>
      </c>
      <c r="Z1302" s="361" t="str">
        <f t="shared" ref="Z1302:Z1303" si="3234">IF(AND(X1302="SUL", Y1302="LESTE"),"SUDESTE", IF(AND(X1302="SUL", Y1302="OESTE"), "SUDOESTE", IF(AND(X1302="NORTE", Y1302="LESTE"), "NORDESTE", "NOROESTE")))</f>
        <v>SUDOESTE</v>
      </c>
      <c r="AA1302" s="676">
        <f t="shared" si="3145"/>
        <v>1</v>
      </c>
      <c r="AB1302" s="676">
        <f t="shared" ref="AB1302:AB1303" si="3235">DEGREES(ASIN(AA1302))</f>
        <v>90</v>
      </c>
      <c r="AC1302" s="606"/>
    </row>
    <row r="1303" spans="1:29" ht="17.25" customHeight="1" x14ac:dyDescent="0.25">
      <c r="A1303" s="434" t="str">
        <f t="shared" si="3185"/>
        <v>MS 302</v>
      </c>
      <c r="B1303" s="661">
        <f t="shared" si="2940"/>
        <v>25</v>
      </c>
      <c r="C1303" s="661" t="str">
        <f t="shared" si="2941"/>
        <v>MS 302-25</v>
      </c>
      <c r="D1303" s="346">
        <v>42055</v>
      </c>
      <c r="E1303" s="347">
        <v>7161954.1882999996</v>
      </c>
      <c r="F1303" s="348">
        <v>665780.17260000005</v>
      </c>
      <c r="G1303" s="348">
        <v>893.56100000000004</v>
      </c>
      <c r="H1303" s="356">
        <f t="shared" si="3226"/>
        <v>0.42059484199401287</v>
      </c>
      <c r="I1303" s="356">
        <f t="shared" si="3227"/>
        <v>11.131621624709204</v>
      </c>
      <c r="J1303" s="356">
        <f t="shared" si="3228"/>
        <v>-1.1999999999943611</v>
      </c>
      <c r="K1303" s="356">
        <f t="shared" si="3229"/>
        <v>-18.499999999994543</v>
      </c>
      <c r="L1303" s="356">
        <f t="shared" si="3230"/>
        <v>6.0084977427716124E-2</v>
      </c>
      <c r="M1303" s="356">
        <f t="shared" si="3231"/>
        <v>0.17142857142776588</v>
      </c>
      <c r="N1303" s="398" t="str">
        <f t="shared" si="3151"/>
        <v>OK</v>
      </c>
      <c r="O1303" s="398" t="str">
        <f t="shared" si="3152"/>
        <v>OK</v>
      </c>
      <c r="P1303" s="398" t="str">
        <f t="shared" si="3153"/>
        <v>COND. MIN.</v>
      </c>
      <c r="Q1303" s="398" t="str">
        <f t="shared" si="3154"/>
        <v>COND. MIN.</v>
      </c>
      <c r="R1303" s="625"/>
      <c r="S1303" s="625"/>
      <c r="T1303" s="625"/>
      <c r="U1303" s="625"/>
      <c r="V1303" s="356">
        <f t="shared" si="3140"/>
        <v>-0.19000004976987839</v>
      </c>
      <c r="W1303" s="356">
        <f t="shared" si="3141"/>
        <v>-11.129999998956919</v>
      </c>
      <c r="X1303" s="361" t="str">
        <f t="shared" si="3232"/>
        <v>SUL</v>
      </c>
      <c r="Y1303" s="361" t="str">
        <f t="shared" si="3233"/>
        <v>OESTE</v>
      </c>
      <c r="Z1303" s="361" t="str">
        <f t="shared" si="3234"/>
        <v>SUDOESTE</v>
      </c>
      <c r="AA1303" s="676">
        <f t="shared" si="3145"/>
        <v>1</v>
      </c>
      <c r="AB1303" s="676">
        <f t="shared" si="3235"/>
        <v>90</v>
      </c>
      <c r="AC1303" s="606"/>
    </row>
    <row r="1304" spans="1:29" ht="17.25" customHeight="1" x14ac:dyDescent="0.25">
      <c r="A1304" s="434" t="str">
        <f t="shared" si="3185"/>
        <v>MS 302</v>
      </c>
      <c r="B1304" s="661">
        <f t="shared" si="2940"/>
        <v>26</v>
      </c>
      <c r="C1304" s="661" t="str">
        <f t="shared" si="2941"/>
        <v>MS 302-26</v>
      </c>
      <c r="D1304" s="346">
        <f t="shared" ref="D1304:D1316" si="3236">D113</f>
        <v>42062</v>
      </c>
      <c r="E1304" s="347">
        <v>7161954.1947999997</v>
      </c>
      <c r="F1304" s="348">
        <v>665780.16299999994</v>
      </c>
      <c r="G1304" s="348">
        <v>893.54899999999998</v>
      </c>
      <c r="H1304" s="356">
        <f t="shared" ref="H1304:H1307" si="3237">SQRT((E1304-E1303)^2+(F1304-F1303)^2)*100</f>
        <v>1.1593532843471122</v>
      </c>
      <c r="I1304" s="356">
        <f t="shared" ref="I1304:I1307" si="3238">SQRT((E1304-$E$1279)^2+(F1304-$F$1279)^2)*100</f>
        <v>12.098747877338392</v>
      </c>
      <c r="J1304" s="356">
        <f t="shared" ref="J1304:J1307" si="3239">(G1304-G1303)*100</f>
        <v>-1.2000000000057298</v>
      </c>
      <c r="K1304" s="356">
        <f t="shared" ref="K1304:K1307" si="3240">(G1304-$G$1279)*100</f>
        <v>-19.700000000000273</v>
      </c>
      <c r="L1304" s="356">
        <f t="shared" ref="L1304:L1307" si="3241">H1304/(D1304-D1303)</f>
        <v>0.16562189776387318</v>
      </c>
      <c r="M1304" s="356">
        <f t="shared" ref="M1304:M1307" si="3242">ABS(J1304/(D1304-D1303))</f>
        <v>0.17142857142938997</v>
      </c>
      <c r="N1304" s="398" t="str">
        <f t="shared" si="3151"/>
        <v>OK</v>
      </c>
      <c r="O1304" s="398" t="str">
        <f t="shared" si="3152"/>
        <v>OK</v>
      </c>
      <c r="P1304" s="398" t="str">
        <f t="shared" si="3153"/>
        <v>COND. MIN.</v>
      </c>
      <c r="Q1304" s="398" t="str">
        <f t="shared" si="3154"/>
        <v>COND. MIN.</v>
      </c>
      <c r="R1304" s="625"/>
      <c r="S1304" s="625"/>
      <c r="T1304" s="625"/>
      <c r="U1304" s="625"/>
      <c r="V1304" s="356">
        <f t="shared" si="3140"/>
        <v>0.45999996364116669</v>
      </c>
      <c r="W1304" s="356">
        <f t="shared" si="3141"/>
        <v>-12.090000009629875</v>
      </c>
      <c r="X1304" s="361" t="str">
        <f t="shared" ref="X1304:X1307" si="3243">IF(V1304&gt;0,"NORTE","SUL")</f>
        <v>NORTE</v>
      </c>
      <c r="Y1304" s="361" t="str">
        <f t="shared" ref="Y1304:Y1307" si="3244">IF(W1304&gt;0,"LESTE","OESTE")</f>
        <v>OESTE</v>
      </c>
      <c r="Z1304" s="361" t="str">
        <f t="shared" ref="Z1304:Z1307" si="3245">IF(AND(X1304="SUL", Y1304="LESTE"),"SUDESTE", IF(AND(X1304="SUL", Y1304="OESTE"), "SUDOESTE", IF(AND(X1304="NORTE", Y1304="LESTE"), "NORDESTE", "NOROESTE")))</f>
        <v>NOROESTE</v>
      </c>
      <c r="AA1304" s="676">
        <f t="shared" si="3145"/>
        <v>0.99917355371900829</v>
      </c>
      <c r="AB1304" s="676">
        <f t="shared" ref="AB1304:AB1307" si="3246">DEGREES(ASIN(AA1304))</f>
        <v>87.670434855293962</v>
      </c>
      <c r="AC1304" s="606"/>
    </row>
    <row r="1305" spans="1:29" ht="17.25" customHeight="1" x14ac:dyDescent="0.25">
      <c r="A1305" s="434" t="str">
        <f t="shared" si="3185"/>
        <v>MS 302</v>
      </c>
      <c r="B1305" s="661">
        <f t="shared" si="2940"/>
        <v>27</v>
      </c>
      <c r="C1305" s="661" t="str">
        <f t="shared" si="2941"/>
        <v>MS 302-27</v>
      </c>
      <c r="D1305" s="346">
        <f t="shared" si="3236"/>
        <v>42069</v>
      </c>
      <c r="E1305" s="347">
        <v>7161954.2012</v>
      </c>
      <c r="F1305" s="348">
        <v>665780.15330000001</v>
      </c>
      <c r="G1305" s="348">
        <v>893.53599999999994</v>
      </c>
      <c r="H1305" s="356">
        <f t="shared" si="3237"/>
        <v>1.1621101611551465</v>
      </c>
      <c r="I1305" s="356">
        <f t="shared" si="3238"/>
        <v>13.106242790116779</v>
      </c>
      <c r="J1305" s="356">
        <f t="shared" si="3239"/>
        <v>-1.3000000000033651</v>
      </c>
      <c r="K1305" s="356">
        <f t="shared" si="3240"/>
        <v>-21.000000000003638</v>
      </c>
      <c r="L1305" s="356">
        <f t="shared" si="3241"/>
        <v>0.16601573730787808</v>
      </c>
      <c r="M1305" s="356">
        <f t="shared" si="3242"/>
        <v>0.18571428571476645</v>
      </c>
      <c r="N1305" s="398" t="str">
        <f t="shared" si="3151"/>
        <v>OK</v>
      </c>
      <c r="O1305" s="398" t="str">
        <f t="shared" si="3152"/>
        <v>OK</v>
      </c>
      <c r="P1305" s="398" t="str">
        <f t="shared" si="3153"/>
        <v>COND. MIN.</v>
      </c>
      <c r="Q1305" s="398" t="str">
        <f t="shared" si="3154"/>
        <v>COND. MIN.</v>
      </c>
      <c r="R1305" s="625"/>
      <c r="S1305" s="625"/>
      <c r="T1305" s="625"/>
      <c r="U1305" s="625"/>
      <c r="V1305" s="356">
        <f t="shared" si="3140"/>
        <v>1.0999999940395355</v>
      </c>
      <c r="W1305" s="356">
        <f t="shared" si="3141"/>
        <v>-13.060000003315508</v>
      </c>
      <c r="X1305" s="361" t="str">
        <f t="shared" si="3243"/>
        <v>NORTE</v>
      </c>
      <c r="Y1305" s="361" t="str">
        <f t="shared" si="3244"/>
        <v>OESTE</v>
      </c>
      <c r="Z1305" s="361" t="str">
        <f t="shared" si="3245"/>
        <v>NOROESTE</v>
      </c>
      <c r="AA1305" s="676">
        <f t="shared" si="3145"/>
        <v>0.99618611746758212</v>
      </c>
      <c r="AB1305" s="676">
        <f t="shared" si="3246"/>
        <v>84.994362307899451</v>
      </c>
      <c r="AC1305" s="606"/>
    </row>
    <row r="1306" spans="1:29" ht="17.25" customHeight="1" x14ac:dyDescent="0.25">
      <c r="A1306" s="434" t="str">
        <f t="shared" si="3185"/>
        <v>MS 302</v>
      </c>
      <c r="B1306" s="661">
        <f t="shared" si="2940"/>
        <v>28</v>
      </c>
      <c r="C1306" s="661" t="str">
        <f t="shared" si="2941"/>
        <v>MS 302-28</v>
      </c>
      <c r="D1306" s="346">
        <f t="shared" si="3236"/>
        <v>42076</v>
      </c>
      <c r="E1306" s="347">
        <v>7161954.1659000004</v>
      </c>
      <c r="F1306" s="348">
        <v>665780.15670000005</v>
      </c>
      <c r="G1306" s="348">
        <v>893.53599999999994</v>
      </c>
      <c r="H1306" s="356">
        <f t="shared" si="3237"/>
        <v>3.5463361020179476</v>
      </c>
      <c r="I1306" s="356">
        <f t="shared" si="3238"/>
        <v>12.950030881174973</v>
      </c>
      <c r="J1306" s="356">
        <f t="shared" si="3239"/>
        <v>0</v>
      </c>
      <c r="K1306" s="356">
        <f t="shared" si="3240"/>
        <v>-21.000000000003638</v>
      </c>
      <c r="L1306" s="356">
        <f t="shared" si="3241"/>
        <v>0.50661944314542107</v>
      </c>
      <c r="M1306" s="356">
        <f t="shared" si="3242"/>
        <v>0</v>
      </c>
      <c r="N1306" s="398" t="str">
        <f t="shared" si="3151"/>
        <v>ATENÇÃO</v>
      </c>
      <c r="O1306" s="398" t="str">
        <f t="shared" si="3152"/>
        <v>OK</v>
      </c>
      <c r="P1306" s="398" t="str">
        <f t="shared" si="3153"/>
        <v>COND. MIN.</v>
      </c>
      <c r="Q1306" s="398" t="str">
        <f t="shared" si="3154"/>
        <v>COND. MIN.</v>
      </c>
      <c r="R1306" s="625"/>
      <c r="S1306" s="625"/>
      <c r="T1306" s="625"/>
      <c r="U1306" s="625"/>
      <c r="V1306" s="356">
        <f t="shared" si="3140"/>
        <v>-2.4299999698996544</v>
      </c>
      <c r="W1306" s="356">
        <f t="shared" si="3141"/>
        <v>-12.719999998807907</v>
      </c>
      <c r="X1306" s="361" t="str">
        <f t="shared" si="3243"/>
        <v>SUL</v>
      </c>
      <c r="Y1306" s="361" t="str">
        <f t="shared" si="3244"/>
        <v>OESTE</v>
      </c>
      <c r="Z1306" s="361" t="str">
        <f t="shared" si="3245"/>
        <v>SUDOESTE</v>
      </c>
      <c r="AA1306" s="676">
        <f t="shared" si="3145"/>
        <v>0.98223938223938234</v>
      </c>
      <c r="AB1306" s="676">
        <f t="shared" si="3246"/>
        <v>79.185372989540028</v>
      </c>
      <c r="AC1306" s="606"/>
    </row>
    <row r="1307" spans="1:29" ht="12.75" x14ac:dyDescent="0.25">
      <c r="A1307" s="434" t="str">
        <f t="shared" si="3185"/>
        <v>MS 302</v>
      </c>
      <c r="B1307" s="661">
        <f t="shared" si="2940"/>
        <v>29</v>
      </c>
      <c r="C1307" s="661" t="str">
        <f t="shared" si="2941"/>
        <v>MS 302-29</v>
      </c>
      <c r="D1307" s="346">
        <f t="shared" si="3236"/>
        <v>42083</v>
      </c>
      <c r="E1307" s="347">
        <v>7161954.2004000004</v>
      </c>
      <c r="F1307" s="348">
        <v>665780.14309999999</v>
      </c>
      <c r="G1307" s="348">
        <v>893.52599999999995</v>
      </c>
      <c r="H1307" s="356">
        <f t="shared" si="3237"/>
        <v>3.7083824052605254</v>
      </c>
      <c r="I1307" s="356">
        <f t="shared" si="3238"/>
        <v>14.116897684031901</v>
      </c>
      <c r="J1307" s="356">
        <f t="shared" si="3239"/>
        <v>-0.99999999999909051</v>
      </c>
      <c r="K1307" s="356">
        <f t="shared" si="3240"/>
        <v>-22.000000000002728</v>
      </c>
      <c r="L1307" s="356">
        <f t="shared" si="3241"/>
        <v>0.5297689150372179</v>
      </c>
      <c r="M1307" s="356">
        <f t="shared" si="3242"/>
        <v>0.14285714285701293</v>
      </c>
      <c r="N1307" s="398" t="str">
        <f t="shared" si="3151"/>
        <v>ATENÇÃO</v>
      </c>
      <c r="O1307" s="398" t="str">
        <f t="shared" si="3152"/>
        <v>OK</v>
      </c>
      <c r="P1307" s="398" t="str">
        <f t="shared" si="3153"/>
        <v>COND. MIN.</v>
      </c>
      <c r="Q1307" s="398" t="str">
        <f t="shared" si="3154"/>
        <v>COND. MIN.</v>
      </c>
      <c r="R1307" s="625"/>
      <c r="S1307" s="625"/>
      <c r="T1307" s="625"/>
      <c r="U1307" s="625"/>
      <c r="V1307" s="356">
        <f t="shared" si="3140"/>
        <v>1.0200000368058681</v>
      </c>
      <c r="W1307" s="356">
        <f t="shared" si="3141"/>
        <v>-14.08000000519678</v>
      </c>
      <c r="X1307" s="361" t="str">
        <f t="shared" si="3243"/>
        <v>NORTE</v>
      </c>
      <c r="Y1307" s="361" t="str">
        <f t="shared" si="3244"/>
        <v>OESTE</v>
      </c>
      <c r="Z1307" s="361" t="str">
        <f t="shared" si="3245"/>
        <v>NOROESTE</v>
      </c>
      <c r="AA1307" s="676">
        <f t="shared" si="3145"/>
        <v>0.99716713881019836</v>
      </c>
      <c r="AB1307" s="676">
        <f t="shared" si="3246"/>
        <v>85.686271025634667</v>
      </c>
      <c r="AC1307" s="606"/>
    </row>
    <row r="1308" spans="1:29" ht="17.25" customHeight="1" x14ac:dyDescent="0.25">
      <c r="A1308" s="434" t="str">
        <f t="shared" si="3185"/>
        <v>MS 302</v>
      </c>
      <c r="B1308" s="661">
        <f t="shared" si="2940"/>
        <v>30</v>
      </c>
      <c r="C1308" s="661" t="str">
        <f t="shared" si="2941"/>
        <v>MS 302-30</v>
      </c>
      <c r="D1308" s="346">
        <f t="shared" si="3236"/>
        <v>42090</v>
      </c>
      <c r="E1308" s="347">
        <v>7161954.1772999996</v>
      </c>
      <c r="F1308" s="348">
        <v>665780.14210000006</v>
      </c>
      <c r="G1308" s="348">
        <v>893.52099999999996</v>
      </c>
      <c r="H1308" s="356">
        <f t="shared" ref="H1308:H1309" si="3247">SQRT((E1308-E1307)^2+(F1308-F1307)^2)*100</f>
        <v>2.312163569271052</v>
      </c>
      <c r="I1308" s="356">
        <f t="shared" ref="I1308:I1309" si="3248">SQRT((E1308-$E$1279)^2+(F1308-$F$1279)^2)*100</f>
        <v>14.238556811171485</v>
      </c>
      <c r="J1308" s="356">
        <f t="shared" ref="J1308:J1309" si="3249">(G1308-G1307)*100</f>
        <v>-0.49999999999954525</v>
      </c>
      <c r="K1308" s="356">
        <f t="shared" ref="K1308:K1309" si="3250">(G1308-$G$1279)*100</f>
        <v>-22.500000000002274</v>
      </c>
      <c r="L1308" s="356">
        <f t="shared" ref="L1308:L1309" si="3251">H1308/(D1308-D1307)</f>
        <v>0.33030908132443598</v>
      </c>
      <c r="M1308" s="356">
        <f t="shared" ref="M1308:M1309" si="3252">ABS(J1308/(D1308-D1307))</f>
        <v>7.1428571428506463E-2</v>
      </c>
      <c r="N1308" s="398" t="str">
        <f t="shared" si="3151"/>
        <v>ATENÇÃO</v>
      </c>
      <c r="O1308" s="398" t="str">
        <f t="shared" si="3152"/>
        <v>OK</v>
      </c>
      <c r="P1308" s="398" t="str">
        <f t="shared" si="3153"/>
        <v>COND. MIN.</v>
      </c>
      <c r="Q1308" s="398" t="str">
        <f t="shared" si="3154"/>
        <v>COND. MIN.</v>
      </c>
      <c r="R1308" s="625"/>
      <c r="S1308" s="625"/>
      <c r="T1308" s="625"/>
      <c r="U1308" s="625"/>
      <c r="V1308" s="356">
        <f t="shared" si="3140"/>
        <v>-1.2900000438094139</v>
      </c>
      <c r="W1308" s="356">
        <f t="shared" si="3141"/>
        <v>-14.179999998304993</v>
      </c>
      <c r="X1308" s="361" t="str">
        <f t="shared" ref="X1308:X1309" si="3253">IF(V1308&gt;0,"NORTE","SUL")</f>
        <v>SUL</v>
      </c>
      <c r="Y1308" s="361" t="str">
        <f t="shared" ref="Y1308:Y1309" si="3254">IF(W1308&gt;0,"LESTE","OESTE")</f>
        <v>OESTE</v>
      </c>
      <c r="Z1308" s="361" t="str">
        <f t="shared" ref="Z1308:Z1309" si="3255">IF(AND(X1308="SUL", Y1308="LESTE"),"SUDESTE", IF(AND(X1308="SUL", Y1308="OESTE"), "SUDOESTE", IF(AND(X1308="NORTE", Y1308="LESTE"), "NORDESTE", "NOROESTE")))</f>
        <v>SUDOESTE</v>
      </c>
      <c r="AA1308" s="676">
        <f t="shared" si="3145"/>
        <v>0.9957865168539326</v>
      </c>
      <c r="AB1308" s="676">
        <f t="shared" ref="AB1308:AB1309" si="3256">DEGREES(ASIN(AA1308))</f>
        <v>84.738484310740532</v>
      </c>
      <c r="AC1308" s="606"/>
    </row>
    <row r="1309" spans="1:29" ht="17.25" customHeight="1" x14ac:dyDescent="0.25">
      <c r="A1309" s="434" t="str">
        <f t="shared" si="3185"/>
        <v>MS 302</v>
      </c>
      <c r="B1309" s="661">
        <f t="shared" si="2940"/>
        <v>31</v>
      </c>
      <c r="C1309" s="661" t="str">
        <f t="shared" si="2941"/>
        <v>MS 302-31</v>
      </c>
      <c r="D1309" s="346">
        <f t="shared" si="3236"/>
        <v>42097</v>
      </c>
      <c r="E1309" s="347">
        <v>7161954.1747000003</v>
      </c>
      <c r="F1309" s="348">
        <v>665780.13959999999</v>
      </c>
      <c r="G1309" s="348">
        <v>893.505</v>
      </c>
      <c r="H1309" s="356">
        <f t="shared" si="3247"/>
        <v>0.36069373029383456</v>
      </c>
      <c r="I1309" s="356">
        <f t="shared" si="3248"/>
        <v>14.513007960008146</v>
      </c>
      <c r="J1309" s="356">
        <f t="shared" si="3249"/>
        <v>-1.5999999999962711</v>
      </c>
      <c r="K1309" s="356">
        <f t="shared" si="3250"/>
        <v>-24.099999999998545</v>
      </c>
      <c r="L1309" s="356">
        <f t="shared" si="3251"/>
        <v>5.1527675756262083E-2</v>
      </c>
      <c r="M1309" s="356">
        <f t="shared" si="3252"/>
        <v>0.22857142857089588</v>
      </c>
      <c r="N1309" s="398" t="str">
        <f t="shared" si="3151"/>
        <v>OK</v>
      </c>
      <c r="O1309" s="398" t="str">
        <f t="shared" si="3152"/>
        <v>OK</v>
      </c>
      <c r="P1309" s="398" t="str">
        <f t="shared" si="3153"/>
        <v>COND. MIN.</v>
      </c>
      <c r="Q1309" s="398" t="str">
        <f t="shared" si="3154"/>
        <v>COND. MIN.</v>
      </c>
      <c r="R1309" s="625"/>
      <c r="S1309" s="625"/>
      <c r="T1309" s="625"/>
      <c r="U1309" s="625"/>
      <c r="V1309" s="356">
        <f t="shared" si="3140"/>
        <v>-1.549999974668026</v>
      </c>
      <c r="W1309" s="356">
        <f t="shared" si="3141"/>
        <v>-14.43000000435859</v>
      </c>
      <c r="X1309" s="361" t="str">
        <f t="shared" si="3253"/>
        <v>SUL</v>
      </c>
      <c r="Y1309" s="361" t="str">
        <f t="shared" si="3254"/>
        <v>OESTE</v>
      </c>
      <c r="Z1309" s="361" t="str">
        <f t="shared" si="3255"/>
        <v>SUDOESTE</v>
      </c>
      <c r="AA1309" s="676">
        <f t="shared" si="3145"/>
        <v>0.99448656099241906</v>
      </c>
      <c r="AB1309" s="676">
        <f t="shared" si="3256"/>
        <v>83.980663013694183</v>
      </c>
      <c r="AC1309" s="606"/>
    </row>
    <row r="1310" spans="1:29" ht="17.25" customHeight="1" x14ac:dyDescent="0.25">
      <c r="A1310" s="434" t="str">
        <f t="shared" si="3185"/>
        <v>MS 302</v>
      </c>
      <c r="B1310" s="661">
        <f t="shared" si="2940"/>
        <v>32</v>
      </c>
      <c r="C1310" s="661" t="str">
        <f t="shared" si="2941"/>
        <v>MS 302-32</v>
      </c>
      <c r="D1310" s="346">
        <f t="shared" si="3236"/>
        <v>42104</v>
      </c>
      <c r="E1310" s="347">
        <v>7161954.1834000004</v>
      </c>
      <c r="F1310" s="348">
        <v>665780.14610000001</v>
      </c>
      <c r="G1310" s="348">
        <v>893.505</v>
      </c>
      <c r="H1310" s="356">
        <f t="shared" ref="H1310:H1312" si="3257">SQRT((E1310-E1309)^2+(F1310-F1309)^2)*100</f>
        <v>1.0860018524668102</v>
      </c>
      <c r="I1310" s="356">
        <f t="shared" ref="I1310:I1312" si="3258">SQRT((E1310-$E$1279)^2+(F1310-$F$1279)^2)*100</f>
        <v>13.796767738143807</v>
      </c>
      <c r="J1310" s="356">
        <f t="shared" ref="J1310:J1312" si="3259">(G1310-G1309)*100</f>
        <v>0</v>
      </c>
      <c r="K1310" s="356">
        <f t="shared" ref="K1310:K1312" si="3260">(G1310-$G$1279)*100</f>
        <v>-24.099999999998545</v>
      </c>
      <c r="L1310" s="356">
        <f t="shared" ref="L1310:L1312" si="3261">H1310/(D1310-D1309)</f>
        <v>0.15514312178097289</v>
      </c>
      <c r="M1310" s="356">
        <f t="shared" ref="M1310:M1312" si="3262">ABS(J1310/(D1310-D1309))</f>
        <v>0</v>
      </c>
      <c r="N1310" s="398" t="str">
        <f t="shared" si="3151"/>
        <v>OK</v>
      </c>
      <c r="O1310" s="398" t="str">
        <f t="shared" si="3152"/>
        <v>OK</v>
      </c>
      <c r="P1310" s="398" t="str">
        <f t="shared" si="3153"/>
        <v>COND. MIN.</v>
      </c>
      <c r="Q1310" s="398" t="str">
        <f t="shared" si="3154"/>
        <v>COND. MIN.</v>
      </c>
      <c r="R1310" s="625"/>
      <c r="S1310" s="625"/>
      <c r="T1310" s="625"/>
      <c r="U1310" s="625"/>
      <c r="V1310" s="356">
        <f t="shared" si="3140"/>
        <v>-0.67999996244907379</v>
      </c>
      <c r="W1310" s="356">
        <f t="shared" si="3141"/>
        <v>-13.780000002589077</v>
      </c>
      <c r="X1310" s="361" t="str">
        <f t="shared" ref="X1310:X1312" si="3263">IF(V1310&gt;0,"NORTE","SUL")</f>
        <v>SUL</v>
      </c>
      <c r="Y1310" s="361" t="str">
        <f t="shared" ref="Y1310:Y1312" si="3264">IF(W1310&gt;0,"LESTE","OESTE")</f>
        <v>OESTE</v>
      </c>
      <c r="Z1310" s="361" t="str">
        <f t="shared" ref="Z1310:Z1312" si="3265">IF(AND(X1310="SUL", Y1310="LESTE"),"SUDESTE", IF(AND(X1310="SUL", Y1310="OESTE"), "SUDOESTE", IF(AND(X1310="NORTE", Y1310="LESTE"), "NORDESTE", "NOROESTE")))</f>
        <v>SUDOESTE</v>
      </c>
      <c r="AA1310" s="676">
        <f t="shared" si="3145"/>
        <v>0.99855072463768102</v>
      </c>
      <c r="AB1310" s="676">
        <f t="shared" ref="AB1310:AB1312" si="3266">DEGREES(ASIN(AA1310))</f>
        <v>86.914926254609327</v>
      </c>
      <c r="AC1310" s="606"/>
    </row>
    <row r="1311" spans="1:29" ht="17.25" customHeight="1" x14ac:dyDescent="0.25">
      <c r="A1311" s="434" t="str">
        <f t="shared" si="3185"/>
        <v>MS 302</v>
      </c>
      <c r="B1311" s="661">
        <f t="shared" si="2940"/>
        <v>33</v>
      </c>
      <c r="C1311" s="661" t="str">
        <f t="shared" si="2941"/>
        <v>MS 302-33</v>
      </c>
      <c r="D1311" s="346">
        <f t="shared" si="3236"/>
        <v>42111</v>
      </c>
      <c r="E1311" s="347">
        <v>7161954.2138</v>
      </c>
      <c r="F1311" s="348">
        <v>665780.16910000006</v>
      </c>
      <c r="G1311" s="348">
        <v>893.49800000000005</v>
      </c>
      <c r="H1311" s="356">
        <f t="shared" si="3257"/>
        <v>3.8120335473314304</v>
      </c>
      <c r="I1311" s="356">
        <f t="shared" si="3258"/>
        <v>11.72006825647399</v>
      </c>
      <c r="J1311" s="356">
        <f t="shared" si="3259"/>
        <v>-0.69999999999481588</v>
      </c>
      <c r="K1311" s="356">
        <f t="shared" si="3260"/>
        <v>-24.799999999993361</v>
      </c>
      <c r="L1311" s="356">
        <f t="shared" si="3261"/>
        <v>0.54457622104734715</v>
      </c>
      <c r="M1311" s="356">
        <f t="shared" si="3262"/>
        <v>9.9999999999259417E-2</v>
      </c>
      <c r="N1311" s="398" t="str">
        <f t="shared" si="3151"/>
        <v>ATENÇÃO</v>
      </c>
      <c r="O1311" s="398" t="str">
        <f t="shared" si="3152"/>
        <v>OK</v>
      </c>
      <c r="P1311" s="398" t="str">
        <f t="shared" si="3153"/>
        <v>COND. MIN.</v>
      </c>
      <c r="Q1311" s="398" t="str">
        <f t="shared" si="3154"/>
        <v>COND. MIN.</v>
      </c>
      <c r="R1311" s="625"/>
      <c r="S1311" s="625"/>
      <c r="T1311" s="625"/>
      <c r="U1311" s="625"/>
      <c r="V1311" s="356">
        <f t="shared" si="3140"/>
        <v>2.3599999956786633</v>
      </c>
      <c r="W1311" s="356">
        <f t="shared" si="3141"/>
        <v>-11.479999998118728</v>
      </c>
      <c r="X1311" s="361" t="str">
        <f t="shared" si="3263"/>
        <v>NORTE</v>
      </c>
      <c r="Y1311" s="361" t="str">
        <f t="shared" si="3264"/>
        <v>OESTE</v>
      </c>
      <c r="Z1311" s="361" t="str">
        <f t="shared" si="3265"/>
        <v>NOROESTE</v>
      </c>
      <c r="AA1311" s="676">
        <f t="shared" si="3145"/>
        <v>0.97952218430034133</v>
      </c>
      <c r="AB1311" s="676">
        <f t="shared" si="3266"/>
        <v>78.384889112859796</v>
      </c>
      <c r="AC1311" s="606"/>
    </row>
    <row r="1312" spans="1:29" ht="17.25" customHeight="1" x14ac:dyDescent="0.25">
      <c r="A1312" s="434" t="str">
        <f t="shared" si="3185"/>
        <v>MS 302</v>
      </c>
      <c r="B1312" s="661">
        <f t="shared" si="2940"/>
        <v>34</v>
      </c>
      <c r="C1312" s="661" t="str">
        <f t="shared" si="2941"/>
        <v>MS 302-34</v>
      </c>
      <c r="D1312" s="346">
        <f t="shared" si="3236"/>
        <v>42118</v>
      </c>
      <c r="E1312" s="347">
        <v>7161954.1890000002</v>
      </c>
      <c r="F1312" s="348">
        <v>665780.1372</v>
      </c>
      <c r="G1312" s="348">
        <v>893.49</v>
      </c>
      <c r="H1312" s="356">
        <f t="shared" si="3257"/>
        <v>4.0406063814257003</v>
      </c>
      <c r="I1312" s="356">
        <f t="shared" si="3258"/>
        <v>14.670490793308741</v>
      </c>
      <c r="J1312" s="356">
        <f t="shared" si="3259"/>
        <v>-0.80000000000381988</v>
      </c>
      <c r="K1312" s="356">
        <f t="shared" si="3260"/>
        <v>-25.599999999997181</v>
      </c>
      <c r="L1312" s="356">
        <f t="shared" si="3261"/>
        <v>0.57722948306081434</v>
      </c>
      <c r="M1312" s="356">
        <f t="shared" si="3262"/>
        <v>0.11428571428625998</v>
      </c>
      <c r="N1312" s="398" t="str">
        <f t="shared" si="3151"/>
        <v>ATENÇÃO</v>
      </c>
      <c r="O1312" s="398" t="str">
        <f t="shared" si="3152"/>
        <v>OK</v>
      </c>
      <c r="P1312" s="398" t="str">
        <f t="shared" si="3153"/>
        <v>COND. MIN.</v>
      </c>
      <c r="Q1312" s="398" t="str">
        <f t="shared" si="3154"/>
        <v>COND. MIN.</v>
      </c>
      <c r="R1312" s="625"/>
      <c r="S1312" s="625"/>
      <c r="T1312" s="625"/>
      <c r="U1312" s="625"/>
      <c r="V1312" s="356">
        <f t="shared" si="3140"/>
        <v>-0.11999998241662979</v>
      </c>
      <c r="W1312" s="356">
        <f t="shared" si="3141"/>
        <v>-14.670000004116446</v>
      </c>
      <c r="X1312" s="361" t="str">
        <f t="shared" si="3263"/>
        <v>SUL</v>
      </c>
      <c r="Y1312" s="361" t="str">
        <f t="shared" si="3264"/>
        <v>OESTE</v>
      </c>
      <c r="Z1312" s="361" t="str">
        <f t="shared" si="3265"/>
        <v>SUDOESTE</v>
      </c>
      <c r="AA1312" s="676">
        <f t="shared" si="3145"/>
        <v>1</v>
      </c>
      <c r="AB1312" s="676">
        <f t="shared" si="3266"/>
        <v>90</v>
      </c>
      <c r="AC1312" s="606"/>
    </row>
    <row r="1313" spans="1:29" ht="17.25" customHeight="1" x14ac:dyDescent="0.25">
      <c r="A1313" s="434" t="str">
        <f t="shared" si="3185"/>
        <v>MS 302</v>
      </c>
      <c r="B1313" s="661">
        <f t="shared" si="2940"/>
        <v>35</v>
      </c>
      <c r="C1313" s="661" t="str">
        <f t="shared" si="2941"/>
        <v>MS 302-35</v>
      </c>
      <c r="D1313" s="346">
        <f t="shared" si="3236"/>
        <v>42125</v>
      </c>
      <c r="E1313" s="347">
        <v>7161954.1887500007</v>
      </c>
      <c r="F1313" s="348">
        <v>665780.12884999998</v>
      </c>
      <c r="G1313" s="348">
        <v>893.48</v>
      </c>
      <c r="H1313" s="356">
        <f t="shared" ref="H1313:H1315" si="3267">SQRT((E1313-E1312)^2+(F1313-F1312)^2)*100</f>
        <v>0.83537416821744692</v>
      </c>
      <c r="I1313" s="356">
        <f t="shared" ref="I1313:I1315" si="3268">SQRT((E1313-$E$1279)^2+(F1313-$F$1279)^2)*100</f>
        <v>15.505677997651098</v>
      </c>
      <c r="J1313" s="356">
        <f t="shared" ref="J1313:J1315" si="3269">(G1313-G1312)*100</f>
        <v>-0.99999999999909051</v>
      </c>
      <c r="K1313" s="356">
        <f t="shared" ref="K1313:K1315" si="3270">(G1313-$G$1279)*100</f>
        <v>-26.599999999996271</v>
      </c>
      <c r="L1313" s="356">
        <f t="shared" ref="L1313:L1315" si="3271">H1313/(D1313-D1312)</f>
        <v>0.1193391668882067</v>
      </c>
      <c r="M1313" s="356">
        <f t="shared" ref="M1313:M1315" si="3272">ABS(J1313/(D1313-D1312))</f>
        <v>0.14285714285701293</v>
      </c>
      <c r="N1313" s="398" t="str">
        <f t="shared" si="3151"/>
        <v>OK</v>
      </c>
      <c r="O1313" s="398" t="str">
        <f t="shared" si="3152"/>
        <v>OK</v>
      </c>
      <c r="P1313" s="398" t="str">
        <f t="shared" si="3153"/>
        <v>COND. MIN.</v>
      </c>
      <c r="Q1313" s="398" t="str">
        <f t="shared" si="3154"/>
        <v>COND. MIN.</v>
      </c>
      <c r="R1313" s="625"/>
      <c r="S1313" s="625"/>
      <c r="T1313" s="625"/>
      <c r="U1313" s="625"/>
      <c r="V1313" s="356">
        <f t="shared" si="3140"/>
        <v>-0.14499993994832039</v>
      </c>
      <c r="W1313" s="356">
        <f t="shared" si="3141"/>
        <v>-15.505000005941838</v>
      </c>
      <c r="X1313" s="361" t="str">
        <f t="shared" ref="X1313:X1315" si="3273">IF(V1313&gt;0,"NORTE","SUL")</f>
        <v>SUL</v>
      </c>
      <c r="Y1313" s="361" t="str">
        <f t="shared" ref="Y1313:Y1315" si="3274">IF(W1313&gt;0,"LESTE","OESTE")</f>
        <v>OESTE</v>
      </c>
      <c r="Z1313" s="361" t="str">
        <f t="shared" ref="Z1313:Z1315" si="3275">IF(AND(X1313="SUL", Y1313="LESTE"),"SUDESTE", IF(AND(X1313="SUL", Y1313="OESTE"), "SUDOESTE", IF(AND(X1313="NORTE", Y1313="LESTE"), "NORDESTE", "NOROESTE")))</f>
        <v>SUDOESTE</v>
      </c>
      <c r="AA1313" s="676">
        <f t="shared" si="3145"/>
        <v>1</v>
      </c>
      <c r="AB1313" s="676">
        <f t="shared" ref="AB1313:AB1315" si="3276">DEGREES(ASIN(AA1313))</f>
        <v>90</v>
      </c>
      <c r="AC1313" s="606"/>
    </row>
    <row r="1314" spans="1:29" ht="17.25" customHeight="1" x14ac:dyDescent="0.25">
      <c r="A1314" s="434" t="str">
        <f t="shared" si="3185"/>
        <v>MS 302</v>
      </c>
      <c r="B1314" s="661">
        <f t="shared" si="2940"/>
        <v>36</v>
      </c>
      <c r="C1314" s="661" t="str">
        <f t="shared" si="2941"/>
        <v>MS 302-36</v>
      </c>
      <c r="D1314" s="346">
        <f t="shared" si="3236"/>
        <v>42132</v>
      </c>
      <c r="E1314" s="347">
        <v>7161954.1885000002</v>
      </c>
      <c r="F1314" s="348">
        <v>665780.12049999996</v>
      </c>
      <c r="G1314" s="348">
        <v>893.47</v>
      </c>
      <c r="H1314" s="356">
        <f t="shared" si="3267"/>
        <v>0.83537417100458944</v>
      </c>
      <c r="I1314" s="356">
        <f t="shared" si="3268"/>
        <v>16.340884316665399</v>
      </c>
      <c r="J1314" s="356">
        <f t="shared" si="3269"/>
        <v>-0.99999999999909051</v>
      </c>
      <c r="K1314" s="356">
        <f t="shared" si="3270"/>
        <v>-27.599999999995362</v>
      </c>
      <c r="L1314" s="356">
        <f t="shared" si="3271"/>
        <v>0.11933916728636992</v>
      </c>
      <c r="M1314" s="356">
        <f t="shared" si="3272"/>
        <v>0.14285714285701293</v>
      </c>
      <c r="N1314" s="398" t="str">
        <f t="shared" si="3151"/>
        <v>OK</v>
      </c>
      <c r="O1314" s="398" t="str">
        <f t="shared" si="3152"/>
        <v>OK</v>
      </c>
      <c r="P1314" s="398" t="str">
        <f t="shared" si="3153"/>
        <v>COND. MIN.</v>
      </c>
      <c r="Q1314" s="398" t="str">
        <f t="shared" si="3154"/>
        <v>COND. MIN.</v>
      </c>
      <c r="R1314" s="625"/>
      <c r="S1314" s="625"/>
      <c r="T1314" s="625"/>
      <c r="U1314" s="625"/>
      <c r="V1314" s="356">
        <f t="shared" si="3140"/>
        <v>-0.16999999061226845</v>
      </c>
      <c r="W1314" s="356">
        <f t="shared" si="3141"/>
        <v>-16.34000000776723</v>
      </c>
      <c r="X1314" s="361" t="str">
        <f t="shared" si="3273"/>
        <v>SUL</v>
      </c>
      <c r="Y1314" s="361" t="str">
        <f t="shared" si="3274"/>
        <v>OESTE</v>
      </c>
      <c r="Z1314" s="361" t="str">
        <f t="shared" si="3275"/>
        <v>SUDOESTE</v>
      </c>
      <c r="AA1314" s="676">
        <f t="shared" si="3145"/>
        <v>1</v>
      </c>
      <c r="AB1314" s="676">
        <f t="shared" si="3276"/>
        <v>90</v>
      </c>
      <c r="AC1314" s="606"/>
    </row>
    <row r="1315" spans="1:29" ht="17.25" customHeight="1" x14ac:dyDescent="0.25">
      <c r="A1315" s="434" t="str">
        <f t="shared" si="3185"/>
        <v>MS 302</v>
      </c>
      <c r="B1315" s="661">
        <f t="shared" si="2940"/>
        <v>37</v>
      </c>
      <c r="C1315" s="661" t="str">
        <f t="shared" si="2941"/>
        <v>MS 302-37</v>
      </c>
      <c r="D1315" s="346">
        <f t="shared" si="3236"/>
        <v>42146</v>
      </c>
      <c r="E1315" s="347">
        <v>7161954.1912000002</v>
      </c>
      <c r="F1315" s="348">
        <v>665780.11670000001</v>
      </c>
      <c r="G1315" s="348">
        <v>893.45600000000002</v>
      </c>
      <c r="H1315" s="356">
        <f t="shared" si="3267"/>
        <v>0.46615448062208931</v>
      </c>
      <c r="I1315" s="356">
        <f t="shared" si="3268"/>
        <v>16.720299043019189</v>
      </c>
      <c r="J1315" s="356">
        <f t="shared" si="3269"/>
        <v>-1.4000000000010004</v>
      </c>
      <c r="K1315" s="356">
        <f t="shared" si="3270"/>
        <v>-28.999999999996362</v>
      </c>
      <c r="L1315" s="356">
        <f t="shared" si="3271"/>
        <v>3.3296748615863521E-2</v>
      </c>
      <c r="M1315" s="356">
        <f t="shared" si="3272"/>
        <v>0.10000000000007146</v>
      </c>
      <c r="N1315" s="398" t="str">
        <f t="shared" si="3151"/>
        <v>OK</v>
      </c>
      <c r="O1315" s="398" t="str">
        <f t="shared" si="3152"/>
        <v>OK</v>
      </c>
      <c r="P1315" s="398" t="str">
        <f t="shared" si="3153"/>
        <v>COND. MIN.</v>
      </c>
      <c r="Q1315" s="398" t="str">
        <f t="shared" si="3154"/>
        <v>COND. MIN.</v>
      </c>
      <c r="R1315" s="625"/>
      <c r="S1315" s="625"/>
      <c r="T1315" s="625"/>
      <c r="U1315" s="625"/>
      <c r="V1315" s="356">
        <f t="shared" si="3140"/>
        <v>0.10000001639127731</v>
      </c>
      <c r="W1315" s="356">
        <f t="shared" si="3141"/>
        <v>-16.720000002533197</v>
      </c>
      <c r="X1315" s="361" t="str">
        <f t="shared" si="3273"/>
        <v>NORTE</v>
      </c>
      <c r="Y1315" s="361" t="str">
        <f t="shared" si="3274"/>
        <v>OESTE</v>
      </c>
      <c r="Z1315" s="361" t="str">
        <f t="shared" si="3275"/>
        <v>NOROESTE</v>
      </c>
      <c r="AA1315" s="676">
        <f t="shared" si="3145"/>
        <v>1</v>
      </c>
      <c r="AB1315" s="676">
        <f t="shared" si="3276"/>
        <v>90</v>
      </c>
      <c r="AC1315" s="606"/>
    </row>
    <row r="1316" spans="1:29" ht="17.25" customHeight="1" x14ac:dyDescent="0.25">
      <c r="A1316" s="434" t="str">
        <f t="shared" si="3185"/>
        <v>MS 302</v>
      </c>
      <c r="B1316" s="661">
        <f t="shared" si="2940"/>
        <v>38</v>
      </c>
      <c r="C1316" s="661" t="str">
        <f t="shared" si="2941"/>
        <v>MS 302-38</v>
      </c>
      <c r="D1316" s="346">
        <f t="shared" si="3236"/>
        <v>42153</v>
      </c>
      <c r="E1316" s="347">
        <v>7161954.1890000002</v>
      </c>
      <c r="F1316" s="348">
        <v>665780.11399999994</v>
      </c>
      <c r="G1316" s="348">
        <v>893.44500000000005</v>
      </c>
      <c r="H1316" s="356">
        <f t="shared" ref="H1316" si="3277">SQRT((E1316-E1315)^2+(F1316-F1315)^2)*100</f>
        <v>0.34828150002174085</v>
      </c>
      <c r="I1316" s="356">
        <f t="shared" ref="I1316" si="3278">SQRT((E1316-$E$1279)^2+(F1316-$F$1279)^2)*100</f>
        <v>16.990423782820681</v>
      </c>
      <c r="J1316" s="356">
        <f t="shared" ref="J1316" si="3279">(G1316-G1315)*100</f>
        <v>-1.0999999999967258</v>
      </c>
      <c r="K1316" s="356">
        <f t="shared" ref="K1316" si="3280">(G1316-$G$1279)*100</f>
        <v>-30.099999999993088</v>
      </c>
      <c r="L1316" s="356">
        <f t="shared" ref="L1316" si="3281">H1316/(D1316-D1315)</f>
        <v>4.9754500003105835E-2</v>
      </c>
      <c r="M1316" s="356">
        <f t="shared" ref="M1316" si="3282">ABS(J1316/(D1316-D1315))</f>
        <v>0.1571428571423894</v>
      </c>
      <c r="N1316" s="398" t="str">
        <f t="shared" si="3151"/>
        <v>OK</v>
      </c>
      <c r="O1316" s="398" t="str">
        <f t="shared" si="3152"/>
        <v>OK</v>
      </c>
      <c r="P1316" s="398" t="str">
        <f t="shared" si="3153"/>
        <v>COND. MIN.</v>
      </c>
      <c r="Q1316" s="398" t="str">
        <f t="shared" si="3154"/>
        <v>COND. MIN.</v>
      </c>
      <c r="R1316" s="625"/>
      <c r="S1316" s="625"/>
      <c r="T1316" s="625"/>
      <c r="U1316" s="625"/>
      <c r="V1316" s="356">
        <f t="shared" si="3140"/>
        <v>-0.11999998241662979</v>
      </c>
      <c r="W1316" s="356">
        <f t="shared" si="3141"/>
        <v>-16.990000009536743</v>
      </c>
      <c r="X1316" s="361" t="str">
        <f t="shared" ref="X1316" si="3283">IF(V1316&gt;0,"NORTE","SUL")</f>
        <v>SUL</v>
      </c>
      <c r="Y1316" s="361" t="str">
        <f t="shared" ref="Y1316" si="3284">IF(W1316&gt;0,"LESTE","OESTE")</f>
        <v>OESTE</v>
      </c>
      <c r="Z1316" s="361" t="str">
        <f t="shared" ref="Z1316" si="3285">IF(AND(X1316="SUL", Y1316="LESTE"),"SUDESTE", IF(AND(X1316="SUL", Y1316="OESTE"), "SUDOESTE", IF(AND(X1316="NORTE", Y1316="LESTE"), "NORDESTE", "NOROESTE")))</f>
        <v>SUDOESTE</v>
      </c>
      <c r="AA1316" s="676">
        <f t="shared" si="3145"/>
        <v>1</v>
      </c>
      <c r="AB1316" s="676">
        <f t="shared" ref="AB1316" si="3286">DEGREES(ASIN(AA1316))</f>
        <v>90</v>
      </c>
      <c r="AC1316" s="606"/>
    </row>
    <row r="1317" spans="1:29" ht="17.25" customHeight="1" x14ac:dyDescent="0.25">
      <c r="A1317" s="434" t="str">
        <f t="shared" si="3185"/>
        <v>MS 302</v>
      </c>
      <c r="B1317" s="661">
        <f t="shared" si="2940"/>
        <v>39</v>
      </c>
      <c r="C1317" s="661" t="str">
        <f t="shared" si="2941"/>
        <v>MS 302-39</v>
      </c>
      <c r="D1317" s="402"/>
      <c r="E1317" s="403"/>
      <c r="F1317" s="403"/>
      <c r="G1317" s="403"/>
      <c r="H1317" s="670"/>
      <c r="I1317" s="670"/>
      <c r="J1317" s="670"/>
      <c r="K1317" s="670"/>
      <c r="L1317" s="670"/>
      <c r="M1317" s="670"/>
      <c r="N1317" s="670"/>
      <c r="O1317" s="670"/>
      <c r="P1317" s="670"/>
      <c r="Q1317" s="670"/>
      <c r="R1317" s="403"/>
      <c r="S1317" s="403"/>
      <c r="T1317" s="403"/>
      <c r="U1317" s="403"/>
      <c r="V1317" s="677"/>
      <c r="W1317" s="677"/>
      <c r="X1317" s="670"/>
      <c r="Y1317" s="670"/>
      <c r="Z1317" s="670"/>
      <c r="AA1317" s="670"/>
      <c r="AB1317" s="670"/>
      <c r="AC1317" s="403"/>
    </row>
    <row r="1318" spans="1:29" ht="17.25" customHeight="1" x14ac:dyDescent="0.25">
      <c r="A1318" s="434" t="str">
        <f t="shared" si="3185"/>
        <v>MS 302</v>
      </c>
      <c r="B1318" s="661">
        <f t="shared" si="2940"/>
        <v>40</v>
      </c>
      <c r="C1318" s="661" t="str">
        <f t="shared" si="2941"/>
        <v>MS 302-40</v>
      </c>
      <c r="D1318" s="346">
        <f t="shared" ref="D1318:D1354" si="3287">D127</f>
        <v>42160</v>
      </c>
      <c r="E1318" s="347">
        <v>7161910.4881999996</v>
      </c>
      <c r="F1318" s="348">
        <v>665730.85380000004</v>
      </c>
      <c r="G1318" s="373">
        <v>893.43399999999997</v>
      </c>
      <c r="H1318" s="670"/>
      <c r="I1318" s="670"/>
      <c r="J1318" s="670"/>
      <c r="K1318" s="670"/>
      <c r="L1318" s="670"/>
      <c r="M1318" s="670"/>
      <c r="N1318" s="670"/>
      <c r="O1318" s="670"/>
      <c r="P1318" s="670"/>
      <c r="Q1318" s="670"/>
      <c r="R1318" s="403"/>
      <c r="S1318" s="403"/>
      <c r="T1318" s="403"/>
      <c r="U1318" s="403"/>
      <c r="V1318" s="677"/>
      <c r="W1318" s="677"/>
      <c r="X1318" s="670"/>
      <c r="Y1318" s="670"/>
      <c r="Z1318" s="670"/>
      <c r="AA1318" s="670"/>
      <c r="AB1318" s="670"/>
      <c r="AC1318" s="403"/>
    </row>
    <row r="1319" spans="1:29" ht="17.25" customHeight="1" x14ac:dyDescent="0.25">
      <c r="A1319" s="434" t="str">
        <f t="shared" si="3185"/>
        <v>MS 302</v>
      </c>
      <c r="B1319" s="661">
        <f t="shared" ref="B1319:B1427" si="3288">IF(A1318=A1319,B1318+1,1)</f>
        <v>41</v>
      </c>
      <c r="C1319" s="661" t="str">
        <f t="shared" ref="C1319:C1427" si="3289">A1319&amp;"-"&amp;B1319</f>
        <v>MS 302-41</v>
      </c>
      <c r="D1319" s="346">
        <f t="shared" si="3287"/>
        <v>42174</v>
      </c>
      <c r="E1319" s="347">
        <v>7161910.4929999998</v>
      </c>
      <c r="F1319" s="348">
        <v>665730.84840000002</v>
      </c>
      <c r="G1319" s="348">
        <v>893.41499999999996</v>
      </c>
      <c r="H1319" s="356">
        <f t="shared" ref="H1319" si="3290">SQRT((E1319-E1318)^2+(F1319-F1318)^2)*100</f>
        <v>0.72249569164226179</v>
      </c>
      <c r="I1319" s="356">
        <f>SQRT((E1319-$E$1318)^2+(F1319-$F$1318)^2)*100</f>
        <v>0.72249569164226179</v>
      </c>
      <c r="J1319" s="356">
        <f t="shared" ref="J1319" si="3291">(G1319-G1318)*100</f>
        <v>-1.9000000000005457</v>
      </c>
      <c r="K1319" s="356">
        <f>(G1319-$G$1318)*100</f>
        <v>-1.9000000000005457</v>
      </c>
      <c r="L1319" s="356">
        <f t="shared" ref="L1319" si="3292">H1319/(D1319-D1318)</f>
        <v>5.1606835117304413E-2</v>
      </c>
      <c r="M1319" s="356">
        <f t="shared" ref="M1319" si="3293">ABS(J1319/(D1319-D1318))</f>
        <v>0.1357142857143247</v>
      </c>
      <c r="N1319" s="398" t="str">
        <f t="shared" ref="N1319:N1343" si="3294">IF(L1319&lt;=0.25,"OK",IF(AND(0.25&lt;L1319,L1319&lt;=1),"ATENÇÃO",IF(AND(1&lt;L1319,L1319&lt;=4),"ALERTA",IF(AND(4&lt;L1319,L1319&lt;=14),"INTERVENÇÃO","PARALISAÇÃO"))))</f>
        <v>OK</v>
      </c>
      <c r="O1319" s="398" t="str">
        <f t="shared" ref="O1319:O1343" si="3295">IF(M1319&lt;=0.25,"OK",IF(AND(0.25&lt;M1319,M1319&lt;=1),"ATENÇÃO",IF(AND(1&lt;M1319,M1319&lt;=4),"ALERTA",IF(AND(4&lt;M1319,M1319&lt;=14),"INTERVENÇÃO","PARALISAÇÃO"))))</f>
        <v>OK</v>
      </c>
      <c r="P1319" s="398" t="str">
        <f t="shared" ref="P1319:P1355" si="3296">IF(L1319&lt;=1,"COND. MIN.",IF(AND(1&lt;L1319, L1319&lt;=2),"ATENÇÃO",IF(AND(2&lt;L1319,L1319&lt;=5),"ALERTA","INTERVENÇÃO")))</f>
        <v>COND. MIN.</v>
      </c>
      <c r="Q1319" s="398" t="str">
        <f t="shared" ref="Q1319:Q1355" si="3297">IF(M1319&lt;=2,"COND. MIN.",IF(AND(2&lt;M1319, M1319&lt;=4),"ATENÇÃO",IF(AND(4&lt;M1319, M1319&lt;=10),"ALERTA","INTERVENÇÃO")))</f>
        <v>COND. MIN.</v>
      </c>
      <c r="R1319" s="625"/>
      <c r="S1319" s="625"/>
      <c r="T1319" s="625"/>
      <c r="U1319" s="625"/>
      <c r="V1319" s="356">
        <f t="shared" ref="V1319:V1355" si="3298">(E1319-$E$1318)*100</f>
        <v>0.48000002279877663</v>
      </c>
      <c r="W1319" s="356">
        <f t="shared" ref="W1319:W1355" si="3299">(F1319-$F$1318)*100</f>
        <v>-0.54000000236555934</v>
      </c>
      <c r="X1319" s="361" t="str">
        <f t="shared" ref="X1319" si="3300">IF(V1319&gt;0,"NORTE","SUL")</f>
        <v>NORTE</v>
      </c>
      <c r="Y1319" s="361" t="str">
        <f t="shared" ref="Y1319" si="3301">IF(W1319&gt;0,"LESTE","OESTE")</f>
        <v>OESTE</v>
      </c>
      <c r="Z1319" s="361" t="str">
        <f t="shared" ref="Z1319" si="3302">IF(AND(X1319="SUL", Y1319="LESTE"),"SUDESTE", IF(AND(X1319="SUL", Y1319="OESTE"), "SUDOESTE", IF(AND(X1319="NORTE", Y1319="LESTE"), "NORDESTE", "NOROESTE")))</f>
        <v>NOROESTE</v>
      </c>
      <c r="AA1319" s="676">
        <f t="shared" ref="AA1319:AA1355" si="3303">ABS(ROUND(W1319,2)/ROUND(I1319,2))</f>
        <v>0.75000000000000011</v>
      </c>
      <c r="AB1319" s="676">
        <f t="shared" ref="AB1319" si="3304">DEGREES(ASIN(AA1319))</f>
        <v>48.590377890729158</v>
      </c>
      <c r="AC1319" s="606" t="s">
        <v>196</v>
      </c>
    </row>
    <row r="1320" spans="1:29" ht="17.25" customHeight="1" x14ac:dyDescent="0.25">
      <c r="A1320" s="434" t="str">
        <f t="shared" si="3185"/>
        <v>MS 302</v>
      </c>
      <c r="B1320" s="661">
        <f t="shared" si="3288"/>
        <v>42</v>
      </c>
      <c r="C1320" s="661" t="str">
        <f t="shared" si="3289"/>
        <v>MS 302-42</v>
      </c>
      <c r="D1320" s="346">
        <f t="shared" si="3287"/>
        <v>42181</v>
      </c>
      <c r="E1320" s="347">
        <v>7161910.4984999998</v>
      </c>
      <c r="F1320" s="348">
        <v>665730.83680000005</v>
      </c>
      <c r="G1320" s="348">
        <v>893.41099999999994</v>
      </c>
      <c r="H1320" s="356">
        <f t="shared" ref="H1320:H1321" si="3305">SQRT((E1320-E1319)^2+(F1320-F1319)^2)*100</f>
        <v>1.2837834667517385</v>
      </c>
      <c r="I1320" s="356">
        <f t="shared" ref="I1320:I1321" si="3306">SQRT((E1320-$E$1318)^2+(F1320-$F$1318)^2)*100</f>
        <v>1.9876871077443261</v>
      </c>
      <c r="J1320" s="356">
        <f t="shared" ref="J1320:J1321" si="3307">(G1320-G1319)*100</f>
        <v>-0.40000000000190994</v>
      </c>
      <c r="K1320" s="356">
        <f t="shared" ref="K1320:K1321" si="3308">(G1320-$G$1318)*100</f>
        <v>-2.3000000000024556</v>
      </c>
      <c r="L1320" s="356">
        <f t="shared" ref="L1320:L1321" si="3309">H1320/(D1320-D1319)</f>
        <v>0.18339763810739121</v>
      </c>
      <c r="M1320" s="356">
        <f t="shared" ref="M1320:M1321" si="3310">ABS(J1320/(D1320-D1319))</f>
        <v>5.7142857143129992E-2</v>
      </c>
      <c r="N1320" s="398" t="str">
        <f t="shared" si="3294"/>
        <v>OK</v>
      </c>
      <c r="O1320" s="398" t="str">
        <f t="shared" si="3295"/>
        <v>OK</v>
      </c>
      <c r="P1320" s="398" t="str">
        <f t="shared" si="3296"/>
        <v>COND. MIN.</v>
      </c>
      <c r="Q1320" s="398" t="str">
        <f t="shared" si="3297"/>
        <v>COND. MIN.</v>
      </c>
      <c r="R1320" s="625"/>
      <c r="S1320" s="625"/>
      <c r="T1320" s="625"/>
      <c r="U1320" s="625"/>
      <c r="V1320" s="356">
        <f t="shared" si="3298"/>
        <v>1.0300000198185444</v>
      </c>
      <c r="W1320" s="356">
        <f t="shared" si="3299"/>
        <v>-1.6999999992549419</v>
      </c>
      <c r="X1320" s="361" t="str">
        <f t="shared" ref="X1320:X1321" si="3311">IF(V1320&gt;0,"NORTE","SUL")</f>
        <v>NORTE</v>
      </c>
      <c r="Y1320" s="361" t="str">
        <f t="shared" ref="Y1320:Y1321" si="3312">IF(W1320&gt;0,"LESTE","OESTE")</f>
        <v>OESTE</v>
      </c>
      <c r="Z1320" s="361" t="str">
        <f t="shared" ref="Z1320:Z1321" si="3313">IF(AND(X1320="SUL", Y1320="LESTE"),"SUDESTE", IF(AND(X1320="SUL", Y1320="OESTE"), "SUDOESTE", IF(AND(X1320="NORTE", Y1320="LESTE"), "NORDESTE", "NOROESTE")))</f>
        <v>NOROESTE</v>
      </c>
      <c r="AA1320" s="676">
        <f t="shared" si="3303"/>
        <v>0.85427135678391963</v>
      </c>
      <c r="AB1320" s="676">
        <f t="shared" ref="AB1320:AB1321" si="3314">DEGREES(ASIN(AA1320))</f>
        <v>58.679330411587003</v>
      </c>
      <c r="AC1320" s="606"/>
    </row>
    <row r="1321" spans="1:29" ht="17.25" customHeight="1" x14ac:dyDescent="0.25">
      <c r="A1321" s="434" t="str">
        <f t="shared" si="3185"/>
        <v>MS 302</v>
      </c>
      <c r="B1321" s="661">
        <f t="shared" si="3288"/>
        <v>43</v>
      </c>
      <c r="C1321" s="661" t="str">
        <f t="shared" si="3289"/>
        <v>MS 302-43</v>
      </c>
      <c r="D1321" s="346">
        <f t="shared" si="3287"/>
        <v>42188</v>
      </c>
      <c r="E1321" s="347">
        <v>7161910.4954000004</v>
      </c>
      <c r="F1321" s="348">
        <v>665730.83059999999</v>
      </c>
      <c r="G1321" s="348">
        <v>893.39800000000002</v>
      </c>
      <c r="H1321" s="356">
        <f t="shared" si="3305"/>
        <v>0.69318105128363106</v>
      </c>
      <c r="I1321" s="356">
        <f t="shared" si="3306"/>
        <v>2.4291562612254425</v>
      </c>
      <c r="J1321" s="356">
        <f t="shared" si="3307"/>
        <v>-1.2999999999919964</v>
      </c>
      <c r="K1321" s="356">
        <f t="shared" si="3308"/>
        <v>-3.5999999999944521</v>
      </c>
      <c r="L1321" s="356">
        <f t="shared" si="3309"/>
        <v>9.9025864469090147E-2</v>
      </c>
      <c r="M1321" s="356">
        <f t="shared" si="3310"/>
        <v>0.18571428571314236</v>
      </c>
      <c r="N1321" s="398" t="str">
        <f t="shared" si="3294"/>
        <v>OK</v>
      </c>
      <c r="O1321" s="398" t="str">
        <f t="shared" si="3295"/>
        <v>OK</v>
      </c>
      <c r="P1321" s="398" t="str">
        <f t="shared" si="3296"/>
        <v>COND. MIN.</v>
      </c>
      <c r="Q1321" s="398" t="str">
        <f t="shared" si="3297"/>
        <v>COND. MIN.</v>
      </c>
      <c r="R1321" s="625"/>
      <c r="S1321" s="625"/>
      <c r="T1321" s="625"/>
      <c r="U1321" s="625"/>
      <c r="V1321" s="356">
        <f t="shared" si="3298"/>
        <v>0.72000008076429367</v>
      </c>
      <c r="W1321" s="356">
        <f t="shared" si="3299"/>
        <v>-2.3200000054202974</v>
      </c>
      <c r="X1321" s="361" t="str">
        <f t="shared" si="3311"/>
        <v>NORTE</v>
      </c>
      <c r="Y1321" s="361" t="str">
        <f t="shared" si="3312"/>
        <v>OESTE</v>
      </c>
      <c r="Z1321" s="361" t="str">
        <f t="shared" si="3313"/>
        <v>NOROESTE</v>
      </c>
      <c r="AA1321" s="676">
        <f t="shared" si="3303"/>
        <v>0.95473251028806572</v>
      </c>
      <c r="AB1321" s="676">
        <f t="shared" si="3314"/>
        <v>72.694550295592009</v>
      </c>
      <c r="AC1321" s="606"/>
    </row>
    <row r="1322" spans="1:29" ht="17.25" customHeight="1" x14ac:dyDescent="0.25">
      <c r="A1322" s="434" t="str">
        <f t="shared" si="3185"/>
        <v>MS 302</v>
      </c>
      <c r="B1322" s="661">
        <f t="shared" si="3288"/>
        <v>44</v>
      </c>
      <c r="C1322" s="661" t="str">
        <f t="shared" si="3289"/>
        <v>MS 302-44</v>
      </c>
      <c r="D1322" s="346">
        <f t="shared" si="3287"/>
        <v>42195</v>
      </c>
      <c r="E1322" s="347">
        <v>7161910.4782999996</v>
      </c>
      <c r="F1322" s="348">
        <v>665730.82079999999</v>
      </c>
      <c r="G1322" s="348">
        <v>893.39400000000001</v>
      </c>
      <c r="H1322" s="356">
        <f t="shared" ref="H1322:H1323" si="3315">SQRT((E1322-E1321)^2+(F1322-F1321)^2)*100</f>
        <v>1.9709135591981379</v>
      </c>
      <c r="I1322" s="356">
        <f t="shared" ref="I1322:I1323" si="3316">SQRT((E1322-$E$1318)^2+(F1322-$F$1318)^2)*100</f>
        <v>3.4453011515728895</v>
      </c>
      <c r="J1322" s="356">
        <f t="shared" ref="J1322:J1323" si="3317">(G1322-G1321)*100</f>
        <v>-0.40000000000190994</v>
      </c>
      <c r="K1322" s="356">
        <f t="shared" ref="K1322:K1323" si="3318">(G1322-$G$1318)*100</f>
        <v>-3.999999999996362</v>
      </c>
      <c r="L1322" s="356">
        <f t="shared" ref="L1322:L1323" si="3319">H1322/(D1322-D1321)</f>
        <v>0.28155907988544826</v>
      </c>
      <c r="M1322" s="356">
        <f t="shared" ref="M1322:M1323" si="3320">ABS(J1322/(D1322-D1321))</f>
        <v>5.7142857143129992E-2</v>
      </c>
      <c r="N1322" s="398" t="str">
        <f t="shared" si="3294"/>
        <v>ATENÇÃO</v>
      </c>
      <c r="O1322" s="398" t="str">
        <f t="shared" si="3295"/>
        <v>OK</v>
      </c>
      <c r="P1322" s="398" t="str">
        <f t="shared" si="3296"/>
        <v>COND. MIN.</v>
      </c>
      <c r="Q1322" s="398" t="str">
        <f t="shared" si="3297"/>
        <v>COND. MIN.</v>
      </c>
      <c r="R1322" s="625"/>
      <c r="S1322" s="625"/>
      <c r="T1322" s="625"/>
      <c r="U1322" s="625"/>
      <c r="V1322" s="356">
        <f t="shared" si="3298"/>
        <v>-0.98999999463558197</v>
      </c>
      <c r="W1322" s="356">
        <f t="shared" si="3299"/>
        <v>-3.3000000054016709</v>
      </c>
      <c r="X1322" s="361" t="str">
        <f t="shared" ref="X1322:X1323" si="3321">IF(V1322&gt;0,"NORTE","SUL")</f>
        <v>SUL</v>
      </c>
      <c r="Y1322" s="361" t="str">
        <f t="shared" ref="Y1322:Y1323" si="3322">IF(W1322&gt;0,"LESTE","OESTE")</f>
        <v>OESTE</v>
      </c>
      <c r="Z1322" s="361" t="str">
        <f t="shared" ref="Z1322:Z1323" si="3323">IF(AND(X1322="SUL", Y1322="LESTE"),"SUDESTE", IF(AND(X1322="SUL", Y1322="OESTE"), "SUDOESTE", IF(AND(X1322="NORTE", Y1322="LESTE"), "NORDESTE", "NOROESTE")))</f>
        <v>SUDOESTE</v>
      </c>
      <c r="AA1322" s="676">
        <f t="shared" si="3303"/>
        <v>0.9565217391304347</v>
      </c>
      <c r="AB1322" s="676">
        <f t="shared" ref="AB1322:AB1323" si="3324">DEGREES(ASIN(AA1322))</f>
        <v>73.042573705827678</v>
      </c>
      <c r="AC1322" s="606"/>
    </row>
    <row r="1323" spans="1:29" ht="17.25" customHeight="1" x14ac:dyDescent="0.25">
      <c r="A1323" s="415" t="str">
        <f t="shared" ref="A1323:A1431" si="3325">A1322</f>
        <v>MS 302</v>
      </c>
      <c r="B1323" s="661">
        <f t="shared" si="3288"/>
        <v>45</v>
      </c>
      <c r="C1323" s="661" t="str">
        <f t="shared" si="3289"/>
        <v>MS 302-45</v>
      </c>
      <c r="D1323" s="346">
        <f t="shared" si="3287"/>
        <v>42202</v>
      </c>
      <c r="E1323" s="347">
        <v>7161910.4484000001</v>
      </c>
      <c r="F1323" s="348">
        <v>665730.85160000005</v>
      </c>
      <c r="G1323" s="348">
        <v>893.38</v>
      </c>
      <c r="H1323" s="356">
        <f t="shared" si="3315"/>
        <v>4.2926098985595624</v>
      </c>
      <c r="I1323" s="356">
        <f t="shared" si="3316"/>
        <v>3.9860757090444503</v>
      </c>
      <c r="J1323" s="356">
        <f t="shared" si="3317"/>
        <v>-1.4000000000010004</v>
      </c>
      <c r="K1323" s="356">
        <f t="shared" si="3318"/>
        <v>-5.3999999999973625</v>
      </c>
      <c r="L1323" s="356">
        <f t="shared" si="3319"/>
        <v>0.61322998550850893</v>
      </c>
      <c r="M1323" s="356">
        <f t="shared" si="3320"/>
        <v>0.20000000000014292</v>
      </c>
      <c r="N1323" s="398" t="str">
        <f t="shared" si="3294"/>
        <v>ATENÇÃO</v>
      </c>
      <c r="O1323" s="398" t="str">
        <f t="shared" si="3295"/>
        <v>OK</v>
      </c>
      <c r="P1323" s="398" t="str">
        <f t="shared" si="3296"/>
        <v>COND. MIN.</v>
      </c>
      <c r="Q1323" s="398" t="str">
        <f t="shared" si="3297"/>
        <v>COND. MIN.</v>
      </c>
      <c r="R1323" s="625"/>
      <c r="S1323" s="625"/>
      <c r="T1323" s="625"/>
      <c r="U1323" s="625"/>
      <c r="V1323" s="356">
        <f t="shared" si="3298"/>
        <v>-3.9799999445676804</v>
      </c>
      <c r="W1323" s="356">
        <f t="shared" si="3299"/>
        <v>-0.2199999988079071</v>
      </c>
      <c r="X1323" s="361" t="str">
        <f t="shared" si="3321"/>
        <v>SUL</v>
      </c>
      <c r="Y1323" s="361" t="str">
        <f t="shared" si="3322"/>
        <v>OESTE</v>
      </c>
      <c r="Z1323" s="361" t="str">
        <f t="shared" si="3323"/>
        <v>SUDOESTE</v>
      </c>
      <c r="AA1323" s="676">
        <f t="shared" si="3303"/>
        <v>5.5137844611528819E-2</v>
      </c>
      <c r="AB1323" s="676">
        <f t="shared" si="3324"/>
        <v>3.1607687213819076</v>
      </c>
      <c r="AC1323" s="606"/>
    </row>
    <row r="1324" spans="1:29" ht="17.25" customHeight="1" x14ac:dyDescent="0.25">
      <c r="A1324" s="415" t="str">
        <f t="shared" si="3325"/>
        <v>MS 302</v>
      </c>
      <c r="B1324" s="661">
        <f t="shared" si="3288"/>
        <v>46</v>
      </c>
      <c r="C1324" s="661" t="str">
        <f t="shared" si="3289"/>
        <v>MS 302-46</v>
      </c>
      <c r="D1324" s="346">
        <f t="shared" si="3287"/>
        <v>42209</v>
      </c>
      <c r="E1324" s="347">
        <v>7161910.4780999999</v>
      </c>
      <c r="F1324" s="348">
        <v>665730.81680000003</v>
      </c>
      <c r="G1324" s="348">
        <v>893.37400000000002</v>
      </c>
      <c r="H1324" s="356">
        <f t="shared" ref="H1324:H1325" si="3326">SQRT((E1324-E1323)^2+(F1324-F1323)^2)*100</f>
        <v>4.575073761206637</v>
      </c>
      <c r="I1324" s="356">
        <f t="shared" ref="I1324:I1325" si="3327">SQRT((E1324-$E$1318)^2+(F1324-$F$1318)^2)*100</f>
        <v>3.8353748094293518</v>
      </c>
      <c r="J1324" s="356">
        <f t="shared" ref="J1324:J1325" si="3328">(G1324-G1323)*100</f>
        <v>-0.59999999999718057</v>
      </c>
      <c r="K1324" s="356">
        <f t="shared" ref="K1324:K1325" si="3329">(G1324-$G$1318)*100</f>
        <v>-5.999999999994543</v>
      </c>
      <c r="L1324" s="356">
        <f t="shared" ref="L1324:L1325" si="3330">H1324/(D1324-D1323)</f>
        <v>0.6535819658866624</v>
      </c>
      <c r="M1324" s="356">
        <f t="shared" ref="M1324:M1325" si="3331">ABS(J1324/(D1324-D1323))</f>
        <v>8.571428571388294E-2</v>
      </c>
      <c r="N1324" s="398" t="str">
        <f t="shared" si="3294"/>
        <v>ATENÇÃO</v>
      </c>
      <c r="O1324" s="398" t="str">
        <f t="shared" si="3295"/>
        <v>OK</v>
      </c>
      <c r="P1324" s="398" t="str">
        <f t="shared" si="3296"/>
        <v>COND. MIN.</v>
      </c>
      <c r="Q1324" s="398" t="str">
        <f t="shared" si="3297"/>
        <v>COND. MIN.</v>
      </c>
      <c r="R1324" s="625"/>
      <c r="S1324" s="625"/>
      <c r="T1324" s="625"/>
      <c r="U1324" s="625"/>
      <c r="V1324" s="356">
        <f t="shared" si="3298"/>
        <v>-1.0099999606609344</v>
      </c>
      <c r="W1324" s="356">
        <f t="shared" si="3299"/>
        <v>-3.7000000011175871</v>
      </c>
      <c r="X1324" s="361" t="str">
        <f t="shared" ref="X1324:X1325" si="3332">IF(V1324&gt;0,"NORTE","SUL")</f>
        <v>SUL</v>
      </c>
      <c r="Y1324" s="361" t="str">
        <f t="shared" ref="Y1324:Y1325" si="3333">IF(W1324&gt;0,"LESTE","OESTE")</f>
        <v>OESTE</v>
      </c>
      <c r="Z1324" s="361" t="str">
        <f t="shared" ref="Z1324:Z1325" si="3334">IF(AND(X1324="SUL", Y1324="LESTE"),"SUDESTE", IF(AND(X1324="SUL", Y1324="OESTE"), "SUDOESTE", IF(AND(X1324="NORTE", Y1324="LESTE"), "NORDESTE", "NOROESTE")))</f>
        <v>SUDOESTE</v>
      </c>
      <c r="AA1324" s="676">
        <f t="shared" si="3303"/>
        <v>0.96354166666666674</v>
      </c>
      <c r="AB1324" s="676">
        <f t="shared" ref="AB1324:AB1325" si="3335">DEGREES(ASIN(AA1324))</f>
        <v>74.480975596570659</v>
      </c>
      <c r="AC1324" s="606"/>
    </row>
    <row r="1325" spans="1:29" ht="17.25" customHeight="1" x14ac:dyDescent="0.25">
      <c r="A1325" s="415" t="str">
        <f t="shared" si="3325"/>
        <v>MS 302</v>
      </c>
      <c r="B1325" s="661">
        <f t="shared" si="3288"/>
        <v>47</v>
      </c>
      <c r="C1325" s="661" t="str">
        <f t="shared" si="3289"/>
        <v>MS 302-47</v>
      </c>
      <c r="D1325" s="346">
        <f t="shared" si="3287"/>
        <v>42216</v>
      </c>
      <c r="E1325" s="347">
        <v>7161910.4959000004</v>
      </c>
      <c r="F1325" s="348">
        <v>665730.81920000003</v>
      </c>
      <c r="G1325" s="348">
        <v>893.37099999999998</v>
      </c>
      <c r="H1325" s="356">
        <f t="shared" si="3326"/>
        <v>1.7961069501936846</v>
      </c>
      <c r="I1325" s="356">
        <f t="shared" si="3327"/>
        <v>3.5446438673592642</v>
      </c>
      <c r="J1325" s="356">
        <f t="shared" si="3328"/>
        <v>-0.30000000000427463</v>
      </c>
      <c r="K1325" s="356">
        <f t="shared" si="3329"/>
        <v>-6.2999999999988177</v>
      </c>
      <c r="L1325" s="356">
        <f t="shared" si="3330"/>
        <v>0.2565867071705264</v>
      </c>
      <c r="M1325" s="356">
        <f t="shared" si="3331"/>
        <v>4.2857142857753515E-2</v>
      </c>
      <c r="N1325" s="398" t="str">
        <f t="shared" si="3294"/>
        <v>ATENÇÃO</v>
      </c>
      <c r="O1325" s="398" t="str">
        <f t="shared" si="3295"/>
        <v>OK</v>
      </c>
      <c r="P1325" s="398" t="str">
        <f t="shared" si="3296"/>
        <v>COND. MIN.</v>
      </c>
      <c r="Q1325" s="398" t="str">
        <f t="shared" si="3297"/>
        <v>COND. MIN.</v>
      </c>
      <c r="R1325" s="625"/>
      <c r="S1325" s="625"/>
      <c r="T1325" s="625"/>
      <c r="U1325" s="625"/>
      <c r="V1325" s="356">
        <f t="shared" si="3298"/>
        <v>0.77000008895993233</v>
      </c>
      <c r="W1325" s="356">
        <f t="shared" si="3299"/>
        <v>-3.460000001359731</v>
      </c>
      <c r="X1325" s="361" t="str">
        <f t="shared" si="3332"/>
        <v>NORTE</v>
      </c>
      <c r="Y1325" s="361" t="str">
        <f t="shared" si="3333"/>
        <v>OESTE</v>
      </c>
      <c r="Z1325" s="361" t="str">
        <f t="shared" si="3334"/>
        <v>NOROESTE</v>
      </c>
      <c r="AA1325" s="676">
        <f t="shared" si="3303"/>
        <v>0.97740112994350281</v>
      </c>
      <c r="AB1325" s="676">
        <f t="shared" si="3335"/>
        <v>77.795997640131858</v>
      </c>
      <c r="AC1325" s="606"/>
    </row>
    <row r="1326" spans="1:29" ht="17.25" customHeight="1" x14ac:dyDescent="0.25">
      <c r="A1326" s="415" t="str">
        <f t="shared" si="3325"/>
        <v>MS 302</v>
      </c>
      <c r="B1326" s="661">
        <f t="shared" si="3288"/>
        <v>48</v>
      </c>
      <c r="C1326" s="661" t="str">
        <f t="shared" si="3289"/>
        <v>MS 302-48</v>
      </c>
      <c r="D1326" s="346">
        <f t="shared" si="3287"/>
        <v>42223</v>
      </c>
      <c r="E1326" s="347">
        <v>7161910.4802999999</v>
      </c>
      <c r="F1326" s="348">
        <v>665730.80570000003</v>
      </c>
      <c r="G1326" s="348">
        <v>893.35500000000002</v>
      </c>
      <c r="H1326" s="356">
        <f t="shared" ref="H1326" si="3336">SQRT((E1326-E1325)^2+(F1326-F1325)^2)*100</f>
        <v>2.0630317881186158</v>
      </c>
      <c r="I1326" s="356">
        <f t="shared" ref="I1326" si="3337">SQRT((E1326-$E$1318)^2+(F1326-$F$1318)^2)*100</f>
        <v>4.874443553238085</v>
      </c>
      <c r="J1326" s="356">
        <f t="shared" ref="J1326" si="3338">(G1326-G1325)*100</f>
        <v>-1.5999999999962711</v>
      </c>
      <c r="K1326" s="356">
        <f t="shared" ref="K1326" si="3339">(G1326-$G$1318)*100</f>
        <v>-7.8999999999950887</v>
      </c>
      <c r="L1326" s="356">
        <f t="shared" ref="L1326" si="3340">H1326/(D1326-D1325)</f>
        <v>0.29471882687408796</v>
      </c>
      <c r="M1326" s="356">
        <f t="shared" ref="M1326" si="3341">ABS(J1326/(D1326-D1325))</f>
        <v>0.22857142857089588</v>
      </c>
      <c r="N1326" s="398" t="str">
        <f t="shared" si="3294"/>
        <v>ATENÇÃO</v>
      </c>
      <c r="O1326" s="398" t="str">
        <f t="shared" si="3295"/>
        <v>OK</v>
      </c>
      <c r="P1326" s="398" t="str">
        <f t="shared" si="3296"/>
        <v>COND. MIN.</v>
      </c>
      <c r="Q1326" s="398" t="str">
        <f t="shared" si="3297"/>
        <v>COND. MIN.</v>
      </c>
      <c r="R1326" s="625"/>
      <c r="S1326" s="625"/>
      <c r="T1326" s="625"/>
      <c r="U1326" s="625"/>
      <c r="V1326" s="356">
        <f t="shared" si="3298"/>
        <v>-0.78999996185302734</v>
      </c>
      <c r="W1326" s="356">
        <f t="shared" si="3299"/>
        <v>-4.8100000014528632</v>
      </c>
      <c r="X1326" s="361" t="str">
        <f t="shared" ref="X1326" si="3342">IF(V1326&gt;0,"NORTE","SUL")</f>
        <v>SUL</v>
      </c>
      <c r="Y1326" s="361" t="str">
        <f t="shared" ref="Y1326" si="3343">IF(W1326&gt;0,"LESTE","OESTE")</f>
        <v>OESTE</v>
      </c>
      <c r="Z1326" s="361" t="str">
        <f t="shared" ref="Z1326" si="3344">IF(AND(X1326="SUL", Y1326="LESTE"),"SUDESTE", IF(AND(X1326="SUL", Y1326="OESTE"), "SUDOESTE", IF(AND(X1326="NORTE", Y1326="LESTE"), "NORDESTE", "NOROESTE")))</f>
        <v>SUDOESTE</v>
      </c>
      <c r="AA1326" s="676">
        <f t="shared" si="3303"/>
        <v>0.98767967145790547</v>
      </c>
      <c r="AB1326" s="676">
        <f t="shared" ref="AB1326" si="3345">DEGREES(ASIN(AA1326))</f>
        <v>80.996825391961963</v>
      </c>
      <c r="AC1326" s="606"/>
    </row>
    <row r="1327" spans="1:29" ht="17.25" customHeight="1" x14ac:dyDescent="0.25">
      <c r="A1327" s="415" t="str">
        <f t="shared" si="3325"/>
        <v>MS 302</v>
      </c>
      <c r="B1327" s="661">
        <f t="shared" si="3288"/>
        <v>49</v>
      </c>
      <c r="C1327" s="661" t="str">
        <f t="shared" si="3289"/>
        <v>MS 302-49</v>
      </c>
      <c r="D1327" s="346">
        <f t="shared" si="3287"/>
        <v>42230</v>
      </c>
      <c r="E1327" s="347">
        <v>7161910.4881999996</v>
      </c>
      <c r="F1327" s="348">
        <v>665730.80429999996</v>
      </c>
      <c r="G1327" s="348">
        <v>893.35400000000004</v>
      </c>
      <c r="H1327" s="356">
        <f t="shared" ref="H1327:H1329" si="3346">SQRT((E1327-E1326)^2+(F1327-F1326)^2)*100</f>
        <v>0.80230913093999168</v>
      </c>
      <c r="I1327" s="356">
        <f t="shared" ref="I1327:I1329" si="3347">SQRT((E1327-$E$1318)^2+(F1327-$F$1318)^2)*100</f>
        <v>4.9500000081025064</v>
      </c>
      <c r="J1327" s="356">
        <f t="shared" ref="J1327:J1329" si="3348">(G1327-G1326)*100</f>
        <v>-9.9999999997635314E-2</v>
      </c>
      <c r="K1327" s="356">
        <f t="shared" ref="K1327:K1329" si="3349">(G1327-$G$1318)*100</f>
        <v>-7.999999999992724</v>
      </c>
      <c r="L1327" s="356">
        <f t="shared" ref="L1327:L1329" si="3350">H1327/(D1327-D1326)</f>
        <v>0.11461559013428453</v>
      </c>
      <c r="M1327" s="356">
        <f t="shared" ref="M1327:M1329" si="3351">ABS(J1327/(D1327-D1326))</f>
        <v>1.4285714285376474E-2</v>
      </c>
      <c r="N1327" s="398" t="str">
        <f t="shared" si="3294"/>
        <v>OK</v>
      </c>
      <c r="O1327" s="398" t="str">
        <f t="shared" si="3295"/>
        <v>OK</v>
      </c>
      <c r="P1327" s="398" t="str">
        <f t="shared" si="3296"/>
        <v>COND. MIN.</v>
      </c>
      <c r="Q1327" s="398" t="str">
        <f t="shared" si="3297"/>
        <v>COND. MIN.</v>
      </c>
      <c r="R1327" s="625"/>
      <c r="S1327" s="625"/>
      <c r="T1327" s="625"/>
      <c r="U1327" s="625"/>
      <c r="V1327" s="356">
        <f t="shared" si="3298"/>
        <v>0</v>
      </c>
      <c r="W1327" s="356">
        <f t="shared" si="3299"/>
        <v>-4.9500000081025064</v>
      </c>
      <c r="X1327" s="361" t="str">
        <f t="shared" ref="X1327:X1329" si="3352">IF(V1327&gt;0,"NORTE","SUL")</f>
        <v>SUL</v>
      </c>
      <c r="Y1327" s="361" t="str">
        <f t="shared" ref="Y1327:Y1329" si="3353">IF(W1327&gt;0,"LESTE","OESTE")</f>
        <v>OESTE</v>
      </c>
      <c r="Z1327" s="361" t="str">
        <f t="shared" ref="Z1327:Z1329" si="3354">IF(AND(X1327="SUL", Y1327="LESTE"),"SUDESTE", IF(AND(X1327="SUL", Y1327="OESTE"), "SUDOESTE", IF(AND(X1327="NORTE", Y1327="LESTE"), "NORDESTE", "NOROESTE")))</f>
        <v>SUDOESTE</v>
      </c>
      <c r="AA1327" s="676">
        <f t="shared" si="3303"/>
        <v>1</v>
      </c>
      <c r="AB1327" s="676">
        <f t="shared" ref="AB1327:AB1329" si="3355">DEGREES(ASIN(AA1327))</f>
        <v>90</v>
      </c>
      <c r="AC1327" s="606"/>
    </row>
    <row r="1328" spans="1:29" ht="17.25" customHeight="1" x14ac:dyDescent="0.25">
      <c r="A1328" s="415" t="str">
        <f t="shared" si="3325"/>
        <v>MS 302</v>
      </c>
      <c r="B1328" s="661">
        <f t="shared" si="3288"/>
        <v>50</v>
      </c>
      <c r="C1328" s="661" t="str">
        <f t="shared" si="3289"/>
        <v>MS 302-50</v>
      </c>
      <c r="D1328" s="346">
        <f t="shared" si="3287"/>
        <v>42244</v>
      </c>
      <c r="E1328" s="347">
        <v>7161910.4819999998</v>
      </c>
      <c r="F1328" s="348">
        <v>665730.80469999998</v>
      </c>
      <c r="G1328" s="348">
        <v>893.34</v>
      </c>
      <c r="H1328" s="356">
        <f t="shared" si="3346"/>
        <v>0.6212889541031078</v>
      </c>
      <c r="I1328" s="356">
        <f t="shared" si="3347"/>
        <v>4.9489897984586868</v>
      </c>
      <c r="J1328" s="356">
        <f t="shared" si="3348"/>
        <v>-1.4000000000010004</v>
      </c>
      <c r="K1328" s="356">
        <f t="shared" si="3349"/>
        <v>-9.3999999999937245</v>
      </c>
      <c r="L1328" s="356">
        <f t="shared" si="3350"/>
        <v>4.4377782435936271E-2</v>
      </c>
      <c r="M1328" s="356">
        <f t="shared" si="3351"/>
        <v>0.10000000000007146</v>
      </c>
      <c r="N1328" s="398" t="str">
        <f t="shared" si="3294"/>
        <v>OK</v>
      </c>
      <c r="O1328" s="398" t="str">
        <f t="shared" si="3295"/>
        <v>OK</v>
      </c>
      <c r="P1328" s="398" t="str">
        <f t="shared" si="3296"/>
        <v>COND. MIN.</v>
      </c>
      <c r="Q1328" s="398" t="str">
        <f t="shared" si="3297"/>
        <v>COND. MIN.</v>
      </c>
      <c r="R1328" s="625"/>
      <c r="S1328" s="625"/>
      <c r="T1328" s="625"/>
      <c r="U1328" s="625"/>
      <c r="V1328" s="356">
        <f t="shared" si="3298"/>
        <v>-0.6199999712407589</v>
      </c>
      <c r="W1328" s="356">
        <f t="shared" si="3299"/>
        <v>-4.9100000062026083</v>
      </c>
      <c r="X1328" s="361" t="str">
        <f t="shared" si="3352"/>
        <v>SUL</v>
      </c>
      <c r="Y1328" s="361" t="str">
        <f t="shared" si="3353"/>
        <v>OESTE</v>
      </c>
      <c r="Z1328" s="361" t="str">
        <f t="shared" si="3354"/>
        <v>SUDOESTE</v>
      </c>
      <c r="AA1328" s="676">
        <f t="shared" si="3303"/>
        <v>0.99191919191919187</v>
      </c>
      <c r="AB1328" s="676">
        <f t="shared" si="3355"/>
        <v>82.71116842695875</v>
      </c>
      <c r="AC1328" s="606"/>
    </row>
    <row r="1329" spans="1:29" ht="17.25" customHeight="1" x14ac:dyDescent="0.25">
      <c r="A1329" s="415" t="str">
        <f t="shared" si="3325"/>
        <v>MS 302</v>
      </c>
      <c r="B1329" s="661">
        <f t="shared" si="3288"/>
        <v>51</v>
      </c>
      <c r="C1329" s="661" t="str">
        <f t="shared" si="3289"/>
        <v>MS 302-51</v>
      </c>
      <c r="D1329" s="346">
        <f t="shared" si="3287"/>
        <v>42251</v>
      </c>
      <c r="E1329" s="347">
        <v>7161910.4992000004</v>
      </c>
      <c r="F1329" s="348">
        <v>665730.78529999999</v>
      </c>
      <c r="G1329" s="348">
        <v>893.33100000000002</v>
      </c>
      <c r="H1329" s="356">
        <f t="shared" si="3346"/>
        <v>2.592682047052596</v>
      </c>
      <c r="I1329" s="356">
        <f t="shared" si="3347"/>
        <v>6.9377590231449391</v>
      </c>
      <c r="J1329" s="356">
        <f t="shared" si="3348"/>
        <v>-0.90000000000145519</v>
      </c>
      <c r="K1329" s="356">
        <f t="shared" si="3349"/>
        <v>-10.29999999999518</v>
      </c>
      <c r="L1329" s="356">
        <f t="shared" si="3350"/>
        <v>0.37038314957894231</v>
      </c>
      <c r="M1329" s="356">
        <f t="shared" si="3351"/>
        <v>0.12857142857163645</v>
      </c>
      <c r="N1329" s="398" t="str">
        <f t="shared" si="3294"/>
        <v>ATENÇÃO</v>
      </c>
      <c r="O1329" s="398" t="str">
        <f t="shared" si="3295"/>
        <v>OK</v>
      </c>
      <c r="P1329" s="398" t="str">
        <f t="shared" si="3296"/>
        <v>COND. MIN.</v>
      </c>
      <c r="Q1329" s="398" t="str">
        <f t="shared" si="3297"/>
        <v>COND. MIN.</v>
      </c>
      <c r="R1329" s="625"/>
      <c r="S1329" s="625"/>
      <c r="T1329" s="625"/>
      <c r="U1329" s="625"/>
      <c r="V1329" s="356">
        <f t="shared" si="3298"/>
        <v>1.100000087171793</v>
      </c>
      <c r="W1329" s="356">
        <f t="shared" si="3299"/>
        <v>-6.8500000052154064</v>
      </c>
      <c r="X1329" s="361" t="str">
        <f t="shared" si="3352"/>
        <v>NORTE</v>
      </c>
      <c r="Y1329" s="361" t="str">
        <f t="shared" si="3353"/>
        <v>OESTE</v>
      </c>
      <c r="Z1329" s="361" t="str">
        <f t="shared" si="3354"/>
        <v>NOROESTE</v>
      </c>
      <c r="AA1329" s="676">
        <f t="shared" si="3303"/>
        <v>0.98703170028818432</v>
      </c>
      <c r="AB1329" s="676">
        <f t="shared" si="3355"/>
        <v>80.762603018850427</v>
      </c>
      <c r="AC1329" s="606"/>
    </row>
    <row r="1330" spans="1:29" ht="17.25" customHeight="1" x14ac:dyDescent="0.25">
      <c r="A1330" s="415" t="str">
        <f t="shared" si="3325"/>
        <v>MS 302</v>
      </c>
      <c r="B1330" s="661">
        <f t="shared" si="3288"/>
        <v>52</v>
      </c>
      <c r="C1330" s="661" t="str">
        <f t="shared" si="3289"/>
        <v>MS 302-52</v>
      </c>
      <c r="D1330" s="346">
        <f t="shared" si="3287"/>
        <v>42258</v>
      </c>
      <c r="E1330" s="347">
        <v>7161910.4837999996</v>
      </c>
      <c r="F1330" s="348">
        <v>665730.78260000004</v>
      </c>
      <c r="G1330" s="348">
        <v>893.32399999999996</v>
      </c>
      <c r="H1330" s="356">
        <f t="shared" ref="H1330" si="3356">SQRT((E1330-E1329)^2+(F1330-F1329)^2)*100</f>
        <v>1.5634897692793914</v>
      </c>
      <c r="I1330" s="356">
        <f t="shared" ref="I1330" si="3357">SQRT((E1330-$E$1318)^2+(F1330-$F$1318)^2)*100</f>
        <v>7.1335825505929611</v>
      </c>
      <c r="J1330" s="356">
        <f t="shared" ref="J1330" si="3358">(G1330-G1329)*100</f>
        <v>-0.70000000000618456</v>
      </c>
      <c r="K1330" s="356">
        <f t="shared" ref="K1330" si="3359">(G1330-$G$1318)*100</f>
        <v>-11.000000000001364</v>
      </c>
      <c r="L1330" s="356">
        <f t="shared" ref="L1330" si="3360">H1330/(D1330-D1329)</f>
        <v>0.22335568132562736</v>
      </c>
      <c r="M1330" s="356">
        <f t="shared" ref="M1330" si="3361">ABS(J1330/(D1330-D1329))</f>
        <v>0.10000000000088351</v>
      </c>
      <c r="N1330" s="398" t="str">
        <f t="shared" si="3294"/>
        <v>OK</v>
      </c>
      <c r="O1330" s="398" t="str">
        <f t="shared" si="3295"/>
        <v>OK</v>
      </c>
      <c r="P1330" s="398" t="str">
        <f t="shared" si="3296"/>
        <v>COND. MIN.</v>
      </c>
      <c r="Q1330" s="398" t="str">
        <f t="shared" si="3297"/>
        <v>COND. MIN.</v>
      </c>
      <c r="R1330" s="625"/>
      <c r="S1330" s="625"/>
      <c r="T1330" s="625"/>
      <c r="U1330" s="625"/>
      <c r="V1330" s="356">
        <f t="shared" si="3298"/>
        <v>-0.43999999761581421</v>
      </c>
      <c r="W1330" s="356">
        <f t="shared" si="3299"/>
        <v>-7.12000000057742</v>
      </c>
      <c r="X1330" s="361" t="str">
        <f t="shared" ref="X1330" si="3362">IF(V1330&gt;0,"NORTE","SUL")</f>
        <v>SUL</v>
      </c>
      <c r="Y1330" s="361" t="str">
        <f t="shared" ref="Y1330" si="3363">IF(W1330&gt;0,"LESTE","OESTE")</f>
        <v>OESTE</v>
      </c>
      <c r="Z1330" s="361" t="str">
        <f t="shared" ref="Z1330" si="3364">IF(AND(X1330="SUL", Y1330="LESTE"),"SUDESTE", IF(AND(X1330="SUL", Y1330="OESTE"), "SUDOESTE", IF(AND(X1330="NORTE", Y1330="LESTE"), "NORDESTE", "NOROESTE")))</f>
        <v>SUDOESTE</v>
      </c>
      <c r="AA1330" s="676">
        <f t="shared" si="3303"/>
        <v>0.99859747545582056</v>
      </c>
      <c r="AB1330" s="676">
        <f t="shared" ref="AB1330" si="3365">DEGREES(ASIN(AA1330))</f>
        <v>86.965105228570877</v>
      </c>
      <c r="AC1330" s="606"/>
    </row>
    <row r="1331" spans="1:29" ht="17.25" customHeight="1" x14ac:dyDescent="0.25">
      <c r="A1331" s="415" t="str">
        <f t="shared" si="3325"/>
        <v>MS 302</v>
      </c>
      <c r="B1331" s="661">
        <f t="shared" si="3288"/>
        <v>53</v>
      </c>
      <c r="C1331" s="661" t="str">
        <f t="shared" si="3289"/>
        <v>MS 302-53</v>
      </c>
      <c r="D1331" s="346">
        <f t="shared" si="3287"/>
        <v>42265</v>
      </c>
      <c r="E1331" s="347">
        <v>7161910.4863</v>
      </c>
      <c r="F1331" s="348">
        <v>665730.77509999997</v>
      </c>
      <c r="G1331" s="348">
        <v>893.31500000000005</v>
      </c>
      <c r="H1331" s="356">
        <f t="shared" ref="H1331:H1332" si="3366">SQRT((E1331-E1330)^2+(F1331-F1330)^2)*100</f>
        <v>0.79056943418524939</v>
      </c>
      <c r="I1331" s="356">
        <f t="shared" ref="I1331:I1332" si="3367">SQRT((E1331-$E$1318)^2+(F1331-$F$1318)^2)*100</f>
        <v>7.872293191645241</v>
      </c>
      <c r="J1331" s="356">
        <f t="shared" ref="J1331:J1332" si="3368">(G1331-G1330)*100</f>
        <v>-0.89999999999008651</v>
      </c>
      <c r="K1331" s="356">
        <f t="shared" ref="K1331:K1332" si="3369">(G1331-$G$1318)*100</f>
        <v>-11.899999999991451</v>
      </c>
      <c r="L1331" s="356">
        <f t="shared" ref="L1331:L1332" si="3370">H1331/(D1331-D1330)</f>
        <v>0.11293849059789277</v>
      </c>
      <c r="M1331" s="356">
        <f t="shared" ref="M1331:M1332" si="3371">ABS(J1331/(D1331-D1330))</f>
        <v>0.12857142857001236</v>
      </c>
      <c r="N1331" s="398" t="str">
        <f t="shared" si="3294"/>
        <v>OK</v>
      </c>
      <c r="O1331" s="398" t="str">
        <f t="shared" si="3295"/>
        <v>OK</v>
      </c>
      <c r="P1331" s="398" t="str">
        <f t="shared" si="3296"/>
        <v>COND. MIN.</v>
      </c>
      <c r="Q1331" s="398" t="str">
        <f t="shared" si="3297"/>
        <v>COND. MIN.</v>
      </c>
      <c r="R1331" s="625"/>
      <c r="S1331" s="625"/>
      <c r="T1331" s="625"/>
      <c r="U1331" s="625"/>
      <c r="V1331" s="356">
        <f t="shared" si="3298"/>
        <v>-0.18999995663762093</v>
      </c>
      <c r="W1331" s="356">
        <f t="shared" si="3299"/>
        <v>-7.870000007096678</v>
      </c>
      <c r="X1331" s="361" t="str">
        <f t="shared" ref="X1331:X1332" si="3372">IF(V1331&gt;0,"NORTE","SUL")</f>
        <v>SUL</v>
      </c>
      <c r="Y1331" s="361" t="str">
        <f t="shared" ref="Y1331:Y1332" si="3373">IF(W1331&gt;0,"LESTE","OESTE")</f>
        <v>OESTE</v>
      </c>
      <c r="Z1331" s="361" t="str">
        <f t="shared" ref="Z1331:Z1332" si="3374">IF(AND(X1331="SUL", Y1331="LESTE"),"SUDESTE", IF(AND(X1331="SUL", Y1331="OESTE"), "SUDOESTE", IF(AND(X1331="NORTE", Y1331="LESTE"), "NORDESTE", "NOROESTE")))</f>
        <v>SUDOESTE</v>
      </c>
      <c r="AA1331" s="676">
        <f t="shared" si="3303"/>
        <v>1</v>
      </c>
      <c r="AB1331" s="676">
        <f t="shared" ref="AB1331:AB1332" si="3375">DEGREES(ASIN(AA1331))</f>
        <v>90</v>
      </c>
      <c r="AC1331" s="606"/>
    </row>
    <row r="1332" spans="1:29" ht="17.25" customHeight="1" x14ac:dyDescent="0.25">
      <c r="A1332" s="415" t="str">
        <f t="shared" si="3325"/>
        <v>MS 302</v>
      </c>
      <c r="B1332" s="661">
        <f t="shared" si="3288"/>
        <v>54</v>
      </c>
      <c r="C1332" s="661" t="str">
        <f t="shared" si="3289"/>
        <v>MS 302-54</v>
      </c>
      <c r="D1332" s="346">
        <f t="shared" si="3287"/>
        <v>42272</v>
      </c>
      <c r="E1332" s="347">
        <v>7161910.4752000002</v>
      </c>
      <c r="F1332" s="348">
        <v>665730.76850000001</v>
      </c>
      <c r="G1332" s="348">
        <v>893.31500000000005</v>
      </c>
      <c r="H1332" s="356">
        <f t="shared" si="3366"/>
        <v>1.2913945734496575</v>
      </c>
      <c r="I1332" s="356">
        <f t="shared" si="3367"/>
        <v>8.6284934888804088</v>
      </c>
      <c r="J1332" s="356">
        <f t="shared" si="3368"/>
        <v>0</v>
      </c>
      <c r="K1332" s="356">
        <f t="shared" si="3369"/>
        <v>-11.899999999991451</v>
      </c>
      <c r="L1332" s="356">
        <f t="shared" si="3370"/>
        <v>0.18448493906423677</v>
      </c>
      <c r="M1332" s="356">
        <f t="shared" si="3371"/>
        <v>0</v>
      </c>
      <c r="N1332" s="398" t="str">
        <f t="shared" si="3294"/>
        <v>OK</v>
      </c>
      <c r="O1332" s="398" t="str">
        <f t="shared" si="3295"/>
        <v>OK</v>
      </c>
      <c r="P1332" s="398" t="str">
        <f t="shared" si="3296"/>
        <v>COND. MIN.</v>
      </c>
      <c r="Q1332" s="398" t="str">
        <f t="shared" si="3297"/>
        <v>COND. MIN.</v>
      </c>
      <c r="R1332" s="625"/>
      <c r="S1332" s="625"/>
      <c r="T1332" s="625"/>
      <c r="U1332" s="625"/>
      <c r="V1332" s="356">
        <f t="shared" si="3298"/>
        <v>-1.2999999336898327</v>
      </c>
      <c r="W1332" s="356">
        <f t="shared" si="3299"/>
        <v>-8.5300000035203993</v>
      </c>
      <c r="X1332" s="361" t="str">
        <f t="shared" si="3372"/>
        <v>SUL</v>
      </c>
      <c r="Y1332" s="361" t="str">
        <f t="shared" si="3373"/>
        <v>OESTE</v>
      </c>
      <c r="Z1332" s="361" t="str">
        <f t="shared" si="3374"/>
        <v>SUDOESTE</v>
      </c>
      <c r="AA1332" s="676">
        <f t="shared" si="3303"/>
        <v>0.98841251448435674</v>
      </c>
      <c r="AB1332" s="676">
        <f t="shared" si="3375"/>
        <v>81.269231131297076</v>
      </c>
      <c r="AC1332" s="606"/>
    </row>
    <row r="1333" spans="1:29" ht="17.25" customHeight="1" x14ac:dyDescent="0.25">
      <c r="A1333" s="415" t="str">
        <f t="shared" si="3325"/>
        <v>MS 302</v>
      </c>
      <c r="B1333" s="661">
        <f t="shared" si="3288"/>
        <v>55</v>
      </c>
      <c r="C1333" s="661" t="str">
        <f t="shared" si="3289"/>
        <v>MS 302-55</v>
      </c>
      <c r="D1333" s="346">
        <f t="shared" si="3287"/>
        <v>42279</v>
      </c>
      <c r="E1333" s="347">
        <v>7161910.4825999998</v>
      </c>
      <c r="F1333" s="348">
        <v>665730.7561</v>
      </c>
      <c r="G1333" s="348">
        <v>893.303</v>
      </c>
      <c r="H1333" s="356">
        <f t="shared" ref="H1333:H1335" si="3376">SQRT((E1333-E1332)^2+(F1333-F1332)^2)*100</f>
        <v>1.4440221373379636</v>
      </c>
      <c r="I1333" s="356">
        <f t="shared" ref="I1333:I1335" si="3377">SQRT((E1333-$E$1318)^2+(F1333-$F$1318)^2)*100</f>
        <v>9.7860359727466513</v>
      </c>
      <c r="J1333" s="356">
        <f t="shared" ref="J1333:J1335" si="3378">(G1333-G1332)*100</f>
        <v>-1.2000000000057298</v>
      </c>
      <c r="K1333" s="356">
        <f t="shared" ref="K1333:K1335" si="3379">(G1333-$G$1318)*100</f>
        <v>-13.099999999997181</v>
      </c>
      <c r="L1333" s="356">
        <f t="shared" ref="L1333:L1335" si="3380">H1333/(D1333-D1332)</f>
        <v>0.20628887676256621</v>
      </c>
      <c r="M1333" s="356">
        <f t="shared" ref="M1333:M1335" si="3381">ABS(J1333/(D1333-D1332))</f>
        <v>0.17142857142938997</v>
      </c>
      <c r="N1333" s="398" t="str">
        <f t="shared" si="3294"/>
        <v>OK</v>
      </c>
      <c r="O1333" s="398" t="str">
        <f t="shared" si="3295"/>
        <v>OK</v>
      </c>
      <c r="P1333" s="398" t="str">
        <f t="shared" si="3296"/>
        <v>COND. MIN.</v>
      </c>
      <c r="Q1333" s="398" t="str">
        <f t="shared" si="3297"/>
        <v>COND. MIN.</v>
      </c>
      <c r="R1333" s="625"/>
      <c r="S1333" s="625"/>
      <c r="T1333" s="625"/>
      <c r="U1333" s="625"/>
      <c r="V1333" s="356">
        <f t="shared" si="3298"/>
        <v>-0.559999980032444</v>
      </c>
      <c r="W1333" s="356">
        <f t="shared" si="3299"/>
        <v>-9.770000004209578</v>
      </c>
      <c r="X1333" s="361" t="str">
        <f t="shared" ref="X1333:X1335" si="3382">IF(V1333&gt;0,"NORTE","SUL")</f>
        <v>SUL</v>
      </c>
      <c r="Y1333" s="361" t="str">
        <f t="shared" ref="Y1333:Y1335" si="3383">IF(W1333&gt;0,"LESTE","OESTE")</f>
        <v>OESTE</v>
      </c>
      <c r="Z1333" s="361" t="str">
        <f t="shared" ref="Z1333:Z1335" si="3384">IF(AND(X1333="SUL", Y1333="LESTE"),"SUDESTE", IF(AND(X1333="SUL", Y1333="OESTE"), "SUDOESTE", IF(AND(X1333="NORTE", Y1333="LESTE"), "NORDESTE", "NOROESTE")))</f>
        <v>SUDOESTE</v>
      </c>
      <c r="AA1333" s="676">
        <f t="shared" si="3303"/>
        <v>0.99795709908069463</v>
      </c>
      <c r="AB1333" s="676">
        <f t="shared" ref="AB1333:AB1335" si="3385">DEGREES(ASIN(AA1333))</f>
        <v>86.337014116885541</v>
      </c>
      <c r="AC1333" s="606"/>
    </row>
    <row r="1334" spans="1:29" ht="17.25" customHeight="1" x14ac:dyDescent="0.25">
      <c r="A1334" s="415" t="str">
        <f t="shared" si="3325"/>
        <v>MS 302</v>
      </c>
      <c r="B1334" s="661">
        <f t="shared" si="3288"/>
        <v>56</v>
      </c>
      <c r="C1334" s="661" t="str">
        <f t="shared" si="3289"/>
        <v>MS 302-56</v>
      </c>
      <c r="D1334" s="346">
        <f t="shared" si="3287"/>
        <v>42286</v>
      </c>
      <c r="E1334" s="347">
        <v>7161910.4748</v>
      </c>
      <c r="F1334" s="348">
        <v>665730.76029999997</v>
      </c>
      <c r="G1334" s="348">
        <v>893.28599999999994</v>
      </c>
      <c r="H1334" s="356">
        <f t="shared" si="3376"/>
        <v>0.88588936340283209</v>
      </c>
      <c r="I1334" s="356">
        <f t="shared" si="3377"/>
        <v>9.4455333375541333</v>
      </c>
      <c r="J1334" s="356">
        <f t="shared" si="3378"/>
        <v>-1.7000000000052751</v>
      </c>
      <c r="K1334" s="356">
        <f t="shared" si="3379"/>
        <v>-14.800000000002456</v>
      </c>
      <c r="L1334" s="356">
        <f t="shared" si="3380"/>
        <v>0.12655562334326173</v>
      </c>
      <c r="M1334" s="356">
        <f t="shared" si="3381"/>
        <v>0.24285714285789645</v>
      </c>
      <c r="N1334" s="398" t="str">
        <f t="shared" si="3294"/>
        <v>OK</v>
      </c>
      <c r="O1334" s="398" t="str">
        <f t="shared" si="3295"/>
        <v>OK</v>
      </c>
      <c r="P1334" s="398" t="str">
        <f t="shared" si="3296"/>
        <v>COND. MIN.</v>
      </c>
      <c r="Q1334" s="398" t="str">
        <f t="shared" si="3297"/>
        <v>COND. MIN.</v>
      </c>
      <c r="R1334" s="625"/>
      <c r="S1334" s="625"/>
      <c r="T1334" s="625"/>
      <c r="U1334" s="625"/>
      <c r="V1334" s="356">
        <f t="shared" si="3298"/>
        <v>-1.3399999588727951</v>
      </c>
      <c r="W1334" s="356">
        <f t="shared" si="3299"/>
        <v>-9.3500000075437129</v>
      </c>
      <c r="X1334" s="361" t="str">
        <f t="shared" si="3382"/>
        <v>SUL</v>
      </c>
      <c r="Y1334" s="361" t="str">
        <f t="shared" si="3383"/>
        <v>OESTE</v>
      </c>
      <c r="Z1334" s="361" t="str">
        <f t="shared" si="3384"/>
        <v>SUDOESTE</v>
      </c>
      <c r="AA1334" s="676">
        <f t="shared" si="3303"/>
        <v>0.98941798941798942</v>
      </c>
      <c r="AB1334" s="676">
        <f t="shared" si="3385"/>
        <v>81.657322666272023</v>
      </c>
      <c r="AC1334" s="606"/>
    </row>
    <row r="1335" spans="1:29" ht="17.25" customHeight="1" x14ac:dyDescent="0.25">
      <c r="A1335" s="415" t="str">
        <f t="shared" si="3325"/>
        <v>MS 302</v>
      </c>
      <c r="B1335" s="661">
        <f t="shared" si="3288"/>
        <v>57</v>
      </c>
      <c r="C1335" s="661" t="str">
        <f t="shared" si="3289"/>
        <v>MS 302-57</v>
      </c>
      <c r="D1335" s="346">
        <f t="shared" si="3287"/>
        <v>42300</v>
      </c>
      <c r="E1335" s="347">
        <v>7161910.4835000001</v>
      </c>
      <c r="F1335" s="348">
        <v>665730.76100000006</v>
      </c>
      <c r="G1335" s="348">
        <v>893.26800000000003</v>
      </c>
      <c r="H1335" s="356">
        <f t="shared" si="3376"/>
        <v>0.87281156187424513</v>
      </c>
      <c r="I1335" s="356">
        <f t="shared" si="3377"/>
        <v>9.291894312793481</v>
      </c>
      <c r="J1335" s="356">
        <f t="shared" si="3378"/>
        <v>-1.7999999999915417</v>
      </c>
      <c r="K1335" s="356">
        <f t="shared" si="3379"/>
        <v>-16.599999999993997</v>
      </c>
      <c r="L1335" s="356">
        <f t="shared" si="3380"/>
        <v>6.2343682991017509E-2</v>
      </c>
      <c r="M1335" s="356">
        <f t="shared" si="3381"/>
        <v>0.1285714285708244</v>
      </c>
      <c r="N1335" s="398" t="str">
        <f t="shared" si="3294"/>
        <v>OK</v>
      </c>
      <c r="O1335" s="398" t="str">
        <f t="shared" si="3295"/>
        <v>OK</v>
      </c>
      <c r="P1335" s="398" t="str">
        <f t="shared" si="3296"/>
        <v>COND. MIN.</v>
      </c>
      <c r="Q1335" s="398" t="str">
        <f t="shared" si="3297"/>
        <v>COND. MIN.</v>
      </c>
      <c r="R1335" s="625"/>
      <c r="S1335" s="625"/>
      <c r="T1335" s="625"/>
      <c r="U1335" s="625"/>
      <c r="V1335" s="356">
        <f t="shared" si="3298"/>
        <v>-0.46999994665384293</v>
      </c>
      <c r="W1335" s="356">
        <f t="shared" si="3299"/>
        <v>-9.2799999983981252</v>
      </c>
      <c r="X1335" s="361" t="str">
        <f t="shared" si="3382"/>
        <v>SUL</v>
      </c>
      <c r="Y1335" s="361" t="str">
        <f t="shared" si="3383"/>
        <v>OESTE</v>
      </c>
      <c r="Z1335" s="361" t="str">
        <f t="shared" si="3384"/>
        <v>SUDOESTE</v>
      </c>
      <c r="AA1335" s="676">
        <f t="shared" si="3303"/>
        <v>0.99892357373519913</v>
      </c>
      <c r="AB1335" s="676">
        <f t="shared" si="3385"/>
        <v>87.341303657612443</v>
      </c>
      <c r="AC1335" s="606"/>
    </row>
    <row r="1336" spans="1:29" ht="17.25" customHeight="1" x14ac:dyDescent="0.25">
      <c r="A1336" s="415" t="str">
        <f>A1335</f>
        <v>MS 302</v>
      </c>
      <c r="B1336" s="661">
        <f>IF(A1335=A1336,B1335+1,1)</f>
        <v>58</v>
      </c>
      <c r="C1336" s="661" t="str">
        <f t="shared" si="3289"/>
        <v>MS 302-58</v>
      </c>
      <c r="D1336" s="346">
        <f t="shared" si="3287"/>
        <v>42314</v>
      </c>
      <c r="E1336" s="347">
        <v>7161910.4923999999</v>
      </c>
      <c r="F1336" s="348">
        <v>665730.74580000003</v>
      </c>
      <c r="G1336" s="348">
        <v>893.25699999999995</v>
      </c>
      <c r="H1336" s="356">
        <f>SQRT((E1336-E1335)^2+(F1336-F1335)^2)*100</f>
        <v>1.7613914864133808</v>
      </c>
      <c r="I1336" s="356">
        <f t="shared" ref="I1336" si="3386">SQRT((E1336-$E$1318)^2+(F1336-$F$1318)^2)*100</f>
        <v>10.808163583265625</v>
      </c>
      <c r="J1336" s="356">
        <f>(G1336-G1335)*100</f>
        <v>-1.1000000000080945</v>
      </c>
      <c r="K1336" s="356">
        <f t="shared" ref="K1336" si="3387">(G1336-$G$1318)*100</f>
        <v>-17.700000000002092</v>
      </c>
      <c r="L1336" s="356">
        <f>H1336/(D1336-D1335)</f>
        <v>0.12581367760095577</v>
      </c>
      <c r="M1336" s="356">
        <f>ABS(J1336/(D1336-D1335))</f>
        <v>7.8571428572006746E-2</v>
      </c>
      <c r="N1336" s="398" t="str">
        <f t="shared" si="3294"/>
        <v>OK</v>
      </c>
      <c r="O1336" s="398" t="str">
        <f t="shared" si="3295"/>
        <v>OK</v>
      </c>
      <c r="P1336" s="398" t="str">
        <f t="shared" si="3296"/>
        <v>COND. MIN.</v>
      </c>
      <c r="Q1336" s="398" t="str">
        <f t="shared" si="3297"/>
        <v>COND. MIN.</v>
      </c>
      <c r="R1336" s="625"/>
      <c r="S1336" s="625"/>
      <c r="T1336" s="625"/>
      <c r="U1336" s="625"/>
      <c r="V1336" s="356">
        <f t="shared" si="3298"/>
        <v>0.42000003159046173</v>
      </c>
      <c r="W1336" s="356">
        <f t="shared" si="3299"/>
        <v>-10.800000000745058</v>
      </c>
      <c r="X1336" s="361" t="str">
        <f t="shared" ref="X1336" si="3388">IF(V1336&gt;0,"NORTE","SUL")</f>
        <v>NORTE</v>
      </c>
      <c r="Y1336" s="361" t="str">
        <f t="shared" ref="Y1336" si="3389">IF(W1336&gt;0,"LESTE","OESTE")</f>
        <v>OESTE</v>
      </c>
      <c r="Z1336" s="361" t="str">
        <f t="shared" ref="Z1336" si="3390">IF(AND(X1336="SUL", Y1336="LESTE"),"SUDESTE", IF(AND(X1336="SUL", Y1336="OESTE"), "SUDOESTE", IF(AND(X1336="NORTE", Y1336="LESTE"), "NORDESTE", "NOROESTE")))</f>
        <v>NOROESTE</v>
      </c>
      <c r="AA1336" s="676">
        <f t="shared" si="3303"/>
        <v>0.99907493061979646</v>
      </c>
      <c r="AB1336" s="676">
        <f t="shared" ref="AB1336" si="3391">DEGREES(ASIN(AA1336))</f>
        <v>87.535332897463846</v>
      </c>
      <c r="AC1336" s="606"/>
    </row>
    <row r="1337" spans="1:29" ht="17.25" customHeight="1" x14ac:dyDescent="0.25">
      <c r="A1337" s="415" t="str">
        <f t="shared" ref="A1337:A1383" si="3392">A1336</f>
        <v>MS 302</v>
      </c>
      <c r="B1337" s="661"/>
      <c r="C1337" s="661"/>
      <c r="D1337" s="346">
        <f t="shared" si="3287"/>
        <v>42321</v>
      </c>
      <c r="E1337" s="347">
        <v>7161910.4814999998</v>
      </c>
      <c r="F1337" s="348">
        <v>665730.74659999995</v>
      </c>
      <c r="G1337" s="348">
        <v>893.25099999999998</v>
      </c>
      <c r="H1337" s="356">
        <f t="shared" ref="H1337:H1339" si="3393">SQRT((E1337-E1336)^2+(F1337-F1336)^2)*100</f>
        <v>1.0929318472731386</v>
      </c>
      <c r="I1337" s="356">
        <f t="shared" ref="I1337:I1339" si="3394">SQRT((E1337-$E$1318)^2+(F1337-$F$1318)^2)*100</f>
        <v>10.740917100347886</v>
      </c>
      <c r="J1337" s="356">
        <f t="shared" ref="J1337:J1339" si="3395">(G1337-G1336)*100</f>
        <v>-0.59999999999718057</v>
      </c>
      <c r="K1337" s="356">
        <f t="shared" ref="K1337:K1339" si="3396">(G1337-$G$1318)*100</f>
        <v>-18.299999999999272</v>
      </c>
      <c r="L1337" s="356">
        <f t="shared" ref="L1337:L1339" si="3397">H1337/(D1337-D1336)</f>
        <v>0.1561331210390198</v>
      </c>
      <c r="M1337" s="356">
        <f t="shared" ref="M1337:M1339" si="3398">ABS(J1337/(D1337-D1336))</f>
        <v>8.571428571388294E-2</v>
      </c>
      <c r="N1337" s="398" t="str">
        <f t="shared" si="3294"/>
        <v>OK</v>
      </c>
      <c r="O1337" s="398" t="str">
        <f t="shared" si="3295"/>
        <v>OK</v>
      </c>
      <c r="P1337" s="398" t="str">
        <f t="shared" si="3296"/>
        <v>COND. MIN.</v>
      </c>
      <c r="Q1337" s="398" t="str">
        <f t="shared" si="3297"/>
        <v>COND. MIN.</v>
      </c>
      <c r="R1337" s="625"/>
      <c r="S1337" s="625"/>
      <c r="T1337" s="625"/>
      <c r="U1337" s="625"/>
      <c r="V1337" s="356">
        <f t="shared" si="3298"/>
        <v>-0.66999997943639755</v>
      </c>
      <c r="W1337" s="356">
        <f t="shared" si="3299"/>
        <v>-10.720000008586794</v>
      </c>
      <c r="X1337" s="361" t="str">
        <f t="shared" ref="X1337:X1339" si="3399">IF(V1337&gt;0,"NORTE","SUL")</f>
        <v>SUL</v>
      </c>
      <c r="Y1337" s="361" t="str">
        <f t="shared" ref="Y1337:Y1339" si="3400">IF(W1337&gt;0,"LESTE","OESTE")</f>
        <v>OESTE</v>
      </c>
      <c r="Z1337" s="361" t="str">
        <f t="shared" ref="Z1337:Z1339" si="3401">IF(AND(X1337="SUL", Y1337="LESTE"),"SUDESTE", IF(AND(X1337="SUL", Y1337="OESTE"), "SUDOESTE", IF(AND(X1337="NORTE", Y1337="LESTE"), "NORDESTE", "NOROESTE")))</f>
        <v>SUDOESTE</v>
      </c>
      <c r="AA1337" s="676">
        <f t="shared" si="3303"/>
        <v>0.99813780260707641</v>
      </c>
      <c r="AB1337" s="676">
        <f t="shared" ref="AB1337:AB1339" si="3402">DEGREES(ASIN(AA1337))</f>
        <v>86.502820647880043</v>
      </c>
      <c r="AC1337" s="606"/>
    </row>
    <row r="1338" spans="1:29" ht="17.25" customHeight="1" x14ac:dyDescent="0.25">
      <c r="A1338" s="415" t="str">
        <f t="shared" si="3392"/>
        <v>MS 302</v>
      </c>
      <c r="B1338" s="661"/>
      <c r="C1338" s="661"/>
      <c r="D1338" s="346">
        <f t="shared" si="3287"/>
        <v>42328</v>
      </c>
      <c r="E1338" s="347">
        <v>7161910.4951999998</v>
      </c>
      <c r="F1338" s="348">
        <v>665730.73670000001</v>
      </c>
      <c r="G1338" s="348">
        <v>893.245</v>
      </c>
      <c r="H1338" s="356">
        <f t="shared" si="3393"/>
        <v>1.690266248919529</v>
      </c>
      <c r="I1338" s="356">
        <f t="shared" si="3394"/>
        <v>11.730903635514077</v>
      </c>
      <c r="J1338" s="356">
        <f t="shared" si="3395"/>
        <v>-0.59999999999718057</v>
      </c>
      <c r="K1338" s="356">
        <f t="shared" si="3396"/>
        <v>-18.899999999996453</v>
      </c>
      <c r="L1338" s="356">
        <f t="shared" si="3397"/>
        <v>0.24146660698850414</v>
      </c>
      <c r="M1338" s="356">
        <f t="shared" si="3398"/>
        <v>8.571428571388294E-2</v>
      </c>
      <c r="N1338" s="398" t="str">
        <f t="shared" si="3294"/>
        <v>OK</v>
      </c>
      <c r="O1338" s="398" t="str">
        <f t="shared" si="3295"/>
        <v>OK</v>
      </c>
      <c r="P1338" s="398" t="str">
        <f t="shared" si="3296"/>
        <v>COND. MIN.</v>
      </c>
      <c r="Q1338" s="398" t="str">
        <f t="shared" si="3297"/>
        <v>COND. MIN.</v>
      </c>
      <c r="R1338" s="625"/>
      <c r="S1338" s="625"/>
      <c r="T1338" s="625"/>
      <c r="U1338" s="625"/>
      <c r="V1338" s="356">
        <f t="shared" si="3298"/>
        <v>0.70000002160668373</v>
      </c>
      <c r="W1338" s="356">
        <f t="shared" si="3299"/>
        <v>-11.710000003222376</v>
      </c>
      <c r="X1338" s="361" t="str">
        <f t="shared" si="3399"/>
        <v>NORTE</v>
      </c>
      <c r="Y1338" s="361" t="str">
        <f t="shared" si="3400"/>
        <v>OESTE</v>
      </c>
      <c r="Z1338" s="361" t="str">
        <f t="shared" si="3401"/>
        <v>NOROESTE</v>
      </c>
      <c r="AA1338" s="676">
        <f t="shared" si="3303"/>
        <v>0.99829497016197788</v>
      </c>
      <c r="AB1338" s="676">
        <f t="shared" si="3402"/>
        <v>86.653696340186499</v>
      </c>
      <c r="AC1338" s="606"/>
    </row>
    <row r="1339" spans="1:29" ht="17.25" customHeight="1" x14ac:dyDescent="0.25">
      <c r="A1339" s="415" t="str">
        <f t="shared" si="3392"/>
        <v>MS 302</v>
      </c>
      <c r="B1339" s="661"/>
      <c r="C1339" s="661"/>
      <c r="D1339" s="346">
        <f t="shared" si="3287"/>
        <v>42335</v>
      </c>
      <c r="E1339" s="347">
        <v>7161910.4951999998</v>
      </c>
      <c r="F1339" s="348">
        <v>665730.74529999995</v>
      </c>
      <c r="G1339" s="348">
        <v>893.23400000000004</v>
      </c>
      <c r="H1339" s="356">
        <f t="shared" si="3393"/>
        <v>0.85999999428167939</v>
      </c>
      <c r="I1339" s="356">
        <f t="shared" si="3394"/>
        <v>10.872557207219581</v>
      </c>
      <c r="J1339" s="356">
        <f t="shared" si="3395"/>
        <v>-1.0999999999967258</v>
      </c>
      <c r="K1339" s="356">
        <f t="shared" si="3396"/>
        <v>-19.999999999993179</v>
      </c>
      <c r="L1339" s="356">
        <f t="shared" si="3397"/>
        <v>0.12285714204023991</v>
      </c>
      <c r="M1339" s="356">
        <f t="shared" si="3398"/>
        <v>0.1571428571423894</v>
      </c>
      <c r="N1339" s="398" t="str">
        <f t="shared" si="3294"/>
        <v>OK</v>
      </c>
      <c r="O1339" s="398" t="str">
        <f t="shared" si="3295"/>
        <v>OK</v>
      </c>
      <c r="P1339" s="398" t="str">
        <f t="shared" si="3296"/>
        <v>COND. MIN.</v>
      </c>
      <c r="Q1339" s="398" t="str">
        <f t="shared" si="3297"/>
        <v>COND. MIN.</v>
      </c>
      <c r="R1339" s="625"/>
      <c r="S1339" s="625"/>
      <c r="T1339" s="625"/>
      <c r="U1339" s="625"/>
      <c r="V1339" s="356">
        <f t="shared" si="3298"/>
        <v>0.70000002160668373</v>
      </c>
      <c r="W1339" s="356">
        <f t="shared" si="3299"/>
        <v>-10.850000008940697</v>
      </c>
      <c r="X1339" s="361" t="str">
        <f t="shared" si="3399"/>
        <v>NORTE</v>
      </c>
      <c r="Y1339" s="361" t="str">
        <f t="shared" si="3400"/>
        <v>OESTE</v>
      </c>
      <c r="Z1339" s="361" t="str">
        <f t="shared" si="3401"/>
        <v>NOROESTE</v>
      </c>
      <c r="AA1339" s="676">
        <f t="shared" si="3303"/>
        <v>0.99816007359705616</v>
      </c>
      <c r="AB1339" s="676">
        <f t="shared" si="3402"/>
        <v>86.523802301800913</v>
      </c>
      <c r="AC1339" s="606"/>
    </row>
    <row r="1340" spans="1:29" ht="15.75" customHeight="1" x14ac:dyDescent="0.25">
      <c r="A1340" s="415" t="str">
        <f t="shared" si="3392"/>
        <v>MS 302</v>
      </c>
      <c r="B1340" s="661"/>
      <c r="C1340" s="661"/>
      <c r="D1340" s="346">
        <f t="shared" si="3287"/>
        <v>42342</v>
      </c>
      <c r="E1340" s="347">
        <v>7161910.4793999996</v>
      </c>
      <c r="F1340" s="348">
        <v>665730.72100000002</v>
      </c>
      <c r="G1340" s="348">
        <v>893.22900000000004</v>
      </c>
      <c r="H1340" s="356">
        <f t="shared" ref="H1340" si="3403">SQRT((E1340-E1339)^2+(F1340-F1339)^2)*100</f>
        <v>2.8984996153315392</v>
      </c>
      <c r="I1340" s="356">
        <f t="shared" ref="I1340" si="3404">SQRT((E1340-$E$1318)^2+(F1340-$F$1318)^2)*100</f>
        <v>13.309124691278745</v>
      </c>
      <c r="J1340" s="356">
        <f t="shared" ref="J1340" si="3405">(G1340-G1339)*100</f>
        <v>-0.49999999999954525</v>
      </c>
      <c r="K1340" s="356">
        <f t="shared" ref="K1340" si="3406">(G1340-$G$1318)*100</f>
        <v>-20.499999999992724</v>
      </c>
      <c r="L1340" s="356">
        <f t="shared" ref="L1340" si="3407">H1340/(D1340-D1339)</f>
        <v>0.41407137361879132</v>
      </c>
      <c r="M1340" s="356">
        <f t="shared" ref="M1340" si="3408">ABS(J1340/(D1340-D1339))</f>
        <v>7.1428571428506463E-2</v>
      </c>
      <c r="N1340" s="398" t="str">
        <f t="shared" si="3294"/>
        <v>ATENÇÃO</v>
      </c>
      <c r="O1340" s="398" t="str">
        <f t="shared" si="3295"/>
        <v>OK</v>
      </c>
      <c r="P1340" s="398" t="str">
        <f t="shared" si="3296"/>
        <v>COND. MIN.</v>
      </c>
      <c r="Q1340" s="398" t="str">
        <f t="shared" si="3297"/>
        <v>COND. MIN.</v>
      </c>
      <c r="R1340" s="625"/>
      <c r="S1340" s="625"/>
      <c r="T1340" s="625"/>
      <c r="U1340" s="625"/>
      <c r="V1340" s="356">
        <f t="shared" si="3298"/>
        <v>-0.87999999523162842</v>
      </c>
      <c r="W1340" s="356">
        <f t="shared" si="3299"/>
        <v>-13.280000002123415</v>
      </c>
      <c r="X1340" s="361" t="str">
        <f t="shared" ref="X1340" si="3409">IF(V1340&gt;0,"NORTE","SUL")</f>
        <v>SUL</v>
      </c>
      <c r="Y1340" s="361" t="str">
        <f t="shared" ref="Y1340" si="3410">IF(W1340&gt;0,"LESTE","OESTE")</f>
        <v>OESTE</v>
      </c>
      <c r="Z1340" s="361" t="str">
        <f t="shared" ref="Z1340" si="3411">IF(AND(X1340="SUL", Y1340="LESTE"),"SUDESTE", IF(AND(X1340="SUL", Y1340="OESTE"), "SUDOESTE", IF(AND(X1340="NORTE", Y1340="LESTE"), "NORDESTE", "NOROESTE")))</f>
        <v>SUDOESTE</v>
      </c>
      <c r="AA1340" s="676">
        <f t="shared" si="3303"/>
        <v>0.99774605559729523</v>
      </c>
      <c r="AB1340" s="676">
        <f t="shared" ref="AB1340" si="3412">DEGREES(ASIN(AA1340))</f>
        <v>86.152391844908479</v>
      </c>
      <c r="AC1340" s="606"/>
    </row>
    <row r="1341" spans="1:29" ht="15.75" customHeight="1" x14ac:dyDescent="0.25">
      <c r="A1341" s="415" t="str">
        <f t="shared" si="3392"/>
        <v>MS 302</v>
      </c>
      <c r="B1341" s="661"/>
      <c r="C1341" s="661"/>
      <c r="D1341" s="346">
        <f t="shared" si="3287"/>
        <v>42349</v>
      </c>
      <c r="E1341" s="347">
        <v>7161910.4819999998</v>
      </c>
      <c r="F1341" s="348">
        <v>665730.73809999996</v>
      </c>
      <c r="G1341" s="348">
        <v>893.22299999999996</v>
      </c>
      <c r="H1341" s="356">
        <f t="shared" ref="H1341:H1344" si="3413">SQRT((E1341-E1340)^2+(F1341-F1340)^2)*100</f>
        <v>1.7296531420040686</v>
      </c>
      <c r="I1341" s="356">
        <f t="shared" ref="I1341:I1344" si="3414">SQRT((E1341-$E$1318)^2+(F1341-$F$1318)^2)*100</f>
        <v>11.586600025651038</v>
      </c>
      <c r="J1341" s="356">
        <f t="shared" ref="J1341:J1344" si="3415">(G1341-G1340)*100</f>
        <v>-0.60000000000854925</v>
      </c>
      <c r="K1341" s="356">
        <f t="shared" ref="K1341:K1344" si="3416">(G1341-$G$1318)*100</f>
        <v>-21.100000000001273</v>
      </c>
      <c r="L1341" s="356">
        <f t="shared" ref="L1341:L1344" si="3417">H1341/(D1341-D1340)</f>
        <v>0.24709330600058124</v>
      </c>
      <c r="M1341" s="356">
        <f t="shared" ref="M1341:M1344" si="3418">ABS(J1341/(D1341-D1340))</f>
        <v>8.571428571550703E-2</v>
      </c>
      <c r="N1341" s="398" t="str">
        <f t="shared" si="3294"/>
        <v>OK</v>
      </c>
      <c r="O1341" s="398" t="str">
        <f t="shared" si="3295"/>
        <v>OK</v>
      </c>
      <c r="P1341" s="398" t="str">
        <f t="shared" si="3296"/>
        <v>COND. MIN.</v>
      </c>
      <c r="Q1341" s="398" t="str">
        <f t="shared" si="3297"/>
        <v>COND. MIN.</v>
      </c>
      <c r="R1341" s="625"/>
      <c r="S1341" s="625"/>
      <c r="T1341" s="625"/>
      <c r="U1341" s="625"/>
      <c r="V1341" s="356">
        <f t="shared" si="3298"/>
        <v>-0.6199999712407589</v>
      </c>
      <c r="W1341" s="356">
        <f t="shared" si="3299"/>
        <v>-11.570000008214265</v>
      </c>
      <c r="X1341" s="361" t="str">
        <f t="shared" ref="X1341:X1344" si="3419">IF(V1341&gt;0,"NORTE","SUL")</f>
        <v>SUL</v>
      </c>
      <c r="Y1341" s="361" t="str">
        <f t="shared" ref="Y1341:Y1344" si="3420">IF(W1341&gt;0,"LESTE","OESTE")</f>
        <v>OESTE</v>
      </c>
      <c r="Z1341" s="361" t="str">
        <f t="shared" ref="Z1341:Z1344" si="3421">IF(AND(X1341="SUL", Y1341="LESTE"),"SUDESTE", IF(AND(X1341="SUL", Y1341="OESTE"), "SUDOESTE", IF(AND(X1341="NORTE", Y1341="LESTE"), "NORDESTE", "NOROESTE")))</f>
        <v>SUDOESTE</v>
      </c>
      <c r="AA1341" s="676">
        <f t="shared" si="3303"/>
        <v>0.99827437446074208</v>
      </c>
      <c r="AB1341" s="676">
        <f t="shared" ref="AB1341:AB1344" si="3422">DEGREES(ASIN(AA1341))</f>
        <v>86.633540591088334</v>
      </c>
      <c r="AC1341" s="606"/>
    </row>
    <row r="1342" spans="1:29" ht="15.75" customHeight="1" x14ac:dyDescent="0.25">
      <c r="A1342" s="415" t="str">
        <f t="shared" si="3392"/>
        <v>MS 302</v>
      </c>
      <c r="B1342" s="661"/>
      <c r="C1342" s="661"/>
      <c r="D1342" s="346">
        <f t="shared" si="3287"/>
        <v>42356</v>
      </c>
      <c r="E1342" s="347">
        <v>7161910.4890999999</v>
      </c>
      <c r="F1342" s="348">
        <v>665730.7317</v>
      </c>
      <c r="G1342" s="348">
        <v>893.21100000000001</v>
      </c>
      <c r="H1342" s="356">
        <f t="shared" si="3413"/>
        <v>0.95587656146906319</v>
      </c>
      <c r="I1342" s="356">
        <f t="shared" si="3414"/>
        <v>12.210331694760384</v>
      </c>
      <c r="J1342" s="356">
        <f t="shared" si="3415"/>
        <v>-1.1999999999943611</v>
      </c>
      <c r="K1342" s="356">
        <f t="shared" si="3416"/>
        <v>-22.299999999995634</v>
      </c>
      <c r="L1342" s="356">
        <f t="shared" si="3417"/>
        <v>0.13655379449558044</v>
      </c>
      <c r="M1342" s="356">
        <f t="shared" si="3418"/>
        <v>0.17142857142776588</v>
      </c>
      <c r="N1342" s="398" t="str">
        <f t="shared" si="3294"/>
        <v>OK</v>
      </c>
      <c r="O1342" s="398" t="str">
        <f t="shared" si="3295"/>
        <v>OK</v>
      </c>
      <c r="P1342" s="398" t="str">
        <f t="shared" si="3296"/>
        <v>COND. MIN.</v>
      </c>
      <c r="Q1342" s="398" t="str">
        <f t="shared" si="3297"/>
        <v>COND. MIN.</v>
      </c>
      <c r="R1342" s="625"/>
      <c r="S1342" s="625"/>
      <c r="T1342" s="625"/>
      <c r="U1342" s="625"/>
      <c r="V1342" s="356">
        <f t="shared" si="3298"/>
        <v>9.0000033378601074E-2</v>
      </c>
      <c r="W1342" s="356">
        <f t="shared" si="3299"/>
        <v>-12.210000003688037</v>
      </c>
      <c r="X1342" s="361" t="str">
        <f t="shared" si="3419"/>
        <v>NORTE</v>
      </c>
      <c r="Y1342" s="361" t="str">
        <f t="shared" si="3420"/>
        <v>OESTE</v>
      </c>
      <c r="Z1342" s="361" t="str">
        <f t="shared" si="3421"/>
        <v>NOROESTE</v>
      </c>
      <c r="AA1342" s="676">
        <f t="shared" si="3303"/>
        <v>1</v>
      </c>
      <c r="AB1342" s="676">
        <f t="shared" si="3422"/>
        <v>90</v>
      </c>
      <c r="AC1342" s="606"/>
    </row>
    <row r="1343" spans="1:29" ht="15.75" customHeight="1" x14ac:dyDescent="0.25">
      <c r="A1343" s="415" t="str">
        <f t="shared" si="3392"/>
        <v>MS 302</v>
      </c>
      <c r="B1343" s="661"/>
      <c r="C1343" s="661"/>
      <c r="D1343" s="346">
        <f t="shared" si="3287"/>
        <v>42369</v>
      </c>
      <c r="E1343" s="347">
        <v>7161910.4857999999</v>
      </c>
      <c r="F1343" s="348">
        <v>665730.71719999996</v>
      </c>
      <c r="G1343" s="348">
        <v>893.19500000000005</v>
      </c>
      <c r="H1343" s="356">
        <f t="shared" si="3413"/>
        <v>1.4870776754642552</v>
      </c>
      <c r="I1343" s="356">
        <f t="shared" si="3414"/>
        <v>13.662108190765601</v>
      </c>
      <c r="J1343" s="356">
        <f t="shared" si="3415"/>
        <v>-1.5999999999962711</v>
      </c>
      <c r="K1343" s="356">
        <f t="shared" si="3416"/>
        <v>-23.899999999991905</v>
      </c>
      <c r="L1343" s="356">
        <f t="shared" si="3417"/>
        <v>0.11439059042032731</v>
      </c>
      <c r="M1343" s="356">
        <f t="shared" si="3418"/>
        <v>0.12307692307663623</v>
      </c>
      <c r="N1343" s="398" t="str">
        <f t="shared" si="3294"/>
        <v>OK</v>
      </c>
      <c r="O1343" s="398" t="str">
        <f t="shared" si="3295"/>
        <v>OK</v>
      </c>
      <c r="P1343" s="398" t="str">
        <f t="shared" si="3296"/>
        <v>COND. MIN.</v>
      </c>
      <c r="Q1343" s="398" t="str">
        <f t="shared" si="3297"/>
        <v>COND. MIN.</v>
      </c>
      <c r="R1343" s="625"/>
      <c r="S1343" s="625"/>
      <c r="T1343" s="625"/>
      <c r="U1343" s="625"/>
      <c r="V1343" s="356">
        <f t="shared" si="3298"/>
        <v>-0.23999996483325958</v>
      </c>
      <c r="W1343" s="356">
        <f t="shared" si="3299"/>
        <v>-13.660000008530915</v>
      </c>
      <c r="X1343" s="361" t="str">
        <f t="shared" si="3419"/>
        <v>SUL</v>
      </c>
      <c r="Y1343" s="361" t="str">
        <f t="shared" si="3420"/>
        <v>OESTE</v>
      </c>
      <c r="Z1343" s="361" t="str">
        <f t="shared" si="3421"/>
        <v>SUDOESTE</v>
      </c>
      <c r="AA1343" s="676">
        <f t="shared" si="3303"/>
        <v>1</v>
      </c>
      <c r="AB1343" s="676">
        <f t="shared" si="3422"/>
        <v>90</v>
      </c>
      <c r="AC1343" s="606"/>
    </row>
    <row r="1344" spans="1:29" ht="15" customHeight="1" x14ac:dyDescent="0.25">
      <c r="A1344" s="415" t="str">
        <f t="shared" si="3392"/>
        <v>MS 302</v>
      </c>
      <c r="B1344" s="661"/>
      <c r="C1344" s="661"/>
      <c r="D1344" s="346">
        <f t="shared" si="3287"/>
        <v>42377</v>
      </c>
      <c r="E1344" s="347">
        <v>7161910.4822000004</v>
      </c>
      <c r="F1344" s="348">
        <v>665730.71369999996</v>
      </c>
      <c r="G1344" s="348">
        <v>893.19100000000003</v>
      </c>
      <c r="H1344" s="356">
        <f t="shared" si="3413"/>
        <v>0.50209557001948335</v>
      </c>
      <c r="I1344" s="356">
        <f t="shared" si="3414"/>
        <v>14.022842083901891</v>
      </c>
      <c r="J1344" s="356">
        <f t="shared" si="3415"/>
        <v>-0.40000000000190994</v>
      </c>
      <c r="K1344" s="356">
        <f t="shared" si="3416"/>
        <v>-24.299999999993815</v>
      </c>
      <c r="L1344" s="356">
        <f t="shared" si="3417"/>
        <v>6.2761946252435419E-2</v>
      </c>
      <c r="M1344" s="356">
        <f t="shared" si="3418"/>
        <v>5.0000000000238742E-2</v>
      </c>
      <c r="N1344" s="398" t="str">
        <f t="shared" ref="N1344:N1358" si="3423">IF(L1344&lt;=0.25,"OK",IF(AND(0.25&lt;L1344,L1344&lt;=1),"ATENÇÃO",IF(AND(1&lt;L1344,L1344&lt;=4),"ALERTA",IF(AND(4&lt;L1344,L1344&lt;=14),"INTERVENÇÃO","PARALISAÇÃO"))))</f>
        <v>OK</v>
      </c>
      <c r="O1344" s="398" t="str">
        <f t="shared" ref="O1344:O1358" si="3424">IF(M1344&lt;=0.25,"OK",IF(AND(0.25&lt;M1344,M1344&lt;=1),"ATENÇÃO",IF(AND(1&lt;M1344,M1344&lt;=4),"ALERTA",IF(AND(4&lt;M1344,M1344&lt;=14),"INTERVENÇÃO","PARALISAÇÃO"))))</f>
        <v>OK</v>
      </c>
      <c r="P1344" s="398" t="str">
        <f t="shared" si="3296"/>
        <v>COND. MIN.</v>
      </c>
      <c r="Q1344" s="398" t="str">
        <f t="shared" si="3297"/>
        <v>COND. MIN.</v>
      </c>
      <c r="R1344" s="625"/>
      <c r="S1344" s="625"/>
      <c r="T1344" s="625"/>
      <c r="U1344" s="625"/>
      <c r="V1344" s="356">
        <f t="shared" si="3298"/>
        <v>-0.59999991208314896</v>
      </c>
      <c r="W1344" s="356">
        <f t="shared" si="3299"/>
        <v>-14.010000007692724</v>
      </c>
      <c r="X1344" s="361" t="str">
        <f t="shared" si="3419"/>
        <v>SUL</v>
      </c>
      <c r="Y1344" s="361" t="str">
        <f t="shared" si="3420"/>
        <v>OESTE</v>
      </c>
      <c r="Z1344" s="361" t="str">
        <f t="shared" si="3421"/>
        <v>SUDOESTE</v>
      </c>
      <c r="AA1344" s="676">
        <f t="shared" si="3303"/>
        <v>0.99928673323823114</v>
      </c>
      <c r="AB1344" s="676">
        <f t="shared" si="3422"/>
        <v>87.835839626054863</v>
      </c>
      <c r="AC1344" s="606"/>
    </row>
    <row r="1345" spans="1:29" ht="15" customHeight="1" x14ac:dyDescent="0.25">
      <c r="A1345" s="415" t="str">
        <f t="shared" si="3392"/>
        <v>MS 302</v>
      </c>
      <c r="B1345" s="661"/>
      <c r="C1345" s="661"/>
      <c r="D1345" s="346">
        <f t="shared" si="3287"/>
        <v>42384</v>
      </c>
      <c r="E1345" s="347">
        <v>7161910.4923</v>
      </c>
      <c r="F1345" s="348">
        <v>665730.71219999995</v>
      </c>
      <c r="G1345" s="348">
        <v>893.18200000000002</v>
      </c>
      <c r="H1345" s="356">
        <f t="shared" ref="H1345:H1358" si="3425">SQRT((E1345-E1344)^2+(F1345-F1344)^2)*100</f>
        <v>1.0210778231487767</v>
      </c>
      <c r="I1345" s="356">
        <f t="shared" ref="I1345:I1355" si="3426">SQRT((E1345-$E$1318)^2+(F1345-$F$1318)^2)*100</f>
        <v>14.165934501282178</v>
      </c>
      <c r="J1345" s="356">
        <f t="shared" ref="J1345:J1358" si="3427">(G1345-G1344)*100</f>
        <v>-0.90000000000145519</v>
      </c>
      <c r="K1345" s="356">
        <f t="shared" ref="K1345:K1355" si="3428">(G1345-$G$1318)*100</f>
        <v>-25.199999999995271</v>
      </c>
      <c r="L1345" s="356">
        <f t="shared" ref="L1345:L1358" si="3429">H1345/(D1345-D1344)</f>
        <v>0.14586826044982523</v>
      </c>
      <c r="M1345" s="356">
        <f t="shared" ref="M1345:M1358" si="3430">ABS(J1345/(D1345-D1344))</f>
        <v>0.12857142857163645</v>
      </c>
      <c r="N1345" s="398" t="str">
        <f t="shared" si="3423"/>
        <v>OK</v>
      </c>
      <c r="O1345" s="398" t="str">
        <f t="shared" si="3424"/>
        <v>OK</v>
      </c>
      <c r="P1345" s="398" t="str">
        <f t="shared" si="3296"/>
        <v>COND. MIN.</v>
      </c>
      <c r="Q1345" s="398" t="str">
        <f t="shared" si="3297"/>
        <v>COND. MIN.</v>
      </c>
      <c r="R1345" s="625"/>
      <c r="S1345" s="625"/>
      <c r="T1345" s="625"/>
      <c r="U1345" s="625"/>
      <c r="V1345" s="356">
        <f t="shared" si="3298"/>
        <v>0.41000004857778549</v>
      </c>
      <c r="W1345" s="356">
        <f t="shared" si="3299"/>
        <v>-14.160000008996576</v>
      </c>
      <c r="X1345" s="361" t="str">
        <f t="shared" ref="X1345:X1383" si="3431">IF(V1345&gt;0,"NORTE","SUL")</f>
        <v>NORTE</v>
      </c>
      <c r="Y1345" s="361" t="str">
        <f t="shared" ref="Y1345:Y1383" si="3432">IF(W1345&gt;0,"LESTE","OESTE")</f>
        <v>OESTE</v>
      </c>
      <c r="Z1345" s="361" t="str">
        <f t="shared" ref="Z1345:Z1383" si="3433">IF(AND(X1345="SUL", Y1345="LESTE"),"SUDESTE", IF(AND(X1345="SUL", Y1345="OESTE"), "SUDOESTE", IF(AND(X1345="NORTE", Y1345="LESTE"), "NORDESTE", "NOROESTE")))</f>
        <v>NOROESTE</v>
      </c>
      <c r="AA1345" s="676">
        <f t="shared" si="3303"/>
        <v>0.99929428369795348</v>
      </c>
      <c r="AB1345" s="676">
        <f t="shared" ref="AB1345:AB1355" si="3434">DEGREES(ASIN(AA1345))</f>
        <v>87.847326080751131</v>
      </c>
      <c r="AC1345" s="606"/>
    </row>
    <row r="1346" spans="1:29" ht="15" customHeight="1" x14ac:dyDescent="0.25">
      <c r="A1346" s="415" t="str">
        <f t="shared" si="3392"/>
        <v>MS 302</v>
      </c>
      <c r="B1346" s="661"/>
      <c r="C1346" s="661"/>
      <c r="D1346" s="346">
        <f t="shared" si="3287"/>
        <v>42391</v>
      </c>
      <c r="E1346" s="347">
        <v>7161910.4773000004</v>
      </c>
      <c r="F1346" s="348">
        <v>665730.70730000001</v>
      </c>
      <c r="G1346" s="348">
        <v>893.17899999999997</v>
      </c>
      <c r="H1346" s="356">
        <f t="shared" si="3425"/>
        <v>1.5780050360197477</v>
      </c>
      <c r="I1346" s="356">
        <f t="shared" si="3426"/>
        <v>14.690493521791179</v>
      </c>
      <c r="J1346" s="356">
        <f t="shared" si="3427"/>
        <v>-0.30000000000427463</v>
      </c>
      <c r="K1346" s="356">
        <f t="shared" si="3428"/>
        <v>-25.499999999999545</v>
      </c>
      <c r="L1346" s="356">
        <f t="shared" si="3429"/>
        <v>0.22542929085996397</v>
      </c>
      <c r="M1346" s="356">
        <f t="shared" si="3430"/>
        <v>4.2857142857753515E-2</v>
      </c>
      <c r="N1346" s="398" t="str">
        <f t="shared" si="3423"/>
        <v>OK</v>
      </c>
      <c r="O1346" s="398" t="str">
        <f t="shared" si="3424"/>
        <v>OK</v>
      </c>
      <c r="P1346" s="398" t="str">
        <f t="shared" si="3296"/>
        <v>COND. MIN.</v>
      </c>
      <c r="Q1346" s="398" t="str">
        <f t="shared" si="3297"/>
        <v>COND. MIN.</v>
      </c>
      <c r="R1346" s="625"/>
      <c r="S1346" s="625"/>
      <c r="T1346" s="625"/>
      <c r="U1346" s="625"/>
      <c r="V1346" s="356">
        <f t="shared" si="3298"/>
        <v>-1.0899999178946018</v>
      </c>
      <c r="W1346" s="356">
        <f t="shared" si="3299"/>
        <v>-14.650000003166497</v>
      </c>
      <c r="X1346" s="361" t="str">
        <f t="shared" si="3431"/>
        <v>SUL</v>
      </c>
      <c r="Y1346" s="361" t="str">
        <f t="shared" si="3432"/>
        <v>OESTE</v>
      </c>
      <c r="Z1346" s="361" t="str">
        <f t="shared" si="3433"/>
        <v>SUDOESTE</v>
      </c>
      <c r="AA1346" s="676">
        <f t="shared" si="3303"/>
        <v>0.99727705922396193</v>
      </c>
      <c r="AB1346" s="676">
        <f t="shared" si="3434"/>
        <v>85.770828238233435</v>
      </c>
      <c r="AC1346" s="606"/>
    </row>
    <row r="1347" spans="1:29" ht="15" customHeight="1" x14ac:dyDescent="0.25">
      <c r="A1347" s="415" t="str">
        <f t="shared" si="3392"/>
        <v>MS 302</v>
      </c>
      <c r="B1347" s="661">
        <f>IF(A1336=A1347,B1336+1,1)</f>
        <v>59</v>
      </c>
      <c r="C1347" s="661" t="str">
        <f t="shared" si="3289"/>
        <v>MS 302-59</v>
      </c>
      <c r="D1347" s="346">
        <f t="shared" si="3287"/>
        <v>42398</v>
      </c>
      <c r="E1347" s="347">
        <v>7161910.4896</v>
      </c>
      <c r="F1347" s="348">
        <v>665730.70380000002</v>
      </c>
      <c r="G1347" s="348">
        <v>893.17</v>
      </c>
      <c r="H1347" s="356">
        <f t="shared" si="3425"/>
        <v>1.2788275488534875</v>
      </c>
      <c r="I1347" s="356">
        <f t="shared" si="3426"/>
        <v>15.000653321822019</v>
      </c>
      <c r="J1347" s="356">
        <f t="shared" si="3427"/>
        <v>-0.90000000000145519</v>
      </c>
      <c r="K1347" s="356">
        <f t="shared" si="3428"/>
        <v>-26.400000000001</v>
      </c>
      <c r="L1347" s="356">
        <f t="shared" si="3429"/>
        <v>0.1826896498362125</v>
      </c>
      <c r="M1347" s="356">
        <f t="shared" si="3430"/>
        <v>0.12857142857163645</v>
      </c>
      <c r="N1347" s="398" t="str">
        <f t="shared" si="3423"/>
        <v>OK</v>
      </c>
      <c r="O1347" s="398" t="str">
        <f t="shared" si="3424"/>
        <v>OK</v>
      </c>
      <c r="P1347" s="398" t="str">
        <f t="shared" si="3296"/>
        <v>COND. MIN.</v>
      </c>
      <c r="Q1347" s="398" t="str">
        <f t="shared" si="3297"/>
        <v>COND. MIN.</v>
      </c>
      <c r="R1347" s="625"/>
      <c r="S1347" s="625"/>
      <c r="T1347" s="625"/>
      <c r="U1347" s="625"/>
      <c r="V1347" s="356">
        <f t="shared" si="3298"/>
        <v>0.14000004157423973</v>
      </c>
      <c r="W1347" s="356">
        <f t="shared" si="3299"/>
        <v>-15.000000002328306</v>
      </c>
      <c r="X1347" s="361" t="str">
        <f t="shared" si="3431"/>
        <v>NORTE</v>
      </c>
      <c r="Y1347" s="361" t="str">
        <f t="shared" si="3432"/>
        <v>OESTE</v>
      </c>
      <c r="Z1347" s="361" t="str">
        <f t="shared" si="3433"/>
        <v>NOROESTE</v>
      </c>
      <c r="AA1347" s="676">
        <f t="shared" si="3303"/>
        <v>1</v>
      </c>
      <c r="AB1347" s="676">
        <f t="shared" si="3434"/>
        <v>90</v>
      </c>
      <c r="AC1347" s="606"/>
    </row>
    <row r="1348" spans="1:29" ht="17.25" customHeight="1" x14ac:dyDescent="0.25">
      <c r="A1348" s="415" t="str">
        <f t="shared" si="3392"/>
        <v>MS 302</v>
      </c>
      <c r="B1348" s="661">
        <f t="shared" si="3288"/>
        <v>60</v>
      </c>
      <c r="C1348" s="661" t="str">
        <f t="shared" si="3289"/>
        <v>MS 302-60</v>
      </c>
      <c r="D1348" s="346">
        <f t="shared" si="3287"/>
        <v>42405</v>
      </c>
      <c r="E1348" s="347">
        <v>7161910.4806000004</v>
      </c>
      <c r="F1348" s="348">
        <v>665730.70570000005</v>
      </c>
      <c r="G1348" s="348">
        <v>893.16399999999999</v>
      </c>
      <c r="H1348" s="356">
        <f t="shared" si="3425"/>
        <v>0.91983690482606317</v>
      </c>
      <c r="I1348" s="356">
        <f t="shared" si="3426"/>
        <v>14.829487511441087</v>
      </c>
      <c r="J1348" s="356">
        <f t="shared" si="3427"/>
        <v>-0.59999999999718057</v>
      </c>
      <c r="K1348" s="356">
        <f t="shared" si="3428"/>
        <v>-26.999999999998181</v>
      </c>
      <c r="L1348" s="356">
        <f t="shared" si="3429"/>
        <v>0.13140527211800904</v>
      </c>
      <c r="M1348" s="356">
        <f t="shared" si="3430"/>
        <v>8.571428571388294E-2</v>
      </c>
      <c r="N1348" s="398" t="str">
        <f t="shared" si="3423"/>
        <v>OK</v>
      </c>
      <c r="O1348" s="398" t="str">
        <f t="shared" si="3424"/>
        <v>OK</v>
      </c>
      <c r="P1348" s="398" t="str">
        <f t="shared" si="3296"/>
        <v>COND. MIN.</v>
      </c>
      <c r="Q1348" s="398" t="str">
        <f t="shared" si="3297"/>
        <v>COND. MIN.</v>
      </c>
      <c r="R1348" s="625"/>
      <c r="S1348" s="625"/>
      <c r="T1348" s="625"/>
      <c r="U1348" s="625"/>
      <c r="V1348" s="356">
        <f t="shared" si="3298"/>
        <v>-0.75999991968274117</v>
      </c>
      <c r="W1348" s="356">
        <f t="shared" si="3299"/>
        <v>-14.809999999124557</v>
      </c>
      <c r="X1348" s="361" t="str">
        <f t="shared" si="3431"/>
        <v>SUL</v>
      </c>
      <c r="Y1348" s="361" t="str">
        <f t="shared" si="3432"/>
        <v>OESTE</v>
      </c>
      <c r="Z1348" s="361" t="str">
        <f t="shared" si="3433"/>
        <v>SUDOESTE</v>
      </c>
      <c r="AA1348" s="676">
        <f t="shared" si="3303"/>
        <v>0.99865138233310857</v>
      </c>
      <c r="AB1348" s="676">
        <f t="shared" si="3434"/>
        <v>87.024014075959826</v>
      </c>
      <c r="AC1348" s="606"/>
    </row>
    <row r="1349" spans="1:29" ht="17.25" customHeight="1" x14ac:dyDescent="0.25">
      <c r="A1349" s="415" t="str">
        <f t="shared" si="3392"/>
        <v>MS 302</v>
      </c>
      <c r="B1349" s="661"/>
      <c r="C1349" s="661"/>
      <c r="D1349" s="346">
        <f t="shared" si="3287"/>
        <v>42412</v>
      </c>
      <c r="E1349" s="347">
        <v>7161910.4814999998</v>
      </c>
      <c r="F1349" s="348">
        <v>665730.68539999996</v>
      </c>
      <c r="G1349" s="348">
        <v>893.14700000000005</v>
      </c>
      <c r="H1349" s="356">
        <f t="shared" si="3425"/>
        <v>2.0319941009324274</v>
      </c>
      <c r="I1349" s="356">
        <f t="shared" si="3426"/>
        <v>16.853323121857262</v>
      </c>
      <c r="J1349" s="356">
        <f t="shared" si="3427"/>
        <v>-1.6999999999939064</v>
      </c>
      <c r="K1349" s="356">
        <f t="shared" si="3428"/>
        <v>-28.699999999992087</v>
      </c>
      <c r="L1349" s="356">
        <f t="shared" si="3429"/>
        <v>0.29028487156177535</v>
      </c>
      <c r="M1349" s="356">
        <f t="shared" si="3430"/>
        <v>0.24285714285627233</v>
      </c>
      <c r="N1349" s="398" t="str">
        <f t="shared" si="3423"/>
        <v>ATENÇÃO</v>
      </c>
      <c r="O1349" s="398" t="str">
        <f t="shared" si="3424"/>
        <v>OK</v>
      </c>
      <c r="P1349" s="398" t="str">
        <f t="shared" si="3296"/>
        <v>COND. MIN.</v>
      </c>
      <c r="Q1349" s="398" t="str">
        <f t="shared" si="3297"/>
        <v>COND. MIN.</v>
      </c>
      <c r="R1349" s="625"/>
      <c r="S1349" s="625"/>
      <c r="T1349" s="625"/>
      <c r="U1349" s="625"/>
      <c r="V1349" s="356">
        <f t="shared" si="3298"/>
        <v>-0.66999997943639755</v>
      </c>
      <c r="W1349" s="356">
        <f t="shared" si="3299"/>
        <v>-16.840000008232892</v>
      </c>
      <c r="X1349" s="361" t="str">
        <f t="shared" si="3431"/>
        <v>SUL</v>
      </c>
      <c r="Y1349" s="361" t="str">
        <f t="shared" si="3432"/>
        <v>OESTE</v>
      </c>
      <c r="Z1349" s="361" t="str">
        <f t="shared" si="3433"/>
        <v>SUDOESTE</v>
      </c>
      <c r="AA1349" s="676">
        <f t="shared" si="3303"/>
        <v>0.99940652818991094</v>
      </c>
      <c r="AB1349" s="676">
        <f t="shared" si="3434"/>
        <v>88.025945409691886</v>
      </c>
      <c r="AC1349" s="606"/>
    </row>
    <row r="1350" spans="1:29" ht="17.25" customHeight="1" x14ac:dyDescent="0.25">
      <c r="A1350" s="415" t="str">
        <f t="shared" si="3392"/>
        <v>MS 302</v>
      </c>
      <c r="B1350" s="661"/>
      <c r="C1350" s="661"/>
      <c r="D1350" s="346">
        <f t="shared" si="3287"/>
        <v>42419</v>
      </c>
      <c r="E1350" s="347">
        <v>7161910.4978999998</v>
      </c>
      <c r="F1350" s="348">
        <v>665730.70010000002</v>
      </c>
      <c r="G1350" s="348">
        <v>893.14400000000001</v>
      </c>
      <c r="H1350" s="356">
        <f t="shared" si="3425"/>
        <v>2.2023850806395884</v>
      </c>
      <c r="I1350" s="356">
        <f t="shared" si="3426"/>
        <v>15.400577915471597</v>
      </c>
      <c r="J1350" s="356">
        <f t="shared" si="3427"/>
        <v>-0.30000000000427463</v>
      </c>
      <c r="K1350" s="356">
        <f t="shared" si="3428"/>
        <v>-28.999999999996362</v>
      </c>
      <c r="L1350" s="356">
        <f t="shared" si="3429"/>
        <v>0.31462644009136975</v>
      </c>
      <c r="M1350" s="356">
        <f t="shared" si="3430"/>
        <v>4.2857142857753515E-2</v>
      </c>
      <c r="N1350" s="398" t="str">
        <f t="shared" si="3423"/>
        <v>ATENÇÃO</v>
      </c>
      <c r="O1350" s="398" t="str">
        <f t="shared" si="3424"/>
        <v>OK</v>
      </c>
      <c r="P1350" s="398" t="str">
        <f t="shared" si="3296"/>
        <v>COND. MIN.</v>
      </c>
      <c r="Q1350" s="398" t="str">
        <f t="shared" si="3297"/>
        <v>COND. MIN.</v>
      </c>
      <c r="R1350" s="625"/>
      <c r="S1350" s="625"/>
      <c r="T1350" s="625"/>
      <c r="U1350" s="625"/>
      <c r="V1350" s="356">
        <f t="shared" si="3298"/>
        <v>0.97000002861022949</v>
      </c>
      <c r="W1350" s="356">
        <f t="shared" si="3299"/>
        <v>-15.370000002440065</v>
      </c>
      <c r="X1350" s="361" t="str">
        <f t="shared" si="3431"/>
        <v>NORTE</v>
      </c>
      <c r="Y1350" s="361" t="str">
        <f t="shared" si="3432"/>
        <v>OESTE</v>
      </c>
      <c r="Z1350" s="361" t="str">
        <f t="shared" si="3433"/>
        <v>NOROESTE</v>
      </c>
      <c r="AA1350" s="676">
        <f t="shared" si="3303"/>
        <v>0.99805194805194797</v>
      </c>
      <c r="AB1350" s="676">
        <f t="shared" si="3434"/>
        <v>86.423086607617137</v>
      </c>
      <c r="AC1350" s="606"/>
    </row>
    <row r="1351" spans="1:29" ht="17.25" customHeight="1" x14ac:dyDescent="0.25">
      <c r="A1351" s="415" t="str">
        <f t="shared" si="3392"/>
        <v>MS 302</v>
      </c>
      <c r="B1351" s="661"/>
      <c r="C1351" s="661"/>
      <c r="D1351" s="346">
        <f t="shared" si="3287"/>
        <v>42426</v>
      </c>
      <c r="E1351" s="347">
        <v>7161910.4781999998</v>
      </c>
      <c r="F1351" s="348">
        <v>665730.69319999998</v>
      </c>
      <c r="G1351" s="348">
        <v>893.12699999999995</v>
      </c>
      <c r="H1351" s="356">
        <f t="shared" si="3425"/>
        <v>2.0873428155725229</v>
      </c>
      <c r="I1351" s="356">
        <f t="shared" si="3426"/>
        <v>16.091103136563785</v>
      </c>
      <c r="J1351" s="356">
        <f t="shared" si="3427"/>
        <v>-1.7000000000052751</v>
      </c>
      <c r="K1351" s="356">
        <f t="shared" si="3428"/>
        <v>-30.700000000001637</v>
      </c>
      <c r="L1351" s="356">
        <f t="shared" si="3429"/>
        <v>0.2981918307960747</v>
      </c>
      <c r="M1351" s="356">
        <f t="shared" si="3430"/>
        <v>0.24285714285789645</v>
      </c>
      <c r="N1351" s="398" t="str">
        <f t="shared" si="3423"/>
        <v>ATENÇÃO</v>
      </c>
      <c r="O1351" s="398" t="str">
        <f t="shared" si="3424"/>
        <v>OK</v>
      </c>
      <c r="P1351" s="398" t="str">
        <f t="shared" si="3296"/>
        <v>COND. MIN.</v>
      </c>
      <c r="Q1351" s="398" t="str">
        <f t="shared" si="3297"/>
        <v>COND. MIN.</v>
      </c>
      <c r="R1351" s="625"/>
      <c r="S1351" s="625"/>
      <c r="T1351" s="625"/>
      <c r="U1351" s="625"/>
      <c r="V1351" s="356">
        <f t="shared" si="3298"/>
        <v>-0.99999997764825821</v>
      </c>
      <c r="W1351" s="356">
        <f t="shared" si="3299"/>
        <v>-16.060000006109476</v>
      </c>
      <c r="X1351" s="361" t="str">
        <f t="shared" si="3431"/>
        <v>SUL</v>
      </c>
      <c r="Y1351" s="361" t="str">
        <f t="shared" si="3432"/>
        <v>OESTE</v>
      </c>
      <c r="Z1351" s="361" t="str">
        <f t="shared" si="3433"/>
        <v>SUDOESTE</v>
      </c>
      <c r="AA1351" s="676">
        <f t="shared" si="3303"/>
        <v>0.99813548788067119</v>
      </c>
      <c r="AB1351" s="676">
        <f t="shared" si="3434"/>
        <v>86.500647136323124</v>
      </c>
      <c r="AC1351" s="606"/>
    </row>
    <row r="1352" spans="1:29" ht="17.25" customHeight="1" x14ac:dyDescent="0.25">
      <c r="A1352" s="415" t="str">
        <f t="shared" si="3392"/>
        <v>MS 302</v>
      </c>
      <c r="B1352" s="661">
        <f t="shared" ref="B1352:B1355" si="3435">IF(A1351=A1352,B1351+1,1)</f>
        <v>1</v>
      </c>
      <c r="C1352" s="661" t="str">
        <f t="shared" ref="C1352:C1355" si="3436">A1352&amp;"-"&amp;B1352</f>
        <v>MS 302-1</v>
      </c>
      <c r="D1352" s="346">
        <f t="shared" si="3287"/>
        <v>42433</v>
      </c>
      <c r="E1352" s="347">
        <v>7161910.4911000002</v>
      </c>
      <c r="F1352" s="348">
        <v>665730.69429999997</v>
      </c>
      <c r="G1352" s="348">
        <v>893.12099999999998</v>
      </c>
      <c r="H1352" s="356">
        <f t="shared" si="3425"/>
        <v>1.2946814715972264</v>
      </c>
      <c r="I1352" s="356">
        <f t="shared" si="3426"/>
        <v>15.952636153698224</v>
      </c>
      <c r="J1352" s="356">
        <f t="shared" si="3427"/>
        <v>-0.59999999999718057</v>
      </c>
      <c r="K1352" s="356">
        <f t="shared" si="3428"/>
        <v>-31.299999999998818</v>
      </c>
      <c r="L1352" s="356">
        <f t="shared" si="3429"/>
        <v>0.18495449594246091</v>
      </c>
      <c r="M1352" s="356">
        <f t="shared" si="3430"/>
        <v>8.571428571388294E-2</v>
      </c>
      <c r="N1352" s="398" t="str">
        <f t="shared" si="3423"/>
        <v>OK</v>
      </c>
      <c r="O1352" s="398" t="str">
        <f t="shared" si="3424"/>
        <v>OK</v>
      </c>
      <c r="P1352" s="398" t="str">
        <f t="shared" si="3296"/>
        <v>COND. MIN.</v>
      </c>
      <c r="Q1352" s="398" t="str">
        <f t="shared" si="3297"/>
        <v>COND. MIN.</v>
      </c>
      <c r="R1352" s="625"/>
      <c r="S1352" s="625"/>
      <c r="T1352" s="625"/>
      <c r="U1352" s="625"/>
      <c r="V1352" s="356">
        <f t="shared" si="3298"/>
        <v>0.2900000661611557</v>
      </c>
      <c r="W1352" s="356">
        <f t="shared" si="3299"/>
        <v>-15.950000006705523</v>
      </c>
      <c r="X1352" s="361" t="str">
        <f t="shared" si="3431"/>
        <v>NORTE</v>
      </c>
      <c r="Y1352" s="361" t="str">
        <f t="shared" si="3432"/>
        <v>OESTE</v>
      </c>
      <c r="Z1352" s="361" t="str">
        <f t="shared" si="3433"/>
        <v>NOROESTE</v>
      </c>
      <c r="AA1352" s="676">
        <f t="shared" si="3303"/>
        <v>1</v>
      </c>
      <c r="AB1352" s="676">
        <f t="shared" si="3434"/>
        <v>90</v>
      </c>
      <c r="AC1352" s="606"/>
    </row>
    <row r="1353" spans="1:29" ht="17.25" customHeight="1" x14ac:dyDescent="0.25">
      <c r="A1353" s="415" t="str">
        <f t="shared" si="3392"/>
        <v>MS 302</v>
      </c>
      <c r="B1353" s="661">
        <f t="shared" si="3435"/>
        <v>2</v>
      </c>
      <c r="C1353" s="661" t="str">
        <f t="shared" si="3436"/>
        <v>MS 302-2</v>
      </c>
      <c r="D1353" s="346">
        <f t="shared" si="3287"/>
        <v>42440</v>
      </c>
      <c r="E1353" s="347">
        <v>7161910.4826999996</v>
      </c>
      <c r="F1353" s="348">
        <v>665730.6801</v>
      </c>
      <c r="G1353" s="348">
        <v>893.12300000000005</v>
      </c>
      <c r="H1353" s="356">
        <f t="shared" si="3425"/>
        <v>1.6498485079909513</v>
      </c>
      <c r="I1353" s="356">
        <f t="shared" si="3426"/>
        <v>17.378705364502785</v>
      </c>
      <c r="J1353" s="356">
        <f t="shared" si="3427"/>
        <v>0.20000000000663931</v>
      </c>
      <c r="K1353" s="356">
        <f t="shared" si="3428"/>
        <v>-31.099999999992178</v>
      </c>
      <c r="L1353" s="356">
        <f t="shared" si="3429"/>
        <v>0.23569264399870732</v>
      </c>
      <c r="M1353" s="356">
        <f t="shared" si="3430"/>
        <v>2.8571428572377044E-2</v>
      </c>
      <c r="N1353" s="398" t="str">
        <f t="shared" si="3423"/>
        <v>OK</v>
      </c>
      <c r="O1353" s="398" t="str">
        <f t="shared" si="3424"/>
        <v>OK</v>
      </c>
      <c r="P1353" s="398" t="str">
        <f t="shared" si="3296"/>
        <v>COND. MIN.</v>
      </c>
      <c r="Q1353" s="398" t="str">
        <f t="shared" si="3297"/>
        <v>COND. MIN.</v>
      </c>
      <c r="R1353" s="625"/>
      <c r="S1353" s="625"/>
      <c r="T1353" s="625"/>
      <c r="U1353" s="625"/>
      <c r="V1353" s="356">
        <f t="shared" si="3298"/>
        <v>-0.54999999701976776</v>
      </c>
      <c r="W1353" s="356">
        <f t="shared" si="3299"/>
        <v>-17.37000000430271</v>
      </c>
      <c r="X1353" s="361" t="str">
        <f t="shared" si="3431"/>
        <v>SUL</v>
      </c>
      <c r="Y1353" s="361" t="str">
        <f t="shared" si="3432"/>
        <v>OESTE</v>
      </c>
      <c r="Z1353" s="361" t="str">
        <f t="shared" si="3433"/>
        <v>SUDOESTE</v>
      </c>
      <c r="AA1353" s="676">
        <f t="shared" si="3303"/>
        <v>0.99942462600690463</v>
      </c>
      <c r="AB1353" s="676">
        <f t="shared" si="3434"/>
        <v>88.056280597583708</v>
      </c>
      <c r="AC1353" s="606"/>
    </row>
    <row r="1354" spans="1:29" ht="17.25" customHeight="1" x14ac:dyDescent="0.25">
      <c r="A1354" s="415" t="str">
        <f t="shared" si="3392"/>
        <v>MS 302</v>
      </c>
      <c r="B1354" s="661">
        <f t="shared" si="3435"/>
        <v>3</v>
      </c>
      <c r="C1354" s="661" t="str">
        <f t="shared" si="3436"/>
        <v>MS 302-3</v>
      </c>
      <c r="D1354" s="346">
        <f t="shared" si="3287"/>
        <v>42447</v>
      </c>
      <c r="E1354" s="347">
        <v>7161910.4809999997</v>
      </c>
      <c r="F1354" s="348">
        <v>665730.6851</v>
      </c>
      <c r="G1354" s="348">
        <v>893.125</v>
      </c>
      <c r="H1354" s="356">
        <f t="shared" si="3425"/>
        <v>0.52810983447937476</v>
      </c>
      <c r="I1354" s="356">
        <f t="shared" si="3426"/>
        <v>16.885357565407141</v>
      </c>
      <c r="J1354" s="356">
        <f t="shared" si="3427"/>
        <v>0.19999999999527063</v>
      </c>
      <c r="K1354" s="356">
        <f t="shared" si="3428"/>
        <v>-30.899999999996908</v>
      </c>
      <c r="L1354" s="356">
        <f t="shared" si="3429"/>
        <v>7.5444262068482107E-2</v>
      </c>
      <c r="M1354" s="356">
        <f t="shared" si="3430"/>
        <v>2.8571428570752948E-2</v>
      </c>
      <c r="N1354" s="398" t="str">
        <f t="shared" si="3423"/>
        <v>OK</v>
      </c>
      <c r="O1354" s="398" t="str">
        <f t="shared" si="3424"/>
        <v>OK</v>
      </c>
      <c r="P1354" s="398" t="str">
        <f t="shared" si="3296"/>
        <v>COND. MIN.</v>
      </c>
      <c r="Q1354" s="398" t="str">
        <f t="shared" si="3297"/>
        <v>COND. MIN.</v>
      </c>
      <c r="R1354" s="625"/>
      <c r="S1354" s="625"/>
      <c r="T1354" s="625"/>
      <c r="U1354" s="625"/>
      <c r="V1354" s="356">
        <f t="shared" si="3298"/>
        <v>-0.71999998763203621</v>
      </c>
      <c r="W1354" s="356">
        <f t="shared" si="3299"/>
        <v>-16.870000003837049</v>
      </c>
      <c r="X1354" s="361" t="str">
        <f t="shared" si="3431"/>
        <v>SUL</v>
      </c>
      <c r="Y1354" s="361" t="str">
        <f t="shared" si="3432"/>
        <v>OESTE</v>
      </c>
      <c r="Z1354" s="361" t="str">
        <f t="shared" si="3433"/>
        <v>SUDOESTE</v>
      </c>
      <c r="AA1354" s="676">
        <f t="shared" si="3303"/>
        <v>0.99881586737714623</v>
      </c>
      <c r="AB1354" s="676">
        <f t="shared" si="3434"/>
        <v>87.211435669965596</v>
      </c>
      <c r="AC1354" s="606"/>
    </row>
    <row r="1355" spans="1:29" ht="17.25" customHeight="1" x14ac:dyDescent="0.25">
      <c r="A1355" s="415" t="str">
        <f t="shared" si="3392"/>
        <v>MS 302</v>
      </c>
      <c r="B1355" s="661">
        <f t="shared" si="3435"/>
        <v>4</v>
      </c>
      <c r="C1355" s="661" t="str">
        <f t="shared" si="3436"/>
        <v>MS 302-4</v>
      </c>
      <c r="D1355" s="346">
        <f>D165</f>
        <v>42461</v>
      </c>
      <c r="E1355" s="347">
        <v>7161910.4796000002</v>
      </c>
      <c r="F1355" s="348">
        <v>665730.69420000003</v>
      </c>
      <c r="G1355" s="348">
        <v>893.11099999999999</v>
      </c>
      <c r="H1355" s="356">
        <f t="shared" si="3425"/>
        <v>0.92070624526635891</v>
      </c>
      <c r="I1355" s="356">
        <f t="shared" si="3426"/>
        <v>15.983153629163738</v>
      </c>
      <c r="J1355" s="356">
        <f t="shared" si="3427"/>
        <v>-1.4000000000010004</v>
      </c>
      <c r="K1355" s="356">
        <f t="shared" si="3428"/>
        <v>-32.299999999997908</v>
      </c>
      <c r="L1355" s="356">
        <f t="shared" si="3429"/>
        <v>6.576473180473992E-2</v>
      </c>
      <c r="M1355" s="356">
        <f t="shared" si="3430"/>
        <v>0.10000000000007146</v>
      </c>
      <c r="N1355" s="398" t="str">
        <f t="shared" si="3423"/>
        <v>OK</v>
      </c>
      <c r="O1355" s="398" t="str">
        <f t="shared" si="3424"/>
        <v>OK</v>
      </c>
      <c r="P1355" s="398" t="str">
        <f t="shared" si="3296"/>
        <v>COND. MIN.</v>
      </c>
      <c r="Q1355" s="398" t="str">
        <f t="shared" si="3297"/>
        <v>COND. MIN.</v>
      </c>
      <c r="R1355" s="625"/>
      <c r="S1355" s="625"/>
      <c r="T1355" s="625"/>
      <c r="U1355" s="625"/>
      <c r="V1355" s="356">
        <f t="shared" si="3298"/>
        <v>-0.85999993607401848</v>
      </c>
      <c r="W1355" s="356">
        <f t="shared" si="3299"/>
        <v>-15.960000001359731</v>
      </c>
      <c r="X1355" s="361" t="str">
        <f t="shared" si="3431"/>
        <v>SUL</v>
      </c>
      <c r="Y1355" s="361" t="str">
        <f t="shared" si="3432"/>
        <v>OESTE</v>
      </c>
      <c r="Z1355" s="361" t="str">
        <f t="shared" si="3433"/>
        <v>SUDOESTE</v>
      </c>
      <c r="AA1355" s="676">
        <f t="shared" si="3303"/>
        <v>0.9987484355444306</v>
      </c>
      <c r="AB1355" s="676">
        <f t="shared" si="3434"/>
        <v>87.13311979075192</v>
      </c>
      <c r="AC1355" s="606"/>
    </row>
    <row r="1356" spans="1:29" ht="17.25" customHeight="1" x14ac:dyDescent="0.25">
      <c r="A1356" s="416"/>
      <c r="B1356" s="661"/>
      <c r="C1356" s="661"/>
      <c r="D1356" s="393"/>
      <c r="E1356" s="381"/>
      <c r="F1356" s="382"/>
      <c r="G1356" s="382"/>
      <c r="H1356" s="383"/>
      <c r="I1356" s="383"/>
      <c r="J1356" s="383"/>
      <c r="K1356" s="383"/>
      <c r="L1356" s="383"/>
      <c r="M1356" s="383"/>
      <c r="N1356" s="383"/>
      <c r="O1356" s="383"/>
      <c r="P1356" s="667"/>
      <c r="Q1356" s="667"/>
      <c r="R1356" s="382"/>
      <c r="S1356" s="382"/>
      <c r="T1356" s="382"/>
      <c r="U1356" s="382"/>
      <c r="V1356" s="383"/>
      <c r="W1356" s="383"/>
      <c r="X1356" s="667"/>
      <c r="Y1356" s="667"/>
      <c r="Z1356" s="667"/>
      <c r="AA1356" s="667"/>
      <c r="AB1356" s="667"/>
      <c r="AC1356" s="382"/>
    </row>
    <row r="1357" spans="1:29" ht="17.25" customHeight="1" x14ac:dyDescent="0.25">
      <c r="A1357" s="415" t="s">
        <v>385</v>
      </c>
      <c r="B1357" s="661"/>
      <c r="C1357" s="661"/>
      <c r="D1357" s="346">
        <f>D167</f>
        <v>42468</v>
      </c>
      <c r="E1357" s="622">
        <v>7161910.6562000001</v>
      </c>
      <c r="F1357" s="622">
        <v>665730.86950000003</v>
      </c>
      <c r="G1357" s="631">
        <v>893.03300000000002</v>
      </c>
      <c r="H1357" s="350"/>
      <c r="I1357" s="350"/>
      <c r="J1357" s="350"/>
      <c r="K1357" s="350"/>
      <c r="L1357" s="350"/>
      <c r="M1357" s="350"/>
      <c r="N1357" s="351"/>
      <c r="O1357" s="351"/>
      <c r="P1357" s="351"/>
      <c r="Q1357" s="351"/>
      <c r="R1357" s="382"/>
      <c r="S1357" s="382"/>
      <c r="T1357" s="382"/>
      <c r="U1357" s="382"/>
      <c r="V1357" s="383"/>
      <c r="W1357" s="383"/>
      <c r="X1357" s="667"/>
      <c r="Y1357" s="667"/>
      <c r="Z1357" s="667"/>
      <c r="AA1357" s="538"/>
      <c r="AB1357" s="557"/>
      <c r="AC1357" s="451"/>
    </row>
    <row r="1358" spans="1:29" ht="17.25" customHeight="1" x14ac:dyDescent="0.25">
      <c r="A1358" s="415" t="str">
        <f t="shared" si="3392"/>
        <v>MS 302 A</v>
      </c>
      <c r="B1358" s="661"/>
      <c r="C1358" s="661"/>
      <c r="D1358" s="346">
        <f>D168</f>
        <v>42475</v>
      </c>
      <c r="E1358" s="622">
        <v>7161910.6551000001</v>
      </c>
      <c r="F1358" s="622">
        <v>665730.87860000005</v>
      </c>
      <c r="G1358" s="631">
        <v>893.01</v>
      </c>
      <c r="H1358" s="356">
        <f t="shared" si="3425"/>
        <v>0.91662424383036523</v>
      </c>
      <c r="I1358" s="356">
        <f>SQRT((E1358-$E$1357)^2+(F1358-$F$1357)^2)*100</f>
        <v>0.91662424383036523</v>
      </c>
      <c r="J1358" s="356">
        <f t="shared" si="3427"/>
        <v>-2.3000000000024556</v>
      </c>
      <c r="K1358" s="356">
        <f>(G1358-$G$1357)*100</f>
        <v>-2.3000000000024556</v>
      </c>
      <c r="L1358" s="356">
        <f t="shared" si="3429"/>
        <v>0.13094632054719504</v>
      </c>
      <c r="M1358" s="356">
        <f t="shared" si="3430"/>
        <v>0.3285714285717794</v>
      </c>
      <c r="N1358" s="398" t="str">
        <f t="shared" si="3423"/>
        <v>OK</v>
      </c>
      <c r="O1358" s="398" t="str">
        <f t="shared" si="3424"/>
        <v>ATENÇÃO</v>
      </c>
      <c r="P1358" s="398" t="str">
        <f t="shared" ref="P1358" si="3437">IF(L1358&lt;=1,"COND. MIN.",IF(AND(1&lt;L1358, L1358&lt;=2),"ATENÇÃO",IF(AND(2&lt;L1358,L1358&lt;=5),"ALERTA","INTERVENÇÃO")))</f>
        <v>COND. MIN.</v>
      </c>
      <c r="Q1358" s="398" t="str">
        <f t="shared" ref="Q1358" si="3438">IF(M1358&lt;=2,"COND. MIN.",IF(AND(2&lt;M1358, M1358&lt;=4),"ATENÇÃO",IF(AND(4&lt;M1358, M1358&lt;=10),"ALERTA","INTERVENÇÃO")))</f>
        <v>COND. MIN.</v>
      </c>
      <c r="R1358" s="625"/>
      <c r="S1358" s="625"/>
      <c r="T1358" s="625"/>
      <c r="U1358" s="625"/>
      <c r="V1358" s="356">
        <f>(E1358-$E$1357)*100</f>
        <v>-0.10999999940395355</v>
      </c>
      <c r="W1358" s="356">
        <f>(F1358-$F$1357)*100</f>
        <v>0.91000000247731805</v>
      </c>
      <c r="X1358" s="361" t="str">
        <f t="shared" si="3431"/>
        <v>SUL</v>
      </c>
      <c r="Y1358" s="361" t="str">
        <f t="shared" si="3432"/>
        <v>LESTE</v>
      </c>
      <c r="Z1358" s="361" t="str">
        <f t="shared" si="3433"/>
        <v>SUDESTE</v>
      </c>
      <c r="AA1358" s="358">
        <f t="shared" ref="AA1358:AA1383" si="3439">ABS(ROUND(W1358,2)/ROUND(I1358,2))</f>
        <v>0.98913043478260865</v>
      </c>
      <c r="AB1358" s="359">
        <f t="shared" ref="AB1358:AB1383" si="3440">DEGREES(ASIN(AA1358))</f>
        <v>81.54452741989607</v>
      </c>
      <c r="AC1358" s="678" t="s">
        <v>408</v>
      </c>
    </row>
    <row r="1359" spans="1:29" ht="17.25" customHeight="1" x14ac:dyDescent="0.25">
      <c r="A1359" s="415" t="str">
        <f t="shared" si="3392"/>
        <v>MS 302 A</v>
      </c>
      <c r="B1359" s="661"/>
      <c r="C1359" s="661"/>
      <c r="D1359" s="346">
        <f>D169</f>
        <v>42482</v>
      </c>
      <c r="E1359" s="622">
        <v>7161910.6569999997</v>
      </c>
      <c r="F1359" s="622">
        <v>665730.85080000001</v>
      </c>
      <c r="G1359" s="631">
        <v>893.00599999999997</v>
      </c>
      <c r="H1359" s="356">
        <f t="shared" ref="H1359:H1383" si="3441">SQRT((E1359-E1358)^2+(F1359-F1358)^2)*100</f>
        <v>2.7864852423231659</v>
      </c>
      <c r="I1359" s="356">
        <f t="shared" ref="I1359:I1383" si="3442">SQRT((E1359-$E$1357)^2+(F1359-$F$1357)^2)*100</f>
        <v>1.8717104473716242</v>
      </c>
      <c r="J1359" s="356">
        <f t="shared" ref="J1359:J1383" si="3443">(G1359-G1358)*100</f>
        <v>-0.40000000000190994</v>
      </c>
      <c r="K1359" s="356">
        <f t="shared" ref="K1359:K1383" si="3444">(G1359-$G$1357)*100</f>
        <v>-2.7000000000043656</v>
      </c>
      <c r="L1359" s="356">
        <f t="shared" ref="L1359:L1383" si="3445">H1359/(D1359-D1358)</f>
        <v>0.39806932033188086</v>
      </c>
      <c r="M1359" s="356">
        <f t="shared" ref="M1359:M1383" si="3446">ABS(J1359/(D1359-D1358))</f>
        <v>5.7142857143129992E-2</v>
      </c>
      <c r="N1359" s="398" t="str">
        <f t="shared" ref="N1359:N1383" si="3447">IF(L1359&lt;=0.25,"OK",IF(AND(0.25&lt;L1359,L1359&lt;=1),"ATENÇÃO",IF(AND(1&lt;L1359,L1359&lt;=4),"ALERTA",IF(AND(4&lt;L1359,L1359&lt;=14),"INTERVENÇÃO","PARALISAÇÃO"))))</f>
        <v>ATENÇÃO</v>
      </c>
      <c r="O1359" s="398" t="str">
        <f t="shared" ref="O1359:O1383" si="3448">IF(M1359&lt;=0.25,"OK",IF(AND(0.25&lt;M1359,M1359&lt;=1),"ATENÇÃO",IF(AND(1&lt;M1359,M1359&lt;=4),"ALERTA",IF(AND(4&lt;M1359,M1359&lt;=14),"INTERVENÇÃO","PARALISAÇÃO"))))</f>
        <v>OK</v>
      </c>
      <c r="P1359" s="398" t="str">
        <f t="shared" ref="P1359:P1383" si="3449">IF(L1359&lt;=1,"COND. MIN.",IF(AND(1&lt;L1359, L1359&lt;=2),"ATENÇÃO",IF(AND(2&lt;L1359,L1359&lt;=5),"ALERTA","INTERVENÇÃO")))</f>
        <v>COND. MIN.</v>
      </c>
      <c r="Q1359" s="398" t="str">
        <f t="shared" ref="Q1359:Q1383" si="3450">IF(M1359&lt;=2,"COND. MIN.",IF(AND(2&lt;M1359, M1359&lt;=4),"ATENÇÃO",IF(AND(4&lt;M1359, M1359&lt;=10),"ALERTA","INTERVENÇÃO")))</f>
        <v>COND. MIN.</v>
      </c>
      <c r="R1359" s="625"/>
      <c r="S1359" s="625"/>
      <c r="T1359" s="625"/>
      <c r="U1359" s="625"/>
      <c r="V1359" s="356">
        <f t="shared" ref="V1359:V1383" si="3451">(E1359-$E$1357)*100</f>
        <v>7.9999957233667374E-2</v>
      </c>
      <c r="W1359" s="356">
        <f t="shared" ref="W1359:W1383" si="3452">(F1359-$F$1357)*100</f>
        <v>-1.8700000015087426</v>
      </c>
      <c r="X1359" s="361" t="str">
        <f t="shared" si="3431"/>
        <v>NORTE</v>
      </c>
      <c r="Y1359" s="361" t="str">
        <f t="shared" si="3432"/>
        <v>OESTE</v>
      </c>
      <c r="Z1359" s="361" t="str">
        <f t="shared" si="3433"/>
        <v>NOROESTE</v>
      </c>
      <c r="AA1359" s="358">
        <f t="shared" si="3439"/>
        <v>1</v>
      </c>
      <c r="AB1359" s="359">
        <f t="shared" si="3440"/>
        <v>90</v>
      </c>
      <c r="AC1359" s="360"/>
    </row>
    <row r="1360" spans="1:29" ht="17.25" customHeight="1" x14ac:dyDescent="0.25">
      <c r="A1360" s="415" t="str">
        <f t="shared" si="3392"/>
        <v>MS 302 A</v>
      </c>
      <c r="B1360" s="661"/>
      <c r="C1360" s="661"/>
      <c r="D1360" s="633">
        <v>42496</v>
      </c>
      <c r="E1360" s="635">
        <v>7161910.6309000002</v>
      </c>
      <c r="F1360" s="635">
        <v>665730.84730000002</v>
      </c>
      <c r="G1360" s="623">
        <v>892.99099999999999</v>
      </c>
      <c r="H1360" s="356">
        <f t="shared" si="3441"/>
        <v>2.6333628129469129</v>
      </c>
      <c r="I1360" s="356">
        <f t="shared" si="3442"/>
        <v>3.3659025436885965</v>
      </c>
      <c r="J1360" s="356">
        <f t="shared" si="3443"/>
        <v>-1.4999999999986358</v>
      </c>
      <c r="K1360" s="356">
        <f t="shared" si="3444"/>
        <v>-4.2000000000030013</v>
      </c>
      <c r="L1360" s="356">
        <f t="shared" si="3445"/>
        <v>0.18809734378192236</v>
      </c>
      <c r="M1360" s="356">
        <f t="shared" si="3446"/>
        <v>0.1071428571427597</v>
      </c>
      <c r="N1360" s="398" t="str">
        <f t="shared" si="3447"/>
        <v>OK</v>
      </c>
      <c r="O1360" s="398" t="str">
        <f t="shared" si="3448"/>
        <v>OK</v>
      </c>
      <c r="P1360" s="398" t="str">
        <f t="shared" si="3449"/>
        <v>COND. MIN.</v>
      </c>
      <c r="Q1360" s="398" t="str">
        <f t="shared" si="3450"/>
        <v>COND. MIN.</v>
      </c>
      <c r="R1360" s="625"/>
      <c r="S1360" s="625"/>
      <c r="T1360" s="625"/>
      <c r="U1360" s="625"/>
      <c r="V1360" s="356">
        <f t="shared" si="3451"/>
        <v>-2.5299999862909317</v>
      </c>
      <c r="W1360" s="356">
        <f t="shared" si="3452"/>
        <v>-2.2200000006705523</v>
      </c>
      <c r="X1360" s="361" t="str">
        <f t="shared" si="3431"/>
        <v>SUL</v>
      </c>
      <c r="Y1360" s="361" t="str">
        <f t="shared" si="3432"/>
        <v>OESTE</v>
      </c>
      <c r="Z1360" s="361" t="str">
        <f t="shared" si="3433"/>
        <v>SUDOESTE</v>
      </c>
      <c r="AA1360" s="358">
        <f t="shared" si="3439"/>
        <v>0.65875370919881304</v>
      </c>
      <c r="AB1360" s="359">
        <f t="shared" si="3440"/>
        <v>41.204892697755163</v>
      </c>
      <c r="AC1360" s="360"/>
    </row>
    <row r="1361" spans="1:29" ht="17.25" customHeight="1" x14ac:dyDescent="0.25">
      <c r="A1361" s="415" t="str">
        <f t="shared" si="3392"/>
        <v>MS 302 A</v>
      </c>
      <c r="B1361" s="661"/>
      <c r="C1361" s="661"/>
      <c r="D1361" s="346"/>
      <c r="E1361" s="347"/>
      <c r="F1361" s="348"/>
      <c r="G1361" s="348"/>
      <c r="H1361" s="356">
        <f t="shared" si="3441"/>
        <v>719278537.466851</v>
      </c>
      <c r="I1361" s="356">
        <f t="shared" si="3442"/>
        <v>719278540.19146395</v>
      </c>
      <c r="J1361" s="356">
        <f t="shared" si="3443"/>
        <v>-89299.1</v>
      </c>
      <c r="K1361" s="356">
        <f t="shared" si="3444"/>
        <v>-89303.3</v>
      </c>
      <c r="L1361" s="356">
        <f t="shared" si="3445"/>
        <v>-16925.793897469197</v>
      </c>
      <c r="M1361" s="356">
        <f t="shared" si="3446"/>
        <v>2.1013530685240966</v>
      </c>
      <c r="N1361" s="398" t="str">
        <f t="shared" si="3447"/>
        <v>OK</v>
      </c>
      <c r="O1361" s="398" t="str">
        <f t="shared" si="3448"/>
        <v>ALERTA</v>
      </c>
      <c r="P1361" s="398" t="str">
        <f t="shared" si="3449"/>
        <v>COND. MIN.</v>
      </c>
      <c r="Q1361" s="398" t="str">
        <f t="shared" si="3450"/>
        <v>ATENÇÃO</v>
      </c>
      <c r="R1361" s="625"/>
      <c r="S1361" s="625"/>
      <c r="T1361" s="625"/>
      <c r="U1361" s="625"/>
      <c r="V1361" s="356">
        <f t="shared" si="3451"/>
        <v>-716191065.62</v>
      </c>
      <c r="W1361" s="356">
        <f t="shared" si="3452"/>
        <v>-66573086.950000003</v>
      </c>
      <c r="X1361" s="361" t="str">
        <f t="shared" si="3431"/>
        <v>SUL</v>
      </c>
      <c r="Y1361" s="361" t="str">
        <f t="shared" si="3432"/>
        <v>OESTE</v>
      </c>
      <c r="Z1361" s="361" t="str">
        <f t="shared" si="3433"/>
        <v>SUDOESTE</v>
      </c>
      <c r="AA1361" s="358">
        <f t="shared" si="3439"/>
        <v>9.2555363784959405E-2</v>
      </c>
      <c r="AB1361" s="359">
        <f t="shared" si="3440"/>
        <v>5.3106324524754003</v>
      </c>
      <c r="AC1361" s="360"/>
    </row>
    <row r="1362" spans="1:29" ht="17.25" customHeight="1" x14ac:dyDescent="0.25">
      <c r="A1362" s="415" t="str">
        <f t="shared" si="3392"/>
        <v>MS 302 A</v>
      </c>
      <c r="B1362" s="661"/>
      <c r="C1362" s="661"/>
      <c r="D1362" s="346"/>
      <c r="E1362" s="347"/>
      <c r="F1362" s="348"/>
      <c r="G1362" s="348"/>
      <c r="H1362" s="356">
        <f t="shared" si="3441"/>
        <v>0</v>
      </c>
      <c r="I1362" s="356">
        <f t="shared" si="3442"/>
        <v>719278540.19146395</v>
      </c>
      <c r="J1362" s="356">
        <f t="shared" si="3443"/>
        <v>0</v>
      </c>
      <c r="K1362" s="356">
        <f t="shared" si="3444"/>
        <v>-89303.3</v>
      </c>
      <c r="L1362" s="356" t="e">
        <f t="shared" si="3445"/>
        <v>#DIV/0!</v>
      </c>
      <c r="M1362" s="356" t="e">
        <f t="shared" si="3446"/>
        <v>#DIV/0!</v>
      </c>
      <c r="N1362" s="398" t="e">
        <f t="shared" si="3447"/>
        <v>#DIV/0!</v>
      </c>
      <c r="O1362" s="398" t="e">
        <f t="shared" si="3448"/>
        <v>#DIV/0!</v>
      </c>
      <c r="P1362" s="398" t="e">
        <f t="shared" si="3449"/>
        <v>#DIV/0!</v>
      </c>
      <c r="Q1362" s="398" t="e">
        <f t="shared" si="3450"/>
        <v>#DIV/0!</v>
      </c>
      <c r="R1362" s="625"/>
      <c r="S1362" s="625"/>
      <c r="T1362" s="625"/>
      <c r="U1362" s="625"/>
      <c r="V1362" s="356">
        <f t="shared" si="3451"/>
        <v>-716191065.62</v>
      </c>
      <c r="W1362" s="356">
        <f t="shared" si="3452"/>
        <v>-66573086.950000003</v>
      </c>
      <c r="X1362" s="361" t="str">
        <f t="shared" si="3431"/>
        <v>SUL</v>
      </c>
      <c r="Y1362" s="361" t="str">
        <f t="shared" si="3432"/>
        <v>OESTE</v>
      </c>
      <c r="Z1362" s="361" t="str">
        <f t="shared" si="3433"/>
        <v>SUDOESTE</v>
      </c>
      <c r="AA1362" s="358">
        <f t="shared" si="3439"/>
        <v>9.2555363784959405E-2</v>
      </c>
      <c r="AB1362" s="359">
        <f t="shared" si="3440"/>
        <v>5.3106324524754003</v>
      </c>
      <c r="AC1362" s="360"/>
    </row>
    <row r="1363" spans="1:29" ht="17.25" customHeight="1" x14ac:dyDescent="0.25">
      <c r="A1363" s="415" t="str">
        <f t="shared" si="3392"/>
        <v>MS 302 A</v>
      </c>
      <c r="B1363" s="661"/>
      <c r="C1363" s="661"/>
      <c r="D1363" s="346"/>
      <c r="E1363" s="347"/>
      <c r="F1363" s="348"/>
      <c r="G1363" s="348"/>
      <c r="H1363" s="356">
        <f t="shared" si="3441"/>
        <v>0</v>
      </c>
      <c r="I1363" s="356">
        <f t="shared" si="3442"/>
        <v>719278540.19146395</v>
      </c>
      <c r="J1363" s="356">
        <f t="shared" si="3443"/>
        <v>0</v>
      </c>
      <c r="K1363" s="356">
        <f t="shared" si="3444"/>
        <v>-89303.3</v>
      </c>
      <c r="L1363" s="356" t="e">
        <f t="shared" si="3445"/>
        <v>#DIV/0!</v>
      </c>
      <c r="M1363" s="356" t="e">
        <f t="shared" si="3446"/>
        <v>#DIV/0!</v>
      </c>
      <c r="N1363" s="398" t="e">
        <f t="shared" si="3447"/>
        <v>#DIV/0!</v>
      </c>
      <c r="O1363" s="398" t="e">
        <f t="shared" si="3448"/>
        <v>#DIV/0!</v>
      </c>
      <c r="P1363" s="398" t="e">
        <f t="shared" si="3449"/>
        <v>#DIV/0!</v>
      </c>
      <c r="Q1363" s="398" t="e">
        <f t="shared" si="3450"/>
        <v>#DIV/0!</v>
      </c>
      <c r="R1363" s="625"/>
      <c r="S1363" s="625"/>
      <c r="T1363" s="625"/>
      <c r="U1363" s="625"/>
      <c r="V1363" s="356">
        <f t="shared" si="3451"/>
        <v>-716191065.62</v>
      </c>
      <c r="W1363" s="356">
        <f t="shared" si="3452"/>
        <v>-66573086.950000003</v>
      </c>
      <c r="X1363" s="361" t="str">
        <f t="shared" si="3431"/>
        <v>SUL</v>
      </c>
      <c r="Y1363" s="361" t="str">
        <f t="shared" si="3432"/>
        <v>OESTE</v>
      </c>
      <c r="Z1363" s="361" t="str">
        <f t="shared" si="3433"/>
        <v>SUDOESTE</v>
      </c>
      <c r="AA1363" s="358">
        <f t="shared" si="3439"/>
        <v>9.2555363784959405E-2</v>
      </c>
      <c r="AB1363" s="359">
        <f t="shared" si="3440"/>
        <v>5.3106324524754003</v>
      </c>
      <c r="AC1363" s="360"/>
    </row>
    <row r="1364" spans="1:29" ht="17.25" customHeight="1" x14ac:dyDescent="0.25">
      <c r="A1364" s="415" t="str">
        <f t="shared" si="3392"/>
        <v>MS 302 A</v>
      </c>
      <c r="B1364" s="661"/>
      <c r="C1364" s="661"/>
      <c r="D1364" s="346"/>
      <c r="E1364" s="347"/>
      <c r="F1364" s="348"/>
      <c r="G1364" s="348"/>
      <c r="H1364" s="356">
        <f t="shared" si="3441"/>
        <v>0</v>
      </c>
      <c r="I1364" s="356">
        <f t="shared" si="3442"/>
        <v>719278540.19146395</v>
      </c>
      <c r="J1364" s="356">
        <f t="shared" si="3443"/>
        <v>0</v>
      </c>
      <c r="K1364" s="356">
        <f t="shared" si="3444"/>
        <v>-89303.3</v>
      </c>
      <c r="L1364" s="356" t="e">
        <f t="shared" si="3445"/>
        <v>#DIV/0!</v>
      </c>
      <c r="M1364" s="356" t="e">
        <f t="shared" si="3446"/>
        <v>#DIV/0!</v>
      </c>
      <c r="N1364" s="398" t="e">
        <f t="shared" si="3447"/>
        <v>#DIV/0!</v>
      </c>
      <c r="O1364" s="398" t="e">
        <f t="shared" si="3448"/>
        <v>#DIV/0!</v>
      </c>
      <c r="P1364" s="398" t="e">
        <f t="shared" si="3449"/>
        <v>#DIV/0!</v>
      </c>
      <c r="Q1364" s="398" t="e">
        <f t="shared" si="3450"/>
        <v>#DIV/0!</v>
      </c>
      <c r="R1364" s="625"/>
      <c r="S1364" s="625"/>
      <c r="T1364" s="625"/>
      <c r="U1364" s="625"/>
      <c r="V1364" s="356">
        <f t="shared" si="3451"/>
        <v>-716191065.62</v>
      </c>
      <c r="W1364" s="356">
        <f t="shared" si="3452"/>
        <v>-66573086.950000003</v>
      </c>
      <c r="X1364" s="361" t="str">
        <f t="shared" si="3431"/>
        <v>SUL</v>
      </c>
      <c r="Y1364" s="361" t="str">
        <f t="shared" si="3432"/>
        <v>OESTE</v>
      </c>
      <c r="Z1364" s="361" t="str">
        <f t="shared" si="3433"/>
        <v>SUDOESTE</v>
      </c>
      <c r="AA1364" s="358">
        <f t="shared" si="3439"/>
        <v>9.2555363784959405E-2</v>
      </c>
      <c r="AB1364" s="359">
        <f t="shared" si="3440"/>
        <v>5.3106324524754003</v>
      </c>
      <c r="AC1364" s="360"/>
    </row>
    <row r="1365" spans="1:29" ht="17.25" customHeight="1" x14ac:dyDescent="0.25">
      <c r="A1365" s="415" t="str">
        <f t="shared" si="3392"/>
        <v>MS 302 A</v>
      </c>
      <c r="B1365" s="661"/>
      <c r="C1365" s="661"/>
      <c r="D1365" s="346"/>
      <c r="E1365" s="347"/>
      <c r="F1365" s="348"/>
      <c r="G1365" s="348"/>
      <c r="H1365" s="356">
        <f t="shared" si="3441"/>
        <v>0</v>
      </c>
      <c r="I1365" s="356">
        <f t="shared" si="3442"/>
        <v>719278540.19146395</v>
      </c>
      <c r="J1365" s="356">
        <f t="shared" si="3443"/>
        <v>0</v>
      </c>
      <c r="K1365" s="356">
        <f t="shared" si="3444"/>
        <v>-89303.3</v>
      </c>
      <c r="L1365" s="356" t="e">
        <f t="shared" si="3445"/>
        <v>#DIV/0!</v>
      </c>
      <c r="M1365" s="356" t="e">
        <f t="shared" si="3446"/>
        <v>#DIV/0!</v>
      </c>
      <c r="N1365" s="398" t="e">
        <f t="shared" si="3447"/>
        <v>#DIV/0!</v>
      </c>
      <c r="O1365" s="398" t="e">
        <f t="shared" si="3448"/>
        <v>#DIV/0!</v>
      </c>
      <c r="P1365" s="398" t="e">
        <f t="shared" si="3449"/>
        <v>#DIV/0!</v>
      </c>
      <c r="Q1365" s="398" t="e">
        <f t="shared" si="3450"/>
        <v>#DIV/0!</v>
      </c>
      <c r="R1365" s="625"/>
      <c r="S1365" s="625"/>
      <c r="T1365" s="625"/>
      <c r="U1365" s="625"/>
      <c r="V1365" s="356">
        <f t="shared" si="3451"/>
        <v>-716191065.62</v>
      </c>
      <c r="W1365" s="356">
        <f t="shared" si="3452"/>
        <v>-66573086.950000003</v>
      </c>
      <c r="X1365" s="361" t="str">
        <f t="shared" si="3431"/>
        <v>SUL</v>
      </c>
      <c r="Y1365" s="361" t="str">
        <f t="shared" si="3432"/>
        <v>OESTE</v>
      </c>
      <c r="Z1365" s="361" t="str">
        <f t="shared" si="3433"/>
        <v>SUDOESTE</v>
      </c>
      <c r="AA1365" s="358">
        <f t="shared" si="3439"/>
        <v>9.2555363784959405E-2</v>
      </c>
      <c r="AB1365" s="359">
        <f t="shared" si="3440"/>
        <v>5.3106324524754003</v>
      </c>
      <c r="AC1365" s="360"/>
    </row>
    <row r="1366" spans="1:29" ht="17.25" customHeight="1" x14ac:dyDescent="0.25">
      <c r="A1366" s="415" t="str">
        <f t="shared" si="3392"/>
        <v>MS 302 A</v>
      </c>
      <c r="B1366" s="661"/>
      <c r="C1366" s="661"/>
      <c r="D1366" s="346"/>
      <c r="E1366" s="347"/>
      <c r="F1366" s="348"/>
      <c r="G1366" s="348"/>
      <c r="H1366" s="356">
        <f t="shared" si="3441"/>
        <v>0</v>
      </c>
      <c r="I1366" s="356">
        <f t="shared" si="3442"/>
        <v>719278540.19146395</v>
      </c>
      <c r="J1366" s="356">
        <f t="shared" si="3443"/>
        <v>0</v>
      </c>
      <c r="K1366" s="356">
        <f t="shared" si="3444"/>
        <v>-89303.3</v>
      </c>
      <c r="L1366" s="356" t="e">
        <f t="shared" si="3445"/>
        <v>#DIV/0!</v>
      </c>
      <c r="M1366" s="356" t="e">
        <f t="shared" si="3446"/>
        <v>#DIV/0!</v>
      </c>
      <c r="N1366" s="398" t="e">
        <f t="shared" si="3447"/>
        <v>#DIV/0!</v>
      </c>
      <c r="O1366" s="398" t="e">
        <f t="shared" si="3448"/>
        <v>#DIV/0!</v>
      </c>
      <c r="P1366" s="398" t="e">
        <f t="shared" si="3449"/>
        <v>#DIV/0!</v>
      </c>
      <c r="Q1366" s="398" t="e">
        <f t="shared" si="3450"/>
        <v>#DIV/0!</v>
      </c>
      <c r="R1366" s="625"/>
      <c r="S1366" s="625"/>
      <c r="T1366" s="625"/>
      <c r="U1366" s="625"/>
      <c r="V1366" s="356">
        <f t="shared" si="3451"/>
        <v>-716191065.62</v>
      </c>
      <c r="W1366" s="356">
        <f t="shared" si="3452"/>
        <v>-66573086.950000003</v>
      </c>
      <c r="X1366" s="361" t="str">
        <f t="shared" si="3431"/>
        <v>SUL</v>
      </c>
      <c r="Y1366" s="361" t="str">
        <f t="shared" si="3432"/>
        <v>OESTE</v>
      </c>
      <c r="Z1366" s="361" t="str">
        <f t="shared" si="3433"/>
        <v>SUDOESTE</v>
      </c>
      <c r="AA1366" s="358">
        <f t="shared" si="3439"/>
        <v>9.2555363784959405E-2</v>
      </c>
      <c r="AB1366" s="359">
        <f t="shared" si="3440"/>
        <v>5.3106324524754003</v>
      </c>
      <c r="AC1366" s="360"/>
    </row>
    <row r="1367" spans="1:29" ht="17.25" customHeight="1" x14ac:dyDescent="0.25">
      <c r="A1367" s="415" t="str">
        <f t="shared" si="3392"/>
        <v>MS 302 A</v>
      </c>
      <c r="B1367" s="661"/>
      <c r="C1367" s="661"/>
      <c r="D1367" s="346"/>
      <c r="E1367" s="347"/>
      <c r="F1367" s="348"/>
      <c r="G1367" s="348"/>
      <c r="H1367" s="356">
        <f t="shared" si="3441"/>
        <v>0</v>
      </c>
      <c r="I1367" s="356">
        <f t="shared" si="3442"/>
        <v>719278540.19146395</v>
      </c>
      <c r="J1367" s="356">
        <f t="shared" si="3443"/>
        <v>0</v>
      </c>
      <c r="K1367" s="356">
        <f t="shared" si="3444"/>
        <v>-89303.3</v>
      </c>
      <c r="L1367" s="356" t="e">
        <f t="shared" si="3445"/>
        <v>#DIV/0!</v>
      </c>
      <c r="M1367" s="356" t="e">
        <f t="shared" si="3446"/>
        <v>#DIV/0!</v>
      </c>
      <c r="N1367" s="398" t="e">
        <f t="shared" si="3447"/>
        <v>#DIV/0!</v>
      </c>
      <c r="O1367" s="398" t="e">
        <f t="shared" si="3448"/>
        <v>#DIV/0!</v>
      </c>
      <c r="P1367" s="398" t="e">
        <f t="shared" si="3449"/>
        <v>#DIV/0!</v>
      </c>
      <c r="Q1367" s="398" t="e">
        <f t="shared" si="3450"/>
        <v>#DIV/0!</v>
      </c>
      <c r="R1367" s="625"/>
      <c r="S1367" s="625"/>
      <c r="T1367" s="625"/>
      <c r="U1367" s="625"/>
      <c r="V1367" s="356">
        <f t="shared" si="3451"/>
        <v>-716191065.62</v>
      </c>
      <c r="W1367" s="356">
        <f t="shared" si="3452"/>
        <v>-66573086.950000003</v>
      </c>
      <c r="X1367" s="361" t="str">
        <f t="shared" si="3431"/>
        <v>SUL</v>
      </c>
      <c r="Y1367" s="361" t="str">
        <f t="shared" si="3432"/>
        <v>OESTE</v>
      </c>
      <c r="Z1367" s="361" t="str">
        <f t="shared" si="3433"/>
        <v>SUDOESTE</v>
      </c>
      <c r="AA1367" s="358">
        <f t="shared" si="3439"/>
        <v>9.2555363784959405E-2</v>
      </c>
      <c r="AB1367" s="359">
        <f t="shared" si="3440"/>
        <v>5.3106324524754003</v>
      </c>
      <c r="AC1367" s="360"/>
    </row>
    <row r="1368" spans="1:29" ht="17.25" customHeight="1" x14ac:dyDescent="0.25">
      <c r="A1368" s="415" t="str">
        <f t="shared" si="3392"/>
        <v>MS 302 A</v>
      </c>
      <c r="B1368" s="661"/>
      <c r="C1368" s="661"/>
      <c r="D1368" s="346"/>
      <c r="E1368" s="347"/>
      <c r="F1368" s="348"/>
      <c r="G1368" s="348"/>
      <c r="H1368" s="356">
        <f t="shared" si="3441"/>
        <v>0</v>
      </c>
      <c r="I1368" s="356">
        <f t="shared" si="3442"/>
        <v>719278540.19146395</v>
      </c>
      <c r="J1368" s="356">
        <f t="shared" si="3443"/>
        <v>0</v>
      </c>
      <c r="K1368" s="356">
        <f t="shared" si="3444"/>
        <v>-89303.3</v>
      </c>
      <c r="L1368" s="356" t="e">
        <f t="shared" si="3445"/>
        <v>#DIV/0!</v>
      </c>
      <c r="M1368" s="356" t="e">
        <f t="shared" si="3446"/>
        <v>#DIV/0!</v>
      </c>
      <c r="N1368" s="398" t="e">
        <f t="shared" si="3447"/>
        <v>#DIV/0!</v>
      </c>
      <c r="O1368" s="398" t="e">
        <f t="shared" si="3448"/>
        <v>#DIV/0!</v>
      </c>
      <c r="P1368" s="398" t="e">
        <f t="shared" si="3449"/>
        <v>#DIV/0!</v>
      </c>
      <c r="Q1368" s="398" t="e">
        <f t="shared" si="3450"/>
        <v>#DIV/0!</v>
      </c>
      <c r="R1368" s="625"/>
      <c r="S1368" s="625"/>
      <c r="T1368" s="625"/>
      <c r="U1368" s="625"/>
      <c r="V1368" s="356">
        <f t="shared" si="3451"/>
        <v>-716191065.62</v>
      </c>
      <c r="W1368" s="356">
        <f t="shared" si="3452"/>
        <v>-66573086.950000003</v>
      </c>
      <c r="X1368" s="361" t="str">
        <f t="shared" si="3431"/>
        <v>SUL</v>
      </c>
      <c r="Y1368" s="361" t="str">
        <f t="shared" si="3432"/>
        <v>OESTE</v>
      </c>
      <c r="Z1368" s="361" t="str">
        <f t="shared" si="3433"/>
        <v>SUDOESTE</v>
      </c>
      <c r="AA1368" s="358">
        <f t="shared" si="3439"/>
        <v>9.2555363784959405E-2</v>
      </c>
      <c r="AB1368" s="359">
        <f t="shared" si="3440"/>
        <v>5.3106324524754003</v>
      </c>
      <c r="AC1368" s="360"/>
    </row>
    <row r="1369" spans="1:29" ht="17.25" customHeight="1" x14ac:dyDescent="0.25">
      <c r="A1369" s="415" t="str">
        <f t="shared" si="3392"/>
        <v>MS 302 A</v>
      </c>
      <c r="B1369" s="661"/>
      <c r="C1369" s="661"/>
      <c r="D1369" s="346"/>
      <c r="E1369" s="347"/>
      <c r="F1369" s="348"/>
      <c r="G1369" s="348"/>
      <c r="H1369" s="356">
        <f t="shared" si="3441"/>
        <v>0</v>
      </c>
      <c r="I1369" s="356">
        <f t="shared" si="3442"/>
        <v>719278540.19146395</v>
      </c>
      <c r="J1369" s="356">
        <f t="shared" si="3443"/>
        <v>0</v>
      </c>
      <c r="K1369" s="356">
        <f t="shared" si="3444"/>
        <v>-89303.3</v>
      </c>
      <c r="L1369" s="356" t="e">
        <f t="shared" si="3445"/>
        <v>#DIV/0!</v>
      </c>
      <c r="M1369" s="356" t="e">
        <f t="shared" si="3446"/>
        <v>#DIV/0!</v>
      </c>
      <c r="N1369" s="398" t="e">
        <f t="shared" si="3447"/>
        <v>#DIV/0!</v>
      </c>
      <c r="O1369" s="398" t="e">
        <f t="shared" si="3448"/>
        <v>#DIV/0!</v>
      </c>
      <c r="P1369" s="398" t="e">
        <f t="shared" si="3449"/>
        <v>#DIV/0!</v>
      </c>
      <c r="Q1369" s="398" t="e">
        <f t="shared" si="3450"/>
        <v>#DIV/0!</v>
      </c>
      <c r="R1369" s="625"/>
      <c r="S1369" s="625"/>
      <c r="T1369" s="625"/>
      <c r="U1369" s="625"/>
      <c r="V1369" s="356">
        <f t="shared" si="3451"/>
        <v>-716191065.62</v>
      </c>
      <c r="W1369" s="356">
        <f t="shared" si="3452"/>
        <v>-66573086.950000003</v>
      </c>
      <c r="X1369" s="361" t="str">
        <f t="shared" si="3431"/>
        <v>SUL</v>
      </c>
      <c r="Y1369" s="361" t="str">
        <f t="shared" si="3432"/>
        <v>OESTE</v>
      </c>
      <c r="Z1369" s="361" t="str">
        <f t="shared" si="3433"/>
        <v>SUDOESTE</v>
      </c>
      <c r="AA1369" s="358">
        <f t="shared" si="3439"/>
        <v>9.2555363784959405E-2</v>
      </c>
      <c r="AB1369" s="359">
        <f t="shared" si="3440"/>
        <v>5.3106324524754003</v>
      </c>
      <c r="AC1369" s="360"/>
    </row>
    <row r="1370" spans="1:29" ht="17.25" customHeight="1" x14ac:dyDescent="0.25">
      <c r="A1370" s="415" t="str">
        <f t="shared" si="3392"/>
        <v>MS 302 A</v>
      </c>
      <c r="B1370" s="661"/>
      <c r="C1370" s="661"/>
      <c r="D1370" s="346"/>
      <c r="E1370" s="347"/>
      <c r="F1370" s="348"/>
      <c r="G1370" s="348"/>
      <c r="H1370" s="356">
        <f t="shared" si="3441"/>
        <v>0</v>
      </c>
      <c r="I1370" s="356">
        <f t="shared" si="3442"/>
        <v>719278540.19146395</v>
      </c>
      <c r="J1370" s="356">
        <f t="shared" si="3443"/>
        <v>0</v>
      </c>
      <c r="K1370" s="356">
        <f t="shared" si="3444"/>
        <v>-89303.3</v>
      </c>
      <c r="L1370" s="356" t="e">
        <f t="shared" si="3445"/>
        <v>#DIV/0!</v>
      </c>
      <c r="M1370" s="356" t="e">
        <f t="shared" si="3446"/>
        <v>#DIV/0!</v>
      </c>
      <c r="N1370" s="398" t="e">
        <f t="shared" si="3447"/>
        <v>#DIV/0!</v>
      </c>
      <c r="O1370" s="398" t="e">
        <f t="shared" si="3448"/>
        <v>#DIV/0!</v>
      </c>
      <c r="P1370" s="398" t="e">
        <f t="shared" si="3449"/>
        <v>#DIV/0!</v>
      </c>
      <c r="Q1370" s="398" t="e">
        <f t="shared" si="3450"/>
        <v>#DIV/0!</v>
      </c>
      <c r="R1370" s="625"/>
      <c r="S1370" s="625"/>
      <c r="T1370" s="625"/>
      <c r="U1370" s="625"/>
      <c r="V1370" s="356">
        <f t="shared" si="3451"/>
        <v>-716191065.62</v>
      </c>
      <c r="W1370" s="356">
        <f t="shared" si="3452"/>
        <v>-66573086.950000003</v>
      </c>
      <c r="X1370" s="361" t="str">
        <f t="shared" si="3431"/>
        <v>SUL</v>
      </c>
      <c r="Y1370" s="361" t="str">
        <f t="shared" si="3432"/>
        <v>OESTE</v>
      </c>
      <c r="Z1370" s="361" t="str">
        <f t="shared" si="3433"/>
        <v>SUDOESTE</v>
      </c>
      <c r="AA1370" s="358">
        <f t="shared" si="3439"/>
        <v>9.2555363784959405E-2</v>
      </c>
      <c r="AB1370" s="359">
        <f t="shared" si="3440"/>
        <v>5.3106324524754003</v>
      </c>
      <c r="AC1370" s="360"/>
    </row>
    <row r="1371" spans="1:29" ht="17.25" customHeight="1" x14ac:dyDescent="0.25">
      <c r="A1371" s="415" t="str">
        <f t="shared" si="3392"/>
        <v>MS 302 A</v>
      </c>
      <c r="B1371" s="661"/>
      <c r="C1371" s="661"/>
      <c r="D1371" s="346"/>
      <c r="E1371" s="347"/>
      <c r="F1371" s="348"/>
      <c r="G1371" s="348"/>
      <c r="H1371" s="356">
        <f t="shared" si="3441"/>
        <v>0</v>
      </c>
      <c r="I1371" s="356">
        <f t="shared" si="3442"/>
        <v>719278540.19146395</v>
      </c>
      <c r="J1371" s="356">
        <f t="shared" si="3443"/>
        <v>0</v>
      </c>
      <c r="K1371" s="356">
        <f t="shared" si="3444"/>
        <v>-89303.3</v>
      </c>
      <c r="L1371" s="356" t="e">
        <f t="shared" si="3445"/>
        <v>#DIV/0!</v>
      </c>
      <c r="M1371" s="356" t="e">
        <f t="shared" si="3446"/>
        <v>#DIV/0!</v>
      </c>
      <c r="N1371" s="398" t="e">
        <f t="shared" si="3447"/>
        <v>#DIV/0!</v>
      </c>
      <c r="O1371" s="398" t="e">
        <f t="shared" si="3448"/>
        <v>#DIV/0!</v>
      </c>
      <c r="P1371" s="398" t="e">
        <f t="shared" si="3449"/>
        <v>#DIV/0!</v>
      </c>
      <c r="Q1371" s="398" t="e">
        <f t="shared" si="3450"/>
        <v>#DIV/0!</v>
      </c>
      <c r="R1371" s="625"/>
      <c r="S1371" s="625"/>
      <c r="T1371" s="625"/>
      <c r="U1371" s="625"/>
      <c r="V1371" s="356">
        <f t="shared" si="3451"/>
        <v>-716191065.62</v>
      </c>
      <c r="W1371" s="356">
        <f t="shared" si="3452"/>
        <v>-66573086.950000003</v>
      </c>
      <c r="X1371" s="361" t="str">
        <f t="shared" si="3431"/>
        <v>SUL</v>
      </c>
      <c r="Y1371" s="361" t="str">
        <f t="shared" si="3432"/>
        <v>OESTE</v>
      </c>
      <c r="Z1371" s="361" t="str">
        <f t="shared" si="3433"/>
        <v>SUDOESTE</v>
      </c>
      <c r="AA1371" s="358">
        <f t="shared" si="3439"/>
        <v>9.2555363784959405E-2</v>
      </c>
      <c r="AB1371" s="359">
        <f t="shared" si="3440"/>
        <v>5.3106324524754003</v>
      </c>
      <c r="AC1371" s="360"/>
    </row>
    <row r="1372" spans="1:29" ht="17.25" customHeight="1" x14ac:dyDescent="0.25">
      <c r="A1372" s="415" t="str">
        <f t="shared" si="3392"/>
        <v>MS 302 A</v>
      </c>
      <c r="B1372" s="661"/>
      <c r="C1372" s="661"/>
      <c r="D1372" s="346"/>
      <c r="E1372" s="347"/>
      <c r="F1372" s="348"/>
      <c r="G1372" s="348"/>
      <c r="H1372" s="356">
        <f t="shared" si="3441"/>
        <v>0</v>
      </c>
      <c r="I1372" s="356">
        <f t="shared" si="3442"/>
        <v>719278540.19146395</v>
      </c>
      <c r="J1372" s="356">
        <f t="shared" si="3443"/>
        <v>0</v>
      </c>
      <c r="K1372" s="356">
        <f t="shared" si="3444"/>
        <v>-89303.3</v>
      </c>
      <c r="L1372" s="356" t="e">
        <f t="shared" si="3445"/>
        <v>#DIV/0!</v>
      </c>
      <c r="M1372" s="356" t="e">
        <f t="shared" si="3446"/>
        <v>#DIV/0!</v>
      </c>
      <c r="N1372" s="398" t="e">
        <f t="shared" si="3447"/>
        <v>#DIV/0!</v>
      </c>
      <c r="O1372" s="398" t="e">
        <f t="shared" si="3448"/>
        <v>#DIV/0!</v>
      </c>
      <c r="P1372" s="398" t="e">
        <f t="shared" si="3449"/>
        <v>#DIV/0!</v>
      </c>
      <c r="Q1372" s="398" t="e">
        <f t="shared" si="3450"/>
        <v>#DIV/0!</v>
      </c>
      <c r="R1372" s="625"/>
      <c r="S1372" s="625"/>
      <c r="T1372" s="625"/>
      <c r="U1372" s="625"/>
      <c r="V1372" s="356">
        <f t="shared" si="3451"/>
        <v>-716191065.62</v>
      </c>
      <c r="W1372" s="356">
        <f t="shared" si="3452"/>
        <v>-66573086.950000003</v>
      </c>
      <c r="X1372" s="361" t="str">
        <f t="shared" si="3431"/>
        <v>SUL</v>
      </c>
      <c r="Y1372" s="361" t="str">
        <f t="shared" si="3432"/>
        <v>OESTE</v>
      </c>
      <c r="Z1372" s="361" t="str">
        <f t="shared" si="3433"/>
        <v>SUDOESTE</v>
      </c>
      <c r="AA1372" s="358">
        <f t="shared" si="3439"/>
        <v>9.2555363784959405E-2</v>
      </c>
      <c r="AB1372" s="359">
        <f t="shared" si="3440"/>
        <v>5.3106324524754003</v>
      </c>
      <c r="AC1372" s="360"/>
    </row>
    <row r="1373" spans="1:29" ht="17.25" customHeight="1" x14ac:dyDescent="0.25">
      <c r="A1373" s="415" t="str">
        <f t="shared" si="3392"/>
        <v>MS 302 A</v>
      </c>
      <c r="B1373" s="661"/>
      <c r="C1373" s="661"/>
      <c r="D1373" s="346"/>
      <c r="E1373" s="347"/>
      <c r="F1373" s="348"/>
      <c r="G1373" s="348"/>
      <c r="H1373" s="356">
        <f t="shared" si="3441"/>
        <v>0</v>
      </c>
      <c r="I1373" s="356">
        <f t="shared" si="3442"/>
        <v>719278540.19146395</v>
      </c>
      <c r="J1373" s="356">
        <f t="shared" si="3443"/>
        <v>0</v>
      </c>
      <c r="K1373" s="356">
        <f t="shared" si="3444"/>
        <v>-89303.3</v>
      </c>
      <c r="L1373" s="356" t="e">
        <f t="shared" si="3445"/>
        <v>#DIV/0!</v>
      </c>
      <c r="M1373" s="356" t="e">
        <f t="shared" si="3446"/>
        <v>#DIV/0!</v>
      </c>
      <c r="N1373" s="398" t="e">
        <f t="shared" si="3447"/>
        <v>#DIV/0!</v>
      </c>
      <c r="O1373" s="398" t="e">
        <f t="shared" si="3448"/>
        <v>#DIV/0!</v>
      </c>
      <c r="P1373" s="398" t="e">
        <f t="shared" si="3449"/>
        <v>#DIV/0!</v>
      </c>
      <c r="Q1373" s="398" t="e">
        <f t="shared" si="3450"/>
        <v>#DIV/0!</v>
      </c>
      <c r="R1373" s="625"/>
      <c r="S1373" s="625"/>
      <c r="T1373" s="625"/>
      <c r="U1373" s="625"/>
      <c r="V1373" s="356">
        <f t="shared" si="3451"/>
        <v>-716191065.62</v>
      </c>
      <c r="W1373" s="356">
        <f t="shared" si="3452"/>
        <v>-66573086.950000003</v>
      </c>
      <c r="X1373" s="361" t="str">
        <f t="shared" si="3431"/>
        <v>SUL</v>
      </c>
      <c r="Y1373" s="361" t="str">
        <f t="shared" si="3432"/>
        <v>OESTE</v>
      </c>
      <c r="Z1373" s="361" t="str">
        <f t="shared" si="3433"/>
        <v>SUDOESTE</v>
      </c>
      <c r="AA1373" s="358">
        <f t="shared" si="3439"/>
        <v>9.2555363784959405E-2</v>
      </c>
      <c r="AB1373" s="359">
        <f t="shared" si="3440"/>
        <v>5.3106324524754003</v>
      </c>
      <c r="AC1373" s="360"/>
    </row>
    <row r="1374" spans="1:29" ht="17.25" customHeight="1" x14ac:dyDescent="0.25">
      <c r="A1374" s="415" t="str">
        <f t="shared" si="3392"/>
        <v>MS 302 A</v>
      </c>
      <c r="B1374" s="661"/>
      <c r="C1374" s="661"/>
      <c r="D1374" s="346"/>
      <c r="E1374" s="347"/>
      <c r="F1374" s="348"/>
      <c r="G1374" s="348"/>
      <c r="H1374" s="356">
        <f t="shared" si="3441"/>
        <v>0</v>
      </c>
      <c r="I1374" s="356">
        <f t="shared" si="3442"/>
        <v>719278540.19146395</v>
      </c>
      <c r="J1374" s="356">
        <f t="shared" si="3443"/>
        <v>0</v>
      </c>
      <c r="K1374" s="356">
        <f t="shared" si="3444"/>
        <v>-89303.3</v>
      </c>
      <c r="L1374" s="356" t="e">
        <f t="shared" si="3445"/>
        <v>#DIV/0!</v>
      </c>
      <c r="M1374" s="356" t="e">
        <f t="shared" si="3446"/>
        <v>#DIV/0!</v>
      </c>
      <c r="N1374" s="398" t="e">
        <f t="shared" si="3447"/>
        <v>#DIV/0!</v>
      </c>
      <c r="O1374" s="398" t="e">
        <f t="shared" si="3448"/>
        <v>#DIV/0!</v>
      </c>
      <c r="P1374" s="398" t="e">
        <f t="shared" si="3449"/>
        <v>#DIV/0!</v>
      </c>
      <c r="Q1374" s="398" t="e">
        <f t="shared" si="3450"/>
        <v>#DIV/0!</v>
      </c>
      <c r="R1374" s="625"/>
      <c r="S1374" s="625"/>
      <c r="T1374" s="625"/>
      <c r="U1374" s="625"/>
      <c r="V1374" s="356">
        <f t="shared" si="3451"/>
        <v>-716191065.62</v>
      </c>
      <c r="W1374" s="356">
        <f t="shared" si="3452"/>
        <v>-66573086.950000003</v>
      </c>
      <c r="X1374" s="361" t="str">
        <f t="shared" si="3431"/>
        <v>SUL</v>
      </c>
      <c r="Y1374" s="361" t="str">
        <f t="shared" si="3432"/>
        <v>OESTE</v>
      </c>
      <c r="Z1374" s="361" t="str">
        <f t="shared" si="3433"/>
        <v>SUDOESTE</v>
      </c>
      <c r="AA1374" s="358">
        <f t="shared" si="3439"/>
        <v>9.2555363784959405E-2</v>
      </c>
      <c r="AB1374" s="359">
        <f t="shared" si="3440"/>
        <v>5.3106324524754003</v>
      </c>
      <c r="AC1374" s="360"/>
    </row>
    <row r="1375" spans="1:29" ht="17.25" customHeight="1" x14ac:dyDescent="0.25">
      <c r="A1375" s="415" t="str">
        <f t="shared" si="3392"/>
        <v>MS 302 A</v>
      </c>
      <c r="B1375" s="661"/>
      <c r="C1375" s="661"/>
      <c r="D1375" s="346"/>
      <c r="E1375" s="347"/>
      <c r="F1375" s="348"/>
      <c r="G1375" s="348"/>
      <c r="H1375" s="356">
        <f t="shared" si="3441"/>
        <v>0</v>
      </c>
      <c r="I1375" s="356">
        <f t="shared" si="3442"/>
        <v>719278540.19146395</v>
      </c>
      <c r="J1375" s="356">
        <f t="shared" si="3443"/>
        <v>0</v>
      </c>
      <c r="K1375" s="356">
        <f t="shared" si="3444"/>
        <v>-89303.3</v>
      </c>
      <c r="L1375" s="356" t="e">
        <f t="shared" si="3445"/>
        <v>#DIV/0!</v>
      </c>
      <c r="M1375" s="356" t="e">
        <f t="shared" si="3446"/>
        <v>#DIV/0!</v>
      </c>
      <c r="N1375" s="398" t="e">
        <f t="shared" si="3447"/>
        <v>#DIV/0!</v>
      </c>
      <c r="O1375" s="398" t="e">
        <f t="shared" si="3448"/>
        <v>#DIV/0!</v>
      </c>
      <c r="P1375" s="398" t="e">
        <f t="shared" si="3449"/>
        <v>#DIV/0!</v>
      </c>
      <c r="Q1375" s="398" t="e">
        <f t="shared" si="3450"/>
        <v>#DIV/0!</v>
      </c>
      <c r="R1375" s="625"/>
      <c r="S1375" s="625"/>
      <c r="T1375" s="625"/>
      <c r="U1375" s="625"/>
      <c r="V1375" s="356">
        <f t="shared" si="3451"/>
        <v>-716191065.62</v>
      </c>
      <c r="W1375" s="356">
        <f t="shared" si="3452"/>
        <v>-66573086.950000003</v>
      </c>
      <c r="X1375" s="361" t="str">
        <f t="shared" si="3431"/>
        <v>SUL</v>
      </c>
      <c r="Y1375" s="361" t="str">
        <f t="shared" si="3432"/>
        <v>OESTE</v>
      </c>
      <c r="Z1375" s="361" t="str">
        <f t="shared" si="3433"/>
        <v>SUDOESTE</v>
      </c>
      <c r="AA1375" s="358">
        <f t="shared" si="3439"/>
        <v>9.2555363784959405E-2</v>
      </c>
      <c r="AB1375" s="359">
        <f t="shared" si="3440"/>
        <v>5.3106324524754003</v>
      </c>
      <c r="AC1375" s="360"/>
    </row>
    <row r="1376" spans="1:29" ht="17.25" customHeight="1" x14ac:dyDescent="0.25">
      <c r="A1376" s="415" t="str">
        <f t="shared" si="3392"/>
        <v>MS 302 A</v>
      </c>
      <c r="B1376" s="661"/>
      <c r="C1376" s="661"/>
      <c r="D1376" s="346"/>
      <c r="E1376" s="347"/>
      <c r="F1376" s="348"/>
      <c r="G1376" s="348"/>
      <c r="H1376" s="356">
        <f t="shared" si="3441"/>
        <v>0</v>
      </c>
      <c r="I1376" s="356">
        <f t="shared" si="3442"/>
        <v>719278540.19146395</v>
      </c>
      <c r="J1376" s="356">
        <f t="shared" si="3443"/>
        <v>0</v>
      </c>
      <c r="K1376" s="356">
        <f t="shared" si="3444"/>
        <v>-89303.3</v>
      </c>
      <c r="L1376" s="356" t="e">
        <f t="shared" si="3445"/>
        <v>#DIV/0!</v>
      </c>
      <c r="M1376" s="356" t="e">
        <f t="shared" si="3446"/>
        <v>#DIV/0!</v>
      </c>
      <c r="N1376" s="398" t="e">
        <f t="shared" si="3447"/>
        <v>#DIV/0!</v>
      </c>
      <c r="O1376" s="398" t="e">
        <f t="shared" si="3448"/>
        <v>#DIV/0!</v>
      </c>
      <c r="P1376" s="398" t="e">
        <f t="shared" si="3449"/>
        <v>#DIV/0!</v>
      </c>
      <c r="Q1376" s="398" t="e">
        <f t="shared" si="3450"/>
        <v>#DIV/0!</v>
      </c>
      <c r="R1376" s="625"/>
      <c r="S1376" s="625"/>
      <c r="T1376" s="625"/>
      <c r="U1376" s="625"/>
      <c r="V1376" s="356">
        <f t="shared" si="3451"/>
        <v>-716191065.62</v>
      </c>
      <c r="W1376" s="356">
        <f t="shared" si="3452"/>
        <v>-66573086.950000003</v>
      </c>
      <c r="X1376" s="361" t="str">
        <f t="shared" si="3431"/>
        <v>SUL</v>
      </c>
      <c r="Y1376" s="361" t="str">
        <f t="shared" si="3432"/>
        <v>OESTE</v>
      </c>
      <c r="Z1376" s="361" t="str">
        <f t="shared" si="3433"/>
        <v>SUDOESTE</v>
      </c>
      <c r="AA1376" s="358">
        <f t="shared" si="3439"/>
        <v>9.2555363784959405E-2</v>
      </c>
      <c r="AB1376" s="359">
        <f t="shared" si="3440"/>
        <v>5.3106324524754003</v>
      </c>
      <c r="AC1376" s="360"/>
    </row>
    <row r="1377" spans="1:29" ht="17.25" customHeight="1" x14ac:dyDescent="0.25">
      <c r="A1377" s="415" t="str">
        <f t="shared" si="3392"/>
        <v>MS 302 A</v>
      </c>
      <c r="B1377" s="661"/>
      <c r="C1377" s="661"/>
      <c r="D1377" s="346"/>
      <c r="E1377" s="347"/>
      <c r="F1377" s="348"/>
      <c r="G1377" s="348"/>
      <c r="H1377" s="356">
        <f t="shared" si="3441"/>
        <v>0</v>
      </c>
      <c r="I1377" s="356">
        <f t="shared" si="3442"/>
        <v>719278540.19146395</v>
      </c>
      <c r="J1377" s="356">
        <f t="shared" si="3443"/>
        <v>0</v>
      </c>
      <c r="K1377" s="356">
        <f t="shared" si="3444"/>
        <v>-89303.3</v>
      </c>
      <c r="L1377" s="356" t="e">
        <f t="shared" si="3445"/>
        <v>#DIV/0!</v>
      </c>
      <c r="M1377" s="356" t="e">
        <f t="shared" si="3446"/>
        <v>#DIV/0!</v>
      </c>
      <c r="N1377" s="398" t="e">
        <f t="shared" si="3447"/>
        <v>#DIV/0!</v>
      </c>
      <c r="O1377" s="398" t="e">
        <f t="shared" si="3448"/>
        <v>#DIV/0!</v>
      </c>
      <c r="P1377" s="398" t="e">
        <f t="shared" si="3449"/>
        <v>#DIV/0!</v>
      </c>
      <c r="Q1377" s="398" t="e">
        <f t="shared" si="3450"/>
        <v>#DIV/0!</v>
      </c>
      <c r="R1377" s="625"/>
      <c r="S1377" s="625"/>
      <c r="T1377" s="625"/>
      <c r="U1377" s="625"/>
      <c r="V1377" s="356">
        <f t="shared" si="3451"/>
        <v>-716191065.62</v>
      </c>
      <c r="W1377" s="356">
        <f t="shared" si="3452"/>
        <v>-66573086.950000003</v>
      </c>
      <c r="X1377" s="361" t="str">
        <f t="shared" si="3431"/>
        <v>SUL</v>
      </c>
      <c r="Y1377" s="361" t="str">
        <f t="shared" si="3432"/>
        <v>OESTE</v>
      </c>
      <c r="Z1377" s="361" t="str">
        <f t="shared" si="3433"/>
        <v>SUDOESTE</v>
      </c>
      <c r="AA1377" s="358">
        <f t="shared" si="3439"/>
        <v>9.2555363784959405E-2</v>
      </c>
      <c r="AB1377" s="359">
        <f t="shared" si="3440"/>
        <v>5.3106324524754003</v>
      </c>
      <c r="AC1377" s="360"/>
    </row>
    <row r="1378" spans="1:29" ht="17.25" customHeight="1" x14ac:dyDescent="0.25">
      <c r="A1378" s="415" t="str">
        <f t="shared" si="3392"/>
        <v>MS 302 A</v>
      </c>
      <c r="B1378" s="661"/>
      <c r="C1378" s="661"/>
      <c r="D1378" s="346"/>
      <c r="E1378" s="347"/>
      <c r="F1378" s="348"/>
      <c r="G1378" s="348"/>
      <c r="H1378" s="356">
        <f t="shared" si="3441"/>
        <v>0</v>
      </c>
      <c r="I1378" s="356">
        <f t="shared" si="3442"/>
        <v>719278540.19146395</v>
      </c>
      <c r="J1378" s="356">
        <f t="shared" si="3443"/>
        <v>0</v>
      </c>
      <c r="K1378" s="356">
        <f t="shared" si="3444"/>
        <v>-89303.3</v>
      </c>
      <c r="L1378" s="356" t="e">
        <f t="shared" si="3445"/>
        <v>#DIV/0!</v>
      </c>
      <c r="M1378" s="356" t="e">
        <f t="shared" si="3446"/>
        <v>#DIV/0!</v>
      </c>
      <c r="N1378" s="398" t="e">
        <f t="shared" si="3447"/>
        <v>#DIV/0!</v>
      </c>
      <c r="O1378" s="398" t="e">
        <f t="shared" si="3448"/>
        <v>#DIV/0!</v>
      </c>
      <c r="P1378" s="398" t="e">
        <f t="shared" si="3449"/>
        <v>#DIV/0!</v>
      </c>
      <c r="Q1378" s="398" t="e">
        <f t="shared" si="3450"/>
        <v>#DIV/0!</v>
      </c>
      <c r="R1378" s="625"/>
      <c r="S1378" s="625"/>
      <c r="T1378" s="625"/>
      <c r="U1378" s="625"/>
      <c r="V1378" s="356">
        <f t="shared" si="3451"/>
        <v>-716191065.62</v>
      </c>
      <c r="W1378" s="356">
        <f t="shared" si="3452"/>
        <v>-66573086.950000003</v>
      </c>
      <c r="X1378" s="361" t="str">
        <f t="shared" si="3431"/>
        <v>SUL</v>
      </c>
      <c r="Y1378" s="361" t="str">
        <f t="shared" si="3432"/>
        <v>OESTE</v>
      </c>
      <c r="Z1378" s="361" t="str">
        <f t="shared" si="3433"/>
        <v>SUDOESTE</v>
      </c>
      <c r="AA1378" s="358">
        <f t="shared" si="3439"/>
        <v>9.2555363784959405E-2</v>
      </c>
      <c r="AB1378" s="359">
        <f t="shared" si="3440"/>
        <v>5.3106324524754003</v>
      </c>
      <c r="AC1378" s="360"/>
    </row>
    <row r="1379" spans="1:29" ht="17.25" customHeight="1" x14ac:dyDescent="0.25">
      <c r="A1379" s="415" t="str">
        <f t="shared" si="3392"/>
        <v>MS 302 A</v>
      </c>
      <c r="B1379" s="661"/>
      <c r="C1379" s="661"/>
      <c r="D1379" s="346"/>
      <c r="E1379" s="347"/>
      <c r="F1379" s="348"/>
      <c r="G1379" s="348"/>
      <c r="H1379" s="356">
        <f t="shared" si="3441"/>
        <v>0</v>
      </c>
      <c r="I1379" s="356">
        <f t="shared" si="3442"/>
        <v>719278540.19146395</v>
      </c>
      <c r="J1379" s="356">
        <f t="shared" si="3443"/>
        <v>0</v>
      </c>
      <c r="K1379" s="356">
        <f t="shared" si="3444"/>
        <v>-89303.3</v>
      </c>
      <c r="L1379" s="356" t="e">
        <f t="shared" si="3445"/>
        <v>#DIV/0!</v>
      </c>
      <c r="M1379" s="356" t="e">
        <f t="shared" si="3446"/>
        <v>#DIV/0!</v>
      </c>
      <c r="N1379" s="398" t="e">
        <f t="shared" si="3447"/>
        <v>#DIV/0!</v>
      </c>
      <c r="O1379" s="398" t="e">
        <f t="shared" si="3448"/>
        <v>#DIV/0!</v>
      </c>
      <c r="P1379" s="398" t="e">
        <f t="shared" si="3449"/>
        <v>#DIV/0!</v>
      </c>
      <c r="Q1379" s="398" t="e">
        <f t="shared" si="3450"/>
        <v>#DIV/0!</v>
      </c>
      <c r="R1379" s="625"/>
      <c r="S1379" s="625"/>
      <c r="T1379" s="625"/>
      <c r="U1379" s="625"/>
      <c r="V1379" s="356">
        <f t="shared" si="3451"/>
        <v>-716191065.62</v>
      </c>
      <c r="W1379" s="356">
        <f t="shared" si="3452"/>
        <v>-66573086.950000003</v>
      </c>
      <c r="X1379" s="361" t="str">
        <f t="shared" si="3431"/>
        <v>SUL</v>
      </c>
      <c r="Y1379" s="361" t="str">
        <f t="shared" si="3432"/>
        <v>OESTE</v>
      </c>
      <c r="Z1379" s="361" t="str">
        <f t="shared" si="3433"/>
        <v>SUDOESTE</v>
      </c>
      <c r="AA1379" s="358">
        <f t="shared" si="3439"/>
        <v>9.2555363784959405E-2</v>
      </c>
      <c r="AB1379" s="359">
        <f t="shared" si="3440"/>
        <v>5.3106324524754003</v>
      </c>
      <c r="AC1379" s="360"/>
    </row>
    <row r="1380" spans="1:29" ht="17.25" customHeight="1" x14ac:dyDescent="0.25">
      <c r="A1380" s="415" t="str">
        <f t="shared" si="3392"/>
        <v>MS 302 A</v>
      </c>
      <c r="B1380" s="661"/>
      <c r="C1380" s="661"/>
      <c r="D1380" s="346"/>
      <c r="E1380" s="347"/>
      <c r="F1380" s="348"/>
      <c r="G1380" s="348"/>
      <c r="H1380" s="356">
        <f t="shared" si="3441"/>
        <v>0</v>
      </c>
      <c r="I1380" s="356">
        <f t="shared" si="3442"/>
        <v>719278540.19146395</v>
      </c>
      <c r="J1380" s="356">
        <f t="shared" si="3443"/>
        <v>0</v>
      </c>
      <c r="K1380" s="356">
        <f t="shared" si="3444"/>
        <v>-89303.3</v>
      </c>
      <c r="L1380" s="356" t="e">
        <f t="shared" si="3445"/>
        <v>#DIV/0!</v>
      </c>
      <c r="M1380" s="356" t="e">
        <f t="shared" si="3446"/>
        <v>#DIV/0!</v>
      </c>
      <c r="N1380" s="398" t="e">
        <f t="shared" si="3447"/>
        <v>#DIV/0!</v>
      </c>
      <c r="O1380" s="398" t="e">
        <f t="shared" si="3448"/>
        <v>#DIV/0!</v>
      </c>
      <c r="P1380" s="398" t="e">
        <f t="shared" si="3449"/>
        <v>#DIV/0!</v>
      </c>
      <c r="Q1380" s="398" t="e">
        <f t="shared" si="3450"/>
        <v>#DIV/0!</v>
      </c>
      <c r="R1380" s="625"/>
      <c r="S1380" s="625"/>
      <c r="T1380" s="625"/>
      <c r="U1380" s="625"/>
      <c r="V1380" s="356">
        <f t="shared" si="3451"/>
        <v>-716191065.62</v>
      </c>
      <c r="W1380" s="356">
        <f t="shared" si="3452"/>
        <v>-66573086.950000003</v>
      </c>
      <c r="X1380" s="361" t="str">
        <f t="shared" si="3431"/>
        <v>SUL</v>
      </c>
      <c r="Y1380" s="361" t="str">
        <f t="shared" si="3432"/>
        <v>OESTE</v>
      </c>
      <c r="Z1380" s="361" t="str">
        <f t="shared" si="3433"/>
        <v>SUDOESTE</v>
      </c>
      <c r="AA1380" s="358">
        <f t="shared" si="3439"/>
        <v>9.2555363784959405E-2</v>
      </c>
      <c r="AB1380" s="359">
        <f t="shared" si="3440"/>
        <v>5.3106324524754003</v>
      </c>
      <c r="AC1380" s="360"/>
    </row>
    <row r="1381" spans="1:29" ht="17.25" customHeight="1" x14ac:dyDescent="0.25">
      <c r="A1381" s="415" t="str">
        <f t="shared" si="3392"/>
        <v>MS 302 A</v>
      </c>
      <c r="B1381" s="661"/>
      <c r="C1381" s="661"/>
      <c r="D1381" s="346"/>
      <c r="E1381" s="347"/>
      <c r="F1381" s="348"/>
      <c r="G1381" s="348"/>
      <c r="H1381" s="356">
        <f t="shared" si="3441"/>
        <v>0</v>
      </c>
      <c r="I1381" s="356">
        <f t="shared" si="3442"/>
        <v>719278540.19146395</v>
      </c>
      <c r="J1381" s="356">
        <f t="shared" si="3443"/>
        <v>0</v>
      </c>
      <c r="K1381" s="356">
        <f t="shared" si="3444"/>
        <v>-89303.3</v>
      </c>
      <c r="L1381" s="356" t="e">
        <f t="shared" si="3445"/>
        <v>#DIV/0!</v>
      </c>
      <c r="M1381" s="356" t="e">
        <f t="shared" si="3446"/>
        <v>#DIV/0!</v>
      </c>
      <c r="N1381" s="398" t="e">
        <f t="shared" si="3447"/>
        <v>#DIV/0!</v>
      </c>
      <c r="O1381" s="398" t="e">
        <f t="shared" si="3448"/>
        <v>#DIV/0!</v>
      </c>
      <c r="P1381" s="398" t="e">
        <f t="shared" si="3449"/>
        <v>#DIV/0!</v>
      </c>
      <c r="Q1381" s="398" t="e">
        <f t="shared" si="3450"/>
        <v>#DIV/0!</v>
      </c>
      <c r="R1381" s="625"/>
      <c r="S1381" s="625"/>
      <c r="T1381" s="625"/>
      <c r="U1381" s="625"/>
      <c r="V1381" s="356">
        <f t="shared" si="3451"/>
        <v>-716191065.62</v>
      </c>
      <c r="W1381" s="356">
        <f t="shared" si="3452"/>
        <v>-66573086.950000003</v>
      </c>
      <c r="X1381" s="361" t="str">
        <f t="shared" si="3431"/>
        <v>SUL</v>
      </c>
      <c r="Y1381" s="361" t="str">
        <f t="shared" si="3432"/>
        <v>OESTE</v>
      </c>
      <c r="Z1381" s="361" t="str">
        <f t="shared" si="3433"/>
        <v>SUDOESTE</v>
      </c>
      <c r="AA1381" s="358">
        <f t="shared" si="3439"/>
        <v>9.2555363784959405E-2</v>
      </c>
      <c r="AB1381" s="359">
        <f t="shared" si="3440"/>
        <v>5.3106324524754003</v>
      </c>
      <c r="AC1381" s="360"/>
    </row>
    <row r="1382" spans="1:29" ht="17.25" customHeight="1" x14ac:dyDescent="0.25">
      <c r="A1382" s="415" t="str">
        <f t="shared" si="3392"/>
        <v>MS 302 A</v>
      </c>
      <c r="B1382" s="661"/>
      <c r="C1382" s="661"/>
      <c r="D1382" s="346"/>
      <c r="E1382" s="347"/>
      <c r="F1382" s="348"/>
      <c r="G1382" s="348"/>
      <c r="H1382" s="356">
        <f t="shared" si="3441"/>
        <v>0</v>
      </c>
      <c r="I1382" s="356">
        <f t="shared" si="3442"/>
        <v>719278540.19146395</v>
      </c>
      <c r="J1382" s="356">
        <f t="shared" si="3443"/>
        <v>0</v>
      </c>
      <c r="K1382" s="356">
        <f t="shared" si="3444"/>
        <v>-89303.3</v>
      </c>
      <c r="L1382" s="356" t="e">
        <f t="shared" si="3445"/>
        <v>#DIV/0!</v>
      </c>
      <c r="M1382" s="356" t="e">
        <f t="shared" si="3446"/>
        <v>#DIV/0!</v>
      </c>
      <c r="N1382" s="398" t="e">
        <f t="shared" si="3447"/>
        <v>#DIV/0!</v>
      </c>
      <c r="O1382" s="398" t="e">
        <f t="shared" si="3448"/>
        <v>#DIV/0!</v>
      </c>
      <c r="P1382" s="398" t="e">
        <f t="shared" si="3449"/>
        <v>#DIV/0!</v>
      </c>
      <c r="Q1382" s="398" t="e">
        <f t="shared" si="3450"/>
        <v>#DIV/0!</v>
      </c>
      <c r="R1382" s="625"/>
      <c r="S1382" s="625"/>
      <c r="T1382" s="625"/>
      <c r="U1382" s="625"/>
      <c r="V1382" s="356">
        <f t="shared" si="3451"/>
        <v>-716191065.62</v>
      </c>
      <c r="W1382" s="356">
        <f t="shared" si="3452"/>
        <v>-66573086.950000003</v>
      </c>
      <c r="X1382" s="361" t="str">
        <f t="shared" si="3431"/>
        <v>SUL</v>
      </c>
      <c r="Y1382" s="361" t="str">
        <f t="shared" si="3432"/>
        <v>OESTE</v>
      </c>
      <c r="Z1382" s="361" t="str">
        <f t="shared" si="3433"/>
        <v>SUDOESTE</v>
      </c>
      <c r="AA1382" s="358">
        <f t="shared" si="3439"/>
        <v>9.2555363784959405E-2</v>
      </c>
      <c r="AB1382" s="359">
        <f t="shared" si="3440"/>
        <v>5.3106324524754003</v>
      </c>
      <c r="AC1382" s="360"/>
    </row>
    <row r="1383" spans="1:29" ht="17.25" customHeight="1" x14ac:dyDescent="0.25">
      <c r="A1383" s="415" t="str">
        <f t="shared" si="3392"/>
        <v>MS 302 A</v>
      </c>
      <c r="B1383" s="661"/>
      <c r="C1383" s="661"/>
      <c r="D1383" s="346"/>
      <c r="E1383" s="347"/>
      <c r="F1383" s="348"/>
      <c r="G1383" s="348"/>
      <c r="H1383" s="356">
        <f t="shared" si="3441"/>
        <v>0</v>
      </c>
      <c r="I1383" s="356">
        <f t="shared" si="3442"/>
        <v>719278540.19146395</v>
      </c>
      <c r="J1383" s="356">
        <f t="shared" si="3443"/>
        <v>0</v>
      </c>
      <c r="K1383" s="356">
        <f t="shared" si="3444"/>
        <v>-89303.3</v>
      </c>
      <c r="L1383" s="356" t="e">
        <f t="shared" si="3445"/>
        <v>#DIV/0!</v>
      </c>
      <c r="M1383" s="356" t="e">
        <f t="shared" si="3446"/>
        <v>#DIV/0!</v>
      </c>
      <c r="N1383" s="398" t="e">
        <f t="shared" si="3447"/>
        <v>#DIV/0!</v>
      </c>
      <c r="O1383" s="398" t="e">
        <f t="shared" si="3448"/>
        <v>#DIV/0!</v>
      </c>
      <c r="P1383" s="398" t="e">
        <f t="shared" si="3449"/>
        <v>#DIV/0!</v>
      </c>
      <c r="Q1383" s="398" t="e">
        <f t="shared" si="3450"/>
        <v>#DIV/0!</v>
      </c>
      <c r="R1383" s="625"/>
      <c r="S1383" s="625"/>
      <c r="T1383" s="625"/>
      <c r="U1383" s="625"/>
      <c r="V1383" s="356">
        <f t="shared" si="3451"/>
        <v>-716191065.62</v>
      </c>
      <c r="W1383" s="356">
        <f t="shared" si="3452"/>
        <v>-66573086.950000003</v>
      </c>
      <c r="X1383" s="361" t="str">
        <f t="shared" si="3431"/>
        <v>SUL</v>
      </c>
      <c r="Y1383" s="361" t="str">
        <f t="shared" si="3432"/>
        <v>OESTE</v>
      </c>
      <c r="Z1383" s="361" t="str">
        <f t="shared" si="3433"/>
        <v>SUDOESTE</v>
      </c>
      <c r="AA1383" s="358">
        <f t="shared" si="3439"/>
        <v>9.2555363784959405E-2</v>
      </c>
      <c r="AB1383" s="359">
        <f t="shared" si="3440"/>
        <v>5.3106324524754003</v>
      </c>
      <c r="AC1383" s="360"/>
    </row>
    <row r="1384" spans="1:29" s="441" customFormat="1" ht="15" customHeight="1" x14ac:dyDescent="0.2">
      <c r="A1384" s="436"/>
      <c r="B1384" s="661">
        <f>IF(A1348=A1384,B1348+1,1)</f>
        <v>1</v>
      </c>
      <c r="C1384" s="661" t="str">
        <f t="shared" si="3289"/>
        <v>-1</v>
      </c>
      <c r="D1384" s="428"/>
      <c r="E1384" s="429"/>
      <c r="F1384" s="430"/>
      <c r="G1384" s="430"/>
      <c r="H1384" s="431"/>
      <c r="I1384" s="432"/>
      <c r="J1384" s="432"/>
      <c r="K1384" s="432"/>
      <c r="L1384" s="432"/>
      <c r="M1384" s="432"/>
      <c r="N1384" s="432"/>
      <c r="O1384" s="432"/>
      <c r="P1384" s="440"/>
      <c r="Q1384" s="440"/>
      <c r="R1384" s="640"/>
      <c r="S1384" s="640"/>
      <c r="T1384" s="354"/>
      <c r="U1384" s="354"/>
      <c r="V1384" s="383"/>
      <c r="W1384" s="383"/>
      <c r="X1384" s="384"/>
      <c r="Y1384" s="384"/>
      <c r="Z1384" s="384"/>
      <c r="AA1384" s="432"/>
      <c r="AB1384" s="433"/>
      <c r="AC1384" s="386"/>
    </row>
    <row r="1385" spans="1:29" ht="17.25" customHeight="1" x14ac:dyDescent="0.2">
      <c r="A1385" s="415" t="s">
        <v>120</v>
      </c>
      <c r="B1385" s="661">
        <f t="shared" si="3288"/>
        <v>1</v>
      </c>
      <c r="C1385" s="661" t="str">
        <f t="shared" si="3289"/>
        <v>MS 303-1</v>
      </c>
      <c r="D1385" s="346">
        <v>41887</v>
      </c>
      <c r="E1385" s="347">
        <v>7161954.9164000005</v>
      </c>
      <c r="F1385" s="348">
        <v>665808.06189999997</v>
      </c>
      <c r="G1385" s="348">
        <v>903.61599999999999</v>
      </c>
      <c r="H1385" s="350"/>
      <c r="I1385" s="350"/>
      <c r="J1385" s="350"/>
      <c r="K1385" s="350"/>
      <c r="L1385" s="350"/>
      <c r="M1385" s="350"/>
      <c r="N1385" s="351"/>
      <c r="O1385" s="351"/>
      <c r="P1385" s="351"/>
      <c r="Q1385" s="351"/>
      <c r="R1385" s="640"/>
      <c r="S1385" s="640"/>
      <c r="T1385" s="354"/>
      <c r="U1385" s="354"/>
      <c r="V1385" s="383"/>
      <c r="W1385" s="383"/>
      <c r="X1385" s="384"/>
      <c r="Y1385" s="384"/>
      <c r="Z1385" s="384"/>
      <c r="AA1385" s="383"/>
      <c r="AB1385" s="435"/>
      <c r="AC1385" s="386"/>
    </row>
    <row r="1386" spans="1:29" ht="17.25" customHeight="1" x14ac:dyDescent="0.25">
      <c r="A1386" s="415" t="str">
        <f t="shared" si="3325"/>
        <v>MS 303</v>
      </c>
      <c r="B1386" s="661">
        <f t="shared" si="3288"/>
        <v>2</v>
      </c>
      <c r="C1386" s="661" t="str">
        <f t="shared" si="3289"/>
        <v>MS 303-2</v>
      </c>
      <c r="D1386" s="346">
        <v>41894</v>
      </c>
      <c r="E1386" s="347">
        <v>7161954.9060000004</v>
      </c>
      <c r="F1386" s="348">
        <v>665808.04989999998</v>
      </c>
      <c r="G1386" s="348">
        <v>903.60500000000002</v>
      </c>
      <c r="H1386" s="355">
        <f t="shared" ref="H1386" si="3453">SQRT((E1386-E1385)^2+(F1386-F1385)^2)*100</f>
        <v>1.5879546602416621</v>
      </c>
      <c r="I1386" s="356">
        <f>SQRT((E1386-$E$1385)^2+(F1386-$F$1385)^2)*100</f>
        <v>1.5879546602416621</v>
      </c>
      <c r="J1386" s="356">
        <f t="shared" ref="J1386" si="3454">(G1386-G1385)*100</f>
        <v>-1.0999999999967258</v>
      </c>
      <c r="K1386" s="356">
        <f>(G1386-$G$1385)*100</f>
        <v>-1.0999999999967258</v>
      </c>
      <c r="L1386" s="356">
        <f t="shared" ref="L1386" si="3455">H1386/(D1386-D1385)</f>
        <v>0.22685066574880888</v>
      </c>
      <c r="M1386" s="356">
        <f t="shared" ref="M1386" si="3456">ABS(J1386/(D1386-D1385))</f>
        <v>0.1571428571423894</v>
      </c>
      <c r="N1386" s="361" t="str">
        <f t="shared" ref="N1386" si="3457">IF(L1386&lt;=0.25,"OK",IF(AND(0.25&lt;L1386,L1386&lt;=1),"ATENÇÃO",IF(AND(1&lt;L1386,L1386&lt;=4),"ALERTA",IF(AND(4&lt;L1386,L1386&lt;=14),"INTERVENÇÃO","PARALISAÇÃO"))))</f>
        <v>OK</v>
      </c>
      <c r="O1386" s="361" t="str">
        <f t="shared" ref="O1386" si="3458">IF(M1386&lt;=0.25,"OK",IF(AND(0.25&lt;M1386,M1386&lt;=1),"ATENÇÃO",IF(AND(1&lt;M1386,M1386&lt;=4),"ALERTA",IF(AND(4&lt;M1386,M1386&lt;=14),"INTERVENÇÃO","PARALISAÇÃO"))))</f>
        <v>OK</v>
      </c>
      <c r="P1386" s="398" t="str">
        <f t="shared" ref="P1386" si="3459">IF(L1386&lt;=1,"COND. MIN.",IF(AND(1&lt;L1386, L1386&lt;=2),"ATENÇÃO",IF(AND(2&lt;L1386,L1386&lt;=5),"ALERTA","INTERVENÇÃO")))</f>
        <v>COND. MIN.</v>
      </c>
      <c r="Q1386" s="398" t="str">
        <f t="shared" ref="Q1386:Q1422" si="3460">IF(M1386&lt;=2,"COND. MIN.",IF(AND(2&lt;M1386, M1386&lt;=4),"ATENÇÃO",IF(AND(4&lt;M1386, M1386&lt;=10),"ALERTA","INTERVENÇÃO")))</f>
        <v>COND. MIN.</v>
      </c>
      <c r="R1386" s="636"/>
      <c r="S1386" s="636"/>
      <c r="T1386" s="625"/>
      <c r="U1386" s="625"/>
      <c r="V1386" s="356">
        <f t="shared" ref="V1386:V1422" si="3461">(E1386-$E$1385)*100</f>
        <v>-1.0400000028312206</v>
      </c>
      <c r="W1386" s="356">
        <f t="shared" ref="W1386:W1422" si="3462">(F1386-$F$1385)*100</f>
        <v>-1.1999999987892807</v>
      </c>
      <c r="X1386" s="361" t="str">
        <f t="shared" ref="X1386" si="3463">IF(V1386&gt;0,"NORTE","SUL")</f>
        <v>SUL</v>
      </c>
      <c r="Y1386" s="361" t="str">
        <f t="shared" ref="Y1386" si="3464">IF(W1386&gt;0,"LESTE","OESTE")</f>
        <v>OESTE</v>
      </c>
      <c r="Z1386" s="361" t="str">
        <f t="shared" ref="Z1386" si="3465">IF(AND(X1386="SUL", Y1386="LESTE"),"SUDESTE", IF(AND(X1386="SUL", Y1386="OESTE"), "SUDOESTE", IF(AND(X1386="NORTE", Y1386="LESTE"), "NORDESTE", "NOROESTE")))</f>
        <v>SUDOESTE</v>
      </c>
      <c r="AA1386" s="358">
        <f t="shared" ref="AA1386:AA1422" si="3466">ABS(ROUND(W1386,2)/ROUND(I1386,2))</f>
        <v>0.75471698113207542</v>
      </c>
      <c r="AB1386" s="359">
        <f t="shared" ref="AB1386" si="3467">DEGREES(ASIN(AA1386))</f>
        <v>49.000646349795325</v>
      </c>
      <c r="AC1386" s="360"/>
    </row>
    <row r="1387" spans="1:29" ht="17.25" customHeight="1" x14ac:dyDescent="0.25">
      <c r="A1387" s="415" t="str">
        <f t="shared" si="3325"/>
        <v>MS 303</v>
      </c>
      <c r="B1387" s="661">
        <f t="shared" si="3288"/>
        <v>3</v>
      </c>
      <c r="C1387" s="661" t="str">
        <f t="shared" si="3289"/>
        <v>MS 303-3</v>
      </c>
      <c r="D1387" s="346">
        <v>41901</v>
      </c>
      <c r="E1387" s="347">
        <v>7161954.9001000002</v>
      </c>
      <c r="F1387" s="348">
        <v>665808.0575</v>
      </c>
      <c r="G1387" s="348">
        <v>903.58799999999997</v>
      </c>
      <c r="H1387" s="355">
        <f t="shared" ref="H1387" si="3468">SQRT((E1387-E1386)^2+(F1387-F1386)^2)*100</f>
        <v>0.96213306147481026</v>
      </c>
      <c r="I1387" s="356">
        <f>SQRT((E1387-$E$1385)^2+(F1387-$F$1385)^2)*100</f>
        <v>1.6883424058859022</v>
      </c>
      <c r="J1387" s="356">
        <f t="shared" ref="J1387" si="3469">(G1387-G1386)*100</f>
        <v>-1.7000000000052751</v>
      </c>
      <c r="K1387" s="356">
        <f>(G1387-$G$1385)*100</f>
        <v>-2.8000000000020009</v>
      </c>
      <c r="L1387" s="356">
        <f t="shared" ref="L1387" si="3470">H1387/(D1387-D1386)</f>
        <v>0.13744758021068718</v>
      </c>
      <c r="M1387" s="356">
        <f t="shared" ref="M1387" si="3471">ABS(J1387/(D1387-D1386))</f>
        <v>0.24285714285789645</v>
      </c>
      <c r="N1387" s="361" t="str">
        <f t="shared" ref="N1387:N1422" si="3472">IF(L1387&lt;=0.25,"OK",IF(AND(0.25&lt;L1387,L1387&lt;=1),"ATENÇÃO",IF(AND(1&lt;L1387,L1387&lt;=4),"ALERTA",IF(AND(4&lt;L1387,L1387&lt;=14),"INTERVENÇÃO","PARALISAÇÃO"))))</f>
        <v>OK</v>
      </c>
      <c r="O1387" s="361" t="str">
        <f t="shared" ref="O1387:O1422" si="3473">IF(M1387&lt;=0.25,"OK",IF(AND(0.25&lt;M1387,M1387&lt;=1),"ATENÇÃO",IF(AND(1&lt;M1387,M1387&lt;=4),"ALERTA",IF(AND(4&lt;M1387,M1387&lt;=14),"INTERVENÇÃO","PARALISAÇÃO"))))</f>
        <v>OK</v>
      </c>
      <c r="P1387" s="398" t="str">
        <f t="shared" ref="P1387:P1422" si="3474">IF(L1387&lt;=1,"COND. MIN.",IF(AND(1&lt;L1387, L1387&lt;=2),"ATENÇÃO",IF(AND(2&lt;L1387,L1387&lt;=5),"ALERTA","INTERVENÇÃO")))</f>
        <v>COND. MIN.</v>
      </c>
      <c r="Q1387" s="398" t="str">
        <f t="shared" si="3460"/>
        <v>COND. MIN.</v>
      </c>
      <c r="R1387" s="636"/>
      <c r="S1387" s="636"/>
      <c r="T1387" s="625"/>
      <c r="U1387" s="625"/>
      <c r="V1387" s="356">
        <f t="shared" si="3461"/>
        <v>-1.6300000250339508</v>
      </c>
      <c r="W1387" s="356">
        <f t="shared" si="3462"/>
        <v>-0.43999999761581421</v>
      </c>
      <c r="X1387" s="361" t="str">
        <f t="shared" ref="X1387" si="3475">IF(V1387&gt;0,"NORTE","SUL")</f>
        <v>SUL</v>
      </c>
      <c r="Y1387" s="361" t="str">
        <f t="shared" ref="Y1387" si="3476">IF(W1387&gt;0,"LESTE","OESTE")</f>
        <v>OESTE</v>
      </c>
      <c r="Z1387" s="361" t="str">
        <f t="shared" ref="Z1387" si="3477">IF(AND(X1387="SUL", Y1387="LESTE"),"SUDESTE", IF(AND(X1387="SUL", Y1387="OESTE"), "SUDOESTE", IF(AND(X1387="NORTE", Y1387="LESTE"), "NORDESTE", "NOROESTE")))</f>
        <v>SUDOESTE</v>
      </c>
      <c r="AA1387" s="358">
        <f t="shared" si="3466"/>
        <v>0.26035502958579881</v>
      </c>
      <c r="AB1387" s="359">
        <f t="shared" ref="AB1387" si="3478">DEGREES(ASIN(AA1387))</f>
        <v>15.091129380616522</v>
      </c>
      <c r="AC1387" s="360"/>
    </row>
    <row r="1388" spans="1:29" ht="17.25" customHeight="1" x14ac:dyDescent="0.25">
      <c r="A1388" s="415" t="str">
        <f t="shared" si="3325"/>
        <v>MS 303</v>
      </c>
      <c r="B1388" s="661">
        <f t="shared" si="3288"/>
        <v>4</v>
      </c>
      <c r="C1388" s="661" t="str">
        <f t="shared" si="3289"/>
        <v>MS 303-4</v>
      </c>
      <c r="D1388" s="346">
        <v>41908</v>
      </c>
      <c r="E1388" s="347">
        <v>7161954.9034000002</v>
      </c>
      <c r="F1388" s="348">
        <v>665808.03850000002</v>
      </c>
      <c r="G1388" s="348">
        <v>903.57600000000002</v>
      </c>
      <c r="H1388" s="355">
        <f t="shared" ref="H1388" si="3479">SQRT((E1388-E1387)^2+(F1388-F1387)^2)*100</f>
        <v>1.9284449662484142</v>
      </c>
      <c r="I1388" s="356">
        <f>SQRT((E1388-$E$1385)^2+(F1388-$F$1385)^2)*100</f>
        <v>2.6768638450746458</v>
      </c>
      <c r="J1388" s="356">
        <f t="shared" ref="J1388" si="3480">(G1388-G1387)*100</f>
        <v>-1.1999999999943611</v>
      </c>
      <c r="K1388" s="356">
        <f>(G1388-$G$1385)*100</f>
        <v>-3.999999999996362</v>
      </c>
      <c r="L1388" s="356">
        <f t="shared" ref="L1388" si="3481">H1388/(D1388-D1387)</f>
        <v>0.27549213803548772</v>
      </c>
      <c r="M1388" s="356">
        <f t="shared" ref="M1388" si="3482">ABS(J1388/(D1388-D1387))</f>
        <v>0.17142857142776588</v>
      </c>
      <c r="N1388" s="361" t="str">
        <f t="shared" si="3472"/>
        <v>ATENÇÃO</v>
      </c>
      <c r="O1388" s="361" t="str">
        <f t="shared" si="3473"/>
        <v>OK</v>
      </c>
      <c r="P1388" s="398" t="str">
        <f t="shared" si="3474"/>
        <v>COND. MIN.</v>
      </c>
      <c r="Q1388" s="398" t="str">
        <f t="shared" si="3460"/>
        <v>COND. MIN.</v>
      </c>
      <c r="R1388" s="636"/>
      <c r="S1388" s="636"/>
      <c r="T1388" s="625"/>
      <c r="U1388" s="625"/>
      <c r="V1388" s="356">
        <f t="shared" si="3461"/>
        <v>-1.3000000268220901</v>
      </c>
      <c r="W1388" s="356">
        <f t="shared" si="3462"/>
        <v>-2.3399999947287142</v>
      </c>
      <c r="X1388" s="361" t="str">
        <f t="shared" ref="X1388" si="3483">IF(V1388&gt;0,"NORTE","SUL")</f>
        <v>SUL</v>
      </c>
      <c r="Y1388" s="361" t="str">
        <f t="shared" ref="Y1388" si="3484">IF(W1388&gt;0,"LESTE","OESTE")</f>
        <v>OESTE</v>
      </c>
      <c r="Z1388" s="361" t="str">
        <f t="shared" ref="Z1388" si="3485">IF(AND(X1388="SUL", Y1388="LESTE"),"SUDESTE", IF(AND(X1388="SUL", Y1388="OESTE"), "SUDOESTE", IF(AND(X1388="NORTE", Y1388="LESTE"), "NORDESTE", "NOROESTE")))</f>
        <v>SUDOESTE</v>
      </c>
      <c r="AA1388" s="358">
        <f t="shared" si="3466"/>
        <v>0.87313432835820881</v>
      </c>
      <c r="AB1388" s="359">
        <f t="shared" ref="AB1388" si="3486">DEGREES(ASIN(AA1388))</f>
        <v>60.824937149159645</v>
      </c>
      <c r="AC1388" s="360"/>
    </row>
    <row r="1389" spans="1:29" ht="17.25" customHeight="1" x14ac:dyDescent="0.25">
      <c r="A1389" s="415" t="str">
        <f t="shared" si="3325"/>
        <v>MS 303</v>
      </c>
      <c r="B1389" s="661">
        <f t="shared" si="3288"/>
        <v>5</v>
      </c>
      <c r="C1389" s="661" t="str">
        <f t="shared" si="3289"/>
        <v>MS 303-5</v>
      </c>
      <c r="D1389" s="346">
        <v>41915</v>
      </c>
      <c r="E1389" s="347">
        <v>7161954.9111000001</v>
      </c>
      <c r="F1389" s="348">
        <v>665808.03769999999</v>
      </c>
      <c r="G1389" s="348">
        <v>903.56200000000001</v>
      </c>
      <c r="H1389" s="355">
        <f t="shared" ref="H1389" si="3487">SQRT((E1389-E1388)^2+(F1389-F1388)^2)*100</f>
        <v>0.77414468556115967</v>
      </c>
      <c r="I1389" s="356">
        <f>SQRT((E1389-$E$1385)^2+(F1389-$F$1385)^2)*100</f>
        <v>2.4773574682980395</v>
      </c>
      <c r="J1389" s="356">
        <f t="shared" ref="J1389" si="3488">(G1389-G1388)*100</f>
        <v>-1.4000000000010004</v>
      </c>
      <c r="K1389" s="356">
        <f>(G1389-$G$1385)*100</f>
        <v>-5.3999999999973625</v>
      </c>
      <c r="L1389" s="356">
        <f t="shared" ref="L1389" si="3489">H1389/(D1389-D1388)</f>
        <v>0.11059209793730852</v>
      </c>
      <c r="M1389" s="356">
        <f t="shared" ref="M1389" si="3490">ABS(J1389/(D1389-D1388))</f>
        <v>0.20000000000014292</v>
      </c>
      <c r="N1389" s="361" t="str">
        <f t="shared" si="3472"/>
        <v>OK</v>
      </c>
      <c r="O1389" s="361" t="str">
        <f t="shared" si="3473"/>
        <v>OK</v>
      </c>
      <c r="P1389" s="398" t="str">
        <f t="shared" si="3474"/>
        <v>COND. MIN.</v>
      </c>
      <c r="Q1389" s="398" t="str">
        <f t="shared" si="3460"/>
        <v>COND. MIN.</v>
      </c>
      <c r="R1389" s="636"/>
      <c r="S1389" s="636"/>
      <c r="T1389" s="625"/>
      <c r="U1389" s="625"/>
      <c r="V1389" s="356">
        <f t="shared" si="3461"/>
        <v>-0.53000003099441528</v>
      </c>
      <c r="W1389" s="356">
        <f t="shared" si="3462"/>
        <v>-2.4199999985285103</v>
      </c>
      <c r="X1389" s="361" t="str">
        <f t="shared" ref="X1389" si="3491">IF(V1389&gt;0,"NORTE","SUL")</f>
        <v>SUL</v>
      </c>
      <c r="Y1389" s="361" t="str">
        <f t="shared" ref="Y1389" si="3492">IF(W1389&gt;0,"LESTE","OESTE")</f>
        <v>OESTE</v>
      </c>
      <c r="Z1389" s="361" t="str">
        <f t="shared" ref="Z1389" si="3493">IF(AND(X1389="SUL", Y1389="LESTE"),"SUDESTE", IF(AND(X1389="SUL", Y1389="OESTE"), "SUDOESTE", IF(AND(X1389="NORTE", Y1389="LESTE"), "NORDESTE", "NOROESTE")))</f>
        <v>SUDOESTE</v>
      </c>
      <c r="AA1389" s="358">
        <f t="shared" si="3466"/>
        <v>0.97580645161290325</v>
      </c>
      <c r="AB1389" s="359">
        <f t="shared" ref="AB1389" si="3494">DEGREES(ASIN(AA1389))</f>
        <v>77.37105945929865</v>
      </c>
      <c r="AC1389" s="360"/>
    </row>
    <row r="1390" spans="1:29" ht="17.25" customHeight="1" x14ac:dyDescent="0.25">
      <c r="A1390" s="415" t="str">
        <f t="shared" si="3325"/>
        <v>MS 303</v>
      </c>
      <c r="B1390" s="661">
        <f t="shared" si="3288"/>
        <v>6</v>
      </c>
      <c r="C1390" s="661" t="str">
        <f t="shared" si="3289"/>
        <v>MS 303-6</v>
      </c>
      <c r="D1390" s="346">
        <v>41922</v>
      </c>
      <c r="E1390" s="347">
        <v>7161954.9277999997</v>
      </c>
      <c r="F1390" s="348">
        <v>665808.04220000003</v>
      </c>
      <c r="G1390" s="348">
        <v>903.55100000000004</v>
      </c>
      <c r="H1390" s="355">
        <f t="shared" ref="H1390:H1396" si="3495">SQRT((E1390-E1389)^2+(F1390-F1389)^2)*100</f>
        <v>1.7295663792358913</v>
      </c>
      <c r="I1390" s="356">
        <f t="shared" ref="I1390:I1396" si="3496">SQRT((E1390-$E$1385)^2+(F1390-$F$1385)^2)*100</f>
        <v>2.2760711347136229</v>
      </c>
      <c r="J1390" s="356">
        <f t="shared" ref="J1390:J1396" si="3497">(G1390-G1389)*100</f>
        <v>-1.0999999999967258</v>
      </c>
      <c r="K1390" s="356">
        <f t="shared" ref="K1390:K1396" si="3498">(G1390-$G$1385)*100</f>
        <v>-6.4999999999940883</v>
      </c>
      <c r="L1390" s="356">
        <f t="shared" ref="L1390:L1396" si="3499">H1390/(D1390-D1389)</f>
        <v>0.24708091131941304</v>
      </c>
      <c r="M1390" s="356">
        <f t="shared" ref="M1390:M1396" si="3500">ABS(J1390/(D1390-D1389))</f>
        <v>0.1571428571423894</v>
      </c>
      <c r="N1390" s="361" t="str">
        <f t="shared" si="3472"/>
        <v>OK</v>
      </c>
      <c r="O1390" s="361" t="str">
        <f t="shared" si="3473"/>
        <v>OK</v>
      </c>
      <c r="P1390" s="398" t="str">
        <f t="shared" si="3474"/>
        <v>COND. MIN.</v>
      </c>
      <c r="Q1390" s="398" t="str">
        <f t="shared" si="3460"/>
        <v>COND. MIN.</v>
      </c>
      <c r="R1390" s="636"/>
      <c r="S1390" s="636"/>
      <c r="T1390" s="625"/>
      <c r="U1390" s="625"/>
      <c r="V1390" s="356">
        <f t="shared" si="3461"/>
        <v>1.1399999260902405</v>
      </c>
      <c r="W1390" s="356">
        <f t="shared" si="3462"/>
        <v>-1.9699999946169555</v>
      </c>
      <c r="X1390" s="361" t="str">
        <f t="shared" ref="X1390:X1396" si="3501">IF(V1390&gt;0,"NORTE","SUL")</f>
        <v>NORTE</v>
      </c>
      <c r="Y1390" s="361" t="str">
        <f t="shared" ref="Y1390:Y1396" si="3502">IF(W1390&gt;0,"LESTE","OESTE")</f>
        <v>OESTE</v>
      </c>
      <c r="Z1390" s="361" t="str">
        <f t="shared" ref="Z1390:Z1396" si="3503">IF(AND(X1390="SUL", Y1390="LESTE"),"SUDESTE", IF(AND(X1390="SUL", Y1390="OESTE"), "SUDOESTE", IF(AND(X1390="NORTE", Y1390="LESTE"), "NORDESTE", "NOROESTE")))</f>
        <v>NOROESTE</v>
      </c>
      <c r="AA1390" s="358">
        <f t="shared" si="3466"/>
        <v>0.86403508771929827</v>
      </c>
      <c r="AB1390" s="359">
        <f t="shared" ref="AB1390:AB1396" si="3504">DEGREES(ASIN(AA1390))</f>
        <v>59.772706855437342</v>
      </c>
      <c r="AC1390" s="360"/>
    </row>
    <row r="1391" spans="1:29" ht="17.25" customHeight="1" x14ac:dyDescent="0.25">
      <c r="A1391" s="415" t="str">
        <f t="shared" si="3325"/>
        <v>MS 303</v>
      </c>
      <c r="B1391" s="661">
        <f t="shared" si="3288"/>
        <v>7</v>
      </c>
      <c r="C1391" s="661" t="str">
        <f t="shared" si="3289"/>
        <v>MS 303-7</v>
      </c>
      <c r="D1391" s="346">
        <v>41929</v>
      </c>
      <c r="E1391" s="347">
        <v>7161954.9193000002</v>
      </c>
      <c r="F1391" s="348">
        <v>665808.02439999999</v>
      </c>
      <c r="G1391" s="348">
        <v>903.53099999999995</v>
      </c>
      <c r="H1391" s="355">
        <f t="shared" si="3495"/>
        <v>1.9725364207231133</v>
      </c>
      <c r="I1391" s="356">
        <f t="shared" si="3496"/>
        <v>3.7611966136981549</v>
      </c>
      <c r="J1391" s="356">
        <f t="shared" si="3497"/>
        <v>-2.0000000000095497</v>
      </c>
      <c r="K1391" s="356">
        <f t="shared" si="3498"/>
        <v>-8.500000000003638</v>
      </c>
      <c r="L1391" s="356">
        <f t="shared" si="3499"/>
        <v>0.28179091724615907</v>
      </c>
      <c r="M1391" s="442">
        <f t="shared" si="3500"/>
        <v>0.28571428571564994</v>
      </c>
      <c r="N1391" s="361" t="str">
        <f t="shared" si="3472"/>
        <v>ATENÇÃO</v>
      </c>
      <c r="O1391" s="361" t="str">
        <f t="shared" si="3473"/>
        <v>ATENÇÃO</v>
      </c>
      <c r="P1391" s="398" t="str">
        <f t="shared" si="3474"/>
        <v>COND. MIN.</v>
      </c>
      <c r="Q1391" s="398" t="str">
        <f t="shared" si="3460"/>
        <v>COND. MIN.</v>
      </c>
      <c r="R1391" s="636"/>
      <c r="S1391" s="636"/>
      <c r="T1391" s="625"/>
      <c r="U1391" s="625"/>
      <c r="V1391" s="356">
        <f t="shared" si="3461"/>
        <v>0.28999997302889824</v>
      </c>
      <c r="W1391" s="356">
        <f t="shared" si="3462"/>
        <v>-3.7499999976716936</v>
      </c>
      <c r="X1391" s="361" t="str">
        <f t="shared" si="3501"/>
        <v>NORTE</v>
      </c>
      <c r="Y1391" s="361" t="str">
        <f t="shared" si="3502"/>
        <v>OESTE</v>
      </c>
      <c r="Z1391" s="361" t="str">
        <f t="shared" si="3503"/>
        <v>NOROESTE</v>
      </c>
      <c r="AA1391" s="358">
        <f t="shared" si="3466"/>
        <v>0.99734042553191493</v>
      </c>
      <c r="AB1391" s="359">
        <f t="shared" si="3504"/>
        <v>85.820349113905237</v>
      </c>
      <c r="AC1391" s="360"/>
    </row>
    <row r="1392" spans="1:29" ht="17.25" customHeight="1" x14ac:dyDescent="0.25">
      <c r="A1392" s="415" t="str">
        <f t="shared" si="3325"/>
        <v>MS 303</v>
      </c>
      <c r="B1392" s="661">
        <f t="shared" si="3288"/>
        <v>8</v>
      </c>
      <c r="C1392" s="661" t="str">
        <f t="shared" si="3289"/>
        <v>MS 303-8</v>
      </c>
      <c r="D1392" s="346">
        <v>41936</v>
      </c>
      <c r="E1392" s="347">
        <v>7161954.9102999996</v>
      </c>
      <c r="F1392" s="348">
        <v>665808.01190000004</v>
      </c>
      <c r="G1392" s="348">
        <v>903.51099999999997</v>
      </c>
      <c r="H1392" s="355">
        <f t="shared" si="3495"/>
        <v>1.5402922080758246</v>
      </c>
      <c r="I1392" s="356">
        <f t="shared" si="3496"/>
        <v>5.037072565430285</v>
      </c>
      <c r="J1392" s="356">
        <f t="shared" si="3497"/>
        <v>-1.999999999998181</v>
      </c>
      <c r="K1392" s="356">
        <f t="shared" si="3498"/>
        <v>-10.500000000001819</v>
      </c>
      <c r="L1392" s="356">
        <f t="shared" si="3499"/>
        <v>0.22004174401083207</v>
      </c>
      <c r="M1392" s="442">
        <f t="shared" si="3500"/>
        <v>0.28571428571402585</v>
      </c>
      <c r="N1392" s="361" t="str">
        <f t="shared" si="3472"/>
        <v>OK</v>
      </c>
      <c r="O1392" s="361" t="str">
        <f t="shared" si="3473"/>
        <v>ATENÇÃO</v>
      </c>
      <c r="P1392" s="398" t="str">
        <f t="shared" si="3474"/>
        <v>COND. MIN.</v>
      </c>
      <c r="Q1392" s="398" t="str">
        <f t="shared" si="3460"/>
        <v>COND. MIN.</v>
      </c>
      <c r="R1392" s="636"/>
      <c r="S1392" s="636"/>
      <c r="T1392" s="625"/>
      <c r="U1392" s="625"/>
      <c r="V1392" s="356">
        <f t="shared" si="3461"/>
        <v>-0.61000008136034012</v>
      </c>
      <c r="W1392" s="356">
        <f t="shared" si="3462"/>
        <v>-4.9999999930150807</v>
      </c>
      <c r="X1392" s="361" t="str">
        <f t="shared" si="3501"/>
        <v>SUL</v>
      </c>
      <c r="Y1392" s="361" t="str">
        <f t="shared" si="3502"/>
        <v>OESTE</v>
      </c>
      <c r="Z1392" s="361" t="str">
        <f t="shared" si="3503"/>
        <v>SUDOESTE</v>
      </c>
      <c r="AA1392" s="358">
        <f t="shared" si="3466"/>
        <v>0.99206349206349209</v>
      </c>
      <c r="AB1392" s="359">
        <f t="shared" si="3504"/>
        <v>82.776627551807678</v>
      </c>
      <c r="AC1392" s="360"/>
    </row>
    <row r="1393" spans="1:29" ht="17.25" customHeight="1" x14ac:dyDescent="0.25">
      <c r="A1393" s="415" t="str">
        <f t="shared" si="3325"/>
        <v>MS 303</v>
      </c>
      <c r="B1393" s="661">
        <f t="shared" si="3288"/>
        <v>9</v>
      </c>
      <c r="C1393" s="661" t="str">
        <f t="shared" si="3289"/>
        <v>MS 303-9</v>
      </c>
      <c r="D1393" s="346">
        <v>41943</v>
      </c>
      <c r="E1393" s="347">
        <v>7161954.9145</v>
      </c>
      <c r="F1393" s="348">
        <v>665808.00899999996</v>
      </c>
      <c r="G1393" s="348">
        <v>903.50599999999997</v>
      </c>
      <c r="H1393" s="355">
        <f t="shared" si="3495"/>
        <v>0.5103920367217889</v>
      </c>
      <c r="I1393" s="356">
        <f t="shared" si="3496"/>
        <v>5.2934110013449818</v>
      </c>
      <c r="J1393" s="356">
        <f t="shared" si="3497"/>
        <v>-0.49999999999954525</v>
      </c>
      <c r="K1393" s="356">
        <f t="shared" si="3498"/>
        <v>-11.000000000001364</v>
      </c>
      <c r="L1393" s="356">
        <f t="shared" si="3499"/>
        <v>7.2913148103112696E-2</v>
      </c>
      <c r="M1393" s="356">
        <f t="shared" si="3500"/>
        <v>7.1428571428506463E-2</v>
      </c>
      <c r="N1393" s="361" t="str">
        <f t="shared" si="3472"/>
        <v>OK</v>
      </c>
      <c r="O1393" s="361" t="str">
        <f t="shared" si="3473"/>
        <v>OK</v>
      </c>
      <c r="P1393" s="398" t="str">
        <f t="shared" si="3474"/>
        <v>COND. MIN.</v>
      </c>
      <c r="Q1393" s="398" t="str">
        <f t="shared" si="3460"/>
        <v>COND. MIN.</v>
      </c>
      <c r="R1393" s="636"/>
      <c r="S1393" s="636"/>
      <c r="T1393" s="625"/>
      <c r="U1393" s="625"/>
      <c r="V1393" s="356">
        <f t="shared" si="3461"/>
        <v>-0.19000004976987839</v>
      </c>
      <c r="W1393" s="356">
        <f t="shared" si="3462"/>
        <v>-5.2900000009685755</v>
      </c>
      <c r="X1393" s="361" t="str">
        <f t="shared" si="3501"/>
        <v>SUL</v>
      </c>
      <c r="Y1393" s="361" t="str">
        <f t="shared" si="3502"/>
        <v>OESTE</v>
      </c>
      <c r="Z1393" s="361" t="str">
        <f t="shared" si="3503"/>
        <v>SUDOESTE</v>
      </c>
      <c r="AA1393" s="358">
        <f t="shared" si="3466"/>
        <v>1</v>
      </c>
      <c r="AB1393" s="359">
        <f t="shared" si="3504"/>
        <v>90</v>
      </c>
      <c r="AC1393" s="360"/>
    </row>
    <row r="1394" spans="1:29" ht="17.25" customHeight="1" x14ac:dyDescent="0.2">
      <c r="A1394" s="415" t="str">
        <f t="shared" si="3325"/>
        <v>MS 303</v>
      </c>
      <c r="B1394" s="661">
        <f t="shared" si="3288"/>
        <v>10</v>
      </c>
      <c r="C1394" s="661" t="str">
        <f t="shared" si="3289"/>
        <v>MS 303-10</v>
      </c>
      <c r="D1394" s="363">
        <v>41950</v>
      </c>
      <c r="E1394" s="364">
        <v>7161954.9124999996</v>
      </c>
      <c r="F1394" s="365">
        <v>665808.00719999999</v>
      </c>
      <c r="G1394" s="365">
        <v>903.48</v>
      </c>
      <c r="H1394" s="355">
        <f t="shared" si="3495"/>
        <v>0.26907250324012338</v>
      </c>
      <c r="I1394" s="356">
        <f t="shared" si="3496"/>
        <v>5.4838854876046357</v>
      </c>
      <c r="J1394" s="356">
        <f t="shared" si="3497"/>
        <v>-2.5999999999953616</v>
      </c>
      <c r="K1394" s="356">
        <f t="shared" si="3498"/>
        <v>-13.599999999996726</v>
      </c>
      <c r="L1394" s="356">
        <f t="shared" si="3499"/>
        <v>3.8438929034303342E-2</v>
      </c>
      <c r="M1394" s="356">
        <f t="shared" si="3500"/>
        <v>0.3714285714279088</v>
      </c>
      <c r="N1394" s="361" t="str">
        <f t="shared" si="3472"/>
        <v>OK</v>
      </c>
      <c r="O1394" s="361" t="str">
        <f t="shared" si="3473"/>
        <v>ATENÇÃO</v>
      </c>
      <c r="P1394" s="398" t="str">
        <f t="shared" si="3474"/>
        <v>COND. MIN.</v>
      </c>
      <c r="Q1394" s="398" t="str">
        <f t="shared" si="3460"/>
        <v>COND. MIN.</v>
      </c>
      <c r="R1394" s="636"/>
      <c r="S1394" s="636"/>
      <c r="T1394" s="625"/>
      <c r="U1394" s="625"/>
      <c r="V1394" s="356">
        <f t="shared" si="3461"/>
        <v>-0.39000008255243301</v>
      </c>
      <c r="W1394" s="356">
        <f t="shared" si="3462"/>
        <v>-5.4699999978765845</v>
      </c>
      <c r="X1394" s="361" t="str">
        <f t="shared" si="3501"/>
        <v>SUL</v>
      </c>
      <c r="Y1394" s="361" t="str">
        <f t="shared" si="3502"/>
        <v>OESTE</v>
      </c>
      <c r="Z1394" s="361" t="str">
        <f t="shared" si="3503"/>
        <v>SUDOESTE</v>
      </c>
      <c r="AA1394" s="358">
        <f t="shared" si="3466"/>
        <v>0.99817518248175174</v>
      </c>
      <c r="AB1394" s="359">
        <f t="shared" si="3504"/>
        <v>86.538108794689578</v>
      </c>
      <c r="AC1394" s="360"/>
    </row>
    <row r="1395" spans="1:29" ht="17.25" customHeight="1" x14ac:dyDescent="0.2">
      <c r="A1395" s="415" t="str">
        <f t="shared" si="3325"/>
        <v>MS 303</v>
      </c>
      <c r="B1395" s="661">
        <f t="shared" si="3288"/>
        <v>11</v>
      </c>
      <c r="C1395" s="661" t="str">
        <f t="shared" si="3289"/>
        <v>MS 303-11</v>
      </c>
      <c r="D1395" s="363">
        <v>41957</v>
      </c>
      <c r="E1395" s="364">
        <v>7161954.9056000002</v>
      </c>
      <c r="F1395" s="365">
        <v>665807.99639999995</v>
      </c>
      <c r="G1395" s="365">
        <v>903.47500000000002</v>
      </c>
      <c r="H1395" s="355">
        <f t="shared" si="3495"/>
        <v>1.2816005364217176</v>
      </c>
      <c r="I1395" s="356">
        <f t="shared" si="3496"/>
        <v>6.6384410891919154</v>
      </c>
      <c r="J1395" s="356">
        <f t="shared" si="3497"/>
        <v>-0.49999999999954525</v>
      </c>
      <c r="K1395" s="356">
        <f t="shared" si="3498"/>
        <v>-14.099999999996271</v>
      </c>
      <c r="L1395" s="356">
        <f t="shared" si="3499"/>
        <v>0.18308579091738822</v>
      </c>
      <c r="M1395" s="356">
        <f t="shared" si="3500"/>
        <v>7.1428571428506463E-2</v>
      </c>
      <c r="N1395" s="361" t="str">
        <f t="shared" si="3472"/>
        <v>OK</v>
      </c>
      <c r="O1395" s="361" t="str">
        <f t="shared" si="3473"/>
        <v>OK</v>
      </c>
      <c r="P1395" s="398" t="str">
        <f t="shared" si="3474"/>
        <v>COND. MIN.</v>
      </c>
      <c r="Q1395" s="398" t="str">
        <f t="shared" si="3460"/>
        <v>COND. MIN.</v>
      </c>
      <c r="R1395" s="636"/>
      <c r="S1395" s="636"/>
      <c r="T1395" s="625"/>
      <c r="U1395" s="625"/>
      <c r="V1395" s="356">
        <f t="shared" si="3461"/>
        <v>-1.080000028014183</v>
      </c>
      <c r="W1395" s="356">
        <f t="shared" si="3462"/>
        <v>-6.5500000026077032</v>
      </c>
      <c r="X1395" s="361" t="str">
        <f t="shared" si="3501"/>
        <v>SUL</v>
      </c>
      <c r="Y1395" s="361" t="str">
        <f t="shared" si="3502"/>
        <v>OESTE</v>
      </c>
      <c r="Z1395" s="361" t="str">
        <f t="shared" si="3503"/>
        <v>SUDOESTE</v>
      </c>
      <c r="AA1395" s="358">
        <f t="shared" si="3466"/>
        <v>0.98644578313253017</v>
      </c>
      <c r="AB1395" s="359">
        <f t="shared" si="3504"/>
        <v>80.555768756899269</v>
      </c>
      <c r="AC1395" s="360"/>
    </row>
    <row r="1396" spans="1:29" ht="17.25" customHeight="1" x14ac:dyDescent="0.2">
      <c r="A1396" s="415" t="str">
        <f t="shared" si="3325"/>
        <v>MS 303</v>
      </c>
      <c r="B1396" s="661">
        <f t="shared" si="3288"/>
        <v>12</v>
      </c>
      <c r="C1396" s="661" t="str">
        <f t="shared" si="3289"/>
        <v>MS 303-12</v>
      </c>
      <c r="D1396" s="363">
        <v>41964</v>
      </c>
      <c r="E1396" s="364">
        <v>7161954.9161</v>
      </c>
      <c r="F1396" s="365">
        <v>665807.99239999999</v>
      </c>
      <c r="G1396" s="365">
        <v>903.48500000000001</v>
      </c>
      <c r="H1396" s="355">
        <f t="shared" si="3495"/>
        <v>1.123610237958393</v>
      </c>
      <c r="I1396" s="356">
        <f t="shared" si="3496"/>
        <v>6.9500647464054985</v>
      </c>
      <c r="J1396" s="356">
        <f t="shared" si="3497"/>
        <v>0.99999999999909051</v>
      </c>
      <c r="K1396" s="356">
        <f t="shared" si="3498"/>
        <v>-13.099999999997181</v>
      </c>
      <c r="L1396" s="356">
        <f t="shared" si="3499"/>
        <v>0.16051574827977041</v>
      </c>
      <c r="M1396" s="356">
        <f t="shared" si="3500"/>
        <v>0.14285714285701293</v>
      </c>
      <c r="N1396" s="361" t="str">
        <f t="shared" si="3472"/>
        <v>OK</v>
      </c>
      <c r="O1396" s="361" t="str">
        <f t="shared" si="3473"/>
        <v>OK</v>
      </c>
      <c r="P1396" s="398" t="str">
        <f t="shared" si="3474"/>
        <v>COND. MIN.</v>
      </c>
      <c r="Q1396" s="398" t="str">
        <f t="shared" si="3460"/>
        <v>COND. MIN.</v>
      </c>
      <c r="R1396" s="636"/>
      <c r="S1396" s="636"/>
      <c r="T1396" s="625"/>
      <c r="U1396" s="625"/>
      <c r="V1396" s="356">
        <f t="shared" si="3461"/>
        <v>-3.0000042170286179E-2</v>
      </c>
      <c r="W1396" s="356">
        <f t="shared" si="3462"/>
        <v>-6.9499999983236194</v>
      </c>
      <c r="X1396" s="361" t="str">
        <f t="shared" si="3501"/>
        <v>SUL</v>
      </c>
      <c r="Y1396" s="361" t="str">
        <f t="shared" si="3502"/>
        <v>OESTE</v>
      </c>
      <c r="Z1396" s="361" t="str">
        <f t="shared" si="3503"/>
        <v>SUDOESTE</v>
      </c>
      <c r="AA1396" s="358">
        <f t="shared" si="3466"/>
        <v>1</v>
      </c>
      <c r="AB1396" s="359">
        <f t="shared" si="3504"/>
        <v>90</v>
      </c>
      <c r="AC1396" s="360"/>
    </row>
    <row r="1397" spans="1:29" ht="17.25" customHeight="1" x14ac:dyDescent="0.2">
      <c r="A1397" s="415" t="str">
        <f t="shared" si="3325"/>
        <v>MS 303</v>
      </c>
      <c r="B1397" s="661">
        <f t="shared" si="3288"/>
        <v>13</v>
      </c>
      <c r="C1397" s="661" t="str">
        <f t="shared" si="3289"/>
        <v>MS 303-13</v>
      </c>
      <c r="D1397" s="363">
        <v>41971</v>
      </c>
      <c r="E1397" s="364">
        <v>7161954.9259000001</v>
      </c>
      <c r="F1397" s="365">
        <v>665807.98160000006</v>
      </c>
      <c r="G1397" s="365">
        <v>903.44899999999996</v>
      </c>
      <c r="H1397" s="355">
        <f t="shared" ref="H1397:H1399" si="3505">SQRT((E1397-E1396)^2+(F1397-F1396)^2)*100</f>
        <v>1.4583552406236286</v>
      </c>
      <c r="I1397" s="356">
        <f t="shared" ref="I1397:I1399" si="3506">SQRT((E1397-$E$1385)^2+(F1397-$F$1385)^2)*100</f>
        <v>8.0860002352248337</v>
      </c>
      <c r="J1397" s="356">
        <f t="shared" ref="J1397:J1399" si="3507">(G1397-G1396)*100</f>
        <v>-3.6000000000058208</v>
      </c>
      <c r="K1397" s="356">
        <f t="shared" ref="K1397:K1399" si="3508">(G1397-$G$1385)*100</f>
        <v>-16.700000000003001</v>
      </c>
      <c r="L1397" s="356">
        <f t="shared" ref="L1397:L1399" si="3509">H1397/(D1397-D1396)</f>
        <v>0.20833646294623268</v>
      </c>
      <c r="M1397" s="356">
        <f t="shared" ref="M1397:M1399" si="3510">ABS(J1397/(D1397-D1396))</f>
        <v>0.51428571428654579</v>
      </c>
      <c r="N1397" s="361" t="str">
        <f t="shared" si="3472"/>
        <v>OK</v>
      </c>
      <c r="O1397" s="361" t="str">
        <f t="shared" si="3473"/>
        <v>ATENÇÃO</v>
      </c>
      <c r="P1397" s="398" t="str">
        <f t="shared" si="3474"/>
        <v>COND. MIN.</v>
      </c>
      <c r="Q1397" s="398" t="str">
        <f t="shared" si="3460"/>
        <v>COND. MIN.</v>
      </c>
      <c r="R1397" s="636"/>
      <c r="S1397" s="636"/>
      <c r="T1397" s="625"/>
      <c r="U1397" s="625"/>
      <c r="V1397" s="356">
        <f t="shared" si="3461"/>
        <v>0.94999996945261955</v>
      </c>
      <c r="W1397" s="356">
        <f t="shared" si="3462"/>
        <v>-8.0299999914132059</v>
      </c>
      <c r="X1397" s="361" t="str">
        <f t="shared" ref="X1397:X1399" si="3511">IF(V1397&gt;0,"NORTE","SUL")</f>
        <v>NORTE</v>
      </c>
      <c r="Y1397" s="361" t="str">
        <f t="shared" ref="Y1397:Y1399" si="3512">IF(W1397&gt;0,"LESTE","OESTE")</f>
        <v>OESTE</v>
      </c>
      <c r="Z1397" s="361" t="str">
        <f t="shared" ref="Z1397:Z1399" si="3513">IF(AND(X1397="SUL", Y1397="LESTE"),"SUDESTE", IF(AND(X1397="SUL", Y1397="OESTE"), "SUDOESTE", IF(AND(X1397="NORTE", Y1397="LESTE"), "NORDESTE", "NOROESTE")))</f>
        <v>NOROESTE</v>
      </c>
      <c r="AA1397" s="358">
        <f t="shared" si="3466"/>
        <v>0.99258343634116186</v>
      </c>
      <c r="AB1397" s="359">
        <f t="shared" ref="AB1397:AB1399" si="3514">DEGREES(ASIN(AA1397))</f>
        <v>83.017550960735406</v>
      </c>
      <c r="AC1397" s="360"/>
    </row>
    <row r="1398" spans="1:29" ht="17.25" customHeight="1" x14ac:dyDescent="0.2">
      <c r="A1398" s="415" t="str">
        <f t="shared" si="3325"/>
        <v>MS 303</v>
      </c>
      <c r="B1398" s="661">
        <f t="shared" si="3288"/>
        <v>14</v>
      </c>
      <c r="C1398" s="661" t="str">
        <f t="shared" si="3289"/>
        <v>MS 303-14</v>
      </c>
      <c r="D1398" s="363">
        <v>41978</v>
      </c>
      <c r="E1398" s="364">
        <v>7161954.9236000003</v>
      </c>
      <c r="F1398" s="365">
        <v>665807.98</v>
      </c>
      <c r="G1398" s="365">
        <v>903.43100000000004</v>
      </c>
      <c r="H1398" s="355">
        <f t="shared" si="3505"/>
        <v>0.28017850393871802</v>
      </c>
      <c r="I1398" s="356">
        <f t="shared" si="3506"/>
        <v>8.2215874358921575</v>
      </c>
      <c r="J1398" s="356">
        <f t="shared" si="3507"/>
        <v>-1.7999999999915417</v>
      </c>
      <c r="K1398" s="356">
        <f t="shared" si="3508"/>
        <v>-18.499999999994543</v>
      </c>
      <c r="L1398" s="356">
        <f t="shared" si="3509"/>
        <v>4.0025500562674003E-2</v>
      </c>
      <c r="M1398" s="356">
        <f t="shared" si="3510"/>
        <v>0.25714285714164881</v>
      </c>
      <c r="N1398" s="361" t="str">
        <f t="shared" si="3472"/>
        <v>OK</v>
      </c>
      <c r="O1398" s="361" t="str">
        <f t="shared" si="3473"/>
        <v>ATENÇÃO</v>
      </c>
      <c r="P1398" s="398" t="str">
        <f t="shared" si="3474"/>
        <v>COND. MIN.</v>
      </c>
      <c r="Q1398" s="398" t="str">
        <f t="shared" si="3460"/>
        <v>COND. MIN.</v>
      </c>
      <c r="R1398" s="636"/>
      <c r="S1398" s="636"/>
      <c r="T1398" s="625"/>
      <c r="U1398" s="625"/>
      <c r="V1398" s="356">
        <f t="shared" si="3461"/>
        <v>0.71999998763203621</v>
      </c>
      <c r="W1398" s="356">
        <f t="shared" si="3462"/>
        <v>-8.1899999990127981</v>
      </c>
      <c r="X1398" s="361" t="str">
        <f t="shared" si="3511"/>
        <v>NORTE</v>
      </c>
      <c r="Y1398" s="361" t="str">
        <f t="shared" si="3512"/>
        <v>OESTE</v>
      </c>
      <c r="Z1398" s="361" t="str">
        <f t="shared" si="3513"/>
        <v>NOROESTE</v>
      </c>
      <c r="AA1398" s="358">
        <f t="shared" si="3466"/>
        <v>0.99635036496350349</v>
      </c>
      <c r="AB1398" s="359">
        <f t="shared" si="3514"/>
        <v>85.103401197898549</v>
      </c>
      <c r="AC1398" s="360"/>
    </row>
    <row r="1399" spans="1:29" ht="17.25" customHeight="1" x14ac:dyDescent="0.2">
      <c r="A1399" s="415" t="str">
        <f t="shared" si="3325"/>
        <v>MS 303</v>
      </c>
      <c r="B1399" s="661">
        <f t="shared" si="3288"/>
        <v>15</v>
      </c>
      <c r="C1399" s="661" t="str">
        <f t="shared" si="3289"/>
        <v>MS 303-15</v>
      </c>
      <c r="D1399" s="363">
        <v>41985</v>
      </c>
      <c r="E1399" s="364">
        <v>7161954.9082000004</v>
      </c>
      <c r="F1399" s="365">
        <v>665807.97840000002</v>
      </c>
      <c r="G1399" s="365">
        <v>903.41800000000001</v>
      </c>
      <c r="H1399" s="355">
        <f t="shared" si="3505"/>
        <v>1.5482893699192848</v>
      </c>
      <c r="I1399" s="356">
        <f t="shared" si="3506"/>
        <v>8.3901668590446725</v>
      </c>
      <c r="J1399" s="356">
        <f t="shared" si="3507"/>
        <v>-1.3000000000033651</v>
      </c>
      <c r="K1399" s="356">
        <f t="shared" si="3508"/>
        <v>-19.799999999997908</v>
      </c>
      <c r="L1399" s="356">
        <f t="shared" si="3509"/>
        <v>0.22118419570275497</v>
      </c>
      <c r="M1399" s="356">
        <f t="shared" si="3510"/>
        <v>0.18571428571476645</v>
      </c>
      <c r="N1399" s="361" t="str">
        <f t="shared" si="3472"/>
        <v>OK</v>
      </c>
      <c r="O1399" s="361" t="str">
        <f t="shared" si="3473"/>
        <v>OK</v>
      </c>
      <c r="P1399" s="398" t="str">
        <f t="shared" si="3474"/>
        <v>COND. MIN.</v>
      </c>
      <c r="Q1399" s="398" t="str">
        <f t="shared" si="3460"/>
        <v>COND. MIN.</v>
      </c>
      <c r="R1399" s="636"/>
      <c r="S1399" s="636"/>
      <c r="T1399" s="625"/>
      <c r="U1399" s="625"/>
      <c r="V1399" s="356">
        <f t="shared" si="3461"/>
        <v>-0.82000000402331352</v>
      </c>
      <c r="W1399" s="356">
        <f t="shared" si="3462"/>
        <v>-8.3499999949708581</v>
      </c>
      <c r="X1399" s="361" t="str">
        <f t="shared" si="3511"/>
        <v>SUL</v>
      </c>
      <c r="Y1399" s="361" t="str">
        <f t="shared" si="3512"/>
        <v>OESTE</v>
      </c>
      <c r="Z1399" s="361" t="str">
        <f t="shared" si="3513"/>
        <v>SUDOESTE</v>
      </c>
      <c r="AA1399" s="358">
        <f t="shared" si="3466"/>
        <v>0.99523241954707975</v>
      </c>
      <c r="AB1399" s="359">
        <f t="shared" si="3514"/>
        <v>84.402948010192716</v>
      </c>
      <c r="AC1399" s="360"/>
    </row>
    <row r="1400" spans="1:29" ht="17.25" customHeight="1" x14ac:dyDescent="0.25">
      <c r="A1400" s="415" t="str">
        <f t="shared" si="3325"/>
        <v>MS 303</v>
      </c>
      <c r="B1400" s="661">
        <f t="shared" si="3288"/>
        <v>16</v>
      </c>
      <c r="C1400" s="661" t="str">
        <f t="shared" si="3289"/>
        <v>MS 303-16</v>
      </c>
      <c r="D1400" s="346">
        <v>41992</v>
      </c>
      <c r="E1400" s="347">
        <v>7161954.9118999997</v>
      </c>
      <c r="F1400" s="348">
        <v>665807.95880000002</v>
      </c>
      <c r="G1400" s="348">
        <v>903.39599999999996</v>
      </c>
      <c r="H1400" s="355">
        <f t="shared" ref="H1400:H1401" si="3515">SQRT((E1400-E1399)^2+(F1400-F1399)^2)*100</f>
        <v>1.994617744894563</v>
      </c>
      <c r="I1400" s="356">
        <f t="shared" ref="I1400:I1401" si="3516">SQRT((E1400-$E$1385)^2+(F1400-$F$1385)^2)*100</f>
        <v>10.319815887985387</v>
      </c>
      <c r="J1400" s="356">
        <f t="shared" ref="J1400:J1401" si="3517">(G1400-G1399)*100</f>
        <v>-2.2000000000048203</v>
      </c>
      <c r="K1400" s="356">
        <f t="shared" ref="K1400:K1401" si="3518">(G1400-$G$1385)*100</f>
        <v>-22.000000000002728</v>
      </c>
      <c r="L1400" s="356">
        <f t="shared" ref="L1400:L1401" si="3519">H1400/(D1400-D1399)</f>
        <v>0.28494539212779474</v>
      </c>
      <c r="M1400" s="356">
        <f t="shared" ref="M1400:M1401" si="3520">ABS(J1400/(D1400-D1399))</f>
        <v>0.3142857142864029</v>
      </c>
      <c r="N1400" s="361" t="str">
        <f t="shared" si="3472"/>
        <v>ATENÇÃO</v>
      </c>
      <c r="O1400" s="361" t="str">
        <f t="shared" si="3473"/>
        <v>ATENÇÃO</v>
      </c>
      <c r="P1400" s="398" t="str">
        <f t="shared" si="3474"/>
        <v>COND. MIN.</v>
      </c>
      <c r="Q1400" s="398" t="str">
        <f t="shared" si="3460"/>
        <v>COND. MIN.</v>
      </c>
      <c r="R1400" s="636"/>
      <c r="S1400" s="636"/>
      <c r="T1400" s="625"/>
      <c r="U1400" s="625"/>
      <c r="V1400" s="356">
        <f t="shared" si="3461"/>
        <v>-0.45000007376074791</v>
      </c>
      <c r="W1400" s="356">
        <f t="shared" si="3462"/>
        <v>-10.309999994933605</v>
      </c>
      <c r="X1400" s="361" t="str">
        <f t="shared" ref="X1400:X1401" si="3521">IF(V1400&gt;0,"NORTE","SUL")</f>
        <v>SUL</v>
      </c>
      <c r="Y1400" s="361" t="str">
        <f t="shared" ref="Y1400:Y1401" si="3522">IF(W1400&gt;0,"LESTE","OESTE")</f>
        <v>OESTE</v>
      </c>
      <c r="Z1400" s="361" t="str">
        <f t="shared" ref="Z1400:Z1401" si="3523">IF(AND(X1400="SUL", Y1400="LESTE"),"SUDESTE", IF(AND(X1400="SUL", Y1400="OESTE"), "SUDOESTE", IF(AND(X1400="NORTE", Y1400="LESTE"), "NORDESTE", "NOROESTE")))</f>
        <v>SUDOESTE</v>
      </c>
      <c r="AA1400" s="358">
        <f t="shared" si="3466"/>
        <v>0.99903100775193798</v>
      </c>
      <c r="AB1400" s="359">
        <f t="shared" ref="AB1400:AB1401" si="3524">DEGREES(ASIN(AA1400))</f>
        <v>87.477490230950934</v>
      </c>
      <c r="AC1400" s="360"/>
    </row>
    <row r="1401" spans="1:29" ht="17.25" customHeight="1" x14ac:dyDescent="0.25">
      <c r="A1401" s="415" t="str">
        <f t="shared" si="3325"/>
        <v>MS 303</v>
      </c>
      <c r="B1401" s="661">
        <f t="shared" si="3288"/>
        <v>17</v>
      </c>
      <c r="C1401" s="661" t="str">
        <f t="shared" si="3289"/>
        <v>MS 303-17</v>
      </c>
      <c r="D1401" s="346">
        <v>41999</v>
      </c>
      <c r="E1401" s="347">
        <v>7161954.9118999997</v>
      </c>
      <c r="F1401" s="348">
        <v>665807.95880000002</v>
      </c>
      <c r="G1401" s="348">
        <v>903.37599999999998</v>
      </c>
      <c r="H1401" s="355">
        <f t="shared" si="3515"/>
        <v>0</v>
      </c>
      <c r="I1401" s="356">
        <f t="shared" si="3516"/>
        <v>10.319815887985387</v>
      </c>
      <c r="J1401" s="356">
        <f t="shared" si="3517"/>
        <v>-1.999999999998181</v>
      </c>
      <c r="K1401" s="356">
        <f t="shared" si="3518"/>
        <v>-24.000000000000909</v>
      </c>
      <c r="L1401" s="356">
        <f t="shared" si="3519"/>
        <v>0</v>
      </c>
      <c r="M1401" s="356">
        <f t="shared" si="3520"/>
        <v>0.28571428571402585</v>
      </c>
      <c r="N1401" s="361" t="str">
        <f t="shared" si="3472"/>
        <v>OK</v>
      </c>
      <c r="O1401" s="361" t="str">
        <f t="shared" si="3473"/>
        <v>ATENÇÃO</v>
      </c>
      <c r="P1401" s="398" t="str">
        <f t="shared" si="3474"/>
        <v>COND. MIN.</v>
      </c>
      <c r="Q1401" s="398" t="str">
        <f t="shared" si="3460"/>
        <v>COND. MIN.</v>
      </c>
      <c r="R1401" s="636"/>
      <c r="S1401" s="636"/>
      <c r="T1401" s="625"/>
      <c r="U1401" s="625"/>
      <c r="V1401" s="356">
        <f t="shared" si="3461"/>
        <v>-0.45000007376074791</v>
      </c>
      <c r="W1401" s="356">
        <f t="shared" si="3462"/>
        <v>-10.309999994933605</v>
      </c>
      <c r="X1401" s="361" t="str">
        <f t="shared" si="3521"/>
        <v>SUL</v>
      </c>
      <c r="Y1401" s="361" t="str">
        <f t="shared" si="3522"/>
        <v>OESTE</v>
      </c>
      <c r="Z1401" s="361" t="str">
        <f t="shared" si="3523"/>
        <v>SUDOESTE</v>
      </c>
      <c r="AA1401" s="358">
        <f t="shared" si="3466"/>
        <v>0.99903100775193798</v>
      </c>
      <c r="AB1401" s="359">
        <f t="shared" si="3524"/>
        <v>87.477490230950934</v>
      </c>
      <c r="AC1401" s="360"/>
    </row>
    <row r="1402" spans="1:29" ht="17.25" customHeight="1" x14ac:dyDescent="0.25">
      <c r="A1402" s="415" t="str">
        <f t="shared" si="3325"/>
        <v>MS 303</v>
      </c>
      <c r="B1402" s="661">
        <f t="shared" si="3288"/>
        <v>18</v>
      </c>
      <c r="C1402" s="661" t="str">
        <f t="shared" si="3289"/>
        <v>MS 303-18</v>
      </c>
      <c r="D1402" s="346">
        <v>42006</v>
      </c>
      <c r="E1402" s="347">
        <v>7161954.9278999995</v>
      </c>
      <c r="F1402" s="348">
        <v>665807.94770000002</v>
      </c>
      <c r="G1402" s="348">
        <v>903.37199999999996</v>
      </c>
      <c r="H1402" s="355">
        <f t="shared" ref="H1402:H1407" si="3525">SQRT((E1402-E1401)^2+(F1402-F1401)^2)*100</f>
        <v>1.9473314935850135</v>
      </c>
      <c r="I1402" s="356">
        <f t="shared" ref="I1402:I1407" si="3526">SQRT((E1402-$E$1385)^2+(F1402-$F$1385)^2)*100</f>
        <v>11.477756735655186</v>
      </c>
      <c r="J1402" s="356">
        <f t="shared" ref="J1402:J1407" si="3527">(G1402-G1401)*100</f>
        <v>-0.40000000000190994</v>
      </c>
      <c r="K1402" s="356">
        <f t="shared" ref="K1402:K1407" si="3528">(G1402-$G$1385)*100</f>
        <v>-24.400000000002819</v>
      </c>
      <c r="L1402" s="356">
        <f t="shared" ref="L1402:L1407" si="3529">H1402/(D1402-D1401)</f>
        <v>0.27819021336928762</v>
      </c>
      <c r="M1402" s="356">
        <f t="shared" ref="M1402:M1407" si="3530">ABS(J1402/(D1402-D1401))</f>
        <v>5.7142857143129992E-2</v>
      </c>
      <c r="N1402" s="361" t="str">
        <f t="shared" si="3472"/>
        <v>ATENÇÃO</v>
      </c>
      <c r="O1402" s="361" t="str">
        <f t="shared" si="3473"/>
        <v>OK</v>
      </c>
      <c r="P1402" s="398" t="str">
        <f t="shared" si="3474"/>
        <v>COND. MIN.</v>
      </c>
      <c r="Q1402" s="398" t="str">
        <f t="shared" si="3460"/>
        <v>COND. MIN.</v>
      </c>
      <c r="R1402" s="636"/>
      <c r="S1402" s="636"/>
      <c r="T1402" s="625"/>
      <c r="U1402" s="625"/>
      <c r="V1402" s="356">
        <f t="shared" si="3461"/>
        <v>1.1499999091029167</v>
      </c>
      <c r="W1402" s="356">
        <f t="shared" si="3462"/>
        <v>-11.419999995268881</v>
      </c>
      <c r="X1402" s="361" t="str">
        <f t="shared" ref="X1402:X1407" si="3531">IF(V1402&gt;0,"NORTE","SUL")</f>
        <v>NORTE</v>
      </c>
      <c r="Y1402" s="361" t="str">
        <f t="shared" ref="Y1402:Y1407" si="3532">IF(W1402&gt;0,"LESTE","OESTE")</f>
        <v>OESTE</v>
      </c>
      <c r="Z1402" s="361" t="str">
        <f t="shared" ref="Z1402:Z1407" si="3533">IF(AND(X1402="SUL", Y1402="LESTE"),"SUDESTE", IF(AND(X1402="SUL", Y1402="OESTE"), "SUDOESTE", IF(AND(X1402="NORTE", Y1402="LESTE"), "NORDESTE", "NOROESTE")))</f>
        <v>NOROESTE</v>
      </c>
      <c r="AA1402" s="358">
        <f t="shared" si="3466"/>
        <v>0.994773519163763</v>
      </c>
      <c r="AB1402" s="359">
        <f t="shared" ref="AB1402:AB1407" si="3534">DEGREES(ASIN(AA1402))</f>
        <v>84.139540816393307</v>
      </c>
      <c r="AC1402" s="360"/>
    </row>
    <row r="1403" spans="1:29" ht="17.25" customHeight="1" x14ac:dyDescent="0.25">
      <c r="A1403" s="415" t="str">
        <f t="shared" si="3325"/>
        <v>MS 303</v>
      </c>
      <c r="B1403" s="661">
        <f t="shared" si="3288"/>
        <v>19</v>
      </c>
      <c r="C1403" s="661" t="str">
        <f t="shared" si="3289"/>
        <v>MS 303-19</v>
      </c>
      <c r="D1403" s="346">
        <v>42013</v>
      </c>
      <c r="E1403" s="347">
        <v>7161954.9242000002</v>
      </c>
      <c r="F1403" s="348">
        <v>665807.94669999997</v>
      </c>
      <c r="G1403" s="348">
        <v>903.35500000000002</v>
      </c>
      <c r="H1403" s="355">
        <f t="shared" si="3525"/>
        <v>0.3832752918520218</v>
      </c>
      <c r="I1403" s="356">
        <f t="shared" si="3526"/>
        <v>11.546376053438589</v>
      </c>
      <c r="J1403" s="356">
        <f t="shared" si="3527"/>
        <v>-1.6999999999939064</v>
      </c>
      <c r="K1403" s="356">
        <f t="shared" si="3528"/>
        <v>-26.099999999996726</v>
      </c>
      <c r="L1403" s="356">
        <f t="shared" si="3529"/>
        <v>5.47536131217174E-2</v>
      </c>
      <c r="M1403" s="356">
        <f t="shared" si="3530"/>
        <v>0.24285714285627233</v>
      </c>
      <c r="N1403" s="361" t="str">
        <f t="shared" si="3472"/>
        <v>OK</v>
      </c>
      <c r="O1403" s="361" t="str">
        <f t="shared" si="3473"/>
        <v>OK</v>
      </c>
      <c r="P1403" s="398" t="str">
        <f t="shared" si="3474"/>
        <v>COND. MIN.</v>
      </c>
      <c r="Q1403" s="398" t="str">
        <f t="shared" si="3460"/>
        <v>COND. MIN.</v>
      </c>
      <c r="R1403" s="636"/>
      <c r="S1403" s="636"/>
      <c r="T1403" s="625"/>
      <c r="U1403" s="625"/>
      <c r="V1403" s="356">
        <f t="shared" si="3461"/>
        <v>0.7799999788403511</v>
      </c>
      <c r="W1403" s="356">
        <f t="shared" si="3462"/>
        <v>-11.520000000018626</v>
      </c>
      <c r="X1403" s="361" t="str">
        <f t="shared" si="3531"/>
        <v>NORTE</v>
      </c>
      <c r="Y1403" s="361" t="str">
        <f t="shared" si="3532"/>
        <v>OESTE</v>
      </c>
      <c r="Z1403" s="361" t="str">
        <f t="shared" si="3533"/>
        <v>NOROESTE</v>
      </c>
      <c r="AA1403" s="358">
        <f t="shared" si="3466"/>
        <v>0.99740259740259729</v>
      </c>
      <c r="AB1403" s="359">
        <f t="shared" si="3534"/>
        <v>85.869512488472196</v>
      </c>
      <c r="AC1403" s="360"/>
    </row>
    <row r="1404" spans="1:29" ht="17.25" customHeight="1" x14ac:dyDescent="0.25">
      <c r="A1404" s="415" t="str">
        <f t="shared" si="3325"/>
        <v>MS 303</v>
      </c>
      <c r="B1404" s="661">
        <f t="shared" si="3288"/>
        <v>20</v>
      </c>
      <c r="C1404" s="661" t="str">
        <f t="shared" si="3289"/>
        <v>MS 303-20</v>
      </c>
      <c r="D1404" s="346">
        <v>42020</v>
      </c>
      <c r="E1404" s="347">
        <v>7161954.9155000001</v>
      </c>
      <c r="F1404" s="348">
        <v>665807.94019999995</v>
      </c>
      <c r="G1404" s="348">
        <v>903.34500000000003</v>
      </c>
      <c r="H1404" s="355">
        <f t="shared" si="3525"/>
        <v>1.0860018524668102</v>
      </c>
      <c r="I1404" s="356">
        <f t="shared" si="3526"/>
        <v>12.170332783023291</v>
      </c>
      <c r="J1404" s="356">
        <f t="shared" si="3527"/>
        <v>-0.99999999999909051</v>
      </c>
      <c r="K1404" s="356">
        <f t="shared" si="3528"/>
        <v>-27.099999999995816</v>
      </c>
      <c r="L1404" s="356">
        <f t="shared" si="3529"/>
        <v>0.15514312178097289</v>
      </c>
      <c r="M1404" s="356">
        <f t="shared" si="3530"/>
        <v>0.14285714285701293</v>
      </c>
      <c r="N1404" s="361" t="str">
        <f t="shared" si="3472"/>
        <v>OK</v>
      </c>
      <c r="O1404" s="361" t="str">
        <f t="shared" si="3473"/>
        <v>OK</v>
      </c>
      <c r="P1404" s="398" t="str">
        <f t="shared" si="3474"/>
        <v>COND. MIN.</v>
      </c>
      <c r="Q1404" s="398" t="str">
        <f t="shared" si="3460"/>
        <v>COND. MIN.</v>
      </c>
      <c r="R1404" s="636"/>
      <c r="S1404" s="636"/>
      <c r="T1404" s="625"/>
      <c r="U1404" s="625"/>
      <c r="V1404" s="356">
        <f t="shared" si="3461"/>
        <v>-9.0000033378601074E-2</v>
      </c>
      <c r="W1404" s="356">
        <f t="shared" si="3462"/>
        <v>-12.170000001788139</v>
      </c>
      <c r="X1404" s="361" t="str">
        <f t="shared" si="3531"/>
        <v>SUL</v>
      </c>
      <c r="Y1404" s="361" t="str">
        <f t="shared" si="3532"/>
        <v>OESTE</v>
      </c>
      <c r="Z1404" s="361" t="str">
        <f t="shared" si="3533"/>
        <v>SUDOESTE</v>
      </c>
      <c r="AA1404" s="358">
        <f t="shared" si="3466"/>
        <v>1</v>
      </c>
      <c r="AB1404" s="359">
        <f t="shared" si="3534"/>
        <v>90</v>
      </c>
      <c r="AC1404" s="360"/>
    </row>
    <row r="1405" spans="1:29" ht="17.25" customHeight="1" x14ac:dyDescent="0.25">
      <c r="A1405" s="415" t="str">
        <f t="shared" si="3325"/>
        <v>MS 303</v>
      </c>
      <c r="B1405" s="661">
        <f t="shared" si="3288"/>
        <v>21</v>
      </c>
      <c r="C1405" s="661" t="str">
        <f t="shared" si="3289"/>
        <v>MS 303-21</v>
      </c>
      <c r="D1405" s="346">
        <v>42027</v>
      </c>
      <c r="E1405" s="347">
        <v>7161954.9308000002</v>
      </c>
      <c r="F1405" s="348">
        <v>665807.93000000005</v>
      </c>
      <c r="G1405" s="348">
        <v>903.327</v>
      </c>
      <c r="H1405" s="355">
        <f t="shared" si="3525"/>
        <v>1.8388311522637553</v>
      </c>
      <c r="I1405" s="356">
        <f t="shared" si="3526"/>
        <v>13.26837215782162</v>
      </c>
      <c r="J1405" s="356">
        <f t="shared" si="3527"/>
        <v>-1.8000000000029104</v>
      </c>
      <c r="K1405" s="356">
        <f t="shared" si="3528"/>
        <v>-28.899999999998727</v>
      </c>
      <c r="L1405" s="356">
        <f t="shared" si="3529"/>
        <v>0.26269016460910788</v>
      </c>
      <c r="M1405" s="356">
        <f t="shared" si="3530"/>
        <v>0.2571428571432729</v>
      </c>
      <c r="N1405" s="361" t="str">
        <f t="shared" si="3472"/>
        <v>ATENÇÃO</v>
      </c>
      <c r="O1405" s="361" t="str">
        <f t="shared" si="3473"/>
        <v>ATENÇÃO</v>
      </c>
      <c r="P1405" s="398" t="str">
        <f t="shared" si="3474"/>
        <v>COND. MIN.</v>
      </c>
      <c r="Q1405" s="398" t="str">
        <f t="shared" si="3460"/>
        <v>COND. MIN.</v>
      </c>
      <c r="R1405" s="636"/>
      <c r="S1405" s="636"/>
      <c r="T1405" s="625"/>
      <c r="U1405" s="625"/>
      <c r="V1405" s="356">
        <f t="shared" si="3461"/>
        <v>1.4399999752640724</v>
      </c>
      <c r="W1405" s="356">
        <f t="shared" si="3462"/>
        <v>-13.189999992027879</v>
      </c>
      <c r="X1405" s="361" t="str">
        <f t="shared" si="3531"/>
        <v>NORTE</v>
      </c>
      <c r="Y1405" s="361" t="str">
        <f t="shared" si="3532"/>
        <v>OESTE</v>
      </c>
      <c r="Z1405" s="361" t="str">
        <f t="shared" si="3533"/>
        <v>NOROESTE</v>
      </c>
      <c r="AA1405" s="358">
        <f t="shared" si="3466"/>
        <v>0.99397136397889974</v>
      </c>
      <c r="AB1405" s="359">
        <f t="shared" si="3534"/>
        <v>83.705436958426233</v>
      </c>
      <c r="AC1405" s="360"/>
    </row>
    <row r="1406" spans="1:29" ht="17.25" customHeight="1" x14ac:dyDescent="0.25">
      <c r="A1406" s="415" t="str">
        <f t="shared" si="3325"/>
        <v>MS 303</v>
      </c>
      <c r="B1406" s="661">
        <f t="shared" si="3288"/>
        <v>22</v>
      </c>
      <c r="C1406" s="661" t="str">
        <f t="shared" si="3289"/>
        <v>MS 303-22</v>
      </c>
      <c r="D1406" s="346">
        <v>42034</v>
      </c>
      <c r="E1406" s="347">
        <v>7161954.926</v>
      </c>
      <c r="F1406" s="348">
        <v>665807.93850000005</v>
      </c>
      <c r="G1406" s="348">
        <v>903.32</v>
      </c>
      <c r="H1406" s="355">
        <f t="shared" si="3525"/>
        <v>0.97616598038116797</v>
      </c>
      <c r="I1406" s="356">
        <f t="shared" si="3526"/>
        <v>12.377285636244137</v>
      </c>
      <c r="J1406" s="356">
        <f t="shared" si="3527"/>
        <v>-0.69999999999481588</v>
      </c>
      <c r="K1406" s="356">
        <f t="shared" si="3528"/>
        <v>-29.599999999993543</v>
      </c>
      <c r="L1406" s="356">
        <f t="shared" si="3529"/>
        <v>0.13945228291159542</v>
      </c>
      <c r="M1406" s="356">
        <f t="shared" si="3530"/>
        <v>9.9999999999259417E-2</v>
      </c>
      <c r="N1406" s="361" t="str">
        <f t="shared" si="3472"/>
        <v>OK</v>
      </c>
      <c r="O1406" s="361" t="str">
        <f t="shared" si="3473"/>
        <v>OK</v>
      </c>
      <c r="P1406" s="398" t="str">
        <f t="shared" si="3474"/>
        <v>COND. MIN.</v>
      </c>
      <c r="Q1406" s="398" t="str">
        <f t="shared" si="3460"/>
        <v>COND. MIN.</v>
      </c>
      <c r="R1406" s="636"/>
      <c r="S1406" s="636"/>
      <c r="T1406" s="625"/>
      <c r="U1406" s="625"/>
      <c r="V1406" s="356">
        <f t="shared" si="3461"/>
        <v>0.95999995246529579</v>
      </c>
      <c r="W1406" s="356">
        <f t="shared" si="3462"/>
        <v>-12.339999992400408</v>
      </c>
      <c r="X1406" s="361" t="str">
        <f t="shared" si="3531"/>
        <v>NORTE</v>
      </c>
      <c r="Y1406" s="361" t="str">
        <f t="shared" si="3532"/>
        <v>OESTE</v>
      </c>
      <c r="Z1406" s="361" t="str">
        <f t="shared" si="3533"/>
        <v>NOROESTE</v>
      </c>
      <c r="AA1406" s="358">
        <f t="shared" si="3466"/>
        <v>0.99676898222940213</v>
      </c>
      <c r="AB1406" s="359">
        <f t="shared" si="3534"/>
        <v>85.392935342974496</v>
      </c>
      <c r="AC1406" s="360"/>
    </row>
    <row r="1407" spans="1:29" ht="17.25" customHeight="1" x14ac:dyDescent="0.25">
      <c r="A1407" s="415" t="str">
        <f t="shared" si="3325"/>
        <v>MS 303</v>
      </c>
      <c r="B1407" s="661">
        <f t="shared" si="3288"/>
        <v>23</v>
      </c>
      <c r="C1407" s="661" t="str">
        <f t="shared" si="3289"/>
        <v>MS 303-23</v>
      </c>
      <c r="D1407" s="346">
        <v>42041</v>
      </c>
      <c r="E1407" s="347">
        <v>7161954.9231000002</v>
      </c>
      <c r="F1407" s="348">
        <v>665807.92680000002</v>
      </c>
      <c r="G1407" s="348">
        <v>903.31</v>
      </c>
      <c r="H1407" s="355">
        <f t="shared" si="3525"/>
        <v>1.2054044930271124</v>
      </c>
      <c r="I1407" s="356">
        <f t="shared" si="3526"/>
        <v>13.526603411542967</v>
      </c>
      <c r="J1407" s="356">
        <f t="shared" si="3527"/>
        <v>-1.0000000000104592</v>
      </c>
      <c r="K1407" s="356">
        <f t="shared" si="3528"/>
        <v>-30.600000000004002</v>
      </c>
      <c r="L1407" s="356">
        <f t="shared" si="3529"/>
        <v>0.17220064186101605</v>
      </c>
      <c r="M1407" s="356">
        <f t="shared" si="3530"/>
        <v>0.14285714285863702</v>
      </c>
      <c r="N1407" s="361" t="str">
        <f t="shared" si="3472"/>
        <v>OK</v>
      </c>
      <c r="O1407" s="361" t="str">
        <f t="shared" si="3473"/>
        <v>OK</v>
      </c>
      <c r="P1407" s="398" t="str">
        <f t="shared" si="3474"/>
        <v>COND. MIN.</v>
      </c>
      <c r="Q1407" s="398" t="str">
        <f t="shared" si="3460"/>
        <v>COND. MIN.</v>
      </c>
      <c r="R1407" s="636"/>
      <c r="S1407" s="636"/>
      <c r="T1407" s="625"/>
      <c r="U1407" s="625"/>
      <c r="V1407" s="356">
        <f t="shared" si="3461"/>
        <v>0.66999997943639755</v>
      </c>
      <c r="W1407" s="356">
        <f t="shared" si="3462"/>
        <v>-13.509999995585531</v>
      </c>
      <c r="X1407" s="361" t="str">
        <f t="shared" si="3531"/>
        <v>NORTE</v>
      </c>
      <c r="Y1407" s="361" t="str">
        <f t="shared" si="3532"/>
        <v>OESTE</v>
      </c>
      <c r="Z1407" s="361" t="str">
        <f t="shared" si="3533"/>
        <v>NOROESTE</v>
      </c>
      <c r="AA1407" s="358">
        <f t="shared" si="3466"/>
        <v>0.99852180339985219</v>
      </c>
      <c r="AB1407" s="359">
        <f t="shared" si="3534"/>
        <v>86.884288466071851</v>
      </c>
      <c r="AC1407" s="360"/>
    </row>
    <row r="1408" spans="1:29" ht="17.25" customHeight="1" x14ac:dyDescent="0.25">
      <c r="A1408" s="415" t="str">
        <f t="shared" si="3325"/>
        <v>MS 303</v>
      </c>
      <c r="B1408" s="661">
        <f t="shared" si="3288"/>
        <v>24</v>
      </c>
      <c r="C1408" s="661" t="str">
        <f t="shared" si="3289"/>
        <v>MS 303-24</v>
      </c>
      <c r="D1408" s="346">
        <v>42048</v>
      </c>
      <c r="E1408" s="347">
        <v>7161954.9283999996</v>
      </c>
      <c r="F1408" s="348">
        <v>665807.92209999997</v>
      </c>
      <c r="G1408" s="348">
        <v>903.29200000000003</v>
      </c>
      <c r="H1408" s="355">
        <f t="shared" ref="H1408:H1409" si="3535">SQRT((E1408-E1407)^2+(F1408-F1407)^2)*100</f>
        <v>0.70837838667177355</v>
      </c>
      <c r="I1408" s="356">
        <f t="shared" ref="I1408:I1409" si="3536">SQRT((E1408-$E$1385)^2+(F1408-$F$1385)^2)*100</f>
        <v>14.031407620549539</v>
      </c>
      <c r="J1408" s="356">
        <f t="shared" ref="J1408:J1409" si="3537">(G1408-G1407)*100</f>
        <v>-1.7999999999915417</v>
      </c>
      <c r="K1408" s="356">
        <f t="shared" ref="K1408:K1409" si="3538">(G1408-$G$1385)*100</f>
        <v>-32.399999999995543</v>
      </c>
      <c r="L1408" s="356">
        <f t="shared" ref="L1408:L1409" si="3539">H1408/(D1408-D1407)</f>
        <v>0.10119691238168194</v>
      </c>
      <c r="M1408" s="356">
        <f t="shared" ref="M1408:M1409" si="3540">ABS(J1408/(D1408-D1407))</f>
        <v>0.25714285714164881</v>
      </c>
      <c r="N1408" s="361" t="str">
        <f t="shared" si="3472"/>
        <v>OK</v>
      </c>
      <c r="O1408" s="361" t="str">
        <f t="shared" si="3473"/>
        <v>ATENÇÃO</v>
      </c>
      <c r="P1408" s="398" t="str">
        <f t="shared" si="3474"/>
        <v>COND. MIN.</v>
      </c>
      <c r="Q1408" s="398" t="str">
        <f t="shared" si="3460"/>
        <v>COND. MIN.</v>
      </c>
      <c r="R1408" s="636"/>
      <c r="S1408" s="636"/>
      <c r="T1408" s="625"/>
      <c r="U1408" s="625"/>
      <c r="V1408" s="356">
        <f t="shared" si="3461"/>
        <v>1.1999999172985554</v>
      </c>
      <c r="W1408" s="356">
        <f t="shared" si="3462"/>
        <v>-13.980000000447035</v>
      </c>
      <c r="X1408" s="361" t="str">
        <f t="shared" ref="X1408:X1409" si="3541">IF(V1408&gt;0,"NORTE","SUL")</f>
        <v>NORTE</v>
      </c>
      <c r="Y1408" s="361" t="str">
        <f t="shared" ref="Y1408:Y1409" si="3542">IF(W1408&gt;0,"LESTE","OESTE")</f>
        <v>OESTE</v>
      </c>
      <c r="Z1408" s="361" t="str">
        <f t="shared" ref="Z1408:Z1409" si="3543">IF(AND(X1408="SUL", Y1408="LESTE"),"SUDESTE", IF(AND(X1408="SUL", Y1408="OESTE"), "SUDOESTE", IF(AND(X1408="NORTE", Y1408="LESTE"), "NORDESTE", "NOROESTE")))</f>
        <v>NOROESTE</v>
      </c>
      <c r="AA1408" s="358">
        <f t="shared" si="3466"/>
        <v>0.99643620812544553</v>
      </c>
      <c r="AB1408" s="359">
        <f t="shared" ref="AB1408:AB1409" si="3544">DEGREES(ASIN(AA1408))</f>
        <v>85.161365037682941</v>
      </c>
      <c r="AC1408" s="360"/>
    </row>
    <row r="1409" spans="1:29" ht="17.25" customHeight="1" x14ac:dyDescent="0.25">
      <c r="A1409" s="415" t="str">
        <f t="shared" si="3325"/>
        <v>MS 303</v>
      </c>
      <c r="B1409" s="661">
        <f t="shared" si="3288"/>
        <v>25</v>
      </c>
      <c r="C1409" s="661" t="str">
        <f t="shared" si="3289"/>
        <v>MS 303-25</v>
      </c>
      <c r="D1409" s="346">
        <v>42055</v>
      </c>
      <c r="E1409" s="347">
        <v>7161954.9336000001</v>
      </c>
      <c r="F1409" s="348">
        <v>665807.91729999997</v>
      </c>
      <c r="G1409" s="348">
        <v>903.274</v>
      </c>
      <c r="H1409" s="355">
        <f t="shared" si="3535"/>
        <v>0.70767227544683042</v>
      </c>
      <c r="I1409" s="356">
        <f t="shared" si="3536"/>
        <v>14.561936680245759</v>
      </c>
      <c r="J1409" s="356">
        <f t="shared" si="3537"/>
        <v>-1.8000000000029104</v>
      </c>
      <c r="K1409" s="356">
        <f t="shared" si="3538"/>
        <v>-34.199999999998454</v>
      </c>
      <c r="L1409" s="356">
        <f t="shared" si="3539"/>
        <v>0.10109603934954721</v>
      </c>
      <c r="M1409" s="356">
        <f t="shared" si="3540"/>
        <v>0.2571428571432729</v>
      </c>
      <c r="N1409" s="361" t="str">
        <f t="shared" si="3472"/>
        <v>OK</v>
      </c>
      <c r="O1409" s="361" t="str">
        <f t="shared" si="3473"/>
        <v>ATENÇÃO</v>
      </c>
      <c r="P1409" s="398" t="str">
        <f t="shared" si="3474"/>
        <v>COND. MIN.</v>
      </c>
      <c r="Q1409" s="398" t="str">
        <f t="shared" si="3460"/>
        <v>COND. MIN.</v>
      </c>
      <c r="R1409" s="636"/>
      <c r="S1409" s="636"/>
      <c r="T1409" s="625"/>
      <c r="U1409" s="625"/>
      <c r="V1409" s="356">
        <f t="shared" si="3461"/>
        <v>1.7199999652802944</v>
      </c>
      <c r="W1409" s="356">
        <f t="shared" si="3462"/>
        <v>-14.459999999962747</v>
      </c>
      <c r="X1409" s="361" t="str">
        <f t="shared" si="3541"/>
        <v>NORTE</v>
      </c>
      <c r="Y1409" s="361" t="str">
        <f t="shared" si="3542"/>
        <v>OESTE</v>
      </c>
      <c r="Z1409" s="361" t="str">
        <f t="shared" si="3543"/>
        <v>NOROESTE</v>
      </c>
      <c r="AA1409" s="358">
        <f t="shared" si="3466"/>
        <v>0.99313186813186816</v>
      </c>
      <c r="AB1409" s="359">
        <f t="shared" si="3544"/>
        <v>83.28098172521743</v>
      </c>
      <c r="AC1409" s="360"/>
    </row>
    <row r="1410" spans="1:29" ht="17.25" customHeight="1" x14ac:dyDescent="0.25">
      <c r="A1410" s="415" t="str">
        <f t="shared" si="3325"/>
        <v>MS 303</v>
      </c>
      <c r="B1410" s="661">
        <f t="shared" si="3288"/>
        <v>26</v>
      </c>
      <c r="C1410" s="661" t="str">
        <f t="shared" si="3289"/>
        <v>MS 303-26</v>
      </c>
      <c r="D1410" s="346">
        <f t="shared" ref="D1410:D1422" si="3545">D113</f>
        <v>42062</v>
      </c>
      <c r="E1410" s="347">
        <v>7161954.9271999998</v>
      </c>
      <c r="F1410" s="348">
        <v>665807.90049999999</v>
      </c>
      <c r="G1410" s="348">
        <v>903.255</v>
      </c>
      <c r="H1410" s="355">
        <f t="shared" ref="H1410:H1413" si="3546">SQRT((E1410-E1409)^2+(F1410-F1409)^2)*100</f>
        <v>1.7977764135772525</v>
      </c>
      <c r="I1410" s="356">
        <f t="shared" ref="I1410:I1413" si="3547">SQRT((E1410-$E$1385)^2+(F1410-$F$1385)^2)*100</f>
        <v>16.176093465464014</v>
      </c>
      <c r="J1410" s="356">
        <f t="shared" ref="J1410:J1413" si="3548">(G1410-G1409)*100</f>
        <v>-1.9000000000005457</v>
      </c>
      <c r="K1410" s="356">
        <f t="shared" ref="K1410:K1413" si="3549">(G1410-$G$1385)*100</f>
        <v>-36.099999999999</v>
      </c>
      <c r="L1410" s="356">
        <f t="shared" ref="L1410:L1413" si="3550">H1410/(D1410-D1409)</f>
        <v>0.25682520193960751</v>
      </c>
      <c r="M1410" s="356">
        <f t="shared" ref="M1410:M1413" si="3551">ABS(J1410/(D1410-D1409))</f>
        <v>0.2714285714286494</v>
      </c>
      <c r="N1410" s="361" t="str">
        <f t="shared" si="3472"/>
        <v>ATENÇÃO</v>
      </c>
      <c r="O1410" s="361" t="str">
        <f t="shared" si="3473"/>
        <v>ATENÇÃO</v>
      </c>
      <c r="P1410" s="398" t="str">
        <f t="shared" si="3474"/>
        <v>COND. MIN.</v>
      </c>
      <c r="Q1410" s="398" t="str">
        <f t="shared" si="3460"/>
        <v>COND. MIN.</v>
      </c>
      <c r="R1410" s="636"/>
      <c r="S1410" s="636"/>
      <c r="T1410" s="625"/>
      <c r="U1410" s="625"/>
      <c r="V1410" s="356">
        <f t="shared" si="3461"/>
        <v>1.0799999348819256</v>
      </c>
      <c r="W1410" s="356">
        <f t="shared" si="3462"/>
        <v>-16.13999999826774</v>
      </c>
      <c r="X1410" s="361" t="str">
        <f t="shared" ref="X1410:X1413" si="3552">IF(V1410&gt;0,"NORTE","SUL")</f>
        <v>NORTE</v>
      </c>
      <c r="Y1410" s="361" t="str">
        <f t="shared" ref="Y1410:Y1413" si="3553">IF(W1410&gt;0,"LESTE","OESTE")</f>
        <v>OESTE</v>
      </c>
      <c r="Z1410" s="361" t="str">
        <f t="shared" ref="Z1410:Z1413" si="3554">IF(AND(X1410="SUL", Y1410="LESTE"),"SUDESTE", IF(AND(X1410="SUL", Y1410="OESTE"), "SUDOESTE", IF(AND(X1410="NORTE", Y1410="LESTE"), "NORDESTE", "NOROESTE")))</f>
        <v>NOROESTE</v>
      </c>
      <c r="AA1410" s="358">
        <f t="shared" si="3466"/>
        <v>0.99752781211372066</v>
      </c>
      <c r="AB1410" s="359">
        <f t="shared" ref="AB1410:AB1413" si="3555">DEGREES(ASIN(AA1410))</f>
        <v>85.970344871807868</v>
      </c>
      <c r="AC1410" s="360"/>
    </row>
    <row r="1411" spans="1:29" ht="17.25" customHeight="1" x14ac:dyDescent="0.25">
      <c r="A1411" s="415" t="str">
        <f t="shared" si="3325"/>
        <v>MS 303</v>
      </c>
      <c r="B1411" s="661">
        <f t="shared" si="3288"/>
        <v>27</v>
      </c>
      <c r="C1411" s="661" t="str">
        <f t="shared" si="3289"/>
        <v>MS 303-27</v>
      </c>
      <c r="D1411" s="346">
        <f t="shared" si="3545"/>
        <v>42069</v>
      </c>
      <c r="E1411" s="347">
        <v>7161954.9206999997</v>
      </c>
      <c r="F1411" s="348">
        <v>665807.88359999994</v>
      </c>
      <c r="G1411" s="348">
        <v>903.23500000000001</v>
      </c>
      <c r="H1411" s="355">
        <f t="shared" si="3546"/>
        <v>1.8106904851422947</v>
      </c>
      <c r="I1411" s="356">
        <f t="shared" si="3547"/>
        <v>17.835184328589225</v>
      </c>
      <c r="J1411" s="356">
        <f t="shared" si="3548"/>
        <v>-1.999999999998181</v>
      </c>
      <c r="K1411" s="356">
        <f t="shared" si="3549"/>
        <v>-38.099999999997181</v>
      </c>
      <c r="L1411" s="356">
        <f t="shared" si="3550"/>
        <v>0.25867006930604208</v>
      </c>
      <c r="M1411" s="356">
        <f t="shared" si="3551"/>
        <v>0.28571428571402585</v>
      </c>
      <c r="N1411" s="361" t="str">
        <f t="shared" si="3472"/>
        <v>ATENÇÃO</v>
      </c>
      <c r="O1411" s="361" t="str">
        <f t="shared" si="3473"/>
        <v>ATENÇÃO</v>
      </c>
      <c r="P1411" s="398" t="str">
        <f t="shared" si="3474"/>
        <v>COND. MIN.</v>
      </c>
      <c r="Q1411" s="398" t="str">
        <f t="shared" si="3460"/>
        <v>COND. MIN.</v>
      </c>
      <c r="R1411" s="636"/>
      <c r="S1411" s="636"/>
      <c r="T1411" s="625"/>
      <c r="U1411" s="625"/>
      <c r="V1411" s="356">
        <f t="shared" si="3461"/>
        <v>0.42999992147088051</v>
      </c>
      <c r="W1411" s="356">
        <f t="shared" si="3462"/>
        <v>-17.830000002868474</v>
      </c>
      <c r="X1411" s="361" t="str">
        <f t="shared" si="3552"/>
        <v>NORTE</v>
      </c>
      <c r="Y1411" s="361" t="str">
        <f t="shared" si="3553"/>
        <v>OESTE</v>
      </c>
      <c r="Z1411" s="361" t="str">
        <f t="shared" si="3554"/>
        <v>NOROESTE</v>
      </c>
      <c r="AA1411" s="358">
        <f t="shared" si="3466"/>
        <v>0.99943946188340793</v>
      </c>
      <c r="AB1411" s="359">
        <f t="shared" si="3555"/>
        <v>88.081505785502685</v>
      </c>
      <c r="AC1411" s="360"/>
    </row>
    <row r="1412" spans="1:29" ht="17.25" customHeight="1" x14ac:dyDescent="0.25">
      <c r="A1412" s="415" t="str">
        <f t="shared" si="3325"/>
        <v>MS 303</v>
      </c>
      <c r="B1412" s="661">
        <f t="shared" si="3288"/>
        <v>28</v>
      </c>
      <c r="C1412" s="661" t="str">
        <f t="shared" si="3289"/>
        <v>MS 303-28</v>
      </c>
      <c r="D1412" s="346">
        <f t="shared" si="3545"/>
        <v>42076</v>
      </c>
      <c r="E1412" s="347">
        <v>7161954.9105000002</v>
      </c>
      <c r="F1412" s="348">
        <v>665807.89899999998</v>
      </c>
      <c r="G1412" s="348">
        <v>903.23900000000003</v>
      </c>
      <c r="H1412" s="355">
        <f t="shared" si="3546"/>
        <v>1.8471599538882832</v>
      </c>
      <c r="I1412" s="356">
        <f t="shared" si="3547"/>
        <v>16.300680967746153</v>
      </c>
      <c r="J1412" s="356">
        <f t="shared" si="3548"/>
        <v>0.40000000000190994</v>
      </c>
      <c r="K1412" s="356">
        <f t="shared" si="3549"/>
        <v>-37.699999999995271</v>
      </c>
      <c r="L1412" s="356">
        <f t="shared" si="3550"/>
        <v>0.26387999341261187</v>
      </c>
      <c r="M1412" s="356">
        <f t="shared" si="3551"/>
        <v>5.7142857143129992E-2</v>
      </c>
      <c r="N1412" s="361" t="str">
        <f t="shared" si="3472"/>
        <v>ATENÇÃO</v>
      </c>
      <c r="O1412" s="361" t="str">
        <f t="shared" si="3473"/>
        <v>OK</v>
      </c>
      <c r="P1412" s="398" t="str">
        <f t="shared" si="3474"/>
        <v>COND. MIN.</v>
      </c>
      <c r="Q1412" s="398" t="str">
        <f t="shared" si="3460"/>
        <v>COND. MIN.</v>
      </c>
      <c r="R1412" s="636"/>
      <c r="S1412" s="636"/>
      <c r="T1412" s="625"/>
      <c r="U1412" s="625"/>
      <c r="V1412" s="356">
        <f t="shared" si="3461"/>
        <v>-0.59000002220273018</v>
      </c>
      <c r="W1412" s="356">
        <f t="shared" si="3462"/>
        <v>-16.289999999571592</v>
      </c>
      <c r="X1412" s="361" t="str">
        <f t="shared" si="3552"/>
        <v>SUL</v>
      </c>
      <c r="Y1412" s="361" t="str">
        <f t="shared" si="3553"/>
        <v>OESTE</v>
      </c>
      <c r="Z1412" s="361" t="str">
        <f t="shared" si="3554"/>
        <v>SUDOESTE</v>
      </c>
      <c r="AA1412" s="358">
        <f t="shared" si="3466"/>
        <v>0.99938650306748456</v>
      </c>
      <c r="AB1412" s="359">
        <f t="shared" si="3555"/>
        <v>87.992913759159777</v>
      </c>
      <c r="AC1412" s="360"/>
    </row>
    <row r="1413" spans="1:29" ht="12.75" x14ac:dyDescent="0.25">
      <c r="A1413" s="415" t="str">
        <f t="shared" si="3325"/>
        <v>MS 303</v>
      </c>
      <c r="B1413" s="661">
        <f t="shared" si="3288"/>
        <v>29</v>
      </c>
      <c r="C1413" s="661" t="str">
        <f t="shared" si="3289"/>
        <v>MS 303-29</v>
      </c>
      <c r="D1413" s="346">
        <f t="shared" si="3545"/>
        <v>42083</v>
      </c>
      <c r="E1413" s="347">
        <v>7161954.9144000001</v>
      </c>
      <c r="F1413" s="348">
        <v>665807.84349999996</v>
      </c>
      <c r="G1413" s="348">
        <v>903.221</v>
      </c>
      <c r="H1413" s="355">
        <f t="shared" si="3546"/>
        <v>5.5636858295877527</v>
      </c>
      <c r="I1413" s="356">
        <f t="shared" si="3547"/>
        <v>21.840915733265955</v>
      </c>
      <c r="J1413" s="356">
        <f t="shared" si="3548"/>
        <v>-1.8000000000029104</v>
      </c>
      <c r="K1413" s="356">
        <f t="shared" si="3549"/>
        <v>-39.499999999998181</v>
      </c>
      <c r="L1413" s="356">
        <f t="shared" si="3550"/>
        <v>0.79481226136967897</v>
      </c>
      <c r="M1413" s="356">
        <f t="shared" si="3551"/>
        <v>0.2571428571432729</v>
      </c>
      <c r="N1413" s="361" t="str">
        <f t="shared" si="3472"/>
        <v>ATENÇÃO</v>
      </c>
      <c r="O1413" s="361" t="str">
        <f t="shared" si="3473"/>
        <v>ATENÇÃO</v>
      </c>
      <c r="P1413" s="398" t="str">
        <f t="shared" si="3474"/>
        <v>COND. MIN.</v>
      </c>
      <c r="Q1413" s="398" t="str">
        <f t="shared" si="3460"/>
        <v>COND. MIN.</v>
      </c>
      <c r="R1413" s="636"/>
      <c r="S1413" s="636"/>
      <c r="T1413" s="625"/>
      <c r="U1413" s="625"/>
      <c r="V1413" s="356">
        <f t="shared" si="3461"/>
        <v>-0.20000003278255463</v>
      </c>
      <c r="W1413" s="356">
        <f t="shared" si="3462"/>
        <v>-21.840000001247972</v>
      </c>
      <c r="X1413" s="361" t="str">
        <f t="shared" si="3552"/>
        <v>SUL</v>
      </c>
      <c r="Y1413" s="361" t="str">
        <f t="shared" si="3553"/>
        <v>OESTE</v>
      </c>
      <c r="Z1413" s="361" t="str">
        <f t="shared" si="3554"/>
        <v>SUDOESTE</v>
      </c>
      <c r="AA1413" s="358">
        <f t="shared" si="3466"/>
        <v>1</v>
      </c>
      <c r="AB1413" s="359">
        <f t="shared" si="3555"/>
        <v>90</v>
      </c>
      <c r="AC1413" s="360"/>
    </row>
    <row r="1414" spans="1:29" ht="17.25" customHeight="1" x14ac:dyDescent="0.25">
      <c r="A1414" s="415" t="str">
        <f t="shared" si="3325"/>
        <v>MS 303</v>
      </c>
      <c r="B1414" s="661">
        <f t="shared" si="3288"/>
        <v>30</v>
      </c>
      <c r="C1414" s="661" t="str">
        <f t="shared" si="3289"/>
        <v>MS 303-30</v>
      </c>
      <c r="D1414" s="346">
        <f t="shared" si="3545"/>
        <v>42090</v>
      </c>
      <c r="E1414" s="347">
        <v>7161954.9123999998</v>
      </c>
      <c r="F1414" s="348">
        <v>665807.85120000003</v>
      </c>
      <c r="G1414" s="348">
        <v>903.21299999999997</v>
      </c>
      <c r="H1414" s="355">
        <f t="shared" ref="H1414:H1415" si="3556">SQRT((E1414-E1413)^2+(F1414-F1413)^2)*100</f>
        <v>0.79555013959875709</v>
      </c>
      <c r="I1414" s="356">
        <f t="shared" ref="I1414:I1415" si="3557">SQRT((E1414-$E$1385)^2+(F1414-$F$1385)^2)*100</f>
        <v>21.073796520567651</v>
      </c>
      <c r="J1414" s="356">
        <f t="shared" ref="J1414:J1415" si="3558">(G1414-G1413)*100</f>
        <v>-0.80000000000381988</v>
      </c>
      <c r="K1414" s="356">
        <f t="shared" ref="K1414:K1415" si="3559">(G1414-$G$1385)*100</f>
        <v>-40.300000000002001</v>
      </c>
      <c r="L1414" s="356">
        <f t="shared" ref="L1414:L1415" si="3560">H1414/(D1414-D1413)</f>
        <v>0.11365001994267958</v>
      </c>
      <c r="M1414" s="356">
        <f t="shared" ref="M1414:M1415" si="3561">ABS(J1414/(D1414-D1413))</f>
        <v>0.11428571428625998</v>
      </c>
      <c r="N1414" s="361" t="str">
        <f t="shared" si="3472"/>
        <v>OK</v>
      </c>
      <c r="O1414" s="361" t="str">
        <f t="shared" si="3473"/>
        <v>OK</v>
      </c>
      <c r="P1414" s="398" t="str">
        <f t="shared" si="3474"/>
        <v>COND. MIN.</v>
      </c>
      <c r="Q1414" s="398" t="str">
        <f t="shared" si="3460"/>
        <v>COND. MIN.</v>
      </c>
      <c r="R1414" s="636"/>
      <c r="S1414" s="636"/>
      <c r="T1414" s="625"/>
      <c r="U1414" s="625"/>
      <c r="V1414" s="356">
        <f t="shared" si="3461"/>
        <v>-0.40000006556510925</v>
      </c>
      <c r="W1414" s="356">
        <f t="shared" si="3462"/>
        <v>-21.069999993778765</v>
      </c>
      <c r="X1414" s="361" t="str">
        <f t="shared" ref="X1414:X1415" si="3562">IF(V1414&gt;0,"NORTE","SUL")</f>
        <v>SUL</v>
      </c>
      <c r="Y1414" s="361" t="str">
        <f t="shared" ref="Y1414:Y1415" si="3563">IF(W1414&gt;0,"LESTE","OESTE")</f>
        <v>OESTE</v>
      </c>
      <c r="Z1414" s="361" t="str">
        <f t="shared" ref="Z1414:Z1415" si="3564">IF(AND(X1414="SUL", Y1414="LESTE"),"SUDESTE", IF(AND(X1414="SUL", Y1414="OESTE"), "SUDOESTE", IF(AND(X1414="NORTE", Y1414="LESTE"), "NORDESTE", "NOROESTE")))</f>
        <v>SUDOESTE</v>
      </c>
      <c r="AA1414" s="358">
        <f t="shared" si="3466"/>
        <v>1</v>
      </c>
      <c r="AB1414" s="359">
        <f t="shared" ref="AB1414:AB1415" si="3565">DEGREES(ASIN(AA1414))</f>
        <v>90</v>
      </c>
      <c r="AC1414" s="360"/>
    </row>
    <row r="1415" spans="1:29" ht="17.25" customHeight="1" x14ac:dyDescent="0.25">
      <c r="A1415" s="415" t="str">
        <f t="shared" si="3325"/>
        <v>MS 303</v>
      </c>
      <c r="B1415" s="661">
        <f t="shared" si="3288"/>
        <v>31</v>
      </c>
      <c r="C1415" s="661" t="str">
        <f t="shared" si="3289"/>
        <v>MS 303-31</v>
      </c>
      <c r="D1415" s="346">
        <f t="shared" si="3545"/>
        <v>42097</v>
      </c>
      <c r="E1415" s="347">
        <v>7161954.9137000004</v>
      </c>
      <c r="F1415" s="348">
        <v>665807.87390000001</v>
      </c>
      <c r="G1415" s="348">
        <v>903.19500000000005</v>
      </c>
      <c r="H1415" s="355">
        <f t="shared" si="3556"/>
        <v>2.2737194203828142</v>
      </c>
      <c r="I1415" s="356">
        <f t="shared" si="3557"/>
        <v>18.801938726477552</v>
      </c>
      <c r="J1415" s="356">
        <f t="shared" si="3558"/>
        <v>-1.7999999999915417</v>
      </c>
      <c r="K1415" s="356">
        <f t="shared" si="3559"/>
        <v>-42.099999999993543</v>
      </c>
      <c r="L1415" s="356">
        <f t="shared" si="3560"/>
        <v>0.32481706005468775</v>
      </c>
      <c r="M1415" s="356">
        <f t="shared" si="3561"/>
        <v>0.25714285714164881</v>
      </c>
      <c r="N1415" s="361" t="str">
        <f t="shared" si="3472"/>
        <v>ATENÇÃO</v>
      </c>
      <c r="O1415" s="361" t="str">
        <f t="shared" si="3473"/>
        <v>ATENÇÃO</v>
      </c>
      <c r="P1415" s="398" t="str">
        <f t="shared" si="3474"/>
        <v>COND. MIN.</v>
      </c>
      <c r="Q1415" s="398" t="str">
        <f t="shared" si="3460"/>
        <v>COND. MIN.</v>
      </c>
      <c r="R1415" s="636"/>
      <c r="S1415" s="636"/>
      <c r="T1415" s="625"/>
      <c r="U1415" s="625"/>
      <c r="V1415" s="356">
        <f t="shared" si="3461"/>
        <v>-0.27000000700354576</v>
      </c>
      <c r="W1415" s="356">
        <f t="shared" si="3462"/>
        <v>-18.799999996554106</v>
      </c>
      <c r="X1415" s="361" t="str">
        <f t="shared" si="3562"/>
        <v>SUL</v>
      </c>
      <c r="Y1415" s="361" t="str">
        <f t="shared" si="3563"/>
        <v>OESTE</v>
      </c>
      <c r="Z1415" s="361" t="str">
        <f t="shared" si="3564"/>
        <v>SUDOESTE</v>
      </c>
      <c r="AA1415" s="358">
        <f t="shared" si="3466"/>
        <v>1</v>
      </c>
      <c r="AB1415" s="359">
        <f t="shared" si="3565"/>
        <v>90</v>
      </c>
      <c r="AC1415" s="360"/>
    </row>
    <row r="1416" spans="1:29" ht="17.25" customHeight="1" x14ac:dyDescent="0.25">
      <c r="A1416" s="415" t="str">
        <f t="shared" si="3325"/>
        <v>MS 303</v>
      </c>
      <c r="B1416" s="661">
        <f t="shared" si="3288"/>
        <v>32</v>
      </c>
      <c r="C1416" s="661" t="str">
        <f t="shared" si="3289"/>
        <v>MS 303-32</v>
      </c>
      <c r="D1416" s="346">
        <f t="shared" si="3545"/>
        <v>42104</v>
      </c>
      <c r="E1416" s="347">
        <v>7161954.9231000002</v>
      </c>
      <c r="F1416" s="348">
        <v>665807.85549999995</v>
      </c>
      <c r="G1416" s="348">
        <v>903.18299999999999</v>
      </c>
      <c r="H1416" s="355">
        <f t="shared" ref="H1416:H1418" si="3566">SQRT((E1416-E1415)^2+(F1416-F1415)^2)*100</f>
        <v>2.0662042484314003</v>
      </c>
      <c r="I1416" s="356">
        <f t="shared" ref="I1416:I1418" si="3567">SQRT((E1416-$E$1385)^2+(F1416-$F$1385)^2)*100</f>
        <v>20.650871654095855</v>
      </c>
      <c r="J1416" s="356">
        <f t="shared" ref="J1416:J1418" si="3568">(G1416-G1415)*100</f>
        <v>-1.2000000000057298</v>
      </c>
      <c r="K1416" s="356">
        <f t="shared" ref="K1416:K1418" si="3569">(G1416-$G$1385)*100</f>
        <v>-43.299999999999272</v>
      </c>
      <c r="L1416" s="356">
        <f t="shared" ref="L1416:L1418" si="3570">H1416/(D1416-D1415)</f>
        <v>0.29517203549020005</v>
      </c>
      <c r="M1416" s="356">
        <f t="shared" ref="M1416:M1418" si="3571">ABS(J1416/(D1416-D1415))</f>
        <v>0.17142857142938997</v>
      </c>
      <c r="N1416" s="361" t="str">
        <f t="shared" si="3472"/>
        <v>ATENÇÃO</v>
      </c>
      <c r="O1416" s="361" t="str">
        <f t="shared" si="3473"/>
        <v>OK</v>
      </c>
      <c r="P1416" s="398" t="str">
        <f t="shared" si="3474"/>
        <v>COND. MIN.</v>
      </c>
      <c r="Q1416" s="398" t="str">
        <f t="shared" si="3460"/>
        <v>COND. MIN.</v>
      </c>
      <c r="R1416" s="636"/>
      <c r="S1416" s="636"/>
      <c r="T1416" s="625"/>
      <c r="U1416" s="625"/>
      <c r="V1416" s="356">
        <f t="shared" si="3461"/>
        <v>0.66999997943639755</v>
      </c>
      <c r="W1416" s="356">
        <f t="shared" si="3462"/>
        <v>-20.640000002458692</v>
      </c>
      <c r="X1416" s="361" t="str">
        <f t="shared" ref="X1416:X1418" si="3572">IF(V1416&gt;0,"NORTE","SUL")</f>
        <v>NORTE</v>
      </c>
      <c r="Y1416" s="361" t="str">
        <f t="shared" ref="Y1416:Y1418" si="3573">IF(W1416&gt;0,"LESTE","OESTE")</f>
        <v>OESTE</v>
      </c>
      <c r="Z1416" s="361" t="str">
        <f t="shared" ref="Z1416:Z1418" si="3574">IF(AND(X1416="SUL", Y1416="LESTE"),"SUDESTE", IF(AND(X1416="SUL", Y1416="OESTE"), "SUDOESTE", IF(AND(X1416="NORTE", Y1416="LESTE"), "NORDESTE", "NOROESTE")))</f>
        <v>NOROESTE</v>
      </c>
      <c r="AA1416" s="358">
        <f t="shared" si="3466"/>
        <v>0.9995157384987895</v>
      </c>
      <c r="AB1416" s="359">
        <f t="shared" ref="AB1416:AB1418" si="3575">DEGREES(ASIN(AA1416))</f>
        <v>88.216820224508368</v>
      </c>
      <c r="AC1416" s="360"/>
    </row>
    <row r="1417" spans="1:29" ht="17.25" customHeight="1" x14ac:dyDescent="0.25">
      <c r="A1417" s="415" t="str">
        <f t="shared" si="3325"/>
        <v>MS 303</v>
      </c>
      <c r="B1417" s="661">
        <f t="shared" si="3288"/>
        <v>33</v>
      </c>
      <c r="C1417" s="661" t="str">
        <f t="shared" si="3289"/>
        <v>MS 303-33</v>
      </c>
      <c r="D1417" s="346">
        <f t="shared" si="3545"/>
        <v>42111</v>
      </c>
      <c r="E1417" s="347">
        <v>7161954.9702000003</v>
      </c>
      <c r="F1417" s="348">
        <v>665807.88529999997</v>
      </c>
      <c r="G1417" s="348">
        <v>903.17</v>
      </c>
      <c r="H1417" s="355">
        <f t="shared" si="3566"/>
        <v>5.5735536320732537</v>
      </c>
      <c r="I1417" s="356">
        <f t="shared" si="3567"/>
        <v>18.461310893060499</v>
      </c>
      <c r="J1417" s="356">
        <f t="shared" si="3568"/>
        <v>-1.3000000000033651</v>
      </c>
      <c r="K1417" s="356">
        <f t="shared" si="3569"/>
        <v>-44.600000000002638</v>
      </c>
      <c r="L1417" s="356">
        <f t="shared" si="3570"/>
        <v>0.79622194743903629</v>
      </c>
      <c r="M1417" s="356">
        <f t="shared" si="3571"/>
        <v>0.18571428571476645</v>
      </c>
      <c r="N1417" s="361" t="str">
        <f t="shared" si="3472"/>
        <v>ATENÇÃO</v>
      </c>
      <c r="O1417" s="361" t="str">
        <f t="shared" si="3473"/>
        <v>OK</v>
      </c>
      <c r="P1417" s="398" t="str">
        <f t="shared" si="3474"/>
        <v>COND. MIN.</v>
      </c>
      <c r="Q1417" s="398" t="str">
        <f t="shared" si="3460"/>
        <v>COND. MIN.</v>
      </c>
      <c r="R1417" s="636"/>
      <c r="S1417" s="636"/>
      <c r="T1417" s="625"/>
      <c r="U1417" s="625"/>
      <c r="V1417" s="356">
        <f t="shared" si="3461"/>
        <v>5.3799999877810478</v>
      </c>
      <c r="W1417" s="356">
        <f t="shared" si="3462"/>
        <v>-17.660000000614673</v>
      </c>
      <c r="X1417" s="361" t="str">
        <f t="shared" si="3572"/>
        <v>NORTE</v>
      </c>
      <c r="Y1417" s="361" t="str">
        <f t="shared" si="3573"/>
        <v>OESTE</v>
      </c>
      <c r="Z1417" s="361" t="str">
        <f t="shared" si="3574"/>
        <v>NOROESTE</v>
      </c>
      <c r="AA1417" s="358">
        <f t="shared" si="3466"/>
        <v>0.95666305525460449</v>
      </c>
      <c r="AB1417" s="359">
        <f t="shared" si="3575"/>
        <v>73.070356851102105</v>
      </c>
      <c r="AC1417" s="360"/>
    </row>
    <row r="1418" spans="1:29" ht="17.25" customHeight="1" x14ac:dyDescent="0.25">
      <c r="A1418" s="415" t="str">
        <f t="shared" si="3325"/>
        <v>MS 303</v>
      </c>
      <c r="B1418" s="661">
        <f t="shared" si="3288"/>
        <v>34</v>
      </c>
      <c r="C1418" s="661" t="str">
        <f t="shared" si="3289"/>
        <v>MS 303-34</v>
      </c>
      <c r="D1418" s="346">
        <f t="shared" si="3545"/>
        <v>42118</v>
      </c>
      <c r="E1418" s="347">
        <v>7161954.9335000003</v>
      </c>
      <c r="F1418" s="348">
        <v>665807.85809999995</v>
      </c>
      <c r="G1418" s="348">
        <v>903.15200000000004</v>
      </c>
      <c r="H1418" s="355">
        <f t="shared" si="3566"/>
        <v>4.5680739975015259</v>
      </c>
      <c r="I1418" s="356">
        <f t="shared" si="3567"/>
        <v>20.45161362853116</v>
      </c>
      <c r="J1418" s="356">
        <f t="shared" si="3568"/>
        <v>-1.7999999999915417</v>
      </c>
      <c r="K1418" s="356">
        <f t="shared" si="3569"/>
        <v>-46.399999999994179</v>
      </c>
      <c r="L1418" s="356">
        <f t="shared" si="3570"/>
        <v>0.65258199964307517</v>
      </c>
      <c r="M1418" s="356">
        <f t="shared" si="3571"/>
        <v>0.25714285714164881</v>
      </c>
      <c r="N1418" s="361" t="str">
        <f t="shared" si="3472"/>
        <v>ATENÇÃO</v>
      </c>
      <c r="O1418" s="361" t="str">
        <f t="shared" si="3473"/>
        <v>ATENÇÃO</v>
      </c>
      <c r="P1418" s="398" t="str">
        <f t="shared" si="3474"/>
        <v>COND. MIN.</v>
      </c>
      <c r="Q1418" s="398" t="str">
        <f t="shared" si="3460"/>
        <v>COND. MIN.</v>
      </c>
      <c r="R1418" s="636"/>
      <c r="S1418" s="636"/>
      <c r="T1418" s="625"/>
      <c r="U1418" s="625"/>
      <c r="V1418" s="356">
        <f t="shared" si="3461"/>
        <v>1.7099999822676182</v>
      </c>
      <c r="W1418" s="356">
        <f t="shared" si="3462"/>
        <v>-20.380000001750886</v>
      </c>
      <c r="X1418" s="361" t="str">
        <f t="shared" si="3572"/>
        <v>NORTE</v>
      </c>
      <c r="Y1418" s="361" t="str">
        <f t="shared" si="3573"/>
        <v>OESTE</v>
      </c>
      <c r="Z1418" s="361" t="str">
        <f t="shared" si="3574"/>
        <v>NOROESTE</v>
      </c>
      <c r="AA1418" s="358">
        <f t="shared" si="3466"/>
        <v>0.99657701711491442</v>
      </c>
      <c r="AB1418" s="359">
        <f t="shared" si="3575"/>
        <v>85.257973749559952</v>
      </c>
      <c r="AC1418" s="360"/>
    </row>
    <row r="1419" spans="1:29" ht="17.25" customHeight="1" x14ac:dyDescent="0.25">
      <c r="A1419" s="415" t="str">
        <f t="shared" si="3325"/>
        <v>MS 303</v>
      </c>
      <c r="B1419" s="661">
        <f t="shared" si="3288"/>
        <v>35</v>
      </c>
      <c r="C1419" s="661" t="str">
        <f t="shared" si="3289"/>
        <v>MS 303-35</v>
      </c>
      <c r="D1419" s="346">
        <f t="shared" si="3545"/>
        <v>42125</v>
      </c>
      <c r="E1419" s="347">
        <v>7161954.9361000005</v>
      </c>
      <c r="F1419" s="348">
        <v>665807.85119999992</v>
      </c>
      <c r="G1419" s="348">
        <v>903.1395</v>
      </c>
      <c r="H1419" s="355">
        <f t="shared" ref="H1419:H1421" si="3576">SQRT((E1419-E1418)^2+(F1419-F1418)^2)*100</f>
        <v>0.73736016812616056</v>
      </c>
      <c r="I1419" s="356">
        <f t="shared" ref="I1419:I1421" si="3577">SQRT((E1419-$E$1385)^2+(F1419-$F$1385)^2)*100</f>
        <v>21.161895006191429</v>
      </c>
      <c r="J1419" s="356">
        <f t="shared" ref="J1419:J1421" si="3578">(G1419-G1418)*100</f>
        <v>-1.2500000000045475</v>
      </c>
      <c r="K1419" s="356">
        <f t="shared" ref="K1419:K1421" si="3579">(G1419-$G$1385)*100</f>
        <v>-47.649999999998727</v>
      </c>
      <c r="L1419" s="356">
        <f t="shared" ref="L1419:L1421" si="3580">H1419/(D1419-D1418)</f>
        <v>0.1053371668751658</v>
      </c>
      <c r="M1419" s="356">
        <f t="shared" ref="M1419:M1421" si="3581">ABS(J1419/(D1419-D1418))</f>
        <v>0.17857142857207822</v>
      </c>
      <c r="N1419" s="361" t="str">
        <f t="shared" si="3472"/>
        <v>OK</v>
      </c>
      <c r="O1419" s="361" t="str">
        <f t="shared" si="3473"/>
        <v>OK</v>
      </c>
      <c r="P1419" s="398" t="str">
        <f t="shared" si="3474"/>
        <v>COND. MIN.</v>
      </c>
      <c r="Q1419" s="398" t="str">
        <f t="shared" si="3460"/>
        <v>COND. MIN.</v>
      </c>
      <c r="R1419" s="636"/>
      <c r="S1419" s="636"/>
      <c r="T1419" s="625"/>
      <c r="U1419" s="625"/>
      <c r="V1419" s="356">
        <f t="shared" si="3461"/>
        <v>1.9700000062584877</v>
      </c>
      <c r="W1419" s="356">
        <f t="shared" si="3462"/>
        <v>-21.070000005420297</v>
      </c>
      <c r="X1419" s="361" t="str">
        <f t="shared" ref="X1419:X1421" si="3582">IF(V1419&gt;0,"NORTE","SUL")</f>
        <v>NORTE</v>
      </c>
      <c r="Y1419" s="361" t="str">
        <f t="shared" ref="Y1419:Y1421" si="3583">IF(W1419&gt;0,"LESTE","OESTE")</f>
        <v>OESTE</v>
      </c>
      <c r="Z1419" s="361" t="str">
        <f t="shared" ref="Z1419:Z1421" si="3584">IF(AND(X1419="SUL", Y1419="LESTE"),"SUDESTE", IF(AND(X1419="SUL", Y1419="OESTE"), "SUDOESTE", IF(AND(X1419="NORTE", Y1419="LESTE"), "NORDESTE", "NOROESTE")))</f>
        <v>NOROESTE</v>
      </c>
      <c r="AA1419" s="358">
        <f t="shared" si="3466"/>
        <v>0.99574669187145559</v>
      </c>
      <c r="AB1419" s="359">
        <f t="shared" ref="AB1419:AB1421" si="3585">DEGREES(ASIN(AA1419))</f>
        <v>84.713659832995049</v>
      </c>
      <c r="AC1419" s="360"/>
    </row>
    <row r="1420" spans="1:29" ht="17.25" customHeight="1" x14ac:dyDescent="0.25">
      <c r="A1420" s="415" t="str">
        <f t="shared" si="3325"/>
        <v>MS 303</v>
      </c>
      <c r="B1420" s="661">
        <f t="shared" si="3288"/>
        <v>36</v>
      </c>
      <c r="C1420" s="661" t="str">
        <f t="shared" si="3289"/>
        <v>MS 303-36</v>
      </c>
      <c r="D1420" s="346">
        <f t="shared" si="3545"/>
        <v>42132</v>
      </c>
      <c r="E1420" s="347">
        <v>7161954.9386999998</v>
      </c>
      <c r="F1420" s="348">
        <v>665807.8443</v>
      </c>
      <c r="G1420" s="348">
        <v>903.12699999999995</v>
      </c>
      <c r="H1420" s="355">
        <f t="shared" si="3576"/>
        <v>0.73736012439306475</v>
      </c>
      <c r="I1420" s="356">
        <f t="shared" si="3577"/>
        <v>21.873968538161677</v>
      </c>
      <c r="J1420" s="356">
        <f t="shared" si="3578"/>
        <v>-1.2500000000045475</v>
      </c>
      <c r="K1420" s="356">
        <f t="shared" si="3579"/>
        <v>-48.900000000003274</v>
      </c>
      <c r="L1420" s="356">
        <f t="shared" si="3580"/>
        <v>0.10533716062758068</v>
      </c>
      <c r="M1420" s="356">
        <f t="shared" si="3581"/>
        <v>0.17857142857207822</v>
      </c>
      <c r="N1420" s="361" t="str">
        <f t="shared" si="3472"/>
        <v>OK</v>
      </c>
      <c r="O1420" s="361" t="str">
        <f t="shared" si="3473"/>
        <v>OK</v>
      </c>
      <c r="P1420" s="398" t="str">
        <f t="shared" si="3474"/>
        <v>COND. MIN.</v>
      </c>
      <c r="Q1420" s="398" t="str">
        <f t="shared" si="3460"/>
        <v>COND. MIN.</v>
      </c>
      <c r="R1420" s="636"/>
      <c r="S1420" s="636"/>
      <c r="T1420" s="625"/>
      <c r="U1420" s="625"/>
      <c r="V1420" s="356">
        <f t="shared" si="3461"/>
        <v>2.2299999371170998</v>
      </c>
      <c r="W1420" s="356">
        <f t="shared" si="3462"/>
        <v>-21.759999997448176</v>
      </c>
      <c r="X1420" s="361" t="str">
        <f t="shared" si="3582"/>
        <v>NORTE</v>
      </c>
      <c r="Y1420" s="361" t="str">
        <f t="shared" si="3583"/>
        <v>OESTE</v>
      </c>
      <c r="Z1420" s="361" t="str">
        <f t="shared" si="3584"/>
        <v>NOROESTE</v>
      </c>
      <c r="AA1420" s="358">
        <f t="shared" si="3466"/>
        <v>0.99497027892089618</v>
      </c>
      <c r="AB1420" s="359">
        <f t="shared" si="3585"/>
        <v>84.251006983886583</v>
      </c>
      <c r="AC1420" s="360"/>
    </row>
    <row r="1421" spans="1:29" ht="17.25" customHeight="1" x14ac:dyDescent="0.25">
      <c r="A1421" s="415" t="str">
        <f t="shared" si="3325"/>
        <v>MS 303</v>
      </c>
      <c r="B1421" s="661">
        <f t="shared" si="3288"/>
        <v>37</v>
      </c>
      <c r="C1421" s="661" t="str">
        <f t="shared" si="3289"/>
        <v>MS 303-37</v>
      </c>
      <c r="D1421" s="346">
        <f t="shared" si="3545"/>
        <v>42146</v>
      </c>
      <c r="E1421" s="347">
        <v>7161954.9212999996</v>
      </c>
      <c r="F1421" s="348">
        <v>665807.82640000002</v>
      </c>
      <c r="G1421" s="348">
        <v>903.09699999999998</v>
      </c>
      <c r="H1421" s="355">
        <f t="shared" si="3576"/>
        <v>2.4963373323415117</v>
      </c>
      <c r="I1421" s="356">
        <f t="shared" si="3577"/>
        <v>23.555097106280972</v>
      </c>
      <c r="J1421" s="356">
        <f t="shared" si="3578"/>
        <v>-2.9999999999972715</v>
      </c>
      <c r="K1421" s="356">
        <f t="shared" si="3579"/>
        <v>-51.900000000000546</v>
      </c>
      <c r="L1421" s="356">
        <f t="shared" si="3580"/>
        <v>0.17830980945296512</v>
      </c>
      <c r="M1421" s="356">
        <f t="shared" si="3581"/>
        <v>0.2142857142855194</v>
      </c>
      <c r="N1421" s="361" t="str">
        <f t="shared" si="3472"/>
        <v>OK</v>
      </c>
      <c r="O1421" s="361" t="str">
        <f t="shared" si="3473"/>
        <v>OK</v>
      </c>
      <c r="P1421" s="398" t="str">
        <f t="shared" si="3474"/>
        <v>COND. MIN.</v>
      </c>
      <c r="Q1421" s="398" t="str">
        <f t="shared" si="3460"/>
        <v>COND. MIN.</v>
      </c>
      <c r="R1421" s="636"/>
      <c r="S1421" s="636"/>
      <c r="T1421" s="625"/>
      <c r="U1421" s="625"/>
      <c r="V1421" s="356">
        <f t="shared" si="3461"/>
        <v>0.4899999126791954</v>
      </c>
      <c r="W1421" s="356">
        <f t="shared" si="3462"/>
        <v>-23.549999995157123</v>
      </c>
      <c r="X1421" s="361" t="str">
        <f t="shared" si="3582"/>
        <v>NORTE</v>
      </c>
      <c r="Y1421" s="361" t="str">
        <f t="shared" si="3583"/>
        <v>OESTE</v>
      </c>
      <c r="Z1421" s="361" t="str">
        <f t="shared" si="3584"/>
        <v>NOROESTE</v>
      </c>
      <c r="AA1421" s="358">
        <f t="shared" si="3466"/>
        <v>0.99957555178268265</v>
      </c>
      <c r="AB1421" s="359">
        <f t="shared" si="3585"/>
        <v>88.330581008901305</v>
      </c>
      <c r="AC1421" s="360"/>
    </row>
    <row r="1422" spans="1:29" ht="17.25" customHeight="1" x14ac:dyDescent="0.25">
      <c r="A1422" s="415" t="str">
        <f t="shared" si="3325"/>
        <v>MS 303</v>
      </c>
      <c r="B1422" s="661">
        <f t="shared" si="3288"/>
        <v>38</v>
      </c>
      <c r="C1422" s="661" t="str">
        <f t="shared" si="3289"/>
        <v>MS 303-38</v>
      </c>
      <c r="D1422" s="346">
        <f t="shared" si="3545"/>
        <v>42153</v>
      </c>
      <c r="E1422" s="347">
        <v>7161954.926</v>
      </c>
      <c r="F1422" s="348">
        <v>665807.82799999998</v>
      </c>
      <c r="G1422" s="348">
        <v>903.08199999999999</v>
      </c>
      <c r="H1422" s="355">
        <f t="shared" ref="H1422" si="3586">SQRT((E1422-E1421)^2+(F1422-F1421)^2)*100</f>
        <v>0.49648769985319396</v>
      </c>
      <c r="I1422" s="356">
        <f t="shared" ref="I1422" si="3587">SQRT((E1422-$E$1385)^2+(F1422-$F$1385)^2)*100</f>
        <v>23.409692434358583</v>
      </c>
      <c r="J1422" s="356">
        <f t="shared" ref="J1422" si="3588">(G1422-G1421)*100</f>
        <v>-1.4999999999986358</v>
      </c>
      <c r="K1422" s="356">
        <f t="shared" ref="K1422" si="3589">(G1422-$G$1385)*100</f>
        <v>-53.399999999999181</v>
      </c>
      <c r="L1422" s="356">
        <f t="shared" ref="L1422" si="3590">H1422/(D1422-D1421)</f>
        <v>7.0926814264741997E-2</v>
      </c>
      <c r="M1422" s="356">
        <f t="shared" ref="M1422" si="3591">ABS(J1422/(D1422-D1421))</f>
        <v>0.2142857142855194</v>
      </c>
      <c r="N1422" s="361" t="str">
        <f t="shared" si="3472"/>
        <v>OK</v>
      </c>
      <c r="O1422" s="361" t="str">
        <f t="shared" si="3473"/>
        <v>OK</v>
      </c>
      <c r="P1422" s="398" t="str">
        <f t="shared" si="3474"/>
        <v>COND. MIN.</v>
      </c>
      <c r="Q1422" s="398" t="str">
        <f t="shared" si="3460"/>
        <v>COND. MIN.</v>
      </c>
      <c r="R1422" s="636"/>
      <c r="S1422" s="636"/>
      <c r="T1422" s="625"/>
      <c r="U1422" s="625"/>
      <c r="V1422" s="356">
        <f t="shared" si="3461"/>
        <v>0.95999995246529579</v>
      </c>
      <c r="W1422" s="356">
        <f t="shared" si="3462"/>
        <v>-23.389999999199063</v>
      </c>
      <c r="X1422" s="361" t="str">
        <f t="shared" ref="X1422" si="3592">IF(V1422&gt;0,"NORTE","SUL")</f>
        <v>NORTE</v>
      </c>
      <c r="Y1422" s="361" t="str">
        <f t="shared" ref="Y1422" si="3593">IF(W1422&gt;0,"LESTE","OESTE")</f>
        <v>OESTE</v>
      </c>
      <c r="Z1422" s="361" t="str">
        <f t="shared" ref="Z1422" si="3594">IF(AND(X1422="SUL", Y1422="LESTE"),"SUDESTE", IF(AND(X1422="SUL", Y1422="OESTE"), "SUDOESTE", IF(AND(X1422="NORTE", Y1422="LESTE"), "NORDESTE", "NOROESTE")))</f>
        <v>NOROESTE</v>
      </c>
      <c r="AA1422" s="358">
        <f t="shared" si="3466"/>
        <v>0.99914566424604867</v>
      </c>
      <c r="AB1422" s="359">
        <f t="shared" ref="AB1422" si="3595">DEGREES(ASIN(AA1422))</f>
        <v>87.631448427071675</v>
      </c>
      <c r="AC1422" s="360"/>
    </row>
    <row r="1423" spans="1:29" ht="17.25" customHeight="1" x14ac:dyDescent="0.2">
      <c r="A1423" s="415" t="str">
        <f t="shared" si="3325"/>
        <v>MS 303</v>
      </c>
      <c r="B1423" s="661">
        <f t="shared" si="3288"/>
        <v>39</v>
      </c>
      <c r="C1423" s="661" t="str">
        <f t="shared" si="3289"/>
        <v>MS 303-39</v>
      </c>
      <c r="D1423" s="369"/>
      <c r="E1423" s="370"/>
      <c r="F1423" s="370"/>
      <c r="G1423" s="370"/>
      <c r="H1423" s="371"/>
      <c r="I1423" s="371"/>
      <c r="J1423" s="371"/>
      <c r="K1423" s="371"/>
      <c r="L1423" s="371"/>
      <c r="M1423" s="371"/>
      <c r="N1423" s="371"/>
      <c r="O1423" s="371"/>
      <c r="P1423" s="371"/>
      <c r="Q1423" s="371"/>
      <c r="R1423" s="626"/>
      <c r="S1423" s="626"/>
      <c r="T1423" s="626"/>
      <c r="U1423" s="626"/>
      <c r="V1423" s="610"/>
      <c r="W1423" s="610"/>
      <c r="X1423" s="371"/>
      <c r="Y1423" s="371"/>
      <c r="Z1423" s="371"/>
      <c r="AA1423" s="371"/>
      <c r="AB1423" s="371"/>
      <c r="AC1423" s="626"/>
    </row>
    <row r="1424" spans="1:29" ht="17.25" customHeight="1" x14ac:dyDescent="0.2">
      <c r="A1424" s="415" t="str">
        <f t="shared" si="3325"/>
        <v>MS 303</v>
      </c>
      <c r="B1424" s="661">
        <f t="shared" si="3288"/>
        <v>40</v>
      </c>
      <c r="C1424" s="661" t="str">
        <f t="shared" si="3289"/>
        <v>MS 303-40</v>
      </c>
      <c r="D1424" s="346">
        <f t="shared" ref="D1424:D1460" si="3596">D127</f>
        <v>42160</v>
      </c>
      <c r="E1424" s="347">
        <v>7161911.2315999996</v>
      </c>
      <c r="F1424" s="348">
        <v>665758.57299999997</v>
      </c>
      <c r="G1424" s="348">
        <v>903.06700000000001</v>
      </c>
      <c r="H1424" s="371"/>
      <c r="I1424" s="371"/>
      <c r="J1424" s="371"/>
      <c r="K1424" s="371"/>
      <c r="L1424" s="371"/>
      <c r="M1424" s="371"/>
      <c r="N1424" s="371"/>
      <c r="O1424" s="371"/>
      <c r="P1424" s="371"/>
      <c r="Q1424" s="371"/>
      <c r="R1424" s="626"/>
      <c r="S1424" s="626"/>
      <c r="T1424" s="626"/>
      <c r="U1424" s="626"/>
      <c r="V1424" s="610"/>
      <c r="W1424" s="610"/>
      <c r="X1424" s="371"/>
      <c r="Y1424" s="371"/>
      <c r="Z1424" s="371"/>
      <c r="AA1424" s="371"/>
      <c r="AB1424" s="371"/>
      <c r="AC1424" s="626"/>
    </row>
    <row r="1425" spans="1:29" ht="17.25" customHeight="1" x14ac:dyDescent="0.25">
      <c r="A1425" s="415" t="str">
        <f t="shared" si="3325"/>
        <v>MS 303</v>
      </c>
      <c r="B1425" s="661">
        <f t="shared" si="3288"/>
        <v>41</v>
      </c>
      <c r="C1425" s="661" t="str">
        <f t="shared" si="3289"/>
        <v>MS 303-41</v>
      </c>
      <c r="D1425" s="346">
        <f t="shared" si="3596"/>
        <v>42174</v>
      </c>
      <c r="E1425" s="347">
        <v>7161911.2517999997</v>
      </c>
      <c r="F1425" s="348">
        <v>665758.56759999995</v>
      </c>
      <c r="G1425" s="348">
        <v>903.03399999999999</v>
      </c>
      <c r="H1425" s="355">
        <f t="shared" ref="H1425" si="3597">SQRT((E1425-E1424)^2+(F1425-F1424)^2)*100</f>
        <v>2.0909328207643294</v>
      </c>
      <c r="I1425" s="356">
        <f>SQRT((E1425-$E$1424)^2+(F1425-$F$1424)^2)*100</f>
        <v>2.0909328207643294</v>
      </c>
      <c r="J1425" s="356">
        <f t="shared" ref="J1425" si="3598">(G1425-G1424)*100</f>
        <v>-3.3000000000015461</v>
      </c>
      <c r="K1425" s="356">
        <f>(G1425-$G$1424)*100</f>
        <v>-3.3000000000015461</v>
      </c>
      <c r="L1425" s="356">
        <f t="shared" ref="L1425" si="3599">H1425/(D1425-D1424)</f>
        <v>0.14935234434030925</v>
      </c>
      <c r="M1425" s="356">
        <f t="shared" ref="M1425" si="3600">ABS(J1425/(D1425-D1424))</f>
        <v>0.23571428571439615</v>
      </c>
      <c r="N1425" s="361" t="str">
        <f t="shared" ref="N1425" si="3601">IF(L1425&lt;=0.25,"OK",IF(AND(0.25&lt;L1425,L1425&lt;=1),"ATENÇÃO",IF(AND(1&lt;L1425,L1425&lt;=4),"ALERTA",IF(AND(4&lt;L1425,L1425&lt;=14),"INTERVENÇÃO","PARALISAÇÃO"))))</f>
        <v>OK</v>
      </c>
      <c r="O1425" s="361" t="str">
        <f t="shared" ref="O1425" si="3602">IF(M1425&lt;=0.25,"OK",IF(AND(0.25&lt;M1425,M1425&lt;=1),"ATENÇÃO",IF(AND(1&lt;M1425,M1425&lt;=4),"ALERTA",IF(AND(4&lt;M1425,M1425&lt;=14),"INTERVENÇÃO","PARALISAÇÃO"))))</f>
        <v>OK</v>
      </c>
      <c r="P1425" s="398" t="str">
        <f t="shared" ref="P1425" si="3603">IF(L1425&lt;=1,"COND. MIN.",IF(AND(1&lt;L1425, L1425&lt;=2),"ATENÇÃO",IF(AND(2&lt;L1425,L1425&lt;=5),"ALERTA","INTERVENÇÃO")))</f>
        <v>COND. MIN.</v>
      </c>
      <c r="Q1425" s="398" t="str">
        <f t="shared" ref="Q1425:Q1461" si="3604">IF(M1425&lt;=2,"COND. MIN.",IF(AND(2&lt;M1425, M1425&lt;=4),"ATENÇÃO",IF(AND(4&lt;M1425, M1425&lt;=10),"ALERTA","INTERVENÇÃO")))</f>
        <v>COND. MIN.</v>
      </c>
      <c r="R1425" s="636"/>
      <c r="S1425" s="636"/>
      <c r="T1425" s="625"/>
      <c r="U1425" s="625"/>
      <c r="V1425" s="356">
        <f t="shared" ref="V1425:V1461" si="3605">(E1425-$E$1424)*100</f>
        <v>2.0200000144541264</v>
      </c>
      <c r="W1425" s="356">
        <f t="shared" ref="W1425:W1461" si="3606">(F1425-$F$1424)*100</f>
        <v>-0.54000000236555934</v>
      </c>
      <c r="X1425" s="361" t="str">
        <f t="shared" ref="X1425" si="3607">IF(V1425&gt;0,"NORTE","SUL")</f>
        <v>NORTE</v>
      </c>
      <c r="Y1425" s="361" t="str">
        <f t="shared" ref="Y1425" si="3608">IF(W1425&gt;0,"LESTE","OESTE")</f>
        <v>OESTE</v>
      </c>
      <c r="Z1425" s="361" t="str">
        <f t="shared" ref="Z1425" si="3609">IF(AND(X1425="SUL", Y1425="LESTE"),"SUDESTE", IF(AND(X1425="SUL", Y1425="OESTE"), "SUDOESTE", IF(AND(X1425="NORTE", Y1425="LESTE"), "NORDESTE", "NOROESTE")))</f>
        <v>NOROESTE</v>
      </c>
      <c r="AA1425" s="358">
        <f t="shared" ref="AA1425:AA1461" si="3610">ABS(ROUND(W1425,2)/ROUND(I1425,2))</f>
        <v>0.25837320574162681</v>
      </c>
      <c r="AB1425" s="359">
        <f t="shared" ref="AB1425" si="3611">DEGREES(ASIN(AA1425))</f>
        <v>14.973555800572949</v>
      </c>
      <c r="AC1425" s="360" t="s">
        <v>196</v>
      </c>
    </row>
    <row r="1426" spans="1:29" ht="17.25" customHeight="1" x14ac:dyDescent="0.25">
      <c r="A1426" s="415" t="str">
        <f t="shared" si="3325"/>
        <v>MS 303</v>
      </c>
      <c r="B1426" s="661">
        <f t="shared" si="3288"/>
        <v>42</v>
      </c>
      <c r="C1426" s="661" t="str">
        <f t="shared" si="3289"/>
        <v>MS 303-42</v>
      </c>
      <c r="D1426" s="346">
        <f t="shared" si="3596"/>
        <v>42181</v>
      </c>
      <c r="E1426" s="347">
        <v>7161911.2352999998</v>
      </c>
      <c r="F1426" s="348">
        <v>665758.54390000005</v>
      </c>
      <c r="G1426" s="348">
        <v>903.02700000000004</v>
      </c>
      <c r="H1426" s="355">
        <f t="shared" ref="H1426:H1427" si="3612">SQRT((E1426-E1425)^2+(F1426-F1425)^2)*100</f>
        <v>2.8878019192239472</v>
      </c>
      <c r="I1426" s="356">
        <f t="shared" ref="I1426:I1427" si="3613">SQRT((E1426-$E$1424)^2+(F1426-$F$1424)^2)*100</f>
        <v>2.9334280244821138</v>
      </c>
      <c r="J1426" s="356">
        <f t="shared" ref="J1426:J1427" si="3614">(G1426-G1425)*100</f>
        <v>-0.69999999999481588</v>
      </c>
      <c r="K1426" s="356">
        <f t="shared" ref="K1426:K1427" si="3615">(G1426-$G$1424)*100</f>
        <v>-3.999999999996362</v>
      </c>
      <c r="L1426" s="356">
        <f t="shared" ref="L1426:L1427" si="3616">H1426/(D1426-D1425)</f>
        <v>0.41254313131770676</v>
      </c>
      <c r="M1426" s="356">
        <f t="shared" ref="M1426:M1427" si="3617">ABS(J1426/(D1426-D1425))</f>
        <v>9.9999999999259417E-2</v>
      </c>
      <c r="N1426" s="361" t="str">
        <f t="shared" ref="N1426:N1427" si="3618">IF(L1426&lt;=0.25,"OK",IF(AND(0.25&lt;L1426,L1426&lt;=1),"ATENÇÃO",IF(AND(1&lt;L1426,L1426&lt;=4),"ALERTA",IF(AND(4&lt;L1426,L1426&lt;=14),"INTERVENÇÃO","PARALISAÇÃO"))))</f>
        <v>ATENÇÃO</v>
      </c>
      <c r="O1426" s="361" t="str">
        <f t="shared" ref="O1426:O1427" si="3619">IF(M1426&lt;=0.25,"OK",IF(AND(0.25&lt;M1426,M1426&lt;=1),"ATENÇÃO",IF(AND(1&lt;M1426,M1426&lt;=4),"ALERTA",IF(AND(4&lt;M1426,M1426&lt;=14),"INTERVENÇÃO","PARALISAÇÃO"))))</f>
        <v>OK</v>
      </c>
      <c r="P1426" s="398" t="str">
        <f t="shared" ref="P1426:P1427" si="3620">IF(L1426&lt;=1,"COND. MIN.",IF(AND(1&lt;L1426, L1426&lt;=2),"ATENÇÃO",IF(AND(2&lt;L1426,L1426&lt;=5),"ALERTA","INTERVENÇÃO")))</f>
        <v>COND. MIN.</v>
      </c>
      <c r="Q1426" s="398" t="str">
        <f t="shared" si="3604"/>
        <v>COND. MIN.</v>
      </c>
      <c r="R1426" s="636"/>
      <c r="S1426" s="636"/>
      <c r="T1426" s="625"/>
      <c r="U1426" s="625"/>
      <c r="V1426" s="356">
        <f t="shared" si="3605"/>
        <v>0.37000002339482307</v>
      </c>
      <c r="W1426" s="356">
        <f t="shared" si="3606"/>
        <v>-2.909999992698431</v>
      </c>
      <c r="X1426" s="361" t="str">
        <f t="shared" ref="X1426:X1427" si="3621">IF(V1426&gt;0,"NORTE","SUL")</f>
        <v>NORTE</v>
      </c>
      <c r="Y1426" s="361" t="str">
        <f t="shared" ref="Y1426:Y1427" si="3622">IF(W1426&gt;0,"LESTE","OESTE")</f>
        <v>OESTE</v>
      </c>
      <c r="Z1426" s="361" t="str">
        <f t="shared" ref="Z1426:Z1427" si="3623">IF(AND(X1426="SUL", Y1426="LESTE"),"SUDESTE", IF(AND(X1426="SUL", Y1426="OESTE"), "SUDOESTE", IF(AND(X1426="NORTE", Y1426="LESTE"), "NORDESTE", "NOROESTE")))</f>
        <v>NOROESTE</v>
      </c>
      <c r="AA1426" s="358">
        <f t="shared" si="3610"/>
        <v>0.99317406143344711</v>
      </c>
      <c r="AB1426" s="359">
        <f t="shared" ref="AB1426:AB1427" si="3624">DEGREES(ASIN(AA1426))</f>
        <v>83.301675754561103</v>
      </c>
      <c r="AC1426" s="360"/>
    </row>
    <row r="1427" spans="1:29" ht="17.25" customHeight="1" x14ac:dyDescent="0.25">
      <c r="A1427" s="415" t="str">
        <f t="shared" si="3325"/>
        <v>MS 303</v>
      </c>
      <c r="B1427" s="661">
        <f t="shared" si="3288"/>
        <v>43</v>
      </c>
      <c r="C1427" s="661" t="str">
        <f t="shared" si="3289"/>
        <v>MS 303-43</v>
      </c>
      <c r="D1427" s="346">
        <f t="shared" si="3596"/>
        <v>42188</v>
      </c>
      <c r="E1427" s="347">
        <v>7161911.2592000002</v>
      </c>
      <c r="F1427" s="348">
        <v>665758.53799999994</v>
      </c>
      <c r="G1427" s="348">
        <v>903.00199999999995</v>
      </c>
      <c r="H1427" s="355">
        <f t="shared" si="3612"/>
        <v>2.4617473861832764</v>
      </c>
      <c r="I1427" s="356">
        <f t="shared" si="3613"/>
        <v>4.4573086454589417</v>
      </c>
      <c r="J1427" s="356">
        <f t="shared" si="3614"/>
        <v>-2.5000000000090949</v>
      </c>
      <c r="K1427" s="356">
        <f t="shared" si="3615"/>
        <v>-6.500000000005457</v>
      </c>
      <c r="L1427" s="356">
        <f t="shared" si="3616"/>
        <v>0.35167819802618233</v>
      </c>
      <c r="M1427" s="356">
        <f t="shared" si="3617"/>
        <v>0.35714285714415644</v>
      </c>
      <c r="N1427" s="361" t="str">
        <f t="shared" si="3618"/>
        <v>ATENÇÃO</v>
      </c>
      <c r="O1427" s="361" t="str">
        <f t="shared" si="3619"/>
        <v>ATENÇÃO</v>
      </c>
      <c r="P1427" s="398" t="str">
        <f t="shared" si="3620"/>
        <v>COND. MIN.</v>
      </c>
      <c r="Q1427" s="398" t="str">
        <f t="shared" si="3604"/>
        <v>COND. MIN.</v>
      </c>
      <c r="R1427" s="636"/>
      <c r="S1427" s="636"/>
      <c r="T1427" s="625"/>
      <c r="U1427" s="625"/>
      <c r="V1427" s="356">
        <f t="shared" si="3605"/>
        <v>2.7600000612437725</v>
      </c>
      <c r="W1427" s="356">
        <f t="shared" si="3606"/>
        <v>-3.500000003259629</v>
      </c>
      <c r="X1427" s="361" t="str">
        <f t="shared" si="3621"/>
        <v>NORTE</v>
      </c>
      <c r="Y1427" s="361" t="str">
        <f t="shared" si="3622"/>
        <v>OESTE</v>
      </c>
      <c r="Z1427" s="361" t="str">
        <f t="shared" si="3623"/>
        <v>NOROESTE</v>
      </c>
      <c r="AA1427" s="358">
        <f t="shared" si="3610"/>
        <v>0.7847533632286996</v>
      </c>
      <c r="AB1427" s="359">
        <f t="shared" si="3624"/>
        <v>51.697873128337342</v>
      </c>
      <c r="AC1427" s="360"/>
    </row>
    <row r="1428" spans="1:29" ht="17.25" customHeight="1" x14ac:dyDescent="0.25">
      <c r="A1428" s="415" t="str">
        <f t="shared" si="3325"/>
        <v>MS 303</v>
      </c>
      <c r="B1428" s="661">
        <f t="shared" ref="B1428:B1452" si="3625">IF(A1427=A1428,B1427+1,1)</f>
        <v>44</v>
      </c>
      <c r="C1428" s="661" t="str">
        <f t="shared" ref="C1428:C1539" si="3626">A1428&amp;"-"&amp;B1428</f>
        <v>MS 303-44</v>
      </c>
      <c r="D1428" s="346">
        <f t="shared" si="3596"/>
        <v>42195</v>
      </c>
      <c r="E1428" s="347">
        <v>7161911.2251000004</v>
      </c>
      <c r="F1428" s="348">
        <v>665758.52220000001</v>
      </c>
      <c r="G1428" s="348">
        <v>902.99599999999998</v>
      </c>
      <c r="H1428" s="355">
        <f t="shared" ref="H1428:H1429" si="3627">SQRT((E1428-E1427)^2+(F1428-F1427)^2)*100</f>
        <v>3.7582575555193718</v>
      </c>
      <c r="I1428" s="356">
        <f t="shared" ref="I1428:I1429" si="3628">SQRT((E1428-$E$1424)^2+(F1428-$F$1424)^2)*100</f>
        <v>5.1214158065911404</v>
      </c>
      <c r="J1428" s="356">
        <f t="shared" ref="J1428:J1429" si="3629">(G1428-G1427)*100</f>
        <v>-0.59999999999718057</v>
      </c>
      <c r="K1428" s="356">
        <f t="shared" ref="K1428:K1429" si="3630">(G1428-$G$1424)*100</f>
        <v>-7.1000000000026375</v>
      </c>
      <c r="L1428" s="356">
        <f t="shared" ref="L1428:L1429" si="3631">H1428/(D1428-D1427)</f>
        <v>0.5368939365027674</v>
      </c>
      <c r="M1428" s="356">
        <f t="shared" ref="M1428:M1429" si="3632">ABS(J1428/(D1428-D1427))</f>
        <v>8.571428571388294E-2</v>
      </c>
      <c r="N1428" s="361" t="str">
        <f t="shared" ref="N1428:N1429" si="3633">IF(L1428&lt;=0.25,"OK",IF(AND(0.25&lt;L1428,L1428&lt;=1),"ATENÇÃO",IF(AND(1&lt;L1428,L1428&lt;=4),"ALERTA",IF(AND(4&lt;L1428,L1428&lt;=14),"INTERVENÇÃO","PARALISAÇÃO"))))</f>
        <v>ATENÇÃO</v>
      </c>
      <c r="O1428" s="361" t="str">
        <f t="shared" ref="O1428:O1429" si="3634">IF(M1428&lt;=0.25,"OK",IF(AND(0.25&lt;M1428,M1428&lt;=1),"ATENÇÃO",IF(AND(1&lt;M1428,M1428&lt;=4),"ALERTA",IF(AND(4&lt;M1428,M1428&lt;=14),"INTERVENÇÃO","PARALISAÇÃO"))))</f>
        <v>OK</v>
      </c>
      <c r="P1428" s="398" t="str">
        <f t="shared" ref="P1428:P1429" si="3635">IF(L1428&lt;=1,"COND. MIN.",IF(AND(1&lt;L1428, L1428&lt;=2),"ATENÇÃO",IF(AND(2&lt;L1428,L1428&lt;=5),"ALERTA","INTERVENÇÃO")))</f>
        <v>COND. MIN.</v>
      </c>
      <c r="Q1428" s="398" t="str">
        <f t="shared" si="3604"/>
        <v>COND. MIN.</v>
      </c>
      <c r="R1428" s="636"/>
      <c r="S1428" s="636"/>
      <c r="T1428" s="625"/>
      <c r="U1428" s="625"/>
      <c r="V1428" s="356">
        <f t="shared" si="3605"/>
        <v>-0.64999992027878761</v>
      </c>
      <c r="W1428" s="356">
        <f t="shared" si="3606"/>
        <v>-5.0799999968148768</v>
      </c>
      <c r="X1428" s="361" t="str">
        <f t="shared" ref="X1428:X1429" si="3636">IF(V1428&gt;0,"NORTE","SUL")</f>
        <v>SUL</v>
      </c>
      <c r="Y1428" s="361" t="str">
        <f t="shared" ref="Y1428:Y1429" si="3637">IF(W1428&gt;0,"LESTE","OESTE")</f>
        <v>OESTE</v>
      </c>
      <c r="Z1428" s="361" t="str">
        <f t="shared" ref="Z1428:Z1429" si="3638">IF(AND(X1428="SUL", Y1428="LESTE"),"SUDESTE", IF(AND(X1428="SUL", Y1428="OESTE"), "SUDOESTE", IF(AND(X1428="NORTE", Y1428="LESTE"), "NORDESTE", "NOROESTE")))</f>
        <v>SUDOESTE</v>
      </c>
      <c r="AA1428" s="358">
        <f t="shared" si="3610"/>
        <v>0.9921875</v>
      </c>
      <c r="AB1428" s="359">
        <f t="shared" ref="AB1428:AB1429" si="3639">DEGREES(ASIN(AA1428))</f>
        <v>82.83335660305606</v>
      </c>
      <c r="AC1428" s="360"/>
    </row>
    <row r="1429" spans="1:29" ht="17.25" customHeight="1" x14ac:dyDescent="0.25">
      <c r="A1429" s="415" t="str">
        <f t="shared" si="3325"/>
        <v>MS 303</v>
      </c>
      <c r="B1429" s="661">
        <f t="shared" si="3625"/>
        <v>45</v>
      </c>
      <c r="C1429" s="661" t="str">
        <f t="shared" si="3626"/>
        <v>MS 303-45</v>
      </c>
      <c r="D1429" s="346">
        <f t="shared" si="3596"/>
        <v>42202</v>
      </c>
      <c r="E1429" s="347">
        <v>7161911.2806000002</v>
      </c>
      <c r="F1429" s="348">
        <v>665758.46149999998</v>
      </c>
      <c r="G1429" s="348">
        <v>902.97900000000004</v>
      </c>
      <c r="H1429" s="355">
        <f t="shared" si="3627"/>
        <v>8.22480393673324</v>
      </c>
      <c r="I1429" s="356">
        <f t="shared" si="3628"/>
        <v>12.179183082926603</v>
      </c>
      <c r="J1429" s="356">
        <f t="shared" si="3629"/>
        <v>-1.6999999999939064</v>
      </c>
      <c r="K1429" s="356">
        <f t="shared" si="3630"/>
        <v>-8.7999999999965439</v>
      </c>
      <c r="L1429" s="356">
        <f t="shared" si="3631"/>
        <v>1.1749719909618914</v>
      </c>
      <c r="M1429" s="356">
        <f t="shared" si="3632"/>
        <v>0.24285714285627233</v>
      </c>
      <c r="N1429" s="361" t="str">
        <f t="shared" si="3633"/>
        <v>ALERTA</v>
      </c>
      <c r="O1429" s="361" t="str">
        <f t="shared" si="3634"/>
        <v>OK</v>
      </c>
      <c r="P1429" s="398" t="str">
        <f t="shared" si="3635"/>
        <v>ATENÇÃO</v>
      </c>
      <c r="Q1429" s="398" t="str">
        <f t="shared" si="3604"/>
        <v>COND. MIN.</v>
      </c>
      <c r="R1429" s="636"/>
      <c r="S1429" s="636"/>
      <c r="T1429" s="625"/>
      <c r="U1429" s="625"/>
      <c r="V1429" s="356">
        <f t="shared" si="3605"/>
        <v>4.9000000581145287</v>
      </c>
      <c r="W1429" s="356">
        <f t="shared" si="3606"/>
        <v>-11.149999999906868</v>
      </c>
      <c r="X1429" s="361" t="str">
        <f t="shared" si="3636"/>
        <v>NORTE</v>
      </c>
      <c r="Y1429" s="361" t="str">
        <f t="shared" si="3637"/>
        <v>OESTE</v>
      </c>
      <c r="Z1429" s="361" t="str">
        <f t="shared" si="3638"/>
        <v>NOROESTE</v>
      </c>
      <c r="AA1429" s="358">
        <f t="shared" si="3610"/>
        <v>0.91543513957307066</v>
      </c>
      <c r="AB1429" s="359">
        <f t="shared" si="3639"/>
        <v>66.26759839661807</v>
      </c>
      <c r="AC1429" s="360"/>
    </row>
    <row r="1430" spans="1:29" ht="17.25" customHeight="1" x14ac:dyDescent="0.25">
      <c r="A1430" s="415" t="str">
        <f t="shared" si="3325"/>
        <v>MS 303</v>
      </c>
      <c r="B1430" s="661">
        <f t="shared" si="3625"/>
        <v>46</v>
      </c>
      <c r="C1430" s="661" t="str">
        <f t="shared" si="3626"/>
        <v>MS 303-46</v>
      </c>
      <c r="D1430" s="346">
        <f t="shared" si="3596"/>
        <v>42209</v>
      </c>
      <c r="E1430" s="347">
        <v>7161911.2407</v>
      </c>
      <c r="F1430" s="348">
        <v>665758.52029999997</v>
      </c>
      <c r="G1430" s="348">
        <v>902.96500000000003</v>
      </c>
      <c r="H1430" s="355">
        <f t="shared" ref="H1430:H1431" si="3640">SQRT((E1430-E1429)^2+(F1430-F1429)^2)*100</f>
        <v>7.1059482241269096</v>
      </c>
      <c r="I1430" s="356">
        <f t="shared" ref="I1430:I1431" si="3641">SQRT((E1430-$E$1424)^2+(F1430-$F$1424)^2)*100</f>
        <v>5.3479902831126953</v>
      </c>
      <c r="J1430" s="356">
        <f t="shared" ref="J1430:J1431" si="3642">(G1430-G1429)*100</f>
        <v>-1.4000000000010004</v>
      </c>
      <c r="K1430" s="356">
        <f t="shared" ref="K1430:K1431" si="3643">(G1430-$G$1424)*100</f>
        <v>-10.199999999997544</v>
      </c>
      <c r="L1430" s="356">
        <f t="shared" ref="L1430:L1431" si="3644">H1430/(D1430-D1429)</f>
        <v>1.0151354605895586</v>
      </c>
      <c r="M1430" s="356">
        <f t="shared" ref="M1430:M1431" si="3645">ABS(J1430/(D1430-D1429))</f>
        <v>0.20000000000014292</v>
      </c>
      <c r="N1430" s="361" t="str">
        <f t="shared" ref="N1430:N1431" si="3646">IF(L1430&lt;=0.25,"OK",IF(AND(0.25&lt;L1430,L1430&lt;=1),"ATENÇÃO",IF(AND(1&lt;L1430,L1430&lt;=4),"ALERTA",IF(AND(4&lt;L1430,L1430&lt;=14),"INTERVENÇÃO","PARALISAÇÃO"))))</f>
        <v>ALERTA</v>
      </c>
      <c r="O1430" s="361" t="str">
        <f t="shared" ref="O1430:O1431" si="3647">IF(M1430&lt;=0.25,"OK",IF(AND(0.25&lt;M1430,M1430&lt;=1),"ATENÇÃO",IF(AND(1&lt;M1430,M1430&lt;=4),"ALERTA",IF(AND(4&lt;M1430,M1430&lt;=14),"INTERVENÇÃO","PARALISAÇÃO"))))</f>
        <v>OK</v>
      </c>
      <c r="P1430" s="398" t="str">
        <f t="shared" ref="P1430:P1431" si="3648">IF(L1430&lt;=1,"COND. MIN.",IF(AND(1&lt;L1430, L1430&lt;=2),"ATENÇÃO",IF(AND(2&lt;L1430,L1430&lt;=5),"ALERTA","INTERVENÇÃO")))</f>
        <v>ATENÇÃO</v>
      </c>
      <c r="Q1430" s="398" t="str">
        <f t="shared" si="3604"/>
        <v>COND. MIN.</v>
      </c>
      <c r="R1430" s="636"/>
      <c r="S1430" s="636"/>
      <c r="T1430" s="625"/>
      <c r="U1430" s="625"/>
      <c r="V1430" s="356">
        <f t="shared" si="3605"/>
        <v>0.9100000374019146</v>
      </c>
      <c r="W1430" s="356">
        <f t="shared" si="3606"/>
        <v>-5.2700000000186265</v>
      </c>
      <c r="X1430" s="361" t="str">
        <f t="shared" ref="X1430:X1431" si="3649">IF(V1430&gt;0,"NORTE","SUL")</f>
        <v>NORTE</v>
      </c>
      <c r="Y1430" s="361" t="str">
        <f t="shared" ref="Y1430:Y1431" si="3650">IF(W1430&gt;0,"LESTE","OESTE")</f>
        <v>OESTE</v>
      </c>
      <c r="Z1430" s="361" t="str">
        <f t="shared" ref="Z1430:Z1431" si="3651">IF(AND(X1430="SUL", Y1430="LESTE"),"SUDESTE", IF(AND(X1430="SUL", Y1430="OESTE"), "SUDOESTE", IF(AND(X1430="NORTE", Y1430="LESTE"), "NORDESTE", "NOROESTE")))</f>
        <v>NOROESTE</v>
      </c>
      <c r="AA1430" s="358">
        <f t="shared" si="3610"/>
        <v>0.98504672897196255</v>
      </c>
      <c r="AB1430" s="359">
        <f t="shared" ref="AB1430:AB1431" si="3652">DEGREES(ASIN(AA1430))</f>
        <v>80.07916105394537</v>
      </c>
      <c r="AC1430" s="360"/>
    </row>
    <row r="1431" spans="1:29" ht="17.25" customHeight="1" x14ac:dyDescent="0.25">
      <c r="A1431" s="415" t="str">
        <f t="shared" si="3325"/>
        <v>MS 303</v>
      </c>
      <c r="B1431" s="661">
        <f t="shared" si="3625"/>
        <v>47</v>
      </c>
      <c r="C1431" s="661" t="str">
        <f t="shared" si="3626"/>
        <v>MS 303-47</v>
      </c>
      <c r="D1431" s="346">
        <f t="shared" si="3596"/>
        <v>42216</v>
      </c>
      <c r="E1431" s="347">
        <v>7161911.2438000003</v>
      </c>
      <c r="F1431" s="348">
        <v>665758.53249999997</v>
      </c>
      <c r="G1431" s="348">
        <v>902.95799999999997</v>
      </c>
      <c r="H1431" s="355">
        <f t="shared" si="3640"/>
        <v>1.2587692478446382</v>
      </c>
      <c r="I1431" s="356">
        <f t="shared" si="3641"/>
        <v>4.2297636071131528</v>
      </c>
      <c r="J1431" s="356">
        <f t="shared" si="3642"/>
        <v>-0.70000000000618456</v>
      </c>
      <c r="K1431" s="356">
        <f t="shared" si="3643"/>
        <v>-10.900000000003729</v>
      </c>
      <c r="L1431" s="356">
        <f t="shared" si="3644"/>
        <v>0.17982417826351973</v>
      </c>
      <c r="M1431" s="356">
        <f t="shared" si="3645"/>
        <v>0.10000000000088351</v>
      </c>
      <c r="N1431" s="361" t="str">
        <f t="shared" si="3646"/>
        <v>OK</v>
      </c>
      <c r="O1431" s="361" t="str">
        <f t="shared" si="3647"/>
        <v>OK</v>
      </c>
      <c r="P1431" s="398" t="str">
        <f t="shared" si="3648"/>
        <v>COND. MIN.</v>
      </c>
      <c r="Q1431" s="398" t="str">
        <f t="shared" si="3604"/>
        <v>COND. MIN.</v>
      </c>
      <c r="R1431" s="636"/>
      <c r="S1431" s="636"/>
      <c r="T1431" s="625"/>
      <c r="U1431" s="625"/>
      <c r="V1431" s="356">
        <f t="shared" si="3605"/>
        <v>1.2200000695884228</v>
      </c>
      <c r="W1431" s="356">
        <f t="shared" si="3606"/>
        <v>-4.0500000002793968</v>
      </c>
      <c r="X1431" s="361" t="str">
        <f t="shared" si="3649"/>
        <v>NORTE</v>
      </c>
      <c r="Y1431" s="361" t="str">
        <f t="shared" si="3650"/>
        <v>OESTE</v>
      </c>
      <c r="Z1431" s="361" t="str">
        <f t="shared" si="3651"/>
        <v>NOROESTE</v>
      </c>
      <c r="AA1431" s="358">
        <f t="shared" si="3610"/>
        <v>0.95744680851063813</v>
      </c>
      <c r="AB1431" s="359">
        <f t="shared" si="3652"/>
        <v>73.225255735904554</v>
      </c>
      <c r="AC1431" s="360"/>
    </row>
    <row r="1432" spans="1:29" ht="17.25" customHeight="1" x14ac:dyDescent="0.25">
      <c r="A1432" s="415" t="str">
        <f t="shared" ref="A1432:A1492" si="3653">A1431</f>
        <v>MS 303</v>
      </c>
      <c r="B1432" s="661">
        <f t="shared" si="3625"/>
        <v>48</v>
      </c>
      <c r="C1432" s="661" t="str">
        <f t="shared" si="3626"/>
        <v>MS 303-48</v>
      </c>
      <c r="D1432" s="346">
        <f t="shared" si="3596"/>
        <v>42223</v>
      </c>
      <c r="E1432" s="347">
        <v>7161911.2386999996</v>
      </c>
      <c r="F1432" s="348">
        <v>665758.5233</v>
      </c>
      <c r="G1432" s="348">
        <v>902.93799999999999</v>
      </c>
      <c r="H1432" s="355">
        <f t="shared" ref="H1432" si="3654">SQRT((E1432-E1431)^2+(F1432-F1431)^2)*100</f>
        <v>1.0519030663471123</v>
      </c>
      <c r="I1432" s="356">
        <f t="shared" ref="I1432" si="3655">SQRT((E1432-$E$1424)^2+(F1432-$F$1424)^2)*100</f>
        <v>5.0204581445147083</v>
      </c>
      <c r="J1432" s="356">
        <f t="shared" ref="J1432" si="3656">(G1432-G1431)*100</f>
        <v>-1.999999999998181</v>
      </c>
      <c r="K1432" s="356">
        <f t="shared" ref="K1432" si="3657">(G1432-$G$1424)*100</f>
        <v>-12.90000000000191</v>
      </c>
      <c r="L1432" s="356">
        <f t="shared" ref="L1432" si="3658">H1432/(D1432-D1431)</f>
        <v>0.15027186662101605</v>
      </c>
      <c r="M1432" s="356">
        <f t="shared" ref="M1432" si="3659">ABS(J1432/(D1432-D1431))</f>
        <v>0.28571428571402585</v>
      </c>
      <c r="N1432" s="361" t="str">
        <f t="shared" ref="N1432" si="3660">IF(L1432&lt;=0.25,"OK",IF(AND(0.25&lt;L1432,L1432&lt;=1),"ATENÇÃO",IF(AND(1&lt;L1432,L1432&lt;=4),"ALERTA",IF(AND(4&lt;L1432,L1432&lt;=14),"INTERVENÇÃO","PARALISAÇÃO"))))</f>
        <v>OK</v>
      </c>
      <c r="O1432" s="361" t="str">
        <f t="shared" ref="O1432" si="3661">IF(M1432&lt;=0.25,"OK",IF(AND(0.25&lt;M1432,M1432&lt;=1),"ATENÇÃO",IF(AND(1&lt;M1432,M1432&lt;=4),"ALERTA",IF(AND(4&lt;M1432,M1432&lt;=14),"INTERVENÇÃO","PARALISAÇÃO"))))</f>
        <v>ATENÇÃO</v>
      </c>
      <c r="P1432" s="398" t="str">
        <f t="shared" ref="P1432" si="3662">IF(L1432&lt;=1,"COND. MIN.",IF(AND(1&lt;L1432, L1432&lt;=2),"ATENÇÃO",IF(AND(2&lt;L1432,L1432&lt;=5),"ALERTA","INTERVENÇÃO")))</f>
        <v>COND. MIN.</v>
      </c>
      <c r="Q1432" s="398" t="str">
        <f t="shared" si="3604"/>
        <v>COND. MIN.</v>
      </c>
      <c r="R1432" s="636"/>
      <c r="S1432" s="636"/>
      <c r="T1432" s="625"/>
      <c r="U1432" s="625"/>
      <c r="V1432" s="356">
        <f t="shared" si="3605"/>
        <v>0.71000000461935997</v>
      </c>
      <c r="W1432" s="356">
        <f t="shared" si="3606"/>
        <v>-4.9699999974109232</v>
      </c>
      <c r="X1432" s="361" t="str">
        <f t="shared" ref="X1432" si="3663">IF(V1432&gt;0,"NORTE","SUL")</f>
        <v>NORTE</v>
      </c>
      <c r="Y1432" s="361" t="str">
        <f t="shared" ref="Y1432" si="3664">IF(W1432&gt;0,"LESTE","OESTE")</f>
        <v>OESTE</v>
      </c>
      <c r="Z1432" s="361" t="str">
        <f t="shared" ref="Z1432" si="3665">IF(AND(X1432="SUL", Y1432="LESTE"),"SUDESTE", IF(AND(X1432="SUL", Y1432="OESTE"), "SUDOESTE", IF(AND(X1432="NORTE", Y1432="LESTE"), "NORDESTE", "NOROESTE")))</f>
        <v>NOROESTE</v>
      </c>
      <c r="AA1432" s="358">
        <f t="shared" si="3610"/>
        <v>0.99003984063745021</v>
      </c>
      <c r="AB1432" s="359">
        <f t="shared" ref="AB1432" si="3666">DEGREES(ASIN(AA1432))</f>
        <v>81.906583246212861</v>
      </c>
      <c r="AC1432" s="360"/>
    </row>
    <row r="1433" spans="1:29" ht="17.25" customHeight="1" x14ac:dyDescent="0.25">
      <c r="A1433" s="415" t="str">
        <f t="shared" si="3653"/>
        <v>MS 303</v>
      </c>
      <c r="B1433" s="661">
        <f t="shared" si="3625"/>
        <v>49</v>
      </c>
      <c r="C1433" s="661" t="str">
        <f t="shared" si="3626"/>
        <v>MS 303-49</v>
      </c>
      <c r="D1433" s="346">
        <f t="shared" si="3596"/>
        <v>42230</v>
      </c>
      <c r="E1433" s="347">
        <v>7161911.2451999998</v>
      </c>
      <c r="F1433" s="348">
        <v>665758.49970000004</v>
      </c>
      <c r="G1433" s="348">
        <v>902.92600000000004</v>
      </c>
      <c r="H1433" s="355">
        <f t="shared" ref="H1433:H1435" si="3667">SQRT((E1433-E1432)^2+(F1433-F1432)^2)*100</f>
        <v>2.4478766302731945</v>
      </c>
      <c r="I1433" s="356">
        <f t="shared" ref="I1433:I1435" si="3668">SQRT((E1433-$E$1424)^2+(F1433-$F$1424)^2)*100</f>
        <v>7.4550989227330877</v>
      </c>
      <c r="J1433" s="356">
        <f t="shared" ref="J1433:J1435" si="3669">(G1433-G1432)*100</f>
        <v>-1.1999999999943611</v>
      </c>
      <c r="K1433" s="356">
        <f t="shared" ref="K1433:K1435" si="3670">(G1433-$G$1424)*100</f>
        <v>-14.099999999996271</v>
      </c>
      <c r="L1433" s="356">
        <f t="shared" ref="L1433:L1435" si="3671">H1433/(D1433-D1432)</f>
        <v>0.3496966614675992</v>
      </c>
      <c r="M1433" s="356">
        <f t="shared" ref="M1433:M1435" si="3672">ABS(J1433/(D1433-D1432))</f>
        <v>0.17142857142776588</v>
      </c>
      <c r="N1433" s="361" t="str">
        <f t="shared" ref="N1433:N1435" si="3673">IF(L1433&lt;=0.25,"OK",IF(AND(0.25&lt;L1433,L1433&lt;=1),"ATENÇÃO",IF(AND(1&lt;L1433,L1433&lt;=4),"ALERTA",IF(AND(4&lt;L1433,L1433&lt;=14),"INTERVENÇÃO","PARALISAÇÃO"))))</f>
        <v>ATENÇÃO</v>
      </c>
      <c r="O1433" s="361" t="str">
        <f t="shared" ref="O1433:O1435" si="3674">IF(M1433&lt;=0.25,"OK",IF(AND(0.25&lt;M1433,M1433&lt;=1),"ATENÇÃO",IF(AND(1&lt;M1433,M1433&lt;=4),"ALERTA",IF(AND(4&lt;M1433,M1433&lt;=14),"INTERVENÇÃO","PARALISAÇÃO"))))</f>
        <v>OK</v>
      </c>
      <c r="P1433" s="398" t="str">
        <f t="shared" ref="P1433:P1435" si="3675">IF(L1433&lt;=1,"COND. MIN.",IF(AND(1&lt;L1433, L1433&lt;=2),"ATENÇÃO",IF(AND(2&lt;L1433,L1433&lt;=5),"ALERTA","INTERVENÇÃO")))</f>
        <v>COND. MIN.</v>
      </c>
      <c r="Q1433" s="398" t="str">
        <f t="shared" si="3604"/>
        <v>COND. MIN.</v>
      </c>
      <c r="R1433" s="636"/>
      <c r="S1433" s="636"/>
      <c r="T1433" s="625"/>
      <c r="U1433" s="625"/>
      <c r="V1433" s="356">
        <f t="shared" si="3605"/>
        <v>1.360000018030405</v>
      </c>
      <c r="W1433" s="356">
        <f t="shared" si="3606"/>
        <v>-7.3299999930895865</v>
      </c>
      <c r="X1433" s="361" t="str">
        <f t="shared" ref="X1433:X1435" si="3676">IF(V1433&gt;0,"NORTE","SUL")</f>
        <v>NORTE</v>
      </c>
      <c r="Y1433" s="361" t="str">
        <f t="shared" ref="Y1433:Y1435" si="3677">IF(W1433&gt;0,"LESTE","OESTE")</f>
        <v>OESTE</v>
      </c>
      <c r="Z1433" s="361" t="str">
        <f t="shared" ref="Z1433:Z1435" si="3678">IF(AND(X1433="SUL", Y1433="LESTE"),"SUDESTE", IF(AND(X1433="SUL", Y1433="OESTE"), "SUDOESTE", IF(AND(X1433="NORTE", Y1433="LESTE"), "NORDESTE", "NOROESTE")))</f>
        <v>NOROESTE</v>
      </c>
      <c r="AA1433" s="358">
        <f t="shared" si="3610"/>
        <v>0.98257372654155495</v>
      </c>
      <c r="AB1433" s="359">
        <f t="shared" ref="AB1433:AB1435" si="3679">DEGREES(ASIN(AA1433))</f>
        <v>79.287949900869393</v>
      </c>
      <c r="AC1433" s="360"/>
    </row>
    <row r="1434" spans="1:29" ht="17.25" customHeight="1" x14ac:dyDescent="0.25">
      <c r="A1434" s="415" t="str">
        <f t="shared" si="3653"/>
        <v>MS 303</v>
      </c>
      <c r="B1434" s="661">
        <f t="shared" si="3625"/>
        <v>50</v>
      </c>
      <c r="C1434" s="661" t="str">
        <f t="shared" si="3626"/>
        <v>MS 303-50</v>
      </c>
      <c r="D1434" s="346">
        <f t="shared" si="3596"/>
        <v>42244</v>
      </c>
      <c r="E1434" s="347">
        <v>7161911.2335000001</v>
      </c>
      <c r="F1434" s="348">
        <v>665758.49509999994</v>
      </c>
      <c r="G1434" s="348">
        <v>902.899</v>
      </c>
      <c r="H1434" s="355">
        <f t="shared" si="3667"/>
        <v>1.2571793567826133</v>
      </c>
      <c r="I1434" s="356">
        <f t="shared" si="3668"/>
        <v>7.7923167331851939</v>
      </c>
      <c r="J1434" s="356">
        <f t="shared" si="3669"/>
        <v>-2.7000000000043656</v>
      </c>
      <c r="K1434" s="356">
        <f t="shared" si="3670"/>
        <v>-16.800000000000637</v>
      </c>
      <c r="L1434" s="356">
        <f t="shared" si="3671"/>
        <v>8.9798525484472383E-2</v>
      </c>
      <c r="M1434" s="356">
        <f t="shared" si="3672"/>
        <v>0.19285714285745467</v>
      </c>
      <c r="N1434" s="361" t="str">
        <f t="shared" si="3673"/>
        <v>OK</v>
      </c>
      <c r="O1434" s="361" t="str">
        <f t="shared" si="3674"/>
        <v>OK</v>
      </c>
      <c r="P1434" s="398" t="str">
        <f t="shared" si="3675"/>
        <v>COND. MIN.</v>
      </c>
      <c r="Q1434" s="398" t="str">
        <f t="shared" si="3604"/>
        <v>COND. MIN.</v>
      </c>
      <c r="R1434" s="636"/>
      <c r="S1434" s="636"/>
      <c r="T1434" s="625"/>
      <c r="U1434" s="625"/>
      <c r="V1434" s="356">
        <f t="shared" si="3605"/>
        <v>0.19000004976987839</v>
      </c>
      <c r="W1434" s="356">
        <f t="shared" si="3606"/>
        <v>-7.7900000032968819</v>
      </c>
      <c r="X1434" s="361" t="str">
        <f t="shared" si="3676"/>
        <v>NORTE</v>
      </c>
      <c r="Y1434" s="361" t="str">
        <f t="shared" si="3677"/>
        <v>OESTE</v>
      </c>
      <c r="Z1434" s="361" t="str">
        <f t="shared" si="3678"/>
        <v>NOROESTE</v>
      </c>
      <c r="AA1434" s="358">
        <f t="shared" si="3610"/>
        <v>1</v>
      </c>
      <c r="AB1434" s="359">
        <f t="shared" si="3679"/>
        <v>90</v>
      </c>
      <c r="AC1434" s="360"/>
    </row>
    <row r="1435" spans="1:29" ht="17.25" customHeight="1" x14ac:dyDescent="0.25">
      <c r="A1435" s="415" t="str">
        <f t="shared" si="3653"/>
        <v>MS 303</v>
      </c>
      <c r="B1435" s="661">
        <f t="shared" si="3625"/>
        <v>51</v>
      </c>
      <c r="C1435" s="661" t="str">
        <f t="shared" si="3626"/>
        <v>MS 303-51</v>
      </c>
      <c r="D1435" s="346">
        <f t="shared" si="3596"/>
        <v>42251</v>
      </c>
      <c r="E1435" s="347">
        <v>7161911.2396</v>
      </c>
      <c r="F1435" s="348">
        <v>665758.49109999998</v>
      </c>
      <c r="G1435" s="348">
        <v>902.88599999999997</v>
      </c>
      <c r="H1435" s="355">
        <f t="shared" si="3667"/>
        <v>0.72945183680006864</v>
      </c>
      <c r="I1435" s="356">
        <f t="shared" si="3668"/>
        <v>8.2289792832784769</v>
      </c>
      <c r="J1435" s="356">
        <f t="shared" si="3669"/>
        <v>-1.3000000000033651</v>
      </c>
      <c r="K1435" s="356">
        <f t="shared" si="3670"/>
        <v>-18.100000000004002</v>
      </c>
      <c r="L1435" s="356">
        <f t="shared" si="3671"/>
        <v>0.10420740525715266</v>
      </c>
      <c r="M1435" s="356">
        <f t="shared" si="3672"/>
        <v>0.18571428571476645</v>
      </c>
      <c r="N1435" s="361" t="str">
        <f t="shared" si="3673"/>
        <v>OK</v>
      </c>
      <c r="O1435" s="361" t="str">
        <f t="shared" si="3674"/>
        <v>OK</v>
      </c>
      <c r="P1435" s="398" t="str">
        <f t="shared" si="3675"/>
        <v>COND. MIN.</v>
      </c>
      <c r="Q1435" s="398" t="str">
        <f t="shared" si="3604"/>
        <v>COND. MIN.</v>
      </c>
      <c r="R1435" s="636"/>
      <c r="S1435" s="636"/>
      <c r="T1435" s="625"/>
      <c r="U1435" s="625"/>
      <c r="V1435" s="356">
        <f t="shared" si="3605"/>
        <v>0.80000003799796104</v>
      </c>
      <c r="W1435" s="356">
        <f t="shared" si="3606"/>
        <v>-8.1899999990127981</v>
      </c>
      <c r="X1435" s="361" t="str">
        <f t="shared" si="3676"/>
        <v>NORTE</v>
      </c>
      <c r="Y1435" s="361" t="str">
        <f t="shared" si="3677"/>
        <v>OESTE</v>
      </c>
      <c r="Z1435" s="361" t="str">
        <f t="shared" si="3678"/>
        <v>NOROESTE</v>
      </c>
      <c r="AA1435" s="358">
        <f t="shared" si="3610"/>
        <v>0.99513973268529754</v>
      </c>
      <c r="AB1435" s="359">
        <f t="shared" si="3679"/>
        <v>84.348759835592745</v>
      </c>
      <c r="AC1435" s="360"/>
    </row>
    <row r="1436" spans="1:29" ht="17.25" customHeight="1" x14ac:dyDescent="0.25">
      <c r="A1436" s="415" t="str">
        <f t="shared" si="3653"/>
        <v>MS 303</v>
      </c>
      <c r="B1436" s="661">
        <f t="shared" si="3625"/>
        <v>52</v>
      </c>
      <c r="C1436" s="661" t="str">
        <f t="shared" si="3626"/>
        <v>MS 303-52</v>
      </c>
      <c r="D1436" s="346">
        <f t="shared" si="3596"/>
        <v>42258</v>
      </c>
      <c r="E1436" s="347">
        <v>7161911.2378000002</v>
      </c>
      <c r="F1436" s="348">
        <v>665758.48100000003</v>
      </c>
      <c r="G1436" s="348">
        <v>902.87400000000002</v>
      </c>
      <c r="H1436" s="355">
        <f t="shared" ref="H1436" si="3680">SQRT((E1436-E1435)^2+(F1436-F1435)^2)*100</f>
        <v>1.0259142174605795</v>
      </c>
      <c r="I1436" s="356">
        <f t="shared" ref="I1436" si="3681">SQRT((E1436-$E$1424)^2+(F1436-$F$1424)^2)*100</f>
        <v>9.2208676370736278</v>
      </c>
      <c r="J1436" s="356">
        <f t="shared" ref="J1436" si="3682">(G1436-G1435)*100</f>
        <v>-1.1999999999943611</v>
      </c>
      <c r="K1436" s="356">
        <f t="shared" ref="K1436" si="3683">(G1436-$G$1424)*100</f>
        <v>-19.299999999998363</v>
      </c>
      <c r="L1436" s="356">
        <f t="shared" ref="L1436" si="3684">H1436/(D1436-D1435)</f>
        <v>0.14655917392293993</v>
      </c>
      <c r="M1436" s="356">
        <f t="shared" ref="M1436" si="3685">ABS(J1436/(D1436-D1435))</f>
        <v>0.17142857142776588</v>
      </c>
      <c r="N1436" s="361" t="str">
        <f t="shared" ref="N1436" si="3686">IF(L1436&lt;=0.25,"OK",IF(AND(0.25&lt;L1436,L1436&lt;=1),"ATENÇÃO",IF(AND(1&lt;L1436,L1436&lt;=4),"ALERTA",IF(AND(4&lt;L1436,L1436&lt;=14),"INTERVENÇÃO","PARALISAÇÃO"))))</f>
        <v>OK</v>
      </c>
      <c r="O1436" s="361" t="str">
        <f t="shared" ref="O1436" si="3687">IF(M1436&lt;=0.25,"OK",IF(AND(0.25&lt;M1436,M1436&lt;=1),"ATENÇÃO",IF(AND(1&lt;M1436,M1436&lt;=4),"ALERTA",IF(AND(4&lt;M1436,M1436&lt;=14),"INTERVENÇÃO","PARALISAÇÃO"))))</f>
        <v>OK</v>
      </c>
      <c r="P1436" s="398" t="str">
        <f t="shared" ref="P1436" si="3688">IF(L1436&lt;=1,"COND. MIN.",IF(AND(1&lt;L1436, L1436&lt;=2),"ATENÇÃO",IF(AND(2&lt;L1436,L1436&lt;=5),"ALERTA","INTERVENÇÃO")))</f>
        <v>COND. MIN.</v>
      </c>
      <c r="Q1436" s="398" t="str">
        <f t="shared" si="3604"/>
        <v>COND. MIN.</v>
      </c>
      <c r="R1436" s="636"/>
      <c r="S1436" s="636"/>
      <c r="T1436" s="625"/>
      <c r="U1436" s="625"/>
      <c r="V1436" s="356">
        <f t="shared" si="3605"/>
        <v>0.62000006437301636</v>
      </c>
      <c r="W1436" s="356">
        <f t="shared" si="3606"/>
        <v>-9.1999999945983291</v>
      </c>
      <c r="X1436" s="361" t="str">
        <f t="shared" ref="X1436" si="3689">IF(V1436&gt;0,"NORTE","SUL")</f>
        <v>NORTE</v>
      </c>
      <c r="Y1436" s="361" t="str">
        <f t="shared" ref="Y1436" si="3690">IF(W1436&gt;0,"LESTE","OESTE")</f>
        <v>OESTE</v>
      </c>
      <c r="Z1436" s="361" t="str">
        <f t="shared" ref="Z1436" si="3691">IF(AND(X1436="SUL", Y1436="LESTE"),"SUDESTE", IF(AND(X1436="SUL", Y1436="OESTE"), "SUDOESTE", IF(AND(X1436="NORTE", Y1436="LESTE"), "NORDESTE", "NOROESTE")))</f>
        <v>NOROESTE</v>
      </c>
      <c r="AA1436" s="358">
        <f t="shared" si="3610"/>
        <v>0.99783080260303669</v>
      </c>
      <c r="AB1436" s="359">
        <f t="shared" ref="AB1436" si="3692">DEGREES(ASIN(AA1436))</f>
        <v>86.225445463342524</v>
      </c>
      <c r="AC1436" s="360"/>
    </row>
    <row r="1437" spans="1:29" ht="17.25" customHeight="1" x14ac:dyDescent="0.25">
      <c r="A1437" s="415" t="str">
        <f t="shared" si="3653"/>
        <v>MS 303</v>
      </c>
      <c r="B1437" s="661">
        <f t="shared" si="3625"/>
        <v>53</v>
      </c>
      <c r="C1437" s="661" t="str">
        <f t="shared" si="3626"/>
        <v>MS 303-53</v>
      </c>
      <c r="D1437" s="346">
        <f t="shared" si="3596"/>
        <v>42265</v>
      </c>
      <c r="E1437" s="347">
        <v>7161911.2516999999</v>
      </c>
      <c r="F1437" s="348">
        <v>665758.4706</v>
      </c>
      <c r="G1437" s="348">
        <v>902.85799999999995</v>
      </c>
      <c r="H1437" s="355">
        <f t="shared" ref="H1437:H1438" si="3693">SQRT((E1437-E1436)^2+(F1437-F1436)^2)*100</f>
        <v>1.7360011274014733</v>
      </c>
      <c r="I1437" s="356">
        <f t="shared" ref="I1437:I1438" si="3694">SQRT((E1437-$E$1424)^2+(F1437-$F$1424)^2)*100</f>
        <v>10.43540608092238</v>
      </c>
      <c r="J1437" s="356">
        <f t="shared" ref="J1437:J1438" si="3695">(G1437-G1436)*100</f>
        <v>-1.6000000000076398</v>
      </c>
      <c r="K1437" s="356">
        <f t="shared" ref="K1437:K1438" si="3696">(G1437-$G$1424)*100</f>
        <v>-20.900000000006003</v>
      </c>
      <c r="L1437" s="356">
        <f t="shared" ref="L1437:L1438" si="3697">H1437/(D1437-D1436)</f>
        <v>0.24800016105735331</v>
      </c>
      <c r="M1437" s="356">
        <f t="shared" ref="M1437:M1438" si="3698">ABS(J1437/(D1437-D1436))</f>
        <v>0.22857142857251997</v>
      </c>
      <c r="N1437" s="361" t="str">
        <f t="shared" ref="N1437:N1438" si="3699">IF(L1437&lt;=0.25,"OK",IF(AND(0.25&lt;L1437,L1437&lt;=1),"ATENÇÃO",IF(AND(1&lt;L1437,L1437&lt;=4),"ALERTA",IF(AND(4&lt;L1437,L1437&lt;=14),"INTERVENÇÃO","PARALISAÇÃO"))))</f>
        <v>OK</v>
      </c>
      <c r="O1437" s="361" t="str">
        <f t="shared" ref="O1437:O1438" si="3700">IF(M1437&lt;=0.25,"OK",IF(AND(0.25&lt;M1437,M1437&lt;=1),"ATENÇÃO",IF(AND(1&lt;M1437,M1437&lt;=4),"ALERTA",IF(AND(4&lt;M1437,M1437&lt;=14),"INTERVENÇÃO","PARALISAÇÃO"))))</f>
        <v>OK</v>
      </c>
      <c r="P1437" s="398" t="str">
        <f t="shared" ref="P1437:P1438" si="3701">IF(L1437&lt;=1,"COND. MIN.",IF(AND(1&lt;L1437, L1437&lt;=2),"ATENÇÃO",IF(AND(2&lt;L1437,L1437&lt;=5),"ALERTA","INTERVENÇÃO")))</f>
        <v>COND. MIN.</v>
      </c>
      <c r="Q1437" s="398" t="str">
        <f t="shared" si="3604"/>
        <v>COND. MIN.</v>
      </c>
      <c r="R1437" s="636"/>
      <c r="S1437" s="636"/>
      <c r="T1437" s="625"/>
      <c r="U1437" s="625"/>
      <c r="V1437" s="356">
        <f t="shared" si="3605"/>
        <v>2.0100000314414501</v>
      </c>
      <c r="W1437" s="356">
        <f t="shared" si="3606"/>
        <v>-10.23999999742955</v>
      </c>
      <c r="X1437" s="361" t="str">
        <f t="shared" ref="X1437:X1438" si="3702">IF(V1437&gt;0,"NORTE","SUL")</f>
        <v>NORTE</v>
      </c>
      <c r="Y1437" s="361" t="str">
        <f t="shared" ref="Y1437:Y1438" si="3703">IF(W1437&gt;0,"LESTE","OESTE")</f>
        <v>OESTE</v>
      </c>
      <c r="Z1437" s="361" t="str">
        <f t="shared" ref="Z1437:Z1438" si="3704">IF(AND(X1437="SUL", Y1437="LESTE"),"SUDESTE", IF(AND(X1437="SUL", Y1437="OESTE"), "SUDOESTE", IF(AND(X1437="NORTE", Y1437="LESTE"), "NORDESTE", "NOROESTE")))</f>
        <v>NOROESTE</v>
      </c>
      <c r="AA1437" s="358">
        <f t="shared" si="3610"/>
        <v>0.9808429118773947</v>
      </c>
      <c r="AB1437" s="359">
        <f t="shared" ref="AB1437:AB1438" si="3705">DEGREES(ASIN(AA1437))</f>
        <v>78.766938287177922</v>
      </c>
      <c r="AC1437" s="360"/>
    </row>
    <row r="1438" spans="1:29" ht="17.25" customHeight="1" x14ac:dyDescent="0.25">
      <c r="A1438" s="415" t="str">
        <f t="shared" si="3653"/>
        <v>MS 303</v>
      </c>
      <c r="B1438" s="661">
        <f t="shared" si="3625"/>
        <v>54</v>
      </c>
      <c r="C1438" s="661" t="str">
        <f t="shared" si="3626"/>
        <v>MS 303-54</v>
      </c>
      <c r="D1438" s="346">
        <f t="shared" si="3596"/>
        <v>42272</v>
      </c>
      <c r="E1438" s="347">
        <v>7161911.2377000004</v>
      </c>
      <c r="F1438" s="348">
        <v>665758.48120000004</v>
      </c>
      <c r="G1438" s="348">
        <v>902.85599999999999</v>
      </c>
      <c r="H1438" s="355">
        <f t="shared" si="3693"/>
        <v>1.7560181856242802</v>
      </c>
      <c r="I1438" s="356">
        <f t="shared" si="3694"/>
        <v>9.2002445610235757</v>
      </c>
      <c r="J1438" s="356">
        <f t="shared" si="3695"/>
        <v>-0.19999999999527063</v>
      </c>
      <c r="K1438" s="356">
        <f t="shared" si="3696"/>
        <v>-21.100000000001273</v>
      </c>
      <c r="L1438" s="356">
        <f t="shared" si="3697"/>
        <v>0.25085974080346862</v>
      </c>
      <c r="M1438" s="356">
        <f t="shared" si="3698"/>
        <v>2.8571428570752948E-2</v>
      </c>
      <c r="N1438" s="361" t="str">
        <f t="shared" si="3699"/>
        <v>ATENÇÃO</v>
      </c>
      <c r="O1438" s="361" t="str">
        <f t="shared" si="3700"/>
        <v>OK</v>
      </c>
      <c r="P1438" s="398" t="str">
        <f t="shared" si="3701"/>
        <v>COND. MIN.</v>
      </c>
      <c r="Q1438" s="398" t="str">
        <f t="shared" si="3604"/>
        <v>COND. MIN.</v>
      </c>
      <c r="R1438" s="636"/>
      <c r="S1438" s="636"/>
      <c r="T1438" s="625"/>
      <c r="U1438" s="625"/>
      <c r="V1438" s="356">
        <f t="shared" si="3605"/>
        <v>0.61000008136034012</v>
      </c>
      <c r="W1438" s="356">
        <f t="shared" si="3606"/>
        <v>-9.17999999364838</v>
      </c>
      <c r="X1438" s="361" t="str">
        <f t="shared" si="3702"/>
        <v>NORTE</v>
      </c>
      <c r="Y1438" s="361" t="str">
        <f t="shared" si="3703"/>
        <v>OESTE</v>
      </c>
      <c r="Z1438" s="361" t="str">
        <f t="shared" si="3704"/>
        <v>NOROESTE</v>
      </c>
      <c r="AA1438" s="358">
        <f t="shared" si="3610"/>
        <v>0.99782608695652175</v>
      </c>
      <c r="AB1438" s="359">
        <f t="shared" si="3705"/>
        <v>86.221343427938152</v>
      </c>
      <c r="AC1438" s="360"/>
    </row>
    <row r="1439" spans="1:29" ht="17.25" customHeight="1" x14ac:dyDescent="0.25">
      <c r="A1439" s="415" t="str">
        <f t="shared" si="3653"/>
        <v>MS 303</v>
      </c>
      <c r="B1439" s="661">
        <f t="shared" si="3625"/>
        <v>55</v>
      </c>
      <c r="C1439" s="661" t="str">
        <f t="shared" si="3626"/>
        <v>MS 303-55</v>
      </c>
      <c r="D1439" s="346">
        <f t="shared" si="3596"/>
        <v>42279</v>
      </c>
      <c r="E1439" s="347">
        <v>7161911.2429</v>
      </c>
      <c r="F1439" s="348">
        <v>665758.47210000001</v>
      </c>
      <c r="G1439" s="348">
        <v>902.83399999999995</v>
      </c>
      <c r="H1439" s="355">
        <f t="shared" ref="H1439:H1441" si="3706">SQRT((E1439-E1438)^2+(F1439-F1438)^2)*100</f>
        <v>1.0480934870287963</v>
      </c>
      <c r="I1439" s="356">
        <f t="shared" ref="I1439:I1441" si="3707">SQRT((E1439-$E$1424)^2+(F1439-$F$1424)^2)*100</f>
        <v>10.153078351103707</v>
      </c>
      <c r="J1439" s="356">
        <f t="shared" ref="J1439:J1441" si="3708">(G1439-G1438)*100</f>
        <v>-2.2000000000048203</v>
      </c>
      <c r="K1439" s="356">
        <f t="shared" ref="K1439:K1441" si="3709">(G1439-$G$1424)*100</f>
        <v>-23.300000000006094</v>
      </c>
      <c r="L1439" s="356">
        <f t="shared" ref="L1439:L1441" si="3710">H1439/(D1439-D1438)</f>
        <v>0.14972764100411376</v>
      </c>
      <c r="M1439" s="356">
        <f t="shared" ref="M1439:M1441" si="3711">ABS(J1439/(D1439-D1438))</f>
        <v>0.3142857142864029</v>
      </c>
      <c r="N1439" s="361" t="str">
        <f t="shared" ref="N1439:N1441" si="3712">IF(L1439&lt;=0.25,"OK",IF(AND(0.25&lt;L1439,L1439&lt;=1),"ATENÇÃO",IF(AND(1&lt;L1439,L1439&lt;=4),"ALERTA",IF(AND(4&lt;L1439,L1439&lt;=14),"INTERVENÇÃO","PARALISAÇÃO"))))</f>
        <v>OK</v>
      </c>
      <c r="O1439" s="361" t="str">
        <f t="shared" ref="O1439:O1441" si="3713">IF(M1439&lt;=0.25,"OK",IF(AND(0.25&lt;M1439,M1439&lt;=1),"ATENÇÃO",IF(AND(1&lt;M1439,M1439&lt;=4),"ALERTA",IF(AND(4&lt;M1439,M1439&lt;=14),"INTERVENÇÃO","PARALISAÇÃO"))))</f>
        <v>ATENÇÃO</v>
      </c>
      <c r="P1439" s="398" t="str">
        <f t="shared" ref="P1439:P1441" si="3714">IF(L1439&lt;=1,"COND. MIN.",IF(AND(1&lt;L1439, L1439&lt;=2),"ATENÇÃO",IF(AND(2&lt;L1439,L1439&lt;=5),"ALERTA","INTERVENÇÃO")))</f>
        <v>COND. MIN.</v>
      </c>
      <c r="Q1439" s="398" t="str">
        <f t="shared" si="3604"/>
        <v>COND. MIN.</v>
      </c>
      <c r="R1439" s="636"/>
      <c r="S1439" s="636"/>
      <c r="T1439" s="625"/>
      <c r="U1439" s="625"/>
      <c r="V1439" s="356">
        <f t="shared" si="3605"/>
        <v>1.1300000362098217</v>
      </c>
      <c r="W1439" s="356">
        <f t="shared" si="3606"/>
        <v>-10.089999996125698</v>
      </c>
      <c r="X1439" s="361" t="str">
        <f t="shared" ref="X1439:X1441" si="3715">IF(V1439&gt;0,"NORTE","SUL")</f>
        <v>NORTE</v>
      </c>
      <c r="Y1439" s="361" t="str">
        <f t="shared" ref="Y1439:Y1441" si="3716">IF(W1439&gt;0,"LESTE","OESTE")</f>
        <v>OESTE</v>
      </c>
      <c r="Z1439" s="361" t="str">
        <f t="shared" ref="Z1439:Z1441" si="3717">IF(AND(X1439="SUL", Y1439="LESTE"),"SUDESTE", IF(AND(X1439="SUL", Y1439="OESTE"), "SUDOESTE", IF(AND(X1439="NORTE", Y1439="LESTE"), "NORDESTE", "NOROESTE")))</f>
        <v>NOROESTE</v>
      </c>
      <c r="AA1439" s="358">
        <f t="shared" si="3610"/>
        <v>0.99408866995073886</v>
      </c>
      <c r="AB1439" s="359">
        <f t="shared" ref="AB1439:AB1441" si="3718">DEGREES(ASIN(AA1439))</f>
        <v>83.767039068676624</v>
      </c>
      <c r="AC1439" s="360"/>
    </row>
    <row r="1440" spans="1:29" ht="17.25" customHeight="1" x14ac:dyDescent="0.25">
      <c r="A1440" s="415" t="str">
        <f t="shared" si="3653"/>
        <v>MS 303</v>
      </c>
      <c r="B1440" s="661">
        <f t="shared" si="3625"/>
        <v>56</v>
      </c>
      <c r="C1440" s="661" t="str">
        <f t="shared" si="3626"/>
        <v>MS 303-56</v>
      </c>
      <c r="D1440" s="346">
        <f t="shared" si="3596"/>
        <v>42286</v>
      </c>
      <c r="E1440" s="347">
        <v>7161911.2242000001</v>
      </c>
      <c r="F1440" s="348">
        <v>665758.45389999996</v>
      </c>
      <c r="G1440" s="348">
        <v>902.81600000000003</v>
      </c>
      <c r="H1440" s="355">
        <f t="shared" si="3706"/>
        <v>2.6094635425961101</v>
      </c>
      <c r="I1440" s="356">
        <f t="shared" si="3707"/>
        <v>11.932966938575943</v>
      </c>
      <c r="J1440" s="356">
        <f t="shared" si="3708"/>
        <v>-1.7999999999915417</v>
      </c>
      <c r="K1440" s="356">
        <f t="shared" si="3709"/>
        <v>-25.099999999997635</v>
      </c>
      <c r="L1440" s="356">
        <f t="shared" si="3710"/>
        <v>0.37278050608515861</v>
      </c>
      <c r="M1440" s="356">
        <f t="shared" si="3711"/>
        <v>0.25714285714164881</v>
      </c>
      <c r="N1440" s="361" t="str">
        <f t="shared" si="3712"/>
        <v>ATENÇÃO</v>
      </c>
      <c r="O1440" s="361" t="str">
        <f t="shared" si="3713"/>
        <v>ATENÇÃO</v>
      </c>
      <c r="P1440" s="361" t="str">
        <f t="shared" si="3714"/>
        <v>COND. MIN.</v>
      </c>
      <c r="Q1440" s="361" t="str">
        <f t="shared" si="3604"/>
        <v>COND. MIN.</v>
      </c>
      <c r="R1440" s="625"/>
      <c r="S1440" s="625"/>
      <c r="T1440" s="625"/>
      <c r="U1440" s="625"/>
      <c r="V1440" s="356">
        <f t="shared" si="3605"/>
        <v>-0.73999995365738869</v>
      </c>
      <c r="W1440" s="356">
        <f t="shared" si="3606"/>
        <v>-11.910000001080334</v>
      </c>
      <c r="X1440" s="361" t="str">
        <f t="shared" si="3715"/>
        <v>SUL</v>
      </c>
      <c r="Y1440" s="361" t="str">
        <f t="shared" si="3716"/>
        <v>OESTE</v>
      </c>
      <c r="Z1440" s="361" t="str">
        <f t="shared" si="3717"/>
        <v>SUDOESTE</v>
      </c>
      <c r="AA1440" s="358">
        <f t="shared" si="3610"/>
        <v>0.99832355406538142</v>
      </c>
      <c r="AB1440" s="359">
        <f t="shared" si="3718"/>
        <v>86.681872289152238</v>
      </c>
      <c r="AC1440" s="360"/>
    </row>
    <row r="1441" spans="1:29" ht="17.25" customHeight="1" x14ac:dyDescent="0.25">
      <c r="A1441" s="415" t="str">
        <f t="shared" si="3653"/>
        <v>MS 303</v>
      </c>
      <c r="B1441" s="661">
        <f t="shared" si="3625"/>
        <v>57</v>
      </c>
      <c r="C1441" s="661" t="str">
        <f t="shared" si="3626"/>
        <v>MS 303-57</v>
      </c>
      <c r="D1441" s="346">
        <f t="shared" si="3596"/>
        <v>42300</v>
      </c>
      <c r="E1441" s="347">
        <v>7161911.2533999998</v>
      </c>
      <c r="F1441" s="348">
        <v>665758.44440000004</v>
      </c>
      <c r="G1441" s="348">
        <v>902.78</v>
      </c>
      <c r="H1441" s="355">
        <f t="shared" si="3706"/>
        <v>3.0706513713462598</v>
      </c>
      <c r="I1441" s="356">
        <f t="shared" si="3707"/>
        <v>13.043465794684412</v>
      </c>
      <c r="J1441" s="356">
        <f t="shared" si="3708"/>
        <v>-3.6000000000058208</v>
      </c>
      <c r="K1441" s="356">
        <f t="shared" si="3709"/>
        <v>-28.700000000003456</v>
      </c>
      <c r="L1441" s="356">
        <f t="shared" si="3710"/>
        <v>0.21933224081044714</v>
      </c>
      <c r="M1441" s="356">
        <f t="shared" si="3711"/>
        <v>0.2571428571432729</v>
      </c>
      <c r="N1441" s="361" t="str">
        <f t="shared" si="3712"/>
        <v>OK</v>
      </c>
      <c r="O1441" s="361" t="str">
        <f t="shared" si="3713"/>
        <v>ATENÇÃO</v>
      </c>
      <c r="P1441" s="361" t="str">
        <f t="shared" si="3714"/>
        <v>COND. MIN.</v>
      </c>
      <c r="Q1441" s="361" t="str">
        <f t="shared" si="3604"/>
        <v>COND. MIN.</v>
      </c>
      <c r="R1441" s="625"/>
      <c r="S1441" s="625"/>
      <c r="T1441" s="625"/>
      <c r="U1441" s="625"/>
      <c r="V1441" s="356">
        <f t="shared" si="3605"/>
        <v>2.1800000220537186</v>
      </c>
      <c r="W1441" s="356">
        <f t="shared" si="3606"/>
        <v>-12.859999993816018</v>
      </c>
      <c r="X1441" s="361" t="str">
        <f t="shared" si="3715"/>
        <v>NORTE</v>
      </c>
      <c r="Y1441" s="361" t="str">
        <f t="shared" si="3716"/>
        <v>OESTE</v>
      </c>
      <c r="Z1441" s="361" t="str">
        <f t="shared" si="3717"/>
        <v>NOROESTE</v>
      </c>
      <c r="AA1441" s="358">
        <f t="shared" si="3610"/>
        <v>0.98619631901840488</v>
      </c>
      <c r="AB1441" s="359">
        <f t="shared" si="3718"/>
        <v>80.469055775285526</v>
      </c>
      <c r="AC1441" s="360"/>
    </row>
    <row r="1442" spans="1:29" ht="17.25" customHeight="1" x14ac:dyDescent="0.25">
      <c r="A1442" s="415" t="str">
        <f t="shared" si="3653"/>
        <v>MS 303</v>
      </c>
      <c r="B1442" s="661">
        <f t="shared" si="3625"/>
        <v>58</v>
      </c>
      <c r="C1442" s="661" t="str">
        <f t="shared" si="3626"/>
        <v>MS 303-58</v>
      </c>
      <c r="D1442" s="346">
        <f t="shared" si="3596"/>
        <v>42314</v>
      </c>
      <c r="E1442" s="347">
        <v>7161911.2412</v>
      </c>
      <c r="F1442" s="348">
        <v>665758.43500000006</v>
      </c>
      <c r="G1442" s="348">
        <v>902.75800000000004</v>
      </c>
      <c r="H1442" s="355">
        <f t="shared" ref="H1442" si="3719">SQRT((E1442-E1441)^2+(F1442-F1441)^2)*100</f>
        <v>1.5401298448332912</v>
      </c>
      <c r="I1442" s="356">
        <f t="shared" ref="I1442" si="3720">SQRT((E1442-$E$1424)^2+(F1442-$F$1424)^2)*100</f>
        <v>13.833350999086161</v>
      </c>
      <c r="J1442" s="356">
        <f t="shared" ref="J1442" si="3721">(G1442-G1441)*100</f>
        <v>-2.1999999999934516</v>
      </c>
      <c r="K1442" s="356">
        <f t="shared" ref="K1442" si="3722">(G1442-$G$1424)*100</f>
        <v>-30.899999999996908</v>
      </c>
      <c r="L1442" s="356">
        <f t="shared" ref="L1442" si="3723">H1442/(D1442-D1441)</f>
        <v>0.11000927463094937</v>
      </c>
      <c r="M1442" s="356">
        <f t="shared" ref="M1442" si="3724">ABS(J1442/(D1442-D1441))</f>
        <v>0.1571428571423894</v>
      </c>
      <c r="N1442" s="361" t="str">
        <f t="shared" ref="N1442" si="3725">IF(L1442&lt;=0.25,"OK",IF(AND(0.25&lt;L1442,L1442&lt;=1),"ATENÇÃO",IF(AND(1&lt;L1442,L1442&lt;=4),"ALERTA",IF(AND(4&lt;L1442,L1442&lt;=14),"INTERVENÇÃO","PARALISAÇÃO"))))</f>
        <v>OK</v>
      </c>
      <c r="O1442" s="361" t="str">
        <f t="shared" ref="O1442" si="3726">IF(M1442&lt;=0.25,"OK",IF(AND(0.25&lt;M1442,M1442&lt;=1),"ATENÇÃO",IF(AND(1&lt;M1442,M1442&lt;=4),"ALERTA",IF(AND(4&lt;M1442,M1442&lt;=14),"INTERVENÇÃO","PARALISAÇÃO"))))</f>
        <v>OK</v>
      </c>
      <c r="P1442" s="361" t="str">
        <f t="shared" ref="P1442" si="3727">IF(L1442&lt;=1,"COND. MIN.",IF(AND(1&lt;L1442, L1442&lt;=2),"ATENÇÃO",IF(AND(2&lt;L1442,L1442&lt;=5),"ALERTA","INTERVENÇÃO")))</f>
        <v>COND. MIN.</v>
      </c>
      <c r="Q1442" s="361" t="str">
        <f t="shared" si="3604"/>
        <v>COND. MIN.</v>
      </c>
      <c r="R1442" s="625"/>
      <c r="S1442" s="625"/>
      <c r="T1442" s="625"/>
      <c r="U1442" s="625"/>
      <c r="V1442" s="356">
        <f t="shared" si="3605"/>
        <v>0.96000004559755325</v>
      </c>
      <c r="W1442" s="356">
        <f t="shared" si="3606"/>
        <v>-13.799999991897494</v>
      </c>
      <c r="X1442" s="361" t="str">
        <f t="shared" ref="X1442" si="3728">IF(V1442&gt;0,"NORTE","SUL")</f>
        <v>NORTE</v>
      </c>
      <c r="Y1442" s="361" t="str">
        <f t="shared" ref="Y1442" si="3729">IF(W1442&gt;0,"LESTE","OESTE")</f>
        <v>OESTE</v>
      </c>
      <c r="Z1442" s="361" t="str">
        <f t="shared" ref="Z1442" si="3730">IF(AND(X1442="SUL", Y1442="LESTE"),"SUDESTE", IF(AND(X1442="SUL", Y1442="OESTE"), "SUDOESTE", IF(AND(X1442="NORTE", Y1442="LESTE"), "NORDESTE", "NOROESTE")))</f>
        <v>NOROESTE</v>
      </c>
      <c r="AA1442" s="358">
        <f t="shared" si="3610"/>
        <v>0.99783080260303691</v>
      </c>
      <c r="AB1442" s="359">
        <f t="shared" ref="AB1442" si="3731">DEGREES(ASIN(AA1442))</f>
        <v>86.225445463342737</v>
      </c>
      <c r="AC1442" s="360"/>
    </row>
    <row r="1443" spans="1:29" ht="17.25" customHeight="1" x14ac:dyDescent="0.25">
      <c r="A1443" s="415" t="str">
        <f t="shared" si="3653"/>
        <v>MS 303</v>
      </c>
      <c r="B1443" s="661"/>
      <c r="C1443" s="661"/>
      <c r="D1443" s="346">
        <f t="shared" si="3596"/>
        <v>42321</v>
      </c>
      <c r="E1443" s="347">
        <v>7161911.2542000003</v>
      </c>
      <c r="F1443" s="348">
        <v>665758.43539999996</v>
      </c>
      <c r="G1443" s="348">
        <v>902.74699999999996</v>
      </c>
      <c r="H1443" s="355">
        <f t="shared" ref="H1443:H1445" si="3732">SQRT((E1443-E1442)^2+(F1443-F1442)^2)*100</f>
        <v>1.3006152655409302</v>
      </c>
      <c r="I1443" s="356">
        <f t="shared" ref="I1443:I1445" si="3733">SQRT((E1443-$E$1424)^2+(F1443-$F$1424)^2)*100</f>
        <v>13.944360880744789</v>
      </c>
      <c r="J1443" s="356">
        <f t="shared" ref="J1443:J1445" si="3734">(G1443-G1442)*100</f>
        <v>-1.1000000000080945</v>
      </c>
      <c r="K1443" s="356">
        <f t="shared" ref="K1443:K1445" si="3735">(G1443-$G$1424)*100</f>
        <v>-32.000000000005002</v>
      </c>
      <c r="L1443" s="356">
        <f t="shared" ref="L1443:L1445" si="3736">H1443/(D1443-D1442)</f>
        <v>0.18580218079156147</v>
      </c>
      <c r="M1443" s="356">
        <f t="shared" ref="M1443:M1445" si="3737">ABS(J1443/(D1443-D1442))</f>
        <v>0.15714285714401349</v>
      </c>
      <c r="N1443" s="361" t="str">
        <f t="shared" ref="N1443:N1445" si="3738">IF(L1443&lt;=0.25,"OK",IF(AND(0.25&lt;L1443,L1443&lt;=1),"ATENÇÃO",IF(AND(1&lt;L1443,L1443&lt;=4),"ALERTA",IF(AND(4&lt;L1443,L1443&lt;=14),"INTERVENÇÃO","PARALISAÇÃO"))))</f>
        <v>OK</v>
      </c>
      <c r="O1443" s="361" t="str">
        <f t="shared" ref="O1443:O1445" si="3739">IF(M1443&lt;=0.25,"OK",IF(AND(0.25&lt;M1443,M1443&lt;=1),"ATENÇÃO",IF(AND(1&lt;M1443,M1443&lt;=4),"ALERTA",IF(AND(4&lt;M1443,M1443&lt;=14),"INTERVENÇÃO","PARALISAÇÃO"))))</f>
        <v>OK</v>
      </c>
      <c r="P1443" s="361" t="str">
        <f t="shared" ref="P1443:P1445" si="3740">IF(L1443&lt;=1,"COND. MIN.",IF(AND(1&lt;L1443, L1443&lt;=2),"ATENÇÃO",IF(AND(2&lt;L1443,L1443&lt;=5),"ALERTA","INTERVENÇÃO")))</f>
        <v>COND. MIN.</v>
      </c>
      <c r="Q1443" s="361" t="str">
        <f t="shared" si="3604"/>
        <v>COND. MIN.</v>
      </c>
      <c r="R1443" s="625"/>
      <c r="S1443" s="625"/>
      <c r="T1443" s="625"/>
      <c r="U1443" s="625"/>
      <c r="V1443" s="356">
        <f t="shared" si="3605"/>
        <v>2.2600000724196434</v>
      </c>
      <c r="W1443" s="356">
        <f t="shared" si="3606"/>
        <v>-13.760000001639128</v>
      </c>
      <c r="X1443" s="361" t="str">
        <f t="shared" ref="X1443:X1445" si="3741">IF(V1443&gt;0,"NORTE","SUL")</f>
        <v>NORTE</v>
      </c>
      <c r="Y1443" s="361" t="str">
        <f t="shared" ref="Y1443:Y1445" si="3742">IF(W1443&gt;0,"LESTE","OESTE")</f>
        <v>OESTE</v>
      </c>
      <c r="Z1443" s="361" t="str">
        <f t="shared" ref="Z1443:Z1445" si="3743">IF(AND(X1443="SUL", Y1443="LESTE"),"SUDESTE", IF(AND(X1443="SUL", Y1443="OESTE"), "SUDOESTE", IF(AND(X1443="NORTE", Y1443="LESTE"), "NORDESTE", "NOROESTE")))</f>
        <v>NOROESTE</v>
      </c>
      <c r="AA1443" s="358">
        <f t="shared" si="3610"/>
        <v>0.98708751793400284</v>
      </c>
      <c r="AB1443" s="359">
        <f t="shared" ref="AB1443:AB1445" si="3744">DEGREES(ASIN(AA1443))</f>
        <v>80.782547156093941</v>
      </c>
      <c r="AC1443" s="360"/>
    </row>
    <row r="1444" spans="1:29" ht="17.25" customHeight="1" x14ac:dyDescent="0.25">
      <c r="A1444" s="415" t="str">
        <f t="shared" si="3653"/>
        <v>MS 303</v>
      </c>
      <c r="B1444" s="661"/>
      <c r="C1444" s="661"/>
      <c r="D1444" s="346">
        <f t="shared" si="3596"/>
        <v>42328</v>
      </c>
      <c r="E1444" s="347">
        <v>7161911.2185000004</v>
      </c>
      <c r="F1444" s="348">
        <v>665758.43530000001</v>
      </c>
      <c r="G1444" s="348">
        <v>902.73500000000001</v>
      </c>
      <c r="H1444" s="355">
        <f t="shared" si="3732"/>
        <v>3.5700139946819891</v>
      </c>
      <c r="I1444" s="356">
        <f t="shared" si="3733"/>
        <v>13.832172630490087</v>
      </c>
      <c r="J1444" s="356">
        <f t="shared" si="3734"/>
        <v>-1.1999999999943611</v>
      </c>
      <c r="K1444" s="356">
        <f t="shared" si="3735"/>
        <v>-33.199999999999363</v>
      </c>
      <c r="L1444" s="356">
        <f t="shared" si="3736"/>
        <v>0.51000199924028411</v>
      </c>
      <c r="M1444" s="356">
        <f t="shared" si="3737"/>
        <v>0.17142857142776588</v>
      </c>
      <c r="N1444" s="361" t="str">
        <f t="shared" si="3738"/>
        <v>ATENÇÃO</v>
      </c>
      <c r="O1444" s="361" t="str">
        <f t="shared" si="3739"/>
        <v>OK</v>
      </c>
      <c r="P1444" s="361" t="str">
        <f t="shared" si="3740"/>
        <v>COND. MIN.</v>
      </c>
      <c r="Q1444" s="361" t="str">
        <f t="shared" si="3604"/>
        <v>COND. MIN.</v>
      </c>
      <c r="R1444" s="625"/>
      <c r="S1444" s="625"/>
      <c r="T1444" s="625"/>
      <c r="U1444" s="625"/>
      <c r="V1444" s="356">
        <f t="shared" si="3605"/>
        <v>-1.3099999167025089</v>
      </c>
      <c r="W1444" s="356">
        <f t="shared" si="3606"/>
        <v>-13.769999996293336</v>
      </c>
      <c r="X1444" s="361" t="str">
        <f t="shared" si="3741"/>
        <v>SUL</v>
      </c>
      <c r="Y1444" s="361" t="str">
        <f t="shared" si="3742"/>
        <v>OESTE</v>
      </c>
      <c r="Z1444" s="361" t="str">
        <f t="shared" si="3743"/>
        <v>SUDOESTE</v>
      </c>
      <c r="AA1444" s="358">
        <f t="shared" si="3610"/>
        <v>0.99566160520607372</v>
      </c>
      <c r="AB1444" s="359">
        <f t="shared" si="3744"/>
        <v>84.661007606032854</v>
      </c>
      <c r="AC1444" s="360"/>
    </row>
    <row r="1445" spans="1:29" ht="17.25" customHeight="1" x14ac:dyDescent="0.25">
      <c r="A1445" s="415" t="str">
        <f t="shared" si="3653"/>
        <v>MS 303</v>
      </c>
      <c r="B1445" s="661"/>
      <c r="C1445" s="661"/>
      <c r="D1445" s="346">
        <f t="shared" si="3596"/>
        <v>42335</v>
      </c>
      <c r="E1445" s="347">
        <v>7161911.2462999998</v>
      </c>
      <c r="F1445" s="348">
        <v>665758.41429999995</v>
      </c>
      <c r="G1445" s="348">
        <v>902.71400000000006</v>
      </c>
      <c r="H1445" s="355">
        <f t="shared" si="3732"/>
        <v>3.4840206172715202</v>
      </c>
      <c r="I1445" s="356">
        <f t="shared" si="3733"/>
        <v>15.937935880893885</v>
      </c>
      <c r="J1445" s="356">
        <f t="shared" si="3734"/>
        <v>-2.0999999999958163</v>
      </c>
      <c r="K1445" s="356">
        <f t="shared" si="3735"/>
        <v>-35.29999999999518</v>
      </c>
      <c r="L1445" s="356">
        <f t="shared" si="3736"/>
        <v>0.49771723103878862</v>
      </c>
      <c r="M1445" s="356">
        <f t="shared" si="3737"/>
        <v>0.29999999999940236</v>
      </c>
      <c r="N1445" s="361" t="str">
        <f t="shared" si="3738"/>
        <v>ATENÇÃO</v>
      </c>
      <c r="O1445" s="361" t="str">
        <f t="shared" si="3739"/>
        <v>ATENÇÃO</v>
      </c>
      <c r="P1445" s="361" t="str">
        <f t="shared" si="3740"/>
        <v>COND. MIN.</v>
      </c>
      <c r="Q1445" s="361" t="str">
        <f t="shared" si="3604"/>
        <v>COND. MIN.</v>
      </c>
      <c r="R1445" s="625"/>
      <c r="S1445" s="625"/>
      <c r="T1445" s="625"/>
      <c r="U1445" s="625"/>
      <c r="V1445" s="356">
        <f t="shared" si="3605"/>
        <v>1.4700000174343586</v>
      </c>
      <c r="W1445" s="356">
        <f t="shared" si="3606"/>
        <v>-15.870000002905726</v>
      </c>
      <c r="X1445" s="361" t="str">
        <f t="shared" si="3741"/>
        <v>NORTE</v>
      </c>
      <c r="Y1445" s="361" t="str">
        <f t="shared" si="3742"/>
        <v>OESTE</v>
      </c>
      <c r="Z1445" s="361" t="str">
        <f t="shared" si="3743"/>
        <v>NOROESTE</v>
      </c>
      <c r="AA1445" s="358">
        <f t="shared" si="3610"/>
        <v>0.99560853199498112</v>
      </c>
      <c r="AB1445" s="359">
        <f t="shared" si="3744"/>
        <v>84.628426132209114</v>
      </c>
      <c r="AC1445" s="360"/>
    </row>
    <row r="1446" spans="1:29" ht="17.25" customHeight="1" x14ac:dyDescent="0.25">
      <c r="A1446" s="415" t="str">
        <f t="shared" si="3653"/>
        <v>MS 303</v>
      </c>
      <c r="B1446" s="661"/>
      <c r="C1446" s="661"/>
      <c r="D1446" s="346">
        <f t="shared" si="3596"/>
        <v>42342</v>
      </c>
      <c r="E1446" s="347">
        <v>7161911.2313000001</v>
      </c>
      <c r="F1446" s="348">
        <v>665758.40659999999</v>
      </c>
      <c r="G1446" s="348">
        <v>902.71100000000001</v>
      </c>
      <c r="H1446" s="355">
        <f t="shared" ref="H1446" si="3745">SQRT((E1446-E1445)^2+(F1446-F1445)^2)*100</f>
        <v>1.6860901200682548</v>
      </c>
      <c r="I1446" s="356">
        <f t="shared" ref="I1446" si="3746">SQRT((E1446-$E$1424)^2+(F1446-$F$1424)^2)*100</f>
        <v>16.640027041888779</v>
      </c>
      <c r="J1446" s="356">
        <f t="shared" ref="J1446" si="3747">(G1446-G1445)*100</f>
        <v>-0.30000000000427463</v>
      </c>
      <c r="K1446" s="356">
        <f t="shared" ref="K1446" si="3748">(G1446-$G$1424)*100</f>
        <v>-35.599999999999454</v>
      </c>
      <c r="L1446" s="356">
        <f t="shared" ref="L1446" si="3749">H1446/(D1446-D1445)</f>
        <v>0.24087001715260783</v>
      </c>
      <c r="M1446" s="356">
        <f t="shared" ref="M1446" si="3750">ABS(J1446/(D1446-D1445))</f>
        <v>4.2857142857753515E-2</v>
      </c>
      <c r="N1446" s="361" t="str">
        <f t="shared" ref="N1446" si="3751">IF(L1446&lt;=0.25,"OK",IF(AND(0.25&lt;L1446,L1446&lt;=1),"ATENÇÃO",IF(AND(1&lt;L1446,L1446&lt;=4),"ALERTA",IF(AND(4&lt;L1446,L1446&lt;=14),"INTERVENÇÃO","PARALISAÇÃO"))))</f>
        <v>OK</v>
      </c>
      <c r="O1446" s="361" t="str">
        <f t="shared" ref="O1446" si="3752">IF(M1446&lt;=0.25,"OK",IF(AND(0.25&lt;M1446,M1446&lt;=1),"ATENÇÃO",IF(AND(1&lt;M1446,M1446&lt;=4),"ALERTA",IF(AND(4&lt;M1446,M1446&lt;=14),"INTERVENÇÃO","PARALISAÇÃO"))))</f>
        <v>OK</v>
      </c>
      <c r="P1446" s="361" t="str">
        <f t="shared" ref="P1446" si="3753">IF(L1446&lt;=1,"COND. MIN.",IF(AND(1&lt;L1446, L1446&lt;=2),"ATENÇÃO",IF(AND(2&lt;L1446,L1446&lt;=5),"ALERTA","INTERVENÇÃO")))</f>
        <v>COND. MIN.</v>
      </c>
      <c r="Q1446" s="361" t="str">
        <f t="shared" si="3604"/>
        <v>COND. MIN.</v>
      </c>
      <c r="R1446" s="625"/>
      <c r="S1446" s="625"/>
      <c r="T1446" s="625"/>
      <c r="U1446" s="625"/>
      <c r="V1446" s="356">
        <f t="shared" si="3605"/>
        <v>-2.9999949038028717E-2</v>
      </c>
      <c r="W1446" s="356">
        <f t="shared" si="3606"/>
        <v>-16.639999998733401</v>
      </c>
      <c r="X1446" s="361" t="str">
        <f t="shared" ref="X1446" si="3754">IF(V1446&gt;0,"NORTE","SUL")</f>
        <v>SUL</v>
      </c>
      <c r="Y1446" s="361" t="str">
        <f t="shared" ref="Y1446" si="3755">IF(W1446&gt;0,"LESTE","OESTE")</f>
        <v>OESTE</v>
      </c>
      <c r="Z1446" s="361" t="str">
        <f t="shared" ref="Z1446" si="3756">IF(AND(X1446="SUL", Y1446="LESTE"),"SUDESTE", IF(AND(X1446="SUL", Y1446="OESTE"), "SUDOESTE", IF(AND(X1446="NORTE", Y1446="LESTE"), "NORDESTE", "NOROESTE")))</f>
        <v>SUDOESTE</v>
      </c>
      <c r="AA1446" s="358">
        <f t="shared" si="3610"/>
        <v>1</v>
      </c>
      <c r="AB1446" s="359">
        <f t="shared" ref="AB1446" si="3757">DEGREES(ASIN(AA1446))</f>
        <v>90</v>
      </c>
      <c r="AC1446" s="360"/>
    </row>
    <row r="1447" spans="1:29" ht="17.25" customHeight="1" x14ac:dyDescent="0.25">
      <c r="A1447" s="415" t="str">
        <f t="shared" si="3653"/>
        <v>MS 303</v>
      </c>
      <c r="B1447" s="661"/>
      <c r="C1447" s="661"/>
      <c r="D1447" s="346">
        <f t="shared" si="3596"/>
        <v>42349</v>
      </c>
      <c r="E1447" s="347">
        <v>7161911.2504000003</v>
      </c>
      <c r="F1447" s="348">
        <v>665758.41720000003</v>
      </c>
      <c r="G1447" s="348">
        <v>902.69200000000001</v>
      </c>
      <c r="H1447" s="355">
        <f t="shared" ref="H1447:H1450" si="3758">SQRT((E1447-E1446)^2+(F1447-F1446)^2)*100</f>
        <v>2.1844221353730466</v>
      </c>
      <c r="I1447" s="356">
        <f t="shared" ref="I1447:I1450" si="3759">SQRT((E1447-$E$1424)^2+(F1447-$F$1424)^2)*100</f>
        <v>15.693017558484959</v>
      </c>
      <c r="J1447" s="356">
        <f t="shared" ref="J1447:J1450" si="3760">(G1447-G1446)*100</f>
        <v>-1.9000000000005457</v>
      </c>
      <c r="K1447" s="356">
        <f t="shared" ref="K1447:K1450" si="3761">(G1447-$G$1424)*100</f>
        <v>-37.5</v>
      </c>
      <c r="L1447" s="356">
        <f t="shared" ref="L1447:L1450" si="3762">H1447/(D1447-D1446)</f>
        <v>0.31206030505329235</v>
      </c>
      <c r="M1447" s="356">
        <f t="shared" ref="M1447:M1450" si="3763">ABS(J1447/(D1447-D1446))</f>
        <v>0.2714285714286494</v>
      </c>
      <c r="N1447" s="361" t="str">
        <f t="shared" ref="N1447:N1450" si="3764">IF(L1447&lt;=0.25,"OK",IF(AND(0.25&lt;L1447,L1447&lt;=1),"ATENÇÃO",IF(AND(1&lt;L1447,L1447&lt;=4),"ALERTA",IF(AND(4&lt;L1447,L1447&lt;=14),"INTERVENÇÃO","PARALISAÇÃO"))))</f>
        <v>ATENÇÃO</v>
      </c>
      <c r="O1447" s="361" t="str">
        <f t="shared" ref="O1447:O1450" si="3765">IF(M1447&lt;=0.25,"OK",IF(AND(0.25&lt;M1447,M1447&lt;=1),"ATENÇÃO",IF(AND(1&lt;M1447,M1447&lt;=4),"ALERTA",IF(AND(4&lt;M1447,M1447&lt;=14),"INTERVENÇÃO","PARALISAÇÃO"))))</f>
        <v>ATENÇÃO</v>
      </c>
      <c r="P1447" s="361" t="str">
        <f t="shared" ref="P1447:P1450" si="3766">IF(L1447&lt;=1,"COND. MIN.",IF(AND(1&lt;L1447, L1447&lt;=2),"ATENÇÃO",IF(AND(2&lt;L1447,L1447&lt;=5),"ALERTA","INTERVENÇÃO")))</f>
        <v>COND. MIN.</v>
      </c>
      <c r="Q1447" s="361" t="str">
        <f t="shared" si="3604"/>
        <v>COND. MIN.</v>
      </c>
      <c r="R1447" s="625"/>
      <c r="S1447" s="625"/>
      <c r="T1447" s="625"/>
      <c r="U1447" s="625"/>
      <c r="V1447" s="356">
        <f t="shared" si="3605"/>
        <v>1.8800000660121441</v>
      </c>
      <c r="W1447" s="356">
        <f t="shared" si="3606"/>
        <v>-15.579999994952232</v>
      </c>
      <c r="X1447" s="361" t="str">
        <f t="shared" ref="X1447:X1450" si="3767">IF(V1447&gt;0,"NORTE","SUL")</f>
        <v>NORTE</v>
      </c>
      <c r="Y1447" s="361" t="str">
        <f t="shared" ref="Y1447:Y1450" si="3768">IF(W1447&gt;0,"LESTE","OESTE")</f>
        <v>OESTE</v>
      </c>
      <c r="Z1447" s="361" t="str">
        <f t="shared" ref="Z1447:Z1450" si="3769">IF(AND(X1447="SUL", Y1447="LESTE"),"SUDESTE", IF(AND(X1447="SUL", Y1447="OESTE"), "SUDOESTE", IF(AND(X1447="NORTE", Y1447="LESTE"), "NORDESTE", "NOROESTE")))</f>
        <v>NOROESTE</v>
      </c>
      <c r="AA1447" s="358">
        <f t="shared" si="3610"/>
        <v>0.99298916507329515</v>
      </c>
      <c r="AB1447" s="359">
        <f t="shared" ref="AB1447:AB1450" si="3770">DEGREES(ASIN(AA1447))</f>
        <v>83.211457232832188</v>
      </c>
      <c r="AC1447" s="360"/>
    </row>
    <row r="1448" spans="1:29" ht="17.25" customHeight="1" x14ac:dyDescent="0.25">
      <c r="A1448" s="415" t="str">
        <f t="shared" si="3653"/>
        <v>MS 303</v>
      </c>
      <c r="B1448" s="661"/>
      <c r="C1448" s="661"/>
      <c r="D1448" s="346">
        <f t="shared" si="3596"/>
        <v>42356</v>
      </c>
      <c r="E1448" s="347">
        <v>7161911.2337999996</v>
      </c>
      <c r="F1448" s="348">
        <v>665758.40619999997</v>
      </c>
      <c r="G1448" s="348">
        <v>902.67600000000004</v>
      </c>
      <c r="H1448" s="355">
        <f t="shared" si="3758"/>
        <v>1.991381489222098</v>
      </c>
      <c r="I1448" s="356">
        <f t="shared" si="3759"/>
        <v>16.681450776853982</v>
      </c>
      <c r="J1448" s="356">
        <f t="shared" si="3760"/>
        <v>-1.5999999999962711</v>
      </c>
      <c r="K1448" s="356">
        <f t="shared" si="3761"/>
        <v>-39.099999999996271</v>
      </c>
      <c r="L1448" s="356">
        <f t="shared" si="3762"/>
        <v>0.28448306988887112</v>
      </c>
      <c r="M1448" s="356">
        <f t="shared" si="3763"/>
        <v>0.22857142857089588</v>
      </c>
      <c r="N1448" s="361" t="str">
        <f t="shared" si="3764"/>
        <v>ATENÇÃO</v>
      </c>
      <c r="O1448" s="361" t="str">
        <f t="shared" si="3765"/>
        <v>OK</v>
      </c>
      <c r="P1448" s="361" t="str">
        <f t="shared" si="3766"/>
        <v>COND. MIN.</v>
      </c>
      <c r="Q1448" s="361" t="str">
        <f t="shared" si="3604"/>
        <v>COND. MIN.</v>
      </c>
      <c r="R1448" s="625"/>
      <c r="S1448" s="625"/>
      <c r="T1448" s="625"/>
      <c r="U1448" s="625"/>
      <c r="V1448" s="356">
        <f t="shared" si="3605"/>
        <v>0.2199999988079071</v>
      </c>
      <c r="W1448" s="356">
        <f t="shared" si="3606"/>
        <v>-16.680000000633299</v>
      </c>
      <c r="X1448" s="361" t="str">
        <f t="shared" si="3767"/>
        <v>NORTE</v>
      </c>
      <c r="Y1448" s="361" t="str">
        <f t="shared" si="3768"/>
        <v>OESTE</v>
      </c>
      <c r="Z1448" s="361" t="str">
        <f t="shared" si="3769"/>
        <v>NOROESTE</v>
      </c>
      <c r="AA1448" s="358">
        <f t="shared" si="3610"/>
        <v>1</v>
      </c>
      <c r="AB1448" s="359">
        <f t="shared" si="3770"/>
        <v>90</v>
      </c>
      <c r="AC1448" s="360"/>
    </row>
    <row r="1449" spans="1:29" ht="17.25" customHeight="1" x14ac:dyDescent="0.25">
      <c r="A1449" s="415" t="str">
        <f t="shared" si="3653"/>
        <v>MS 303</v>
      </c>
      <c r="B1449" s="661"/>
      <c r="C1449" s="661"/>
      <c r="D1449" s="346">
        <f t="shared" si="3596"/>
        <v>42369</v>
      </c>
      <c r="E1449" s="347">
        <v>7161911.2520000003</v>
      </c>
      <c r="F1449" s="348">
        <v>665758.40390000003</v>
      </c>
      <c r="G1449" s="348">
        <v>902.64800000000002</v>
      </c>
      <c r="H1449" s="355">
        <f t="shared" si="3758"/>
        <v>1.8344754752458579</v>
      </c>
      <c r="I1449" s="356">
        <f t="shared" si="3759"/>
        <v>17.032606967244998</v>
      </c>
      <c r="J1449" s="356">
        <f t="shared" si="3760"/>
        <v>-2.8000000000020009</v>
      </c>
      <c r="K1449" s="356">
        <f t="shared" si="3761"/>
        <v>-41.899999999998272</v>
      </c>
      <c r="L1449" s="356">
        <f t="shared" si="3762"/>
        <v>0.14111349809583523</v>
      </c>
      <c r="M1449" s="356">
        <f t="shared" si="3763"/>
        <v>0.2153846153847693</v>
      </c>
      <c r="N1449" s="361" t="str">
        <f t="shared" si="3764"/>
        <v>OK</v>
      </c>
      <c r="O1449" s="361" t="str">
        <f t="shared" si="3765"/>
        <v>OK</v>
      </c>
      <c r="P1449" s="361" t="str">
        <f t="shared" si="3766"/>
        <v>COND. MIN.</v>
      </c>
      <c r="Q1449" s="361" t="str">
        <f t="shared" si="3604"/>
        <v>COND. MIN.</v>
      </c>
      <c r="R1449" s="625"/>
      <c r="S1449" s="625"/>
      <c r="T1449" s="625"/>
      <c r="U1449" s="625"/>
      <c r="V1449" s="356">
        <f t="shared" si="3605"/>
        <v>2.0400000736117363</v>
      </c>
      <c r="W1449" s="356">
        <f t="shared" si="3606"/>
        <v>-16.909999994095415</v>
      </c>
      <c r="X1449" s="361" t="str">
        <f t="shared" si="3767"/>
        <v>NORTE</v>
      </c>
      <c r="Y1449" s="361" t="str">
        <f t="shared" si="3768"/>
        <v>OESTE</v>
      </c>
      <c r="Z1449" s="361" t="str">
        <f t="shared" si="3769"/>
        <v>NOROESTE</v>
      </c>
      <c r="AA1449" s="358">
        <f t="shared" si="3610"/>
        <v>0.99295361127422188</v>
      </c>
      <c r="AB1449" s="359">
        <f t="shared" si="3770"/>
        <v>83.194245536260183</v>
      </c>
      <c r="AC1449" s="360"/>
    </row>
    <row r="1450" spans="1:29" ht="15" customHeight="1" x14ac:dyDescent="0.25">
      <c r="A1450" s="415" t="str">
        <f t="shared" si="3653"/>
        <v>MS 303</v>
      </c>
      <c r="B1450" s="661"/>
      <c r="C1450" s="661"/>
      <c r="D1450" s="346">
        <f t="shared" si="3596"/>
        <v>42377</v>
      </c>
      <c r="E1450" s="347">
        <v>7161911.2418</v>
      </c>
      <c r="F1450" s="348">
        <v>665758.39080000005</v>
      </c>
      <c r="G1450" s="348">
        <v>902.63900000000001</v>
      </c>
      <c r="H1450" s="355">
        <f t="shared" si="3758"/>
        <v>1.6602710833927832</v>
      </c>
      <c r="I1450" s="356">
        <f t="shared" si="3759"/>
        <v>18.248528702174386</v>
      </c>
      <c r="J1450" s="356">
        <f t="shared" si="3760"/>
        <v>-0.90000000000145519</v>
      </c>
      <c r="K1450" s="356">
        <f t="shared" si="3761"/>
        <v>-42.799999999999727</v>
      </c>
      <c r="L1450" s="356">
        <f t="shared" si="3762"/>
        <v>0.2075338854240979</v>
      </c>
      <c r="M1450" s="356">
        <f t="shared" si="3763"/>
        <v>0.1125000000001819</v>
      </c>
      <c r="N1450" s="361" t="str">
        <f t="shared" si="3764"/>
        <v>OK</v>
      </c>
      <c r="O1450" s="361" t="str">
        <f t="shared" si="3765"/>
        <v>OK</v>
      </c>
      <c r="P1450" s="361" t="str">
        <f t="shared" si="3766"/>
        <v>COND. MIN.</v>
      </c>
      <c r="Q1450" s="361" t="str">
        <f t="shared" si="3604"/>
        <v>COND. MIN.</v>
      </c>
      <c r="R1450" s="625"/>
      <c r="S1450" s="625"/>
      <c r="T1450" s="625"/>
      <c r="U1450" s="625"/>
      <c r="V1450" s="356">
        <f t="shared" si="3605"/>
        <v>1.0200000368058681</v>
      </c>
      <c r="W1450" s="356">
        <f t="shared" si="3606"/>
        <v>-18.219999992288649</v>
      </c>
      <c r="X1450" s="361" t="str">
        <f t="shared" si="3767"/>
        <v>NORTE</v>
      </c>
      <c r="Y1450" s="361" t="str">
        <f t="shared" si="3768"/>
        <v>OESTE</v>
      </c>
      <c r="Z1450" s="361" t="str">
        <f t="shared" si="3769"/>
        <v>NOROESTE</v>
      </c>
      <c r="AA1450" s="358">
        <f t="shared" si="3610"/>
        <v>0.99835616438356156</v>
      </c>
      <c r="AB1450" s="359">
        <f t="shared" si="3770"/>
        <v>86.714311909944698</v>
      </c>
      <c r="AC1450" s="360"/>
    </row>
    <row r="1451" spans="1:29" ht="15" customHeight="1" x14ac:dyDescent="0.25">
      <c r="A1451" s="415" t="str">
        <f t="shared" si="3653"/>
        <v>MS 303</v>
      </c>
      <c r="B1451" s="661">
        <f>IF(A1442=A1451,B1442+1,1)</f>
        <v>59</v>
      </c>
      <c r="C1451" s="661" t="str">
        <f t="shared" si="3626"/>
        <v>MS 303-59</v>
      </c>
      <c r="D1451" s="346">
        <f t="shared" si="3596"/>
        <v>42384</v>
      </c>
      <c r="E1451" s="347">
        <v>7161911.2437000005</v>
      </c>
      <c r="F1451" s="348">
        <v>665758.3763</v>
      </c>
      <c r="G1451" s="348">
        <v>902.63099999999997</v>
      </c>
      <c r="H1451" s="355">
        <f t="shared" ref="H1451:H1492" si="3771">SQRT((E1451-E1450)^2+(F1451-F1450)^2)*100</f>
        <v>1.4623953066653697</v>
      </c>
      <c r="I1451" s="356">
        <f t="shared" ref="I1451:I1492" si="3772">SQRT((E1451-$E$1424)^2+(F1451-$F$1424)^2)*100</f>
        <v>19.707181434610774</v>
      </c>
      <c r="J1451" s="356">
        <f t="shared" ref="J1451:J1492" si="3773">(G1451-G1450)*100</f>
        <v>-0.80000000000381988</v>
      </c>
      <c r="K1451" s="356">
        <f t="shared" ref="K1451:K1492" si="3774">(G1451-$G$1424)*100</f>
        <v>-43.600000000003547</v>
      </c>
      <c r="L1451" s="356">
        <f t="shared" ref="L1451:L1492" si="3775">H1451/(D1451-D1450)</f>
        <v>0.20891361523790994</v>
      </c>
      <c r="M1451" s="356">
        <f t="shared" ref="M1451:M1492" si="3776">ABS(J1451/(D1451-D1450))</f>
        <v>0.11428571428625998</v>
      </c>
      <c r="N1451" s="361" t="str">
        <f t="shared" ref="N1451:N1492" si="3777">IF(L1451&lt;=0.25,"OK",IF(AND(0.25&lt;L1451,L1451&lt;=1),"ATENÇÃO",IF(AND(1&lt;L1451,L1451&lt;=4),"ALERTA",IF(AND(4&lt;L1451,L1451&lt;=14),"INTERVENÇÃO","PARALISAÇÃO"))))</f>
        <v>OK</v>
      </c>
      <c r="O1451" s="361" t="str">
        <f t="shared" ref="O1451:O1492" si="3778">IF(M1451&lt;=0.25,"OK",IF(AND(0.25&lt;M1451,M1451&lt;=1),"ATENÇÃO",IF(AND(1&lt;M1451,M1451&lt;=4),"ALERTA",IF(AND(4&lt;M1451,M1451&lt;=14),"INTERVENÇÃO","PARALISAÇÃO"))))</f>
        <v>OK</v>
      </c>
      <c r="P1451" s="361" t="str">
        <f t="shared" ref="P1451:P1492" si="3779">IF(L1451&lt;=1,"COND. MIN.",IF(AND(1&lt;L1451, L1451&lt;=2),"ATENÇÃO",IF(AND(2&lt;L1451,L1451&lt;=5),"ALERTA","INTERVENÇÃO")))</f>
        <v>COND. MIN.</v>
      </c>
      <c r="Q1451" s="361" t="str">
        <f t="shared" si="3604"/>
        <v>COND. MIN.</v>
      </c>
      <c r="R1451" s="625"/>
      <c r="S1451" s="625"/>
      <c r="T1451" s="625"/>
      <c r="U1451" s="625"/>
      <c r="V1451" s="356">
        <f t="shared" si="3605"/>
        <v>1.2100000865757465</v>
      </c>
      <c r="W1451" s="356">
        <f t="shared" si="3606"/>
        <v>-19.669999997131526</v>
      </c>
      <c r="X1451" s="361" t="str">
        <f t="shared" ref="X1451:X1492" si="3780">IF(V1451&gt;0,"NORTE","SUL")</f>
        <v>NORTE</v>
      </c>
      <c r="Y1451" s="361" t="str">
        <f t="shared" ref="Y1451:Y1492" si="3781">IF(W1451&gt;0,"LESTE","OESTE")</f>
        <v>OESTE</v>
      </c>
      <c r="Z1451" s="361" t="str">
        <f t="shared" ref="Z1451:Z1492" si="3782">IF(AND(X1451="SUL", Y1451="LESTE"),"SUDESTE", IF(AND(X1451="SUL", Y1451="OESTE"), "SUDOESTE", IF(AND(X1451="NORTE", Y1451="LESTE"), "NORDESTE", "NOROESTE")))</f>
        <v>NOROESTE</v>
      </c>
      <c r="AA1451" s="358">
        <f t="shared" si="3610"/>
        <v>0.99797057331303907</v>
      </c>
      <c r="AB1451" s="359">
        <f t="shared" ref="AB1451:AB1461" si="3783">DEGREES(ASIN(AA1451))</f>
        <v>86.349118066030016</v>
      </c>
      <c r="AC1451" s="360"/>
    </row>
    <row r="1452" spans="1:29" ht="15" customHeight="1" x14ac:dyDescent="0.25">
      <c r="A1452" s="415" t="str">
        <f t="shared" si="3653"/>
        <v>MS 303</v>
      </c>
      <c r="B1452" s="661">
        <f t="shared" si="3625"/>
        <v>60</v>
      </c>
      <c r="C1452" s="661" t="str">
        <f t="shared" si="3626"/>
        <v>MS 303-60</v>
      </c>
      <c r="D1452" s="346">
        <f t="shared" si="3596"/>
        <v>42391</v>
      </c>
      <c r="E1452" s="347">
        <v>7161911.2385</v>
      </c>
      <c r="F1452" s="348">
        <v>665758.36479999998</v>
      </c>
      <c r="G1452" s="348">
        <v>902.61300000000006</v>
      </c>
      <c r="H1452" s="355">
        <f t="shared" si="3771"/>
        <v>1.2621014440376461</v>
      </c>
      <c r="I1452" s="356">
        <f t="shared" si="3772"/>
        <v>20.831430580420758</v>
      </c>
      <c r="J1452" s="356">
        <f t="shared" si="3773"/>
        <v>-1.7999999999915417</v>
      </c>
      <c r="K1452" s="356">
        <f t="shared" si="3774"/>
        <v>-45.399999999995089</v>
      </c>
      <c r="L1452" s="356">
        <f t="shared" si="3775"/>
        <v>0.18030020629109231</v>
      </c>
      <c r="M1452" s="356">
        <f t="shared" si="3776"/>
        <v>0.25714285714164881</v>
      </c>
      <c r="N1452" s="361" t="str">
        <f t="shared" si="3777"/>
        <v>OK</v>
      </c>
      <c r="O1452" s="361" t="str">
        <f t="shared" si="3778"/>
        <v>ATENÇÃO</v>
      </c>
      <c r="P1452" s="361" t="str">
        <f t="shared" si="3779"/>
        <v>COND. MIN.</v>
      </c>
      <c r="Q1452" s="361" t="str">
        <f t="shared" si="3604"/>
        <v>COND. MIN.</v>
      </c>
      <c r="R1452" s="625"/>
      <c r="S1452" s="625"/>
      <c r="T1452" s="625"/>
      <c r="U1452" s="625"/>
      <c r="V1452" s="356">
        <f t="shared" si="3605"/>
        <v>0.69000003859400749</v>
      </c>
      <c r="W1452" s="356">
        <f t="shared" si="3606"/>
        <v>-20.819999999366701</v>
      </c>
      <c r="X1452" s="361" t="str">
        <f t="shared" si="3780"/>
        <v>NORTE</v>
      </c>
      <c r="Y1452" s="361" t="str">
        <f t="shared" si="3781"/>
        <v>OESTE</v>
      </c>
      <c r="Z1452" s="361" t="str">
        <f t="shared" si="3782"/>
        <v>NOROESTE</v>
      </c>
      <c r="AA1452" s="358">
        <f t="shared" si="3610"/>
        <v>0.9995199231877101</v>
      </c>
      <c r="AB1452" s="359">
        <f t="shared" si="3783"/>
        <v>88.224542129963538</v>
      </c>
      <c r="AC1452" s="360"/>
    </row>
    <row r="1453" spans="1:29" ht="15" customHeight="1" x14ac:dyDescent="0.25">
      <c r="A1453" s="415" t="str">
        <f t="shared" si="3653"/>
        <v>MS 303</v>
      </c>
      <c r="B1453" s="661"/>
      <c r="C1453" s="661"/>
      <c r="D1453" s="346">
        <f t="shared" si="3596"/>
        <v>42398</v>
      </c>
      <c r="E1453" s="347">
        <v>7161911.2418</v>
      </c>
      <c r="F1453" s="348">
        <v>665758.36239999998</v>
      </c>
      <c r="G1453" s="348">
        <v>902.59500000000003</v>
      </c>
      <c r="H1453" s="355">
        <f t="shared" si="3771"/>
        <v>0.40804411367350829</v>
      </c>
      <c r="I1453" s="356">
        <f t="shared" si="3772"/>
        <v>21.084686387001593</v>
      </c>
      <c r="J1453" s="356">
        <f t="shared" si="3773"/>
        <v>-1.8000000000029104</v>
      </c>
      <c r="K1453" s="356">
        <f t="shared" si="3774"/>
        <v>-47.199999999997999</v>
      </c>
      <c r="L1453" s="356">
        <f t="shared" si="3775"/>
        <v>5.8292016239072611E-2</v>
      </c>
      <c r="M1453" s="356">
        <f t="shared" si="3776"/>
        <v>0.2571428571432729</v>
      </c>
      <c r="N1453" s="361" t="str">
        <f t="shared" si="3777"/>
        <v>OK</v>
      </c>
      <c r="O1453" s="361" t="str">
        <f t="shared" si="3778"/>
        <v>ATENÇÃO</v>
      </c>
      <c r="P1453" s="361" t="str">
        <f t="shared" si="3779"/>
        <v>COND. MIN.</v>
      </c>
      <c r="Q1453" s="361" t="str">
        <f t="shared" si="3604"/>
        <v>COND. MIN.</v>
      </c>
      <c r="R1453" s="625"/>
      <c r="S1453" s="625"/>
      <c r="T1453" s="625"/>
      <c r="U1453" s="625"/>
      <c r="V1453" s="356">
        <f t="shared" si="3605"/>
        <v>1.0200000368058681</v>
      </c>
      <c r="W1453" s="356">
        <f t="shared" si="3606"/>
        <v>-21.059999999124557</v>
      </c>
      <c r="X1453" s="361" t="str">
        <f t="shared" si="3780"/>
        <v>NORTE</v>
      </c>
      <c r="Y1453" s="361" t="str">
        <f t="shared" si="3781"/>
        <v>OESTE</v>
      </c>
      <c r="Z1453" s="361" t="str">
        <f t="shared" si="3782"/>
        <v>NOROESTE</v>
      </c>
      <c r="AA1453" s="358">
        <f t="shared" si="3610"/>
        <v>0.99905123339658441</v>
      </c>
      <c r="AB1453" s="359">
        <f t="shared" si="3783"/>
        <v>87.503959270182818</v>
      </c>
      <c r="AC1453" s="360"/>
    </row>
    <row r="1454" spans="1:29" ht="17.25" customHeight="1" x14ac:dyDescent="0.25">
      <c r="A1454" s="415" t="str">
        <f t="shared" si="3653"/>
        <v>MS 303</v>
      </c>
      <c r="B1454" s="661"/>
      <c r="C1454" s="661"/>
      <c r="D1454" s="346">
        <f t="shared" si="3596"/>
        <v>42405</v>
      </c>
      <c r="E1454" s="347">
        <v>7161911.2551999995</v>
      </c>
      <c r="F1454" s="348">
        <v>665758.37639999995</v>
      </c>
      <c r="G1454" s="348">
        <v>902.58699999999999</v>
      </c>
      <c r="H1454" s="355">
        <f t="shared" si="3771"/>
        <v>1.9379370166213765</v>
      </c>
      <c r="I1454" s="356">
        <f t="shared" si="3772"/>
        <v>19.801141383188277</v>
      </c>
      <c r="J1454" s="356">
        <f t="shared" si="3773"/>
        <v>-0.80000000000381988</v>
      </c>
      <c r="K1454" s="356">
        <f t="shared" si="3774"/>
        <v>-48.000000000001819</v>
      </c>
      <c r="L1454" s="356">
        <f t="shared" si="3775"/>
        <v>0.27684814523162521</v>
      </c>
      <c r="M1454" s="356">
        <f t="shared" si="3776"/>
        <v>0.11428571428625998</v>
      </c>
      <c r="N1454" s="361" t="str">
        <f t="shared" si="3777"/>
        <v>ATENÇÃO</v>
      </c>
      <c r="O1454" s="361" t="str">
        <f t="shared" si="3778"/>
        <v>OK</v>
      </c>
      <c r="P1454" s="361" t="str">
        <f t="shared" si="3779"/>
        <v>COND. MIN.</v>
      </c>
      <c r="Q1454" s="361" t="str">
        <f t="shared" si="3604"/>
        <v>COND. MIN.</v>
      </c>
      <c r="R1454" s="625"/>
      <c r="S1454" s="625"/>
      <c r="T1454" s="625"/>
      <c r="U1454" s="625"/>
      <c r="V1454" s="356">
        <f t="shared" si="3605"/>
        <v>2.3599999956786633</v>
      </c>
      <c r="W1454" s="356">
        <f t="shared" si="3606"/>
        <v>-19.660000002477318</v>
      </c>
      <c r="X1454" s="361" t="str">
        <f t="shared" si="3780"/>
        <v>NORTE</v>
      </c>
      <c r="Y1454" s="361" t="str">
        <f t="shared" si="3781"/>
        <v>OESTE</v>
      </c>
      <c r="Z1454" s="361" t="str">
        <f t="shared" si="3782"/>
        <v>NOROESTE</v>
      </c>
      <c r="AA1454" s="358">
        <f t="shared" si="3610"/>
        <v>0.99292929292929288</v>
      </c>
      <c r="AB1454" s="359">
        <f t="shared" si="3783"/>
        <v>83.182497863131729</v>
      </c>
      <c r="AC1454" s="360"/>
    </row>
    <row r="1455" spans="1:29" ht="17.25" customHeight="1" x14ac:dyDescent="0.25">
      <c r="A1455" s="415" t="str">
        <f t="shared" si="3653"/>
        <v>MS 303</v>
      </c>
      <c r="B1455" s="661"/>
      <c r="C1455" s="661"/>
      <c r="D1455" s="346">
        <f t="shared" si="3596"/>
        <v>42412</v>
      </c>
      <c r="E1455" s="347">
        <v>7161911.2489999998</v>
      </c>
      <c r="F1455" s="348">
        <v>665758.36939999997</v>
      </c>
      <c r="G1455" s="348">
        <v>902.56700000000001</v>
      </c>
      <c r="H1455" s="355">
        <f t="shared" si="3771"/>
        <v>0.93509355788156767</v>
      </c>
      <c r="I1455" s="356">
        <f t="shared" si="3772"/>
        <v>20.434216405765554</v>
      </c>
      <c r="J1455" s="356">
        <f t="shared" si="3773"/>
        <v>-1.999999999998181</v>
      </c>
      <c r="K1455" s="356">
        <f t="shared" si="3774"/>
        <v>-50</v>
      </c>
      <c r="L1455" s="356">
        <f t="shared" si="3775"/>
        <v>0.1335847939830811</v>
      </c>
      <c r="M1455" s="356">
        <f t="shared" si="3776"/>
        <v>0.28571428571402585</v>
      </c>
      <c r="N1455" s="361" t="str">
        <f t="shared" si="3777"/>
        <v>OK</v>
      </c>
      <c r="O1455" s="361" t="str">
        <f t="shared" si="3778"/>
        <v>ATENÇÃO</v>
      </c>
      <c r="P1455" s="361" t="str">
        <f t="shared" si="3779"/>
        <v>COND. MIN.</v>
      </c>
      <c r="Q1455" s="361" t="str">
        <f t="shared" si="3604"/>
        <v>COND. MIN.</v>
      </c>
      <c r="R1455" s="625"/>
      <c r="S1455" s="625"/>
      <c r="T1455" s="625"/>
      <c r="U1455" s="625"/>
      <c r="V1455" s="356">
        <f t="shared" si="3605"/>
        <v>1.7400000244379044</v>
      </c>
      <c r="W1455" s="356">
        <f t="shared" si="3606"/>
        <v>-20.360000000800937</v>
      </c>
      <c r="X1455" s="361" t="str">
        <f t="shared" si="3780"/>
        <v>NORTE</v>
      </c>
      <c r="Y1455" s="361" t="str">
        <f t="shared" si="3781"/>
        <v>OESTE</v>
      </c>
      <c r="Z1455" s="361" t="str">
        <f t="shared" si="3782"/>
        <v>NOROESTE</v>
      </c>
      <c r="AA1455" s="358">
        <f t="shared" si="3610"/>
        <v>0.99657366617719034</v>
      </c>
      <c r="AB1455" s="359">
        <f t="shared" si="3783"/>
        <v>85.255651881569804</v>
      </c>
      <c r="AC1455" s="360"/>
    </row>
    <row r="1456" spans="1:29" ht="17.25" customHeight="1" x14ac:dyDescent="0.25">
      <c r="A1456" s="415" t="str">
        <f t="shared" si="3653"/>
        <v>MS 303</v>
      </c>
      <c r="B1456" s="661"/>
      <c r="C1456" s="661"/>
      <c r="D1456" s="346">
        <f t="shared" si="3596"/>
        <v>42419</v>
      </c>
      <c r="E1456" s="347">
        <v>7161911.2412999999</v>
      </c>
      <c r="F1456" s="348">
        <v>665758.3639</v>
      </c>
      <c r="G1456" s="348">
        <v>902.56</v>
      </c>
      <c r="H1456" s="355">
        <f t="shared" si="3771"/>
        <v>0.94625577424730356</v>
      </c>
      <c r="I1456" s="356">
        <f t="shared" si="3772"/>
        <v>20.932486712389565</v>
      </c>
      <c r="J1456" s="356">
        <f t="shared" si="3773"/>
        <v>-0.70000000000618456</v>
      </c>
      <c r="K1456" s="356">
        <f t="shared" si="3774"/>
        <v>-50.700000000006185</v>
      </c>
      <c r="L1456" s="356">
        <f t="shared" si="3775"/>
        <v>0.13517939632104337</v>
      </c>
      <c r="M1456" s="356">
        <f t="shared" si="3776"/>
        <v>0.10000000000088351</v>
      </c>
      <c r="N1456" s="361" t="str">
        <f t="shared" si="3777"/>
        <v>OK</v>
      </c>
      <c r="O1456" s="361" t="str">
        <f t="shared" si="3778"/>
        <v>OK</v>
      </c>
      <c r="P1456" s="361" t="str">
        <f t="shared" si="3779"/>
        <v>COND. MIN.</v>
      </c>
      <c r="Q1456" s="361" t="str">
        <f t="shared" si="3604"/>
        <v>COND. MIN.</v>
      </c>
      <c r="R1456" s="625"/>
      <c r="S1456" s="625"/>
      <c r="T1456" s="625"/>
      <c r="U1456" s="625"/>
      <c r="V1456" s="356">
        <f t="shared" si="3605"/>
        <v>0.97000002861022949</v>
      </c>
      <c r="W1456" s="356">
        <f t="shared" si="3606"/>
        <v>-20.909999997820705</v>
      </c>
      <c r="X1456" s="361" t="str">
        <f t="shared" si="3780"/>
        <v>NORTE</v>
      </c>
      <c r="Y1456" s="361" t="str">
        <f t="shared" si="3781"/>
        <v>OESTE</v>
      </c>
      <c r="Z1456" s="361" t="str">
        <f t="shared" si="3782"/>
        <v>NOROESTE</v>
      </c>
      <c r="AA1456" s="358">
        <f t="shared" si="3610"/>
        <v>0.99904443382704256</v>
      </c>
      <c r="AB1456" s="359">
        <f t="shared" si="3783"/>
        <v>87.495029573080799</v>
      </c>
      <c r="AC1456" s="360"/>
    </row>
    <row r="1457" spans="1:29" ht="17.25" customHeight="1" x14ac:dyDescent="0.25">
      <c r="A1457" s="415" t="str">
        <f t="shared" si="3653"/>
        <v>MS 303</v>
      </c>
      <c r="B1457" s="661"/>
      <c r="C1457" s="661"/>
      <c r="D1457" s="346">
        <f t="shared" si="3596"/>
        <v>42426</v>
      </c>
      <c r="E1457" s="347">
        <v>7161911.2324000001</v>
      </c>
      <c r="F1457" s="348">
        <v>665758.35849999997</v>
      </c>
      <c r="G1457" s="348">
        <v>902.53599999999994</v>
      </c>
      <c r="H1457" s="355">
        <f t="shared" si="3771"/>
        <v>1.0410091084278115</v>
      </c>
      <c r="I1457" s="356">
        <f t="shared" si="3772"/>
        <v>21.450149184004509</v>
      </c>
      <c r="J1457" s="356">
        <f t="shared" si="3773"/>
        <v>-2.4000000000000909</v>
      </c>
      <c r="K1457" s="356">
        <f t="shared" si="3774"/>
        <v>-53.100000000006276</v>
      </c>
      <c r="L1457" s="356">
        <f t="shared" si="3775"/>
        <v>0.14871558691825879</v>
      </c>
      <c r="M1457" s="356">
        <f t="shared" si="3776"/>
        <v>0.34285714285715585</v>
      </c>
      <c r="N1457" s="361" t="str">
        <f t="shared" si="3777"/>
        <v>OK</v>
      </c>
      <c r="O1457" s="361" t="str">
        <f t="shared" si="3778"/>
        <v>ATENÇÃO</v>
      </c>
      <c r="P1457" s="361" t="str">
        <f t="shared" si="3779"/>
        <v>COND. MIN.</v>
      </c>
      <c r="Q1457" s="361" t="str">
        <f t="shared" si="3604"/>
        <v>COND. MIN.</v>
      </c>
      <c r="R1457" s="625"/>
      <c r="S1457" s="625"/>
      <c r="T1457" s="625"/>
      <c r="U1457" s="625"/>
      <c r="V1457" s="356">
        <f t="shared" si="3605"/>
        <v>8.0000050365924835E-2</v>
      </c>
      <c r="W1457" s="356">
        <f t="shared" si="3606"/>
        <v>-21.450000000186265</v>
      </c>
      <c r="X1457" s="361" t="str">
        <f t="shared" si="3780"/>
        <v>NORTE</v>
      </c>
      <c r="Y1457" s="361" t="str">
        <f t="shared" si="3781"/>
        <v>OESTE</v>
      </c>
      <c r="Z1457" s="361" t="str">
        <f t="shared" si="3782"/>
        <v>NOROESTE</v>
      </c>
      <c r="AA1457" s="358">
        <f t="shared" si="3610"/>
        <v>1</v>
      </c>
      <c r="AB1457" s="359">
        <f t="shared" si="3783"/>
        <v>90</v>
      </c>
      <c r="AC1457" s="360"/>
    </row>
    <row r="1458" spans="1:29" ht="17.25" customHeight="1" x14ac:dyDescent="0.25">
      <c r="A1458" s="415" t="str">
        <f t="shared" si="3653"/>
        <v>MS 303</v>
      </c>
      <c r="B1458" s="661">
        <f t="shared" ref="B1458:B1461" si="3784">IF(A1457=A1458,B1457+1,1)</f>
        <v>1</v>
      </c>
      <c r="C1458" s="661" t="str">
        <f t="shared" ref="C1458:C1461" si="3785">A1458&amp;"-"&amp;B1458</f>
        <v>MS 303-1</v>
      </c>
      <c r="D1458" s="346">
        <f t="shared" si="3596"/>
        <v>42433</v>
      </c>
      <c r="E1458" s="347">
        <v>7161911.2350000003</v>
      </c>
      <c r="F1458" s="348">
        <v>665758.35080000001</v>
      </c>
      <c r="G1458" s="348">
        <v>902.51599999999996</v>
      </c>
      <c r="H1458" s="355">
        <f t="shared" si="3771"/>
        <v>0.81271151465318381</v>
      </c>
      <c r="I1458" s="356">
        <f t="shared" si="3772"/>
        <v>22.222601105033185</v>
      </c>
      <c r="J1458" s="356">
        <f t="shared" si="3773"/>
        <v>-1.999999999998181</v>
      </c>
      <c r="K1458" s="356">
        <f t="shared" si="3774"/>
        <v>-55.100000000004457</v>
      </c>
      <c r="L1458" s="356">
        <f t="shared" si="3775"/>
        <v>0.11610164495045483</v>
      </c>
      <c r="M1458" s="356">
        <f t="shared" si="3776"/>
        <v>0.28571428571402585</v>
      </c>
      <c r="N1458" s="361" t="str">
        <f t="shared" si="3777"/>
        <v>OK</v>
      </c>
      <c r="O1458" s="361" t="str">
        <f t="shared" si="3778"/>
        <v>ATENÇÃO</v>
      </c>
      <c r="P1458" s="361" t="str">
        <f t="shared" si="3779"/>
        <v>COND. MIN.</v>
      </c>
      <c r="Q1458" s="361" t="str">
        <f t="shared" si="3604"/>
        <v>COND. MIN.</v>
      </c>
      <c r="R1458" s="625"/>
      <c r="S1458" s="625"/>
      <c r="T1458" s="625"/>
      <c r="U1458" s="625"/>
      <c r="V1458" s="356">
        <f t="shared" si="3605"/>
        <v>0.34000007435679436</v>
      </c>
      <c r="W1458" s="356">
        <f t="shared" si="3606"/>
        <v>-22.219999996013939</v>
      </c>
      <c r="X1458" s="361" t="str">
        <f t="shared" si="3780"/>
        <v>NORTE</v>
      </c>
      <c r="Y1458" s="361" t="str">
        <f t="shared" si="3781"/>
        <v>OESTE</v>
      </c>
      <c r="Z1458" s="361" t="str">
        <f t="shared" si="3782"/>
        <v>NOROESTE</v>
      </c>
      <c r="AA1458" s="358">
        <f t="shared" si="3610"/>
        <v>1</v>
      </c>
      <c r="AB1458" s="359">
        <f t="shared" si="3783"/>
        <v>90</v>
      </c>
      <c r="AC1458" s="360"/>
    </row>
    <row r="1459" spans="1:29" ht="17.25" customHeight="1" x14ac:dyDescent="0.25">
      <c r="A1459" s="415" t="str">
        <f t="shared" si="3653"/>
        <v>MS 303</v>
      </c>
      <c r="B1459" s="661">
        <f t="shared" si="3784"/>
        <v>2</v>
      </c>
      <c r="C1459" s="661" t="str">
        <f t="shared" si="3785"/>
        <v>MS 303-2</v>
      </c>
      <c r="D1459" s="346">
        <f t="shared" si="3596"/>
        <v>42440</v>
      </c>
      <c r="E1459" s="347">
        <v>7161911.2363999998</v>
      </c>
      <c r="F1459" s="348">
        <v>665758.34340000001</v>
      </c>
      <c r="G1459" s="348">
        <v>902.51599999999996</v>
      </c>
      <c r="H1459" s="355">
        <f t="shared" si="3771"/>
        <v>0.75312680598592663</v>
      </c>
      <c r="I1459" s="356">
        <f t="shared" si="3772"/>
        <v>22.965016870211763</v>
      </c>
      <c r="J1459" s="356">
        <f t="shared" si="3773"/>
        <v>0</v>
      </c>
      <c r="K1459" s="356">
        <f t="shared" si="3774"/>
        <v>-55.100000000004457</v>
      </c>
      <c r="L1459" s="356">
        <f t="shared" si="3775"/>
        <v>0.10758954371227523</v>
      </c>
      <c r="M1459" s="356">
        <f t="shared" si="3776"/>
        <v>0</v>
      </c>
      <c r="N1459" s="361" t="str">
        <f t="shared" si="3777"/>
        <v>OK</v>
      </c>
      <c r="O1459" s="361" t="str">
        <f t="shared" si="3778"/>
        <v>OK</v>
      </c>
      <c r="P1459" s="361" t="str">
        <f t="shared" si="3779"/>
        <v>COND. MIN.</v>
      </c>
      <c r="Q1459" s="361" t="str">
        <f t="shared" si="3604"/>
        <v>COND. MIN.</v>
      </c>
      <c r="R1459" s="625"/>
      <c r="S1459" s="625"/>
      <c r="T1459" s="625"/>
      <c r="U1459" s="625"/>
      <c r="V1459" s="356">
        <f t="shared" si="3605"/>
        <v>0.48000002279877663</v>
      </c>
      <c r="W1459" s="356">
        <f t="shared" si="3606"/>
        <v>-22.959999996237457</v>
      </c>
      <c r="X1459" s="361" t="str">
        <f t="shared" si="3780"/>
        <v>NORTE</v>
      </c>
      <c r="Y1459" s="361" t="str">
        <f t="shared" si="3781"/>
        <v>OESTE</v>
      </c>
      <c r="Z1459" s="361" t="str">
        <f t="shared" si="3782"/>
        <v>NOROESTE</v>
      </c>
      <c r="AA1459" s="358">
        <f t="shared" si="3610"/>
        <v>0.99956464954288216</v>
      </c>
      <c r="AB1459" s="359">
        <f t="shared" si="3783"/>
        <v>88.309275329605768</v>
      </c>
      <c r="AC1459" s="360"/>
    </row>
    <row r="1460" spans="1:29" ht="17.25" customHeight="1" x14ac:dyDescent="0.25">
      <c r="A1460" s="415" t="str">
        <f t="shared" si="3653"/>
        <v>MS 303</v>
      </c>
      <c r="B1460" s="661">
        <f t="shared" si="3784"/>
        <v>3</v>
      </c>
      <c r="C1460" s="661" t="str">
        <f t="shared" si="3785"/>
        <v>MS 303-3</v>
      </c>
      <c r="D1460" s="346">
        <f t="shared" si="3596"/>
        <v>42447</v>
      </c>
      <c r="E1460" s="347">
        <v>7161911.2406000001</v>
      </c>
      <c r="F1460" s="348">
        <v>665758.33669999999</v>
      </c>
      <c r="G1460" s="348">
        <v>902.50099999999998</v>
      </c>
      <c r="H1460" s="355">
        <f t="shared" si="3771"/>
        <v>0.79075914802173974</v>
      </c>
      <c r="I1460" s="356">
        <f t="shared" si="3772"/>
        <v>23.647133019641188</v>
      </c>
      <c r="J1460" s="356">
        <f t="shared" si="3773"/>
        <v>-1.4999999999986358</v>
      </c>
      <c r="K1460" s="356">
        <f t="shared" si="3774"/>
        <v>-56.600000000003092</v>
      </c>
      <c r="L1460" s="356">
        <f t="shared" si="3775"/>
        <v>0.11296559257453424</v>
      </c>
      <c r="M1460" s="356">
        <f t="shared" si="3776"/>
        <v>0.2142857142855194</v>
      </c>
      <c r="N1460" s="361" t="str">
        <f t="shared" si="3777"/>
        <v>OK</v>
      </c>
      <c r="O1460" s="361" t="str">
        <f t="shared" si="3778"/>
        <v>OK</v>
      </c>
      <c r="P1460" s="361" t="str">
        <f t="shared" si="3779"/>
        <v>COND. MIN.</v>
      </c>
      <c r="Q1460" s="361" t="str">
        <f t="shared" si="3604"/>
        <v>COND. MIN.</v>
      </c>
      <c r="R1460" s="625"/>
      <c r="S1460" s="625"/>
      <c r="T1460" s="625"/>
      <c r="U1460" s="625"/>
      <c r="V1460" s="356">
        <f t="shared" si="3605"/>
        <v>0.90000005438923836</v>
      </c>
      <c r="W1460" s="356">
        <f t="shared" si="3606"/>
        <v>-23.629999998956919</v>
      </c>
      <c r="X1460" s="361" t="str">
        <f t="shared" si="3780"/>
        <v>NORTE</v>
      </c>
      <c r="Y1460" s="361" t="str">
        <f t="shared" si="3781"/>
        <v>OESTE</v>
      </c>
      <c r="Z1460" s="361" t="str">
        <f t="shared" si="3782"/>
        <v>NOROESTE</v>
      </c>
      <c r="AA1460" s="358">
        <f t="shared" si="3610"/>
        <v>0.99915433403805498</v>
      </c>
      <c r="AB1460" s="359">
        <f t="shared" si="3783"/>
        <v>87.643498796186279</v>
      </c>
      <c r="AC1460" s="360"/>
    </row>
    <row r="1461" spans="1:29" ht="17.25" customHeight="1" x14ac:dyDescent="0.25">
      <c r="A1461" s="415" t="str">
        <f t="shared" si="3653"/>
        <v>MS 303</v>
      </c>
      <c r="B1461" s="661">
        <f t="shared" si="3784"/>
        <v>4</v>
      </c>
      <c r="C1461" s="661" t="str">
        <f t="shared" si="3785"/>
        <v>MS 303-4</v>
      </c>
      <c r="D1461" s="346">
        <f>D165</f>
        <v>42461</v>
      </c>
      <c r="E1461" s="347">
        <v>7161911.2505999999</v>
      </c>
      <c r="F1461" s="348">
        <v>665758.33959999995</v>
      </c>
      <c r="G1461" s="348">
        <v>902.49099999999999</v>
      </c>
      <c r="H1461" s="355">
        <f t="shared" si="3771"/>
        <v>1.0412012068555507</v>
      </c>
      <c r="I1461" s="356">
        <f t="shared" si="3772"/>
        <v>23.417207353679238</v>
      </c>
      <c r="J1461" s="356">
        <f t="shared" si="3773"/>
        <v>-0.99999999999909051</v>
      </c>
      <c r="K1461" s="356">
        <f t="shared" si="3774"/>
        <v>-57.600000000002183</v>
      </c>
      <c r="L1461" s="356">
        <f t="shared" si="3775"/>
        <v>7.4371514775396483E-2</v>
      </c>
      <c r="M1461" s="356">
        <f t="shared" si="3776"/>
        <v>7.1428571428506463E-2</v>
      </c>
      <c r="N1461" s="361" t="str">
        <f t="shared" si="3777"/>
        <v>OK</v>
      </c>
      <c r="O1461" s="361" t="str">
        <f t="shared" si="3778"/>
        <v>OK</v>
      </c>
      <c r="P1461" s="361" t="str">
        <f t="shared" si="3779"/>
        <v>COND. MIN.</v>
      </c>
      <c r="Q1461" s="361" t="str">
        <f t="shared" si="3604"/>
        <v>COND. MIN.</v>
      </c>
      <c r="R1461" s="625"/>
      <c r="S1461" s="625"/>
      <c r="T1461" s="625"/>
      <c r="U1461" s="625"/>
      <c r="V1461" s="356">
        <f t="shared" si="3605"/>
        <v>1.9000000320374966</v>
      </c>
      <c r="W1461" s="356">
        <f t="shared" si="3606"/>
        <v>-23.340000002644956</v>
      </c>
      <c r="X1461" s="361" t="str">
        <f t="shared" si="3780"/>
        <v>NORTE</v>
      </c>
      <c r="Y1461" s="361" t="str">
        <f t="shared" si="3781"/>
        <v>OESTE</v>
      </c>
      <c r="Z1461" s="361" t="str">
        <f t="shared" si="3782"/>
        <v>NOROESTE</v>
      </c>
      <c r="AA1461" s="358">
        <f t="shared" si="3610"/>
        <v>0.99658411614005116</v>
      </c>
      <c r="AB1461" s="359">
        <f t="shared" si="3783"/>
        <v>85.262896421701669</v>
      </c>
      <c r="AC1461" s="360"/>
    </row>
    <row r="1462" spans="1:29" ht="17.25" customHeight="1" x14ac:dyDescent="0.25">
      <c r="A1462" s="416"/>
      <c r="B1462" s="661"/>
      <c r="C1462" s="661"/>
      <c r="D1462" s="393"/>
      <c r="E1462" s="381"/>
      <c r="F1462" s="382"/>
      <c r="G1462" s="382"/>
      <c r="H1462" s="439"/>
      <c r="I1462" s="383"/>
      <c r="J1462" s="383"/>
      <c r="K1462" s="383"/>
      <c r="L1462" s="383"/>
      <c r="M1462" s="383"/>
      <c r="N1462" s="384"/>
      <c r="O1462" s="384"/>
      <c r="P1462" s="384"/>
      <c r="Q1462" s="384"/>
      <c r="R1462" s="354"/>
      <c r="S1462" s="354"/>
      <c r="T1462" s="354"/>
      <c r="U1462" s="354"/>
      <c r="V1462" s="383"/>
      <c r="W1462" s="383"/>
      <c r="X1462" s="384"/>
      <c r="Y1462" s="384"/>
      <c r="Z1462" s="384"/>
      <c r="AA1462" s="383"/>
      <c r="AB1462" s="435"/>
      <c r="AC1462" s="451"/>
    </row>
    <row r="1463" spans="1:29" ht="17.25" customHeight="1" x14ac:dyDescent="0.25">
      <c r="A1463" s="415" t="s">
        <v>386</v>
      </c>
      <c r="B1463" s="661"/>
      <c r="C1463" s="661"/>
      <c r="D1463" s="346">
        <f>D167</f>
        <v>42468</v>
      </c>
      <c r="E1463" s="622">
        <v>7161911.3868000004</v>
      </c>
      <c r="F1463" s="622">
        <v>665758.52379999997</v>
      </c>
      <c r="G1463" s="631">
        <v>902.399</v>
      </c>
      <c r="H1463" s="350"/>
      <c r="I1463" s="350"/>
      <c r="J1463" s="350"/>
      <c r="K1463" s="350"/>
      <c r="L1463" s="350"/>
      <c r="M1463" s="350"/>
      <c r="N1463" s="351"/>
      <c r="O1463" s="351"/>
      <c r="P1463" s="351"/>
      <c r="Q1463" s="351"/>
      <c r="R1463" s="354"/>
      <c r="S1463" s="354"/>
      <c r="T1463" s="354"/>
      <c r="U1463" s="354"/>
      <c r="V1463" s="383"/>
      <c r="W1463" s="383"/>
      <c r="X1463" s="384"/>
      <c r="Y1463" s="384"/>
      <c r="Z1463" s="384"/>
      <c r="AA1463" s="383"/>
      <c r="AB1463" s="435"/>
      <c r="AC1463" s="451"/>
    </row>
    <row r="1464" spans="1:29" ht="17.25" customHeight="1" x14ac:dyDescent="0.25">
      <c r="A1464" s="415" t="str">
        <f t="shared" si="3653"/>
        <v>MS 303 A</v>
      </c>
      <c r="B1464" s="661"/>
      <c r="C1464" s="661"/>
      <c r="D1464" s="346">
        <f>D168</f>
        <v>42475</v>
      </c>
      <c r="E1464" s="622">
        <v>7161911.3994000005</v>
      </c>
      <c r="F1464" s="622">
        <v>665758.49549999996</v>
      </c>
      <c r="G1464" s="631">
        <v>902.37400000000002</v>
      </c>
      <c r="H1464" s="355">
        <f t="shared" si="3771"/>
        <v>3.0978218165653022</v>
      </c>
      <c r="I1464" s="356">
        <f>SQRT((E1464-$E$1463)^2+(F1464-$F$1463)^2)*100</f>
        <v>3.0978218165653022</v>
      </c>
      <c r="J1464" s="356">
        <f t="shared" si="3773"/>
        <v>-2.4999999999977263</v>
      </c>
      <c r="K1464" s="356">
        <f>(G1464-$G$1463)*100</f>
        <v>-2.4999999999977263</v>
      </c>
      <c r="L1464" s="356">
        <f t="shared" si="3775"/>
        <v>0.44254597379504318</v>
      </c>
      <c r="M1464" s="356">
        <f t="shared" si="3776"/>
        <v>0.3571428571425323</v>
      </c>
      <c r="N1464" s="361" t="str">
        <f t="shared" si="3777"/>
        <v>ATENÇÃO</v>
      </c>
      <c r="O1464" s="361" t="str">
        <f t="shared" si="3778"/>
        <v>ATENÇÃO</v>
      </c>
      <c r="P1464" s="361" t="str">
        <f t="shared" si="3779"/>
        <v>COND. MIN.</v>
      </c>
      <c r="Q1464" s="361" t="str">
        <f t="shared" ref="Q1464:Q1492" si="3786">IF(M1464&lt;=2,"COND. MIN.",IF(AND(2&lt;M1464, M1464&lt;=4),"ATENÇÃO",IF(AND(4&lt;M1464, M1464&lt;=10),"ALERTA","INTERVENÇÃO")))</f>
        <v>COND. MIN.</v>
      </c>
      <c r="R1464" s="625"/>
      <c r="S1464" s="625"/>
      <c r="T1464" s="625"/>
      <c r="U1464" s="625"/>
      <c r="V1464" s="356">
        <f>(E1464-$E$1463)*100</f>
        <v>1.2600000016391277</v>
      </c>
      <c r="W1464" s="356">
        <f>(F1464-$F$1463)*100</f>
        <v>-2.8300000005401671</v>
      </c>
      <c r="X1464" s="361" t="str">
        <f t="shared" si="3780"/>
        <v>NORTE</v>
      </c>
      <c r="Y1464" s="361" t="str">
        <f t="shared" si="3781"/>
        <v>OESTE</v>
      </c>
      <c r="Z1464" s="361" t="str">
        <f t="shared" si="3782"/>
        <v>NOROESTE</v>
      </c>
      <c r="AA1464" s="358">
        <f t="shared" ref="AA1464:AA1492" si="3787">ABS(ROUND(W1464,2)/ROUND(I1464,2))</f>
        <v>0.91290322580645156</v>
      </c>
      <c r="AB1464" s="359">
        <f t="shared" ref="AB1464:AB1492" si="3788">DEGREES(ASIN(AA1464))</f>
        <v>65.909690533274841</v>
      </c>
      <c r="AC1464" s="678" t="s">
        <v>408</v>
      </c>
    </row>
    <row r="1465" spans="1:29" ht="17.25" customHeight="1" x14ac:dyDescent="0.25">
      <c r="A1465" s="415" t="str">
        <f t="shared" si="3653"/>
        <v>MS 303 A</v>
      </c>
      <c r="B1465" s="661"/>
      <c r="C1465" s="661"/>
      <c r="D1465" s="346">
        <f>D169</f>
        <v>42482</v>
      </c>
      <c r="E1465" s="622">
        <v>7161911.3960999995</v>
      </c>
      <c r="F1465" s="622">
        <v>665758.50890000002</v>
      </c>
      <c r="G1465" s="631">
        <v>902.36099999999999</v>
      </c>
      <c r="H1465" s="355">
        <f t="shared" ref="H1465:H1466" si="3789">SQRT((E1465-E1464)^2+(F1465-F1464)^2)*100</f>
        <v>1.3800362585321599</v>
      </c>
      <c r="I1465" s="356">
        <f t="shared" ref="I1465:I1466" si="3790">SQRT((E1465-$E$1463)^2+(F1465-$F$1463)^2)*100</f>
        <v>1.7564167553716945</v>
      </c>
      <c r="J1465" s="356">
        <f t="shared" ref="J1465:J1466" si="3791">(G1465-G1464)*100</f>
        <v>-1.3000000000033651</v>
      </c>
      <c r="K1465" s="356">
        <f t="shared" ref="K1465:K1466" si="3792">(G1465-$G$1463)*100</f>
        <v>-3.8000000000010914</v>
      </c>
      <c r="L1465" s="356">
        <f t="shared" ref="L1465:L1466" si="3793">H1465/(D1465-D1464)</f>
        <v>0.19714803693316571</v>
      </c>
      <c r="M1465" s="356">
        <f t="shared" ref="M1465:M1466" si="3794">ABS(J1465/(D1465-D1464))</f>
        <v>0.18571428571476645</v>
      </c>
      <c r="N1465" s="361" t="str">
        <f t="shared" ref="N1465:N1466" si="3795">IF(L1465&lt;=0.25,"OK",IF(AND(0.25&lt;L1465,L1465&lt;=1),"ATENÇÃO",IF(AND(1&lt;L1465,L1465&lt;=4),"ALERTA",IF(AND(4&lt;L1465,L1465&lt;=14),"INTERVENÇÃO","PARALISAÇÃO"))))</f>
        <v>OK</v>
      </c>
      <c r="O1465" s="361" t="str">
        <f t="shared" ref="O1465:O1466" si="3796">IF(M1465&lt;=0.25,"OK",IF(AND(0.25&lt;M1465,M1465&lt;=1),"ATENÇÃO",IF(AND(1&lt;M1465,M1465&lt;=4),"ALERTA",IF(AND(4&lt;M1465,M1465&lt;=14),"INTERVENÇÃO","PARALISAÇÃO"))))</f>
        <v>OK</v>
      </c>
      <c r="P1465" s="361" t="str">
        <f t="shared" si="3779"/>
        <v>COND. MIN.</v>
      </c>
      <c r="Q1465" s="361" t="str">
        <f t="shared" si="3786"/>
        <v>COND. MIN.</v>
      </c>
      <c r="R1465" s="625"/>
      <c r="S1465" s="625"/>
      <c r="T1465" s="625"/>
      <c r="U1465" s="625"/>
      <c r="V1465" s="356">
        <f t="shared" ref="V1465:V1492" si="3797">(E1465-$E$1463)*100</f>
        <v>0.92999991029500961</v>
      </c>
      <c r="W1465" s="356">
        <f t="shared" ref="W1465:W1492" si="3798">(F1465-$F$1463)*100</f>
        <v>-1.4899999951012433</v>
      </c>
      <c r="X1465" s="361" t="str">
        <f t="shared" si="3780"/>
        <v>NORTE</v>
      </c>
      <c r="Y1465" s="361" t="str">
        <f t="shared" si="3781"/>
        <v>OESTE</v>
      </c>
      <c r="Z1465" s="361" t="str">
        <f t="shared" si="3782"/>
        <v>NOROESTE</v>
      </c>
      <c r="AA1465" s="358">
        <f t="shared" si="3787"/>
        <v>0.84659090909090906</v>
      </c>
      <c r="AB1465" s="359">
        <f t="shared" si="3788"/>
        <v>57.842791390654362</v>
      </c>
      <c r="AC1465" s="360"/>
    </row>
    <row r="1466" spans="1:29" ht="17.25" customHeight="1" x14ac:dyDescent="0.25">
      <c r="A1466" s="415" t="str">
        <f t="shared" si="3653"/>
        <v>MS 303 A</v>
      </c>
      <c r="B1466" s="661"/>
      <c r="C1466" s="661"/>
      <c r="D1466" s="633">
        <v>42496</v>
      </c>
      <c r="E1466" s="635">
        <v>7161911.4064999996</v>
      </c>
      <c r="F1466" s="635">
        <v>665758.49650000001</v>
      </c>
      <c r="G1466" s="623">
        <v>902.33500000000004</v>
      </c>
      <c r="H1466" s="355">
        <f t="shared" si="3789"/>
        <v>1.6183942682789327</v>
      </c>
      <c r="I1466" s="356">
        <f t="shared" si="3790"/>
        <v>3.3665709014861189</v>
      </c>
      <c r="J1466" s="356">
        <f t="shared" si="3791"/>
        <v>-2.5999999999953616</v>
      </c>
      <c r="K1466" s="356">
        <f t="shared" si="3792"/>
        <v>-6.399999999996453</v>
      </c>
      <c r="L1466" s="356">
        <f t="shared" si="3793"/>
        <v>0.11559959059135234</v>
      </c>
      <c r="M1466" s="356">
        <f t="shared" si="3794"/>
        <v>0.1857142857139544</v>
      </c>
      <c r="N1466" s="361" t="str">
        <f t="shared" si="3795"/>
        <v>OK</v>
      </c>
      <c r="O1466" s="361" t="str">
        <f t="shared" si="3796"/>
        <v>OK</v>
      </c>
      <c r="P1466" s="361" t="str">
        <f t="shared" si="3779"/>
        <v>COND. MIN.</v>
      </c>
      <c r="Q1466" s="361" t="str">
        <f t="shared" si="3786"/>
        <v>COND. MIN.</v>
      </c>
      <c r="R1466" s="625"/>
      <c r="S1466" s="625"/>
      <c r="T1466" s="625"/>
      <c r="U1466" s="625"/>
      <c r="V1466" s="356">
        <f t="shared" si="3797"/>
        <v>1.9699999131262302</v>
      </c>
      <c r="W1466" s="356">
        <f t="shared" si="3798"/>
        <v>-2.729999995790422</v>
      </c>
      <c r="X1466" s="361" t="str">
        <f t="shared" si="3780"/>
        <v>NORTE</v>
      </c>
      <c r="Y1466" s="361" t="str">
        <f t="shared" si="3781"/>
        <v>OESTE</v>
      </c>
      <c r="Z1466" s="361" t="str">
        <f t="shared" si="3782"/>
        <v>NOROESTE</v>
      </c>
      <c r="AA1466" s="358">
        <f t="shared" si="3787"/>
        <v>0.81008902077151335</v>
      </c>
      <c r="AB1466" s="359">
        <f t="shared" si="3788"/>
        <v>54.10462989804509</v>
      </c>
      <c r="AC1466" s="360"/>
    </row>
    <row r="1467" spans="1:29" ht="17.25" customHeight="1" x14ac:dyDescent="0.25">
      <c r="A1467" s="415" t="str">
        <f t="shared" si="3653"/>
        <v>MS 303 A</v>
      </c>
      <c r="B1467" s="661"/>
      <c r="C1467" s="661"/>
      <c r="D1467" s="346"/>
      <c r="E1467" s="347"/>
      <c r="F1467" s="348"/>
      <c r="G1467" s="348"/>
      <c r="H1467" s="355">
        <f t="shared" si="3771"/>
        <v>719278870.60733783</v>
      </c>
      <c r="I1467" s="356">
        <f t="shared" si="3772"/>
        <v>719278853.90049684</v>
      </c>
      <c r="J1467" s="356">
        <f t="shared" si="3773"/>
        <v>-90233.5</v>
      </c>
      <c r="K1467" s="356">
        <f t="shared" si="3774"/>
        <v>-90306.7</v>
      </c>
      <c r="L1467" s="356">
        <f t="shared" si="3775"/>
        <v>-16925.801736806709</v>
      </c>
      <c r="M1467" s="356">
        <f t="shared" si="3776"/>
        <v>2.1233410203313254</v>
      </c>
      <c r="N1467" s="361" t="str">
        <f t="shared" si="3777"/>
        <v>OK</v>
      </c>
      <c r="O1467" s="361" t="str">
        <f t="shared" si="3778"/>
        <v>ALERTA</v>
      </c>
      <c r="P1467" s="361" t="str">
        <f t="shared" si="3779"/>
        <v>COND. MIN.</v>
      </c>
      <c r="Q1467" s="361" t="str">
        <f t="shared" si="3786"/>
        <v>ATENÇÃO</v>
      </c>
      <c r="R1467" s="625"/>
      <c r="S1467" s="625"/>
      <c r="T1467" s="625"/>
      <c r="U1467" s="625"/>
      <c r="V1467" s="356">
        <f t="shared" si="3797"/>
        <v>-716191138.68000007</v>
      </c>
      <c r="W1467" s="356">
        <f t="shared" si="3798"/>
        <v>-66575852.379999995</v>
      </c>
      <c r="X1467" s="361" t="str">
        <f t="shared" si="3780"/>
        <v>SUL</v>
      </c>
      <c r="Y1467" s="361" t="str">
        <f t="shared" si="3781"/>
        <v>OESTE</v>
      </c>
      <c r="Z1467" s="361" t="str">
        <f t="shared" si="3782"/>
        <v>SUDOESTE</v>
      </c>
      <c r="AA1467" s="358">
        <f t="shared" si="3787"/>
        <v>9.2559168143230189E-2</v>
      </c>
      <c r="AB1467" s="359">
        <f t="shared" si="3788"/>
        <v>5.3108513658638064</v>
      </c>
      <c r="AC1467" s="360"/>
    </row>
    <row r="1468" spans="1:29" ht="17.25" customHeight="1" x14ac:dyDescent="0.25">
      <c r="A1468" s="415" t="str">
        <f t="shared" si="3653"/>
        <v>MS 303 A</v>
      </c>
      <c r="B1468" s="661"/>
      <c r="C1468" s="661"/>
      <c r="D1468" s="346"/>
      <c r="E1468" s="347"/>
      <c r="F1468" s="348"/>
      <c r="G1468" s="348"/>
      <c r="H1468" s="355">
        <f t="shared" si="3771"/>
        <v>0</v>
      </c>
      <c r="I1468" s="356">
        <f t="shared" si="3772"/>
        <v>719278853.90049684</v>
      </c>
      <c r="J1468" s="356">
        <f t="shared" si="3773"/>
        <v>0</v>
      </c>
      <c r="K1468" s="356">
        <f t="shared" si="3774"/>
        <v>-90306.7</v>
      </c>
      <c r="L1468" s="356" t="e">
        <f t="shared" si="3775"/>
        <v>#DIV/0!</v>
      </c>
      <c r="M1468" s="356" t="e">
        <f t="shared" si="3776"/>
        <v>#DIV/0!</v>
      </c>
      <c r="N1468" s="361" t="e">
        <f t="shared" si="3777"/>
        <v>#DIV/0!</v>
      </c>
      <c r="O1468" s="361" t="e">
        <f t="shared" si="3778"/>
        <v>#DIV/0!</v>
      </c>
      <c r="P1468" s="361" t="e">
        <f t="shared" si="3779"/>
        <v>#DIV/0!</v>
      </c>
      <c r="Q1468" s="361" t="e">
        <f t="shared" si="3786"/>
        <v>#DIV/0!</v>
      </c>
      <c r="R1468" s="625"/>
      <c r="S1468" s="625"/>
      <c r="T1468" s="625"/>
      <c r="U1468" s="625"/>
      <c r="V1468" s="356">
        <f t="shared" si="3797"/>
        <v>-716191138.68000007</v>
      </c>
      <c r="W1468" s="356">
        <f t="shared" si="3798"/>
        <v>-66575852.379999995</v>
      </c>
      <c r="X1468" s="361" t="str">
        <f t="shared" si="3780"/>
        <v>SUL</v>
      </c>
      <c r="Y1468" s="361" t="str">
        <f t="shared" si="3781"/>
        <v>OESTE</v>
      </c>
      <c r="Z1468" s="361" t="str">
        <f t="shared" si="3782"/>
        <v>SUDOESTE</v>
      </c>
      <c r="AA1468" s="358">
        <f t="shared" si="3787"/>
        <v>9.2559168143230189E-2</v>
      </c>
      <c r="AB1468" s="359">
        <f t="shared" si="3788"/>
        <v>5.3108513658638064</v>
      </c>
      <c r="AC1468" s="360"/>
    </row>
    <row r="1469" spans="1:29" ht="17.25" customHeight="1" x14ac:dyDescent="0.25">
      <c r="A1469" s="415" t="str">
        <f t="shared" si="3653"/>
        <v>MS 303 A</v>
      </c>
      <c r="B1469" s="661"/>
      <c r="C1469" s="661"/>
      <c r="D1469" s="346"/>
      <c r="E1469" s="347"/>
      <c r="F1469" s="348"/>
      <c r="G1469" s="348"/>
      <c r="H1469" s="355">
        <f t="shared" si="3771"/>
        <v>0</v>
      </c>
      <c r="I1469" s="356">
        <f t="shared" si="3772"/>
        <v>719278853.90049684</v>
      </c>
      <c r="J1469" s="356">
        <f t="shared" si="3773"/>
        <v>0</v>
      </c>
      <c r="K1469" s="356">
        <f t="shared" si="3774"/>
        <v>-90306.7</v>
      </c>
      <c r="L1469" s="356" t="e">
        <f t="shared" si="3775"/>
        <v>#DIV/0!</v>
      </c>
      <c r="M1469" s="356" t="e">
        <f t="shared" si="3776"/>
        <v>#DIV/0!</v>
      </c>
      <c r="N1469" s="361" t="e">
        <f t="shared" si="3777"/>
        <v>#DIV/0!</v>
      </c>
      <c r="O1469" s="361" t="e">
        <f t="shared" si="3778"/>
        <v>#DIV/0!</v>
      </c>
      <c r="P1469" s="361" t="e">
        <f t="shared" si="3779"/>
        <v>#DIV/0!</v>
      </c>
      <c r="Q1469" s="361" t="e">
        <f t="shared" si="3786"/>
        <v>#DIV/0!</v>
      </c>
      <c r="R1469" s="625"/>
      <c r="S1469" s="625"/>
      <c r="T1469" s="625"/>
      <c r="U1469" s="625"/>
      <c r="V1469" s="356">
        <f t="shared" si="3797"/>
        <v>-716191138.68000007</v>
      </c>
      <c r="W1469" s="356">
        <f t="shared" si="3798"/>
        <v>-66575852.379999995</v>
      </c>
      <c r="X1469" s="361" t="str">
        <f t="shared" si="3780"/>
        <v>SUL</v>
      </c>
      <c r="Y1469" s="361" t="str">
        <f t="shared" si="3781"/>
        <v>OESTE</v>
      </c>
      <c r="Z1469" s="361" t="str">
        <f t="shared" si="3782"/>
        <v>SUDOESTE</v>
      </c>
      <c r="AA1469" s="358">
        <f t="shared" si="3787"/>
        <v>9.2559168143230189E-2</v>
      </c>
      <c r="AB1469" s="359">
        <f t="shared" si="3788"/>
        <v>5.3108513658638064</v>
      </c>
      <c r="AC1469" s="360"/>
    </row>
    <row r="1470" spans="1:29" ht="17.25" customHeight="1" x14ac:dyDescent="0.25">
      <c r="A1470" s="415" t="str">
        <f t="shared" si="3653"/>
        <v>MS 303 A</v>
      </c>
      <c r="B1470" s="661"/>
      <c r="C1470" s="661"/>
      <c r="D1470" s="346"/>
      <c r="E1470" s="347"/>
      <c r="F1470" s="348"/>
      <c r="G1470" s="348"/>
      <c r="H1470" s="355">
        <f t="shared" si="3771"/>
        <v>0</v>
      </c>
      <c r="I1470" s="356">
        <f t="shared" si="3772"/>
        <v>719278853.90049684</v>
      </c>
      <c r="J1470" s="356">
        <f t="shared" si="3773"/>
        <v>0</v>
      </c>
      <c r="K1470" s="356">
        <f t="shared" si="3774"/>
        <v>-90306.7</v>
      </c>
      <c r="L1470" s="356" t="e">
        <f t="shared" si="3775"/>
        <v>#DIV/0!</v>
      </c>
      <c r="M1470" s="356" t="e">
        <f t="shared" si="3776"/>
        <v>#DIV/0!</v>
      </c>
      <c r="N1470" s="361" t="e">
        <f t="shared" si="3777"/>
        <v>#DIV/0!</v>
      </c>
      <c r="O1470" s="361" t="e">
        <f t="shared" si="3778"/>
        <v>#DIV/0!</v>
      </c>
      <c r="P1470" s="361" t="e">
        <f t="shared" si="3779"/>
        <v>#DIV/0!</v>
      </c>
      <c r="Q1470" s="361" t="e">
        <f t="shared" si="3786"/>
        <v>#DIV/0!</v>
      </c>
      <c r="R1470" s="625"/>
      <c r="S1470" s="625"/>
      <c r="T1470" s="625"/>
      <c r="U1470" s="625"/>
      <c r="V1470" s="356">
        <f t="shared" si="3797"/>
        <v>-716191138.68000007</v>
      </c>
      <c r="W1470" s="356">
        <f t="shared" si="3798"/>
        <v>-66575852.379999995</v>
      </c>
      <c r="X1470" s="361" t="str">
        <f t="shared" si="3780"/>
        <v>SUL</v>
      </c>
      <c r="Y1470" s="361" t="str">
        <f t="shared" si="3781"/>
        <v>OESTE</v>
      </c>
      <c r="Z1470" s="361" t="str">
        <f t="shared" si="3782"/>
        <v>SUDOESTE</v>
      </c>
      <c r="AA1470" s="358">
        <f t="shared" si="3787"/>
        <v>9.2559168143230189E-2</v>
      </c>
      <c r="AB1470" s="359">
        <f t="shared" si="3788"/>
        <v>5.3108513658638064</v>
      </c>
      <c r="AC1470" s="360"/>
    </row>
    <row r="1471" spans="1:29" ht="17.25" customHeight="1" x14ac:dyDescent="0.25">
      <c r="A1471" s="415" t="str">
        <f t="shared" si="3653"/>
        <v>MS 303 A</v>
      </c>
      <c r="B1471" s="661"/>
      <c r="C1471" s="661"/>
      <c r="D1471" s="346"/>
      <c r="E1471" s="347"/>
      <c r="F1471" s="348"/>
      <c r="G1471" s="348"/>
      <c r="H1471" s="355">
        <f t="shared" si="3771"/>
        <v>0</v>
      </c>
      <c r="I1471" s="356">
        <f t="shared" si="3772"/>
        <v>719278853.90049684</v>
      </c>
      <c r="J1471" s="356">
        <f t="shared" si="3773"/>
        <v>0</v>
      </c>
      <c r="K1471" s="356">
        <f t="shared" si="3774"/>
        <v>-90306.7</v>
      </c>
      <c r="L1471" s="356" t="e">
        <f t="shared" si="3775"/>
        <v>#DIV/0!</v>
      </c>
      <c r="M1471" s="356" t="e">
        <f t="shared" si="3776"/>
        <v>#DIV/0!</v>
      </c>
      <c r="N1471" s="361" t="e">
        <f t="shared" si="3777"/>
        <v>#DIV/0!</v>
      </c>
      <c r="O1471" s="361" t="e">
        <f t="shared" si="3778"/>
        <v>#DIV/0!</v>
      </c>
      <c r="P1471" s="361" t="e">
        <f t="shared" si="3779"/>
        <v>#DIV/0!</v>
      </c>
      <c r="Q1471" s="361" t="e">
        <f t="shared" si="3786"/>
        <v>#DIV/0!</v>
      </c>
      <c r="R1471" s="625"/>
      <c r="S1471" s="625"/>
      <c r="T1471" s="625"/>
      <c r="U1471" s="625"/>
      <c r="V1471" s="356">
        <f t="shared" si="3797"/>
        <v>-716191138.68000007</v>
      </c>
      <c r="W1471" s="356">
        <f t="shared" si="3798"/>
        <v>-66575852.379999995</v>
      </c>
      <c r="X1471" s="361" t="str">
        <f t="shared" si="3780"/>
        <v>SUL</v>
      </c>
      <c r="Y1471" s="361" t="str">
        <f t="shared" si="3781"/>
        <v>OESTE</v>
      </c>
      <c r="Z1471" s="361" t="str">
        <f t="shared" si="3782"/>
        <v>SUDOESTE</v>
      </c>
      <c r="AA1471" s="358">
        <f t="shared" si="3787"/>
        <v>9.2559168143230189E-2</v>
      </c>
      <c r="AB1471" s="359">
        <f t="shared" si="3788"/>
        <v>5.3108513658638064</v>
      </c>
      <c r="AC1471" s="360"/>
    </row>
    <row r="1472" spans="1:29" ht="17.25" customHeight="1" x14ac:dyDescent="0.25">
      <c r="A1472" s="415" t="str">
        <f t="shared" si="3653"/>
        <v>MS 303 A</v>
      </c>
      <c r="B1472" s="661"/>
      <c r="C1472" s="661"/>
      <c r="D1472" s="346"/>
      <c r="E1472" s="347"/>
      <c r="F1472" s="348"/>
      <c r="G1472" s="348"/>
      <c r="H1472" s="355">
        <f t="shared" si="3771"/>
        <v>0</v>
      </c>
      <c r="I1472" s="356">
        <f t="shared" si="3772"/>
        <v>719278853.90049684</v>
      </c>
      <c r="J1472" s="356">
        <f t="shared" si="3773"/>
        <v>0</v>
      </c>
      <c r="K1472" s="356">
        <f t="shared" si="3774"/>
        <v>-90306.7</v>
      </c>
      <c r="L1472" s="356" t="e">
        <f t="shared" si="3775"/>
        <v>#DIV/0!</v>
      </c>
      <c r="M1472" s="356" t="e">
        <f t="shared" si="3776"/>
        <v>#DIV/0!</v>
      </c>
      <c r="N1472" s="361" t="e">
        <f t="shared" si="3777"/>
        <v>#DIV/0!</v>
      </c>
      <c r="O1472" s="361" t="e">
        <f t="shared" si="3778"/>
        <v>#DIV/0!</v>
      </c>
      <c r="P1472" s="361" t="e">
        <f t="shared" si="3779"/>
        <v>#DIV/0!</v>
      </c>
      <c r="Q1472" s="361" t="e">
        <f t="shared" si="3786"/>
        <v>#DIV/0!</v>
      </c>
      <c r="R1472" s="625"/>
      <c r="S1472" s="625"/>
      <c r="T1472" s="625"/>
      <c r="U1472" s="625"/>
      <c r="V1472" s="356">
        <f t="shared" si="3797"/>
        <v>-716191138.68000007</v>
      </c>
      <c r="W1472" s="356">
        <f t="shared" si="3798"/>
        <v>-66575852.379999995</v>
      </c>
      <c r="X1472" s="361" t="str">
        <f t="shared" si="3780"/>
        <v>SUL</v>
      </c>
      <c r="Y1472" s="361" t="str">
        <f t="shared" si="3781"/>
        <v>OESTE</v>
      </c>
      <c r="Z1472" s="361" t="str">
        <f t="shared" si="3782"/>
        <v>SUDOESTE</v>
      </c>
      <c r="AA1472" s="358">
        <f t="shared" si="3787"/>
        <v>9.2559168143230189E-2</v>
      </c>
      <c r="AB1472" s="359">
        <f t="shared" si="3788"/>
        <v>5.3108513658638064</v>
      </c>
      <c r="AC1472" s="360"/>
    </row>
    <row r="1473" spans="1:29" ht="17.25" customHeight="1" x14ac:dyDescent="0.25">
      <c r="A1473" s="415" t="str">
        <f t="shared" si="3653"/>
        <v>MS 303 A</v>
      </c>
      <c r="B1473" s="661"/>
      <c r="C1473" s="661"/>
      <c r="D1473" s="346"/>
      <c r="E1473" s="347"/>
      <c r="F1473" s="348"/>
      <c r="G1473" s="348"/>
      <c r="H1473" s="355">
        <f t="shared" si="3771"/>
        <v>0</v>
      </c>
      <c r="I1473" s="356">
        <f t="shared" si="3772"/>
        <v>719278853.90049684</v>
      </c>
      <c r="J1473" s="356">
        <f t="shared" si="3773"/>
        <v>0</v>
      </c>
      <c r="K1473" s="356">
        <f t="shared" si="3774"/>
        <v>-90306.7</v>
      </c>
      <c r="L1473" s="356" t="e">
        <f t="shared" si="3775"/>
        <v>#DIV/0!</v>
      </c>
      <c r="M1473" s="356" t="e">
        <f t="shared" si="3776"/>
        <v>#DIV/0!</v>
      </c>
      <c r="N1473" s="361" t="e">
        <f t="shared" si="3777"/>
        <v>#DIV/0!</v>
      </c>
      <c r="O1473" s="361" t="e">
        <f t="shared" si="3778"/>
        <v>#DIV/0!</v>
      </c>
      <c r="P1473" s="361" t="e">
        <f t="shared" si="3779"/>
        <v>#DIV/0!</v>
      </c>
      <c r="Q1473" s="361" t="e">
        <f t="shared" si="3786"/>
        <v>#DIV/0!</v>
      </c>
      <c r="R1473" s="625"/>
      <c r="S1473" s="625"/>
      <c r="T1473" s="625"/>
      <c r="U1473" s="625"/>
      <c r="V1473" s="356">
        <f t="shared" si="3797"/>
        <v>-716191138.68000007</v>
      </c>
      <c r="W1473" s="356">
        <f t="shared" si="3798"/>
        <v>-66575852.379999995</v>
      </c>
      <c r="X1473" s="361" t="str">
        <f t="shared" si="3780"/>
        <v>SUL</v>
      </c>
      <c r="Y1473" s="361" t="str">
        <f t="shared" si="3781"/>
        <v>OESTE</v>
      </c>
      <c r="Z1473" s="361" t="str">
        <f t="shared" si="3782"/>
        <v>SUDOESTE</v>
      </c>
      <c r="AA1473" s="358">
        <f t="shared" si="3787"/>
        <v>9.2559168143230189E-2</v>
      </c>
      <c r="AB1473" s="359">
        <f t="shared" si="3788"/>
        <v>5.3108513658638064</v>
      </c>
      <c r="AC1473" s="360"/>
    </row>
    <row r="1474" spans="1:29" ht="17.25" customHeight="1" x14ac:dyDescent="0.25">
      <c r="A1474" s="415" t="str">
        <f t="shared" si="3653"/>
        <v>MS 303 A</v>
      </c>
      <c r="B1474" s="661"/>
      <c r="C1474" s="661"/>
      <c r="D1474" s="346"/>
      <c r="E1474" s="347"/>
      <c r="F1474" s="348"/>
      <c r="G1474" s="348"/>
      <c r="H1474" s="355">
        <f t="shared" si="3771"/>
        <v>0</v>
      </c>
      <c r="I1474" s="356">
        <f t="shared" si="3772"/>
        <v>719278853.90049684</v>
      </c>
      <c r="J1474" s="356">
        <f t="shared" si="3773"/>
        <v>0</v>
      </c>
      <c r="K1474" s="356">
        <f t="shared" si="3774"/>
        <v>-90306.7</v>
      </c>
      <c r="L1474" s="356" t="e">
        <f t="shared" si="3775"/>
        <v>#DIV/0!</v>
      </c>
      <c r="M1474" s="356" t="e">
        <f t="shared" si="3776"/>
        <v>#DIV/0!</v>
      </c>
      <c r="N1474" s="361" t="e">
        <f t="shared" si="3777"/>
        <v>#DIV/0!</v>
      </c>
      <c r="O1474" s="361" t="e">
        <f t="shared" si="3778"/>
        <v>#DIV/0!</v>
      </c>
      <c r="P1474" s="361" t="e">
        <f t="shared" si="3779"/>
        <v>#DIV/0!</v>
      </c>
      <c r="Q1474" s="361" t="e">
        <f t="shared" si="3786"/>
        <v>#DIV/0!</v>
      </c>
      <c r="R1474" s="625"/>
      <c r="S1474" s="625"/>
      <c r="T1474" s="625"/>
      <c r="U1474" s="625"/>
      <c r="V1474" s="356">
        <f t="shared" si="3797"/>
        <v>-716191138.68000007</v>
      </c>
      <c r="W1474" s="356">
        <f t="shared" si="3798"/>
        <v>-66575852.379999995</v>
      </c>
      <c r="X1474" s="361" t="str">
        <f t="shared" si="3780"/>
        <v>SUL</v>
      </c>
      <c r="Y1474" s="361" t="str">
        <f t="shared" si="3781"/>
        <v>OESTE</v>
      </c>
      <c r="Z1474" s="361" t="str">
        <f t="shared" si="3782"/>
        <v>SUDOESTE</v>
      </c>
      <c r="AA1474" s="358">
        <f t="shared" si="3787"/>
        <v>9.2559168143230189E-2</v>
      </c>
      <c r="AB1474" s="359">
        <f t="shared" si="3788"/>
        <v>5.3108513658638064</v>
      </c>
      <c r="AC1474" s="360"/>
    </row>
    <row r="1475" spans="1:29" ht="17.25" customHeight="1" x14ac:dyDescent="0.25">
      <c r="A1475" s="415" t="str">
        <f t="shared" si="3653"/>
        <v>MS 303 A</v>
      </c>
      <c r="B1475" s="661"/>
      <c r="C1475" s="661"/>
      <c r="D1475" s="346"/>
      <c r="E1475" s="347"/>
      <c r="F1475" s="348"/>
      <c r="G1475" s="348"/>
      <c r="H1475" s="355">
        <f t="shared" si="3771"/>
        <v>0</v>
      </c>
      <c r="I1475" s="356">
        <f t="shared" si="3772"/>
        <v>719278853.90049684</v>
      </c>
      <c r="J1475" s="356">
        <f t="shared" si="3773"/>
        <v>0</v>
      </c>
      <c r="K1475" s="356">
        <f t="shared" si="3774"/>
        <v>-90306.7</v>
      </c>
      <c r="L1475" s="356" t="e">
        <f t="shared" si="3775"/>
        <v>#DIV/0!</v>
      </c>
      <c r="M1475" s="356" t="e">
        <f t="shared" si="3776"/>
        <v>#DIV/0!</v>
      </c>
      <c r="N1475" s="361" t="e">
        <f t="shared" si="3777"/>
        <v>#DIV/0!</v>
      </c>
      <c r="O1475" s="361" t="e">
        <f t="shared" si="3778"/>
        <v>#DIV/0!</v>
      </c>
      <c r="P1475" s="361" t="e">
        <f t="shared" si="3779"/>
        <v>#DIV/0!</v>
      </c>
      <c r="Q1475" s="361" t="e">
        <f t="shared" si="3786"/>
        <v>#DIV/0!</v>
      </c>
      <c r="R1475" s="625"/>
      <c r="S1475" s="625"/>
      <c r="T1475" s="625"/>
      <c r="U1475" s="625"/>
      <c r="V1475" s="356">
        <f t="shared" si="3797"/>
        <v>-716191138.68000007</v>
      </c>
      <c r="W1475" s="356">
        <f t="shared" si="3798"/>
        <v>-66575852.379999995</v>
      </c>
      <c r="X1475" s="361" t="str">
        <f t="shared" si="3780"/>
        <v>SUL</v>
      </c>
      <c r="Y1475" s="361" t="str">
        <f t="shared" si="3781"/>
        <v>OESTE</v>
      </c>
      <c r="Z1475" s="361" t="str">
        <f t="shared" si="3782"/>
        <v>SUDOESTE</v>
      </c>
      <c r="AA1475" s="358">
        <f t="shared" si="3787"/>
        <v>9.2559168143230189E-2</v>
      </c>
      <c r="AB1475" s="359">
        <f t="shared" si="3788"/>
        <v>5.3108513658638064</v>
      </c>
      <c r="AC1475" s="360"/>
    </row>
    <row r="1476" spans="1:29" ht="17.25" customHeight="1" x14ac:dyDescent="0.25">
      <c r="A1476" s="415" t="str">
        <f t="shared" si="3653"/>
        <v>MS 303 A</v>
      </c>
      <c r="B1476" s="661"/>
      <c r="C1476" s="661"/>
      <c r="D1476" s="346"/>
      <c r="E1476" s="347"/>
      <c r="F1476" s="348"/>
      <c r="G1476" s="348"/>
      <c r="H1476" s="355">
        <f t="shared" si="3771"/>
        <v>0</v>
      </c>
      <c r="I1476" s="356">
        <f t="shared" si="3772"/>
        <v>719278853.90049684</v>
      </c>
      <c r="J1476" s="356">
        <f t="shared" si="3773"/>
        <v>0</v>
      </c>
      <c r="K1476" s="356">
        <f t="shared" si="3774"/>
        <v>-90306.7</v>
      </c>
      <c r="L1476" s="356" t="e">
        <f t="shared" si="3775"/>
        <v>#DIV/0!</v>
      </c>
      <c r="M1476" s="356" t="e">
        <f t="shared" si="3776"/>
        <v>#DIV/0!</v>
      </c>
      <c r="N1476" s="361" t="e">
        <f t="shared" si="3777"/>
        <v>#DIV/0!</v>
      </c>
      <c r="O1476" s="361" t="e">
        <f t="shared" si="3778"/>
        <v>#DIV/0!</v>
      </c>
      <c r="P1476" s="361" t="e">
        <f t="shared" si="3779"/>
        <v>#DIV/0!</v>
      </c>
      <c r="Q1476" s="361" t="e">
        <f t="shared" si="3786"/>
        <v>#DIV/0!</v>
      </c>
      <c r="R1476" s="625"/>
      <c r="S1476" s="625"/>
      <c r="T1476" s="625"/>
      <c r="U1476" s="625"/>
      <c r="V1476" s="356">
        <f t="shared" si="3797"/>
        <v>-716191138.68000007</v>
      </c>
      <c r="W1476" s="356">
        <f t="shared" si="3798"/>
        <v>-66575852.379999995</v>
      </c>
      <c r="X1476" s="361" t="str">
        <f t="shared" si="3780"/>
        <v>SUL</v>
      </c>
      <c r="Y1476" s="361" t="str">
        <f t="shared" si="3781"/>
        <v>OESTE</v>
      </c>
      <c r="Z1476" s="361" t="str">
        <f t="shared" si="3782"/>
        <v>SUDOESTE</v>
      </c>
      <c r="AA1476" s="358">
        <f t="shared" si="3787"/>
        <v>9.2559168143230189E-2</v>
      </c>
      <c r="AB1476" s="359">
        <f t="shared" si="3788"/>
        <v>5.3108513658638064</v>
      </c>
      <c r="AC1476" s="360"/>
    </row>
    <row r="1477" spans="1:29" ht="17.25" customHeight="1" x14ac:dyDescent="0.25">
      <c r="A1477" s="415" t="str">
        <f t="shared" si="3653"/>
        <v>MS 303 A</v>
      </c>
      <c r="B1477" s="661"/>
      <c r="C1477" s="661"/>
      <c r="D1477" s="346"/>
      <c r="E1477" s="347"/>
      <c r="F1477" s="348"/>
      <c r="G1477" s="348"/>
      <c r="H1477" s="355">
        <f t="shared" si="3771"/>
        <v>0</v>
      </c>
      <c r="I1477" s="356">
        <f t="shared" si="3772"/>
        <v>719278853.90049684</v>
      </c>
      <c r="J1477" s="356">
        <f t="shared" si="3773"/>
        <v>0</v>
      </c>
      <c r="K1477" s="356">
        <f t="shared" si="3774"/>
        <v>-90306.7</v>
      </c>
      <c r="L1477" s="356" t="e">
        <f t="shared" si="3775"/>
        <v>#DIV/0!</v>
      </c>
      <c r="M1477" s="356" t="e">
        <f t="shared" si="3776"/>
        <v>#DIV/0!</v>
      </c>
      <c r="N1477" s="361" t="e">
        <f t="shared" si="3777"/>
        <v>#DIV/0!</v>
      </c>
      <c r="O1477" s="361" t="e">
        <f t="shared" si="3778"/>
        <v>#DIV/0!</v>
      </c>
      <c r="P1477" s="361" t="e">
        <f t="shared" si="3779"/>
        <v>#DIV/0!</v>
      </c>
      <c r="Q1477" s="361" t="e">
        <f t="shared" si="3786"/>
        <v>#DIV/0!</v>
      </c>
      <c r="R1477" s="625"/>
      <c r="S1477" s="625"/>
      <c r="T1477" s="625"/>
      <c r="U1477" s="625"/>
      <c r="V1477" s="356">
        <f t="shared" si="3797"/>
        <v>-716191138.68000007</v>
      </c>
      <c r="W1477" s="356">
        <f t="shared" si="3798"/>
        <v>-66575852.379999995</v>
      </c>
      <c r="X1477" s="361" t="str">
        <f t="shared" si="3780"/>
        <v>SUL</v>
      </c>
      <c r="Y1477" s="361" t="str">
        <f t="shared" si="3781"/>
        <v>OESTE</v>
      </c>
      <c r="Z1477" s="361" t="str">
        <f t="shared" si="3782"/>
        <v>SUDOESTE</v>
      </c>
      <c r="AA1477" s="358">
        <f t="shared" si="3787"/>
        <v>9.2559168143230189E-2</v>
      </c>
      <c r="AB1477" s="359">
        <f t="shared" si="3788"/>
        <v>5.3108513658638064</v>
      </c>
      <c r="AC1477" s="360"/>
    </row>
    <row r="1478" spans="1:29" ht="17.25" customHeight="1" x14ac:dyDescent="0.25">
      <c r="A1478" s="415" t="str">
        <f t="shared" si="3653"/>
        <v>MS 303 A</v>
      </c>
      <c r="B1478" s="661"/>
      <c r="C1478" s="661"/>
      <c r="D1478" s="346"/>
      <c r="E1478" s="347"/>
      <c r="F1478" s="348"/>
      <c r="G1478" s="348"/>
      <c r="H1478" s="355">
        <f t="shared" si="3771"/>
        <v>0</v>
      </c>
      <c r="I1478" s="356">
        <f t="shared" si="3772"/>
        <v>719278853.90049684</v>
      </c>
      <c r="J1478" s="356">
        <f t="shared" si="3773"/>
        <v>0</v>
      </c>
      <c r="K1478" s="356">
        <f t="shared" si="3774"/>
        <v>-90306.7</v>
      </c>
      <c r="L1478" s="356" t="e">
        <f t="shared" si="3775"/>
        <v>#DIV/0!</v>
      </c>
      <c r="M1478" s="356" t="e">
        <f t="shared" si="3776"/>
        <v>#DIV/0!</v>
      </c>
      <c r="N1478" s="361" t="e">
        <f t="shared" si="3777"/>
        <v>#DIV/0!</v>
      </c>
      <c r="O1478" s="361" t="e">
        <f t="shared" si="3778"/>
        <v>#DIV/0!</v>
      </c>
      <c r="P1478" s="361" t="e">
        <f t="shared" si="3779"/>
        <v>#DIV/0!</v>
      </c>
      <c r="Q1478" s="361" t="e">
        <f t="shared" si="3786"/>
        <v>#DIV/0!</v>
      </c>
      <c r="R1478" s="625"/>
      <c r="S1478" s="625"/>
      <c r="T1478" s="625"/>
      <c r="U1478" s="625"/>
      <c r="V1478" s="356">
        <f t="shared" si="3797"/>
        <v>-716191138.68000007</v>
      </c>
      <c r="W1478" s="356">
        <f t="shared" si="3798"/>
        <v>-66575852.379999995</v>
      </c>
      <c r="X1478" s="361" t="str">
        <f t="shared" si="3780"/>
        <v>SUL</v>
      </c>
      <c r="Y1478" s="361" t="str">
        <f t="shared" si="3781"/>
        <v>OESTE</v>
      </c>
      <c r="Z1478" s="361" t="str">
        <f t="shared" si="3782"/>
        <v>SUDOESTE</v>
      </c>
      <c r="AA1478" s="358">
        <f t="shared" si="3787"/>
        <v>9.2559168143230189E-2</v>
      </c>
      <c r="AB1478" s="359">
        <f t="shared" si="3788"/>
        <v>5.3108513658638064</v>
      </c>
      <c r="AC1478" s="360"/>
    </row>
    <row r="1479" spans="1:29" ht="17.25" customHeight="1" x14ac:dyDescent="0.25">
      <c r="A1479" s="415" t="str">
        <f t="shared" si="3653"/>
        <v>MS 303 A</v>
      </c>
      <c r="B1479" s="661"/>
      <c r="C1479" s="661"/>
      <c r="D1479" s="346"/>
      <c r="E1479" s="347"/>
      <c r="F1479" s="348"/>
      <c r="G1479" s="348"/>
      <c r="H1479" s="355">
        <f t="shared" si="3771"/>
        <v>0</v>
      </c>
      <c r="I1479" s="356">
        <f t="shared" si="3772"/>
        <v>719278853.90049684</v>
      </c>
      <c r="J1479" s="356">
        <f t="shared" si="3773"/>
        <v>0</v>
      </c>
      <c r="K1479" s="356">
        <f t="shared" si="3774"/>
        <v>-90306.7</v>
      </c>
      <c r="L1479" s="356" t="e">
        <f t="shared" si="3775"/>
        <v>#DIV/0!</v>
      </c>
      <c r="M1479" s="356" t="e">
        <f t="shared" si="3776"/>
        <v>#DIV/0!</v>
      </c>
      <c r="N1479" s="361" t="e">
        <f t="shared" si="3777"/>
        <v>#DIV/0!</v>
      </c>
      <c r="O1479" s="361" t="e">
        <f t="shared" si="3778"/>
        <v>#DIV/0!</v>
      </c>
      <c r="P1479" s="361" t="e">
        <f t="shared" si="3779"/>
        <v>#DIV/0!</v>
      </c>
      <c r="Q1479" s="361" t="e">
        <f t="shared" si="3786"/>
        <v>#DIV/0!</v>
      </c>
      <c r="R1479" s="625"/>
      <c r="S1479" s="625"/>
      <c r="T1479" s="625"/>
      <c r="U1479" s="625"/>
      <c r="V1479" s="356">
        <f t="shared" si="3797"/>
        <v>-716191138.68000007</v>
      </c>
      <c r="W1479" s="356">
        <f t="shared" si="3798"/>
        <v>-66575852.379999995</v>
      </c>
      <c r="X1479" s="361" t="str">
        <f t="shared" si="3780"/>
        <v>SUL</v>
      </c>
      <c r="Y1479" s="361" t="str">
        <f t="shared" si="3781"/>
        <v>OESTE</v>
      </c>
      <c r="Z1479" s="361" t="str">
        <f t="shared" si="3782"/>
        <v>SUDOESTE</v>
      </c>
      <c r="AA1479" s="358">
        <f t="shared" si="3787"/>
        <v>9.2559168143230189E-2</v>
      </c>
      <c r="AB1479" s="359">
        <f t="shared" si="3788"/>
        <v>5.3108513658638064</v>
      </c>
      <c r="AC1479" s="360"/>
    </row>
    <row r="1480" spans="1:29" ht="17.25" customHeight="1" x14ac:dyDescent="0.25">
      <c r="A1480" s="415" t="str">
        <f t="shared" si="3653"/>
        <v>MS 303 A</v>
      </c>
      <c r="B1480" s="661"/>
      <c r="C1480" s="661"/>
      <c r="D1480" s="346"/>
      <c r="E1480" s="347"/>
      <c r="F1480" s="348"/>
      <c r="G1480" s="348"/>
      <c r="H1480" s="355">
        <f t="shared" si="3771"/>
        <v>0</v>
      </c>
      <c r="I1480" s="356">
        <f t="shared" si="3772"/>
        <v>719278853.90049684</v>
      </c>
      <c r="J1480" s="356">
        <f t="shared" si="3773"/>
        <v>0</v>
      </c>
      <c r="K1480" s="356">
        <f t="shared" si="3774"/>
        <v>-90306.7</v>
      </c>
      <c r="L1480" s="356" t="e">
        <f t="shared" si="3775"/>
        <v>#DIV/0!</v>
      </c>
      <c r="M1480" s="356" t="e">
        <f t="shared" si="3776"/>
        <v>#DIV/0!</v>
      </c>
      <c r="N1480" s="361" t="e">
        <f t="shared" si="3777"/>
        <v>#DIV/0!</v>
      </c>
      <c r="O1480" s="361" t="e">
        <f t="shared" si="3778"/>
        <v>#DIV/0!</v>
      </c>
      <c r="P1480" s="361" t="e">
        <f t="shared" si="3779"/>
        <v>#DIV/0!</v>
      </c>
      <c r="Q1480" s="361" t="e">
        <f t="shared" si="3786"/>
        <v>#DIV/0!</v>
      </c>
      <c r="R1480" s="625"/>
      <c r="S1480" s="625"/>
      <c r="T1480" s="625"/>
      <c r="U1480" s="625"/>
      <c r="V1480" s="356">
        <f t="shared" si="3797"/>
        <v>-716191138.68000007</v>
      </c>
      <c r="W1480" s="356">
        <f t="shared" si="3798"/>
        <v>-66575852.379999995</v>
      </c>
      <c r="X1480" s="361" t="str">
        <f t="shared" si="3780"/>
        <v>SUL</v>
      </c>
      <c r="Y1480" s="361" t="str">
        <f t="shared" si="3781"/>
        <v>OESTE</v>
      </c>
      <c r="Z1480" s="361" t="str">
        <f t="shared" si="3782"/>
        <v>SUDOESTE</v>
      </c>
      <c r="AA1480" s="358">
        <f t="shared" si="3787"/>
        <v>9.2559168143230189E-2</v>
      </c>
      <c r="AB1480" s="359">
        <f t="shared" si="3788"/>
        <v>5.3108513658638064</v>
      </c>
      <c r="AC1480" s="360"/>
    </row>
    <row r="1481" spans="1:29" ht="17.25" customHeight="1" x14ac:dyDescent="0.25">
      <c r="A1481" s="415" t="str">
        <f t="shared" si="3653"/>
        <v>MS 303 A</v>
      </c>
      <c r="B1481" s="661"/>
      <c r="C1481" s="661"/>
      <c r="D1481" s="346"/>
      <c r="E1481" s="347"/>
      <c r="F1481" s="348"/>
      <c r="G1481" s="348"/>
      <c r="H1481" s="355">
        <f t="shared" si="3771"/>
        <v>0</v>
      </c>
      <c r="I1481" s="356">
        <f t="shared" si="3772"/>
        <v>719278853.90049684</v>
      </c>
      <c r="J1481" s="356">
        <f t="shared" si="3773"/>
        <v>0</v>
      </c>
      <c r="K1481" s="356">
        <f t="shared" si="3774"/>
        <v>-90306.7</v>
      </c>
      <c r="L1481" s="356" t="e">
        <f t="shared" si="3775"/>
        <v>#DIV/0!</v>
      </c>
      <c r="M1481" s="356" t="e">
        <f t="shared" si="3776"/>
        <v>#DIV/0!</v>
      </c>
      <c r="N1481" s="361" t="e">
        <f t="shared" si="3777"/>
        <v>#DIV/0!</v>
      </c>
      <c r="O1481" s="361" t="e">
        <f t="shared" si="3778"/>
        <v>#DIV/0!</v>
      </c>
      <c r="P1481" s="361" t="e">
        <f t="shared" si="3779"/>
        <v>#DIV/0!</v>
      </c>
      <c r="Q1481" s="361" t="e">
        <f t="shared" si="3786"/>
        <v>#DIV/0!</v>
      </c>
      <c r="R1481" s="625"/>
      <c r="S1481" s="625"/>
      <c r="T1481" s="625"/>
      <c r="U1481" s="625"/>
      <c r="V1481" s="356">
        <f t="shared" si="3797"/>
        <v>-716191138.68000007</v>
      </c>
      <c r="W1481" s="356">
        <f t="shared" si="3798"/>
        <v>-66575852.379999995</v>
      </c>
      <c r="X1481" s="361" t="str">
        <f t="shared" si="3780"/>
        <v>SUL</v>
      </c>
      <c r="Y1481" s="361" t="str">
        <f t="shared" si="3781"/>
        <v>OESTE</v>
      </c>
      <c r="Z1481" s="361" t="str">
        <f t="shared" si="3782"/>
        <v>SUDOESTE</v>
      </c>
      <c r="AA1481" s="358">
        <f t="shared" si="3787"/>
        <v>9.2559168143230189E-2</v>
      </c>
      <c r="AB1481" s="359">
        <f t="shared" si="3788"/>
        <v>5.3108513658638064</v>
      </c>
      <c r="AC1481" s="360"/>
    </row>
    <row r="1482" spans="1:29" ht="17.25" customHeight="1" x14ac:dyDescent="0.25">
      <c r="A1482" s="415" t="str">
        <f t="shared" si="3653"/>
        <v>MS 303 A</v>
      </c>
      <c r="B1482" s="661"/>
      <c r="C1482" s="661"/>
      <c r="D1482" s="346"/>
      <c r="E1482" s="347"/>
      <c r="F1482" s="348"/>
      <c r="G1482" s="348"/>
      <c r="H1482" s="355">
        <f t="shared" si="3771"/>
        <v>0</v>
      </c>
      <c r="I1482" s="356">
        <f t="shared" si="3772"/>
        <v>719278853.90049684</v>
      </c>
      <c r="J1482" s="356">
        <f t="shared" si="3773"/>
        <v>0</v>
      </c>
      <c r="K1482" s="356">
        <f t="shared" si="3774"/>
        <v>-90306.7</v>
      </c>
      <c r="L1482" s="356" t="e">
        <f t="shared" si="3775"/>
        <v>#DIV/0!</v>
      </c>
      <c r="M1482" s="356" t="e">
        <f t="shared" si="3776"/>
        <v>#DIV/0!</v>
      </c>
      <c r="N1482" s="361" t="e">
        <f t="shared" si="3777"/>
        <v>#DIV/0!</v>
      </c>
      <c r="O1482" s="361" t="e">
        <f t="shared" si="3778"/>
        <v>#DIV/0!</v>
      </c>
      <c r="P1482" s="361" t="e">
        <f t="shared" si="3779"/>
        <v>#DIV/0!</v>
      </c>
      <c r="Q1482" s="361" t="e">
        <f t="shared" si="3786"/>
        <v>#DIV/0!</v>
      </c>
      <c r="R1482" s="625"/>
      <c r="S1482" s="625"/>
      <c r="T1482" s="625"/>
      <c r="U1482" s="625"/>
      <c r="V1482" s="356">
        <f t="shared" si="3797"/>
        <v>-716191138.68000007</v>
      </c>
      <c r="W1482" s="356">
        <f t="shared" si="3798"/>
        <v>-66575852.379999995</v>
      </c>
      <c r="X1482" s="361" t="str">
        <f t="shared" si="3780"/>
        <v>SUL</v>
      </c>
      <c r="Y1482" s="361" t="str">
        <f t="shared" si="3781"/>
        <v>OESTE</v>
      </c>
      <c r="Z1482" s="361" t="str">
        <f t="shared" si="3782"/>
        <v>SUDOESTE</v>
      </c>
      <c r="AA1482" s="358">
        <f t="shared" si="3787"/>
        <v>9.2559168143230189E-2</v>
      </c>
      <c r="AB1482" s="359">
        <f t="shared" si="3788"/>
        <v>5.3108513658638064</v>
      </c>
      <c r="AC1482" s="360"/>
    </row>
    <row r="1483" spans="1:29" ht="17.25" customHeight="1" x14ac:dyDescent="0.25">
      <c r="A1483" s="415" t="str">
        <f t="shared" si="3653"/>
        <v>MS 303 A</v>
      </c>
      <c r="B1483" s="661"/>
      <c r="C1483" s="661"/>
      <c r="D1483" s="346"/>
      <c r="E1483" s="347"/>
      <c r="F1483" s="348"/>
      <c r="G1483" s="348"/>
      <c r="H1483" s="355">
        <f t="shared" si="3771"/>
        <v>0</v>
      </c>
      <c r="I1483" s="356">
        <f t="shared" si="3772"/>
        <v>719278853.90049684</v>
      </c>
      <c r="J1483" s="356">
        <f t="shared" si="3773"/>
        <v>0</v>
      </c>
      <c r="K1483" s="356">
        <f t="shared" si="3774"/>
        <v>-90306.7</v>
      </c>
      <c r="L1483" s="356" t="e">
        <f t="shared" si="3775"/>
        <v>#DIV/0!</v>
      </c>
      <c r="M1483" s="356" t="e">
        <f t="shared" si="3776"/>
        <v>#DIV/0!</v>
      </c>
      <c r="N1483" s="361" t="e">
        <f t="shared" si="3777"/>
        <v>#DIV/0!</v>
      </c>
      <c r="O1483" s="361" t="e">
        <f t="shared" si="3778"/>
        <v>#DIV/0!</v>
      </c>
      <c r="P1483" s="361" t="e">
        <f t="shared" si="3779"/>
        <v>#DIV/0!</v>
      </c>
      <c r="Q1483" s="361" t="e">
        <f t="shared" si="3786"/>
        <v>#DIV/0!</v>
      </c>
      <c r="R1483" s="625"/>
      <c r="S1483" s="625"/>
      <c r="T1483" s="625"/>
      <c r="U1483" s="625"/>
      <c r="V1483" s="356">
        <f t="shared" si="3797"/>
        <v>-716191138.68000007</v>
      </c>
      <c r="W1483" s="356">
        <f t="shared" si="3798"/>
        <v>-66575852.379999995</v>
      </c>
      <c r="X1483" s="361" t="str">
        <f t="shared" si="3780"/>
        <v>SUL</v>
      </c>
      <c r="Y1483" s="361" t="str">
        <f t="shared" si="3781"/>
        <v>OESTE</v>
      </c>
      <c r="Z1483" s="361" t="str">
        <f t="shared" si="3782"/>
        <v>SUDOESTE</v>
      </c>
      <c r="AA1483" s="358">
        <f t="shared" si="3787"/>
        <v>9.2559168143230189E-2</v>
      </c>
      <c r="AB1483" s="359">
        <f t="shared" si="3788"/>
        <v>5.3108513658638064</v>
      </c>
      <c r="AC1483" s="360"/>
    </row>
    <row r="1484" spans="1:29" ht="17.25" customHeight="1" x14ac:dyDescent="0.25">
      <c r="A1484" s="415" t="str">
        <f t="shared" si="3653"/>
        <v>MS 303 A</v>
      </c>
      <c r="B1484" s="661"/>
      <c r="C1484" s="661"/>
      <c r="D1484" s="346"/>
      <c r="E1484" s="347"/>
      <c r="F1484" s="348"/>
      <c r="G1484" s="348"/>
      <c r="H1484" s="355">
        <f t="shared" si="3771"/>
        <v>0</v>
      </c>
      <c r="I1484" s="356">
        <f t="shared" si="3772"/>
        <v>719278853.90049684</v>
      </c>
      <c r="J1484" s="356">
        <f t="shared" si="3773"/>
        <v>0</v>
      </c>
      <c r="K1484" s="356">
        <f t="shared" si="3774"/>
        <v>-90306.7</v>
      </c>
      <c r="L1484" s="356" t="e">
        <f t="shared" si="3775"/>
        <v>#DIV/0!</v>
      </c>
      <c r="M1484" s="356" t="e">
        <f t="shared" si="3776"/>
        <v>#DIV/0!</v>
      </c>
      <c r="N1484" s="361" t="e">
        <f t="shared" si="3777"/>
        <v>#DIV/0!</v>
      </c>
      <c r="O1484" s="361" t="e">
        <f t="shared" si="3778"/>
        <v>#DIV/0!</v>
      </c>
      <c r="P1484" s="361" t="e">
        <f t="shared" si="3779"/>
        <v>#DIV/0!</v>
      </c>
      <c r="Q1484" s="361" t="e">
        <f t="shared" si="3786"/>
        <v>#DIV/0!</v>
      </c>
      <c r="R1484" s="625"/>
      <c r="S1484" s="625"/>
      <c r="T1484" s="625"/>
      <c r="U1484" s="625"/>
      <c r="V1484" s="356">
        <f t="shared" si="3797"/>
        <v>-716191138.68000007</v>
      </c>
      <c r="W1484" s="356">
        <f t="shared" si="3798"/>
        <v>-66575852.379999995</v>
      </c>
      <c r="X1484" s="361" t="str">
        <f t="shared" si="3780"/>
        <v>SUL</v>
      </c>
      <c r="Y1484" s="361" t="str">
        <f t="shared" si="3781"/>
        <v>OESTE</v>
      </c>
      <c r="Z1484" s="361" t="str">
        <f t="shared" si="3782"/>
        <v>SUDOESTE</v>
      </c>
      <c r="AA1484" s="358">
        <f t="shared" si="3787"/>
        <v>9.2559168143230189E-2</v>
      </c>
      <c r="AB1484" s="359">
        <f t="shared" si="3788"/>
        <v>5.3108513658638064</v>
      </c>
      <c r="AC1484" s="360"/>
    </row>
    <row r="1485" spans="1:29" ht="17.25" customHeight="1" x14ac:dyDescent="0.25">
      <c r="A1485" s="415" t="str">
        <f t="shared" si="3653"/>
        <v>MS 303 A</v>
      </c>
      <c r="B1485" s="661"/>
      <c r="C1485" s="661"/>
      <c r="D1485" s="346"/>
      <c r="E1485" s="347"/>
      <c r="F1485" s="348"/>
      <c r="G1485" s="348"/>
      <c r="H1485" s="355">
        <f t="shared" si="3771"/>
        <v>0</v>
      </c>
      <c r="I1485" s="356">
        <f t="shared" si="3772"/>
        <v>719278853.90049684</v>
      </c>
      <c r="J1485" s="356">
        <f t="shared" si="3773"/>
        <v>0</v>
      </c>
      <c r="K1485" s="356">
        <f t="shared" si="3774"/>
        <v>-90306.7</v>
      </c>
      <c r="L1485" s="356" t="e">
        <f t="shared" si="3775"/>
        <v>#DIV/0!</v>
      </c>
      <c r="M1485" s="356" t="e">
        <f t="shared" si="3776"/>
        <v>#DIV/0!</v>
      </c>
      <c r="N1485" s="361" t="e">
        <f t="shared" si="3777"/>
        <v>#DIV/0!</v>
      </c>
      <c r="O1485" s="361" t="e">
        <f t="shared" si="3778"/>
        <v>#DIV/0!</v>
      </c>
      <c r="P1485" s="361" t="e">
        <f t="shared" si="3779"/>
        <v>#DIV/0!</v>
      </c>
      <c r="Q1485" s="361" t="e">
        <f t="shared" si="3786"/>
        <v>#DIV/0!</v>
      </c>
      <c r="R1485" s="625"/>
      <c r="S1485" s="625"/>
      <c r="T1485" s="625"/>
      <c r="U1485" s="625"/>
      <c r="V1485" s="356">
        <f t="shared" si="3797"/>
        <v>-716191138.68000007</v>
      </c>
      <c r="W1485" s="356">
        <f t="shared" si="3798"/>
        <v>-66575852.379999995</v>
      </c>
      <c r="X1485" s="361" t="str">
        <f t="shared" si="3780"/>
        <v>SUL</v>
      </c>
      <c r="Y1485" s="361" t="str">
        <f t="shared" si="3781"/>
        <v>OESTE</v>
      </c>
      <c r="Z1485" s="361" t="str">
        <f t="shared" si="3782"/>
        <v>SUDOESTE</v>
      </c>
      <c r="AA1485" s="358">
        <f t="shared" si="3787"/>
        <v>9.2559168143230189E-2</v>
      </c>
      <c r="AB1485" s="359">
        <f t="shared" si="3788"/>
        <v>5.3108513658638064</v>
      </c>
      <c r="AC1485" s="360"/>
    </row>
    <row r="1486" spans="1:29" ht="17.25" customHeight="1" x14ac:dyDescent="0.25">
      <c r="A1486" s="415" t="str">
        <f t="shared" si="3653"/>
        <v>MS 303 A</v>
      </c>
      <c r="B1486" s="661"/>
      <c r="C1486" s="661"/>
      <c r="D1486" s="346"/>
      <c r="E1486" s="347"/>
      <c r="F1486" s="348"/>
      <c r="G1486" s="348"/>
      <c r="H1486" s="355">
        <f t="shared" si="3771"/>
        <v>0</v>
      </c>
      <c r="I1486" s="356">
        <f t="shared" si="3772"/>
        <v>719278853.90049684</v>
      </c>
      <c r="J1486" s="356">
        <f t="shared" si="3773"/>
        <v>0</v>
      </c>
      <c r="K1486" s="356">
        <f t="shared" si="3774"/>
        <v>-90306.7</v>
      </c>
      <c r="L1486" s="356" t="e">
        <f t="shared" si="3775"/>
        <v>#DIV/0!</v>
      </c>
      <c r="M1486" s="356" t="e">
        <f t="shared" si="3776"/>
        <v>#DIV/0!</v>
      </c>
      <c r="N1486" s="361" t="e">
        <f t="shared" si="3777"/>
        <v>#DIV/0!</v>
      </c>
      <c r="O1486" s="361" t="e">
        <f t="shared" si="3778"/>
        <v>#DIV/0!</v>
      </c>
      <c r="P1486" s="361" t="e">
        <f t="shared" si="3779"/>
        <v>#DIV/0!</v>
      </c>
      <c r="Q1486" s="361" t="e">
        <f t="shared" si="3786"/>
        <v>#DIV/0!</v>
      </c>
      <c r="R1486" s="625"/>
      <c r="S1486" s="625"/>
      <c r="T1486" s="625"/>
      <c r="U1486" s="625"/>
      <c r="V1486" s="356">
        <f t="shared" si="3797"/>
        <v>-716191138.68000007</v>
      </c>
      <c r="W1486" s="356">
        <f t="shared" si="3798"/>
        <v>-66575852.379999995</v>
      </c>
      <c r="X1486" s="361" t="str">
        <f t="shared" si="3780"/>
        <v>SUL</v>
      </c>
      <c r="Y1486" s="361" t="str">
        <f t="shared" si="3781"/>
        <v>OESTE</v>
      </c>
      <c r="Z1486" s="361" t="str">
        <f t="shared" si="3782"/>
        <v>SUDOESTE</v>
      </c>
      <c r="AA1486" s="358">
        <f t="shared" si="3787"/>
        <v>9.2559168143230189E-2</v>
      </c>
      <c r="AB1486" s="359">
        <f t="shared" si="3788"/>
        <v>5.3108513658638064</v>
      </c>
      <c r="AC1486" s="360"/>
    </row>
    <row r="1487" spans="1:29" ht="17.25" customHeight="1" x14ac:dyDescent="0.25">
      <c r="A1487" s="415" t="str">
        <f t="shared" si="3653"/>
        <v>MS 303 A</v>
      </c>
      <c r="B1487" s="661"/>
      <c r="C1487" s="661"/>
      <c r="D1487" s="346"/>
      <c r="E1487" s="347"/>
      <c r="F1487" s="348"/>
      <c r="G1487" s="348"/>
      <c r="H1487" s="355">
        <f t="shared" si="3771"/>
        <v>0</v>
      </c>
      <c r="I1487" s="356">
        <f t="shared" si="3772"/>
        <v>719278853.90049684</v>
      </c>
      <c r="J1487" s="356">
        <f t="shared" si="3773"/>
        <v>0</v>
      </c>
      <c r="K1487" s="356">
        <f t="shared" si="3774"/>
        <v>-90306.7</v>
      </c>
      <c r="L1487" s="356" t="e">
        <f t="shared" si="3775"/>
        <v>#DIV/0!</v>
      </c>
      <c r="M1487" s="356" t="e">
        <f t="shared" si="3776"/>
        <v>#DIV/0!</v>
      </c>
      <c r="N1487" s="361" t="e">
        <f t="shared" si="3777"/>
        <v>#DIV/0!</v>
      </c>
      <c r="O1487" s="361" t="e">
        <f t="shared" si="3778"/>
        <v>#DIV/0!</v>
      </c>
      <c r="P1487" s="361" t="e">
        <f t="shared" si="3779"/>
        <v>#DIV/0!</v>
      </c>
      <c r="Q1487" s="361" t="e">
        <f t="shared" si="3786"/>
        <v>#DIV/0!</v>
      </c>
      <c r="R1487" s="625"/>
      <c r="S1487" s="625"/>
      <c r="T1487" s="625"/>
      <c r="U1487" s="625"/>
      <c r="V1487" s="356">
        <f t="shared" si="3797"/>
        <v>-716191138.68000007</v>
      </c>
      <c r="W1487" s="356">
        <f t="shared" si="3798"/>
        <v>-66575852.379999995</v>
      </c>
      <c r="X1487" s="361" t="str">
        <f t="shared" si="3780"/>
        <v>SUL</v>
      </c>
      <c r="Y1487" s="361" t="str">
        <f t="shared" si="3781"/>
        <v>OESTE</v>
      </c>
      <c r="Z1487" s="361" t="str">
        <f t="shared" si="3782"/>
        <v>SUDOESTE</v>
      </c>
      <c r="AA1487" s="358">
        <f t="shared" si="3787"/>
        <v>9.2559168143230189E-2</v>
      </c>
      <c r="AB1487" s="359">
        <f t="shared" si="3788"/>
        <v>5.3108513658638064</v>
      </c>
      <c r="AC1487" s="360"/>
    </row>
    <row r="1488" spans="1:29" ht="17.25" customHeight="1" x14ac:dyDescent="0.25">
      <c r="A1488" s="415" t="str">
        <f t="shared" si="3653"/>
        <v>MS 303 A</v>
      </c>
      <c r="B1488" s="661"/>
      <c r="C1488" s="661"/>
      <c r="D1488" s="346"/>
      <c r="E1488" s="347"/>
      <c r="F1488" s="348"/>
      <c r="G1488" s="348"/>
      <c r="H1488" s="355">
        <f t="shared" si="3771"/>
        <v>0</v>
      </c>
      <c r="I1488" s="356">
        <f t="shared" si="3772"/>
        <v>719278853.90049684</v>
      </c>
      <c r="J1488" s="356">
        <f t="shared" si="3773"/>
        <v>0</v>
      </c>
      <c r="K1488" s="356">
        <f t="shared" si="3774"/>
        <v>-90306.7</v>
      </c>
      <c r="L1488" s="356" t="e">
        <f t="shared" si="3775"/>
        <v>#DIV/0!</v>
      </c>
      <c r="M1488" s="356" t="e">
        <f t="shared" si="3776"/>
        <v>#DIV/0!</v>
      </c>
      <c r="N1488" s="361" t="e">
        <f t="shared" si="3777"/>
        <v>#DIV/0!</v>
      </c>
      <c r="O1488" s="361" t="e">
        <f t="shared" si="3778"/>
        <v>#DIV/0!</v>
      </c>
      <c r="P1488" s="361" t="e">
        <f t="shared" si="3779"/>
        <v>#DIV/0!</v>
      </c>
      <c r="Q1488" s="361" t="e">
        <f t="shared" si="3786"/>
        <v>#DIV/0!</v>
      </c>
      <c r="R1488" s="625"/>
      <c r="S1488" s="625"/>
      <c r="T1488" s="625"/>
      <c r="U1488" s="625"/>
      <c r="V1488" s="356">
        <f t="shared" si="3797"/>
        <v>-716191138.68000007</v>
      </c>
      <c r="W1488" s="356">
        <f t="shared" si="3798"/>
        <v>-66575852.379999995</v>
      </c>
      <c r="X1488" s="361" t="str">
        <f t="shared" si="3780"/>
        <v>SUL</v>
      </c>
      <c r="Y1488" s="361" t="str">
        <f t="shared" si="3781"/>
        <v>OESTE</v>
      </c>
      <c r="Z1488" s="361" t="str">
        <f t="shared" si="3782"/>
        <v>SUDOESTE</v>
      </c>
      <c r="AA1488" s="358">
        <f t="shared" si="3787"/>
        <v>9.2559168143230189E-2</v>
      </c>
      <c r="AB1488" s="359">
        <f t="shared" si="3788"/>
        <v>5.3108513658638064</v>
      </c>
      <c r="AC1488" s="360"/>
    </row>
    <row r="1489" spans="1:29" ht="17.25" customHeight="1" x14ac:dyDescent="0.25">
      <c r="A1489" s="415" t="str">
        <f t="shared" si="3653"/>
        <v>MS 303 A</v>
      </c>
      <c r="B1489" s="661"/>
      <c r="C1489" s="661"/>
      <c r="D1489" s="346"/>
      <c r="E1489" s="347"/>
      <c r="F1489" s="348"/>
      <c r="G1489" s="348"/>
      <c r="H1489" s="355">
        <f t="shared" si="3771"/>
        <v>0</v>
      </c>
      <c r="I1489" s="356">
        <f t="shared" si="3772"/>
        <v>719278853.90049684</v>
      </c>
      <c r="J1489" s="356">
        <f t="shared" si="3773"/>
        <v>0</v>
      </c>
      <c r="K1489" s="356">
        <f t="shared" si="3774"/>
        <v>-90306.7</v>
      </c>
      <c r="L1489" s="356" t="e">
        <f t="shared" si="3775"/>
        <v>#DIV/0!</v>
      </c>
      <c r="M1489" s="356" t="e">
        <f t="shared" si="3776"/>
        <v>#DIV/0!</v>
      </c>
      <c r="N1489" s="361" t="e">
        <f t="shared" si="3777"/>
        <v>#DIV/0!</v>
      </c>
      <c r="O1489" s="361" t="e">
        <f t="shared" si="3778"/>
        <v>#DIV/0!</v>
      </c>
      <c r="P1489" s="361" t="e">
        <f t="shared" si="3779"/>
        <v>#DIV/0!</v>
      </c>
      <c r="Q1489" s="361" t="e">
        <f t="shared" si="3786"/>
        <v>#DIV/0!</v>
      </c>
      <c r="R1489" s="625"/>
      <c r="S1489" s="625"/>
      <c r="T1489" s="625"/>
      <c r="U1489" s="625"/>
      <c r="V1489" s="356">
        <f t="shared" si="3797"/>
        <v>-716191138.68000007</v>
      </c>
      <c r="W1489" s="356">
        <f t="shared" si="3798"/>
        <v>-66575852.379999995</v>
      </c>
      <c r="X1489" s="361" t="str">
        <f t="shared" si="3780"/>
        <v>SUL</v>
      </c>
      <c r="Y1489" s="361" t="str">
        <f t="shared" si="3781"/>
        <v>OESTE</v>
      </c>
      <c r="Z1489" s="361" t="str">
        <f t="shared" si="3782"/>
        <v>SUDOESTE</v>
      </c>
      <c r="AA1489" s="358">
        <f t="shared" si="3787"/>
        <v>9.2559168143230189E-2</v>
      </c>
      <c r="AB1489" s="359">
        <f t="shared" si="3788"/>
        <v>5.3108513658638064</v>
      </c>
      <c r="AC1489" s="360"/>
    </row>
    <row r="1490" spans="1:29" ht="17.25" customHeight="1" x14ac:dyDescent="0.25">
      <c r="A1490" s="415" t="str">
        <f t="shared" si="3653"/>
        <v>MS 303 A</v>
      </c>
      <c r="B1490" s="661"/>
      <c r="C1490" s="661"/>
      <c r="D1490" s="346"/>
      <c r="E1490" s="347"/>
      <c r="F1490" s="348"/>
      <c r="G1490" s="348"/>
      <c r="H1490" s="355">
        <f t="shared" si="3771"/>
        <v>0</v>
      </c>
      <c r="I1490" s="356">
        <f t="shared" si="3772"/>
        <v>719278853.90049684</v>
      </c>
      <c r="J1490" s="356">
        <f t="shared" si="3773"/>
        <v>0</v>
      </c>
      <c r="K1490" s="356">
        <f t="shared" si="3774"/>
        <v>-90306.7</v>
      </c>
      <c r="L1490" s="356" t="e">
        <f t="shared" si="3775"/>
        <v>#DIV/0!</v>
      </c>
      <c r="M1490" s="356" t="e">
        <f t="shared" si="3776"/>
        <v>#DIV/0!</v>
      </c>
      <c r="N1490" s="361" t="e">
        <f t="shared" si="3777"/>
        <v>#DIV/0!</v>
      </c>
      <c r="O1490" s="361" t="e">
        <f t="shared" si="3778"/>
        <v>#DIV/0!</v>
      </c>
      <c r="P1490" s="361" t="e">
        <f t="shared" si="3779"/>
        <v>#DIV/0!</v>
      </c>
      <c r="Q1490" s="361" t="e">
        <f t="shared" si="3786"/>
        <v>#DIV/0!</v>
      </c>
      <c r="R1490" s="625"/>
      <c r="S1490" s="625"/>
      <c r="T1490" s="625"/>
      <c r="U1490" s="625"/>
      <c r="V1490" s="356">
        <f t="shared" si="3797"/>
        <v>-716191138.68000007</v>
      </c>
      <c r="W1490" s="356">
        <f t="shared" si="3798"/>
        <v>-66575852.379999995</v>
      </c>
      <c r="X1490" s="361" t="str">
        <f t="shared" si="3780"/>
        <v>SUL</v>
      </c>
      <c r="Y1490" s="361" t="str">
        <f t="shared" si="3781"/>
        <v>OESTE</v>
      </c>
      <c r="Z1490" s="361" t="str">
        <f t="shared" si="3782"/>
        <v>SUDOESTE</v>
      </c>
      <c r="AA1490" s="358">
        <f t="shared" si="3787"/>
        <v>9.2559168143230189E-2</v>
      </c>
      <c r="AB1490" s="359">
        <f t="shared" si="3788"/>
        <v>5.3108513658638064</v>
      </c>
      <c r="AC1490" s="360"/>
    </row>
    <row r="1491" spans="1:29" ht="17.25" customHeight="1" x14ac:dyDescent="0.25">
      <c r="A1491" s="415" t="str">
        <f t="shared" si="3653"/>
        <v>MS 303 A</v>
      </c>
      <c r="B1491" s="661"/>
      <c r="C1491" s="661"/>
      <c r="D1491" s="346"/>
      <c r="E1491" s="347"/>
      <c r="F1491" s="348"/>
      <c r="G1491" s="348"/>
      <c r="H1491" s="355">
        <f t="shared" si="3771"/>
        <v>0</v>
      </c>
      <c r="I1491" s="356">
        <f t="shared" si="3772"/>
        <v>719278853.90049684</v>
      </c>
      <c r="J1491" s="356">
        <f t="shared" si="3773"/>
        <v>0</v>
      </c>
      <c r="K1491" s="356">
        <f t="shared" si="3774"/>
        <v>-90306.7</v>
      </c>
      <c r="L1491" s="356" t="e">
        <f t="shared" si="3775"/>
        <v>#DIV/0!</v>
      </c>
      <c r="M1491" s="356" t="e">
        <f t="shared" si="3776"/>
        <v>#DIV/0!</v>
      </c>
      <c r="N1491" s="361" t="e">
        <f t="shared" si="3777"/>
        <v>#DIV/0!</v>
      </c>
      <c r="O1491" s="361" t="e">
        <f t="shared" si="3778"/>
        <v>#DIV/0!</v>
      </c>
      <c r="P1491" s="361" t="e">
        <f t="shared" si="3779"/>
        <v>#DIV/0!</v>
      </c>
      <c r="Q1491" s="361" t="e">
        <f t="shared" si="3786"/>
        <v>#DIV/0!</v>
      </c>
      <c r="R1491" s="625"/>
      <c r="S1491" s="625"/>
      <c r="T1491" s="625"/>
      <c r="U1491" s="625"/>
      <c r="V1491" s="356">
        <f t="shared" si="3797"/>
        <v>-716191138.68000007</v>
      </c>
      <c r="W1491" s="356">
        <f t="shared" si="3798"/>
        <v>-66575852.379999995</v>
      </c>
      <c r="X1491" s="361" t="str">
        <f t="shared" si="3780"/>
        <v>SUL</v>
      </c>
      <c r="Y1491" s="361" t="str">
        <f t="shared" si="3781"/>
        <v>OESTE</v>
      </c>
      <c r="Z1491" s="361" t="str">
        <f t="shared" si="3782"/>
        <v>SUDOESTE</v>
      </c>
      <c r="AA1491" s="358">
        <f t="shared" si="3787"/>
        <v>9.2559168143230189E-2</v>
      </c>
      <c r="AB1491" s="359">
        <f t="shared" si="3788"/>
        <v>5.3108513658638064</v>
      </c>
      <c r="AC1491" s="360"/>
    </row>
    <row r="1492" spans="1:29" ht="17.25" customHeight="1" x14ac:dyDescent="0.25">
      <c r="A1492" s="415" t="str">
        <f t="shared" si="3653"/>
        <v>MS 303 A</v>
      </c>
      <c r="B1492" s="661"/>
      <c r="C1492" s="661"/>
      <c r="D1492" s="346"/>
      <c r="E1492" s="347"/>
      <c r="F1492" s="348"/>
      <c r="G1492" s="348"/>
      <c r="H1492" s="355">
        <f t="shared" si="3771"/>
        <v>0</v>
      </c>
      <c r="I1492" s="356">
        <f t="shared" si="3772"/>
        <v>719278853.90049684</v>
      </c>
      <c r="J1492" s="356">
        <f t="shared" si="3773"/>
        <v>0</v>
      </c>
      <c r="K1492" s="356">
        <f t="shared" si="3774"/>
        <v>-90306.7</v>
      </c>
      <c r="L1492" s="356" t="e">
        <f t="shared" si="3775"/>
        <v>#DIV/0!</v>
      </c>
      <c r="M1492" s="356" t="e">
        <f t="shared" si="3776"/>
        <v>#DIV/0!</v>
      </c>
      <c r="N1492" s="361" t="e">
        <f t="shared" si="3777"/>
        <v>#DIV/0!</v>
      </c>
      <c r="O1492" s="361" t="e">
        <f t="shared" si="3778"/>
        <v>#DIV/0!</v>
      </c>
      <c r="P1492" s="361" t="e">
        <f t="shared" si="3779"/>
        <v>#DIV/0!</v>
      </c>
      <c r="Q1492" s="361" t="e">
        <f t="shared" si="3786"/>
        <v>#DIV/0!</v>
      </c>
      <c r="R1492" s="625"/>
      <c r="S1492" s="625"/>
      <c r="T1492" s="625"/>
      <c r="U1492" s="625"/>
      <c r="V1492" s="356">
        <f t="shared" si="3797"/>
        <v>-716191138.68000007</v>
      </c>
      <c r="W1492" s="356">
        <f t="shared" si="3798"/>
        <v>-66575852.379999995</v>
      </c>
      <c r="X1492" s="361" t="str">
        <f t="shared" si="3780"/>
        <v>SUL</v>
      </c>
      <c r="Y1492" s="361" t="str">
        <f t="shared" si="3781"/>
        <v>OESTE</v>
      </c>
      <c r="Z1492" s="361" t="str">
        <f t="shared" si="3782"/>
        <v>SUDOESTE</v>
      </c>
      <c r="AA1492" s="358">
        <f t="shared" si="3787"/>
        <v>9.2559168143230189E-2</v>
      </c>
      <c r="AB1492" s="359">
        <f t="shared" si="3788"/>
        <v>5.3108513658638064</v>
      </c>
      <c r="AC1492" s="360"/>
    </row>
    <row r="1493" spans="1:29" ht="15" customHeight="1" x14ac:dyDescent="0.2">
      <c r="A1493" s="419"/>
      <c r="B1493" s="661">
        <f>IF(A1452=A1493,B1452+1,1)</f>
        <v>1</v>
      </c>
      <c r="C1493" s="661" t="str">
        <f t="shared" si="3626"/>
        <v>-1</v>
      </c>
      <c r="D1493" s="380"/>
      <c r="E1493" s="381"/>
      <c r="F1493" s="382"/>
      <c r="G1493" s="382"/>
      <c r="H1493" s="420"/>
      <c r="I1493" s="420"/>
      <c r="J1493" s="420"/>
      <c r="K1493" s="420"/>
      <c r="L1493" s="420"/>
      <c r="M1493" s="420"/>
      <c r="N1493" s="353"/>
      <c r="O1493" s="353"/>
      <c r="P1493" s="353"/>
      <c r="Q1493" s="353"/>
      <c r="R1493" s="450"/>
      <c r="S1493" s="450"/>
      <c r="T1493" s="354"/>
      <c r="U1493" s="354"/>
      <c r="V1493" s="383"/>
      <c r="W1493" s="383"/>
      <c r="X1493" s="384"/>
      <c r="Y1493" s="384"/>
      <c r="Z1493" s="384"/>
      <c r="AA1493" s="353"/>
      <c r="AB1493" s="353"/>
      <c r="AC1493" s="386"/>
    </row>
    <row r="1494" spans="1:29" ht="15" customHeight="1" x14ac:dyDescent="0.2">
      <c r="A1494" s="345" t="s">
        <v>121</v>
      </c>
      <c r="B1494" s="661">
        <f t="shared" ref="B1494:B1557" si="3799">IF(A1493=A1494,B1493+1,1)</f>
        <v>1</v>
      </c>
      <c r="C1494" s="661" t="str">
        <f t="shared" si="3626"/>
        <v>MS 401-1</v>
      </c>
      <c r="D1494" s="346">
        <f t="shared" ref="D1494:D1525" si="3800">D6</f>
        <v>41299</v>
      </c>
      <c r="E1494" s="347">
        <f>'LEITURAS INICIAIS'!C10</f>
        <v>7161893.6449999996</v>
      </c>
      <c r="F1494" s="348">
        <f>'LEITURAS INICIAIS'!D10</f>
        <v>665770.43420000002</v>
      </c>
      <c r="G1494" s="348">
        <f>'LEITURAS INICIAIS'!E10</f>
        <v>890.42499999999995</v>
      </c>
      <c r="H1494" s="350"/>
      <c r="I1494" s="350"/>
      <c r="J1494" s="350"/>
      <c r="K1494" s="350"/>
      <c r="L1494" s="350"/>
      <c r="M1494" s="350"/>
      <c r="N1494" s="351"/>
      <c r="O1494" s="351"/>
      <c r="P1494" s="351"/>
      <c r="Q1494" s="351"/>
      <c r="R1494" s="632"/>
      <c r="S1494" s="632"/>
      <c r="T1494" s="354"/>
      <c r="U1494" s="354"/>
      <c r="V1494" s="383"/>
      <c r="W1494" s="383"/>
      <c r="X1494" s="384"/>
      <c r="Y1494" s="384"/>
      <c r="Z1494" s="384"/>
      <c r="AA1494" s="353"/>
      <c r="AB1494" s="353"/>
      <c r="AC1494" s="386"/>
    </row>
    <row r="1495" spans="1:29" ht="17.25" customHeight="1" x14ac:dyDescent="0.25">
      <c r="A1495" s="345" t="str">
        <f>A1494</f>
        <v>MS 401</v>
      </c>
      <c r="B1495" s="661">
        <f t="shared" si="3799"/>
        <v>2</v>
      </c>
      <c r="C1495" s="661" t="str">
        <f t="shared" si="3626"/>
        <v>MS 401-2</v>
      </c>
      <c r="D1495" s="346">
        <f t="shared" si="3800"/>
        <v>41306</v>
      </c>
      <c r="E1495" s="347">
        <v>7161893.6390000004</v>
      </c>
      <c r="F1495" s="348">
        <v>665770.43779999996</v>
      </c>
      <c r="G1495" s="348">
        <v>890.42499999999995</v>
      </c>
      <c r="H1495" s="355">
        <f>SQRT((E1495-E1494)^2+(F1495-F1494)^2)*100</f>
        <v>0.69971414881172689</v>
      </c>
      <c r="I1495" s="356">
        <f>SQRT((E1495-$E$1494)^2+(F1495-$F$1494)^2)*100</f>
        <v>0.69971414881172689</v>
      </c>
      <c r="J1495" s="356">
        <f>(G1495-G1494)*100</f>
        <v>0</v>
      </c>
      <c r="K1495" s="356">
        <f>(G1495-$G$1494)*100</f>
        <v>0</v>
      </c>
      <c r="L1495" s="356">
        <f>H1495/(D1495-D1494)</f>
        <v>9.995916411596098E-2</v>
      </c>
      <c r="M1495" s="356">
        <f>ABS(J1495/(D1495-D1494))</f>
        <v>0</v>
      </c>
      <c r="N1495" s="361" t="str">
        <f t="shared" ref="N1495" si="3801">IF(L1495&lt;=0.25,"OK",IF(AND(0.25&lt;L1495,L1495&lt;=1),"ATENÇÃO",IF(AND(1&lt;L1495,L1495&lt;=4),"ALERTA",IF(AND(4&lt;L1495,L1495&lt;=14),"INTERVENÇÃO","PARALISAÇÃO"))))</f>
        <v>OK</v>
      </c>
      <c r="O1495" s="361" t="str">
        <f t="shared" ref="O1495" si="3802">IF(M1495&lt;=0.25,"OK",IF(AND(0.25&lt;M1495,M1495&lt;=1),"ATENÇÃO",IF(AND(1&lt;M1495,M1495&lt;=4),"ALERTA",IF(AND(4&lt;M1495,M1495&lt;=14),"INTERVENÇÃO","PARALISAÇÃO"))))</f>
        <v>OK</v>
      </c>
      <c r="P1495" s="361" t="str">
        <f t="shared" ref="P1495" si="3803">IF(L1495&lt;=1,"COND. MIN.",IF(AND(1&lt;L1495, L1495&lt;=2),"ATENÇÃO",IF(AND(2&lt;L1495,L1495&lt;=5),"ALERTA","INTERVENÇÃO")))</f>
        <v>COND. MIN.</v>
      </c>
      <c r="Q1495" s="361" t="str">
        <f t="shared" ref="Q1495:Q1526" si="3804">IF(M1495&lt;=2,"COND. MIN.",IF(AND(2&lt;M1495, M1495&lt;=4),"ATENÇÃO",IF(AND(4&lt;M1495, M1495&lt;=10),"ALERTA","INTERVENÇÃO")))</f>
        <v>COND. MIN.</v>
      </c>
      <c r="R1495" s="625"/>
      <c r="S1495" s="625"/>
      <c r="T1495" s="625"/>
      <c r="U1495" s="625"/>
      <c r="V1495" s="356">
        <f t="shared" ref="V1495:V1526" si="3805">(E1495-$E$1494)*100</f>
        <v>-0.59999991208314896</v>
      </c>
      <c r="W1495" s="356">
        <f t="shared" ref="W1495:W1526" si="3806">(F1495-$F$1494)*100</f>
        <v>0.3599999938160181</v>
      </c>
      <c r="X1495" s="361" t="str">
        <f>IF(V1495&gt;0,"NORTE","SUL")</f>
        <v>SUL</v>
      </c>
      <c r="Y1495" s="361" t="str">
        <f>IF(W1495&gt;0,"LESTE","OESTE")</f>
        <v>LESTE</v>
      </c>
      <c r="Z1495" s="361" t="str">
        <f>IF(AND(X1495="SUL", Y1495="LESTE"),"SUDESTE", IF(AND(X1495="SUL", Y1495="OESTE"), "SUDOESTE", IF(AND(X1495="NORTE", Y1495="LESTE"), "NORDESTE", "NOROESTE")))</f>
        <v>SUDESTE</v>
      </c>
      <c r="AA1495" s="358">
        <f t="shared" ref="AA1495:AA1526" si="3807">ABS(ROUND(W1495,2)/ROUND(I1495,2))</f>
        <v>0.51428571428571435</v>
      </c>
      <c r="AB1495" s="359">
        <f t="shared" ref="AB1495" si="3808">DEGREES(ASIN(AA1495))</f>
        <v>30.94972307885935</v>
      </c>
      <c r="AC1495" s="360"/>
    </row>
    <row r="1496" spans="1:29" ht="17.25" customHeight="1" x14ac:dyDescent="0.25">
      <c r="A1496" s="345" t="str">
        <f t="shared" ref="A1496:A1559" si="3809">A1495</f>
        <v>MS 401</v>
      </c>
      <c r="B1496" s="661">
        <f t="shared" si="3799"/>
        <v>3</v>
      </c>
      <c r="C1496" s="661" t="str">
        <f t="shared" si="3626"/>
        <v>MS 401-3</v>
      </c>
      <c r="D1496" s="346">
        <f t="shared" si="3800"/>
        <v>41313</v>
      </c>
      <c r="E1496" s="347">
        <v>7161893.6408000002</v>
      </c>
      <c r="F1496" s="348">
        <v>665770.42590000003</v>
      </c>
      <c r="G1496" s="348">
        <v>890.41</v>
      </c>
      <c r="H1496" s="355">
        <f t="shared" ref="H1496:H1529" si="3810">SQRT((E1496-E1495)^2+(F1496-F1495)^2)*100</f>
        <v>1.2035364442506948</v>
      </c>
      <c r="I1496" s="356">
        <f t="shared" ref="I1496:I1529" si="3811">SQRT((E1496-$E$1494)^2+(F1496-$F$1494)^2)*100</f>
        <v>0.93021499993796142</v>
      </c>
      <c r="J1496" s="356">
        <f t="shared" ref="J1496:J1529" si="3812">(G1496-G1495)*100</f>
        <v>-1.4999999999986358</v>
      </c>
      <c r="K1496" s="356">
        <f>(G1496-$G$1494)*100</f>
        <v>-1.4999999999986358</v>
      </c>
      <c r="L1496" s="356">
        <f>H1496/(D1496-D1495)</f>
        <v>0.17193377775009927</v>
      </c>
      <c r="M1496" s="356">
        <f t="shared" ref="M1496:M1529" si="3813">ABS(J1496/(D1496-D1495))</f>
        <v>0.2142857142855194</v>
      </c>
      <c r="N1496" s="361" t="str">
        <f t="shared" ref="N1496:N1559" si="3814">IF(L1496&lt;=0.25,"OK",IF(AND(0.25&lt;L1496,L1496&lt;=1),"ATENÇÃO",IF(AND(1&lt;L1496,L1496&lt;=4),"ALERTA",IF(AND(4&lt;L1496,L1496&lt;=14),"INTERVENÇÃO","PARALISAÇÃO"))))</f>
        <v>OK</v>
      </c>
      <c r="O1496" s="361" t="str">
        <f t="shared" ref="O1496:O1559" si="3815">IF(M1496&lt;=0.25,"OK",IF(AND(0.25&lt;M1496,M1496&lt;=1),"ATENÇÃO",IF(AND(1&lt;M1496,M1496&lt;=4),"ALERTA",IF(AND(4&lt;M1496,M1496&lt;=14),"INTERVENÇÃO","PARALISAÇÃO"))))</f>
        <v>OK</v>
      </c>
      <c r="P1496" s="361" t="str">
        <f t="shared" ref="P1496:P1559" si="3816">IF(L1496&lt;=1,"COND. MIN.",IF(AND(1&lt;L1496, L1496&lt;=2),"ATENÇÃO",IF(AND(2&lt;L1496,L1496&lt;=5),"ALERTA","INTERVENÇÃO")))</f>
        <v>COND. MIN.</v>
      </c>
      <c r="Q1496" s="361" t="str">
        <f t="shared" si="3804"/>
        <v>COND. MIN.</v>
      </c>
      <c r="R1496" s="625"/>
      <c r="S1496" s="625"/>
      <c r="T1496" s="625"/>
      <c r="U1496" s="625"/>
      <c r="V1496" s="356">
        <f t="shared" si="3805"/>
        <v>-0.41999993845820427</v>
      </c>
      <c r="W1496" s="356">
        <f t="shared" si="3806"/>
        <v>-0.82999999867752194</v>
      </c>
      <c r="X1496" s="361" t="str">
        <f t="shared" ref="X1496:X1559" si="3817">IF(V1496&gt;0,"NORTE","SUL")</f>
        <v>SUL</v>
      </c>
      <c r="Y1496" s="361" t="str">
        <f t="shared" ref="Y1496:Y1559" si="3818">IF(W1496&gt;0,"LESTE","OESTE")</f>
        <v>OESTE</v>
      </c>
      <c r="Z1496" s="361" t="str">
        <f t="shared" ref="Z1496:Z1559" si="3819">IF(AND(X1496="SUL", Y1496="LESTE"),"SUDESTE", IF(AND(X1496="SUL", Y1496="OESTE"), "SUDOESTE", IF(AND(X1496="NORTE", Y1496="LESTE"), "NORDESTE", "NOROESTE")))</f>
        <v>SUDOESTE</v>
      </c>
      <c r="AA1496" s="358">
        <f t="shared" si="3807"/>
        <v>0.89247311827956977</v>
      </c>
      <c r="AB1496" s="359">
        <f t="shared" ref="AB1496:AB1559" si="3820">DEGREES(ASIN(AA1496))</f>
        <v>63.185682038051404</v>
      </c>
      <c r="AC1496" s="360"/>
    </row>
    <row r="1497" spans="1:29" ht="17.25" customHeight="1" x14ac:dyDescent="0.25">
      <c r="A1497" s="345" t="str">
        <f t="shared" si="3809"/>
        <v>MS 401</v>
      </c>
      <c r="B1497" s="661">
        <f t="shared" si="3799"/>
        <v>4</v>
      </c>
      <c r="C1497" s="661" t="str">
        <f t="shared" si="3626"/>
        <v>MS 401-4</v>
      </c>
      <c r="D1497" s="346">
        <f t="shared" si="3800"/>
        <v>41320</v>
      </c>
      <c r="E1497" s="347">
        <v>7161893.6297000004</v>
      </c>
      <c r="F1497" s="348">
        <v>665770.4192</v>
      </c>
      <c r="G1497" s="348">
        <v>890.40800000000002</v>
      </c>
      <c r="H1497" s="355">
        <f t="shared" si="3810"/>
        <v>1.2965338224280885</v>
      </c>
      <c r="I1497" s="356">
        <f t="shared" si="3811"/>
        <v>2.1426385009265636</v>
      </c>
      <c r="J1497" s="356">
        <f t="shared" si="3812"/>
        <v>-0.19999999999527063</v>
      </c>
      <c r="K1497" s="356">
        <f t="shared" ref="K1497:K1529" si="3821">(G1497-$G$1494)*100</f>
        <v>-1.6999999999939064</v>
      </c>
      <c r="L1497" s="356">
        <f>H1497/(D1497-D1496)</f>
        <v>0.18521911748972691</v>
      </c>
      <c r="M1497" s="356">
        <f t="shared" si="3813"/>
        <v>2.8571428570752948E-2</v>
      </c>
      <c r="N1497" s="361" t="str">
        <f t="shared" si="3814"/>
        <v>OK</v>
      </c>
      <c r="O1497" s="361" t="str">
        <f t="shared" si="3815"/>
        <v>OK</v>
      </c>
      <c r="P1497" s="361" t="str">
        <f t="shared" si="3816"/>
        <v>COND. MIN.</v>
      </c>
      <c r="Q1497" s="361" t="str">
        <f t="shared" si="3804"/>
        <v>COND. MIN.</v>
      </c>
      <c r="R1497" s="625"/>
      <c r="S1497" s="625"/>
      <c r="T1497" s="625"/>
      <c r="U1497" s="625"/>
      <c r="V1497" s="356">
        <f t="shared" si="3805"/>
        <v>-1.529999915510416</v>
      </c>
      <c r="W1497" s="356">
        <f t="shared" si="3806"/>
        <v>-1.5000000013969839</v>
      </c>
      <c r="X1497" s="361" t="str">
        <f t="shared" si="3817"/>
        <v>SUL</v>
      </c>
      <c r="Y1497" s="361" t="str">
        <f t="shared" si="3818"/>
        <v>OESTE</v>
      </c>
      <c r="Z1497" s="361" t="str">
        <f t="shared" si="3819"/>
        <v>SUDOESTE</v>
      </c>
      <c r="AA1497" s="358">
        <f t="shared" si="3807"/>
        <v>0.7009345794392523</v>
      </c>
      <c r="AB1497" s="359">
        <f t="shared" si="3820"/>
        <v>44.502033613779254</v>
      </c>
      <c r="AC1497" s="360"/>
    </row>
    <row r="1498" spans="1:29" ht="17.25" customHeight="1" x14ac:dyDescent="0.25">
      <c r="A1498" s="345" t="str">
        <f t="shared" si="3809"/>
        <v>MS 401</v>
      </c>
      <c r="B1498" s="661">
        <f t="shared" si="3799"/>
        <v>5</v>
      </c>
      <c r="C1498" s="661" t="str">
        <f t="shared" si="3626"/>
        <v>MS 401-5</v>
      </c>
      <c r="D1498" s="346">
        <f t="shared" si="3800"/>
        <v>41327</v>
      </c>
      <c r="E1498" s="347">
        <v>7161893.6396000003</v>
      </c>
      <c r="F1498" s="348">
        <v>665770.41319999995</v>
      </c>
      <c r="G1498" s="348">
        <v>890.40200000000004</v>
      </c>
      <c r="H1498" s="355">
        <f t="shared" si="3810"/>
        <v>1.1576268810099997</v>
      </c>
      <c r="I1498" s="356">
        <f t="shared" si="3811"/>
        <v>2.1683173066497594</v>
      </c>
      <c r="J1498" s="356">
        <f t="shared" si="3812"/>
        <v>-0.59999999999718057</v>
      </c>
      <c r="K1498" s="356">
        <f t="shared" si="3821"/>
        <v>-2.299999999991087</v>
      </c>
      <c r="L1498" s="356">
        <f t="shared" ref="L1498:L1529" si="3822">H1498/(D1498-D1497)</f>
        <v>0.16537526871571423</v>
      </c>
      <c r="M1498" s="356">
        <f t="shared" si="3813"/>
        <v>8.571428571388294E-2</v>
      </c>
      <c r="N1498" s="361" t="str">
        <f t="shared" si="3814"/>
        <v>OK</v>
      </c>
      <c r="O1498" s="361" t="str">
        <f t="shared" si="3815"/>
        <v>OK</v>
      </c>
      <c r="P1498" s="361" t="str">
        <f t="shared" si="3816"/>
        <v>COND. MIN.</v>
      </c>
      <c r="Q1498" s="361" t="str">
        <f t="shared" si="3804"/>
        <v>COND. MIN.</v>
      </c>
      <c r="R1498" s="625"/>
      <c r="S1498" s="625"/>
      <c r="T1498" s="625"/>
      <c r="U1498" s="625"/>
      <c r="V1498" s="356">
        <f t="shared" si="3805"/>
        <v>-0.53999992087483406</v>
      </c>
      <c r="W1498" s="356">
        <f t="shared" si="3806"/>
        <v>-2.1000000066123903</v>
      </c>
      <c r="X1498" s="361" t="str">
        <f t="shared" si="3817"/>
        <v>SUL</v>
      </c>
      <c r="Y1498" s="361" t="str">
        <f t="shared" si="3818"/>
        <v>OESTE</v>
      </c>
      <c r="Z1498" s="361" t="str">
        <f t="shared" si="3819"/>
        <v>SUDOESTE</v>
      </c>
      <c r="AA1498" s="358">
        <f t="shared" si="3807"/>
        <v>0.967741935483871</v>
      </c>
      <c r="AB1498" s="359">
        <f t="shared" si="3820"/>
        <v>75.407449397966573</v>
      </c>
      <c r="AC1498" s="360"/>
    </row>
    <row r="1499" spans="1:29" ht="17.25" customHeight="1" x14ac:dyDescent="0.25">
      <c r="A1499" s="345" t="str">
        <f t="shared" si="3809"/>
        <v>MS 401</v>
      </c>
      <c r="B1499" s="661">
        <f t="shared" si="3799"/>
        <v>6</v>
      </c>
      <c r="C1499" s="661" t="str">
        <f t="shared" si="3626"/>
        <v>MS 401-6</v>
      </c>
      <c r="D1499" s="346">
        <f t="shared" si="3800"/>
        <v>41334</v>
      </c>
      <c r="E1499" s="347">
        <v>7161893.6387</v>
      </c>
      <c r="F1499" s="348">
        <v>665770.41469999996</v>
      </c>
      <c r="G1499" s="348">
        <v>890.39700000000005</v>
      </c>
      <c r="H1499" s="355">
        <f t="shared" si="3810"/>
        <v>0.17492857513655335</v>
      </c>
      <c r="I1499" s="356">
        <f t="shared" si="3811"/>
        <v>2.0492437539401287</v>
      </c>
      <c r="J1499" s="356">
        <f t="shared" si="3812"/>
        <v>-0.49999999999954525</v>
      </c>
      <c r="K1499" s="356">
        <f t="shared" si="3821"/>
        <v>-2.7999999999906322</v>
      </c>
      <c r="L1499" s="356">
        <f t="shared" si="3822"/>
        <v>2.4989796448079051E-2</v>
      </c>
      <c r="M1499" s="356">
        <f t="shared" si="3813"/>
        <v>7.1428571428506463E-2</v>
      </c>
      <c r="N1499" s="361" t="str">
        <f t="shared" si="3814"/>
        <v>OK</v>
      </c>
      <c r="O1499" s="361" t="str">
        <f t="shared" si="3815"/>
        <v>OK</v>
      </c>
      <c r="P1499" s="361" t="str">
        <f t="shared" si="3816"/>
        <v>COND. MIN.</v>
      </c>
      <c r="Q1499" s="361" t="str">
        <f t="shared" si="3804"/>
        <v>COND. MIN.</v>
      </c>
      <c r="R1499" s="625"/>
      <c r="S1499" s="625"/>
      <c r="T1499" s="625"/>
      <c r="U1499" s="625"/>
      <c r="V1499" s="356">
        <f t="shared" si="3805"/>
        <v>-0.62999995425343513</v>
      </c>
      <c r="W1499" s="356">
        <f t="shared" si="3806"/>
        <v>-1.9500000053085387</v>
      </c>
      <c r="X1499" s="361" t="str">
        <f t="shared" si="3817"/>
        <v>SUL</v>
      </c>
      <c r="Y1499" s="361" t="str">
        <f t="shared" si="3818"/>
        <v>OESTE</v>
      </c>
      <c r="Z1499" s="361" t="str">
        <f t="shared" si="3819"/>
        <v>SUDOESTE</v>
      </c>
      <c r="AA1499" s="358">
        <f t="shared" si="3807"/>
        <v>0.95121951219512202</v>
      </c>
      <c r="AB1499" s="359">
        <f t="shared" si="3820"/>
        <v>72.030246136628648</v>
      </c>
      <c r="AC1499" s="360"/>
    </row>
    <row r="1500" spans="1:29" ht="17.25" customHeight="1" x14ac:dyDescent="0.25">
      <c r="A1500" s="345" t="str">
        <f t="shared" si="3809"/>
        <v>MS 401</v>
      </c>
      <c r="B1500" s="661">
        <f t="shared" si="3799"/>
        <v>7</v>
      </c>
      <c r="C1500" s="661" t="str">
        <f t="shared" si="3626"/>
        <v>MS 401-7</v>
      </c>
      <c r="D1500" s="346">
        <f t="shared" si="3800"/>
        <v>41341</v>
      </c>
      <c r="E1500" s="347">
        <v>7161893.6413000003</v>
      </c>
      <c r="F1500" s="348">
        <v>665770.41059999994</v>
      </c>
      <c r="G1500" s="348">
        <v>890.39400000000001</v>
      </c>
      <c r="H1500" s="355">
        <f t="shared" si="3810"/>
        <v>0.4854894583045149</v>
      </c>
      <c r="I1500" s="356">
        <f t="shared" si="3811"/>
        <v>2.3888281610332762</v>
      </c>
      <c r="J1500" s="356">
        <f t="shared" si="3812"/>
        <v>-0.30000000000427463</v>
      </c>
      <c r="K1500" s="356">
        <f t="shared" si="3821"/>
        <v>-3.0999999999949068</v>
      </c>
      <c r="L1500" s="356">
        <f t="shared" si="3822"/>
        <v>6.9355636900644987E-2</v>
      </c>
      <c r="M1500" s="356">
        <f t="shared" si="3813"/>
        <v>4.2857142857753515E-2</v>
      </c>
      <c r="N1500" s="361" t="str">
        <f t="shared" si="3814"/>
        <v>OK</v>
      </c>
      <c r="O1500" s="361" t="str">
        <f t="shared" si="3815"/>
        <v>OK</v>
      </c>
      <c r="P1500" s="361" t="str">
        <f t="shared" si="3816"/>
        <v>COND. MIN.</v>
      </c>
      <c r="Q1500" s="361" t="str">
        <f t="shared" si="3804"/>
        <v>COND. MIN.</v>
      </c>
      <c r="R1500" s="625"/>
      <c r="S1500" s="625"/>
      <c r="T1500" s="625"/>
      <c r="U1500" s="625"/>
      <c r="V1500" s="356">
        <f t="shared" si="3805"/>
        <v>-0.36999993026256561</v>
      </c>
      <c r="W1500" s="356">
        <f t="shared" si="3806"/>
        <v>-2.3600000073201954</v>
      </c>
      <c r="X1500" s="361" t="str">
        <f t="shared" si="3817"/>
        <v>SUL</v>
      </c>
      <c r="Y1500" s="361" t="str">
        <f t="shared" si="3818"/>
        <v>OESTE</v>
      </c>
      <c r="Z1500" s="361" t="str">
        <f t="shared" si="3819"/>
        <v>SUDOESTE</v>
      </c>
      <c r="AA1500" s="358">
        <f t="shared" si="3807"/>
        <v>0.98744769874476979</v>
      </c>
      <c r="AB1500" s="359">
        <f t="shared" si="3820"/>
        <v>80.912286246155517</v>
      </c>
      <c r="AC1500" s="360"/>
    </row>
    <row r="1501" spans="1:29" ht="17.25" customHeight="1" x14ac:dyDescent="0.25">
      <c r="A1501" s="345" t="str">
        <f t="shared" si="3809"/>
        <v>MS 401</v>
      </c>
      <c r="B1501" s="661">
        <f t="shared" si="3799"/>
        <v>8</v>
      </c>
      <c r="C1501" s="661" t="str">
        <f t="shared" si="3626"/>
        <v>MS 401-8</v>
      </c>
      <c r="D1501" s="346">
        <f t="shared" si="3800"/>
        <v>41348</v>
      </c>
      <c r="E1501" s="347">
        <v>7161893.6185999997</v>
      </c>
      <c r="F1501" s="348">
        <v>665770.39049999998</v>
      </c>
      <c r="G1501" s="348">
        <v>890.39499999999998</v>
      </c>
      <c r="H1501" s="355">
        <f t="shared" si="3810"/>
        <v>3.0319960814058593</v>
      </c>
      <c r="I1501" s="356">
        <f t="shared" si="3811"/>
        <v>5.1055362067078516</v>
      </c>
      <c r="J1501" s="356">
        <f t="shared" si="3812"/>
        <v>9.9999999997635314E-2</v>
      </c>
      <c r="K1501" s="356">
        <f t="shared" si="3821"/>
        <v>-2.9999999999972715</v>
      </c>
      <c r="L1501" s="356">
        <f t="shared" si="3822"/>
        <v>0.43314229734369419</v>
      </c>
      <c r="M1501" s="356">
        <f t="shared" si="3813"/>
        <v>1.4285714285376474E-2</v>
      </c>
      <c r="N1501" s="361" t="str">
        <f t="shared" si="3814"/>
        <v>ATENÇÃO</v>
      </c>
      <c r="O1501" s="361" t="str">
        <f t="shared" si="3815"/>
        <v>OK</v>
      </c>
      <c r="P1501" s="361" t="str">
        <f t="shared" si="3816"/>
        <v>COND. MIN.</v>
      </c>
      <c r="Q1501" s="361" t="str">
        <f t="shared" si="3804"/>
        <v>COND. MIN.</v>
      </c>
      <c r="R1501" s="625"/>
      <c r="S1501" s="625"/>
      <c r="T1501" s="625"/>
      <c r="U1501" s="625"/>
      <c r="V1501" s="356">
        <f t="shared" si="3805"/>
        <v>-2.6399999856948853</v>
      </c>
      <c r="W1501" s="356">
        <f t="shared" si="3806"/>
        <v>-4.370000003837049</v>
      </c>
      <c r="X1501" s="361" t="str">
        <f t="shared" si="3817"/>
        <v>SUL</v>
      </c>
      <c r="Y1501" s="361" t="str">
        <f t="shared" si="3818"/>
        <v>OESTE</v>
      </c>
      <c r="Z1501" s="361" t="str">
        <f t="shared" si="3819"/>
        <v>SUDOESTE</v>
      </c>
      <c r="AA1501" s="358">
        <f t="shared" si="3807"/>
        <v>0.85518590998043054</v>
      </c>
      <c r="AB1501" s="359">
        <f t="shared" si="3820"/>
        <v>58.780279387633094</v>
      </c>
      <c r="AC1501" s="360"/>
    </row>
    <row r="1502" spans="1:29" ht="17.25" customHeight="1" x14ac:dyDescent="0.25">
      <c r="A1502" s="345" t="str">
        <f t="shared" si="3809"/>
        <v>MS 401</v>
      </c>
      <c r="B1502" s="661">
        <f t="shared" si="3799"/>
        <v>9</v>
      </c>
      <c r="C1502" s="661" t="str">
        <f t="shared" si="3626"/>
        <v>MS 401-9</v>
      </c>
      <c r="D1502" s="346">
        <f t="shared" si="3800"/>
        <v>41355</v>
      </c>
      <c r="E1502" s="347">
        <v>7161893.6449999996</v>
      </c>
      <c r="F1502" s="348">
        <v>665770.40500000003</v>
      </c>
      <c r="G1502" s="348">
        <v>890.38599999999997</v>
      </c>
      <c r="H1502" s="421">
        <f t="shared" si="3810"/>
        <v>3.011992685667304</v>
      </c>
      <c r="I1502" s="362">
        <f t="shared" si="3811"/>
        <v>2.9199999989941716</v>
      </c>
      <c r="J1502" s="362">
        <f t="shared" si="3812"/>
        <v>-0.90000000000145519</v>
      </c>
      <c r="K1502" s="362">
        <f t="shared" si="3821"/>
        <v>-3.8999999999987267</v>
      </c>
      <c r="L1502" s="362">
        <f t="shared" si="3822"/>
        <v>0.43028466938104343</v>
      </c>
      <c r="M1502" s="362">
        <f t="shared" si="3813"/>
        <v>0.12857142857163645</v>
      </c>
      <c r="N1502" s="361" t="str">
        <f t="shared" si="3814"/>
        <v>ATENÇÃO</v>
      </c>
      <c r="O1502" s="361" t="str">
        <f t="shared" si="3815"/>
        <v>OK</v>
      </c>
      <c r="P1502" s="361" t="str">
        <f t="shared" si="3816"/>
        <v>COND. MIN.</v>
      </c>
      <c r="Q1502" s="361" t="str">
        <f t="shared" si="3804"/>
        <v>COND. MIN.</v>
      </c>
      <c r="R1502" s="625"/>
      <c r="S1502" s="625"/>
      <c r="T1502" s="625"/>
      <c r="U1502" s="625"/>
      <c r="V1502" s="356">
        <f t="shared" si="3805"/>
        <v>0</v>
      </c>
      <c r="W1502" s="356">
        <f t="shared" si="3806"/>
        <v>-2.9199999989941716</v>
      </c>
      <c r="X1502" s="361" t="str">
        <f t="shared" si="3817"/>
        <v>SUL</v>
      </c>
      <c r="Y1502" s="361" t="str">
        <f t="shared" si="3818"/>
        <v>OESTE</v>
      </c>
      <c r="Z1502" s="361" t="str">
        <f t="shared" si="3819"/>
        <v>SUDOESTE</v>
      </c>
      <c r="AA1502" s="358">
        <f t="shared" si="3807"/>
        <v>1</v>
      </c>
      <c r="AB1502" s="359">
        <f t="shared" si="3820"/>
        <v>90</v>
      </c>
      <c r="AC1502" s="360"/>
    </row>
    <row r="1503" spans="1:29" ht="17.25" customHeight="1" x14ac:dyDescent="0.25">
      <c r="A1503" s="345" t="str">
        <f t="shared" si="3809"/>
        <v>MS 401</v>
      </c>
      <c r="B1503" s="661">
        <f t="shared" si="3799"/>
        <v>10</v>
      </c>
      <c r="C1503" s="661" t="str">
        <f t="shared" si="3626"/>
        <v>MS 401-10</v>
      </c>
      <c r="D1503" s="346">
        <f t="shared" si="3800"/>
        <v>41361</v>
      </c>
      <c r="E1503" s="347">
        <v>7161893.5311000003</v>
      </c>
      <c r="F1503" s="348">
        <v>665770.52350000001</v>
      </c>
      <c r="G1503" s="348">
        <v>890.37800000000004</v>
      </c>
      <c r="H1503" s="421">
        <f t="shared" si="3810"/>
        <v>16.436380330208362</v>
      </c>
      <c r="I1503" s="362">
        <f t="shared" si="3811"/>
        <v>14.473320226802086</v>
      </c>
      <c r="J1503" s="362">
        <f t="shared" si="3812"/>
        <v>-0.79999999999245119</v>
      </c>
      <c r="K1503" s="362">
        <f t="shared" si="3821"/>
        <v>-4.6999999999911779</v>
      </c>
      <c r="L1503" s="362">
        <f t="shared" si="3822"/>
        <v>2.7393967217013935</v>
      </c>
      <c r="M1503" s="362">
        <f t="shared" si="3813"/>
        <v>0.1333333333320752</v>
      </c>
      <c r="N1503" s="361" t="str">
        <f t="shared" si="3814"/>
        <v>ALERTA</v>
      </c>
      <c r="O1503" s="361" t="str">
        <f t="shared" si="3815"/>
        <v>OK</v>
      </c>
      <c r="P1503" s="361" t="str">
        <f t="shared" si="3816"/>
        <v>ALERTA</v>
      </c>
      <c r="Q1503" s="361" t="str">
        <f t="shared" si="3804"/>
        <v>COND. MIN.</v>
      </c>
      <c r="R1503" s="625"/>
      <c r="S1503" s="625"/>
      <c r="T1503" s="625"/>
      <c r="U1503" s="625"/>
      <c r="V1503" s="356">
        <f t="shared" si="3805"/>
        <v>-11.389999929815531</v>
      </c>
      <c r="W1503" s="356">
        <f t="shared" si="3806"/>
        <v>8.9299999992363155</v>
      </c>
      <c r="X1503" s="361" t="str">
        <f t="shared" si="3817"/>
        <v>SUL</v>
      </c>
      <c r="Y1503" s="361" t="str">
        <f t="shared" si="3818"/>
        <v>LESTE</v>
      </c>
      <c r="Z1503" s="361" t="str">
        <f t="shared" si="3819"/>
        <v>SUDESTE</v>
      </c>
      <c r="AA1503" s="358">
        <f t="shared" si="3807"/>
        <v>0.61713890808569449</v>
      </c>
      <c r="AB1503" s="359">
        <f t="shared" si="3820"/>
        <v>38.107502088233183</v>
      </c>
      <c r="AC1503" s="360"/>
    </row>
    <row r="1504" spans="1:29" ht="17.25" customHeight="1" x14ac:dyDescent="0.25">
      <c r="A1504" s="345" t="str">
        <f t="shared" si="3809"/>
        <v>MS 401</v>
      </c>
      <c r="B1504" s="661">
        <f t="shared" si="3799"/>
        <v>11</v>
      </c>
      <c r="C1504" s="661" t="str">
        <f t="shared" si="3626"/>
        <v>MS 401-11</v>
      </c>
      <c r="D1504" s="346">
        <f t="shared" si="3800"/>
        <v>41369</v>
      </c>
      <c r="E1504" s="347">
        <v>7161893.6495000003</v>
      </c>
      <c r="F1504" s="348">
        <v>665770.39809999999</v>
      </c>
      <c r="G1504" s="348">
        <v>890.37699999999995</v>
      </c>
      <c r="H1504" s="421">
        <f t="shared" si="3810"/>
        <v>17.24636773736243</v>
      </c>
      <c r="I1504" s="362">
        <f t="shared" si="3811"/>
        <v>3.6379389887154159</v>
      </c>
      <c r="J1504" s="362">
        <f t="shared" si="3812"/>
        <v>-0.100000000009004</v>
      </c>
      <c r="K1504" s="362">
        <f t="shared" si="3821"/>
        <v>-4.8000000000001819</v>
      </c>
      <c r="L1504" s="362">
        <f t="shared" si="3822"/>
        <v>2.1557959671703038</v>
      </c>
      <c r="M1504" s="362">
        <f t="shared" si="3813"/>
        <v>1.25000000011255E-2</v>
      </c>
      <c r="N1504" s="361" t="str">
        <f t="shared" si="3814"/>
        <v>ALERTA</v>
      </c>
      <c r="O1504" s="361" t="str">
        <f t="shared" si="3815"/>
        <v>OK</v>
      </c>
      <c r="P1504" s="361" t="str">
        <f t="shared" si="3816"/>
        <v>ALERTA</v>
      </c>
      <c r="Q1504" s="361" t="str">
        <f t="shared" si="3804"/>
        <v>COND. MIN.</v>
      </c>
      <c r="R1504" s="625"/>
      <c r="S1504" s="625"/>
      <c r="T1504" s="625"/>
      <c r="U1504" s="625"/>
      <c r="V1504" s="356">
        <f t="shared" si="3805"/>
        <v>0.45000007376074791</v>
      </c>
      <c r="W1504" s="356">
        <f t="shared" si="3806"/>
        <v>-3.6100000026635826</v>
      </c>
      <c r="X1504" s="361" t="str">
        <f t="shared" si="3817"/>
        <v>NORTE</v>
      </c>
      <c r="Y1504" s="361" t="str">
        <f t="shared" si="3818"/>
        <v>OESTE</v>
      </c>
      <c r="Z1504" s="361" t="str">
        <f t="shared" si="3819"/>
        <v>NOROESTE</v>
      </c>
      <c r="AA1504" s="358">
        <f t="shared" si="3807"/>
        <v>0.99175824175824168</v>
      </c>
      <c r="AB1504" s="359">
        <f t="shared" si="3820"/>
        <v>82.638839336489525</v>
      </c>
      <c r="AC1504" s="360"/>
    </row>
    <row r="1505" spans="1:29" ht="17.25" customHeight="1" x14ac:dyDescent="0.25">
      <c r="A1505" s="345" t="str">
        <f t="shared" si="3809"/>
        <v>MS 401</v>
      </c>
      <c r="B1505" s="661">
        <f t="shared" si="3799"/>
        <v>12</v>
      </c>
      <c r="C1505" s="661" t="str">
        <f t="shared" si="3626"/>
        <v>MS 401-12</v>
      </c>
      <c r="D1505" s="346">
        <f t="shared" si="3800"/>
        <v>41376</v>
      </c>
      <c r="E1505" s="347">
        <v>7161893.6229999997</v>
      </c>
      <c r="F1505" s="348">
        <v>665770.38390000002</v>
      </c>
      <c r="G1505" s="348">
        <v>890.36800000000005</v>
      </c>
      <c r="H1505" s="421">
        <f t="shared" si="3810"/>
        <v>3.0064763962032131</v>
      </c>
      <c r="I1505" s="362">
        <f t="shared" si="3811"/>
        <v>5.4900728547234472</v>
      </c>
      <c r="J1505" s="362">
        <f t="shared" si="3812"/>
        <v>-0.89999999999008651</v>
      </c>
      <c r="K1505" s="362">
        <f t="shared" si="3821"/>
        <v>-5.6999999999902684</v>
      </c>
      <c r="L1505" s="362">
        <f t="shared" si="3822"/>
        <v>0.42949662802903044</v>
      </c>
      <c r="M1505" s="362">
        <f t="shared" si="3813"/>
        <v>0.12857142857001236</v>
      </c>
      <c r="N1505" s="361" t="str">
        <f t="shared" si="3814"/>
        <v>ATENÇÃO</v>
      </c>
      <c r="O1505" s="361" t="str">
        <f t="shared" si="3815"/>
        <v>OK</v>
      </c>
      <c r="P1505" s="361" t="str">
        <f t="shared" si="3816"/>
        <v>COND. MIN.</v>
      </c>
      <c r="Q1505" s="361" t="str">
        <f t="shared" si="3804"/>
        <v>COND. MIN.</v>
      </c>
      <c r="R1505" s="625"/>
      <c r="S1505" s="625"/>
      <c r="T1505" s="625"/>
      <c r="U1505" s="625"/>
      <c r="V1505" s="356">
        <f t="shared" si="3805"/>
        <v>-2.199999988079071</v>
      </c>
      <c r="W1505" s="356">
        <f t="shared" si="3806"/>
        <v>-5.0300000002607703</v>
      </c>
      <c r="X1505" s="361" t="str">
        <f t="shared" si="3817"/>
        <v>SUL</v>
      </c>
      <c r="Y1505" s="361" t="str">
        <f t="shared" si="3818"/>
        <v>OESTE</v>
      </c>
      <c r="Z1505" s="361" t="str">
        <f t="shared" si="3819"/>
        <v>SUDOESTE</v>
      </c>
      <c r="AA1505" s="358">
        <f t="shared" si="3807"/>
        <v>0.91621129326047357</v>
      </c>
      <c r="AB1505" s="359">
        <f t="shared" si="3820"/>
        <v>66.378336632388397</v>
      </c>
      <c r="AC1505" s="360"/>
    </row>
    <row r="1506" spans="1:29" ht="17.25" customHeight="1" x14ac:dyDescent="0.25">
      <c r="A1506" s="345" t="str">
        <f t="shared" si="3809"/>
        <v>MS 401</v>
      </c>
      <c r="B1506" s="661">
        <f t="shared" si="3799"/>
        <v>13</v>
      </c>
      <c r="C1506" s="661" t="str">
        <f t="shared" si="3626"/>
        <v>MS 401-13</v>
      </c>
      <c r="D1506" s="346">
        <f t="shared" si="3800"/>
        <v>41383</v>
      </c>
      <c r="E1506" s="347">
        <v>7161893.6538000004</v>
      </c>
      <c r="F1506" s="348">
        <v>665770.39760000003</v>
      </c>
      <c r="G1506" s="348">
        <v>890.36900000000003</v>
      </c>
      <c r="H1506" s="421">
        <f t="shared" si="3810"/>
        <v>3.3709494914262157</v>
      </c>
      <c r="I1506" s="362">
        <f t="shared" si="3811"/>
        <v>3.7643060648403623</v>
      </c>
      <c r="J1506" s="362">
        <f t="shared" si="3812"/>
        <v>9.9999999997635314E-2</v>
      </c>
      <c r="K1506" s="362">
        <f t="shared" si="3821"/>
        <v>-5.5999999999926331</v>
      </c>
      <c r="L1506" s="362">
        <f t="shared" si="3822"/>
        <v>0.48156421306088798</v>
      </c>
      <c r="M1506" s="362">
        <f t="shared" si="3813"/>
        <v>1.4285714285376474E-2</v>
      </c>
      <c r="N1506" s="361" t="str">
        <f t="shared" si="3814"/>
        <v>ATENÇÃO</v>
      </c>
      <c r="O1506" s="361" t="str">
        <f t="shared" si="3815"/>
        <v>OK</v>
      </c>
      <c r="P1506" s="361" t="str">
        <f t="shared" si="3816"/>
        <v>COND. MIN.</v>
      </c>
      <c r="Q1506" s="361" t="str">
        <f t="shared" si="3804"/>
        <v>COND. MIN.</v>
      </c>
      <c r="R1506" s="625"/>
      <c r="S1506" s="625"/>
      <c r="T1506" s="625"/>
      <c r="U1506" s="625"/>
      <c r="V1506" s="356">
        <f t="shared" si="3805"/>
        <v>0.88000008836388588</v>
      </c>
      <c r="W1506" s="356">
        <f t="shared" si="3806"/>
        <v>-3.659999999217689</v>
      </c>
      <c r="X1506" s="361" t="str">
        <f t="shared" si="3817"/>
        <v>NORTE</v>
      </c>
      <c r="Y1506" s="361" t="str">
        <f t="shared" si="3818"/>
        <v>OESTE</v>
      </c>
      <c r="Z1506" s="361" t="str">
        <f t="shared" si="3819"/>
        <v>NOROESTE</v>
      </c>
      <c r="AA1506" s="358">
        <f t="shared" si="3807"/>
        <v>0.97340425531914898</v>
      </c>
      <c r="AB1506" s="359">
        <f t="shared" si="3820"/>
        <v>76.756250191511683</v>
      </c>
      <c r="AC1506" s="360"/>
    </row>
    <row r="1507" spans="1:29" ht="17.25" customHeight="1" x14ac:dyDescent="0.25">
      <c r="A1507" s="345" t="str">
        <f t="shared" si="3809"/>
        <v>MS 401</v>
      </c>
      <c r="B1507" s="661">
        <f t="shared" si="3799"/>
        <v>14</v>
      </c>
      <c r="C1507" s="661" t="str">
        <f t="shared" si="3626"/>
        <v>MS 401-14</v>
      </c>
      <c r="D1507" s="346">
        <f t="shared" si="3800"/>
        <v>41390</v>
      </c>
      <c r="E1507" s="347">
        <v>7161893.6376</v>
      </c>
      <c r="F1507" s="348">
        <v>665770.3798</v>
      </c>
      <c r="G1507" s="348">
        <v>890.36400000000003</v>
      </c>
      <c r="H1507" s="421">
        <f t="shared" si="3810"/>
        <v>2.4068236634668105</v>
      </c>
      <c r="I1507" s="362">
        <f t="shared" si="3811"/>
        <v>5.4901001772405706</v>
      </c>
      <c r="J1507" s="362">
        <f t="shared" si="3812"/>
        <v>-0.49999999999954525</v>
      </c>
      <c r="K1507" s="362">
        <f t="shared" si="3821"/>
        <v>-6.0999999999921783</v>
      </c>
      <c r="L1507" s="362">
        <f t="shared" si="3822"/>
        <v>0.34383195192383009</v>
      </c>
      <c r="M1507" s="362">
        <f t="shared" si="3813"/>
        <v>7.1428571428506463E-2</v>
      </c>
      <c r="N1507" s="361" t="str">
        <f t="shared" si="3814"/>
        <v>ATENÇÃO</v>
      </c>
      <c r="O1507" s="361" t="str">
        <f t="shared" si="3815"/>
        <v>OK</v>
      </c>
      <c r="P1507" s="361" t="str">
        <f t="shared" si="3816"/>
        <v>COND. MIN.</v>
      </c>
      <c r="Q1507" s="361" t="str">
        <f t="shared" si="3804"/>
        <v>COND. MIN.</v>
      </c>
      <c r="R1507" s="625"/>
      <c r="S1507" s="625"/>
      <c r="T1507" s="625"/>
      <c r="U1507" s="625"/>
      <c r="V1507" s="356">
        <f t="shared" si="3805"/>
        <v>-0.73999995365738869</v>
      </c>
      <c r="W1507" s="356">
        <f t="shared" si="3806"/>
        <v>-5.4400000022724271</v>
      </c>
      <c r="X1507" s="361" t="str">
        <f t="shared" si="3817"/>
        <v>SUL</v>
      </c>
      <c r="Y1507" s="361" t="str">
        <f t="shared" si="3818"/>
        <v>OESTE</v>
      </c>
      <c r="Z1507" s="361" t="str">
        <f t="shared" si="3819"/>
        <v>SUDOESTE</v>
      </c>
      <c r="AA1507" s="358">
        <f t="shared" si="3807"/>
        <v>0.99089253187613846</v>
      </c>
      <c r="AB1507" s="359">
        <f t="shared" si="3820"/>
        <v>82.261324747998074</v>
      </c>
      <c r="AC1507" s="360"/>
    </row>
    <row r="1508" spans="1:29" ht="17.25" customHeight="1" x14ac:dyDescent="0.25">
      <c r="A1508" s="345" t="str">
        <f t="shared" si="3809"/>
        <v>MS 401</v>
      </c>
      <c r="B1508" s="661">
        <f t="shared" si="3799"/>
        <v>15</v>
      </c>
      <c r="C1508" s="661" t="str">
        <f t="shared" si="3626"/>
        <v>MS 401-15</v>
      </c>
      <c r="D1508" s="346">
        <f t="shared" si="3800"/>
        <v>41400</v>
      </c>
      <c r="E1508" s="347">
        <v>7161893.6431</v>
      </c>
      <c r="F1508" s="348">
        <v>665770.38959999999</v>
      </c>
      <c r="G1508" s="348">
        <v>890.37599999999998</v>
      </c>
      <c r="H1508" s="421">
        <f t="shared" si="3810"/>
        <v>1.1237882348045991</v>
      </c>
      <c r="I1508" s="362">
        <f t="shared" si="3811"/>
        <v>4.4640452511100843</v>
      </c>
      <c r="J1508" s="362">
        <f t="shared" si="3812"/>
        <v>1.1999999999943611</v>
      </c>
      <c r="K1508" s="362">
        <f t="shared" si="3821"/>
        <v>-4.8999999999978172</v>
      </c>
      <c r="L1508" s="362">
        <f t="shared" si="3822"/>
        <v>0.11237882348045991</v>
      </c>
      <c r="M1508" s="362">
        <f t="shared" si="3813"/>
        <v>0.11999999999943611</v>
      </c>
      <c r="N1508" s="361" t="str">
        <f t="shared" si="3814"/>
        <v>OK</v>
      </c>
      <c r="O1508" s="361" t="str">
        <f t="shared" si="3815"/>
        <v>OK</v>
      </c>
      <c r="P1508" s="361" t="str">
        <f t="shared" si="3816"/>
        <v>COND. MIN.</v>
      </c>
      <c r="Q1508" s="361" t="str">
        <f t="shared" si="3804"/>
        <v>COND. MIN.</v>
      </c>
      <c r="R1508" s="625"/>
      <c r="S1508" s="625"/>
      <c r="T1508" s="625"/>
      <c r="U1508" s="625"/>
      <c r="V1508" s="356">
        <f t="shared" si="3805"/>
        <v>-0.18999995663762093</v>
      </c>
      <c r="W1508" s="356">
        <f t="shared" si="3806"/>
        <v>-4.4600000022910535</v>
      </c>
      <c r="X1508" s="361" t="str">
        <f t="shared" si="3817"/>
        <v>SUL</v>
      </c>
      <c r="Y1508" s="361" t="str">
        <f t="shared" si="3818"/>
        <v>OESTE</v>
      </c>
      <c r="Z1508" s="361" t="str">
        <f t="shared" si="3819"/>
        <v>SUDOESTE</v>
      </c>
      <c r="AA1508" s="358">
        <f t="shared" si="3807"/>
        <v>1</v>
      </c>
      <c r="AB1508" s="359">
        <f t="shared" si="3820"/>
        <v>90</v>
      </c>
      <c r="AC1508" s="360"/>
    </row>
    <row r="1509" spans="1:29" ht="17.25" customHeight="1" x14ac:dyDescent="0.25">
      <c r="A1509" s="345" t="str">
        <f t="shared" si="3809"/>
        <v>MS 401</v>
      </c>
      <c r="B1509" s="661">
        <f t="shared" si="3799"/>
        <v>16</v>
      </c>
      <c r="C1509" s="661" t="str">
        <f t="shared" si="3626"/>
        <v>MS 401-16</v>
      </c>
      <c r="D1509" s="346">
        <f t="shared" si="3800"/>
        <v>41404</v>
      </c>
      <c r="E1509" s="347">
        <v>7161893.6434000004</v>
      </c>
      <c r="F1509" s="348">
        <v>665770.38919999998</v>
      </c>
      <c r="G1509" s="348">
        <v>890.35799999999995</v>
      </c>
      <c r="H1509" s="421">
        <f t="shared" si="3810"/>
        <v>5.0000026822100772E-2</v>
      </c>
      <c r="I1509" s="362">
        <f t="shared" si="3811"/>
        <v>4.502843547176397</v>
      </c>
      <c r="J1509" s="362">
        <f t="shared" si="3812"/>
        <v>-1.8000000000029104</v>
      </c>
      <c r="K1509" s="362">
        <f t="shared" si="3821"/>
        <v>-6.7000000000007276</v>
      </c>
      <c r="L1509" s="362">
        <f t="shared" si="3822"/>
        <v>1.2500006705525193E-2</v>
      </c>
      <c r="M1509" s="362">
        <f t="shared" si="3813"/>
        <v>0.4500000000007276</v>
      </c>
      <c r="N1509" s="361" t="str">
        <f t="shared" si="3814"/>
        <v>OK</v>
      </c>
      <c r="O1509" s="361" t="str">
        <f t="shared" si="3815"/>
        <v>ATENÇÃO</v>
      </c>
      <c r="P1509" s="361" t="str">
        <f t="shared" si="3816"/>
        <v>COND. MIN.</v>
      </c>
      <c r="Q1509" s="361" t="str">
        <f t="shared" si="3804"/>
        <v>COND. MIN.</v>
      </c>
      <c r="R1509" s="625"/>
      <c r="S1509" s="625"/>
      <c r="T1509" s="625"/>
      <c r="U1509" s="625"/>
      <c r="V1509" s="356">
        <f t="shared" si="3805"/>
        <v>-0.15999991446733475</v>
      </c>
      <c r="W1509" s="356">
        <f t="shared" si="3806"/>
        <v>-4.5000000041909516</v>
      </c>
      <c r="X1509" s="361" t="str">
        <f t="shared" si="3817"/>
        <v>SUL</v>
      </c>
      <c r="Y1509" s="361" t="str">
        <f t="shared" si="3818"/>
        <v>OESTE</v>
      </c>
      <c r="Z1509" s="361" t="str">
        <f t="shared" si="3819"/>
        <v>SUDOESTE</v>
      </c>
      <c r="AA1509" s="358">
        <f t="shared" si="3807"/>
        <v>1</v>
      </c>
      <c r="AB1509" s="359">
        <f t="shared" si="3820"/>
        <v>90</v>
      </c>
      <c r="AC1509" s="360"/>
    </row>
    <row r="1510" spans="1:29" ht="17.25" customHeight="1" x14ac:dyDescent="0.25">
      <c r="A1510" s="345" t="str">
        <f t="shared" si="3809"/>
        <v>MS 401</v>
      </c>
      <c r="B1510" s="661">
        <f t="shared" si="3799"/>
        <v>17</v>
      </c>
      <c r="C1510" s="661" t="str">
        <f t="shared" si="3626"/>
        <v>MS 401-17</v>
      </c>
      <c r="D1510" s="346">
        <f t="shared" si="3800"/>
        <v>41411</v>
      </c>
      <c r="E1510" s="347">
        <v>7161893.6211000001</v>
      </c>
      <c r="F1510" s="348">
        <v>665770.40500000003</v>
      </c>
      <c r="G1510" s="348">
        <v>890.29600000000005</v>
      </c>
      <c r="H1510" s="421">
        <f t="shared" si="3810"/>
        <v>2.7330020401261979</v>
      </c>
      <c r="I1510" s="362">
        <f t="shared" si="3811"/>
        <v>3.7733936621921322</v>
      </c>
      <c r="J1510" s="362">
        <f t="shared" si="3812"/>
        <v>-6.1999999999898137</v>
      </c>
      <c r="K1510" s="362">
        <f t="shared" si="3821"/>
        <v>-12.899999999990541</v>
      </c>
      <c r="L1510" s="362">
        <f t="shared" si="3822"/>
        <v>0.39042886287517115</v>
      </c>
      <c r="M1510" s="362">
        <f t="shared" si="3813"/>
        <v>0.88571428571283051</v>
      </c>
      <c r="N1510" s="361" t="str">
        <f t="shared" si="3814"/>
        <v>ATENÇÃO</v>
      </c>
      <c r="O1510" s="361" t="str">
        <f t="shared" si="3815"/>
        <v>ATENÇÃO</v>
      </c>
      <c r="P1510" s="361" t="str">
        <f t="shared" si="3816"/>
        <v>COND. MIN.</v>
      </c>
      <c r="Q1510" s="361" t="str">
        <f t="shared" si="3804"/>
        <v>COND. MIN.</v>
      </c>
      <c r="R1510" s="625"/>
      <c r="S1510" s="625"/>
      <c r="T1510" s="625"/>
      <c r="U1510" s="625"/>
      <c r="V1510" s="356">
        <f t="shared" si="3805"/>
        <v>-2.389999944716692</v>
      </c>
      <c r="W1510" s="356">
        <f t="shared" si="3806"/>
        <v>-2.9199999989941716</v>
      </c>
      <c r="X1510" s="361" t="str">
        <f t="shared" si="3817"/>
        <v>SUL</v>
      </c>
      <c r="Y1510" s="361" t="str">
        <f t="shared" si="3818"/>
        <v>OESTE</v>
      </c>
      <c r="Z1510" s="361" t="str">
        <f t="shared" si="3819"/>
        <v>SUDOESTE</v>
      </c>
      <c r="AA1510" s="358">
        <f t="shared" si="3807"/>
        <v>0.77453580901856767</v>
      </c>
      <c r="AB1510" s="359">
        <f t="shared" si="3820"/>
        <v>50.762966356535564</v>
      </c>
      <c r="AC1510" s="360"/>
    </row>
    <row r="1511" spans="1:29" ht="17.25" customHeight="1" x14ac:dyDescent="0.25">
      <c r="A1511" s="345" t="str">
        <f t="shared" si="3809"/>
        <v>MS 401</v>
      </c>
      <c r="B1511" s="661">
        <f t="shared" si="3799"/>
        <v>18</v>
      </c>
      <c r="C1511" s="661" t="str">
        <f t="shared" si="3626"/>
        <v>MS 401-18</v>
      </c>
      <c r="D1511" s="346">
        <f t="shared" si="3800"/>
        <v>41418</v>
      </c>
      <c r="E1511" s="347">
        <v>7161893.6392000001</v>
      </c>
      <c r="F1511" s="348">
        <v>665770.38089999999</v>
      </c>
      <c r="G1511" s="348">
        <v>890.375</v>
      </c>
      <c r="H1511" s="421">
        <f t="shared" si="3810"/>
        <v>3.0140006658624574</v>
      </c>
      <c r="I1511" s="362">
        <f t="shared" si="3811"/>
        <v>5.3614643492244705</v>
      </c>
      <c r="J1511" s="362">
        <f t="shared" si="3812"/>
        <v>7.8999999999950887</v>
      </c>
      <c r="K1511" s="362">
        <f t="shared" si="3821"/>
        <v>-4.9999999999954525</v>
      </c>
      <c r="L1511" s="362">
        <f t="shared" si="3822"/>
        <v>0.43057152369463675</v>
      </c>
      <c r="M1511" s="362">
        <f t="shared" si="3813"/>
        <v>1.1285714285707269</v>
      </c>
      <c r="N1511" s="361" t="str">
        <f t="shared" si="3814"/>
        <v>ATENÇÃO</v>
      </c>
      <c r="O1511" s="361" t="str">
        <f t="shared" si="3815"/>
        <v>ALERTA</v>
      </c>
      <c r="P1511" s="361" t="str">
        <f t="shared" si="3816"/>
        <v>COND. MIN.</v>
      </c>
      <c r="Q1511" s="361" t="str">
        <f t="shared" si="3804"/>
        <v>COND. MIN.</v>
      </c>
      <c r="R1511" s="625"/>
      <c r="S1511" s="625"/>
      <c r="T1511" s="625"/>
      <c r="U1511" s="625"/>
      <c r="V1511" s="356">
        <f t="shared" si="3805"/>
        <v>-0.57999994605779648</v>
      </c>
      <c r="W1511" s="356">
        <f t="shared" si="3806"/>
        <v>-5.3300000028684735</v>
      </c>
      <c r="X1511" s="361" t="str">
        <f t="shared" si="3817"/>
        <v>SUL</v>
      </c>
      <c r="Y1511" s="361" t="str">
        <f t="shared" si="3818"/>
        <v>OESTE</v>
      </c>
      <c r="Z1511" s="361" t="str">
        <f t="shared" si="3819"/>
        <v>SUDOESTE</v>
      </c>
      <c r="AA1511" s="358">
        <f t="shared" si="3807"/>
        <v>0.99440298507462677</v>
      </c>
      <c r="AB1511" s="359">
        <f t="shared" si="3820"/>
        <v>83.93516997546584</v>
      </c>
      <c r="AC1511" s="360"/>
    </row>
    <row r="1512" spans="1:29" ht="17.25" customHeight="1" x14ac:dyDescent="0.25">
      <c r="A1512" s="345" t="str">
        <f t="shared" si="3809"/>
        <v>MS 401</v>
      </c>
      <c r="B1512" s="661">
        <f t="shared" si="3799"/>
        <v>19</v>
      </c>
      <c r="C1512" s="661" t="str">
        <f t="shared" si="3626"/>
        <v>MS 401-19</v>
      </c>
      <c r="D1512" s="346">
        <f t="shared" si="3800"/>
        <v>41425</v>
      </c>
      <c r="E1512" s="347">
        <v>7161893.6514999997</v>
      </c>
      <c r="F1512" s="348">
        <v>665770.38029999996</v>
      </c>
      <c r="G1512" s="348">
        <v>890.33</v>
      </c>
      <c r="H1512" s="421">
        <f t="shared" si="3810"/>
        <v>1.2314625047622576</v>
      </c>
      <c r="I1512" s="362">
        <f t="shared" si="3811"/>
        <v>5.4290514898164162</v>
      </c>
      <c r="J1512" s="362">
        <f t="shared" si="3812"/>
        <v>-4.4999999999959073</v>
      </c>
      <c r="K1512" s="362">
        <f t="shared" si="3821"/>
        <v>-9.4999999999913598</v>
      </c>
      <c r="L1512" s="362">
        <f t="shared" si="3822"/>
        <v>0.1759232149660368</v>
      </c>
      <c r="M1512" s="362">
        <f t="shared" si="3813"/>
        <v>0.64285714285655815</v>
      </c>
      <c r="N1512" s="361" t="str">
        <f t="shared" si="3814"/>
        <v>OK</v>
      </c>
      <c r="O1512" s="361" t="str">
        <f t="shared" si="3815"/>
        <v>ATENÇÃO</v>
      </c>
      <c r="P1512" s="361" t="str">
        <f t="shared" si="3816"/>
        <v>COND. MIN.</v>
      </c>
      <c r="Q1512" s="361" t="str">
        <f t="shared" si="3804"/>
        <v>COND. MIN.</v>
      </c>
      <c r="R1512" s="625"/>
      <c r="S1512" s="625"/>
      <c r="T1512" s="625"/>
      <c r="U1512" s="625"/>
      <c r="V1512" s="356">
        <f t="shared" si="3805"/>
        <v>0.65000001341104507</v>
      </c>
      <c r="W1512" s="356">
        <f t="shared" si="3806"/>
        <v>-5.3900000057183206</v>
      </c>
      <c r="X1512" s="361" t="str">
        <f t="shared" si="3817"/>
        <v>NORTE</v>
      </c>
      <c r="Y1512" s="361" t="str">
        <f t="shared" si="3818"/>
        <v>OESTE</v>
      </c>
      <c r="Z1512" s="361" t="str">
        <f t="shared" si="3819"/>
        <v>NOROESTE</v>
      </c>
      <c r="AA1512" s="358">
        <f t="shared" si="3807"/>
        <v>0.99263351749539597</v>
      </c>
      <c r="AB1512" s="359">
        <f t="shared" si="3820"/>
        <v>83.041194888728697</v>
      </c>
      <c r="AC1512" s="360"/>
    </row>
    <row r="1513" spans="1:29" ht="17.25" customHeight="1" x14ac:dyDescent="0.25">
      <c r="A1513" s="345" t="str">
        <f t="shared" si="3809"/>
        <v>MS 401</v>
      </c>
      <c r="B1513" s="661">
        <f t="shared" si="3799"/>
        <v>20</v>
      </c>
      <c r="C1513" s="661" t="str">
        <f t="shared" si="3626"/>
        <v>MS 401-20</v>
      </c>
      <c r="D1513" s="346">
        <f t="shared" si="3800"/>
        <v>41432</v>
      </c>
      <c r="E1513" s="347">
        <v>7161893.6690999996</v>
      </c>
      <c r="F1513" s="348">
        <v>665770.3787</v>
      </c>
      <c r="G1513" s="348">
        <v>890.39200000000005</v>
      </c>
      <c r="H1513" s="421">
        <f t="shared" si="3810"/>
        <v>1.7672577528864439</v>
      </c>
      <c r="I1513" s="362">
        <f t="shared" si="3811"/>
        <v>6.0506693875373792</v>
      </c>
      <c r="J1513" s="362">
        <f t="shared" si="3812"/>
        <v>6.2000000000011823</v>
      </c>
      <c r="K1513" s="362">
        <f t="shared" si="3821"/>
        <v>-3.2999999999901775</v>
      </c>
      <c r="L1513" s="362">
        <f t="shared" si="3822"/>
        <v>0.25246539326949197</v>
      </c>
      <c r="M1513" s="362">
        <f t="shared" si="3813"/>
        <v>0.88571428571445465</v>
      </c>
      <c r="N1513" s="361" t="str">
        <f t="shared" si="3814"/>
        <v>ATENÇÃO</v>
      </c>
      <c r="O1513" s="361" t="str">
        <f t="shared" si="3815"/>
        <v>ATENÇÃO</v>
      </c>
      <c r="P1513" s="361" t="str">
        <f t="shared" si="3816"/>
        <v>COND. MIN.</v>
      </c>
      <c r="Q1513" s="361" t="str">
        <f t="shared" si="3804"/>
        <v>COND. MIN.</v>
      </c>
      <c r="R1513" s="625"/>
      <c r="S1513" s="625"/>
      <c r="T1513" s="625"/>
      <c r="U1513" s="625"/>
      <c r="V1513" s="356">
        <f t="shared" si="3805"/>
        <v>2.4100000038743019</v>
      </c>
      <c r="W1513" s="356">
        <f t="shared" si="3806"/>
        <v>-5.5500000016763806</v>
      </c>
      <c r="X1513" s="361" t="str">
        <f t="shared" si="3817"/>
        <v>NORTE</v>
      </c>
      <c r="Y1513" s="361" t="str">
        <f t="shared" si="3818"/>
        <v>OESTE</v>
      </c>
      <c r="Z1513" s="361" t="str">
        <f t="shared" si="3819"/>
        <v>NOROESTE</v>
      </c>
      <c r="AA1513" s="358">
        <f t="shared" si="3807"/>
        <v>0.91735537190082639</v>
      </c>
      <c r="AB1513" s="359">
        <f t="shared" si="3820"/>
        <v>66.542467148001165</v>
      </c>
      <c r="AC1513" s="360"/>
    </row>
    <row r="1514" spans="1:29" ht="17.25" customHeight="1" x14ac:dyDescent="0.25">
      <c r="A1514" s="345" t="str">
        <f t="shared" si="3809"/>
        <v>MS 401</v>
      </c>
      <c r="B1514" s="661">
        <f t="shared" si="3799"/>
        <v>21</v>
      </c>
      <c r="C1514" s="661" t="str">
        <f t="shared" si="3626"/>
        <v>MS 401-21</v>
      </c>
      <c r="D1514" s="346">
        <f t="shared" si="3800"/>
        <v>41439</v>
      </c>
      <c r="E1514" s="347">
        <v>7161893.6346000005</v>
      </c>
      <c r="F1514" s="348">
        <v>665770.35419999994</v>
      </c>
      <c r="G1514" s="348">
        <v>890.33500000000004</v>
      </c>
      <c r="H1514" s="421">
        <f t="shared" si="3810"/>
        <v>4.2314299512043343</v>
      </c>
      <c r="I1514" s="362">
        <f t="shared" si="3811"/>
        <v>8.0673167739579394</v>
      </c>
      <c r="J1514" s="362">
        <f t="shared" si="3812"/>
        <v>-5.7000000000016371</v>
      </c>
      <c r="K1514" s="362">
        <f t="shared" si="3821"/>
        <v>-8.9999999999918145</v>
      </c>
      <c r="L1514" s="362">
        <f t="shared" si="3822"/>
        <v>0.6044899930291906</v>
      </c>
      <c r="M1514" s="362">
        <f t="shared" si="3813"/>
        <v>0.8142857142859482</v>
      </c>
      <c r="N1514" s="361" t="str">
        <f t="shared" si="3814"/>
        <v>ATENÇÃO</v>
      </c>
      <c r="O1514" s="361" t="str">
        <f t="shared" si="3815"/>
        <v>ATENÇÃO</v>
      </c>
      <c r="P1514" s="361" t="str">
        <f t="shared" si="3816"/>
        <v>COND. MIN.</v>
      </c>
      <c r="Q1514" s="361" t="str">
        <f t="shared" si="3804"/>
        <v>COND. MIN.</v>
      </c>
      <c r="R1514" s="625"/>
      <c r="S1514" s="625"/>
      <c r="T1514" s="625"/>
      <c r="U1514" s="625"/>
      <c r="V1514" s="356">
        <f t="shared" si="3805"/>
        <v>-1.0399999096989632</v>
      </c>
      <c r="W1514" s="356">
        <f t="shared" si="3806"/>
        <v>-8.0000000074505806</v>
      </c>
      <c r="X1514" s="361" t="str">
        <f t="shared" si="3817"/>
        <v>SUL</v>
      </c>
      <c r="Y1514" s="361" t="str">
        <f t="shared" si="3818"/>
        <v>OESTE</v>
      </c>
      <c r="Z1514" s="361" t="str">
        <f t="shared" si="3819"/>
        <v>SUDOESTE</v>
      </c>
      <c r="AA1514" s="358">
        <f t="shared" si="3807"/>
        <v>0.99132589838909535</v>
      </c>
      <c r="AB1514" s="359">
        <f t="shared" si="3820"/>
        <v>82.447959514165532</v>
      </c>
      <c r="AC1514" s="360"/>
    </row>
    <row r="1515" spans="1:29" ht="17.25" customHeight="1" x14ac:dyDescent="0.25">
      <c r="A1515" s="345" t="str">
        <f t="shared" si="3809"/>
        <v>MS 401</v>
      </c>
      <c r="B1515" s="661">
        <f t="shared" si="3799"/>
        <v>22</v>
      </c>
      <c r="C1515" s="661" t="str">
        <f t="shared" si="3626"/>
        <v>MS 401-22</v>
      </c>
      <c r="D1515" s="346">
        <f t="shared" si="3800"/>
        <v>41446</v>
      </c>
      <c r="E1515" s="347">
        <v>7161893.6374000004</v>
      </c>
      <c r="F1515" s="348">
        <v>665770.39260000002</v>
      </c>
      <c r="G1515" s="348">
        <v>890.39</v>
      </c>
      <c r="H1515" s="421">
        <f t="shared" si="3810"/>
        <v>3.8501948072872119</v>
      </c>
      <c r="I1515" s="362">
        <f t="shared" si="3811"/>
        <v>4.2288532577145839</v>
      </c>
      <c r="J1515" s="362">
        <f t="shared" si="3812"/>
        <v>5.4999999999949978</v>
      </c>
      <c r="K1515" s="362">
        <f t="shared" si="3821"/>
        <v>-3.4999999999968168</v>
      </c>
      <c r="L1515" s="362">
        <f t="shared" si="3822"/>
        <v>0.55002782961245889</v>
      </c>
      <c r="M1515" s="362">
        <f t="shared" si="3813"/>
        <v>0.78571428571357116</v>
      </c>
      <c r="N1515" s="361" t="str">
        <f t="shared" si="3814"/>
        <v>ATENÇÃO</v>
      </c>
      <c r="O1515" s="361" t="str">
        <f t="shared" si="3815"/>
        <v>ATENÇÃO</v>
      </c>
      <c r="P1515" s="361" t="str">
        <f t="shared" si="3816"/>
        <v>COND. MIN.</v>
      </c>
      <c r="Q1515" s="361" t="str">
        <f t="shared" si="3804"/>
        <v>COND. MIN.</v>
      </c>
      <c r="R1515" s="625"/>
      <c r="S1515" s="625"/>
      <c r="T1515" s="625"/>
      <c r="U1515" s="625"/>
      <c r="V1515" s="356">
        <f t="shared" si="3805"/>
        <v>-0.75999991968274117</v>
      </c>
      <c r="W1515" s="356">
        <f t="shared" si="3806"/>
        <v>-4.1599999996833503</v>
      </c>
      <c r="X1515" s="361" t="str">
        <f t="shared" si="3817"/>
        <v>SUL</v>
      </c>
      <c r="Y1515" s="361" t="str">
        <f t="shared" si="3818"/>
        <v>OESTE</v>
      </c>
      <c r="Z1515" s="361" t="str">
        <f t="shared" si="3819"/>
        <v>SUDOESTE</v>
      </c>
      <c r="AA1515" s="358">
        <f t="shared" si="3807"/>
        <v>0.98345153664302598</v>
      </c>
      <c r="AB1515" s="359">
        <f t="shared" si="3820"/>
        <v>79.562002205049254</v>
      </c>
      <c r="AC1515" s="360"/>
    </row>
    <row r="1516" spans="1:29" ht="17.25" customHeight="1" x14ac:dyDescent="0.25">
      <c r="A1516" s="345" t="str">
        <f t="shared" si="3809"/>
        <v>MS 401</v>
      </c>
      <c r="B1516" s="661">
        <f t="shared" si="3799"/>
        <v>23</v>
      </c>
      <c r="C1516" s="661" t="str">
        <f t="shared" si="3626"/>
        <v>MS 401-23</v>
      </c>
      <c r="D1516" s="346">
        <f t="shared" si="3800"/>
        <v>41456</v>
      </c>
      <c r="E1516" s="347">
        <v>7161893.6293000001</v>
      </c>
      <c r="F1516" s="348">
        <v>665770.36869999999</v>
      </c>
      <c r="G1516" s="348">
        <v>890.38800000000003</v>
      </c>
      <c r="H1516" s="421">
        <f t="shared" si="3810"/>
        <v>2.5235292841605066</v>
      </c>
      <c r="I1516" s="362">
        <f t="shared" si="3811"/>
        <v>6.7355326328315064</v>
      </c>
      <c r="J1516" s="362">
        <f t="shared" si="3812"/>
        <v>-0.19999999999527063</v>
      </c>
      <c r="K1516" s="362">
        <f t="shared" si="3821"/>
        <v>-3.6999999999920874</v>
      </c>
      <c r="L1516" s="362">
        <f t="shared" si="3822"/>
        <v>0.25235292841605067</v>
      </c>
      <c r="M1516" s="362">
        <f t="shared" si="3813"/>
        <v>1.9999999999527063E-2</v>
      </c>
      <c r="N1516" s="361" t="str">
        <f t="shared" si="3814"/>
        <v>ATENÇÃO</v>
      </c>
      <c r="O1516" s="361" t="str">
        <f t="shared" si="3815"/>
        <v>OK</v>
      </c>
      <c r="P1516" s="361" t="str">
        <f t="shared" si="3816"/>
        <v>COND. MIN.</v>
      </c>
      <c r="Q1516" s="361" t="str">
        <f t="shared" si="3804"/>
        <v>COND. MIN.</v>
      </c>
      <c r="R1516" s="625"/>
      <c r="S1516" s="625"/>
      <c r="T1516" s="625"/>
      <c r="U1516" s="625"/>
      <c r="V1516" s="356">
        <f t="shared" si="3805"/>
        <v>-1.5699999406933784</v>
      </c>
      <c r="W1516" s="356">
        <f t="shared" si="3806"/>
        <v>-6.5500000026077032</v>
      </c>
      <c r="X1516" s="361" t="str">
        <f t="shared" si="3817"/>
        <v>SUL</v>
      </c>
      <c r="Y1516" s="361" t="str">
        <f t="shared" si="3818"/>
        <v>OESTE</v>
      </c>
      <c r="Z1516" s="361" t="str">
        <f t="shared" si="3819"/>
        <v>SUDOESTE</v>
      </c>
      <c r="AA1516" s="358">
        <f t="shared" si="3807"/>
        <v>0.97181008902077148</v>
      </c>
      <c r="AB1516" s="359">
        <f t="shared" si="3820"/>
        <v>76.363276857817013</v>
      </c>
      <c r="AC1516" s="360"/>
    </row>
    <row r="1517" spans="1:29" ht="17.25" customHeight="1" x14ac:dyDescent="0.25">
      <c r="A1517" s="345" t="str">
        <f t="shared" si="3809"/>
        <v>MS 401</v>
      </c>
      <c r="B1517" s="661">
        <f t="shared" si="3799"/>
        <v>24</v>
      </c>
      <c r="C1517" s="661" t="str">
        <f t="shared" si="3626"/>
        <v>MS 401-24</v>
      </c>
      <c r="D1517" s="346">
        <f t="shared" si="3800"/>
        <v>41460</v>
      </c>
      <c r="E1517" s="347">
        <v>7161893.6348999999</v>
      </c>
      <c r="F1517" s="348">
        <v>665770.35380000004</v>
      </c>
      <c r="G1517" s="348">
        <v>890.37300000000005</v>
      </c>
      <c r="H1517" s="421">
        <f t="shared" si="3810"/>
        <v>1.5917600205552478</v>
      </c>
      <c r="I1517" s="362">
        <f t="shared" si="3811"/>
        <v>8.1031907224065112</v>
      </c>
      <c r="J1517" s="362">
        <f t="shared" si="3812"/>
        <v>-1.4999999999986358</v>
      </c>
      <c r="K1517" s="362">
        <f t="shared" si="3821"/>
        <v>-5.1999999999907232</v>
      </c>
      <c r="L1517" s="362">
        <f t="shared" si="3822"/>
        <v>0.39794000513881195</v>
      </c>
      <c r="M1517" s="362">
        <f t="shared" si="3813"/>
        <v>0.37499999999965894</v>
      </c>
      <c r="N1517" s="361" t="str">
        <f t="shared" si="3814"/>
        <v>ATENÇÃO</v>
      </c>
      <c r="O1517" s="361" t="str">
        <f t="shared" si="3815"/>
        <v>ATENÇÃO</v>
      </c>
      <c r="P1517" s="361" t="str">
        <f t="shared" si="3816"/>
        <v>COND. MIN.</v>
      </c>
      <c r="Q1517" s="361" t="str">
        <f t="shared" si="3804"/>
        <v>COND. MIN.</v>
      </c>
      <c r="R1517" s="625"/>
      <c r="S1517" s="625"/>
      <c r="T1517" s="625"/>
      <c r="U1517" s="625"/>
      <c r="V1517" s="356">
        <f t="shared" si="3805"/>
        <v>-1.0099999606609344</v>
      </c>
      <c r="W1517" s="356">
        <f t="shared" si="3806"/>
        <v>-8.0399999977089465</v>
      </c>
      <c r="X1517" s="361" t="str">
        <f t="shared" si="3817"/>
        <v>SUL</v>
      </c>
      <c r="Y1517" s="361" t="str">
        <f t="shared" si="3818"/>
        <v>OESTE</v>
      </c>
      <c r="Z1517" s="361" t="str">
        <f t="shared" si="3819"/>
        <v>SUDOESTE</v>
      </c>
      <c r="AA1517" s="358">
        <f t="shared" si="3807"/>
        <v>0.99259259259259258</v>
      </c>
      <c r="AB1517" s="359">
        <f t="shared" si="3820"/>
        <v>83.021867784557585</v>
      </c>
      <c r="AC1517" s="360"/>
    </row>
    <row r="1518" spans="1:29" ht="17.25" customHeight="1" x14ac:dyDescent="0.25">
      <c r="A1518" s="345" t="str">
        <f t="shared" si="3809"/>
        <v>MS 401</v>
      </c>
      <c r="B1518" s="661">
        <f t="shared" si="3799"/>
        <v>25</v>
      </c>
      <c r="C1518" s="661" t="str">
        <f t="shared" si="3626"/>
        <v>MS 401-25</v>
      </c>
      <c r="D1518" s="346">
        <f t="shared" si="3800"/>
        <v>41467</v>
      </c>
      <c r="E1518" s="347">
        <v>7161893.6339999996</v>
      </c>
      <c r="F1518" s="348">
        <v>665770.33669999999</v>
      </c>
      <c r="G1518" s="348">
        <v>890.375</v>
      </c>
      <c r="H1518" s="421">
        <f t="shared" si="3810"/>
        <v>1.7123667904369915</v>
      </c>
      <c r="I1518" s="362">
        <f t="shared" si="3811"/>
        <v>9.8118550769184196</v>
      </c>
      <c r="J1518" s="362">
        <f t="shared" si="3812"/>
        <v>0.19999999999527063</v>
      </c>
      <c r="K1518" s="362">
        <f t="shared" si="3821"/>
        <v>-4.9999999999954525</v>
      </c>
      <c r="L1518" s="362">
        <f t="shared" si="3822"/>
        <v>0.2446238272052845</v>
      </c>
      <c r="M1518" s="362">
        <f t="shared" si="3813"/>
        <v>2.8571428570752948E-2</v>
      </c>
      <c r="N1518" s="361" t="str">
        <f t="shared" si="3814"/>
        <v>OK</v>
      </c>
      <c r="O1518" s="361" t="str">
        <f t="shared" si="3815"/>
        <v>OK</v>
      </c>
      <c r="P1518" s="361" t="str">
        <f t="shared" si="3816"/>
        <v>COND. MIN.</v>
      </c>
      <c r="Q1518" s="361" t="str">
        <f t="shared" si="3804"/>
        <v>COND. MIN.</v>
      </c>
      <c r="R1518" s="625"/>
      <c r="S1518" s="625"/>
      <c r="T1518" s="625"/>
      <c r="U1518" s="625"/>
      <c r="V1518" s="356">
        <f t="shared" si="3805"/>
        <v>-1.0999999940395355</v>
      </c>
      <c r="W1518" s="356">
        <f t="shared" si="3806"/>
        <v>-9.750000003259629</v>
      </c>
      <c r="X1518" s="361" t="str">
        <f t="shared" si="3817"/>
        <v>SUL</v>
      </c>
      <c r="Y1518" s="361" t="str">
        <f t="shared" si="3818"/>
        <v>OESTE</v>
      </c>
      <c r="Z1518" s="361" t="str">
        <f t="shared" si="3819"/>
        <v>SUDOESTE</v>
      </c>
      <c r="AA1518" s="358">
        <f t="shared" si="3807"/>
        <v>0.99388379204892963</v>
      </c>
      <c r="AB1518" s="359">
        <f t="shared" si="3820"/>
        <v>83.65983802249913</v>
      </c>
      <c r="AC1518" s="360"/>
    </row>
    <row r="1519" spans="1:29" ht="17.25" customHeight="1" x14ac:dyDescent="0.25">
      <c r="A1519" s="345" t="str">
        <f t="shared" si="3809"/>
        <v>MS 401</v>
      </c>
      <c r="B1519" s="661">
        <f t="shared" si="3799"/>
        <v>26</v>
      </c>
      <c r="C1519" s="661" t="str">
        <f t="shared" si="3626"/>
        <v>MS 401-26</v>
      </c>
      <c r="D1519" s="346">
        <f t="shared" si="3800"/>
        <v>41477</v>
      </c>
      <c r="E1519" s="347">
        <v>7161893.6618999997</v>
      </c>
      <c r="F1519" s="348">
        <v>665770.29740000004</v>
      </c>
      <c r="G1519" s="348">
        <v>890.30600000000004</v>
      </c>
      <c r="H1519" s="421">
        <f t="shared" si="3810"/>
        <v>4.819647291531707</v>
      </c>
      <c r="I1519" s="362">
        <f t="shared" si="3811"/>
        <v>13.783994341111105</v>
      </c>
      <c r="J1519" s="362">
        <f t="shared" si="3812"/>
        <v>-6.8999999999959982</v>
      </c>
      <c r="K1519" s="362">
        <f t="shared" si="3821"/>
        <v>-11.899999999991451</v>
      </c>
      <c r="L1519" s="362">
        <f t="shared" si="3822"/>
        <v>0.48196472915317068</v>
      </c>
      <c r="M1519" s="362">
        <f t="shared" si="3813"/>
        <v>0.68999999999959982</v>
      </c>
      <c r="N1519" s="361" t="str">
        <f t="shared" si="3814"/>
        <v>ATENÇÃO</v>
      </c>
      <c r="O1519" s="361" t="str">
        <f t="shared" si="3815"/>
        <v>ATENÇÃO</v>
      </c>
      <c r="P1519" s="361" t="str">
        <f t="shared" si="3816"/>
        <v>COND. MIN.</v>
      </c>
      <c r="Q1519" s="361" t="str">
        <f t="shared" si="3804"/>
        <v>COND. MIN.</v>
      </c>
      <c r="R1519" s="625"/>
      <c r="S1519" s="625"/>
      <c r="T1519" s="625"/>
      <c r="U1519" s="625"/>
      <c r="V1519" s="356">
        <f t="shared" si="3805"/>
        <v>1.6900000162422657</v>
      </c>
      <c r="W1519" s="356">
        <f t="shared" si="3806"/>
        <v>-13.679999997839332</v>
      </c>
      <c r="X1519" s="361" t="str">
        <f t="shared" si="3817"/>
        <v>NORTE</v>
      </c>
      <c r="Y1519" s="361" t="str">
        <f t="shared" si="3818"/>
        <v>OESTE</v>
      </c>
      <c r="Z1519" s="361" t="str">
        <f t="shared" si="3819"/>
        <v>NOROESTE</v>
      </c>
      <c r="AA1519" s="358">
        <f t="shared" si="3807"/>
        <v>0.99274310595065318</v>
      </c>
      <c r="AB1519" s="359">
        <f t="shared" si="3820"/>
        <v>83.093213883863982</v>
      </c>
      <c r="AC1519" s="360"/>
    </row>
    <row r="1520" spans="1:29" ht="17.25" customHeight="1" x14ac:dyDescent="0.25">
      <c r="A1520" s="345" t="str">
        <f t="shared" si="3809"/>
        <v>MS 401</v>
      </c>
      <c r="B1520" s="661">
        <f t="shared" si="3799"/>
        <v>27</v>
      </c>
      <c r="C1520" s="661" t="str">
        <f t="shared" si="3626"/>
        <v>MS 401-27</v>
      </c>
      <c r="D1520" s="346">
        <f t="shared" si="3800"/>
        <v>41481</v>
      </c>
      <c r="E1520" s="347">
        <v>7161893.6616000002</v>
      </c>
      <c r="F1520" s="348">
        <v>665770.30559999996</v>
      </c>
      <c r="G1520" s="348">
        <v>890.303</v>
      </c>
      <c r="H1520" s="421">
        <f t="shared" si="3810"/>
        <v>0.82054858750009785</v>
      </c>
      <c r="I1520" s="362">
        <f t="shared" si="3811"/>
        <v>12.966695815183074</v>
      </c>
      <c r="J1520" s="362">
        <f t="shared" si="3812"/>
        <v>-0.30000000000427463</v>
      </c>
      <c r="K1520" s="362">
        <f t="shared" si="3821"/>
        <v>-12.199999999995725</v>
      </c>
      <c r="L1520" s="362">
        <f t="shared" si="3822"/>
        <v>0.20513714687502446</v>
      </c>
      <c r="M1520" s="362">
        <f t="shared" si="3813"/>
        <v>7.5000000001068656E-2</v>
      </c>
      <c r="N1520" s="361" t="str">
        <f t="shared" si="3814"/>
        <v>OK</v>
      </c>
      <c r="O1520" s="361" t="str">
        <f t="shared" si="3815"/>
        <v>OK</v>
      </c>
      <c r="P1520" s="361" t="str">
        <f t="shared" si="3816"/>
        <v>COND. MIN.</v>
      </c>
      <c r="Q1520" s="361" t="str">
        <f t="shared" si="3804"/>
        <v>COND. MIN.</v>
      </c>
      <c r="R1520" s="625"/>
      <c r="S1520" s="625"/>
      <c r="T1520" s="625"/>
      <c r="U1520" s="625"/>
      <c r="V1520" s="356">
        <f t="shared" si="3805"/>
        <v>1.660000067204237</v>
      </c>
      <c r="W1520" s="356">
        <f t="shared" si="3806"/>
        <v>-12.86000000545755</v>
      </c>
      <c r="X1520" s="361" t="str">
        <f t="shared" si="3817"/>
        <v>NORTE</v>
      </c>
      <c r="Y1520" s="361" t="str">
        <f t="shared" si="3818"/>
        <v>OESTE</v>
      </c>
      <c r="Z1520" s="361" t="str">
        <f t="shared" si="3819"/>
        <v>NOROESTE</v>
      </c>
      <c r="AA1520" s="358">
        <f t="shared" si="3807"/>
        <v>0.99151888974556657</v>
      </c>
      <c r="AB1520" s="359">
        <f t="shared" si="3820"/>
        <v>82.532565794835747</v>
      </c>
      <c r="AC1520" s="360"/>
    </row>
    <row r="1521" spans="1:29" ht="17.25" customHeight="1" x14ac:dyDescent="0.25">
      <c r="A1521" s="345" t="str">
        <f t="shared" si="3809"/>
        <v>MS 401</v>
      </c>
      <c r="B1521" s="661">
        <f t="shared" si="3799"/>
        <v>28</v>
      </c>
      <c r="C1521" s="661" t="str">
        <f t="shared" si="3626"/>
        <v>MS 401-28</v>
      </c>
      <c r="D1521" s="346">
        <f t="shared" si="3800"/>
        <v>41488</v>
      </c>
      <c r="E1521" s="347">
        <v>7161893.6330000004</v>
      </c>
      <c r="F1521" s="348">
        <v>665770.30850000004</v>
      </c>
      <c r="G1521" s="348">
        <v>890.27</v>
      </c>
      <c r="H1521" s="421">
        <f t="shared" si="3810"/>
        <v>2.8746651832811767</v>
      </c>
      <c r="I1521" s="362">
        <f t="shared" si="3811"/>
        <v>12.627149311652591</v>
      </c>
      <c r="J1521" s="362">
        <f t="shared" si="3812"/>
        <v>-3.3000000000015461</v>
      </c>
      <c r="K1521" s="362">
        <f t="shared" si="3821"/>
        <v>-15.499999999997272</v>
      </c>
      <c r="L1521" s="362">
        <f t="shared" si="3822"/>
        <v>0.41066645475445379</v>
      </c>
      <c r="M1521" s="362">
        <f t="shared" si="3813"/>
        <v>0.4714285714287923</v>
      </c>
      <c r="N1521" s="361" t="str">
        <f t="shared" si="3814"/>
        <v>ATENÇÃO</v>
      </c>
      <c r="O1521" s="361" t="str">
        <f t="shared" si="3815"/>
        <v>ATENÇÃO</v>
      </c>
      <c r="P1521" s="361" t="str">
        <f t="shared" si="3816"/>
        <v>COND. MIN.</v>
      </c>
      <c r="Q1521" s="361" t="str">
        <f t="shared" si="3804"/>
        <v>COND. MIN.</v>
      </c>
      <c r="R1521" s="625"/>
      <c r="S1521" s="625"/>
      <c r="T1521" s="625"/>
      <c r="U1521" s="625"/>
      <c r="V1521" s="356">
        <f t="shared" si="3805"/>
        <v>-1.1999999172985554</v>
      </c>
      <c r="W1521" s="356">
        <f t="shared" si="3806"/>
        <v>-12.569999997504056</v>
      </c>
      <c r="X1521" s="361" t="str">
        <f t="shared" si="3817"/>
        <v>SUL</v>
      </c>
      <c r="Y1521" s="361" t="str">
        <f t="shared" si="3818"/>
        <v>OESTE</v>
      </c>
      <c r="Z1521" s="361" t="str">
        <f t="shared" si="3819"/>
        <v>SUDOESTE</v>
      </c>
      <c r="AA1521" s="358">
        <f t="shared" si="3807"/>
        <v>0.99524940617577196</v>
      </c>
      <c r="AB1521" s="359">
        <f t="shared" si="3820"/>
        <v>84.412935825425052</v>
      </c>
      <c r="AC1521" s="360"/>
    </row>
    <row r="1522" spans="1:29" ht="17.25" customHeight="1" x14ac:dyDescent="0.25">
      <c r="A1522" s="345" t="str">
        <f t="shared" si="3809"/>
        <v>MS 401</v>
      </c>
      <c r="B1522" s="661">
        <f t="shared" si="3799"/>
        <v>29</v>
      </c>
      <c r="C1522" s="661" t="str">
        <f t="shared" si="3626"/>
        <v>MS 401-29</v>
      </c>
      <c r="D1522" s="346">
        <f t="shared" si="3800"/>
        <v>41495</v>
      </c>
      <c r="E1522" s="347">
        <v>7161893.6353000002</v>
      </c>
      <c r="F1522" s="348">
        <v>665770.27489999996</v>
      </c>
      <c r="G1522" s="348">
        <v>890.3</v>
      </c>
      <c r="H1522" s="421">
        <f t="shared" si="3810"/>
        <v>3.3678628308005165</v>
      </c>
      <c r="I1522" s="362">
        <f t="shared" si="3811"/>
        <v>15.959505006678617</v>
      </c>
      <c r="J1522" s="362">
        <f t="shared" si="3812"/>
        <v>2.9999999999972715</v>
      </c>
      <c r="K1522" s="362">
        <f t="shared" si="3821"/>
        <v>-12.5</v>
      </c>
      <c r="L1522" s="362">
        <f t="shared" si="3822"/>
        <v>0.48112326154293095</v>
      </c>
      <c r="M1522" s="362">
        <f t="shared" si="3813"/>
        <v>0.4285714285710388</v>
      </c>
      <c r="N1522" s="361" t="str">
        <f t="shared" si="3814"/>
        <v>ATENÇÃO</v>
      </c>
      <c r="O1522" s="361" t="str">
        <f t="shared" si="3815"/>
        <v>ATENÇÃO</v>
      </c>
      <c r="P1522" s="361" t="str">
        <f t="shared" si="3816"/>
        <v>COND. MIN.</v>
      </c>
      <c r="Q1522" s="361" t="str">
        <f t="shared" si="3804"/>
        <v>COND. MIN.</v>
      </c>
      <c r="R1522" s="625"/>
      <c r="S1522" s="625"/>
      <c r="T1522" s="625"/>
      <c r="U1522" s="625"/>
      <c r="V1522" s="356">
        <f t="shared" si="3805"/>
        <v>-0.96999993547797203</v>
      </c>
      <c r="W1522" s="356">
        <f t="shared" si="3806"/>
        <v>-15.930000005755574</v>
      </c>
      <c r="X1522" s="361" t="str">
        <f t="shared" si="3817"/>
        <v>SUL</v>
      </c>
      <c r="Y1522" s="361" t="str">
        <f t="shared" si="3818"/>
        <v>OESTE</v>
      </c>
      <c r="Z1522" s="361" t="str">
        <f t="shared" si="3819"/>
        <v>SUDOESTE</v>
      </c>
      <c r="AA1522" s="358">
        <f t="shared" si="3807"/>
        <v>0.99812030075187963</v>
      </c>
      <c r="AB1522" s="359">
        <f t="shared" si="3820"/>
        <v>86.486419839945071</v>
      </c>
      <c r="AC1522" s="360"/>
    </row>
    <row r="1523" spans="1:29" ht="17.25" customHeight="1" x14ac:dyDescent="0.25">
      <c r="A1523" s="345" t="str">
        <f t="shared" si="3809"/>
        <v>MS 401</v>
      </c>
      <c r="B1523" s="661">
        <f t="shared" si="3799"/>
        <v>30</v>
      </c>
      <c r="C1523" s="661" t="str">
        <f t="shared" si="3626"/>
        <v>MS 401-30</v>
      </c>
      <c r="D1523" s="346">
        <f t="shared" si="3800"/>
        <v>41502</v>
      </c>
      <c r="E1523" s="347">
        <v>7161893.6387</v>
      </c>
      <c r="F1523" s="348">
        <v>665770.30039999995</v>
      </c>
      <c r="G1523" s="348">
        <v>890.298</v>
      </c>
      <c r="H1523" s="421">
        <f t="shared" si="3810"/>
        <v>2.572566807982446</v>
      </c>
      <c r="I1523" s="362">
        <f t="shared" si="3811"/>
        <v>13.39482363177228</v>
      </c>
      <c r="J1523" s="362">
        <f t="shared" si="3812"/>
        <v>-0.19999999999527063</v>
      </c>
      <c r="K1523" s="362">
        <f t="shared" si="3821"/>
        <v>-12.699999999995271</v>
      </c>
      <c r="L1523" s="362">
        <f t="shared" si="3822"/>
        <v>0.36750954399749231</v>
      </c>
      <c r="M1523" s="362">
        <f t="shared" si="3813"/>
        <v>2.8571428570752948E-2</v>
      </c>
      <c r="N1523" s="361" t="str">
        <f t="shared" si="3814"/>
        <v>ATENÇÃO</v>
      </c>
      <c r="O1523" s="361" t="str">
        <f t="shared" si="3815"/>
        <v>OK</v>
      </c>
      <c r="P1523" s="361" t="str">
        <f t="shared" si="3816"/>
        <v>COND. MIN.</v>
      </c>
      <c r="Q1523" s="361" t="str">
        <f t="shared" si="3804"/>
        <v>COND. MIN.</v>
      </c>
      <c r="R1523" s="625"/>
      <c r="S1523" s="625"/>
      <c r="T1523" s="625"/>
      <c r="U1523" s="625"/>
      <c r="V1523" s="356">
        <f t="shared" si="3805"/>
        <v>-0.62999995425343513</v>
      </c>
      <c r="W1523" s="356">
        <f t="shared" si="3806"/>
        <v>-13.380000006873161</v>
      </c>
      <c r="X1523" s="361" t="str">
        <f t="shared" si="3817"/>
        <v>SUL</v>
      </c>
      <c r="Y1523" s="361" t="str">
        <f t="shared" si="3818"/>
        <v>OESTE</v>
      </c>
      <c r="Z1523" s="361" t="str">
        <f t="shared" si="3819"/>
        <v>SUDOESTE</v>
      </c>
      <c r="AA1523" s="358">
        <f t="shared" si="3807"/>
        <v>0.99925317401045555</v>
      </c>
      <c r="AB1523" s="359">
        <f t="shared" si="3820"/>
        <v>87.785506683093729</v>
      </c>
      <c r="AC1523" s="360"/>
    </row>
    <row r="1524" spans="1:29" ht="17.25" customHeight="1" x14ac:dyDescent="0.25">
      <c r="A1524" s="345" t="str">
        <f t="shared" si="3809"/>
        <v>MS 401</v>
      </c>
      <c r="B1524" s="661">
        <f t="shared" si="3799"/>
        <v>31</v>
      </c>
      <c r="C1524" s="661" t="str">
        <f t="shared" si="3626"/>
        <v>MS 401-31</v>
      </c>
      <c r="D1524" s="346">
        <f t="shared" si="3800"/>
        <v>41509</v>
      </c>
      <c r="E1524" s="347">
        <v>7161893.6392000001</v>
      </c>
      <c r="F1524" s="348">
        <v>665770.29280000005</v>
      </c>
      <c r="G1524" s="348">
        <v>890.29899999999998</v>
      </c>
      <c r="H1524" s="421">
        <f t="shared" si="3810"/>
        <v>0.76164295106572355</v>
      </c>
      <c r="I1524" s="362">
        <f t="shared" si="3811"/>
        <v>14.1518903272942</v>
      </c>
      <c r="J1524" s="362">
        <f t="shared" si="3812"/>
        <v>9.9999999997635314E-2</v>
      </c>
      <c r="K1524" s="362">
        <f t="shared" si="3821"/>
        <v>-12.599999999997635</v>
      </c>
      <c r="L1524" s="362">
        <f t="shared" si="3822"/>
        <v>0.10880613586653194</v>
      </c>
      <c r="M1524" s="362">
        <f t="shared" si="3813"/>
        <v>1.4285714285376474E-2</v>
      </c>
      <c r="N1524" s="361" t="str">
        <f t="shared" si="3814"/>
        <v>OK</v>
      </c>
      <c r="O1524" s="361" t="str">
        <f t="shared" si="3815"/>
        <v>OK</v>
      </c>
      <c r="P1524" s="361" t="str">
        <f t="shared" si="3816"/>
        <v>COND. MIN.</v>
      </c>
      <c r="Q1524" s="361" t="str">
        <f t="shared" si="3804"/>
        <v>COND. MIN.</v>
      </c>
      <c r="R1524" s="625"/>
      <c r="S1524" s="625"/>
      <c r="T1524" s="625"/>
      <c r="U1524" s="625"/>
      <c r="V1524" s="356">
        <f t="shared" si="3805"/>
        <v>-0.57999994605779648</v>
      </c>
      <c r="W1524" s="356">
        <f t="shared" si="3806"/>
        <v>-14.139999996405095</v>
      </c>
      <c r="X1524" s="361" t="str">
        <f t="shared" si="3817"/>
        <v>SUL</v>
      </c>
      <c r="Y1524" s="361" t="str">
        <f t="shared" si="3818"/>
        <v>OESTE</v>
      </c>
      <c r="Z1524" s="361" t="str">
        <f t="shared" si="3819"/>
        <v>SUDOESTE</v>
      </c>
      <c r="AA1524" s="358">
        <f t="shared" si="3807"/>
        <v>0.99929328621908131</v>
      </c>
      <c r="AB1524" s="359">
        <f t="shared" si="3820"/>
        <v>87.845805114507385</v>
      </c>
      <c r="AC1524" s="360"/>
    </row>
    <row r="1525" spans="1:29" ht="17.25" customHeight="1" x14ac:dyDescent="0.25">
      <c r="A1525" s="345" t="str">
        <f t="shared" si="3809"/>
        <v>MS 401</v>
      </c>
      <c r="B1525" s="661">
        <f t="shared" si="3799"/>
        <v>32</v>
      </c>
      <c r="C1525" s="661" t="str">
        <f t="shared" si="3626"/>
        <v>MS 401-32</v>
      </c>
      <c r="D1525" s="346">
        <f t="shared" si="3800"/>
        <v>41516</v>
      </c>
      <c r="E1525" s="347">
        <v>7161893.6379000004</v>
      </c>
      <c r="F1525" s="348">
        <v>665770.29200000002</v>
      </c>
      <c r="G1525" s="348">
        <v>890.29700000000003</v>
      </c>
      <c r="H1525" s="421">
        <f t="shared" si="3810"/>
        <v>0.1526433477737833</v>
      </c>
      <c r="I1525" s="362">
        <f t="shared" si="3811"/>
        <v>14.237713997694252</v>
      </c>
      <c r="J1525" s="362">
        <f t="shared" si="3812"/>
        <v>-0.19999999999527063</v>
      </c>
      <c r="K1525" s="362">
        <f t="shared" si="3821"/>
        <v>-12.799999999992906</v>
      </c>
      <c r="L1525" s="362">
        <f t="shared" si="3822"/>
        <v>2.18061925391119E-2</v>
      </c>
      <c r="M1525" s="362">
        <f t="shared" si="3813"/>
        <v>2.8571428570752948E-2</v>
      </c>
      <c r="N1525" s="361" t="str">
        <f t="shared" si="3814"/>
        <v>OK</v>
      </c>
      <c r="O1525" s="361" t="str">
        <f t="shared" si="3815"/>
        <v>OK</v>
      </c>
      <c r="P1525" s="361" t="str">
        <f t="shared" si="3816"/>
        <v>COND. MIN.</v>
      </c>
      <c r="Q1525" s="361" t="str">
        <f t="shared" si="3804"/>
        <v>COND. MIN.</v>
      </c>
      <c r="R1525" s="625"/>
      <c r="S1525" s="625"/>
      <c r="T1525" s="625"/>
      <c r="U1525" s="625"/>
      <c r="V1525" s="356">
        <f t="shared" si="3805"/>
        <v>-0.70999991148710251</v>
      </c>
      <c r="W1525" s="356">
        <f t="shared" si="3806"/>
        <v>-14.220000000204891</v>
      </c>
      <c r="X1525" s="361" t="str">
        <f t="shared" si="3817"/>
        <v>SUL</v>
      </c>
      <c r="Y1525" s="361" t="str">
        <f t="shared" si="3818"/>
        <v>OESTE</v>
      </c>
      <c r="Z1525" s="361" t="str">
        <f t="shared" si="3819"/>
        <v>SUDOESTE</v>
      </c>
      <c r="AA1525" s="358">
        <f t="shared" si="3807"/>
        <v>0.99859550561797761</v>
      </c>
      <c r="AB1525" s="359">
        <f t="shared" si="3820"/>
        <v>86.962974231254421</v>
      </c>
      <c r="AC1525" s="360"/>
    </row>
    <row r="1526" spans="1:29" ht="17.25" customHeight="1" x14ac:dyDescent="0.25">
      <c r="A1526" s="345" t="str">
        <f t="shared" si="3809"/>
        <v>MS 401</v>
      </c>
      <c r="B1526" s="661">
        <f t="shared" si="3799"/>
        <v>33</v>
      </c>
      <c r="C1526" s="661" t="str">
        <f t="shared" si="3626"/>
        <v>MS 401-33</v>
      </c>
      <c r="D1526" s="346">
        <f t="shared" ref="D1526:D1555" si="3823">D38</f>
        <v>41523</v>
      </c>
      <c r="E1526" s="347">
        <v>7161893.6368000004</v>
      </c>
      <c r="F1526" s="348">
        <v>665770.26699999999</v>
      </c>
      <c r="G1526" s="348">
        <v>890.29399999999998</v>
      </c>
      <c r="H1526" s="421">
        <f t="shared" si="3810"/>
        <v>2.5024188321522844</v>
      </c>
      <c r="I1526" s="362">
        <f t="shared" si="3811"/>
        <v>16.740095577342785</v>
      </c>
      <c r="J1526" s="362">
        <f t="shared" si="3812"/>
        <v>-0.30000000000427463</v>
      </c>
      <c r="K1526" s="362">
        <f t="shared" si="3821"/>
        <v>-13.099999999997181</v>
      </c>
      <c r="L1526" s="362">
        <f t="shared" si="3822"/>
        <v>0.35748840459318348</v>
      </c>
      <c r="M1526" s="362">
        <f t="shared" si="3813"/>
        <v>4.2857142857753515E-2</v>
      </c>
      <c r="N1526" s="361" t="str">
        <f t="shared" si="3814"/>
        <v>ATENÇÃO</v>
      </c>
      <c r="O1526" s="361" t="str">
        <f t="shared" si="3815"/>
        <v>OK</v>
      </c>
      <c r="P1526" s="361" t="str">
        <f t="shared" si="3816"/>
        <v>COND. MIN.</v>
      </c>
      <c r="Q1526" s="361" t="str">
        <f t="shared" si="3804"/>
        <v>COND. MIN.</v>
      </c>
      <c r="R1526" s="625"/>
      <c r="S1526" s="625"/>
      <c r="T1526" s="625"/>
      <c r="U1526" s="625"/>
      <c r="V1526" s="356">
        <f t="shared" si="3805"/>
        <v>-0.81999991089105606</v>
      </c>
      <c r="W1526" s="356">
        <f t="shared" si="3806"/>
        <v>-16.720000002533197</v>
      </c>
      <c r="X1526" s="361" t="str">
        <f t="shared" si="3817"/>
        <v>SUL</v>
      </c>
      <c r="Y1526" s="361" t="str">
        <f t="shared" si="3818"/>
        <v>OESTE</v>
      </c>
      <c r="Z1526" s="361" t="str">
        <f t="shared" si="3819"/>
        <v>SUDOESTE</v>
      </c>
      <c r="AA1526" s="358">
        <f t="shared" si="3807"/>
        <v>0.99880525686977306</v>
      </c>
      <c r="AB1526" s="359">
        <f t="shared" si="3820"/>
        <v>87.198967487090584</v>
      </c>
      <c r="AC1526" s="360"/>
    </row>
    <row r="1527" spans="1:29" ht="17.25" customHeight="1" x14ac:dyDescent="0.25">
      <c r="A1527" s="345" t="str">
        <f t="shared" si="3809"/>
        <v>MS 401</v>
      </c>
      <c r="B1527" s="661">
        <f t="shared" si="3799"/>
        <v>34</v>
      </c>
      <c r="C1527" s="661" t="str">
        <f t="shared" si="3626"/>
        <v>MS 401-34</v>
      </c>
      <c r="D1527" s="346">
        <f t="shared" si="3823"/>
        <v>41530</v>
      </c>
      <c r="E1527" s="347">
        <v>7161893.6255999999</v>
      </c>
      <c r="F1527" s="348">
        <v>665770.23730000004</v>
      </c>
      <c r="G1527" s="348">
        <v>890.28800000000001</v>
      </c>
      <c r="H1527" s="421">
        <f t="shared" si="3810"/>
        <v>3.1741613211553035</v>
      </c>
      <c r="I1527" s="362">
        <f t="shared" si="3811"/>
        <v>19.785340527398329</v>
      </c>
      <c r="J1527" s="362">
        <f t="shared" si="3812"/>
        <v>-0.59999999999718057</v>
      </c>
      <c r="K1527" s="362">
        <f t="shared" si="3821"/>
        <v>-13.699999999994361</v>
      </c>
      <c r="L1527" s="362">
        <f t="shared" si="3822"/>
        <v>0.45345161730790051</v>
      </c>
      <c r="M1527" s="362">
        <f t="shared" si="3813"/>
        <v>8.571428571388294E-2</v>
      </c>
      <c r="N1527" s="361" t="str">
        <f t="shared" si="3814"/>
        <v>ATENÇÃO</v>
      </c>
      <c r="O1527" s="361" t="str">
        <f t="shared" si="3815"/>
        <v>OK</v>
      </c>
      <c r="P1527" s="361" t="str">
        <f t="shared" si="3816"/>
        <v>COND. MIN.</v>
      </c>
      <c r="Q1527" s="361" t="str">
        <f t="shared" ref="Q1527:Q1558" si="3824">IF(M1527&lt;=2,"COND. MIN.",IF(AND(2&lt;M1527, M1527&lt;=4),"ATENÇÃO",IF(AND(4&lt;M1527, M1527&lt;=10),"ALERTA","INTERVENÇÃO")))</f>
        <v>COND. MIN.</v>
      </c>
      <c r="R1527" s="625"/>
      <c r="S1527" s="625"/>
      <c r="T1527" s="625"/>
      <c r="U1527" s="625"/>
      <c r="V1527" s="356">
        <f t="shared" ref="V1527:V1558" si="3825">(E1527-$E$1494)*100</f>
        <v>-1.9399999640882015</v>
      </c>
      <c r="W1527" s="356">
        <f t="shared" ref="W1527:W1558" si="3826">(F1527-$F$1494)*100</f>
        <v>-19.689999998081475</v>
      </c>
      <c r="X1527" s="361" t="str">
        <f t="shared" si="3817"/>
        <v>SUL</v>
      </c>
      <c r="Y1527" s="361" t="str">
        <f t="shared" si="3818"/>
        <v>OESTE</v>
      </c>
      <c r="Z1527" s="361" t="str">
        <f t="shared" si="3819"/>
        <v>SUDOESTE</v>
      </c>
      <c r="AA1527" s="358">
        <f t="shared" ref="AA1527:AA1558" si="3827">ABS(ROUND(W1527,2)/ROUND(I1527,2))</f>
        <v>0.99494694290045493</v>
      </c>
      <c r="AB1527" s="359">
        <f t="shared" si="3820"/>
        <v>84.237674604429969</v>
      </c>
      <c r="AC1527" s="360"/>
    </row>
    <row r="1528" spans="1:29" ht="17.25" customHeight="1" x14ac:dyDescent="0.25">
      <c r="A1528" s="345" t="str">
        <f t="shared" si="3809"/>
        <v>MS 401</v>
      </c>
      <c r="B1528" s="661">
        <f t="shared" si="3799"/>
        <v>35</v>
      </c>
      <c r="C1528" s="661" t="str">
        <f t="shared" si="3626"/>
        <v>MS 401-35</v>
      </c>
      <c r="D1528" s="346">
        <f t="shared" si="3823"/>
        <v>41537</v>
      </c>
      <c r="E1528" s="347">
        <v>7161893.6339999996</v>
      </c>
      <c r="F1528" s="348">
        <v>665770.23069999996</v>
      </c>
      <c r="G1528" s="348">
        <v>890.27800000000002</v>
      </c>
      <c r="H1528" s="421">
        <f t="shared" si="3810"/>
        <v>1.0682696103174958</v>
      </c>
      <c r="I1528" s="362">
        <f t="shared" si="3811"/>
        <v>20.379708050829844</v>
      </c>
      <c r="J1528" s="362">
        <f t="shared" si="3812"/>
        <v>-0.99999999999909051</v>
      </c>
      <c r="K1528" s="362">
        <f t="shared" si="3821"/>
        <v>-14.699999999993452</v>
      </c>
      <c r="L1528" s="362">
        <f t="shared" si="3822"/>
        <v>0.15260994433107083</v>
      </c>
      <c r="M1528" s="362">
        <f t="shared" si="3813"/>
        <v>0.14285714285701293</v>
      </c>
      <c r="N1528" s="361" t="str">
        <f t="shared" si="3814"/>
        <v>OK</v>
      </c>
      <c r="O1528" s="361" t="str">
        <f t="shared" si="3815"/>
        <v>OK</v>
      </c>
      <c r="P1528" s="361" t="str">
        <f t="shared" si="3816"/>
        <v>COND. MIN.</v>
      </c>
      <c r="Q1528" s="361" t="str">
        <f t="shared" si="3824"/>
        <v>COND. MIN.</v>
      </c>
      <c r="R1528" s="625"/>
      <c r="S1528" s="625"/>
      <c r="T1528" s="625"/>
      <c r="U1528" s="625"/>
      <c r="V1528" s="356">
        <f t="shared" si="3825"/>
        <v>-1.0999999940395355</v>
      </c>
      <c r="W1528" s="356">
        <f t="shared" si="3826"/>
        <v>-20.350000006146729</v>
      </c>
      <c r="X1528" s="361" t="str">
        <f t="shared" si="3817"/>
        <v>SUL</v>
      </c>
      <c r="Y1528" s="361" t="str">
        <f t="shared" si="3818"/>
        <v>OESTE</v>
      </c>
      <c r="Z1528" s="361" t="str">
        <f t="shared" si="3819"/>
        <v>SUDOESTE</v>
      </c>
      <c r="AA1528" s="358">
        <f t="shared" si="3827"/>
        <v>0.99852796859666348</v>
      </c>
      <c r="AB1528" s="359">
        <f t="shared" si="3820"/>
        <v>86.890794289042148</v>
      </c>
      <c r="AC1528" s="360"/>
    </row>
    <row r="1529" spans="1:29" ht="17.25" customHeight="1" x14ac:dyDescent="0.25">
      <c r="A1529" s="345" t="str">
        <f t="shared" si="3809"/>
        <v>MS 401</v>
      </c>
      <c r="B1529" s="661">
        <f t="shared" si="3799"/>
        <v>36</v>
      </c>
      <c r="C1529" s="661" t="str">
        <f t="shared" si="3626"/>
        <v>MS 401-36</v>
      </c>
      <c r="D1529" s="346">
        <f t="shared" si="3823"/>
        <v>41544</v>
      </c>
      <c r="E1529" s="347">
        <v>7161893.6301999995</v>
      </c>
      <c r="F1529" s="348">
        <v>665770.201</v>
      </c>
      <c r="G1529" s="348">
        <v>890.27300000000002</v>
      </c>
      <c r="H1529" s="421">
        <f t="shared" si="3810"/>
        <v>2.9942110778010411</v>
      </c>
      <c r="I1529" s="362">
        <f t="shared" si="3811"/>
        <v>23.366916785925746</v>
      </c>
      <c r="J1529" s="362">
        <f t="shared" si="3812"/>
        <v>-0.49999999999954525</v>
      </c>
      <c r="K1529" s="362">
        <f t="shared" si="3821"/>
        <v>-15.199999999992997</v>
      </c>
      <c r="L1529" s="362">
        <f t="shared" si="3822"/>
        <v>0.42774443968586301</v>
      </c>
      <c r="M1529" s="362">
        <f t="shared" si="3813"/>
        <v>7.1428571428506463E-2</v>
      </c>
      <c r="N1529" s="361" t="str">
        <f t="shared" si="3814"/>
        <v>ATENÇÃO</v>
      </c>
      <c r="O1529" s="361" t="str">
        <f t="shared" si="3815"/>
        <v>OK</v>
      </c>
      <c r="P1529" s="361" t="str">
        <f t="shared" si="3816"/>
        <v>COND. MIN.</v>
      </c>
      <c r="Q1529" s="361" t="str">
        <f t="shared" si="3824"/>
        <v>COND. MIN.</v>
      </c>
      <c r="R1529" s="625"/>
      <c r="S1529" s="625"/>
      <c r="T1529" s="625"/>
      <c r="U1529" s="625"/>
      <c r="V1529" s="356">
        <f t="shared" si="3825"/>
        <v>-1.4800000004470348</v>
      </c>
      <c r="W1529" s="356">
        <f t="shared" si="3826"/>
        <v>-23.320000001695007</v>
      </c>
      <c r="X1529" s="361" t="str">
        <f t="shared" si="3817"/>
        <v>SUL</v>
      </c>
      <c r="Y1529" s="361" t="str">
        <f t="shared" si="3818"/>
        <v>OESTE</v>
      </c>
      <c r="Z1529" s="361" t="str">
        <f t="shared" si="3819"/>
        <v>SUDOESTE</v>
      </c>
      <c r="AA1529" s="358">
        <f t="shared" si="3827"/>
        <v>0.99786050492083866</v>
      </c>
      <c r="AB1529" s="359">
        <f t="shared" si="3820"/>
        <v>86.251385873162022</v>
      </c>
      <c r="AC1529" s="360"/>
    </row>
    <row r="1530" spans="1:29" ht="17.25" customHeight="1" x14ac:dyDescent="0.25">
      <c r="A1530" s="345" t="str">
        <f t="shared" si="3809"/>
        <v>MS 401</v>
      </c>
      <c r="B1530" s="661">
        <f t="shared" si="3799"/>
        <v>37</v>
      </c>
      <c r="C1530" s="661" t="str">
        <f t="shared" si="3626"/>
        <v>MS 401-37</v>
      </c>
      <c r="D1530" s="346">
        <f t="shared" si="3823"/>
        <v>41551</v>
      </c>
      <c r="E1530" s="347">
        <v>7161893.6364000002</v>
      </c>
      <c r="F1530" s="348">
        <v>665770.2193</v>
      </c>
      <c r="G1530" s="348">
        <v>890.26</v>
      </c>
      <c r="H1530" s="421">
        <f t="shared" ref="H1530:H1534" si="3828">SQRT((E1530-E1529)^2+(F1530-F1529)^2)*100</f>
        <v>1.932174960605513</v>
      </c>
      <c r="I1530" s="362">
        <f t="shared" ref="I1530:I1534" si="3829">SQRT((E1530-$E$1494)^2+(F1530-$F$1494)^2)*100</f>
        <v>21.507201119153336</v>
      </c>
      <c r="J1530" s="362">
        <f t="shared" ref="J1530:J1534" si="3830">(G1530-G1529)*100</f>
        <v>-1.3000000000033651</v>
      </c>
      <c r="K1530" s="362">
        <f t="shared" ref="K1530:K1534" si="3831">(G1530-$G$1494)*100</f>
        <v>-16.499999999996362</v>
      </c>
      <c r="L1530" s="362">
        <f t="shared" ref="L1530:L1534" si="3832">H1530/(D1530-D1529)</f>
        <v>0.27602499437221611</v>
      </c>
      <c r="M1530" s="362">
        <f t="shared" ref="M1530:M1534" si="3833">ABS(J1530/(D1530-D1529))</f>
        <v>0.18571428571476645</v>
      </c>
      <c r="N1530" s="361" t="str">
        <f t="shared" si="3814"/>
        <v>ATENÇÃO</v>
      </c>
      <c r="O1530" s="361" t="str">
        <f t="shared" si="3815"/>
        <v>OK</v>
      </c>
      <c r="P1530" s="361" t="str">
        <f t="shared" si="3816"/>
        <v>COND. MIN.</v>
      </c>
      <c r="Q1530" s="361" t="str">
        <f t="shared" si="3824"/>
        <v>COND. MIN.</v>
      </c>
      <c r="R1530" s="625"/>
      <c r="S1530" s="625"/>
      <c r="T1530" s="625"/>
      <c r="U1530" s="625"/>
      <c r="V1530" s="356">
        <f t="shared" si="3825"/>
        <v>-0.85999993607401848</v>
      </c>
      <c r="W1530" s="356">
        <f t="shared" si="3826"/>
        <v>-21.490000002086163</v>
      </c>
      <c r="X1530" s="361" t="str">
        <f t="shared" si="3817"/>
        <v>SUL</v>
      </c>
      <c r="Y1530" s="361" t="str">
        <f t="shared" si="3818"/>
        <v>OESTE</v>
      </c>
      <c r="Z1530" s="361" t="str">
        <f t="shared" si="3819"/>
        <v>SUDOESTE</v>
      </c>
      <c r="AA1530" s="358">
        <f t="shared" si="3827"/>
        <v>0.99907019990701984</v>
      </c>
      <c r="AB1530" s="359">
        <f t="shared" si="3820"/>
        <v>87.529037928291203</v>
      </c>
      <c r="AC1530" s="360"/>
    </row>
    <row r="1531" spans="1:29" ht="17.25" customHeight="1" x14ac:dyDescent="0.25">
      <c r="A1531" s="345" t="str">
        <f t="shared" si="3809"/>
        <v>MS 401</v>
      </c>
      <c r="B1531" s="661">
        <f t="shared" si="3799"/>
        <v>38</v>
      </c>
      <c r="C1531" s="661" t="str">
        <f t="shared" si="3626"/>
        <v>MS 401-38</v>
      </c>
      <c r="D1531" s="346">
        <f t="shared" si="3823"/>
        <v>41558</v>
      </c>
      <c r="E1531" s="347">
        <v>7161893.6322999997</v>
      </c>
      <c r="F1531" s="348">
        <v>665770.21640000003</v>
      </c>
      <c r="G1531" s="348">
        <v>890.26400000000001</v>
      </c>
      <c r="H1531" s="355">
        <f t="shared" si="3828"/>
        <v>0.50219521870954209</v>
      </c>
      <c r="I1531" s="356">
        <f t="shared" si="3829"/>
        <v>21.816995666022347</v>
      </c>
      <c r="J1531" s="356">
        <f t="shared" si="3830"/>
        <v>0.40000000000190994</v>
      </c>
      <c r="K1531" s="356">
        <f t="shared" si="3831"/>
        <v>-16.099999999994452</v>
      </c>
      <c r="L1531" s="356">
        <f t="shared" si="3832"/>
        <v>7.174217410136316E-2</v>
      </c>
      <c r="M1531" s="356">
        <f t="shared" si="3833"/>
        <v>5.7142857143129992E-2</v>
      </c>
      <c r="N1531" s="361" t="str">
        <f t="shared" si="3814"/>
        <v>OK</v>
      </c>
      <c r="O1531" s="361" t="str">
        <f t="shared" si="3815"/>
        <v>OK</v>
      </c>
      <c r="P1531" s="361" t="str">
        <f t="shared" si="3816"/>
        <v>COND. MIN.</v>
      </c>
      <c r="Q1531" s="361" t="str">
        <f t="shared" si="3824"/>
        <v>COND. MIN.</v>
      </c>
      <c r="R1531" s="625"/>
      <c r="S1531" s="625"/>
      <c r="T1531" s="625"/>
      <c r="U1531" s="625"/>
      <c r="V1531" s="356">
        <f t="shared" si="3825"/>
        <v>-1.269999984651804</v>
      </c>
      <c r="W1531" s="356">
        <f t="shared" si="3826"/>
        <v>-21.779999998398125</v>
      </c>
      <c r="X1531" s="361" t="str">
        <f t="shared" si="3817"/>
        <v>SUL</v>
      </c>
      <c r="Y1531" s="361" t="str">
        <f t="shared" si="3818"/>
        <v>OESTE</v>
      </c>
      <c r="Z1531" s="361" t="str">
        <f t="shared" si="3819"/>
        <v>SUDOESTE</v>
      </c>
      <c r="AA1531" s="358">
        <f t="shared" si="3827"/>
        <v>0.99816681943171404</v>
      </c>
      <c r="AB1531" s="359">
        <f t="shared" si="3820"/>
        <v>86.530182603457632</v>
      </c>
      <c r="AC1531" s="360"/>
    </row>
    <row r="1532" spans="1:29" ht="17.25" customHeight="1" x14ac:dyDescent="0.25">
      <c r="A1532" s="345" t="str">
        <f t="shared" si="3809"/>
        <v>MS 401</v>
      </c>
      <c r="B1532" s="661">
        <f t="shared" si="3799"/>
        <v>39</v>
      </c>
      <c r="C1532" s="661" t="str">
        <f t="shared" si="3626"/>
        <v>MS 401-39</v>
      </c>
      <c r="D1532" s="346">
        <f t="shared" si="3823"/>
        <v>41565</v>
      </c>
      <c r="E1532" s="347">
        <v>7161893.6273999996</v>
      </c>
      <c r="F1532" s="348">
        <v>665770.21129999997</v>
      </c>
      <c r="G1532" s="348">
        <v>890.26099999999997</v>
      </c>
      <c r="H1532" s="355">
        <f t="shared" si="3828"/>
        <v>0.70724819730548183</v>
      </c>
      <c r="I1532" s="356">
        <f t="shared" si="3829"/>
        <v>22.359376113756895</v>
      </c>
      <c r="J1532" s="356">
        <f t="shared" si="3830"/>
        <v>-0.30000000000427463</v>
      </c>
      <c r="K1532" s="356">
        <f t="shared" si="3831"/>
        <v>-16.399999999998727</v>
      </c>
      <c r="L1532" s="356">
        <f t="shared" si="3832"/>
        <v>0.10103545675792598</v>
      </c>
      <c r="M1532" s="356">
        <f t="shared" si="3833"/>
        <v>4.2857142857753515E-2</v>
      </c>
      <c r="N1532" s="361" t="str">
        <f t="shared" si="3814"/>
        <v>OK</v>
      </c>
      <c r="O1532" s="361" t="str">
        <f t="shared" si="3815"/>
        <v>OK</v>
      </c>
      <c r="P1532" s="361" t="str">
        <f t="shared" si="3816"/>
        <v>COND. MIN.</v>
      </c>
      <c r="Q1532" s="361" t="str">
        <f t="shared" si="3824"/>
        <v>COND. MIN.</v>
      </c>
      <c r="R1532" s="625"/>
      <c r="S1532" s="625"/>
      <c r="T1532" s="625"/>
      <c r="U1532" s="625"/>
      <c r="V1532" s="356">
        <f t="shared" si="3825"/>
        <v>-1.7599999904632568</v>
      </c>
      <c r="W1532" s="356">
        <f t="shared" si="3826"/>
        <v>-22.290000005159527</v>
      </c>
      <c r="X1532" s="361" t="str">
        <f t="shared" si="3817"/>
        <v>SUL</v>
      </c>
      <c r="Y1532" s="361" t="str">
        <f t="shared" si="3818"/>
        <v>OESTE</v>
      </c>
      <c r="Z1532" s="361" t="str">
        <f t="shared" si="3819"/>
        <v>SUDOESTE</v>
      </c>
      <c r="AA1532" s="358">
        <f t="shared" si="3827"/>
        <v>0.99686940966010729</v>
      </c>
      <c r="AB1532" s="359">
        <f t="shared" si="3820"/>
        <v>85.465137582861587</v>
      </c>
      <c r="AC1532" s="360"/>
    </row>
    <row r="1533" spans="1:29" ht="17.25" customHeight="1" x14ac:dyDescent="0.25">
      <c r="A1533" s="345" t="str">
        <f t="shared" si="3809"/>
        <v>MS 401</v>
      </c>
      <c r="B1533" s="661">
        <f t="shared" si="3799"/>
        <v>40</v>
      </c>
      <c r="C1533" s="661" t="str">
        <f t="shared" si="3626"/>
        <v>MS 401-40</v>
      </c>
      <c r="D1533" s="346">
        <f t="shared" si="3823"/>
        <v>41572</v>
      </c>
      <c r="E1533" s="347">
        <v>7161893.6416999996</v>
      </c>
      <c r="F1533" s="348">
        <v>665770.2132</v>
      </c>
      <c r="G1533" s="348">
        <v>890.26099999999997</v>
      </c>
      <c r="H1533" s="355">
        <f t="shared" si="3828"/>
        <v>1.4425671488899288</v>
      </c>
      <c r="I1533" s="356">
        <f t="shared" si="3829"/>
        <v>22.102463665511706</v>
      </c>
      <c r="J1533" s="356">
        <f t="shared" si="3830"/>
        <v>0</v>
      </c>
      <c r="K1533" s="356">
        <f t="shared" si="3831"/>
        <v>-16.399999999998727</v>
      </c>
      <c r="L1533" s="356">
        <f t="shared" si="3832"/>
        <v>0.20608102126998981</v>
      </c>
      <c r="M1533" s="356">
        <f t="shared" si="3833"/>
        <v>0</v>
      </c>
      <c r="N1533" s="361" t="str">
        <f t="shared" si="3814"/>
        <v>OK</v>
      </c>
      <c r="O1533" s="361" t="str">
        <f t="shared" si="3815"/>
        <v>OK</v>
      </c>
      <c r="P1533" s="361" t="str">
        <f t="shared" si="3816"/>
        <v>COND. MIN.</v>
      </c>
      <c r="Q1533" s="361" t="str">
        <f t="shared" si="3824"/>
        <v>COND. MIN.</v>
      </c>
      <c r="R1533" s="625"/>
      <c r="S1533" s="625"/>
      <c r="T1533" s="625"/>
      <c r="U1533" s="625"/>
      <c r="V1533" s="356">
        <f t="shared" si="3825"/>
        <v>-0.32999999821186066</v>
      </c>
      <c r="W1533" s="356">
        <f t="shared" si="3826"/>
        <v>-22.100000001955777</v>
      </c>
      <c r="X1533" s="361" t="str">
        <f t="shared" si="3817"/>
        <v>SUL</v>
      </c>
      <c r="Y1533" s="361" t="str">
        <f t="shared" si="3818"/>
        <v>OESTE</v>
      </c>
      <c r="Z1533" s="361" t="str">
        <f t="shared" si="3819"/>
        <v>SUDOESTE</v>
      </c>
      <c r="AA1533" s="358">
        <f t="shared" si="3827"/>
        <v>1</v>
      </c>
      <c r="AB1533" s="359">
        <f t="shared" si="3820"/>
        <v>90</v>
      </c>
      <c r="AC1533" s="360"/>
    </row>
    <row r="1534" spans="1:29" ht="17.25" customHeight="1" x14ac:dyDescent="0.25">
      <c r="A1534" s="345" t="str">
        <f t="shared" si="3809"/>
        <v>MS 401</v>
      </c>
      <c r="B1534" s="661">
        <f t="shared" si="3799"/>
        <v>41</v>
      </c>
      <c r="C1534" s="661" t="str">
        <f t="shared" si="3626"/>
        <v>MS 401-41</v>
      </c>
      <c r="D1534" s="346">
        <f t="shared" si="3823"/>
        <v>41579</v>
      </c>
      <c r="E1534" s="347">
        <v>7161893.6312999995</v>
      </c>
      <c r="F1534" s="348">
        <v>665770.21669999999</v>
      </c>
      <c r="G1534" s="348">
        <v>890.25300000000004</v>
      </c>
      <c r="H1534" s="355">
        <f t="shared" si="3828"/>
        <v>1.09731490708101</v>
      </c>
      <c r="I1534" s="356">
        <f t="shared" si="3829"/>
        <v>21.79310441686534</v>
      </c>
      <c r="J1534" s="356">
        <f t="shared" si="3830"/>
        <v>-0.79999999999245119</v>
      </c>
      <c r="K1534" s="356">
        <f t="shared" si="3831"/>
        <v>-17.199999999991178</v>
      </c>
      <c r="L1534" s="356">
        <f t="shared" si="3832"/>
        <v>0.15675927244014429</v>
      </c>
      <c r="M1534" s="356">
        <f t="shared" si="3833"/>
        <v>0.11428571428463588</v>
      </c>
      <c r="N1534" s="361" t="str">
        <f t="shared" si="3814"/>
        <v>OK</v>
      </c>
      <c r="O1534" s="361" t="str">
        <f t="shared" si="3815"/>
        <v>OK</v>
      </c>
      <c r="P1534" s="361" t="str">
        <f t="shared" si="3816"/>
        <v>COND. MIN.</v>
      </c>
      <c r="Q1534" s="361" t="str">
        <f t="shared" si="3824"/>
        <v>COND. MIN.</v>
      </c>
      <c r="R1534" s="625"/>
      <c r="S1534" s="625"/>
      <c r="T1534" s="625"/>
      <c r="U1534" s="625"/>
      <c r="V1534" s="356">
        <f t="shared" si="3825"/>
        <v>-1.3700000010430813</v>
      </c>
      <c r="W1534" s="356">
        <f t="shared" si="3826"/>
        <v>-21.750000002793968</v>
      </c>
      <c r="X1534" s="361" t="str">
        <f t="shared" si="3817"/>
        <v>SUL</v>
      </c>
      <c r="Y1534" s="361" t="str">
        <f t="shared" si="3818"/>
        <v>OESTE</v>
      </c>
      <c r="Z1534" s="361" t="str">
        <f t="shared" si="3819"/>
        <v>SUDOESTE</v>
      </c>
      <c r="AA1534" s="358">
        <f t="shared" si="3827"/>
        <v>0.99816429554841679</v>
      </c>
      <c r="AB1534" s="359">
        <f t="shared" si="3820"/>
        <v>86.527794109536416</v>
      </c>
      <c r="AC1534" s="360"/>
    </row>
    <row r="1535" spans="1:29" ht="17.25" customHeight="1" x14ac:dyDescent="0.25">
      <c r="A1535" s="345" t="str">
        <f t="shared" si="3809"/>
        <v>MS 401</v>
      </c>
      <c r="B1535" s="661">
        <f t="shared" si="3799"/>
        <v>42</v>
      </c>
      <c r="C1535" s="661" t="str">
        <f t="shared" si="3626"/>
        <v>MS 401-42</v>
      </c>
      <c r="D1535" s="346">
        <f t="shared" si="3823"/>
        <v>41586</v>
      </c>
      <c r="E1535" s="347">
        <v>7161893.6394999996</v>
      </c>
      <c r="F1535" s="348">
        <v>665770.21270000003</v>
      </c>
      <c r="G1535" s="348">
        <v>890.25400000000002</v>
      </c>
      <c r="H1535" s="355">
        <f t="shared" ref="H1535:H1540" si="3834">SQRT((E1535-E1534)^2+(F1535-F1534)^2)*100</f>
        <v>0.91235957997434713</v>
      </c>
      <c r="I1535" s="356">
        <f t="shared" ref="I1535:I1540" si="3835">SQRT((E1535-$E$1494)^2+(F1535-$F$1494)^2)*100</f>
        <v>22.156827388656293</v>
      </c>
      <c r="J1535" s="356">
        <f t="shared" ref="J1535:J1540" si="3836">(G1535-G1534)*100</f>
        <v>9.9999999997635314E-2</v>
      </c>
      <c r="K1535" s="356">
        <f t="shared" ref="K1535:K1540" si="3837">(G1535-$G$1494)*100</f>
        <v>-17.099999999993543</v>
      </c>
      <c r="L1535" s="356">
        <f t="shared" ref="L1535:L1540" si="3838">H1535/(D1535-D1534)</f>
        <v>0.13033708285347817</v>
      </c>
      <c r="M1535" s="356">
        <f t="shared" ref="M1535:M1540" si="3839">ABS(J1535/(D1535-D1534))</f>
        <v>1.4285714285376474E-2</v>
      </c>
      <c r="N1535" s="361" t="str">
        <f t="shared" si="3814"/>
        <v>OK</v>
      </c>
      <c r="O1535" s="361" t="str">
        <f t="shared" si="3815"/>
        <v>OK</v>
      </c>
      <c r="P1535" s="361" t="str">
        <f t="shared" si="3816"/>
        <v>COND. MIN.</v>
      </c>
      <c r="Q1535" s="361" t="str">
        <f t="shared" si="3824"/>
        <v>COND. MIN.</v>
      </c>
      <c r="R1535" s="625"/>
      <c r="S1535" s="625"/>
      <c r="T1535" s="625"/>
      <c r="U1535" s="625"/>
      <c r="V1535" s="356">
        <f t="shared" si="3825"/>
        <v>-0.54999999701976776</v>
      </c>
      <c r="W1535" s="356">
        <f t="shared" si="3826"/>
        <v>-22.149999998509884</v>
      </c>
      <c r="X1535" s="361" t="str">
        <f t="shared" si="3817"/>
        <v>SUL</v>
      </c>
      <c r="Y1535" s="361" t="str">
        <f t="shared" si="3818"/>
        <v>OESTE</v>
      </c>
      <c r="Z1535" s="361" t="str">
        <f t="shared" si="3819"/>
        <v>SUDOESTE</v>
      </c>
      <c r="AA1535" s="358">
        <f t="shared" si="3827"/>
        <v>0.99954873646209375</v>
      </c>
      <c r="AB1535" s="359">
        <f t="shared" si="3820"/>
        <v>88.278650390561282</v>
      </c>
      <c r="AC1535" s="360"/>
    </row>
    <row r="1536" spans="1:29" ht="17.25" customHeight="1" x14ac:dyDescent="0.25">
      <c r="A1536" s="345" t="str">
        <f t="shared" si="3809"/>
        <v>MS 401</v>
      </c>
      <c r="B1536" s="661">
        <f t="shared" si="3799"/>
        <v>43</v>
      </c>
      <c r="C1536" s="661" t="str">
        <f t="shared" si="3626"/>
        <v>MS 401-43</v>
      </c>
      <c r="D1536" s="346">
        <f t="shared" si="3823"/>
        <v>41592</v>
      </c>
      <c r="E1536" s="347">
        <v>7161893.6276000002</v>
      </c>
      <c r="F1536" s="348">
        <v>665770.1777</v>
      </c>
      <c r="G1536" s="348">
        <v>890.25099999999998</v>
      </c>
      <c r="H1536" s="355">
        <f t="shared" si="3834"/>
        <v>3.6967688413556234</v>
      </c>
      <c r="I1536" s="356">
        <f t="shared" si="3835"/>
        <v>25.708949800637903</v>
      </c>
      <c r="J1536" s="356">
        <f t="shared" si="3836"/>
        <v>-0.30000000000427463</v>
      </c>
      <c r="K1536" s="356">
        <f t="shared" si="3837"/>
        <v>-17.399999999997817</v>
      </c>
      <c r="L1536" s="356">
        <f t="shared" si="3838"/>
        <v>0.6161281402259372</v>
      </c>
      <c r="M1536" s="356">
        <f t="shared" si="3839"/>
        <v>5.000000000071244E-2</v>
      </c>
      <c r="N1536" s="361" t="str">
        <f t="shared" si="3814"/>
        <v>ATENÇÃO</v>
      </c>
      <c r="O1536" s="361" t="str">
        <f t="shared" si="3815"/>
        <v>OK</v>
      </c>
      <c r="P1536" s="361" t="str">
        <f t="shared" si="3816"/>
        <v>COND. MIN.</v>
      </c>
      <c r="Q1536" s="361" t="str">
        <f t="shared" si="3824"/>
        <v>COND. MIN.</v>
      </c>
      <c r="R1536" s="625"/>
      <c r="S1536" s="625"/>
      <c r="T1536" s="625"/>
      <c r="U1536" s="625"/>
      <c r="V1536" s="356">
        <f t="shared" si="3825"/>
        <v>-1.7399999313056469</v>
      </c>
      <c r="W1536" s="356">
        <f t="shared" si="3826"/>
        <v>-25.650000001769513</v>
      </c>
      <c r="X1536" s="361" t="str">
        <f t="shared" si="3817"/>
        <v>SUL</v>
      </c>
      <c r="Y1536" s="361" t="str">
        <f t="shared" si="3818"/>
        <v>OESTE</v>
      </c>
      <c r="Z1536" s="361" t="str">
        <f t="shared" si="3819"/>
        <v>SUDOESTE</v>
      </c>
      <c r="AA1536" s="358">
        <f t="shared" si="3827"/>
        <v>0.99766627771295202</v>
      </c>
      <c r="AB1536" s="359">
        <f t="shared" si="3820"/>
        <v>86.084865255217537</v>
      </c>
      <c r="AC1536" s="360"/>
    </row>
    <row r="1537" spans="1:29" ht="17.25" customHeight="1" x14ac:dyDescent="0.25">
      <c r="A1537" s="345" t="str">
        <f t="shared" si="3809"/>
        <v>MS 401</v>
      </c>
      <c r="B1537" s="661">
        <f t="shared" si="3799"/>
        <v>44</v>
      </c>
      <c r="C1537" s="661" t="str">
        <f t="shared" si="3626"/>
        <v>MS 401-44</v>
      </c>
      <c r="D1537" s="346">
        <f t="shared" si="3823"/>
        <v>41600</v>
      </c>
      <c r="E1537" s="347">
        <v>7161893.6333999997</v>
      </c>
      <c r="F1537" s="348">
        <v>665770.1888</v>
      </c>
      <c r="G1537" s="348">
        <v>890.25</v>
      </c>
      <c r="H1537" s="355">
        <f t="shared" si="3834"/>
        <v>1.2523976757289834</v>
      </c>
      <c r="I1537" s="356">
        <f t="shared" si="3835"/>
        <v>24.567401165694498</v>
      </c>
      <c r="J1537" s="356">
        <f t="shared" si="3836"/>
        <v>-9.9999999997635314E-2</v>
      </c>
      <c r="K1537" s="356">
        <f t="shared" si="3837"/>
        <v>-17.499999999995453</v>
      </c>
      <c r="L1537" s="356">
        <f t="shared" si="3838"/>
        <v>0.15654970946612293</v>
      </c>
      <c r="M1537" s="356">
        <f t="shared" si="3839"/>
        <v>1.2499999999704414E-2</v>
      </c>
      <c r="N1537" s="361" t="str">
        <f t="shared" si="3814"/>
        <v>OK</v>
      </c>
      <c r="O1537" s="361" t="str">
        <f t="shared" si="3815"/>
        <v>OK</v>
      </c>
      <c r="P1537" s="361" t="str">
        <f t="shared" si="3816"/>
        <v>COND. MIN.</v>
      </c>
      <c r="Q1537" s="361" t="str">
        <f t="shared" si="3824"/>
        <v>COND. MIN.</v>
      </c>
      <c r="R1537" s="625"/>
      <c r="S1537" s="625"/>
      <c r="T1537" s="625"/>
      <c r="U1537" s="625"/>
      <c r="V1537" s="356">
        <f t="shared" si="3825"/>
        <v>-1.1599999852478504</v>
      </c>
      <c r="W1537" s="356">
        <f t="shared" si="3826"/>
        <v>-24.540000001434237</v>
      </c>
      <c r="X1537" s="361" t="str">
        <f t="shared" si="3817"/>
        <v>SUL</v>
      </c>
      <c r="Y1537" s="361" t="str">
        <f t="shared" si="3818"/>
        <v>OESTE</v>
      </c>
      <c r="Z1537" s="361" t="str">
        <f t="shared" si="3819"/>
        <v>SUDOESTE</v>
      </c>
      <c r="AA1537" s="358">
        <f t="shared" si="3827"/>
        <v>0.99877899877899878</v>
      </c>
      <c r="AB1537" s="359">
        <f t="shared" si="3820"/>
        <v>87.168348001825166</v>
      </c>
      <c r="AC1537" s="360"/>
    </row>
    <row r="1538" spans="1:29" ht="17.25" customHeight="1" x14ac:dyDescent="0.25">
      <c r="A1538" s="345" t="str">
        <f t="shared" si="3809"/>
        <v>MS 401</v>
      </c>
      <c r="B1538" s="661">
        <f t="shared" si="3799"/>
        <v>45</v>
      </c>
      <c r="C1538" s="661" t="str">
        <f t="shared" si="3626"/>
        <v>MS 401-45</v>
      </c>
      <c r="D1538" s="346">
        <f t="shared" si="3823"/>
        <v>41607</v>
      </c>
      <c r="E1538" s="347">
        <v>7161893.6360999998</v>
      </c>
      <c r="F1538" s="348">
        <v>665770.19030000002</v>
      </c>
      <c r="G1538" s="348">
        <v>890.24099999999999</v>
      </c>
      <c r="H1538" s="355">
        <f t="shared" si="3834"/>
        <v>0.30886891098501684</v>
      </c>
      <c r="I1538" s="356">
        <f t="shared" si="3835"/>
        <v>24.406232809830257</v>
      </c>
      <c r="J1538" s="356">
        <f t="shared" si="3836"/>
        <v>-0.90000000000145519</v>
      </c>
      <c r="K1538" s="356">
        <f t="shared" si="3837"/>
        <v>-18.399999999996908</v>
      </c>
      <c r="L1538" s="356">
        <f t="shared" si="3838"/>
        <v>4.4124130140716693E-2</v>
      </c>
      <c r="M1538" s="356">
        <f t="shared" si="3839"/>
        <v>0.12857142857163645</v>
      </c>
      <c r="N1538" s="361" t="str">
        <f t="shared" si="3814"/>
        <v>OK</v>
      </c>
      <c r="O1538" s="361" t="str">
        <f t="shared" si="3815"/>
        <v>OK</v>
      </c>
      <c r="P1538" s="361" t="str">
        <f t="shared" si="3816"/>
        <v>COND. MIN.</v>
      </c>
      <c r="Q1538" s="361" t="str">
        <f t="shared" si="3824"/>
        <v>COND. MIN.</v>
      </c>
      <c r="R1538" s="625"/>
      <c r="S1538" s="625"/>
      <c r="T1538" s="625"/>
      <c r="U1538" s="625"/>
      <c r="V1538" s="356">
        <f t="shared" si="3825"/>
        <v>-0.88999997824430466</v>
      </c>
      <c r="W1538" s="356">
        <f t="shared" si="3826"/>
        <v>-24.390000000130385</v>
      </c>
      <c r="X1538" s="361" t="str">
        <f t="shared" si="3817"/>
        <v>SUL</v>
      </c>
      <c r="Y1538" s="361" t="str">
        <f t="shared" si="3818"/>
        <v>OESTE</v>
      </c>
      <c r="Z1538" s="361" t="str">
        <f t="shared" si="3819"/>
        <v>SUDOESTE</v>
      </c>
      <c r="AA1538" s="358">
        <f t="shared" si="3827"/>
        <v>0.99918066366243341</v>
      </c>
      <c r="AB1538" s="359">
        <f t="shared" si="3820"/>
        <v>87.680478536450991</v>
      </c>
      <c r="AC1538" s="360"/>
    </row>
    <row r="1539" spans="1:29" ht="17.25" customHeight="1" x14ac:dyDescent="0.25">
      <c r="A1539" s="345" t="str">
        <f t="shared" si="3809"/>
        <v>MS 401</v>
      </c>
      <c r="B1539" s="661">
        <f t="shared" si="3799"/>
        <v>46</v>
      </c>
      <c r="C1539" s="661" t="str">
        <f t="shared" si="3626"/>
        <v>MS 401-46</v>
      </c>
      <c r="D1539" s="346">
        <f t="shared" si="3823"/>
        <v>41614</v>
      </c>
      <c r="E1539" s="347">
        <v>7161893.6452000001</v>
      </c>
      <c r="F1539" s="348">
        <v>665770.18290000001</v>
      </c>
      <c r="G1539" s="348">
        <v>890.22900000000004</v>
      </c>
      <c r="H1539" s="355">
        <f t="shared" si="3834"/>
        <v>1.1729024121393441</v>
      </c>
      <c r="I1539" s="356">
        <f t="shared" si="3835"/>
        <v>25.130007959014929</v>
      </c>
      <c r="J1539" s="356">
        <f t="shared" si="3836"/>
        <v>-1.1999999999943611</v>
      </c>
      <c r="K1539" s="356">
        <f t="shared" si="3837"/>
        <v>-19.599999999991269</v>
      </c>
      <c r="L1539" s="356">
        <f t="shared" si="3838"/>
        <v>0.16755748744847773</v>
      </c>
      <c r="M1539" s="356">
        <f t="shared" si="3839"/>
        <v>0.17142857142776588</v>
      </c>
      <c r="N1539" s="361" t="str">
        <f t="shared" si="3814"/>
        <v>OK</v>
      </c>
      <c r="O1539" s="361" t="str">
        <f t="shared" si="3815"/>
        <v>OK</v>
      </c>
      <c r="P1539" s="361" t="str">
        <f t="shared" si="3816"/>
        <v>COND. MIN.</v>
      </c>
      <c r="Q1539" s="361" t="str">
        <f t="shared" si="3824"/>
        <v>COND. MIN.</v>
      </c>
      <c r="R1539" s="625"/>
      <c r="S1539" s="625"/>
      <c r="T1539" s="625"/>
      <c r="U1539" s="625"/>
      <c r="V1539" s="356">
        <f t="shared" si="3825"/>
        <v>2.000005915760994E-2</v>
      </c>
      <c r="W1539" s="356">
        <f t="shared" si="3826"/>
        <v>-25.130000000353903</v>
      </c>
      <c r="X1539" s="361" t="str">
        <f t="shared" si="3817"/>
        <v>NORTE</v>
      </c>
      <c r="Y1539" s="361" t="str">
        <f t="shared" si="3818"/>
        <v>OESTE</v>
      </c>
      <c r="Z1539" s="361" t="str">
        <f t="shared" si="3819"/>
        <v>NOROESTE</v>
      </c>
      <c r="AA1539" s="358">
        <f t="shared" si="3827"/>
        <v>1</v>
      </c>
      <c r="AB1539" s="359">
        <f t="shared" si="3820"/>
        <v>90</v>
      </c>
      <c r="AC1539" s="360"/>
    </row>
    <row r="1540" spans="1:29" ht="17.25" customHeight="1" x14ac:dyDescent="0.25">
      <c r="A1540" s="345" t="str">
        <f t="shared" si="3809"/>
        <v>MS 401</v>
      </c>
      <c r="B1540" s="661">
        <f t="shared" si="3799"/>
        <v>47</v>
      </c>
      <c r="C1540" s="661" t="str">
        <f t="shared" ref="C1540:C1603" si="3840">A1540&amp;"-"&amp;B1540</f>
        <v>MS 401-47</v>
      </c>
      <c r="D1540" s="346">
        <f t="shared" si="3823"/>
        <v>41621</v>
      </c>
      <c r="E1540" s="347">
        <v>7161893.6360999998</v>
      </c>
      <c r="F1540" s="348">
        <v>665770.18720000004</v>
      </c>
      <c r="G1540" s="348">
        <v>890.23400000000004</v>
      </c>
      <c r="H1540" s="355">
        <f t="shared" si="3834"/>
        <v>1.0064790462888271</v>
      </c>
      <c r="I1540" s="356">
        <f t="shared" si="3835"/>
        <v>24.716029208439902</v>
      </c>
      <c r="J1540" s="356">
        <f t="shared" si="3836"/>
        <v>0.49999999999954525</v>
      </c>
      <c r="K1540" s="356">
        <f t="shared" si="3837"/>
        <v>-19.099999999991724</v>
      </c>
      <c r="L1540" s="356">
        <f t="shared" si="3838"/>
        <v>0.14378272089840388</v>
      </c>
      <c r="M1540" s="356">
        <f t="shared" si="3839"/>
        <v>7.1428571428506463E-2</v>
      </c>
      <c r="N1540" s="361" t="str">
        <f t="shared" si="3814"/>
        <v>OK</v>
      </c>
      <c r="O1540" s="361" t="str">
        <f t="shared" si="3815"/>
        <v>OK</v>
      </c>
      <c r="P1540" s="361" t="str">
        <f t="shared" si="3816"/>
        <v>COND. MIN.</v>
      </c>
      <c r="Q1540" s="361" t="str">
        <f t="shared" si="3824"/>
        <v>COND. MIN.</v>
      </c>
      <c r="R1540" s="625"/>
      <c r="S1540" s="625"/>
      <c r="T1540" s="625"/>
      <c r="U1540" s="625"/>
      <c r="V1540" s="356">
        <f t="shared" si="3825"/>
        <v>-0.88999997824430466</v>
      </c>
      <c r="W1540" s="356">
        <f t="shared" si="3826"/>
        <v>-24.699999997392297</v>
      </c>
      <c r="X1540" s="361" t="str">
        <f t="shared" si="3817"/>
        <v>SUL</v>
      </c>
      <c r="Y1540" s="361" t="str">
        <f t="shared" si="3818"/>
        <v>OESTE</v>
      </c>
      <c r="Z1540" s="361" t="str">
        <f t="shared" si="3819"/>
        <v>SUDOESTE</v>
      </c>
      <c r="AA1540" s="358">
        <f t="shared" si="3827"/>
        <v>0.9991909385113269</v>
      </c>
      <c r="AB1540" s="359">
        <f t="shared" si="3820"/>
        <v>87.695070320658346</v>
      </c>
      <c r="AC1540" s="360"/>
    </row>
    <row r="1541" spans="1:29" ht="17.25" customHeight="1" x14ac:dyDescent="0.25">
      <c r="A1541" s="345" t="str">
        <f t="shared" si="3809"/>
        <v>MS 401</v>
      </c>
      <c r="B1541" s="661">
        <f t="shared" si="3799"/>
        <v>48</v>
      </c>
      <c r="C1541" s="661" t="str">
        <f t="shared" si="3840"/>
        <v>MS 401-48</v>
      </c>
      <c r="D1541" s="346">
        <f t="shared" si="3823"/>
        <v>41628</v>
      </c>
      <c r="E1541" s="347">
        <v>7161893.6469000001</v>
      </c>
      <c r="F1541" s="348">
        <v>665770.17859999998</v>
      </c>
      <c r="G1541" s="348">
        <v>890.22799999999995</v>
      </c>
      <c r="H1541" s="355">
        <f t="shared" ref="H1541:H1545" si="3841">SQRT((E1541-E1540)^2+(F1541-F1540)^2)*100</f>
        <v>1.3805796140384516</v>
      </c>
      <c r="I1541" s="356">
        <f t="shared" ref="I1541:I1545" si="3842">SQRT((E1541-$E$1494)^2+(F1541-$F$1494)^2)*100</f>
        <v>25.56070617546396</v>
      </c>
      <c r="J1541" s="356">
        <f t="shared" ref="J1541:J1545" si="3843">(G1541-G1540)*100</f>
        <v>-0.60000000000854925</v>
      </c>
      <c r="K1541" s="356">
        <f t="shared" ref="K1541:K1545" si="3844">(G1541-$G$1494)*100</f>
        <v>-19.700000000000273</v>
      </c>
      <c r="L1541" s="356">
        <f t="shared" ref="L1541:L1545" si="3845">H1541/(D1541-D1540)</f>
        <v>0.19722565914835025</v>
      </c>
      <c r="M1541" s="356">
        <f t="shared" ref="M1541:M1545" si="3846">ABS(J1541/(D1541-D1540))</f>
        <v>8.571428571550703E-2</v>
      </c>
      <c r="N1541" s="361" t="str">
        <f t="shared" si="3814"/>
        <v>OK</v>
      </c>
      <c r="O1541" s="361" t="str">
        <f t="shared" si="3815"/>
        <v>OK</v>
      </c>
      <c r="P1541" s="361" t="str">
        <f t="shared" si="3816"/>
        <v>COND. MIN.</v>
      </c>
      <c r="Q1541" s="361" t="str">
        <f t="shared" si="3824"/>
        <v>COND. MIN.</v>
      </c>
      <c r="R1541" s="625"/>
      <c r="S1541" s="625"/>
      <c r="T1541" s="625"/>
      <c r="U1541" s="625"/>
      <c r="V1541" s="356">
        <f t="shared" si="3825"/>
        <v>0.19000004976987839</v>
      </c>
      <c r="W1541" s="356">
        <f t="shared" si="3826"/>
        <v>-25.560000003315508</v>
      </c>
      <c r="X1541" s="361" t="str">
        <f t="shared" si="3817"/>
        <v>NORTE</v>
      </c>
      <c r="Y1541" s="361" t="str">
        <f t="shared" si="3818"/>
        <v>OESTE</v>
      </c>
      <c r="Z1541" s="361" t="str">
        <f t="shared" si="3819"/>
        <v>NOROESTE</v>
      </c>
      <c r="AA1541" s="358">
        <f t="shared" si="3827"/>
        <v>1</v>
      </c>
      <c r="AB1541" s="359">
        <f t="shared" si="3820"/>
        <v>90</v>
      </c>
      <c r="AC1541" s="360"/>
    </row>
    <row r="1542" spans="1:29" ht="17.25" customHeight="1" x14ac:dyDescent="0.25">
      <c r="A1542" s="345" t="str">
        <f t="shared" si="3809"/>
        <v>MS 401</v>
      </c>
      <c r="B1542" s="661">
        <f t="shared" si="3799"/>
        <v>49</v>
      </c>
      <c r="C1542" s="661" t="str">
        <f t="shared" si="3840"/>
        <v>MS 401-49</v>
      </c>
      <c r="D1542" s="346">
        <f t="shared" si="3823"/>
        <v>41635</v>
      </c>
      <c r="E1542" s="347">
        <v>7161893.6381999999</v>
      </c>
      <c r="F1542" s="348">
        <v>665770.1655</v>
      </c>
      <c r="G1542" s="348">
        <v>890.23400000000004</v>
      </c>
      <c r="H1542" s="355">
        <f t="shared" si="3841"/>
        <v>1.5725775073195121</v>
      </c>
      <c r="I1542" s="356">
        <f t="shared" si="3842"/>
        <v>26.878603014851993</v>
      </c>
      <c r="J1542" s="356">
        <f t="shared" si="3843"/>
        <v>0.60000000000854925</v>
      </c>
      <c r="K1542" s="356">
        <f t="shared" si="3844"/>
        <v>-19.099999999991724</v>
      </c>
      <c r="L1542" s="356">
        <f t="shared" si="3845"/>
        <v>0.22465392961707314</v>
      </c>
      <c r="M1542" s="356">
        <f t="shared" si="3846"/>
        <v>8.571428571550703E-2</v>
      </c>
      <c r="N1542" s="361" t="str">
        <f t="shared" si="3814"/>
        <v>OK</v>
      </c>
      <c r="O1542" s="361" t="str">
        <f t="shared" si="3815"/>
        <v>OK</v>
      </c>
      <c r="P1542" s="361" t="str">
        <f t="shared" si="3816"/>
        <v>COND. MIN.</v>
      </c>
      <c r="Q1542" s="361" t="str">
        <f t="shared" si="3824"/>
        <v>COND. MIN.</v>
      </c>
      <c r="R1542" s="625"/>
      <c r="S1542" s="625"/>
      <c r="T1542" s="625"/>
      <c r="U1542" s="625"/>
      <c r="V1542" s="356">
        <f t="shared" si="3825"/>
        <v>-0.67999996244907379</v>
      </c>
      <c r="W1542" s="356">
        <f t="shared" si="3826"/>
        <v>-26.870000001508743</v>
      </c>
      <c r="X1542" s="361" t="str">
        <f t="shared" si="3817"/>
        <v>SUL</v>
      </c>
      <c r="Y1542" s="361" t="str">
        <f t="shared" si="3818"/>
        <v>OESTE</v>
      </c>
      <c r="Z1542" s="361" t="str">
        <f t="shared" si="3819"/>
        <v>SUDOESTE</v>
      </c>
      <c r="AA1542" s="358">
        <f t="shared" si="3827"/>
        <v>0.99962797619047628</v>
      </c>
      <c r="AB1542" s="359">
        <f t="shared" si="3820"/>
        <v>88.437081028260678</v>
      </c>
      <c r="AC1542" s="360"/>
    </row>
    <row r="1543" spans="1:29" ht="17.25" customHeight="1" x14ac:dyDescent="0.25">
      <c r="A1543" s="345" t="str">
        <f t="shared" si="3809"/>
        <v>MS 401</v>
      </c>
      <c r="B1543" s="661">
        <f t="shared" si="3799"/>
        <v>50</v>
      </c>
      <c r="C1543" s="661" t="str">
        <f t="shared" si="3840"/>
        <v>MS 401-50</v>
      </c>
      <c r="D1543" s="346">
        <f t="shared" si="3823"/>
        <v>41642</v>
      </c>
      <c r="E1543" s="347">
        <v>7161893.6458000001</v>
      </c>
      <c r="F1543" s="348">
        <v>665770.1629</v>
      </c>
      <c r="G1543" s="348">
        <v>890.22500000000002</v>
      </c>
      <c r="H1543" s="355">
        <f t="shared" si="3841"/>
        <v>0.80324343747512605</v>
      </c>
      <c r="I1543" s="356">
        <f t="shared" si="3842"/>
        <v>27.130117952716837</v>
      </c>
      <c r="J1543" s="356">
        <f t="shared" si="3843"/>
        <v>-0.90000000000145519</v>
      </c>
      <c r="K1543" s="356">
        <f t="shared" si="3844"/>
        <v>-19.999999999993179</v>
      </c>
      <c r="L1543" s="356">
        <f t="shared" si="3845"/>
        <v>0.11474906249644658</v>
      </c>
      <c r="M1543" s="356">
        <f t="shared" si="3846"/>
        <v>0.12857142857163645</v>
      </c>
      <c r="N1543" s="361" t="str">
        <f t="shared" si="3814"/>
        <v>OK</v>
      </c>
      <c r="O1543" s="361" t="str">
        <f t="shared" si="3815"/>
        <v>OK</v>
      </c>
      <c r="P1543" s="361" t="str">
        <f t="shared" si="3816"/>
        <v>COND. MIN.</v>
      </c>
      <c r="Q1543" s="361" t="str">
        <f t="shared" si="3824"/>
        <v>COND. MIN.</v>
      </c>
      <c r="R1543" s="625"/>
      <c r="S1543" s="625"/>
      <c r="T1543" s="625"/>
      <c r="U1543" s="625"/>
      <c r="V1543" s="356">
        <f t="shared" si="3825"/>
        <v>8.0000050365924835E-2</v>
      </c>
      <c r="W1543" s="356">
        <f t="shared" si="3826"/>
        <v>-27.130000002216548</v>
      </c>
      <c r="X1543" s="361" t="str">
        <f t="shared" si="3817"/>
        <v>NORTE</v>
      </c>
      <c r="Y1543" s="361" t="str">
        <f t="shared" si="3818"/>
        <v>OESTE</v>
      </c>
      <c r="Z1543" s="361" t="str">
        <f t="shared" si="3819"/>
        <v>NOROESTE</v>
      </c>
      <c r="AA1543" s="358">
        <f t="shared" si="3827"/>
        <v>1</v>
      </c>
      <c r="AB1543" s="359">
        <f t="shared" si="3820"/>
        <v>90</v>
      </c>
      <c r="AC1543" s="360"/>
    </row>
    <row r="1544" spans="1:29" ht="17.25" customHeight="1" x14ac:dyDescent="0.25">
      <c r="A1544" s="345" t="str">
        <f t="shared" si="3809"/>
        <v>MS 401</v>
      </c>
      <c r="B1544" s="661">
        <f t="shared" si="3799"/>
        <v>51</v>
      </c>
      <c r="C1544" s="661" t="str">
        <f t="shared" si="3840"/>
        <v>MS 401-51</v>
      </c>
      <c r="D1544" s="346">
        <f t="shared" si="3823"/>
        <v>41649</v>
      </c>
      <c r="E1544" s="347">
        <v>7161893.6463000001</v>
      </c>
      <c r="F1544" s="348">
        <v>665770.17700000003</v>
      </c>
      <c r="G1544" s="348">
        <v>890.22</v>
      </c>
      <c r="H1544" s="355">
        <f t="shared" si="3841"/>
        <v>1.4108862495321037</v>
      </c>
      <c r="I1544" s="356">
        <f t="shared" si="3842"/>
        <v>25.720328535573927</v>
      </c>
      <c r="J1544" s="356">
        <f t="shared" si="3843"/>
        <v>-0.49999999999954525</v>
      </c>
      <c r="K1544" s="356">
        <f t="shared" si="3844"/>
        <v>-20.499999999992724</v>
      </c>
      <c r="L1544" s="356">
        <f t="shared" si="3845"/>
        <v>0.20155517850458624</v>
      </c>
      <c r="M1544" s="356">
        <f t="shared" si="3846"/>
        <v>7.1428571428506463E-2</v>
      </c>
      <c r="N1544" s="361" t="str">
        <f t="shared" si="3814"/>
        <v>OK</v>
      </c>
      <c r="O1544" s="361" t="str">
        <f t="shared" si="3815"/>
        <v>OK</v>
      </c>
      <c r="P1544" s="361" t="str">
        <f t="shared" si="3816"/>
        <v>COND. MIN.</v>
      </c>
      <c r="Q1544" s="361" t="str">
        <f t="shared" si="3824"/>
        <v>COND. MIN.</v>
      </c>
      <c r="R1544" s="625"/>
      <c r="S1544" s="625"/>
      <c r="T1544" s="625"/>
      <c r="U1544" s="625"/>
      <c r="V1544" s="356">
        <f t="shared" si="3825"/>
        <v>0.13000005856156349</v>
      </c>
      <c r="W1544" s="356">
        <f t="shared" si="3826"/>
        <v>-25.719999999273568</v>
      </c>
      <c r="X1544" s="361" t="str">
        <f t="shared" si="3817"/>
        <v>NORTE</v>
      </c>
      <c r="Y1544" s="361" t="str">
        <f t="shared" si="3818"/>
        <v>OESTE</v>
      </c>
      <c r="Z1544" s="361" t="str">
        <f t="shared" si="3819"/>
        <v>NOROESTE</v>
      </c>
      <c r="AA1544" s="358">
        <f t="shared" si="3827"/>
        <v>1</v>
      </c>
      <c r="AB1544" s="359">
        <f t="shared" si="3820"/>
        <v>90</v>
      </c>
      <c r="AC1544" s="360"/>
    </row>
    <row r="1545" spans="1:29" ht="17.25" customHeight="1" x14ac:dyDescent="0.25">
      <c r="A1545" s="345" t="str">
        <f t="shared" si="3809"/>
        <v>MS 401</v>
      </c>
      <c r="B1545" s="661">
        <f t="shared" si="3799"/>
        <v>52</v>
      </c>
      <c r="C1545" s="661" t="str">
        <f t="shared" si="3840"/>
        <v>MS 401-52</v>
      </c>
      <c r="D1545" s="346">
        <f t="shared" si="3823"/>
        <v>41656</v>
      </c>
      <c r="E1545" s="347">
        <v>7161893.6398999998</v>
      </c>
      <c r="F1545" s="348">
        <v>665770.15190000006</v>
      </c>
      <c r="G1545" s="348">
        <v>890.21699999999998</v>
      </c>
      <c r="H1545" s="355">
        <f t="shared" si="3841"/>
        <v>2.5903088664794662</v>
      </c>
      <c r="I1545" s="356">
        <f t="shared" si="3842"/>
        <v>28.234606421196879</v>
      </c>
      <c r="J1545" s="356">
        <f t="shared" si="3843"/>
        <v>-0.30000000000427463</v>
      </c>
      <c r="K1545" s="356">
        <f t="shared" si="3844"/>
        <v>-20.799999999996999</v>
      </c>
      <c r="L1545" s="356">
        <f t="shared" si="3845"/>
        <v>0.3700441237827809</v>
      </c>
      <c r="M1545" s="356">
        <f t="shared" si="3846"/>
        <v>4.2857142857753515E-2</v>
      </c>
      <c r="N1545" s="361" t="str">
        <f t="shared" si="3814"/>
        <v>ATENÇÃO</v>
      </c>
      <c r="O1545" s="361" t="str">
        <f t="shared" si="3815"/>
        <v>OK</v>
      </c>
      <c r="P1545" s="361" t="str">
        <f t="shared" si="3816"/>
        <v>COND. MIN.</v>
      </c>
      <c r="Q1545" s="361" t="str">
        <f t="shared" si="3824"/>
        <v>COND. MIN.</v>
      </c>
      <c r="R1545" s="625"/>
      <c r="S1545" s="625"/>
      <c r="T1545" s="625"/>
      <c r="U1545" s="625"/>
      <c r="V1545" s="356">
        <f t="shared" si="3825"/>
        <v>-0.50999997183680534</v>
      </c>
      <c r="W1545" s="356">
        <f t="shared" si="3826"/>
        <v>-28.229999996256083</v>
      </c>
      <c r="X1545" s="361" t="str">
        <f t="shared" si="3817"/>
        <v>SUL</v>
      </c>
      <c r="Y1545" s="361" t="str">
        <f t="shared" si="3818"/>
        <v>OESTE</v>
      </c>
      <c r="Z1545" s="361" t="str">
        <f t="shared" si="3819"/>
        <v>SUDOESTE</v>
      </c>
      <c r="AA1545" s="358">
        <f t="shared" si="3827"/>
        <v>1</v>
      </c>
      <c r="AB1545" s="359">
        <f t="shared" si="3820"/>
        <v>90</v>
      </c>
      <c r="AC1545" s="360"/>
    </row>
    <row r="1546" spans="1:29" ht="17.25" customHeight="1" x14ac:dyDescent="0.25">
      <c r="A1546" s="345" t="str">
        <f t="shared" si="3809"/>
        <v>MS 401</v>
      </c>
      <c r="B1546" s="661">
        <f t="shared" si="3799"/>
        <v>53</v>
      </c>
      <c r="C1546" s="661" t="str">
        <f t="shared" si="3840"/>
        <v>MS 401-53</v>
      </c>
      <c r="D1546" s="346">
        <f t="shared" si="3823"/>
        <v>41662</v>
      </c>
      <c r="E1546" s="347">
        <v>7161893.6476999996</v>
      </c>
      <c r="F1546" s="348">
        <v>665770.15300000005</v>
      </c>
      <c r="G1546" s="348">
        <v>890.21500000000003</v>
      </c>
      <c r="H1546" s="355">
        <f t="shared" ref="H1546:H1547" si="3847">SQRT((E1546-E1545)^2+(F1546-F1545)^2)*100</f>
        <v>0.78771820269676263</v>
      </c>
      <c r="I1546" s="356">
        <f t="shared" ref="I1546:I1547" si="3848">SQRT((E1546-$E$1494)^2+(F1546-$F$1494)^2)*100</f>
        <v>28.121296197486089</v>
      </c>
      <c r="J1546" s="356">
        <f t="shared" ref="J1546:J1547" si="3849">(G1546-G1545)*100</f>
        <v>-0.19999999999527063</v>
      </c>
      <c r="K1546" s="356">
        <f t="shared" ref="K1546:K1547" si="3850">(G1546-$G$1494)*100</f>
        <v>-20.999999999992269</v>
      </c>
      <c r="L1546" s="356">
        <f t="shared" ref="L1546:L1547" si="3851">H1546/(D1546-D1545)</f>
        <v>0.1312863671161271</v>
      </c>
      <c r="M1546" s="356">
        <f t="shared" ref="M1546:M1547" si="3852">ABS(J1546/(D1546-D1545))</f>
        <v>3.3333333332545102E-2</v>
      </c>
      <c r="N1546" s="361" t="str">
        <f t="shared" si="3814"/>
        <v>OK</v>
      </c>
      <c r="O1546" s="361" t="str">
        <f t="shared" si="3815"/>
        <v>OK</v>
      </c>
      <c r="P1546" s="361" t="str">
        <f t="shared" si="3816"/>
        <v>COND. MIN.</v>
      </c>
      <c r="Q1546" s="361" t="str">
        <f t="shared" si="3824"/>
        <v>COND. MIN.</v>
      </c>
      <c r="R1546" s="625"/>
      <c r="S1546" s="625"/>
      <c r="T1546" s="625"/>
      <c r="U1546" s="625"/>
      <c r="V1546" s="356">
        <f t="shared" si="3825"/>
        <v>0.27000000700354576</v>
      </c>
      <c r="W1546" s="356">
        <f t="shared" si="3826"/>
        <v>-28.11999999685213</v>
      </c>
      <c r="X1546" s="361" t="str">
        <f t="shared" si="3817"/>
        <v>NORTE</v>
      </c>
      <c r="Y1546" s="361" t="str">
        <f t="shared" si="3818"/>
        <v>OESTE</v>
      </c>
      <c r="Z1546" s="361" t="str">
        <f t="shared" si="3819"/>
        <v>NOROESTE</v>
      </c>
      <c r="AA1546" s="358">
        <f t="shared" si="3827"/>
        <v>1</v>
      </c>
      <c r="AB1546" s="359">
        <f t="shared" si="3820"/>
        <v>90</v>
      </c>
      <c r="AC1546" s="360"/>
    </row>
    <row r="1547" spans="1:29" ht="17.25" customHeight="1" x14ac:dyDescent="0.25">
      <c r="A1547" s="345" t="str">
        <f t="shared" si="3809"/>
        <v>MS 401</v>
      </c>
      <c r="B1547" s="661">
        <f t="shared" si="3799"/>
        <v>54</v>
      </c>
      <c r="C1547" s="661" t="str">
        <f t="shared" si="3840"/>
        <v>MS 401-54</v>
      </c>
      <c r="D1547" s="346">
        <f t="shared" si="3823"/>
        <v>41670</v>
      </c>
      <c r="E1547" s="347">
        <v>7161893.6279999996</v>
      </c>
      <c r="F1547" s="348">
        <v>665770.14170000004</v>
      </c>
      <c r="G1547" s="348">
        <v>890.21400000000006</v>
      </c>
      <c r="H1547" s="355">
        <f t="shared" si="3847"/>
        <v>2.2710790447633147</v>
      </c>
      <c r="I1547" s="356">
        <f t="shared" si="3848"/>
        <v>29.29936005936823</v>
      </c>
      <c r="J1547" s="356">
        <f t="shared" si="3849"/>
        <v>-9.9999999997635314E-2</v>
      </c>
      <c r="K1547" s="356">
        <f t="shared" si="3850"/>
        <v>-21.099999999989905</v>
      </c>
      <c r="L1547" s="356">
        <f t="shared" si="3851"/>
        <v>0.28388488059541434</v>
      </c>
      <c r="M1547" s="356">
        <f t="shared" si="3852"/>
        <v>1.2499999999704414E-2</v>
      </c>
      <c r="N1547" s="361" t="str">
        <f t="shared" si="3814"/>
        <v>ATENÇÃO</v>
      </c>
      <c r="O1547" s="361" t="str">
        <f t="shared" si="3815"/>
        <v>OK</v>
      </c>
      <c r="P1547" s="361" t="str">
        <f t="shared" si="3816"/>
        <v>COND. MIN.</v>
      </c>
      <c r="Q1547" s="361" t="str">
        <f t="shared" si="3824"/>
        <v>COND. MIN.</v>
      </c>
      <c r="R1547" s="625"/>
      <c r="S1547" s="625"/>
      <c r="T1547" s="625"/>
      <c r="U1547" s="625"/>
      <c r="V1547" s="356">
        <f t="shared" si="3825"/>
        <v>-1.6999999992549419</v>
      </c>
      <c r="W1547" s="356">
        <f t="shared" si="3826"/>
        <v>-29.249999998137355</v>
      </c>
      <c r="X1547" s="361" t="str">
        <f t="shared" si="3817"/>
        <v>SUL</v>
      </c>
      <c r="Y1547" s="361" t="str">
        <f t="shared" si="3818"/>
        <v>OESTE</v>
      </c>
      <c r="Z1547" s="361" t="str">
        <f t="shared" si="3819"/>
        <v>SUDOESTE</v>
      </c>
      <c r="AA1547" s="358">
        <f t="shared" si="3827"/>
        <v>0.99829351535836175</v>
      </c>
      <c r="AB1547" s="359">
        <f t="shared" si="3820"/>
        <v>86.652268634517526</v>
      </c>
      <c r="AC1547" s="360"/>
    </row>
    <row r="1548" spans="1:29" ht="17.25" customHeight="1" x14ac:dyDescent="0.25">
      <c r="A1548" s="345" t="str">
        <f t="shared" si="3809"/>
        <v>MS 401</v>
      </c>
      <c r="B1548" s="661">
        <f t="shared" si="3799"/>
        <v>55</v>
      </c>
      <c r="C1548" s="661" t="str">
        <f t="shared" si="3840"/>
        <v>MS 401-55</v>
      </c>
      <c r="D1548" s="346">
        <f t="shared" si="3823"/>
        <v>41677</v>
      </c>
      <c r="E1548" s="347">
        <v>7161893.6721000001</v>
      </c>
      <c r="F1548" s="348">
        <v>665770.15520000004</v>
      </c>
      <c r="G1548" s="348">
        <v>890.202</v>
      </c>
      <c r="H1548" s="355">
        <f t="shared" ref="H1548" si="3853">SQRT((E1548-E1547)^2+(F1548-F1547)^2)*100</f>
        <v>4.612006121154284</v>
      </c>
      <c r="I1548" s="356">
        <f t="shared" ref="I1548" si="3854">SQRT((E1548-$E$1494)^2+(F1548-$F$1494)^2)*100</f>
        <v>28.031305716615996</v>
      </c>
      <c r="J1548" s="356">
        <f t="shared" ref="J1548" si="3855">(G1548-G1547)*100</f>
        <v>-1.2000000000057298</v>
      </c>
      <c r="K1548" s="356">
        <f t="shared" ref="K1548" si="3856">(G1548-$G$1494)*100</f>
        <v>-22.299999999995634</v>
      </c>
      <c r="L1548" s="356">
        <f t="shared" ref="L1548" si="3857">H1548/(D1548-D1547)</f>
        <v>0.65885801730775484</v>
      </c>
      <c r="M1548" s="356">
        <f t="shared" ref="M1548" si="3858">ABS(J1548/(D1548-D1547))</f>
        <v>0.17142857142938997</v>
      </c>
      <c r="N1548" s="361" t="str">
        <f t="shared" si="3814"/>
        <v>ATENÇÃO</v>
      </c>
      <c r="O1548" s="361" t="str">
        <f t="shared" si="3815"/>
        <v>OK</v>
      </c>
      <c r="P1548" s="361" t="str">
        <f t="shared" si="3816"/>
        <v>COND. MIN.</v>
      </c>
      <c r="Q1548" s="361" t="str">
        <f t="shared" si="3824"/>
        <v>COND. MIN.</v>
      </c>
      <c r="R1548" s="625"/>
      <c r="S1548" s="625"/>
      <c r="T1548" s="625"/>
      <c r="U1548" s="625"/>
      <c r="V1548" s="356">
        <f t="shared" si="3825"/>
        <v>2.7100000530481339</v>
      </c>
      <c r="W1548" s="356">
        <f t="shared" si="3826"/>
        <v>-27.899999998044223</v>
      </c>
      <c r="X1548" s="361" t="str">
        <f t="shared" si="3817"/>
        <v>NORTE</v>
      </c>
      <c r="Y1548" s="361" t="str">
        <f t="shared" si="3818"/>
        <v>OESTE</v>
      </c>
      <c r="Z1548" s="361" t="str">
        <f t="shared" si="3819"/>
        <v>NOROESTE</v>
      </c>
      <c r="AA1548" s="358">
        <f t="shared" si="3827"/>
        <v>0.99536211202283253</v>
      </c>
      <c r="AB1548" s="359">
        <f t="shared" si="3820"/>
        <v>84.479660962831886</v>
      </c>
      <c r="AC1548" s="360"/>
    </row>
    <row r="1549" spans="1:29" ht="17.25" customHeight="1" x14ac:dyDescent="0.25">
      <c r="A1549" s="345" t="str">
        <f t="shared" si="3809"/>
        <v>MS 401</v>
      </c>
      <c r="B1549" s="661">
        <f t="shared" si="3799"/>
        <v>56</v>
      </c>
      <c r="C1549" s="661" t="str">
        <f t="shared" si="3840"/>
        <v>MS 401-56</v>
      </c>
      <c r="D1549" s="346">
        <f t="shared" si="3823"/>
        <v>41684</v>
      </c>
      <c r="E1549" s="347">
        <v>7161893.6753000002</v>
      </c>
      <c r="F1549" s="348">
        <v>665770.13370000001</v>
      </c>
      <c r="G1549" s="348">
        <v>890.19799999999998</v>
      </c>
      <c r="H1549" s="355">
        <f t="shared" ref="H1549:H1550" si="3859">SQRT((E1549-E1548)^2+(F1549-F1548)^2)*100</f>
        <v>2.1736835149909508</v>
      </c>
      <c r="I1549" s="356">
        <f t="shared" ref="I1549:I1550" si="3860">SQRT((E1549-$E$1494)^2+(F1549-$F$1494)^2)*100</f>
        <v>30.202374086921431</v>
      </c>
      <c r="J1549" s="356">
        <f t="shared" ref="J1549:J1550" si="3861">(G1549-G1548)*100</f>
        <v>-0.40000000000190994</v>
      </c>
      <c r="K1549" s="356">
        <f t="shared" ref="K1549:K1550" si="3862">(G1549-$G$1494)*100</f>
        <v>-22.699999999997544</v>
      </c>
      <c r="L1549" s="356">
        <f t="shared" ref="L1549:L1550" si="3863">H1549/(D1549-D1548)</f>
        <v>0.31052621642727868</v>
      </c>
      <c r="M1549" s="356">
        <f t="shared" ref="M1549:M1550" si="3864">ABS(J1549/(D1549-D1548))</f>
        <v>5.7142857143129992E-2</v>
      </c>
      <c r="N1549" s="361" t="str">
        <f t="shared" si="3814"/>
        <v>ATENÇÃO</v>
      </c>
      <c r="O1549" s="361" t="str">
        <f t="shared" si="3815"/>
        <v>OK</v>
      </c>
      <c r="P1549" s="361" t="str">
        <f t="shared" si="3816"/>
        <v>COND. MIN.</v>
      </c>
      <c r="Q1549" s="361" t="str">
        <f t="shared" si="3824"/>
        <v>COND. MIN.</v>
      </c>
      <c r="R1549" s="625"/>
      <c r="S1549" s="625"/>
      <c r="T1549" s="625"/>
      <c r="U1549" s="625"/>
      <c r="V1549" s="356">
        <f t="shared" si="3825"/>
        <v>3.0300000682473183</v>
      </c>
      <c r="W1549" s="356">
        <f t="shared" si="3826"/>
        <v>-30.050000001210719</v>
      </c>
      <c r="X1549" s="361" t="str">
        <f t="shared" si="3817"/>
        <v>NORTE</v>
      </c>
      <c r="Y1549" s="361" t="str">
        <f t="shared" si="3818"/>
        <v>OESTE</v>
      </c>
      <c r="Z1549" s="361" t="str">
        <f t="shared" si="3819"/>
        <v>NOROESTE</v>
      </c>
      <c r="AA1549" s="358">
        <f t="shared" si="3827"/>
        <v>0.99503311258278149</v>
      </c>
      <c r="AB1549" s="359">
        <f t="shared" si="3820"/>
        <v>84.287059382618679</v>
      </c>
      <c r="AC1549" s="360"/>
    </row>
    <row r="1550" spans="1:29" ht="17.25" customHeight="1" x14ac:dyDescent="0.25">
      <c r="A1550" s="345" t="str">
        <f t="shared" si="3809"/>
        <v>MS 401</v>
      </c>
      <c r="B1550" s="661">
        <f t="shared" si="3799"/>
        <v>57</v>
      </c>
      <c r="C1550" s="661" t="str">
        <f t="shared" si="3840"/>
        <v>MS 401-57</v>
      </c>
      <c r="D1550" s="346">
        <f t="shared" si="3823"/>
        <v>41691</v>
      </c>
      <c r="E1550" s="347">
        <v>7161893.6720000003</v>
      </c>
      <c r="F1550" s="348">
        <v>665770.14599999995</v>
      </c>
      <c r="G1550" s="348">
        <v>890.19600000000003</v>
      </c>
      <c r="H1550" s="355">
        <f t="shared" si="3859"/>
        <v>1.2734991107290519</v>
      </c>
      <c r="I1550" s="356">
        <f t="shared" si="3860"/>
        <v>28.946198382017968</v>
      </c>
      <c r="J1550" s="356">
        <f t="shared" si="3861"/>
        <v>-0.19999999999527063</v>
      </c>
      <c r="K1550" s="356">
        <f t="shared" si="3862"/>
        <v>-22.899999999992815</v>
      </c>
      <c r="L1550" s="356">
        <f t="shared" si="3863"/>
        <v>0.18192844438986455</v>
      </c>
      <c r="M1550" s="356">
        <f t="shared" si="3864"/>
        <v>2.8571428570752948E-2</v>
      </c>
      <c r="N1550" s="361" t="str">
        <f t="shared" si="3814"/>
        <v>OK</v>
      </c>
      <c r="O1550" s="361" t="str">
        <f t="shared" si="3815"/>
        <v>OK</v>
      </c>
      <c r="P1550" s="361" t="str">
        <f t="shared" si="3816"/>
        <v>COND. MIN.</v>
      </c>
      <c r="Q1550" s="361" t="str">
        <f t="shared" si="3824"/>
        <v>COND. MIN.</v>
      </c>
      <c r="R1550" s="625"/>
      <c r="S1550" s="625"/>
      <c r="T1550" s="625"/>
      <c r="U1550" s="625"/>
      <c r="V1550" s="356">
        <f t="shared" si="3825"/>
        <v>2.7000000700354576</v>
      </c>
      <c r="W1550" s="356">
        <f t="shared" si="3826"/>
        <v>-28.820000006817281</v>
      </c>
      <c r="X1550" s="361" t="str">
        <f t="shared" si="3817"/>
        <v>NORTE</v>
      </c>
      <c r="Y1550" s="361" t="str">
        <f t="shared" si="3818"/>
        <v>OESTE</v>
      </c>
      <c r="Z1550" s="361" t="str">
        <f t="shared" si="3819"/>
        <v>NOROESTE</v>
      </c>
      <c r="AA1550" s="358">
        <f t="shared" si="3827"/>
        <v>0.99550949913644216</v>
      </c>
      <c r="AB1550" s="359">
        <f t="shared" si="3820"/>
        <v>84.568151194090476</v>
      </c>
      <c r="AC1550" s="360"/>
    </row>
    <row r="1551" spans="1:29" ht="17.25" customHeight="1" x14ac:dyDescent="0.25">
      <c r="A1551" s="345" t="str">
        <f t="shared" si="3809"/>
        <v>MS 401</v>
      </c>
      <c r="B1551" s="661">
        <f t="shared" si="3799"/>
        <v>58</v>
      </c>
      <c r="C1551" s="661" t="str">
        <f t="shared" si="3840"/>
        <v>MS 401-58</v>
      </c>
      <c r="D1551" s="346">
        <f t="shared" si="3823"/>
        <v>41698</v>
      </c>
      <c r="E1551" s="347">
        <v>7161893.6733999997</v>
      </c>
      <c r="F1551" s="348">
        <v>665770.13679999998</v>
      </c>
      <c r="G1551" s="348">
        <v>890.18899999999996</v>
      </c>
      <c r="H1551" s="355">
        <f t="shared" ref="H1551" si="3865">SQRT((E1551-E1550)^2+(F1551-F1550)^2)*100</f>
        <v>0.93059119933823053</v>
      </c>
      <c r="I1551" s="356">
        <f t="shared" ref="I1551" si="3866">SQRT((E1551-$E$1494)^2+(F1551-$F$1494)^2)*100</f>
        <v>29.875294146498828</v>
      </c>
      <c r="J1551" s="356">
        <f t="shared" ref="J1551" si="3867">(G1551-G1550)*100</f>
        <v>-0.70000000000618456</v>
      </c>
      <c r="K1551" s="356">
        <f t="shared" ref="K1551" si="3868">(G1551-$G$1494)*100</f>
        <v>-23.599999999999</v>
      </c>
      <c r="L1551" s="356">
        <f t="shared" ref="L1551" si="3869">H1551/(D1551-D1550)</f>
        <v>0.1329415999054615</v>
      </c>
      <c r="M1551" s="356">
        <f t="shared" ref="M1551" si="3870">ABS(J1551/(D1551-D1550))</f>
        <v>0.10000000000088351</v>
      </c>
      <c r="N1551" s="361" t="str">
        <f t="shared" si="3814"/>
        <v>OK</v>
      </c>
      <c r="O1551" s="361" t="str">
        <f t="shared" si="3815"/>
        <v>OK</v>
      </c>
      <c r="P1551" s="361" t="str">
        <f t="shared" si="3816"/>
        <v>COND. MIN.</v>
      </c>
      <c r="Q1551" s="361" t="str">
        <f t="shared" si="3824"/>
        <v>COND. MIN.</v>
      </c>
      <c r="R1551" s="625"/>
      <c r="S1551" s="625"/>
      <c r="T1551" s="625"/>
      <c r="U1551" s="625"/>
      <c r="V1551" s="356">
        <f t="shared" si="3825"/>
        <v>2.8400000184774399</v>
      </c>
      <c r="W1551" s="356">
        <f t="shared" si="3826"/>
        <v>-29.740000003948808</v>
      </c>
      <c r="X1551" s="361" t="str">
        <f t="shared" si="3817"/>
        <v>NORTE</v>
      </c>
      <c r="Y1551" s="361" t="str">
        <f t="shared" si="3818"/>
        <v>OESTE</v>
      </c>
      <c r="Z1551" s="361" t="str">
        <f t="shared" si="3819"/>
        <v>NOROESTE</v>
      </c>
      <c r="AA1551" s="358">
        <f t="shared" si="3827"/>
        <v>0.99531459170013381</v>
      </c>
      <c r="AB1551" s="359">
        <f t="shared" si="3820"/>
        <v>84.451430018753697</v>
      </c>
      <c r="AC1551" s="360"/>
    </row>
    <row r="1552" spans="1:29" ht="17.25" customHeight="1" x14ac:dyDescent="0.25">
      <c r="A1552" s="345" t="str">
        <f t="shared" si="3809"/>
        <v>MS 401</v>
      </c>
      <c r="B1552" s="661">
        <f t="shared" si="3799"/>
        <v>59</v>
      </c>
      <c r="C1552" s="661" t="str">
        <f t="shared" si="3840"/>
        <v>MS 401-59</v>
      </c>
      <c r="D1552" s="346">
        <f t="shared" si="3823"/>
        <v>41705</v>
      </c>
      <c r="E1552" s="347">
        <v>7161893.6775000002</v>
      </c>
      <c r="F1552" s="348">
        <v>665770.1311</v>
      </c>
      <c r="G1552" s="348">
        <v>890.18799999999999</v>
      </c>
      <c r="H1552" s="355">
        <f t="shared" ref="H1552" si="3871">SQRT((E1552-E1551)^2+(F1552-F1551)^2)*100</f>
        <v>0.70213961397948743</v>
      </c>
      <c r="I1552" s="356">
        <f t="shared" ref="I1552" si="3872">SQRT((E1552-$E$1494)^2+(F1552-$F$1494)^2)*100</f>
        <v>30.483743217527596</v>
      </c>
      <c r="J1552" s="356">
        <f t="shared" ref="J1552" si="3873">(G1552-G1551)*100</f>
        <v>-9.9999999997635314E-2</v>
      </c>
      <c r="K1552" s="356">
        <f t="shared" ref="K1552" si="3874">(G1552-$G$1494)*100</f>
        <v>-23.699999999996635</v>
      </c>
      <c r="L1552" s="356">
        <f t="shared" ref="L1552" si="3875">H1552/(D1552-D1551)</f>
        <v>0.10030565913992677</v>
      </c>
      <c r="M1552" s="356">
        <f t="shared" ref="M1552" si="3876">ABS(J1552/(D1552-D1551))</f>
        <v>1.4285714285376474E-2</v>
      </c>
      <c r="N1552" s="361" t="str">
        <f t="shared" si="3814"/>
        <v>OK</v>
      </c>
      <c r="O1552" s="361" t="str">
        <f t="shared" si="3815"/>
        <v>OK</v>
      </c>
      <c r="P1552" s="361" t="str">
        <f t="shared" si="3816"/>
        <v>COND. MIN.</v>
      </c>
      <c r="Q1552" s="361" t="str">
        <f t="shared" si="3824"/>
        <v>COND. MIN.</v>
      </c>
      <c r="R1552" s="625"/>
      <c r="S1552" s="625"/>
      <c r="T1552" s="625"/>
      <c r="U1552" s="625"/>
      <c r="V1552" s="356">
        <f t="shared" si="3825"/>
        <v>3.2500000670552254</v>
      </c>
      <c r="W1552" s="356">
        <f t="shared" si="3826"/>
        <v>-30.310000001918525</v>
      </c>
      <c r="X1552" s="361" t="str">
        <f t="shared" si="3817"/>
        <v>NORTE</v>
      </c>
      <c r="Y1552" s="361" t="str">
        <f t="shared" si="3818"/>
        <v>OESTE</v>
      </c>
      <c r="Z1552" s="361" t="str">
        <f t="shared" si="3819"/>
        <v>NOROESTE</v>
      </c>
      <c r="AA1552" s="358">
        <f t="shared" si="3827"/>
        <v>0.99442257217847763</v>
      </c>
      <c r="AB1552" s="359">
        <f t="shared" si="3820"/>
        <v>83.945801304542101</v>
      </c>
      <c r="AC1552" s="360"/>
    </row>
    <row r="1553" spans="1:29" ht="17.25" customHeight="1" x14ac:dyDescent="0.25">
      <c r="A1553" s="345" t="str">
        <f t="shared" si="3809"/>
        <v>MS 401</v>
      </c>
      <c r="B1553" s="661">
        <f t="shared" si="3799"/>
        <v>60</v>
      </c>
      <c r="C1553" s="661" t="str">
        <f t="shared" si="3840"/>
        <v>MS 401-60</v>
      </c>
      <c r="D1553" s="346">
        <f t="shared" si="3823"/>
        <v>41712</v>
      </c>
      <c r="E1553" s="347">
        <v>7161893.6749999998</v>
      </c>
      <c r="F1553" s="348">
        <v>665770.13130000001</v>
      </c>
      <c r="G1553" s="348">
        <v>890.17899999999997</v>
      </c>
      <c r="H1553" s="355">
        <f t="shared" ref="H1553:H1554" si="3877">SQRT((E1553-E1552)^2+(F1553-F1552)^2)*100</f>
        <v>0.25079876500313208</v>
      </c>
      <c r="I1553" s="356">
        <f t="shared" ref="I1553:I1554" si="3878">SQRT((E1553-$E$1494)^2+(F1553-$F$1494)^2)*100</f>
        <v>30.43820133015646</v>
      </c>
      <c r="J1553" s="356">
        <f t="shared" ref="J1553:J1554" si="3879">(G1553-G1552)*100</f>
        <v>-0.90000000000145519</v>
      </c>
      <c r="K1553" s="356">
        <f t="shared" ref="K1553:K1554" si="3880">(G1553-$G$1494)*100</f>
        <v>-24.59999999999809</v>
      </c>
      <c r="L1553" s="356">
        <f t="shared" ref="L1553:L1554" si="3881">H1553/(D1553-D1552)</f>
        <v>3.582839500044744E-2</v>
      </c>
      <c r="M1553" s="356">
        <f t="shared" ref="M1553:M1554" si="3882">ABS(J1553/(D1553-D1552))</f>
        <v>0.12857142857163645</v>
      </c>
      <c r="N1553" s="361" t="str">
        <f t="shared" si="3814"/>
        <v>OK</v>
      </c>
      <c r="O1553" s="361" t="str">
        <f t="shared" si="3815"/>
        <v>OK</v>
      </c>
      <c r="P1553" s="361" t="str">
        <f t="shared" si="3816"/>
        <v>COND. MIN.</v>
      </c>
      <c r="Q1553" s="361" t="str">
        <f t="shared" si="3824"/>
        <v>COND. MIN.</v>
      </c>
      <c r="R1553" s="625"/>
      <c r="S1553" s="625"/>
      <c r="T1553" s="625"/>
      <c r="U1553" s="625"/>
      <c r="V1553" s="356">
        <f t="shared" si="3825"/>
        <v>3.0000000260770321</v>
      </c>
      <c r="W1553" s="356">
        <f t="shared" si="3826"/>
        <v>-30.290000000968575</v>
      </c>
      <c r="X1553" s="361" t="str">
        <f t="shared" si="3817"/>
        <v>NORTE</v>
      </c>
      <c r="Y1553" s="361" t="str">
        <f t="shared" si="3818"/>
        <v>OESTE</v>
      </c>
      <c r="Z1553" s="361" t="str">
        <f t="shared" si="3819"/>
        <v>NOROESTE</v>
      </c>
      <c r="AA1553" s="358">
        <f t="shared" si="3827"/>
        <v>0.99507227332457282</v>
      </c>
      <c r="AB1553" s="359">
        <f t="shared" si="3820"/>
        <v>84.309644001868094</v>
      </c>
      <c r="AC1553" s="360"/>
    </row>
    <row r="1554" spans="1:29" ht="17.25" customHeight="1" x14ac:dyDescent="0.25">
      <c r="A1554" s="345" t="str">
        <f t="shared" si="3809"/>
        <v>MS 401</v>
      </c>
      <c r="B1554" s="661">
        <f t="shared" si="3799"/>
        <v>61</v>
      </c>
      <c r="C1554" s="661" t="str">
        <f t="shared" si="3840"/>
        <v>MS 401-61</v>
      </c>
      <c r="D1554" s="346">
        <f t="shared" si="3823"/>
        <v>41719</v>
      </c>
      <c r="E1554" s="347">
        <v>7161893.6875</v>
      </c>
      <c r="F1554" s="348">
        <v>665770.14009999996</v>
      </c>
      <c r="G1554" s="348">
        <v>890.18</v>
      </c>
      <c r="H1554" s="355">
        <f t="shared" si="3877"/>
        <v>1.5286922640524467</v>
      </c>
      <c r="I1554" s="356">
        <f t="shared" si="3878"/>
        <v>29.715494286944427</v>
      </c>
      <c r="J1554" s="356">
        <f t="shared" si="3879"/>
        <v>9.9999999997635314E-2</v>
      </c>
      <c r="K1554" s="356">
        <f t="shared" si="3880"/>
        <v>-24.500000000000455</v>
      </c>
      <c r="L1554" s="356">
        <f t="shared" si="3881"/>
        <v>0.21838460915034955</v>
      </c>
      <c r="M1554" s="356">
        <f t="shared" si="3882"/>
        <v>1.4285714285376474E-2</v>
      </c>
      <c r="N1554" s="361" t="str">
        <f t="shared" si="3814"/>
        <v>OK</v>
      </c>
      <c r="O1554" s="361" t="str">
        <f t="shared" si="3815"/>
        <v>OK</v>
      </c>
      <c r="P1554" s="361" t="str">
        <f t="shared" si="3816"/>
        <v>COND. MIN.</v>
      </c>
      <c r="Q1554" s="361" t="str">
        <f t="shared" si="3824"/>
        <v>COND. MIN.</v>
      </c>
      <c r="R1554" s="625"/>
      <c r="S1554" s="625"/>
      <c r="T1554" s="625"/>
      <c r="U1554" s="625"/>
      <c r="V1554" s="356">
        <f t="shared" si="3825"/>
        <v>4.2500000447034836</v>
      </c>
      <c r="W1554" s="356">
        <f t="shared" si="3826"/>
        <v>-29.410000005736947</v>
      </c>
      <c r="X1554" s="361" t="str">
        <f t="shared" si="3817"/>
        <v>NORTE</v>
      </c>
      <c r="Y1554" s="361" t="str">
        <f t="shared" si="3818"/>
        <v>OESTE</v>
      </c>
      <c r="Z1554" s="361" t="str">
        <f t="shared" si="3819"/>
        <v>NOROESTE</v>
      </c>
      <c r="AA1554" s="358">
        <f t="shared" si="3827"/>
        <v>0.98956931359353972</v>
      </c>
      <c r="AB1554" s="359">
        <f t="shared" si="3820"/>
        <v>81.717293015046536</v>
      </c>
      <c r="AC1554" s="360"/>
    </row>
    <row r="1555" spans="1:29" ht="17.25" customHeight="1" x14ac:dyDescent="0.25">
      <c r="A1555" s="345" t="str">
        <f t="shared" si="3809"/>
        <v>MS 401</v>
      </c>
      <c r="B1555" s="661">
        <f t="shared" si="3799"/>
        <v>62</v>
      </c>
      <c r="C1555" s="661" t="str">
        <f t="shared" si="3840"/>
        <v>MS 401-62</v>
      </c>
      <c r="D1555" s="346">
        <f t="shared" si="3823"/>
        <v>41726</v>
      </c>
      <c r="E1555" s="347">
        <v>7161893.6804999998</v>
      </c>
      <c r="F1555" s="348">
        <v>665770.13379999995</v>
      </c>
      <c r="G1555" s="348">
        <v>890.18</v>
      </c>
      <c r="H1555" s="355">
        <f t="shared" ref="H1555" si="3883">SQRT((E1555-E1554)^2+(F1555-F1554)^2)*100</f>
        <v>0.94175369990354074</v>
      </c>
      <c r="I1555" s="356">
        <f t="shared" ref="I1555" si="3884">SQRT((E1555-$E$1494)^2+(F1555-$F$1494)^2)*100</f>
        <v>30.249034704563755</v>
      </c>
      <c r="J1555" s="356">
        <f t="shared" ref="J1555" si="3885">(G1555-G1554)*100</f>
        <v>0</v>
      </c>
      <c r="K1555" s="356">
        <f t="shared" ref="K1555" si="3886">(G1555-$G$1494)*100</f>
        <v>-24.500000000000455</v>
      </c>
      <c r="L1555" s="356">
        <f t="shared" ref="L1555" si="3887">H1555/(D1555-D1554)</f>
        <v>0.13453624284336296</v>
      </c>
      <c r="M1555" s="356">
        <f t="shared" ref="M1555" si="3888">ABS(J1555/(D1555-D1554))</f>
        <v>0</v>
      </c>
      <c r="N1555" s="361" t="str">
        <f t="shared" si="3814"/>
        <v>OK</v>
      </c>
      <c r="O1555" s="361" t="str">
        <f t="shared" si="3815"/>
        <v>OK</v>
      </c>
      <c r="P1555" s="361" t="str">
        <f t="shared" si="3816"/>
        <v>COND. MIN.</v>
      </c>
      <c r="Q1555" s="361" t="str">
        <f t="shared" si="3824"/>
        <v>COND. MIN.</v>
      </c>
      <c r="R1555" s="625"/>
      <c r="S1555" s="625"/>
      <c r="T1555" s="625"/>
      <c r="U1555" s="625"/>
      <c r="V1555" s="356">
        <f t="shared" si="3825"/>
        <v>3.5500000230967999</v>
      </c>
      <c r="W1555" s="356">
        <f t="shared" si="3826"/>
        <v>-30.040000006556511</v>
      </c>
      <c r="X1555" s="361" t="str">
        <f t="shared" si="3817"/>
        <v>NORTE</v>
      </c>
      <c r="Y1555" s="361" t="str">
        <f t="shared" si="3818"/>
        <v>OESTE</v>
      </c>
      <c r="Z1555" s="361" t="str">
        <f t="shared" si="3819"/>
        <v>NOROESTE</v>
      </c>
      <c r="AA1555" s="358">
        <f t="shared" si="3827"/>
        <v>0.99305785123966939</v>
      </c>
      <c r="AB1555" s="359">
        <f t="shared" si="3820"/>
        <v>83.244832017036629</v>
      </c>
      <c r="AC1555" s="360"/>
    </row>
    <row r="1556" spans="1:29" ht="17.25" customHeight="1" x14ac:dyDescent="0.25">
      <c r="A1556" s="345" t="str">
        <f>A1555</f>
        <v>MS 401</v>
      </c>
      <c r="B1556" s="661">
        <f t="shared" si="3799"/>
        <v>63</v>
      </c>
      <c r="C1556" s="661" t="str">
        <f t="shared" si="3840"/>
        <v>MS 401-63</v>
      </c>
      <c r="D1556" s="346">
        <v>41733</v>
      </c>
      <c r="E1556" s="347">
        <v>7161893.6760999998</v>
      </c>
      <c r="F1556" s="348">
        <v>665770.11419999995</v>
      </c>
      <c r="G1556" s="348">
        <v>890.16700000000003</v>
      </c>
      <c r="H1556" s="355">
        <f t="shared" ref="H1556:H1559" si="3889">SQRT((E1556-E1555)^2+(F1556-F1555)^2)*100</f>
        <v>2.0087807241597786</v>
      </c>
      <c r="I1556" s="356">
        <f t="shared" ref="I1556:I1559" si="3890">SQRT((E1556-$E$1494)^2+(F1556-$F$1494)^2)*100</f>
        <v>32.15077138383657</v>
      </c>
      <c r="J1556" s="356">
        <f t="shared" ref="J1556:J1559" si="3891">(G1556-G1555)*100</f>
        <v>-1.2999999999919964</v>
      </c>
      <c r="K1556" s="356">
        <f t="shared" ref="K1556:K1559" si="3892">(G1556-$G$1494)*100</f>
        <v>-25.799999999992451</v>
      </c>
      <c r="L1556" s="356">
        <f t="shared" ref="L1556:L1559" si="3893">H1556/(D1556-D1555)</f>
        <v>0.28696867487996836</v>
      </c>
      <c r="M1556" s="356">
        <f t="shared" ref="M1556:M1559" si="3894">ABS(J1556/(D1556-D1555))</f>
        <v>0.18571428571314236</v>
      </c>
      <c r="N1556" s="361" t="str">
        <f t="shared" si="3814"/>
        <v>ATENÇÃO</v>
      </c>
      <c r="O1556" s="361" t="str">
        <f t="shared" si="3815"/>
        <v>OK</v>
      </c>
      <c r="P1556" s="361" t="str">
        <f t="shared" si="3816"/>
        <v>COND. MIN.</v>
      </c>
      <c r="Q1556" s="361" t="str">
        <f t="shared" si="3824"/>
        <v>COND. MIN.</v>
      </c>
      <c r="R1556" s="625"/>
      <c r="S1556" s="625"/>
      <c r="T1556" s="625"/>
      <c r="U1556" s="625"/>
      <c r="V1556" s="356">
        <f t="shared" si="3825"/>
        <v>3.1100000254809856</v>
      </c>
      <c r="W1556" s="356">
        <f t="shared" si="3826"/>
        <v>-32.000000006519258</v>
      </c>
      <c r="X1556" s="361" t="str">
        <f t="shared" si="3817"/>
        <v>NORTE</v>
      </c>
      <c r="Y1556" s="361" t="str">
        <f t="shared" si="3818"/>
        <v>OESTE</v>
      </c>
      <c r="Z1556" s="361" t="str">
        <f t="shared" si="3819"/>
        <v>NOROESTE</v>
      </c>
      <c r="AA1556" s="358">
        <f t="shared" si="3827"/>
        <v>0.99533437013996895</v>
      </c>
      <c r="AB1556" s="359">
        <f t="shared" si="3820"/>
        <v>84.463162590620783</v>
      </c>
      <c r="AC1556" s="360"/>
    </row>
    <row r="1557" spans="1:29" ht="17.25" customHeight="1" x14ac:dyDescent="0.25">
      <c r="A1557" s="345" t="str">
        <f t="shared" si="3809"/>
        <v>MS 401</v>
      </c>
      <c r="B1557" s="661">
        <f t="shared" si="3799"/>
        <v>64</v>
      </c>
      <c r="C1557" s="661" t="str">
        <f t="shared" si="3840"/>
        <v>MS 401-64</v>
      </c>
      <c r="D1557" s="346">
        <f t="shared" ref="D1557:D1576" si="3895">D941</f>
        <v>41740</v>
      </c>
      <c r="E1557" s="347">
        <v>7161893.6875</v>
      </c>
      <c r="F1557" s="348">
        <v>665770.12710000004</v>
      </c>
      <c r="G1557" s="348">
        <v>890.17</v>
      </c>
      <c r="H1557" s="355">
        <f t="shared" si="3889"/>
        <v>1.7215400276351767</v>
      </c>
      <c r="I1557" s="356">
        <f t="shared" si="3890"/>
        <v>31.002686984109729</v>
      </c>
      <c r="J1557" s="356">
        <f t="shared" si="3891"/>
        <v>0.29999999999290594</v>
      </c>
      <c r="K1557" s="356">
        <f t="shared" si="3892"/>
        <v>-25.499999999999545</v>
      </c>
      <c r="L1557" s="356">
        <f t="shared" si="3893"/>
        <v>0.2459342896621681</v>
      </c>
      <c r="M1557" s="356">
        <f t="shared" si="3894"/>
        <v>4.2857142856129418E-2</v>
      </c>
      <c r="N1557" s="361" t="str">
        <f t="shared" si="3814"/>
        <v>OK</v>
      </c>
      <c r="O1557" s="361" t="str">
        <f t="shared" si="3815"/>
        <v>OK</v>
      </c>
      <c r="P1557" s="361" t="str">
        <f t="shared" si="3816"/>
        <v>COND. MIN.</v>
      </c>
      <c r="Q1557" s="361" t="str">
        <f t="shared" si="3824"/>
        <v>COND. MIN.</v>
      </c>
      <c r="R1557" s="625"/>
      <c r="S1557" s="625"/>
      <c r="T1557" s="625"/>
      <c r="U1557" s="625"/>
      <c r="V1557" s="356">
        <f t="shared" si="3825"/>
        <v>4.2500000447034836</v>
      </c>
      <c r="W1557" s="356">
        <f t="shared" si="3826"/>
        <v>-30.709999997634441</v>
      </c>
      <c r="X1557" s="361" t="str">
        <f t="shared" si="3817"/>
        <v>NORTE</v>
      </c>
      <c r="Y1557" s="361" t="str">
        <f t="shared" si="3818"/>
        <v>OESTE</v>
      </c>
      <c r="Z1557" s="361" t="str">
        <f t="shared" si="3819"/>
        <v>NOROESTE</v>
      </c>
      <c r="AA1557" s="358">
        <f t="shared" si="3827"/>
        <v>0.99064516129032265</v>
      </c>
      <c r="AB1557" s="359">
        <f t="shared" si="3820"/>
        <v>82.156770422607309</v>
      </c>
      <c r="AC1557" s="360"/>
    </row>
    <row r="1558" spans="1:29" ht="17.25" customHeight="1" x14ac:dyDescent="0.25">
      <c r="A1558" s="345" t="str">
        <f t="shared" si="3809"/>
        <v>MS 401</v>
      </c>
      <c r="B1558" s="661">
        <f t="shared" ref="B1558:B1621" si="3896">IF(A1557=A1558,B1557+1,1)</f>
        <v>65</v>
      </c>
      <c r="C1558" s="661" t="str">
        <f t="shared" si="3840"/>
        <v>MS 401-65</v>
      </c>
      <c r="D1558" s="346">
        <f t="shared" si="3895"/>
        <v>41746</v>
      </c>
      <c r="E1558" s="347">
        <v>7161893.6786000002</v>
      </c>
      <c r="F1558" s="348">
        <v>665770.10970000003</v>
      </c>
      <c r="G1558" s="348">
        <v>890.16499999999996</v>
      </c>
      <c r="H1558" s="355">
        <f t="shared" si="3889"/>
        <v>1.9544052715068352</v>
      </c>
      <c r="I1558" s="356">
        <f t="shared" si="3890"/>
        <v>32.623490009010837</v>
      </c>
      <c r="J1558" s="356">
        <f t="shared" si="3891"/>
        <v>-0.49999999999954525</v>
      </c>
      <c r="K1558" s="356">
        <f t="shared" si="3892"/>
        <v>-25.999999999999091</v>
      </c>
      <c r="L1558" s="356">
        <f t="shared" si="3893"/>
        <v>0.32573421191780588</v>
      </c>
      <c r="M1558" s="356">
        <f t="shared" si="3894"/>
        <v>8.3333333333257542E-2</v>
      </c>
      <c r="N1558" s="361" t="str">
        <f t="shared" si="3814"/>
        <v>ATENÇÃO</v>
      </c>
      <c r="O1558" s="361" t="str">
        <f t="shared" si="3815"/>
        <v>OK</v>
      </c>
      <c r="P1558" s="361" t="str">
        <f t="shared" si="3816"/>
        <v>COND. MIN.</v>
      </c>
      <c r="Q1558" s="361" t="str">
        <f t="shared" si="3824"/>
        <v>COND. MIN.</v>
      </c>
      <c r="R1558" s="625"/>
      <c r="S1558" s="625"/>
      <c r="T1558" s="625"/>
      <c r="U1558" s="625"/>
      <c r="V1558" s="356">
        <f t="shared" si="3825"/>
        <v>3.3600000664591789</v>
      </c>
      <c r="W1558" s="356">
        <f t="shared" si="3826"/>
        <v>-32.449999998789281</v>
      </c>
      <c r="X1558" s="361" t="str">
        <f t="shared" si="3817"/>
        <v>NORTE</v>
      </c>
      <c r="Y1558" s="361" t="str">
        <f t="shared" si="3818"/>
        <v>OESTE</v>
      </c>
      <c r="Z1558" s="361" t="str">
        <f t="shared" si="3819"/>
        <v>NOROESTE</v>
      </c>
      <c r="AA1558" s="358">
        <f t="shared" si="3827"/>
        <v>0.99478847332924603</v>
      </c>
      <c r="AB1558" s="359">
        <f t="shared" si="3820"/>
        <v>84.147938190665968</v>
      </c>
      <c r="AC1558" s="360"/>
    </row>
    <row r="1559" spans="1:29" ht="17.25" customHeight="1" x14ac:dyDescent="0.25">
      <c r="A1559" s="345" t="str">
        <f t="shared" si="3809"/>
        <v>MS 401</v>
      </c>
      <c r="B1559" s="661">
        <f t="shared" si="3896"/>
        <v>66</v>
      </c>
      <c r="C1559" s="661" t="str">
        <f t="shared" si="3840"/>
        <v>MS 401-66</v>
      </c>
      <c r="D1559" s="346">
        <f t="shared" si="3895"/>
        <v>41754</v>
      </c>
      <c r="E1559" s="347">
        <v>7161893.6867000004</v>
      </c>
      <c r="F1559" s="348">
        <v>665770.12789999996</v>
      </c>
      <c r="G1559" s="348">
        <v>890.16499999999996</v>
      </c>
      <c r="H1559" s="355">
        <f t="shared" si="3889"/>
        <v>1.9921094371788239</v>
      </c>
      <c r="I1559" s="356">
        <f t="shared" si="3890"/>
        <v>30.912550866354739</v>
      </c>
      <c r="J1559" s="356">
        <f t="shared" si="3891"/>
        <v>0</v>
      </c>
      <c r="K1559" s="356">
        <f t="shared" si="3892"/>
        <v>-25.999999999999091</v>
      </c>
      <c r="L1559" s="356">
        <f t="shared" si="3893"/>
        <v>0.24901367964735299</v>
      </c>
      <c r="M1559" s="356">
        <f t="shared" si="3894"/>
        <v>0</v>
      </c>
      <c r="N1559" s="361" t="str">
        <f t="shared" si="3814"/>
        <v>OK</v>
      </c>
      <c r="O1559" s="361" t="str">
        <f t="shared" si="3815"/>
        <v>OK</v>
      </c>
      <c r="P1559" s="361" t="str">
        <f t="shared" si="3816"/>
        <v>COND. MIN.</v>
      </c>
      <c r="Q1559" s="361" t="str">
        <f t="shared" ref="Q1559:Q1590" si="3897">IF(M1559&lt;=2,"COND. MIN.",IF(AND(2&lt;M1559, M1559&lt;=4),"ATENÇÃO",IF(AND(4&lt;M1559, M1559&lt;=10),"ALERTA","INTERVENÇÃO")))</f>
        <v>COND. MIN.</v>
      </c>
      <c r="R1559" s="625"/>
      <c r="S1559" s="625"/>
      <c r="T1559" s="625"/>
      <c r="U1559" s="625"/>
      <c r="V1559" s="356">
        <f t="shared" ref="V1559:V1590" si="3898">(E1559-$E$1494)*100</f>
        <v>4.1700000874698162</v>
      </c>
      <c r="W1559" s="356">
        <f t="shared" ref="W1559:W1590" si="3899">(F1559-$F$1494)*100</f>
        <v>-30.630000005476177</v>
      </c>
      <c r="X1559" s="361" t="str">
        <f t="shared" si="3817"/>
        <v>NORTE</v>
      </c>
      <c r="Y1559" s="361" t="str">
        <f t="shared" si="3818"/>
        <v>OESTE</v>
      </c>
      <c r="Z1559" s="361" t="str">
        <f t="shared" si="3819"/>
        <v>NOROESTE</v>
      </c>
      <c r="AA1559" s="358">
        <f t="shared" ref="AA1559:AA1590" si="3900">ABS(ROUND(W1559,2)/ROUND(I1559,2))</f>
        <v>0.9909414428987382</v>
      </c>
      <c r="AB1559" s="359">
        <f t="shared" si="3820"/>
        <v>82.282164293013906</v>
      </c>
      <c r="AC1559" s="360"/>
    </row>
    <row r="1560" spans="1:29" ht="17.25" customHeight="1" x14ac:dyDescent="0.25">
      <c r="A1560" s="345" t="str">
        <f t="shared" ref="A1560:A1623" si="3901">A1559</f>
        <v>MS 401</v>
      </c>
      <c r="B1560" s="661">
        <f t="shared" si="3896"/>
        <v>67</v>
      </c>
      <c r="C1560" s="661" t="str">
        <f t="shared" si="3840"/>
        <v>MS 401-67</v>
      </c>
      <c r="D1560" s="346">
        <f t="shared" si="3895"/>
        <v>41761</v>
      </c>
      <c r="E1560" s="347">
        <v>7161893.6813000003</v>
      </c>
      <c r="F1560" s="348">
        <v>665770.12170000002</v>
      </c>
      <c r="G1560" s="348">
        <v>890.16099999999994</v>
      </c>
      <c r="H1560" s="355">
        <f t="shared" ref="H1560" si="3902">SQRT((E1560-E1559)^2+(F1560-F1559)^2)*100</f>
        <v>0.82219219671388255</v>
      </c>
      <c r="I1560" s="356">
        <f t="shared" ref="I1560" si="3903">SQRT((E1560-$E$1494)^2+(F1560-$F$1494)^2)*100</f>
        <v>31.460123975174341</v>
      </c>
      <c r="J1560" s="356">
        <f t="shared" ref="J1560" si="3904">(G1560-G1559)*100</f>
        <v>-0.40000000000190994</v>
      </c>
      <c r="K1560" s="356">
        <f t="shared" ref="K1560" si="3905">(G1560-$G$1494)*100</f>
        <v>-26.400000000001</v>
      </c>
      <c r="L1560" s="356">
        <f t="shared" ref="L1560" si="3906">H1560/(D1560-D1559)</f>
        <v>0.11745602810198322</v>
      </c>
      <c r="M1560" s="356">
        <f t="shared" ref="M1560" si="3907">ABS(J1560/(D1560-D1559))</f>
        <v>5.7142857143129992E-2</v>
      </c>
      <c r="N1560" s="361" t="str">
        <f t="shared" ref="N1560:N1613" si="3908">IF(L1560&lt;=0.25,"OK",IF(AND(0.25&lt;L1560,L1560&lt;=1),"ATENÇÃO",IF(AND(1&lt;L1560,L1560&lt;=4),"ALERTA",IF(AND(4&lt;L1560,L1560&lt;=14),"INTERVENÇÃO","PARALISAÇÃO"))))</f>
        <v>OK</v>
      </c>
      <c r="O1560" s="361" t="str">
        <f t="shared" ref="O1560:O1613" si="3909">IF(M1560&lt;=0.25,"OK",IF(AND(0.25&lt;M1560,M1560&lt;=1),"ATENÇÃO",IF(AND(1&lt;M1560,M1560&lt;=4),"ALERTA",IF(AND(4&lt;M1560,M1560&lt;=14),"INTERVENÇÃO","PARALISAÇÃO"))))</f>
        <v>OK</v>
      </c>
      <c r="P1560" s="361" t="str">
        <f t="shared" ref="P1560:P1613" si="3910">IF(L1560&lt;=1,"COND. MIN.",IF(AND(1&lt;L1560, L1560&lt;=2),"ATENÇÃO",IF(AND(2&lt;L1560,L1560&lt;=5),"ALERTA","INTERVENÇÃO")))</f>
        <v>COND. MIN.</v>
      </c>
      <c r="Q1560" s="361" t="str">
        <f t="shared" si="3897"/>
        <v>COND. MIN.</v>
      </c>
      <c r="R1560" s="625"/>
      <c r="S1560" s="625"/>
      <c r="T1560" s="625"/>
      <c r="U1560" s="625"/>
      <c r="V1560" s="356">
        <f t="shared" si="3898"/>
        <v>3.6300000734627247</v>
      </c>
      <c r="W1560" s="356">
        <f t="shared" si="3899"/>
        <v>-31.25</v>
      </c>
      <c r="X1560" s="361" t="str">
        <f t="shared" ref="X1560:X1580" si="3911">IF(V1560&gt;0,"NORTE","SUL")</f>
        <v>NORTE</v>
      </c>
      <c r="Y1560" s="361" t="str">
        <f t="shared" ref="Y1560:Y1580" si="3912">IF(W1560&gt;0,"LESTE","OESTE")</f>
        <v>OESTE</v>
      </c>
      <c r="Z1560" s="361" t="str">
        <f t="shared" ref="Z1560:Z1580" si="3913">IF(AND(X1560="SUL", Y1560="LESTE"),"SUDESTE", IF(AND(X1560="SUL", Y1560="OESTE"), "SUDOESTE", IF(AND(X1560="NORTE", Y1560="LESTE"), "NORDESTE", "NOROESTE")))</f>
        <v>NOROESTE</v>
      </c>
      <c r="AA1560" s="358">
        <f t="shared" si="3900"/>
        <v>0.99332485696122053</v>
      </c>
      <c r="AB1560" s="359">
        <f t="shared" ref="AB1560:AB1580" si="3914">DEGREES(ASIN(AA1560))</f>
        <v>83.376160569076106</v>
      </c>
      <c r="AC1560" s="360"/>
    </row>
    <row r="1561" spans="1:29" ht="17.25" customHeight="1" x14ac:dyDescent="0.25">
      <c r="A1561" s="345" t="str">
        <f t="shared" si="3901"/>
        <v>MS 401</v>
      </c>
      <c r="B1561" s="661">
        <f t="shared" si="3896"/>
        <v>68</v>
      </c>
      <c r="C1561" s="661" t="str">
        <f t="shared" si="3840"/>
        <v>MS 401-68</v>
      </c>
      <c r="D1561" s="346">
        <f t="shared" si="3895"/>
        <v>41768</v>
      </c>
      <c r="E1561" s="347">
        <v>7161893.6759000001</v>
      </c>
      <c r="F1561" s="348">
        <v>665770.11430000002</v>
      </c>
      <c r="G1561" s="348">
        <v>890.15499999999997</v>
      </c>
      <c r="H1561" s="355">
        <f t="shared" ref="H1561" si="3915">SQRT((E1561-E1560)^2+(F1561-F1560)^2)*100</f>
        <v>0.91607860768520566</v>
      </c>
      <c r="I1561" s="356">
        <f t="shared" ref="I1561" si="3916">SQRT((E1561-$E$1494)^2+(F1561-$F$1494)^2)*100</f>
        <v>32.138889221342673</v>
      </c>
      <c r="J1561" s="356">
        <f t="shared" ref="J1561" si="3917">(G1561-G1560)*100</f>
        <v>-0.59999999999718057</v>
      </c>
      <c r="K1561" s="356">
        <f t="shared" ref="K1561" si="3918">(G1561-$G$1494)*100</f>
        <v>-26.999999999998181</v>
      </c>
      <c r="L1561" s="356">
        <f t="shared" ref="L1561" si="3919">H1561/(D1561-D1560)</f>
        <v>0.13086837252645794</v>
      </c>
      <c r="M1561" s="356">
        <f t="shared" ref="M1561" si="3920">ABS(J1561/(D1561-D1560))</f>
        <v>8.571428571388294E-2</v>
      </c>
      <c r="N1561" s="361" t="str">
        <f t="shared" si="3908"/>
        <v>OK</v>
      </c>
      <c r="O1561" s="361" t="str">
        <f t="shared" si="3909"/>
        <v>OK</v>
      </c>
      <c r="P1561" s="361" t="str">
        <f t="shared" si="3910"/>
        <v>COND. MIN.</v>
      </c>
      <c r="Q1561" s="361" t="str">
        <f t="shared" si="3897"/>
        <v>COND. MIN.</v>
      </c>
      <c r="R1561" s="625"/>
      <c r="S1561" s="625"/>
      <c r="T1561" s="625"/>
      <c r="U1561" s="625"/>
      <c r="V1561" s="356">
        <f t="shared" si="3898"/>
        <v>3.0900000594556332</v>
      </c>
      <c r="W1561" s="356">
        <f t="shared" si="3899"/>
        <v>-31.990000000223517</v>
      </c>
      <c r="X1561" s="361" t="str">
        <f t="shared" si="3911"/>
        <v>NORTE</v>
      </c>
      <c r="Y1561" s="361" t="str">
        <f t="shared" si="3912"/>
        <v>OESTE</v>
      </c>
      <c r="Z1561" s="361" t="str">
        <f t="shared" si="3913"/>
        <v>NOROESTE</v>
      </c>
      <c r="AA1561" s="358">
        <f t="shared" si="3900"/>
        <v>0.99533291848164274</v>
      </c>
      <c r="AB1561" s="359">
        <f t="shared" si="3914"/>
        <v>84.462300624173977</v>
      </c>
      <c r="AC1561" s="360"/>
    </row>
    <row r="1562" spans="1:29" ht="17.25" customHeight="1" x14ac:dyDescent="0.25">
      <c r="A1562" s="345" t="str">
        <f t="shared" si="3901"/>
        <v>MS 401</v>
      </c>
      <c r="B1562" s="661">
        <f t="shared" si="3896"/>
        <v>69</v>
      </c>
      <c r="C1562" s="661" t="str">
        <f t="shared" si="3840"/>
        <v>MS 401-69</v>
      </c>
      <c r="D1562" s="346">
        <f t="shared" si="3895"/>
        <v>41775</v>
      </c>
      <c r="E1562" s="347">
        <v>7161893.6774000004</v>
      </c>
      <c r="F1562" s="348">
        <v>665770.09210000001</v>
      </c>
      <c r="G1562" s="348">
        <v>890.15599999999995</v>
      </c>
      <c r="H1562" s="355">
        <f t="shared" ref="H1562" si="3921">SQRT((E1562-E1561)^2+(F1562-F1561)^2)*100</f>
        <v>2.225061799221165</v>
      </c>
      <c r="I1562" s="356">
        <f t="shared" ref="I1562" si="3922">SQRT((E1562-$E$1494)^2+(F1562-$F$1494)^2)*100</f>
        <v>34.363086307923041</v>
      </c>
      <c r="J1562" s="356">
        <f t="shared" ref="J1562" si="3923">(G1562-G1561)*100</f>
        <v>9.9999999997635314E-2</v>
      </c>
      <c r="K1562" s="356">
        <f t="shared" ref="K1562" si="3924">(G1562-$G$1494)*100</f>
        <v>-26.900000000000546</v>
      </c>
      <c r="L1562" s="356">
        <f t="shared" ref="L1562" si="3925">H1562/(D1562-D1561)</f>
        <v>0.31786597131730926</v>
      </c>
      <c r="M1562" s="356">
        <f t="shared" ref="M1562" si="3926">ABS(J1562/(D1562-D1561))</f>
        <v>1.4285714285376474E-2</v>
      </c>
      <c r="N1562" s="361" t="str">
        <f t="shared" si="3908"/>
        <v>ATENÇÃO</v>
      </c>
      <c r="O1562" s="361" t="str">
        <f t="shared" si="3909"/>
        <v>OK</v>
      </c>
      <c r="P1562" s="361" t="str">
        <f t="shared" si="3910"/>
        <v>COND. MIN.</v>
      </c>
      <c r="Q1562" s="361" t="str">
        <f t="shared" si="3897"/>
        <v>COND. MIN.</v>
      </c>
      <c r="R1562" s="625"/>
      <c r="S1562" s="625"/>
      <c r="T1562" s="625"/>
      <c r="U1562" s="625"/>
      <c r="V1562" s="356">
        <f t="shared" si="3898"/>
        <v>3.2400000840425491</v>
      </c>
      <c r="W1562" s="356">
        <f t="shared" si="3899"/>
        <v>-34.21000000089407</v>
      </c>
      <c r="X1562" s="361" t="str">
        <f t="shared" si="3911"/>
        <v>NORTE</v>
      </c>
      <c r="Y1562" s="361" t="str">
        <f t="shared" si="3912"/>
        <v>OESTE</v>
      </c>
      <c r="Z1562" s="361" t="str">
        <f t="shared" si="3913"/>
        <v>NOROESTE</v>
      </c>
      <c r="AA1562" s="358">
        <f t="shared" si="3900"/>
        <v>0.99563445867287548</v>
      </c>
      <c r="AB1562" s="359">
        <f t="shared" si="3914"/>
        <v>84.644317745368156</v>
      </c>
      <c r="AC1562" s="360"/>
    </row>
    <row r="1563" spans="1:29" ht="17.25" customHeight="1" x14ac:dyDescent="0.25">
      <c r="A1563" s="345" t="str">
        <f t="shared" si="3901"/>
        <v>MS 401</v>
      </c>
      <c r="B1563" s="661">
        <f t="shared" si="3896"/>
        <v>70</v>
      </c>
      <c r="C1563" s="661" t="str">
        <f t="shared" si="3840"/>
        <v>MS 401-70</v>
      </c>
      <c r="D1563" s="346">
        <f t="shared" si="3895"/>
        <v>41782</v>
      </c>
      <c r="E1563" s="347">
        <v>7161893.6853</v>
      </c>
      <c r="F1563" s="348">
        <v>665770.10430000001</v>
      </c>
      <c r="G1563" s="348">
        <v>890.149</v>
      </c>
      <c r="H1563" s="355">
        <f t="shared" ref="H1563" si="3927">SQRT((E1563-E1562)^2+(F1563-F1562)^2)*100</f>
        <v>1.453444164421704</v>
      </c>
      <c r="I1563" s="356">
        <f t="shared" ref="I1563" si="3928">SQRT((E1563-$E$1494)^2+(F1563-$F$1494)^2)*100</f>
        <v>33.235237330973199</v>
      </c>
      <c r="J1563" s="356">
        <f t="shared" ref="J1563" si="3929">(G1563-G1562)*100</f>
        <v>-0.69999999999481588</v>
      </c>
      <c r="K1563" s="356">
        <f t="shared" ref="K1563" si="3930">(G1563-$G$1494)*100</f>
        <v>-27.599999999995362</v>
      </c>
      <c r="L1563" s="356">
        <f t="shared" ref="L1563" si="3931">H1563/(D1563-D1562)</f>
        <v>0.20763488063167199</v>
      </c>
      <c r="M1563" s="356">
        <f t="shared" ref="M1563" si="3932">ABS(J1563/(D1563-D1562))</f>
        <v>9.9999999999259417E-2</v>
      </c>
      <c r="N1563" s="361" t="str">
        <f t="shared" si="3908"/>
        <v>OK</v>
      </c>
      <c r="O1563" s="361" t="str">
        <f t="shared" si="3909"/>
        <v>OK</v>
      </c>
      <c r="P1563" s="361" t="str">
        <f t="shared" si="3910"/>
        <v>COND. MIN.</v>
      </c>
      <c r="Q1563" s="361" t="str">
        <f t="shared" si="3897"/>
        <v>COND. MIN.</v>
      </c>
      <c r="R1563" s="625"/>
      <c r="S1563" s="625"/>
      <c r="T1563" s="625"/>
      <c r="U1563" s="625"/>
      <c r="V1563" s="356">
        <f t="shared" si="3898"/>
        <v>4.0300000458955765</v>
      </c>
      <c r="W1563" s="356">
        <f t="shared" si="3899"/>
        <v>-32.99000000115484</v>
      </c>
      <c r="X1563" s="361" t="str">
        <f t="shared" si="3911"/>
        <v>NORTE</v>
      </c>
      <c r="Y1563" s="361" t="str">
        <f t="shared" si="3912"/>
        <v>OESTE</v>
      </c>
      <c r="Z1563" s="361" t="str">
        <f t="shared" si="3913"/>
        <v>NOROESTE</v>
      </c>
      <c r="AA1563" s="358">
        <f t="shared" si="3900"/>
        <v>0.99247894103489775</v>
      </c>
      <c r="AB1563" s="359">
        <f t="shared" si="3914"/>
        <v>82.968472180824762</v>
      </c>
      <c r="AC1563" s="360"/>
    </row>
    <row r="1564" spans="1:29" ht="17.25" customHeight="1" x14ac:dyDescent="0.25">
      <c r="A1564" s="345" t="str">
        <f t="shared" si="3901"/>
        <v>MS 401</v>
      </c>
      <c r="B1564" s="661">
        <f t="shared" si="3896"/>
        <v>71</v>
      </c>
      <c r="C1564" s="661" t="str">
        <f t="shared" si="3840"/>
        <v>MS 401-71</v>
      </c>
      <c r="D1564" s="346">
        <f t="shared" si="3895"/>
        <v>41789</v>
      </c>
      <c r="E1564" s="347">
        <v>7161893.6789999995</v>
      </c>
      <c r="F1564" s="348">
        <v>665770.10329999996</v>
      </c>
      <c r="G1564" s="348">
        <v>890.15</v>
      </c>
      <c r="H1564" s="355">
        <f t="shared" ref="H1564:H1565" si="3933">SQRT((E1564-E1563)^2+(F1564-F1563)^2)*100</f>
        <v>0.63788718489708196</v>
      </c>
      <c r="I1564" s="356">
        <f t="shared" ref="I1564:I1565" si="3934">SQRT((E1564-$E$1494)^2+(F1564-$F$1494)^2)*100</f>
        <v>33.26421651535825</v>
      </c>
      <c r="J1564" s="356">
        <f t="shared" ref="J1564:J1565" si="3935">(G1564-G1563)*100</f>
        <v>9.9999999997635314E-2</v>
      </c>
      <c r="K1564" s="356">
        <f t="shared" ref="K1564:K1565" si="3936">(G1564-$G$1494)*100</f>
        <v>-27.499999999997726</v>
      </c>
      <c r="L1564" s="356">
        <f t="shared" ref="L1564:L1565" si="3937">H1564/(D1564-D1563)</f>
        <v>9.1126740699583139E-2</v>
      </c>
      <c r="M1564" s="356">
        <f t="shared" ref="M1564:M1565" si="3938">ABS(J1564/(D1564-D1563))</f>
        <v>1.4285714285376474E-2</v>
      </c>
      <c r="N1564" s="361" t="str">
        <f t="shared" si="3908"/>
        <v>OK</v>
      </c>
      <c r="O1564" s="361" t="str">
        <f t="shared" si="3909"/>
        <v>OK</v>
      </c>
      <c r="P1564" s="361" t="str">
        <f t="shared" si="3910"/>
        <v>COND. MIN.</v>
      </c>
      <c r="Q1564" s="361" t="str">
        <f t="shared" si="3897"/>
        <v>COND. MIN.</v>
      </c>
      <c r="R1564" s="625"/>
      <c r="S1564" s="625"/>
      <c r="T1564" s="625"/>
      <c r="U1564" s="625"/>
      <c r="V1564" s="356">
        <f t="shared" si="3898"/>
        <v>3.3999999985098839</v>
      </c>
      <c r="W1564" s="356">
        <f t="shared" si="3899"/>
        <v>-33.090000005904585</v>
      </c>
      <c r="X1564" s="361" t="str">
        <f t="shared" si="3911"/>
        <v>NORTE</v>
      </c>
      <c r="Y1564" s="361" t="str">
        <f t="shared" si="3912"/>
        <v>OESTE</v>
      </c>
      <c r="Z1564" s="361" t="str">
        <f t="shared" si="3913"/>
        <v>NOROESTE</v>
      </c>
      <c r="AA1564" s="358">
        <f t="shared" si="3900"/>
        <v>0.99488875526157561</v>
      </c>
      <c r="AB1564" s="359">
        <f t="shared" si="3914"/>
        <v>84.204563866754967</v>
      </c>
      <c r="AC1564" s="360"/>
    </row>
    <row r="1565" spans="1:29" ht="17.25" customHeight="1" x14ac:dyDescent="0.25">
      <c r="A1565" s="345" t="str">
        <f t="shared" si="3901"/>
        <v>MS 401</v>
      </c>
      <c r="B1565" s="661">
        <f t="shared" si="3896"/>
        <v>72</v>
      </c>
      <c r="C1565" s="661" t="str">
        <f t="shared" si="3840"/>
        <v>MS 401-72</v>
      </c>
      <c r="D1565" s="346">
        <f t="shared" si="3895"/>
        <v>41796</v>
      </c>
      <c r="E1565" s="347">
        <v>7161893.6697000004</v>
      </c>
      <c r="F1565" s="348">
        <v>665770.09779999999</v>
      </c>
      <c r="G1565" s="348">
        <v>890.13800000000003</v>
      </c>
      <c r="H1565" s="355">
        <f t="shared" si="3933"/>
        <v>1.0804627850465145</v>
      </c>
      <c r="I1565" s="356">
        <f t="shared" si="3934"/>
        <v>33.730557372100037</v>
      </c>
      <c r="J1565" s="356">
        <f t="shared" si="3935"/>
        <v>-1.1999999999943611</v>
      </c>
      <c r="K1565" s="356">
        <f t="shared" si="3936"/>
        <v>-28.699999999992087</v>
      </c>
      <c r="L1565" s="356">
        <f t="shared" si="3937"/>
        <v>0.15435182643521636</v>
      </c>
      <c r="M1565" s="356">
        <f t="shared" si="3938"/>
        <v>0.17142857142776588</v>
      </c>
      <c r="N1565" s="361" t="str">
        <f t="shared" si="3908"/>
        <v>OK</v>
      </c>
      <c r="O1565" s="361" t="str">
        <f t="shared" si="3909"/>
        <v>OK</v>
      </c>
      <c r="P1565" s="361" t="str">
        <f t="shared" si="3910"/>
        <v>COND. MIN.</v>
      </c>
      <c r="Q1565" s="361" t="str">
        <f t="shared" si="3897"/>
        <v>COND. MIN.</v>
      </c>
      <c r="R1565" s="625"/>
      <c r="S1565" s="625"/>
      <c r="T1565" s="625"/>
      <c r="U1565" s="625"/>
      <c r="V1565" s="356">
        <f t="shared" si="3898"/>
        <v>2.4700000882148743</v>
      </c>
      <c r="W1565" s="356">
        <f t="shared" si="3899"/>
        <v>-33.640000002924353</v>
      </c>
      <c r="X1565" s="361" t="str">
        <f t="shared" si="3911"/>
        <v>NORTE</v>
      </c>
      <c r="Y1565" s="361" t="str">
        <f t="shared" si="3912"/>
        <v>OESTE</v>
      </c>
      <c r="Z1565" s="361" t="str">
        <f t="shared" si="3913"/>
        <v>NOROESTE</v>
      </c>
      <c r="AA1565" s="358">
        <f t="shared" si="3900"/>
        <v>0.99733175214942194</v>
      </c>
      <c r="AB1565" s="359">
        <f t="shared" si="3914"/>
        <v>85.813536310888594</v>
      </c>
      <c r="AC1565" s="360"/>
    </row>
    <row r="1566" spans="1:29" ht="17.25" customHeight="1" x14ac:dyDescent="0.25">
      <c r="A1566" s="345" t="str">
        <f t="shared" si="3901"/>
        <v>MS 401</v>
      </c>
      <c r="B1566" s="661">
        <f t="shared" si="3896"/>
        <v>73</v>
      </c>
      <c r="C1566" s="661" t="str">
        <f t="shared" si="3840"/>
        <v>MS 401-73</v>
      </c>
      <c r="D1566" s="346">
        <f t="shared" si="3895"/>
        <v>41803</v>
      </c>
      <c r="E1566" s="347">
        <v>7161893.6842</v>
      </c>
      <c r="F1566" s="348">
        <v>665770.1152</v>
      </c>
      <c r="G1566" s="348">
        <v>890.13499999999999</v>
      </c>
      <c r="H1566" s="355">
        <f t="shared" ref="H1566:H1572" si="3939">SQRT((E1566-E1565)^2+(F1566-F1565)^2)*100</f>
        <v>2.2649723801895281</v>
      </c>
      <c r="I1566" s="356">
        <f t="shared" ref="I1566:I1572" si="3940">SQRT((E1566-$E$1494)^2+(F1566-$F$1494)^2)*100</f>
        <v>32.139950225185309</v>
      </c>
      <c r="J1566" s="356">
        <f t="shared" ref="J1566:J1572" si="3941">(G1566-G1565)*100</f>
        <v>-0.30000000000427463</v>
      </c>
      <c r="K1566" s="356">
        <f t="shared" ref="K1566:K1572" si="3942">(G1566-$G$1494)*100</f>
        <v>-28.999999999996362</v>
      </c>
      <c r="L1566" s="356">
        <f t="shared" ref="L1566:L1572" si="3943">H1566/(D1566-D1565)</f>
        <v>0.32356748288421827</v>
      </c>
      <c r="M1566" s="356">
        <f t="shared" ref="M1566:M1572" si="3944">ABS(J1566/(D1566-D1565))</f>
        <v>4.2857142857753515E-2</v>
      </c>
      <c r="N1566" s="361" t="str">
        <f t="shared" si="3908"/>
        <v>ATENÇÃO</v>
      </c>
      <c r="O1566" s="361" t="str">
        <f t="shared" si="3909"/>
        <v>OK</v>
      </c>
      <c r="P1566" s="361" t="str">
        <f t="shared" si="3910"/>
        <v>COND. MIN.</v>
      </c>
      <c r="Q1566" s="361" t="str">
        <f t="shared" si="3897"/>
        <v>COND. MIN.</v>
      </c>
      <c r="R1566" s="625"/>
      <c r="S1566" s="625"/>
      <c r="T1566" s="625"/>
      <c r="U1566" s="625"/>
      <c r="V1566" s="356">
        <f t="shared" si="3898"/>
        <v>3.9200000464916229</v>
      </c>
      <c r="W1566" s="356">
        <f t="shared" si="3899"/>
        <v>-31.900000001769513</v>
      </c>
      <c r="X1566" s="361" t="str">
        <f t="shared" si="3911"/>
        <v>NORTE</v>
      </c>
      <c r="Y1566" s="361" t="str">
        <f t="shared" si="3912"/>
        <v>OESTE</v>
      </c>
      <c r="Z1566" s="361" t="str">
        <f t="shared" si="3913"/>
        <v>NOROESTE</v>
      </c>
      <c r="AA1566" s="358">
        <f t="shared" si="3900"/>
        <v>0.99253266957062847</v>
      </c>
      <c r="AB1566" s="359">
        <f t="shared" si="3914"/>
        <v>82.993664378158229</v>
      </c>
      <c r="AC1566" s="360"/>
    </row>
    <row r="1567" spans="1:29" ht="17.25" customHeight="1" x14ac:dyDescent="0.25">
      <c r="A1567" s="345" t="str">
        <f t="shared" si="3901"/>
        <v>MS 401</v>
      </c>
      <c r="B1567" s="661">
        <f t="shared" si="3896"/>
        <v>74</v>
      </c>
      <c r="C1567" s="661" t="str">
        <f t="shared" si="3840"/>
        <v>MS 401-74</v>
      </c>
      <c r="D1567" s="346">
        <f t="shared" si="3895"/>
        <v>41810</v>
      </c>
      <c r="E1567" s="347">
        <v>7161893.6711999997</v>
      </c>
      <c r="F1567" s="348">
        <v>665770.10219999996</v>
      </c>
      <c r="G1567" s="348">
        <v>890.12099999999998</v>
      </c>
      <c r="H1567" s="355">
        <f t="shared" si="3939"/>
        <v>1.8384776525535744</v>
      </c>
      <c r="I1567" s="356">
        <f t="shared" si="3940"/>
        <v>33.303219070467577</v>
      </c>
      <c r="J1567" s="356">
        <f t="shared" si="3941"/>
        <v>-1.4000000000010004</v>
      </c>
      <c r="K1567" s="356">
        <f t="shared" si="3942"/>
        <v>-30.399999999997362</v>
      </c>
      <c r="L1567" s="356">
        <f t="shared" si="3943"/>
        <v>0.26263966465051064</v>
      </c>
      <c r="M1567" s="356">
        <f t="shared" si="3944"/>
        <v>0.20000000000014292</v>
      </c>
      <c r="N1567" s="361" t="str">
        <f t="shared" si="3908"/>
        <v>ATENÇÃO</v>
      </c>
      <c r="O1567" s="361" t="str">
        <f t="shared" si="3909"/>
        <v>OK</v>
      </c>
      <c r="P1567" s="361" t="str">
        <f t="shared" si="3910"/>
        <v>COND. MIN.</v>
      </c>
      <c r="Q1567" s="361" t="str">
        <f t="shared" si="3897"/>
        <v>COND. MIN.</v>
      </c>
      <c r="R1567" s="625"/>
      <c r="S1567" s="625"/>
      <c r="T1567" s="625"/>
      <c r="U1567" s="625"/>
      <c r="V1567" s="356">
        <f t="shared" si="3898"/>
        <v>2.6200000196695328</v>
      </c>
      <c r="W1567" s="356">
        <f t="shared" si="3899"/>
        <v>-33.200000005308539</v>
      </c>
      <c r="X1567" s="361" t="str">
        <f t="shared" si="3911"/>
        <v>NORTE</v>
      </c>
      <c r="Y1567" s="361" t="str">
        <f t="shared" si="3912"/>
        <v>OESTE</v>
      </c>
      <c r="Z1567" s="361" t="str">
        <f t="shared" si="3913"/>
        <v>NOROESTE</v>
      </c>
      <c r="AA1567" s="358">
        <f t="shared" si="3900"/>
        <v>0.99699699699699718</v>
      </c>
      <c r="AB1567" s="359">
        <f t="shared" si="3914"/>
        <v>85.558555335225748</v>
      </c>
      <c r="AC1567" s="360"/>
    </row>
    <row r="1568" spans="1:29" ht="17.25" customHeight="1" x14ac:dyDescent="0.25">
      <c r="A1568" s="345" t="str">
        <f t="shared" si="3901"/>
        <v>MS 401</v>
      </c>
      <c r="B1568" s="661">
        <f t="shared" si="3896"/>
        <v>75</v>
      </c>
      <c r="C1568" s="661" t="str">
        <f t="shared" si="3840"/>
        <v>MS 401-75</v>
      </c>
      <c r="D1568" s="346">
        <f t="shared" si="3895"/>
        <v>41817</v>
      </c>
      <c r="E1568" s="347">
        <v>7161893.6412000004</v>
      </c>
      <c r="F1568" s="348">
        <v>665770.10930000001</v>
      </c>
      <c r="G1568" s="348">
        <v>890.13199999999995</v>
      </c>
      <c r="H1568" s="355">
        <f t="shared" si="3939"/>
        <v>3.0828719733761476</v>
      </c>
      <c r="I1568" s="356">
        <f t="shared" si="3940"/>
        <v>32.492222145905501</v>
      </c>
      <c r="J1568" s="356">
        <f t="shared" si="3941"/>
        <v>1.0999999999967258</v>
      </c>
      <c r="K1568" s="356">
        <f t="shared" si="3942"/>
        <v>-29.300000000000637</v>
      </c>
      <c r="L1568" s="356">
        <f t="shared" si="3943"/>
        <v>0.44041028191087822</v>
      </c>
      <c r="M1568" s="356">
        <f t="shared" si="3944"/>
        <v>0.1571428571423894</v>
      </c>
      <c r="N1568" s="361" t="str">
        <f t="shared" si="3908"/>
        <v>ATENÇÃO</v>
      </c>
      <c r="O1568" s="361" t="str">
        <f t="shared" si="3909"/>
        <v>OK</v>
      </c>
      <c r="P1568" s="361" t="str">
        <f t="shared" si="3910"/>
        <v>COND. MIN.</v>
      </c>
      <c r="Q1568" s="361" t="str">
        <f t="shared" si="3897"/>
        <v>COND. MIN.</v>
      </c>
      <c r="R1568" s="625"/>
      <c r="S1568" s="625"/>
      <c r="T1568" s="625"/>
      <c r="U1568" s="625"/>
      <c r="V1568" s="356">
        <f t="shared" si="3898"/>
        <v>-0.37999991327524185</v>
      </c>
      <c r="W1568" s="356">
        <f t="shared" si="3899"/>
        <v>-32.490000000689179</v>
      </c>
      <c r="X1568" s="361" t="str">
        <f t="shared" si="3911"/>
        <v>SUL</v>
      </c>
      <c r="Y1568" s="361" t="str">
        <f t="shared" si="3912"/>
        <v>OESTE</v>
      </c>
      <c r="Z1568" s="361" t="str">
        <f t="shared" si="3913"/>
        <v>SUDOESTE</v>
      </c>
      <c r="AA1568" s="358">
        <f t="shared" si="3900"/>
        <v>1</v>
      </c>
      <c r="AB1568" s="359">
        <f t="shared" si="3914"/>
        <v>90</v>
      </c>
      <c r="AC1568" s="360"/>
    </row>
    <row r="1569" spans="1:29" ht="17.25" customHeight="1" x14ac:dyDescent="0.25">
      <c r="A1569" s="345" t="str">
        <f t="shared" si="3901"/>
        <v>MS 401</v>
      </c>
      <c r="B1569" s="661">
        <f t="shared" si="3896"/>
        <v>76</v>
      </c>
      <c r="C1569" s="661" t="str">
        <f t="shared" si="3840"/>
        <v>MS 401-76</v>
      </c>
      <c r="D1569" s="346">
        <f t="shared" si="3895"/>
        <v>41824</v>
      </c>
      <c r="E1569" s="347">
        <v>7161893.6755999997</v>
      </c>
      <c r="F1569" s="348">
        <v>665770.09210000001</v>
      </c>
      <c r="G1569" s="348">
        <v>890.12699999999995</v>
      </c>
      <c r="H1569" s="355">
        <f t="shared" si="3939"/>
        <v>3.8460368592827714</v>
      </c>
      <c r="I1569" s="356">
        <f t="shared" si="3940"/>
        <v>34.346582074013689</v>
      </c>
      <c r="J1569" s="356">
        <f t="shared" si="3941"/>
        <v>-0.49999999999954525</v>
      </c>
      <c r="K1569" s="356">
        <f t="shared" si="3942"/>
        <v>-29.800000000000182</v>
      </c>
      <c r="L1569" s="356">
        <f t="shared" si="3943"/>
        <v>0.54943383704039594</v>
      </c>
      <c r="M1569" s="356">
        <f t="shared" si="3944"/>
        <v>7.1428571428506463E-2</v>
      </c>
      <c r="N1569" s="361" t="str">
        <f t="shared" si="3908"/>
        <v>ATENÇÃO</v>
      </c>
      <c r="O1569" s="361" t="str">
        <f t="shared" si="3909"/>
        <v>OK</v>
      </c>
      <c r="P1569" s="361" t="str">
        <f t="shared" si="3910"/>
        <v>COND. MIN.</v>
      </c>
      <c r="Q1569" s="361" t="str">
        <f t="shared" si="3897"/>
        <v>COND. MIN.</v>
      </c>
      <c r="R1569" s="625"/>
      <c r="S1569" s="625"/>
      <c r="T1569" s="625"/>
      <c r="U1569" s="625"/>
      <c r="V1569" s="356">
        <f t="shared" si="3898"/>
        <v>3.060000017285347</v>
      </c>
      <c r="W1569" s="356">
        <f t="shared" si="3899"/>
        <v>-34.21000000089407</v>
      </c>
      <c r="X1569" s="361" t="str">
        <f t="shared" si="3911"/>
        <v>NORTE</v>
      </c>
      <c r="Y1569" s="361" t="str">
        <f t="shared" si="3912"/>
        <v>OESTE</v>
      </c>
      <c r="Z1569" s="361" t="str">
        <f t="shared" si="3913"/>
        <v>NOROESTE</v>
      </c>
      <c r="AA1569" s="358">
        <f t="shared" si="3900"/>
        <v>0.99592430858806402</v>
      </c>
      <c r="AB1569" s="359">
        <f t="shared" si="3914"/>
        <v>84.825291480557169</v>
      </c>
      <c r="AC1569" s="360"/>
    </row>
    <row r="1570" spans="1:29" ht="17.25" customHeight="1" x14ac:dyDescent="0.25">
      <c r="A1570" s="345" t="str">
        <f t="shared" si="3901"/>
        <v>MS 401</v>
      </c>
      <c r="B1570" s="661">
        <f t="shared" si="3896"/>
        <v>77</v>
      </c>
      <c r="C1570" s="661" t="str">
        <f t="shared" si="3840"/>
        <v>MS 401-77</v>
      </c>
      <c r="D1570" s="346">
        <f t="shared" si="3895"/>
        <v>41831</v>
      </c>
      <c r="E1570" s="347">
        <v>7161893.6802000003</v>
      </c>
      <c r="F1570" s="348">
        <v>665770.08990000002</v>
      </c>
      <c r="G1570" s="348">
        <v>890.12400000000002</v>
      </c>
      <c r="H1570" s="355">
        <f t="shared" si="3939"/>
        <v>0.50990200206219283</v>
      </c>
      <c r="I1570" s="356">
        <f t="shared" si="3940"/>
        <v>34.609468364897658</v>
      </c>
      <c r="J1570" s="356">
        <f t="shared" si="3941"/>
        <v>-0.29999999999290594</v>
      </c>
      <c r="K1570" s="356">
        <f t="shared" si="3942"/>
        <v>-30.099999999993088</v>
      </c>
      <c r="L1570" s="356">
        <f t="shared" si="3943"/>
        <v>7.2843143151741827E-2</v>
      </c>
      <c r="M1570" s="356">
        <f t="shared" si="3944"/>
        <v>4.2857142856129418E-2</v>
      </c>
      <c r="N1570" s="361" t="str">
        <f t="shared" si="3908"/>
        <v>OK</v>
      </c>
      <c r="O1570" s="361" t="str">
        <f t="shared" si="3909"/>
        <v>OK</v>
      </c>
      <c r="P1570" s="361" t="str">
        <f t="shared" si="3910"/>
        <v>COND. MIN.</v>
      </c>
      <c r="Q1570" s="361" t="str">
        <f t="shared" si="3897"/>
        <v>COND. MIN.</v>
      </c>
      <c r="R1570" s="625"/>
      <c r="S1570" s="625"/>
      <c r="T1570" s="625"/>
      <c r="U1570" s="625"/>
      <c r="V1570" s="356">
        <f t="shared" si="3898"/>
        <v>3.5200000740587711</v>
      </c>
      <c r="W1570" s="356">
        <f t="shared" si="3899"/>
        <v>-34.429999999701977</v>
      </c>
      <c r="X1570" s="361" t="str">
        <f t="shared" si="3911"/>
        <v>NORTE</v>
      </c>
      <c r="Y1570" s="361" t="str">
        <f t="shared" si="3912"/>
        <v>OESTE</v>
      </c>
      <c r="Z1570" s="361" t="str">
        <f t="shared" si="3913"/>
        <v>NOROESTE</v>
      </c>
      <c r="AA1570" s="358">
        <f t="shared" si="3900"/>
        <v>0.99479919098526437</v>
      </c>
      <c r="AB1570" s="359">
        <f t="shared" si="3914"/>
        <v>84.15396398650411</v>
      </c>
      <c r="AC1570" s="360"/>
    </row>
    <row r="1571" spans="1:29" ht="17.25" customHeight="1" x14ac:dyDescent="0.25">
      <c r="A1571" s="345" t="str">
        <f t="shared" si="3901"/>
        <v>MS 401</v>
      </c>
      <c r="B1571" s="661">
        <f t="shared" si="3896"/>
        <v>78</v>
      </c>
      <c r="C1571" s="661" t="str">
        <f t="shared" si="3840"/>
        <v>MS 401-78</v>
      </c>
      <c r="D1571" s="346">
        <f t="shared" si="3895"/>
        <v>41838</v>
      </c>
      <c r="E1571" s="347">
        <v>7161893.6756999996</v>
      </c>
      <c r="F1571" s="348">
        <v>665770.09140000003</v>
      </c>
      <c r="G1571" s="348">
        <v>890.12599999999998</v>
      </c>
      <c r="H1571" s="355">
        <f t="shared" si="3939"/>
        <v>0.47434171941316106</v>
      </c>
      <c r="I1571" s="356">
        <f t="shared" si="3940"/>
        <v>34.41719482892244</v>
      </c>
      <c r="J1571" s="356">
        <f t="shared" si="3941"/>
        <v>0.19999999999527063</v>
      </c>
      <c r="K1571" s="356">
        <f t="shared" si="3942"/>
        <v>-29.899999999997817</v>
      </c>
      <c r="L1571" s="356">
        <f t="shared" si="3943"/>
        <v>6.7763102773308728E-2</v>
      </c>
      <c r="M1571" s="356">
        <f t="shared" si="3944"/>
        <v>2.8571428570752948E-2</v>
      </c>
      <c r="N1571" s="361" t="str">
        <f t="shared" si="3908"/>
        <v>OK</v>
      </c>
      <c r="O1571" s="361" t="str">
        <f t="shared" si="3909"/>
        <v>OK</v>
      </c>
      <c r="P1571" s="361" t="str">
        <f t="shared" si="3910"/>
        <v>COND. MIN.</v>
      </c>
      <c r="Q1571" s="361" t="str">
        <f t="shared" si="3897"/>
        <v>COND. MIN.</v>
      </c>
      <c r="R1571" s="625"/>
      <c r="S1571" s="625"/>
      <c r="T1571" s="625"/>
      <c r="U1571" s="625"/>
      <c r="V1571" s="356">
        <f t="shared" si="3898"/>
        <v>3.0700000002980232</v>
      </c>
      <c r="W1571" s="356">
        <f t="shared" si="3899"/>
        <v>-34.279999998398125</v>
      </c>
      <c r="X1571" s="361" t="str">
        <f t="shared" si="3911"/>
        <v>NORTE</v>
      </c>
      <c r="Y1571" s="361" t="str">
        <f t="shared" si="3912"/>
        <v>OESTE</v>
      </c>
      <c r="Z1571" s="361" t="str">
        <f t="shared" si="3913"/>
        <v>NOROESTE</v>
      </c>
      <c r="AA1571" s="358">
        <f t="shared" si="3900"/>
        <v>0.99593259732713535</v>
      </c>
      <c r="AB1571" s="359">
        <f t="shared" si="3914"/>
        <v>84.830559640402441</v>
      </c>
      <c r="AC1571" s="360"/>
    </row>
    <row r="1572" spans="1:29" ht="17.25" customHeight="1" x14ac:dyDescent="0.25">
      <c r="A1572" s="345" t="str">
        <f t="shared" si="3901"/>
        <v>MS 401</v>
      </c>
      <c r="B1572" s="661">
        <f t="shared" si="3896"/>
        <v>79</v>
      </c>
      <c r="C1572" s="661" t="str">
        <f t="shared" si="3840"/>
        <v>MS 401-79</v>
      </c>
      <c r="D1572" s="346">
        <f t="shared" si="3895"/>
        <v>41845</v>
      </c>
      <c r="E1572" s="347">
        <v>7161893.6733999997</v>
      </c>
      <c r="F1572" s="348">
        <v>665770.09100000001</v>
      </c>
      <c r="G1572" s="348">
        <v>890.11800000000005</v>
      </c>
      <c r="H1572" s="355">
        <f t="shared" si="3939"/>
        <v>0.23345233301353085</v>
      </c>
      <c r="I1572" s="356">
        <f t="shared" si="3940"/>
        <v>34.437305355172725</v>
      </c>
      <c r="J1572" s="356">
        <f t="shared" si="3941"/>
        <v>-0.79999999999245119</v>
      </c>
      <c r="K1572" s="356">
        <f t="shared" si="3942"/>
        <v>-30.699999999990268</v>
      </c>
      <c r="L1572" s="356">
        <f t="shared" si="3943"/>
        <v>3.3350333287647263E-2</v>
      </c>
      <c r="M1572" s="356">
        <f t="shared" si="3944"/>
        <v>0.11428571428463588</v>
      </c>
      <c r="N1572" s="361" t="str">
        <f t="shared" si="3908"/>
        <v>OK</v>
      </c>
      <c r="O1572" s="361" t="str">
        <f t="shared" si="3909"/>
        <v>OK</v>
      </c>
      <c r="P1572" s="361" t="str">
        <f t="shared" si="3910"/>
        <v>COND. MIN.</v>
      </c>
      <c r="Q1572" s="361" t="str">
        <f t="shared" si="3897"/>
        <v>COND. MIN.</v>
      </c>
      <c r="R1572" s="625"/>
      <c r="S1572" s="625"/>
      <c r="T1572" s="625"/>
      <c r="U1572" s="625"/>
      <c r="V1572" s="356">
        <f t="shared" si="3898"/>
        <v>2.8400000184774399</v>
      </c>
      <c r="W1572" s="356">
        <f t="shared" si="3899"/>
        <v>-34.320000000298023</v>
      </c>
      <c r="X1572" s="361" t="str">
        <f t="shared" si="3911"/>
        <v>NORTE</v>
      </c>
      <c r="Y1572" s="361" t="str">
        <f t="shared" si="3912"/>
        <v>OESTE</v>
      </c>
      <c r="Z1572" s="361" t="str">
        <f t="shared" si="3913"/>
        <v>NOROESTE</v>
      </c>
      <c r="AA1572" s="358">
        <f t="shared" si="3900"/>
        <v>0.99651567944250874</v>
      </c>
      <c r="AB1572" s="359">
        <f t="shared" si="3914"/>
        <v>85.215650867698699</v>
      </c>
      <c r="AC1572" s="360"/>
    </row>
    <row r="1573" spans="1:29" ht="17.25" customHeight="1" x14ac:dyDescent="0.25">
      <c r="A1573" s="345" t="str">
        <f t="shared" si="3901"/>
        <v>MS 401</v>
      </c>
      <c r="B1573" s="661">
        <f t="shared" si="3896"/>
        <v>80</v>
      </c>
      <c r="C1573" s="661" t="str">
        <f t="shared" si="3840"/>
        <v>MS 401-80</v>
      </c>
      <c r="D1573" s="346">
        <f t="shared" si="3895"/>
        <v>41866</v>
      </c>
      <c r="E1573" s="347">
        <v>7161893.6818000004</v>
      </c>
      <c r="F1573" s="348">
        <v>665770.08499999996</v>
      </c>
      <c r="G1573" s="348">
        <v>890.10699999999997</v>
      </c>
      <c r="H1573" s="355">
        <f t="shared" ref="H1573:H1574" si="3945">SQRT((E1573-E1572)^2+(F1573-F1572)^2)*100</f>
        <v>1.0322790864889413</v>
      </c>
      <c r="I1573" s="356">
        <f t="shared" ref="I1573:I1574" si="3946">SQRT((E1573-$E$1494)^2+(F1573-$F$1494)^2)*100</f>
        <v>35.113370686763517</v>
      </c>
      <c r="J1573" s="356">
        <f t="shared" ref="J1573:J1574" si="3947">(G1573-G1572)*100</f>
        <v>-1.1000000000080945</v>
      </c>
      <c r="K1573" s="356">
        <f t="shared" ref="K1573:K1574" si="3948">(G1573-$G$1494)*100</f>
        <v>-31.799999999998363</v>
      </c>
      <c r="L1573" s="356">
        <f t="shared" ref="L1573:L1574" si="3949">H1573/(D1573-D1572)</f>
        <v>4.9156146975663874E-2</v>
      </c>
      <c r="M1573" s="356">
        <f t="shared" ref="M1573:M1574" si="3950">ABS(J1573/(D1573-D1572))</f>
        <v>5.2380952381337831E-2</v>
      </c>
      <c r="N1573" s="361" t="str">
        <f t="shared" si="3908"/>
        <v>OK</v>
      </c>
      <c r="O1573" s="361" t="str">
        <f t="shared" si="3909"/>
        <v>OK</v>
      </c>
      <c r="P1573" s="361" t="str">
        <f t="shared" si="3910"/>
        <v>COND. MIN.</v>
      </c>
      <c r="Q1573" s="361" t="str">
        <f t="shared" si="3897"/>
        <v>COND. MIN.</v>
      </c>
      <c r="R1573" s="625"/>
      <c r="S1573" s="625"/>
      <c r="T1573" s="625"/>
      <c r="U1573" s="625"/>
      <c r="V1573" s="356">
        <f t="shared" si="3898"/>
        <v>3.6800000816583633</v>
      </c>
      <c r="W1573" s="356">
        <f t="shared" si="3899"/>
        <v>-34.92000000551343</v>
      </c>
      <c r="X1573" s="361" t="str">
        <f t="shared" si="3911"/>
        <v>NORTE</v>
      </c>
      <c r="Y1573" s="361" t="str">
        <f t="shared" si="3912"/>
        <v>OESTE</v>
      </c>
      <c r="Z1573" s="361" t="str">
        <f t="shared" si="3913"/>
        <v>NOROESTE</v>
      </c>
      <c r="AA1573" s="358">
        <f t="shared" si="3900"/>
        <v>0.99458843634292227</v>
      </c>
      <c r="AB1573" s="359">
        <f t="shared" si="3914"/>
        <v>84.036584612520514</v>
      </c>
      <c r="AC1573" s="360"/>
    </row>
    <row r="1574" spans="1:29" ht="17.25" customHeight="1" x14ac:dyDescent="0.25">
      <c r="A1574" s="345" t="str">
        <f t="shared" si="3901"/>
        <v>MS 401</v>
      </c>
      <c r="B1574" s="661">
        <f t="shared" si="3896"/>
        <v>81</v>
      </c>
      <c r="C1574" s="661" t="str">
        <f t="shared" si="3840"/>
        <v>MS 401-81</v>
      </c>
      <c r="D1574" s="346">
        <f t="shared" si="3895"/>
        <v>41873</v>
      </c>
      <c r="E1574" s="347">
        <v>7161893.6777999997</v>
      </c>
      <c r="F1574" s="348">
        <v>665770.09629999998</v>
      </c>
      <c r="G1574" s="348">
        <v>890.11</v>
      </c>
      <c r="H1574" s="355">
        <f t="shared" si="3945"/>
        <v>1.1987076605063891</v>
      </c>
      <c r="I1574" s="356">
        <f t="shared" si="3946"/>
        <v>33.948821782078298</v>
      </c>
      <c r="J1574" s="356">
        <f t="shared" si="3947"/>
        <v>0.30000000000427463</v>
      </c>
      <c r="K1574" s="356">
        <f t="shared" si="3948"/>
        <v>-31.499999999994088</v>
      </c>
      <c r="L1574" s="356">
        <f t="shared" si="3949"/>
        <v>0.17124395150091273</v>
      </c>
      <c r="M1574" s="356">
        <f t="shared" si="3950"/>
        <v>4.2857142857753515E-2</v>
      </c>
      <c r="N1574" s="361" t="str">
        <f t="shared" si="3908"/>
        <v>OK</v>
      </c>
      <c r="O1574" s="361" t="str">
        <f t="shared" si="3909"/>
        <v>OK</v>
      </c>
      <c r="P1574" s="361" t="str">
        <f t="shared" si="3910"/>
        <v>COND. MIN.</v>
      </c>
      <c r="Q1574" s="361" t="str">
        <f t="shared" si="3897"/>
        <v>COND. MIN.</v>
      </c>
      <c r="R1574" s="625"/>
      <c r="S1574" s="625"/>
      <c r="T1574" s="625"/>
      <c r="U1574" s="625"/>
      <c r="V1574" s="356">
        <f t="shared" si="3898"/>
        <v>3.2800000160932541</v>
      </c>
      <c r="W1574" s="356">
        <f t="shared" si="3899"/>
        <v>-33.790000004228204</v>
      </c>
      <c r="X1574" s="361" t="str">
        <f t="shared" si="3911"/>
        <v>NORTE</v>
      </c>
      <c r="Y1574" s="361" t="str">
        <f t="shared" si="3912"/>
        <v>OESTE</v>
      </c>
      <c r="Z1574" s="361" t="str">
        <f t="shared" si="3913"/>
        <v>NOROESTE</v>
      </c>
      <c r="AA1574" s="358">
        <f t="shared" si="3900"/>
        <v>0.99528718703976427</v>
      </c>
      <c r="AB1574" s="359">
        <f t="shared" si="3914"/>
        <v>84.435214326837666</v>
      </c>
      <c r="AC1574" s="360"/>
    </row>
    <row r="1575" spans="1:29" ht="17.25" customHeight="1" x14ac:dyDescent="0.25">
      <c r="A1575" s="345" t="str">
        <f t="shared" si="3901"/>
        <v>MS 401</v>
      </c>
      <c r="B1575" s="661">
        <f t="shared" si="3896"/>
        <v>82</v>
      </c>
      <c r="C1575" s="661" t="str">
        <f t="shared" si="3840"/>
        <v>MS 401-82</v>
      </c>
      <c r="D1575" s="346">
        <f t="shared" si="3895"/>
        <v>41880</v>
      </c>
      <c r="E1575" s="347">
        <v>7161893.676</v>
      </c>
      <c r="F1575" s="348">
        <v>665770.07830000005</v>
      </c>
      <c r="G1575" s="348">
        <v>890.1</v>
      </c>
      <c r="H1575" s="355">
        <f t="shared" ref="H1575:H1576" si="3951">SQRT((E1575-E1574)^2+(F1575-F1574)^2)*100</f>
        <v>1.8089776015783994</v>
      </c>
      <c r="I1575" s="356">
        <f t="shared" ref="I1575:I1576" si="3952">SQRT((E1575-$E$1494)^2+(F1575-$F$1494)^2)*100</f>
        <v>35.724754723030308</v>
      </c>
      <c r="J1575" s="356">
        <f t="shared" ref="J1575:J1576" si="3953">(G1575-G1574)*100</f>
        <v>-0.99999999999909051</v>
      </c>
      <c r="K1575" s="356">
        <f t="shared" ref="K1575:K1576" si="3954">(G1575-$G$1494)*100</f>
        <v>-32.499999999993179</v>
      </c>
      <c r="L1575" s="356">
        <f t="shared" ref="L1575:L1576" si="3955">H1575/(D1575-D1574)</f>
        <v>0.25842537165405705</v>
      </c>
      <c r="M1575" s="356">
        <f t="shared" ref="M1575:M1576" si="3956">ABS(J1575/(D1575-D1574))</f>
        <v>0.14285714285701293</v>
      </c>
      <c r="N1575" s="361" t="str">
        <f t="shared" si="3908"/>
        <v>ATENÇÃO</v>
      </c>
      <c r="O1575" s="361" t="str">
        <f t="shared" si="3909"/>
        <v>OK</v>
      </c>
      <c r="P1575" s="361" t="str">
        <f t="shared" si="3910"/>
        <v>COND. MIN.</v>
      </c>
      <c r="Q1575" s="361" t="str">
        <f t="shared" si="3897"/>
        <v>COND. MIN.</v>
      </c>
      <c r="R1575" s="625"/>
      <c r="S1575" s="625"/>
      <c r="T1575" s="625"/>
      <c r="U1575" s="625"/>
      <c r="V1575" s="356">
        <f t="shared" si="3898"/>
        <v>3.1000000424683094</v>
      </c>
      <c r="W1575" s="356">
        <f t="shared" si="3899"/>
        <v>-35.589999996591359</v>
      </c>
      <c r="X1575" s="361" t="str">
        <f t="shared" si="3911"/>
        <v>NORTE</v>
      </c>
      <c r="Y1575" s="361" t="str">
        <f t="shared" si="3912"/>
        <v>OESTE</v>
      </c>
      <c r="Z1575" s="361" t="str">
        <f t="shared" si="3913"/>
        <v>NOROESTE</v>
      </c>
      <c r="AA1575" s="358">
        <f t="shared" si="3900"/>
        <v>0.996360582306831</v>
      </c>
      <c r="AB1575" s="359">
        <f t="shared" si="3914"/>
        <v>85.110264312333413</v>
      </c>
      <c r="AC1575" s="360"/>
    </row>
    <row r="1576" spans="1:29" ht="17.25" customHeight="1" x14ac:dyDescent="0.25">
      <c r="A1576" s="345" t="str">
        <f t="shared" si="3901"/>
        <v>MS 401</v>
      </c>
      <c r="B1576" s="661">
        <f t="shared" si="3896"/>
        <v>83</v>
      </c>
      <c r="C1576" s="661" t="str">
        <f t="shared" si="3840"/>
        <v>MS 401-83</v>
      </c>
      <c r="D1576" s="346">
        <f t="shared" si="3895"/>
        <v>41887</v>
      </c>
      <c r="E1576" s="347">
        <v>7161893.6591999996</v>
      </c>
      <c r="F1576" s="348">
        <v>665770.10320000001</v>
      </c>
      <c r="G1576" s="348">
        <v>890.09900000000005</v>
      </c>
      <c r="H1576" s="355">
        <f t="shared" si="3951"/>
        <v>3.003747674471609</v>
      </c>
      <c r="I1576" s="356">
        <f t="shared" si="3952"/>
        <v>33.130445213779275</v>
      </c>
      <c r="J1576" s="356">
        <f t="shared" si="3953"/>
        <v>-9.9999999997635314E-2</v>
      </c>
      <c r="K1576" s="356">
        <f t="shared" si="3954"/>
        <v>-32.599999999990814</v>
      </c>
      <c r="L1576" s="356">
        <f t="shared" si="3955"/>
        <v>0.42910681063880129</v>
      </c>
      <c r="M1576" s="356">
        <f t="shared" si="3956"/>
        <v>1.4285714285376474E-2</v>
      </c>
      <c r="N1576" s="361" t="str">
        <f t="shared" si="3908"/>
        <v>ATENÇÃO</v>
      </c>
      <c r="O1576" s="361" t="str">
        <f t="shared" si="3909"/>
        <v>OK</v>
      </c>
      <c r="P1576" s="361" t="str">
        <f t="shared" si="3910"/>
        <v>COND. MIN.</v>
      </c>
      <c r="Q1576" s="361" t="str">
        <f t="shared" si="3897"/>
        <v>COND. MIN.</v>
      </c>
      <c r="R1576" s="625"/>
      <c r="S1576" s="625"/>
      <c r="T1576" s="625"/>
      <c r="U1576" s="625"/>
      <c r="V1576" s="356">
        <f t="shared" si="3898"/>
        <v>1.4200000092387199</v>
      </c>
      <c r="W1576" s="356">
        <f t="shared" si="3899"/>
        <v>-33.100000000558794</v>
      </c>
      <c r="X1576" s="361" t="str">
        <f t="shared" si="3911"/>
        <v>NORTE</v>
      </c>
      <c r="Y1576" s="361" t="str">
        <f t="shared" si="3912"/>
        <v>OESTE</v>
      </c>
      <c r="Z1576" s="361" t="str">
        <f t="shared" si="3913"/>
        <v>NOROESTE</v>
      </c>
      <c r="AA1576" s="358">
        <f t="shared" si="3900"/>
        <v>0.99909447630546333</v>
      </c>
      <c r="AB1576" s="359">
        <f t="shared" si="3914"/>
        <v>87.561513716096485</v>
      </c>
      <c r="AC1576" s="360"/>
    </row>
    <row r="1577" spans="1:29" ht="17.25" customHeight="1" x14ac:dyDescent="0.25">
      <c r="A1577" s="345" t="str">
        <f t="shared" si="3901"/>
        <v>MS 401</v>
      </c>
      <c r="B1577" s="661">
        <f t="shared" si="3896"/>
        <v>84</v>
      </c>
      <c r="C1577" s="661" t="str">
        <f t="shared" si="3840"/>
        <v>MS 401-84</v>
      </c>
      <c r="D1577" s="346">
        <v>41894</v>
      </c>
      <c r="E1577" s="347">
        <v>7161893.6482999995</v>
      </c>
      <c r="F1577" s="348">
        <v>665770.08829999994</v>
      </c>
      <c r="G1577" s="348">
        <v>890.096</v>
      </c>
      <c r="H1577" s="355">
        <f t="shared" ref="H1577" si="3957">SQRT((E1577-E1576)^2+(F1577-F1576)^2)*100</f>
        <v>1.8461311015559061</v>
      </c>
      <c r="I1577" s="356">
        <f t="shared" ref="I1577" si="3958">SQRT((E1577-$E$1494)^2+(F1577-$F$1494)^2)*100</f>
        <v>34.591574125846634</v>
      </c>
      <c r="J1577" s="356">
        <f t="shared" ref="J1577" si="3959">(G1577-G1576)*100</f>
        <v>-0.30000000000427463</v>
      </c>
      <c r="K1577" s="356">
        <f t="shared" ref="K1577" si="3960">(G1577-$G$1494)*100</f>
        <v>-32.899999999995089</v>
      </c>
      <c r="L1577" s="356">
        <f t="shared" ref="L1577" si="3961">H1577/(D1577-D1576)</f>
        <v>0.26373301450798659</v>
      </c>
      <c r="M1577" s="356">
        <f t="shared" ref="M1577" si="3962">ABS(J1577/(D1577-D1576))</f>
        <v>4.2857142857753515E-2</v>
      </c>
      <c r="N1577" s="361" t="str">
        <f t="shared" si="3908"/>
        <v>ATENÇÃO</v>
      </c>
      <c r="O1577" s="361" t="str">
        <f t="shared" si="3909"/>
        <v>OK</v>
      </c>
      <c r="P1577" s="361" t="str">
        <f t="shared" si="3910"/>
        <v>COND. MIN.</v>
      </c>
      <c r="Q1577" s="361" t="str">
        <f t="shared" si="3897"/>
        <v>COND. MIN.</v>
      </c>
      <c r="R1577" s="625"/>
      <c r="S1577" s="625"/>
      <c r="T1577" s="625"/>
      <c r="U1577" s="625"/>
      <c r="V1577" s="356">
        <f t="shared" si="3898"/>
        <v>0.32999999821186066</v>
      </c>
      <c r="W1577" s="356">
        <f t="shared" si="3899"/>
        <v>-34.590000007301569</v>
      </c>
      <c r="X1577" s="361" t="str">
        <f t="shared" si="3911"/>
        <v>NORTE</v>
      </c>
      <c r="Y1577" s="361" t="str">
        <f t="shared" si="3912"/>
        <v>OESTE</v>
      </c>
      <c r="Z1577" s="361" t="str">
        <f t="shared" si="3913"/>
        <v>NOROESTE</v>
      </c>
      <c r="AA1577" s="358">
        <f t="shared" si="3900"/>
        <v>1</v>
      </c>
      <c r="AB1577" s="359">
        <f t="shared" si="3914"/>
        <v>90</v>
      </c>
      <c r="AC1577" s="360"/>
    </row>
    <row r="1578" spans="1:29" ht="17.25" customHeight="1" x14ac:dyDescent="0.25">
      <c r="A1578" s="345" t="str">
        <f t="shared" si="3901"/>
        <v>MS 401</v>
      </c>
      <c r="B1578" s="661">
        <f t="shared" si="3896"/>
        <v>85</v>
      </c>
      <c r="C1578" s="661" t="str">
        <f t="shared" si="3840"/>
        <v>MS 401-85</v>
      </c>
      <c r="D1578" s="346">
        <v>41901</v>
      </c>
      <c r="E1578" s="347">
        <v>7161893.6468000002</v>
      </c>
      <c r="F1578" s="348">
        <v>665770.09010000003</v>
      </c>
      <c r="G1578" s="348">
        <v>890.09100000000001</v>
      </c>
      <c r="H1578" s="355">
        <f t="shared" ref="H1578" si="3963">SQRT((E1578-E1577)^2+(F1578-F1577)^2)*100</f>
        <v>0.23430745296348807</v>
      </c>
      <c r="I1578" s="356">
        <f t="shared" ref="I1578" si="3964">SQRT((E1578-$E$1494)^2+(F1578-$F$1494)^2)*100</f>
        <v>34.410470789254646</v>
      </c>
      <c r="J1578" s="356">
        <f t="shared" ref="J1578" si="3965">(G1578-G1577)*100</f>
        <v>-0.49999999999954525</v>
      </c>
      <c r="K1578" s="356">
        <f t="shared" ref="K1578" si="3966">(G1578-$G$1494)*100</f>
        <v>-33.399999999994634</v>
      </c>
      <c r="L1578" s="356">
        <f t="shared" ref="L1578" si="3967">H1578/(D1578-D1577)</f>
        <v>3.3472493280498297E-2</v>
      </c>
      <c r="M1578" s="356">
        <f t="shared" ref="M1578" si="3968">ABS(J1578/(D1578-D1577))</f>
        <v>7.1428571428506463E-2</v>
      </c>
      <c r="N1578" s="361" t="str">
        <f t="shared" si="3908"/>
        <v>OK</v>
      </c>
      <c r="O1578" s="361" t="str">
        <f t="shared" si="3909"/>
        <v>OK</v>
      </c>
      <c r="P1578" s="361" t="str">
        <f t="shared" si="3910"/>
        <v>COND. MIN.</v>
      </c>
      <c r="Q1578" s="361" t="str">
        <f t="shared" si="3897"/>
        <v>COND. MIN.</v>
      </c>
      <c r="R1578" s="625"/>
      <c r="S1578" s="625"/>
      <c r="T1578" s="625"/>
      <c r="U1578" s="625"/>
      <c r="V1578" s="356">
        <f t="shared" si="3898"/>
        <v>0.18000006675720215</v>
      </c>
      <c r="W1578" s="356">
        <f t="shared" si="3899"/>
        <v>-34.409999998752028</v>
      </c>
      <c r="X1578" s="361" t="str">
        <f t="shared" si="3911"/>
        <v>NORTE</v>
      </c>
      <c r="Y1578" s="361" t="str">
        <f t="shared" si="3912"/>
        <v>OESTE</v>
      </c>
      <c r="Z1578" s="361" t="str">
        <f t="shared" si="3913"/>
        <v>NOROESTE</v>
      </c>
      <c r="AA1578" s="358">
        <f t="shared" si="3900"/>
        <v>1</v>
      </c>
      <c r="AB1578" s="359">
        <f t="shared" si="3914"/>
        <v>90</v>
      </c>
      <c r="AC1578" s="360"/>
    </row>
    <row r="1579" spans="1:29" ht="17.25" customHeight="1" x14ac:dyDescent="0.25">
      <c r="A1579" s="345" t="str">
        <f t="shared" si="3901"/>
        <v>MS 401</v>
      </c>
      <c r="B1579" s="661">
        <f t="shared" si="3896"/>
        <v>86</v>
      </c>
      <c r="C1579" s="661" t="str">
        <f t="shared" si="3840"/>
        <v>MS 401-86</v>
      </c>
      <c r="D1579" s="346">
        <v>41908</v>
      </c>
      <c r="E1579" s="347">
        <v>7161893.6505000005</v>
      </c>
      <c r="F1579" s="348">
        <v>665770.09069999994</v>
      </c>
      <c r="G1579" s="348">
        <v>890.09400000000005</v>
      </c>
      <c r="H1579" s="355">
        <f t="shared" ref="H1579" si="3969">SQRT((E1579-E1578)^2+(F1579-F1578)^2)*100</f>
        <v>0.37483331796568919</v>
      </c>
      <c r="I1579" s="356">
        <f t="shared" ref="I1579" si="3970">SQRT((E1579-$E$1494)^2+(F1579-$F$1494)^2)*100</f>
        <v>34.354402929135887</v>
      </c>
      <c r="J1579" s="356">
        <f t="shared" ref="J1579" si="3971">(G1579-G1578)*100</f>
        <v>0.30000000000427463</v>
      </c>
      <c r="K1579" s="356">
        <f t="shared" ref="K1579" si="3972">(G1579-$G$1494)*100</f>
        <v>-33.099999999990359</v>
      </c>
      <c r="L1579" s="356">
        <f t="shared" ref="L1579" si="3973">H1579/(D1579-D1578)</f>
        <v>5.3547616852241312E-2</v>
      </c>
      <c r="M1579" s="356">
        <f t="shared" ref="M1579" si="3974">ABS(J1579/(D1579-D1578))</f>
        <v>4.2857142857753515E-2</v>
      </c>
      <c r="N1579" s="361" t="str">
        <f t="shared" si="3908"/>
        <v>OK</v>
      </c>
      <c r="O1579" s="361" t="str">
        <f t="shared" si="3909"/>
        <v>OK</v>
      </c>
      <c r="P1579" s="361" t="str">
        <f t="shared" si="3910"/>
        <v>COND. MIN.</v>
      </c>
      <c r="Q1579" s="361" t="str">
        <f t="shared" si="3897"/>
        <v>COND. MIN.</v>
      </c>
      <c r="R1579" s="625"/>
      <c r="S1579" s="625"/>
      <c r="T1579" s="625"/>
      <c r="U1579" s="625"/>
      <c r="V1579" s="356">
        <f t="shared" si="3898"/>
        <v>0.55000009015202522</v>
      </c>
      <c r="W1579" s="356">
        <f t="shared" si="3899"/>
        <v>-34.350000007543713</v>
      </c>
      <c r="X1579" s="361" t="str">
        <f t="shared" si="3911"/>
        <v>NORTE</v>
      </c>
      <c r="Y1579" s="361" t="str">
        <f t="shared" si="3912"/>
        <v>OESTE</v>
      </c>
      <c r="Z1579" s="361" t="str">
        <f t="shared" si="3913"/>
        <v>NOROESTE</v>
      </c>
      <c r="AA1579" s="358">
        <f t="shared" si="3900"/>
        <v>1</v>
      </c>
      <c r="AB1579" s="359">
        <f t="shared" si="3914"/>
        <v>90</v>
      </c>
      <c r="AC1579" s="360"/>
    </row>
    <row r="1580" spans="1:29" ht="17.25" customHeight="1" x14ac:dyDescent="0.25">
      <c r="A1580" s="345" t="str">
        <f t="shared" si="3901"/>
        <v>MS 401</v>
      </c>
      <c r="B1580" s="661">
        <f t="shared" si="3896"/>
        <v>87</v>
      </c>
      <c r="C1580" s="661" t="str">
        <f t="shared" si="3840"/>
        <v>MS 401-87</v>
      </c>
      <c r="D1580" s="346">
        <v>41915</v>
      </c>
      <c r="E1580" s="347">
        <v>7161893.6487999996</v>
      </c>
      <c r="F1580" s="348">
        <v>665770.08259999997</v>
      </c>
      <c r="G1580" s="348">
        <v>890.08199999999999</v>
      </c>
      <c r="H1580" s="355">
        <f t="shared" ref="H1580" si="3975">SQRT((E1580-E1579)^2+(F1580-F1579)^2)*100</f>
        <v>0.82764728283962496</v>
      </c>
      <c r="I1580" s="356">
        <f t="shared" ref="I1580" si="3976">SQRT((E1580-$E$1494)^2+(F1580-$F$1494)^2)*100</f>
        <v>35.162053415230837</v>
      </c>
      <c r="J1580" s="356">
        <f t="shared" ref="J1580" si="3977">(G1580-G1579)*100</f>
        <v>-1.2000000000057298</v>
      </c>
      <c r="K1580" s="356">
        <f t="shared" ref="K1580" si="3978">(G1580-$G$1494)*100</f>
        <v>-34.299999999996089</v>
      </c>
      <c r="L1580" s="356">
        <f t="shared" ref="L1580" si="3979">H1580/(D1580-D1579)</f>
        <v>0.11823532611994643</v>
      </c>
      <c r="M1580" s="356">
        <f t="shared" ref="M1580" si="3980">ABS(J1580/(D1580-D1579))</f>
        <v>0.17142857142938997</v>
      </c>
      <c r="N1580" s="361" t="str">
        <f t="shared" si="3908"/>
        <v>OK</v>
      </c>
      <c r="O1580" s="361" t="str">
        <f t="shared" si="3909"/>
        <v>OK</v>
      </c>
      <c r="P1580" s="361" t="str">
        <f t="shared" si="3910"/>
        <v>COND. MIN.</v>
      </c>
      <c r="Q1580" s="361" t="str">
        <f t="shared" si="3897"/>
        <v>COND. MIN.</v>
      </c>
      <c r="R1580" s="625"/>
      <c r="S1580" s="625"/>
      <c r="T1580" s="625"/>
      <c r="U1580" s="625"/>
      <c r="V1580" s="356">
        <f t="shared" si="3898"/>
        <v>0.38000000640749931</v>
      </c>
      <c r="W1580" s="356">
        <f t="shared" si="3899"/>
        <v>-35.160000005271286</v>
      </c>
      <c r="X1580" s="361" t="str">
        <f t="shared" si="3911"/>
        <v>NORTE</v>
      </c>
      <c r="Y1580" s="361" t="str">
        <f t="shared" si="3912"/>
        <v>OESTE</v>
      </c>
      <c r="Z1580" s="361" t="str">
        <f t="shared" si="3913"/>
        <v>NOROESTE</v>
      </c>
      <c r="AA1580" s="358">
        <f t="shared" si="3900"/>
        <v>1</v>
      </c>
      <c r="AB1580" s="359">
        <f t="shared" si="3914"/>
        <v>90</v>
      </c>
      <c r="AC1580" s="360"/>
    </row>
    <row r="1581" spans="1:29" ht="17.25" customHeight="1" x14ac:dyDescent="0.25">
      <c r="A1581" s="345" t="str">
        <f t="shared" si="3901"/>
        <v>MS 401</v>
      </c>
      <c r="B1581" s="661">
        <f t="shared" si="3896"/>
        <v>88</v>
      </c>
      <c r="C1581" s="661" t="str">
        <f t="shared" si="3840"/>
        <v>MS 401-88</v>
      </c>
      <c r="D1581" s="346">
        <v>41922</v>
      </c>
      <c r="E1581" s="347">
        <v>7161893.6619999995</v>
      </c>
      <c r="F1581" s="348">
        <v>665770.09550000005</v>
      </c>
      <c r="G1581" s="348">
        <v>890.09</v>
      </c>
      <c r="H1581" s="355">
        <f t="shared" ref="H1581:H1584" si="3981">SQRT((E1581-E1580)^2+(F1581-F1580)^2)*100</f>
        <v>1.8456706109271173</v>
      </c>
      <c r="I1581" s="356">
        <f t="shared" ref="I1581:I1584" si="3982">SQRT((E1581-$E$1494)^2+(F1581-$F$1494)^2)*100</f>
        <v>33.912636284321607</v>
      </c>
      <c r="J1581" s="356">
        <f t="shared" ref="J1581:J1584" si="3983">(G1581-G1580)*100</f>
        <v>0.80000000000381988</v>
      </c>
      <c r="K1581" s="356">
        <f t="shared" ref="K1581:K1584" si="3984">(G1581-$G$1494)*100</f>
        <v>-33.499999999992269</v>
      </c>
      <c r="L1581" s="356">
        <f t="shared" ref="L1581:L1584" si="3985">H1581/(D1581-D1580)</f>
        <v>0.26366723013244531</v>
      </c>
      <c r="M1581" s="356">
        <f t="shared" ref="M1581:M1584" si="3986">ABS(J1581/(D1581-D1580))</f>
        <v>0.11428571428625998</v>
      </c>
      <c r="N1581" s="361" t="str">
        <f t="shared" si="3908"/>
        <v>ATENÇÃO</v>
      </c>
      <c r="O1581" s="361" t="str">
        <f t="shared" si="3909"/>
        <v>OK</v>
      </c>
      <c r="P1581" s="361" t="str">
        <f t="shared" si="3910"/>
        <v>COND. MIN.</v>
      </c>
      <c r="Q1581" s="361" t="str">
        <f t="shared" si="3897"/>
        <v>COND. MIN.</v>
      </c>
      <c r="R1581" s="625"/>
      <c r="S1581" s="625"/>
      <c r="T1581" s="625"/>
      <c r="U1581" s="625"/>
      <c r="V1581" s="356">
        <f t="shared" si="3898"/>
        <v>1.6999999992549419</v>
      </c>
      <c r="W1581" s="356">
        <f t="shared" si="3899"/>
        <v>-33.869999996386468</v>
      </c>
      <c r="X1581" s="361" t="str">
        <f t="shared" ref="X1581:X1584" si="3987">IF(V1581&gt;0,"NORTE","SUL")</f>
        <v>NORTE</v>
      </c>
      <c r="Y1581" s="361" t="str">
        <f t="shared" ref="Y1581:Y1584" si="3988">IF(W1581&gt;0,"LESTE","OESTE")</f>
        <v>OESTE</v>
      </c>
      <c r="Z1581" s="361" t="str">
        <f t="shared" ref="Z1581:Z1584" si="3989">IF(AND(X1581="SUL", Y1581="LESTE"),"SUDESTE", IF(AND(X1581="SUL", Y1581="OESTE"), "SUDOESTE", IF(AND(X1581="NORTE", Y1581="LESTE"), "NORDESTE", "NOROESTE")))</f>
        <v>NOROESTE</v>
      </c>
      <c r="AA1581" s="358">
        <f t="shared" si="3900"/>
        <v>0.99882040695959895</v>
      </c>
      <c r="AB1581" s="359">
        <f t="shared" ref="AB1581:AB1584" si="3990">DEGREES(ASIN(AA1581))</f>
        <v>87.216787084120284</v>
      </c>
      <c r="AC1581" s="360"/>
    </row>
    <row r="1582" spans="1:29" ht="17.25" customHeight="1" x14ac:dyDescent="0.25">
      <c r="A1582" s="345" t="str">
        <f t="shared" si="3901"/>
        <v>MS 401</v>
      </c>
      <c r="B1582" s="661">
        <f t="shared" si="3896"/>
        <v>89</v>
      </c>
      <c r="C1582" s="661" t="str">
        <f t="shared" si="3840"/>
        <v>MS 401-89</v>
      </c>
      <c r="D1582" s="346">
        <v>41929</v>
      </c>
      <c r="E1582" s="347">
        <v>7161893.6560000004</v>
      </c>
      <c r="F1582" s="348">
        <v>665770.09250000003</v>
      </c>
      <c r="G1582" s="348">
        <v>890.07500000000005</v>
      </c>
      <c r="H1582" s="355">
        <f t="shared" si="3981"/>
        <v>0.6708203157809165</v>
      </c>
      <c r="I1582" s="356">
        <f t="shared" si="3982"/>
        <v>34.187701006693025</v>
      </c>
      <c r="J1582" s="356">
        <f t="shared" si="3983"/>
        <v>-1.4999999999986358</v>
      </c>
      <c r="K1582" s="356">
        <f t="shared" si="3984"/>
        <v>-34.999999999990905</v>
      </c>
      <c r="L1582" s="356">
        <f t="shared" si="3985"/>
        <v>9.5831473682988069E-2</v>
      </c>
      <c r="M1582" s="356">
        <f t="shared" si="3986"/>
        <v>0.2142857142855194</v>
      </c>
      <c r="N1582" s="361" t="str">
        <f t="shared" si="3908"/>
        <v>OK</v>
      </c>
      <c r="O1582" s="361" t="str">
        <f t="shared" si="3909"/>
        <v>OK</v>
      </c>
      <c r="P1582" s="361" t="str">
        <f t="shared" si="3910"/>
        <v>COND. MIN.</v>
      </c>
      <c r="Q1582" s="361" t="str">
        <f t="shared" si="3897"/>
        <v>COND. MIN.</v>
      </c>
      <c r="R1582" s="625"/>
      <c r="S1582" s="625"/>
      <c r="T1582" s="625"/>
      <c r="U1582" s="625"/>
      <c r="V1582" s="356">
        <f t="shared" si="3898"/>
        <v>1.100000087171793</v>
      </c>
      <c r="W1582" s="356">
        <f t="shared" si="3899"/>
        <v>-34.169999998994172</v>
      </c>
      <c r="X1582" s="361" t="str">
        <f t="shared" si="3987"/>
        <v>NORTE</v>
      </c>
      <c r="Y1582" s="361" t="str">
        <f t="shared" si="3988"/>
        <v>OESTE</v>
      </c>
      <c r="Z1582" s="361" t="str">
        <f t="shared" si="3989"/>
        <v>NOROESTE</v>
      </c>
      <c r="AA1582" s="358">
        <f t="shared" si="3900"/>
        <v>0.99941503363556605</v>
      </c>
      <c r="AB1582" s="359">
        <f t="shared" si="3990"/>
        <v>88.040143604008946</v>
      </c>
      <c r="AC1582" s="360"/>
    </row>
    <row r="1583" spans="1:29" ht="17.25" customHeight="1" x14ac:dyDescent="0.25">
      <c r="A1583" s="345" t="str">
        <f t="shared" si="3901"/>
        <v>MS 401</v>
      </c>
      <c r="B1583" s="661">
        <f t="shared" si="3896"/>
        <v>90</v>
      </c>
      <c r="C1583" s="661" t="str">
        <f t="shared" si="3840"/>
        <v>MS 401-90</v>
      </c>
      <c r="D1583" s="346">
        <v>41936</v>
      </c>
      <c r="E1583" s="347">
        <v>7161893.6535</v>
      </c>
      <c r="F1583" s="348">
        <v>665770.07979999995</v>
      </c>
      <c r="G1583" s="348">
        <v>890.07899999999995</v>
      </c>
      <c r="H1583" s="355">
        <f t="shared" si="3981"/>
        <v>1.2943724505117002</v>
      </c>
      <c r="I1583" s="356">
        <f t="shared" si="3982"/>
        <v>35.450191826979719</v>
      </c>
      <c r="J1583" s="356">
        <f t="shared" si="3983"/>
        <v>0.39999999999054126</v>
      </c>
      <c r="K1583" s="356">
        <f t="shared" si="3984"/>
        <v>-34.600000000000364</v>
      </c>
      <c r="L1583" s="356">
        <f t="shared" si="3985"/>
        <v>0.18491035007310003</v>
      </c>
      <c r="M1583" s="356">
        <f t="shared" si="3986"/>
        <v>5.7142857141505896E-2</v>
      </c>
      <c r="N1583" s="361" t="str">
        <f t="shared" si="3908"/>
        <v>OK</v>
      </c>
      <c r="O1583" s="361" t="str">
        <f t="shared" si="3909"/>
        <v>OK</v>
      </c>
      <c r="P1583" s="361" t="str">
        <f t="shared" si="3910"/>
        <v>COND. MIN.</v>
      </c>
      <c r="Q1583" s="361" t="str">
        <f t="shared" si="3897"/>
        <v>COND. MIN.</v>
      </c>
      <c r="R1583" s="625"/>
      <c r="S1583" s="625"/>
      <c r="T1583" s="625"/>
      <c r="U1583" s="625"/>
      <c r="V1583" s="356">
        <f t="shared" si="3898"/>
        <v>0.8500000461935997</v>
      </c>
      <c r="W1583" s="356">
        <f t="shared" si="3899"/>
        <v>-35.44000000692904</v>
      </c>
      <c r="X1583" s="361" t="str">
        <f t="shared" si="3987"/>
        <v>NORTE</v>
      </c>
      <c r="Y1583" s="361" t="str">
        <f t="shared" si="3988"/>
        <v>OESTE</v>
      </c>
      <c r="Z1583" s="361" t="str">
        <f t="shared" si="3989"/>
        <v>NOROESTE</v>
      </c>
      <c r="AA1583" s="358">
        <f t="shared" si="3900"/>
        <v>0.99971791255289122</v>
      </c>
      <c r="AB1583" s="359">
        <f t="shared" si="3990"/>
        <v>88.639057677043638</v>
      </c>
      <c r="AC1583" s="360"/>
    </row>
    <row r="1584" spans="1:29" ht="17.25" customHeight="1" x14ac:dyDescent="0.25">
      <c r="A1584" s="345" t="str">
        <f t="shared" si="3901"/>
        <v>MS 401</v>
      </c>
      <c r="B1584" s="661">
        <f t="shared" si="3896"/>
        <v>91</v>
      </c>
      <c r="C1584" s="661" t="str">
        <f t="shared" si="3840"/>
        <v>MS 401-91</v>
      </c>
      <c r="D1584" s="346">
        <v>41943</v>
      </c>
      <c r="E1584" s="347">
        <v>7161893.6551000001</v>
      </c>
      <c r="F1584" s="348">
        <v>665770.07609999995</v>
      </c>
      <c r="G1584" s="348">
        <v>890.07500000000005</v>
      </c>
      <c r="H1584" s="355">
        <f t="shared" si="3981"/>
        <v>0.40311289053386895</v>
      </c>
      <c r="I1584" s="356">
        <f t="shared" si="3982"/>
        <v>35.824240405246897</v>
      </c>
      <c r="J1584" s="356">
        <f t="shared" si="3983"/>
        <v>-0.39999999999054126</v>
      </c>
      <c r="K1584" s="356">
        <f t="shared" si="3984"/>
        <v>-34.999999999990905</v>
      </c>
      <c r="L1584" s="356">
        <f t="shared" si="3985"/>
        <v>5.7587555790552705E-2</v>
      </c>
      <c r="M1584" s="356">
        <f t="shared" si="3986"/>
        <v>5.7142857141505896E-2</v>
      </c>
      <c r="N1584" s="361" t="str">
        <f t="shared" si="3908"/>
        <v>OK</v>
      </c>
      <c r="O1584" s="361" t="str">
        <f t="shared" si="3909"/>
        <v>OK</v>
      </c>
      <c r="P1584" s="361" t="str">
        <f t="shared" si="3910"/>
        <v>COND. MIN.</v>
      </c>
      <c r="Q1584" s="361" t="str">
        <f t="shared" si="3897"/>
        <v>COND. MIN.</v>
      </c>
      <c r="R1584" s="625"/>
      <c r="S1584" s="625"/>
      <c r="T1584" s="625"/>
      <c r="U1584" s="625"/>
      <c r="V1584" s="356">
        <f t="shared" si="3898"/>
        <v>1.0100000537931919</v>
      </c>
      <c r="W1584" s="356">
        <f t="shared" si="3899"/>
        <v>-35.810000007040799</v>
      </c>
      <c r="X1584" s="361" t="str">
        <f t="shared" si="3987"/>
        <v>NORTE</v>
      </c>
      <c r="Y1584" s="361" t="str">
        <f t="shared" si="3988"/>
        <v>OESTE</v>
      </c>
      <c r="Z1584" s="361" t="str">
        <f t="shared" si="3989"/>
        <v>NOROESTE</v>
      </c>
      <c r="AA1584" s="358">
        <f t="shared" si="3900"/>
        <v>0.99972082635399229</v>
      </c>
      <c r="AB1584" s="359">
        <f t="shared" si="3990"/>
        <v>88.646105127002926</v>
      </c>
      <c r="AC1584" s="360"/>
    </row>
    <row r="1585" spans="1:29" ht="17.25" customHeight="1" x14ac:dyDescent="0.2">
      <c r="A1585" s="345" t="str">
        <f t="shared" si="3901"/>
        <v>MS 401</v>
      </c>
      <c r="B1585" s="661">
        <f t="shared" si="3896"/>
        <v>92</v>
      </c>
      <c r="C1585" s="661" t="str">
        <f t="shared" si="3840"/>
        <v>MS 401-92</v>
      </c>
      <c r="D1585" s="363">
        <v>41950</v>
      </c>
      <c r="E1585" s="364">
        <v>7161893.6491999999</v>
      </c>
      <c r="F1585" s="365">
        <v>665770.07940000005</v>
      </c>
      <c r="G1585" s="365">
        <v>890.06100000000004</v>
      </c>
      <c r="H1585" s="355">
        <f t="shared" ref="H1585" si="3991">SQRT((E1585-E1584)^2+(F1585-F1584)^2)*100</f>
        <v>0.67601777543379837</v>
      </c>
      <c r="I1585" s="356">
        <f t="shared" ref="I1585" si="3992">SQRT((E1585-$E$1494)^2+(F1585-$F$1494)^2)*100</f>
        <v>35.482485818033581</v>
      </c>
      <c r="J1585" s="356">
        <f t="shared" ref="J1585" si="3993">(G1585-G1584)*100</f>
        <v>-1.4000000000010004</v>
      </c>
      <c r="K1585" s="356">
        <f t="shared" ref="K1585" si="3994">(G1585-$G$1494)*100</f>
        <v>-36.399999999991905</v>
      </c>
      <c r="L1585" s="356">
        <f t="shared" ref="L1585" si="3995">H1585/(D1585-D1584)</f>
        <v>9.6573967919114059E-2</v>
      </c>
      <c r="M1585" s="356">
        <f t="shared" ref="M1585" si="3996">ABS(J1585/(D1585-D1584))</f>
        <v>0.20000000000014292</v>
      </c>
      <c r="N1585" s="361" t="str">
        <f t="shared" si="3908"/>
        <v>OK</v>
      </c>
      <c r="O1585" s="361" t="str">
        <f t="shared" si="3909"/>
        <v>OK</v>
      </c>
      <c r="P1585" s="361" t="str">
        <f t="shared" si="3910"/>
        <v>COND. MIN.</v>
      </c>
      <c r="Q1585" s="361" t="str">
        <f t="shared" si="3897"/>
        <v>COND. MIN.</v>
      </c>
      <c r="R1585" s="625"/>
      <c r="S1585" s="625"/>
      <c r="T1585" s="625"/>
      <c r="U1585" s="625"/>
      <c r="V1585" s="356">
        <f t="shared" si="3898"/>
        <v>0.42000003159046173</v>
      </c>
      <c r="W1585" s="356">
        <f t="shared" si="3899"/>
        <v>-35.479999997187406</v>
      </c>
      <c r="X1585" s="361" t="str">
        <f t="shared" ref="X1585" si="3997">IF(V1585&gt;0,"NORTE","SUL")</f>
        <v>NORTE</v>
      </c>
      <c r="Y1585" s="361" t="str">
        <f t="shared" ref="Y1585" si="3998">IF(W1585&gt;0,"LESTE","OESTE")</f>
        <v>OESTE</v>
      </c>
      <c r="Z1585" s="361" t="str">
        <f t="shared" ref="Z1585" si="3999">IF(AND(X1585="SUL", Y1585="LESTE"),"SUDESTE", IF(AND(X1585="SUL", Y1585="OESTE"), "SUDOESTE", IF(AND(X1585="NORTE", Y1585="LESTE"), "NORDESTE", "NOROESTE")))</f>
        <v>NOROESTE</v>
      </c>
      <c r="AA1585" s="358">
        <f t="shared" si="3900"/>
        <v>1</v>
      </c>
      <c r="AB1585" s="359">
        <f t="shared" ref="AB1585" si="4000">DEGREES(ASIN(AA1585))</f>
        <v>90</v>
      </c>
      <c r="AC1585" s="360"/>
    </row>
    <row r="1586" spans="1:29" ht="17.25" customHeight="1" x14ac:dyDescent="0.2">
      <c r="A1586" s="345" t="str">
        <f t="shared" si="3901"/>
        <v>MS 401</v>
      </c>
      <c r="B1586" s="661">
        <f t="shared" si="3896"/>
        <v>93</v>
      </c>
      <c r="C1586" s="661" t="str">
        <f t="shared" si="3840"/>
        <v>MS 401-93</v>
      </c>
      <c r="D1586" s="363">
        <v>41957</v>
      </c>
      <c r="E1586" s="364">
        <v>7161893.6502</v>
      </c>
      <c r="F1586" s="365">
        <v>665770.07660000003</v>
      </c>
      <c r="G1586" s="365">
        <v>890.06700000000001</v>
      </c>
      <c r="H1586" s="355">
        <f t="shared" ref="H1586" si="4001">SQRT((E1586-E1585)^2+(F1586-F1585)^2)*100</f>
        <v>0.29732138202053021</v>
      </c>
      <c r="I1586" s="356">
        <f t="shared" ref="I1586" si="4002">SQRT((E1586-$E$1494)^2+(F1586-$F$1494)^2)*100</f>
        <v>35.763780560328165</v>
      </c>
      <c r="J1586" s="356">
        <f t="shared" ref="J1586" si="4003">(G1586-G1585)*100</f>
        <v>0.59999999999718057</v>
      </c>
      <c r="K1586" s="356">
        <f t="shared" ref="K1586" si="4004">(G1586-$G$1494)*100</f>
        <v>-35.799999999994725</v>
      </c>
      <c r="L1586" s="356">
        <f t="shared" ref="L1586" si="4005">H1586/(D1586-D1585)</f>
        <v>4.2474483145790033E-2</v>
      </c>
      <c r="M1586" s="356">
        <f t="shared" ref="M1586" si="4006">ABS(J1586/(D1586-D1585))</f>
        <v>8.571428571388294E-2</v>
      </c>
      <c r="N1586" s="361" t="str">
        <f t="shared" si="3908"/>
        <v>OK</v>
      </c>
      <c r="O1586" s="361" t="str">
        <f t="shared" si="3909"/>
        <v>OK</v>
      </c>
      <c r="P1586" s="361" t="str">
        <f t="shared" si="3910"/>
        <v>COND. MIN.</v>
      </c>
      <c r="Q1586" s="361" t="str">
        <f t="shared" si="3897"/>
        <v>COND. MIN.</v>
      </c>
      <c r="R1586" s="625"/>
      <c r="S1586" s="625"/>
      <c r="T1586" s="625"/>
      <c r="U1586" s="625"/>
      <c r="V1586" s="356">
        <f t="shared" si="3898"/>
        <v>0.52000004798173904</v>
      </c>
      <c r="W1586" s="356">
        <f t="shared" si="3899"/>
        <v>-35.75999999884516</v>
      </c>
      <c r="X1586" s="361" t="str">
        <f t="shared" ref="X1586" si="4007">IF(V1586&gt;0,"NORTE","SUL")</f>
        <v>NORTE</v>
      </c>
      <c r="Y1586" s="361" t="str">
        <f t="shared" ref="Y1586" si="4008">IF(W1586&gt;0,"LESTE","OESTE")</f>
        <v>OESTE</v>
      </c>
      <c r="Z1586" s="361" t="str">
        <f t="shared" ref="Z1586" si="4009">IF(AND(X1586="SUL", Y1586="LESTE"),"SUDESTE", IF(AND(X1586="SUL", Y1586="OESTE"), "SUDOESTE", IF(AND(X1586="NORTE", Y1586="LESTE"), "NORDESTE", "NOROESTE")))</f>
        <v>NOROESTE</v>
      </c>
      <c r="AA1586" s="358">
        <f t="shared" si="3900"/>
        <v>1</v>
      </c>
      <c r="AB1586" s="359">
        <f t="shared" ref="AB1586" si="4010">DEGREES(ASIN(AA1586))</f>
        <v>90</v>
      </c>
      <c r="AC1586" s="360"/>
    </row>
    <row r="1587" spans="1:29" ht="17.25" customHeight="1" x14ac:dyDescent="0.2">
      <c r="A1587" s="345" t="str">
        <f t="shared" si="3901"/>
        <v>MS 401</v>
      </c>
      <c r="B1587" s="661">
        <f t="shared" si="3896"/>
        <v>94</v>
      </c>
      <c r="C1587" s="661" t="str">
        <f t="shared" si="3840"/>
        <v>MS 401-94</v>
      </c>
      <c r="D1587" s="363">
        <v>41964</v>
      </c>
      <c r="E1587" s="364">
        <v>7161893.6403999999</v>
      </c>
      <c r="F1587" s="365">
        <v>665770.07620000001</v>
      </c>
      <c r="G1587" s="365">
        <v>890.08</v>
      </c>
      <c r="H1587" s="355">
        <f t="shared" ref="H1587:H1590" si="4011">SQRT((E1587-E1586)^2+(F1587-F1586)^2)*100</f>
        <v>0.98081599850985668</v>
      </c>
      <c r="I1587" s="356">
        <f t="shared" ref="I1587:I1590" si="4012">SQRT((E1587-$E$1494)^2+(F1587-$F$1494)^2)*100</f>
        <v>35.802955185569473</v>
      </c>
      <c r="J1587" s="356">
        <f t="shared" ref="J1587:J1590" si="4013">(G1587-G1586)*100</f>
        <v>1.3000000000033651</v>
      </c>
      <c r="K1587" s="356">
        <f t="shared" ref="K1587:K1590" si="4014">(G1587-$G$1494)*100</f>
        <v>-34.49999999999136</v>
      </c>
      <c r="L1587" s="356">
        <f t="shared" ref="L1587:L1590" si="4015">H1587/(D1587-D1586)</f>
        <v>0.14011657121569382</v>
      </c>
      <c r="M1587" s="356">
        <f t="shared" ref="M1587:M1590" si="4016">ABS(J1587/(D1587-D1586))</f>
        <v>0.18571428571476645</v>
      </c>
      <c r="N1587" s="361" t="str">
        <f t="shared" si="3908"/>
        <v>OK</v>
      </c>
      <c r="O1587" s="361" t="str">
        <f t="shared" si="3909"/>
        <v>OK</v>
      </c>
      <c r="P1587" s="361" t="str">
        <f t="shared" si="3910"/>
        <v>COND. MIN.</v>
      </c>
      <c r="Q1587" s="361" t="str">
        <f t="shared" si="3897"/>
        <v>COND. MIN.</v>
      </c>
      <c r="R1587" s="625"/>
      <c r="S1587" s="625"/>
      <c r="T1587" s="625"/>
      <c r="U1587" s="625"/>
      <c r="V1587" s="356">
        <f t="shared" si="3898"/>
        <v>-0.45999996364116669</v>
      </c>
      <c r="W1587" s="356">
        <f t="shared" si="3899"/>
        <v>-35.800000000745058</v>
      </c>
      <c r="X1587" s="361" t="str">
        <f t="shared" ref="X1587:X1590" si="4017">IF(V1587&gt;0,"NORTE","SUL")</f>
        <v>SUL</v>
      </c>
      <c r="Y1587" s="361" t="str">
        <f t="shared" ref="Y1587:Y1590" si="4018">IF(W1587&gt;0,"LESTE","OESTE")</f>
        <v>OESTE</v>
      </c>
      <c r="Z1587" s="361" t="str">
        <f t="shared" ref="Z1587:Z1590" si="4019">IF(AND(X1587="SUL", Y1587="LESTE"),"SUDESTE", IF(AND(X1587="SUL", Y1587="OESTE"), "SUDOESTE", IF(AND(X1587="NORTE", Y1587="LESTE"), "NORDESTE", "NOROESTE")))</f>
        <v>SUDOESTE</v>
      </c>
      <c r="AA1587" s="358">
        <f t="shared" si="3900"/>
        <v>1</v>
      </c>
      <c r="AB1587" s="359">
        <f t="shared" ref="AB1587:AB1590" si="4020">DEGREES(ASIN(AA1587))</f>
        <v>90</v>
      </c>
      <c r="AC1587" s="360"/>
    </row>
    <row r="1588" spans="1:29" ht="17.25" customHeight="1" x14ac:dyDescent="0.2">
      <c r="A1588" s="345" t="str">
        <f t="shared" si="3901"/>
        <v>MS 401</v>
      </c>
      <c r="B1588" s="661">
        <f t="shared" si="3896"/>
        <v>95</v>
      </c>
      <c r="C1588" s="661" t="str">
        <f t="shared" si="3840"/>
        <v>MS 401-95</v>
      </c>
      <c r="D1588" s="363">
        <v>41971</v>
      </c>
      <c r="E1588" s="364">
        <v>7161893.6457000002</v>
      </c>
      <c r="F1588" s="365">
        <v>665770.08860000002</v>
      </c>
      <c r="G1588" s="365">
        <v>890.06</v>
      </c>
      <c r="H1588" s="355">
        <f t="shared" si="4011"/>
        <v>1.3485177175562968</v>
      </c>
      <c r="I1588" s="356">
        <f t="shared" si="4012"/>
        <v>34.560070891323299</v>
      </c>
      <c r="J1588" s="356">
        <f t="shared" si="4013"/>
        <v>-2.0000000000095497</v>
      </c>
      <c r="K1588" s="356">
        <f t="shared" si="4014"/>
        <v>-36.500000000000909</v>
      </c>
      <c r="L1588" s="356">
        <f t="shared" si="4015"/>
        <v>0.1926453882223281</v>
      </c>
      <c r="M1588" s="356">
        <f t="shared" si="4016"/>
        <v>0.28571428571564994</v>
      </c>
      <c r="N1588" s="361" t="str">
        <f t="shared" si="3908"/>
        <v>OK</v>
      </c>
      <c r="O1588" s="361" t="str">
        <f t="shared" si="3909"/>
        <v>ATENÇÃO</v>
      </c>
      <c r="P1588" s="361" t="str">
        <f t="shared" si="3910"/>
        <v>COND. MIN.</v>
      </c>
      <c r="Q1588" s="361" t="str">
        <f t="shared" si="3897"/>
        <v>COND. MIN.</v>
      </c>
      <c r="R1588" s="625"/>
      <c r="S1588" s="625"/>
      <c r="T1588" s="625"/>
      <c r="U1588" s="625"/>
      <c r="V1588" s="356">
        <f t="shared" si="3898"/>
        <v>7.0000067353248596E-2</v>
      </c>
      <c r="W1588" s="356">
        <f t="shared" si="3899"/>
        <v>-34.560000000055879</v>
      </c>
      <c r="X1588" s="361" t="str">
        <f t="shared" si="4017"/>
        <v>NORTE</v>
      </c>
      <c r="Y1588" s="361" t="str">
        <f t="shared" si="4018"/>
        <v>OESTE</v>
      </c>
      <c r="Z1588" s="361" t="str">
        <f t="shared" si="4019"/>
        <v>NOROESTE</v>
      </c>
      <c r="AA1588" s="358">
        <f t="shared" si="3900"/>
        <v>1</v>
      </c>
      <c r="AB1588" s="359">
        <f t="shared" si="4020"/>
        <v>90</v>
      </c>
      <c r="AC1588" s="360"/>
    </row>
    <row r="1589" spans="1:29" ht="17.25" customHeight="1" x14ac:dyDescent="0.2">
      <c r="A1589" s="345" t="str">
        <f t="shared" si="3901"/>
        <v>MS 401</v>
      </c>
      <c r="B1589" s="661">
        <f t="shared" si="3896"/>
        <v>96</v>
      </c>
      <c r="C1589" s="661" t="str">
        <f t="shared" si="3840"/>
        <v>MS 401-96</v>
      </c>
      <c r="D1589" s="363">
        <v>41978</v>
      </c>
      <c r="E1589" s="364">
        <v>7161893.6607999997</v>
      </c>
      <c r="F1589" s="365">
        <v>665770.06929999997</v>
      </c>
      <c r="G1589" s="365">
        <v>890.06</v>
      </c>
      <c r="H1589" s="355">
        <f t="shared" si="4011"/>
        <v>2.450510123274142</v>
      </c>
      <c r="I1589" s="356">
        <f t="shared" si="4012"/>
        <v>36.524190619031884</v>
      </c>
      <c r="J1589" s="356">
        <f t="shared" si="4013"/>
        <v>0</v>
      </c>
      <c r="K1589" s="356">
        <f t="shared" si="4014"/>
        <v>-36.500000000000909</v>
      </c>
      <c r="L1589" s="356">
        <f t="shared" si="4015"/>
        <v>0.35007287475344884</v>
      </c>
      <c r="M1589" s="356">
        <f t="shared" si="4016"/>
        <v>0</v>
      </c>
      <c r="N1589" s="361" t="str">
        <f t="shared" si="3908"/>
        <v>ATENÇÃO</v>
      </c>
      <c r="O1589" s="361" t="str">
        <f t="shared" si="3909"/>
        <v>OK</v>
      </c>
      <c r="P1589" s="361" t="str">
        <f t="shared" si="3910"/>
        <v>COND. MIN.</v>
      </c>
      <c r="Q1589" s="361" t="str">
        <f t="shared" si="3897"/>
        <v>COND. MIN.</v>
      </c>
      <c r="R1589" s="625"/>
      <c r="S1589" s="625"/>
      <c r="T1589" s="625"/>
      <c r="U1589" s="625"/>
      <c r="V1589" s="356">
        <f t="shared" si="3898"/>
        <v>1.5800000168383121</v>
      </c>
      <c r="W1589" s="356">
        <f t="shared" si="3899"/>
        <v>-36.490000004414469</v>
      </c>
      <c r="X1589" s="361" t="str">
        <f t="shared" si="4017"/>
        <v>NORTE</v>
      </c>
      <c r="Y1589" s="361" t="str">
        <f t="shared" si="4018"/>
        <v>OESTE</v>
      </c>
      <c r="Z1589" s="361" t="str">
        <f t="shared" si="4019"/>
        <v>NOROESTE</v>
      </c>
      <c r="AA1589" s="358">
        <f t="shared" si="3900"/>
        <v>0.99917853231106235</v>
      </c>
      <c r="AB1589" s="359">
        <f t="shared" si="4020"/>
        <v>87.677463181012854</v>
      </c>
      <c r="AC1589" s="360"/>
    </row>
    <row r="1590" spans="1:29" ht="17.25" customHeight="1" x14ac:dyDescent="0.2">
      <c r="A1590" s="345" t="str">
        <f t="shared" si="3901"/>
        <v>MS 401</v>
      </c>
      <c r="B1590" s="661">
        <f t="shared" si="3896"/>
        <v>97</v>
      </c>
      <c r="C1590" s="661" t="str">
        <f t="shared" si="3840"/>
        <v>MS 401-97</v>
      </c>
      <c r="D1590" s="363">
        <v>41985</v>
      </c>
      <c r="E1590" s="364">
        <v>7161893.6453</v>
      </c>
      <c r="F1590" s="365">
        <v>665770.05469999998</v>
      </c>
      <c r="G1590" s="365">
        <v>890.04600000000005</v>
      </c>
      <c r="H1590" s="355">
        <f t="shared" si="4011"/>
        <v>2.1293426027772915</v>
      </c>
      <c r="I1590" s="356">
        <f t="shared" si="4012"/>
        <v>37.950011861650552</v>
      </c>
      <c r="J1590" s="356">
        <f t="shared" si="4013"/>
        <v>-1.3999999999896318</v>
      </c>
      <c r="K1590" s="356">
        <f t="shared" si="4014"/>
        <v>-37.899999999990541</v>
      </c>
      <c r="L1590" s="356">
        <f t="shared" si="4015"/>
        <v>0.30419180039675592</v>
      </c>
      <c r="M1590" s="356">
        <f t="shared" si="4016"/>
        <v>0.19999999999851883</v>
      </c>
      <c r="N1590" s="361" t="str">
        <f t="shared" si="3908"/>
        <v>ATENÇÃO</v>
      </c>
      <c r="O1590" s="361" t="str">
        <f t="shared" si="3909"/>
        <v>OK</v>
      </c>
      <c r="P1590" s="361" t="str">
        <f t="shared" si="3910"/>
        <v>COND. MIN.</v>
      </c>
      <c r="Q1590" s="361" t="str">
        <f t="shared" si="3897"/>
        <v>COND. MIN.</v>
      </c>
      <c r="R1590" s="625"/>
      <c r="S1590" s="625"/>
      <c r="T1590" s="625"/>
      <c r="U1590" s="625"/>
      <c r="V1590" s="356">
        <f t="shared" si="3898"/>
        <v>3.0000042170286179E-2</v>
      </c>
      <c r="W1590" s="356">
        <f t="shared" si="3899"/>
        <v>-37.950000003911555</v>
      </c>
      <c r="X1590" s="361" t="str">
        <f t="shared" si="4017"/>
        <v>NORTE</v>
      </c>
      <c r="Y1590" s="361" t="str">
        <f t="shared" si="4018"/>
        <v>OESTE</v>
      </c>
      <c r="Z1590" s="361" t="str">
        <f t="shared" si="4019"/>
        <v>NOROESTE</v>
      </c>
      <c r="AA1590" s="358">
        <f t="shared" si="3900"/>
        <v>1</v>
      </c>
      <c r="AB1590" s="359">
        <f t="shared" si="4020"/>
        <v>90</v>
      </c>
      <c r="AC1590" s="360"/>
    </row>
    <row r="1591" spans="1:29" ht="17.25" customHeight="1" x14ac:dyDescent="0.25">
      <c r="A1591" s="345" t="str">
        <f t="shared" si="3901"/>
        <v>MS 401</v>
      </c>
      <c r="B1591" s="661">
        <f t="shared" si="3896"/>
        <v>98</v>
      </c>
      <c r="C1591" s="661" t="str">
        <f t="shared" si="3840"/>
        <v>MS 401-98</v>
      </c>
      <c r="D1591" s="346">
        <v>41992</v>
      </c>
      <c r="E1591" s="347">
        <v>7161893.6475999998</v>
      </c>
      <c r="F1591" s="348">
        <v>665770.06189999997</v>
      </c>
      <c r="G1591" s="348">
        <v>890.04700000000003</v>
      </c>
      <c r="H1591" s="355">
        <f t="shared" ref="H1591:H1592" si="4021">SQRT((E1591-E1590)^2+(F1591-F1590)^2)*100</f>
        <v>0.75584389300397681</v>
      </c>
      <c r="I1591" s="356">
        <f t="shared" ref="I1591:I1592" si="4022">SQRT((E1591-$E$1494)^2+(F1591-$F$1494)^2)*100</f>
        <v>37.230907863733592</v>
      </c>
      <c r="J1591" s="356">
        <f t="shared" ref="J1591:J1592" si="4023">(G1591-G1590)*100</f>
        <v>9.9999999997635314E-2</v>
      </c>
      <c r="K1591" s="356">
        <f t="shared" ref="K1591:K1592" si="4024">(G1591-$G$1494)*100</f>
        <v>-37.799999999992906</v>
      </c>
      <c r="L1591" s="356">
        <f t="shared" ref="L1591:L1592" si="4025">H1591/(D1591-D1590)</f>
        <v>0.10797769900056811</v>
      </c>
      <c r="M1591" s="356">
        <f t="shared" ref="M1591:M1592" si="4026">ABS(J1591/(D1591-D1590))</f>
        <v>1.4285714285376474E-2</v>
      </c>
      <c r="N1591" s="361" t="str">
        <f t="shared" si="3908"/>
        <v>OK</v>
      </c>
      <c r="O1591" s="361" t="str">
        <f t="shared" si="3909"/>
        <v>OK</v>
      </c>
      <c r="P1591" s="361" t="str">
        <f t="shared" si="3910"/>
        <v>COND. MIN.</v>
      </c>
      <c r="Q1591" s="361" t="str">
        <f t="shared" ref="Q1591:Q1613" si="4027">IF(M1591&lt;=2,"COND. MIN.",IF(AND(2&lt;M1591, M1591&lt;=4),"ATENÇÃO",IF(AND(4&lt;M1591, M1591&lt;=10),"ALERTA","INTERVENÇÃO")))</f>
        <v>COND. MIN.</v>
      </c>
      <c r="R1591" s="625"/>
      <c r="S1591" s="625"/>
      <c r="T1591" s="625"/>
      <c r="U1591" s="625"/>
      <c r="V1591" s="356">
        <f t="shared" ref="V1591:V1613" si="4028">(E1591-$E$1494)*100</f>
        <v>0.26000002399086952</v>
      </c>
      <c r="W1591" s="356">
        <f t="shared" ref="W1591:W1613" si="4029">(F1591-$F$1494)*100</f>
        <v>-37.230000004637986</v>
      </c>
      <c r="X1591" s="361" t="str">
        <f t="shared" ref="X1591:X1592" si="4030">IF(V1591&gt;0,"NORTE","SUL")</f>
        <v>NORTE</v>
      </c>
      <c r="Y1591" s="361" t="str">
        <f t="shared" ref="Y1591:Y1592" si="4031">IF(W1591&gt;0,"LESTE","OESTE")</f>
        <v>OESTE</v>
      </c>
      <c r="Z1591" s="361" t="str">
        <f t="shared" ref="Z1591:Z1592" si="4032">IF(AND(X1591="SUL", Y1591="LESTE"),"SUDESTE", IF(AND(X1591="SUL", Y1591="OESTE"), "SUDOESTE", IF(AND(X1591="NORTE", Y1591="LESTE"), "NORDESTE", "NOROESTE")))</f>
        <v>NOROESTE</v>
      </c>
      <c r="AA1591" s="358">
        <f t="shared" ref="AA1591:AA1613" si="4033">ABS(ROUND(W1591,2)/ROUND(I1591,2))</f>
        <v>1</v>
      </c>
      <c r="AB1591" s="359">
        <f t="shared" ref="AB1591:AB1592" si="4034">DEGREES(ASIN(AA1591))</f>
        <v>90</v>
      </c>
      <c r="AC1591" s="360"/>
    </row>
    <row r="1592" spans="1:29" ht="17.25" customHeight="1" x14ac:dyDescent="0.25">
      <c r="A1592" s="345" t="str">
        <f t="shared" si="3901"/>
        <v>MS 401</v>
      </c>
      <c r="B1592" s="661">
        <f t="shared" si="3896"/>
        <v>99</v>
      </c>
      <c r="C1592" s="661" t="str">
        <f t="shared" si="3840"/>
        <v>MS 401-99</v>
      </c>
      <c r="D1592" s="346">
        <v>41999</v>
      </c>
      <c r="E1592" s="347">
        <v>7161893.6475999998</v>
      </c>
      <c r="F1592" s="348">
        <v>665770.06189999997</v>
      </c>
      <c r="G1592" s="348">
        <v>890.01599999999996</v>
      </c>
      <c r="H1592" s="355">
        <f t="shared" si="4021"/>
        <v>0</v>
      </c>
      <c r="I1592" s="356">
        <f t="shared" si="4022"/>
        <v>37.230907863733592</v>
      </c>
      <c r="J1592" s="356">
        <f t="shared" si="4023"/>
        <v>-3.1000000000062755</v>
      </c>
      <c r="K1592" s="356">
        <f t="shared" si="4024"/>
        <v>-40.899999999999181</v>
      </c>
      <c r="L1592" s="356">
        <f t="shared" si="4025"/>
        <v>0</v>
      </c>
      <c r="M1592" s="356">
        <f t="shared" si="4026"/>
        <v>0.44285714285803934</v>
      </c>
      <c r="N1592" s="361" t="str">
        <f t="shared" si="3908"/>
        <v>OK</v>
      </c>
      <c r="O1592" s="361" t="str">
        <f t="shared" si="3909"/>
        <v>ATENÇÃO</v>
      </c>
      <c r="P1592" s="361" t="str">
        <f t="shared" si="3910"/>
        <v>COND. MIN.</v>
      </c>
      <c r="Q1592" s="361" t="str">
        <f t="shared" si="4027"/>
        <v>COND. MIN.</v>
      </c>
      <c r="R1592" s="625"/>
      <c r="S1592" s="625"/>
      <c r="T1592" s="625"/>
      <c r="U1592" s="625"/>
      <c r="V1592" s="356">
        <f t="shared" si="4028"/>
        <v>0.26000002399086952</v>
      </c>
      <c r="W1592" s="356">
        <f t="shared" si="4029"/>
        <v>-37.230000004637986</v>
      </c>
      <c r="X1592" s="361" t="str">
        <f t="shared" si="4030"/>
        <v>NORTE</v>
      </c>
      <c r="Y1592" s="361" t="str">
        <f t="shared" si="4031"/>
        <v>OESTE</v>
      </c>
      <c r="Z1592" s="361" t="str">
        <f t="shared" si="4032"/>
        <v>NOROESTE</v>
      </c>
      <c r="AA1592" s="358">
        <f t="shared" si="4033"/>
        <v>1</v>
      </c>
      <c r="AB1592" s="359">
        <f t="shared" si="4034"/>
        <v>90</v>
      </c>
      <c r="AC1592" s="360"/>
    </row>
    <row r="1593" spans="1:29" ht="17.25" customHeight="1" x14ac:dyDescent="0.25">
      <c r="A1593" s="345" t="str">
        <f t="shared" si="3901"/>
        <v>MS 401</v>
      </c>
      <c r="B1593" s="661">
        <f t="shared" si="3896"/>
        <v>100</v>
      </c>
      <c r="C1593" s="661" t="str">
        <f t="shared" si="3840"/>
        <v>MS 401-100</v>
      </c>
      <c r="D1593" s="346">
        <v>42006</v>
      </c>
      <c r="E1593" s="347">
        <v>7161893.6531999996</v>
      </c>
      <c r="F1593" s="348">
        <v>665770.05200000003</v>
      </c>
      <c r="G1593" s="348">
        <v>890.04100000000005</v>
      </c>
      <c r="H1593" s="355">
        <f t="shared" ref="H1593:H1598" si="4035">SQRT((E1593-E1592)^2+(F1593-F1592)^2)*100</f>
        <v>1.1374093225461053</v>
      </c>
      <c r="I1593" s="356">
        <f t="shared" ref="I1593:I1598" si="4036">SQRT((E1593-$E$1494)^2+(F1593-$F$1494)^2)*100</f>
        <v>38.228795428983503</v>
      </c>
      <c r="J1593" s="356">
        <f t="shared" ref="J1593:J1598" si="4037">(G1593-G1592)*100</f>
        <v>2.5000000000090949</v>
      </c>
      <c r="K1593" s="356">
        <f t="shared" ref="K1593:K1598" si="4038">(G1593-$G$1494)*100</f>
        <v>-38.399999999990087</v>
      </c>
      <c r="L1593" s="356">
        <f t="shared" ref="L1593:L1598" si="4039">H1593/(D1593-D1592)</f>
        <v>0.16248704607801503</v>
      </c>
      <c r="M1593" s="356">
        <f t="shared" ref="M1593:M1598" si="4040">ABS(J1593/(D1593-D1592))</f>
        <v>0.35714285714415644</v>
      </c>
      <c r="N1593" s="361" t="str">
        <f t="shared" si="3908"/>
        <v>OK</v>
      </c>
      <c r="O1593" s="361" t="str">
        <f t="shared" si="3909"/>
        <v>ATENÇÃO</v>
      </c>
      <c r="P1593" s="361" t="str">
        <f t="shared" si="3910"/>
        <v>COND. MIN.</v>
      </c>
      <c r="Q1593" s="361" t="str">
        <f t="shared" si="4027"/>
        <v>COND. MIN.</v>
      </c>
      <c r="R1593" s="625"/>
      <c r="S1593" s="625"/>
      <c r="T1593" s="625"/>
      <c r="U1593" s="625"/>
      <c r="V1593" s="356">
        <f t="shared" si="4028"/>
        <v>0.82000000402331352</v>
      </c>
      <c r="W1593" s="356">
        <f t="shared" si="4029"/>
        <v>-38.219999999273568</v>
      </c>
      <c r="X1593" s="361" t="str">
        <f t="shared" ref="X1593:X1598" si="4041">IF(V1593&gt;0,"NORTE","SUL")</f>
        <v>NORTE</v>
      </c>
      <c r="Y1593" s="361" t="str">
        <f t="shared" ref="Y1593:Y1598" si="4042">IF(W1593&gt;0,"LESTE","OESTE")</f>
        <v>OESTE</v>
      </c>
      <c r="Z1593" s="361" t="str">
        <f t="shared" ref="Z1593:Z1598" si="4043">IF(AND(X1593="SUL", Y1593="LESTE"),"SUDESTE", IF(AND(X1593="SUL", Y1593="OESTE"), "SUDOESTE", IF(AND(X1593="NORTE", Y1593="LESTE"), "NORDESTE", "NOROESTE")))</f>
        <v>NOROESTE</v>
      </c>
      <c r="AA1593" s="358">
        <f t="shared" si="4033"/>
        <v>0.999738425320429</v>
      </c>
      <c r="AB1593" s="359">
        <f t="shared" ref="AB1593:AB1598" si="4044">DEGREES(ASIN(AA1593))</f>
        <v>88.689476091509292</v>
      </c>
      <c r="AC1593" s="360"/>
    </row>
    <row r="1594" spans="1:29" ht="17.25" customHeight="1" x14ac:dyDescent="0.25">
      <c r="A1594" s="345" t="str">
        <f t="shared" si="3901"/>
        <v>MS 401</v>
      </c>
      <c r="B1594" s="661">
        <f t="shared" si="3896"/>
        <v>101</v>
      </c>
      <c r="C1594" s="661" t="str">
        <f t="shared" si="3840"/>
        <v>MS 401-101</v>
      </c>
      <c r="D1594" s="346">
        <v>42013</v>
      </c>
      <c r="E1594" s="347">
        <v>7161893.6502999999</v>
      </c>
      <c r="F1594" s="348">
        <v>665770.06290000002</v>
      </c>
      <c r="G1594" s="348">
        <v>890.03700000000003</v>
      </c>
      <c r="H1594" s="355">
        <f t="shared" si="4035"/>
        <v>1.1279184292389122</v>
      </c>
      <c r="I1594" s="356">
        <f t="shared" si="4036"/>
        <v>37.133782463203971</v>
      </c>
      <c r="J1594" s="356">
        <f t="shared" si="4037"/>
        <v>-0.40000000000190994</v>
      </c>
      <c r="K1594" s="356">
        <f t="shared" si="4038"/>
        <v>-38.799999999991996</v>
      </c>
      <c r="L1594" s="356">
        <f t="shared" si="4039"/>
        <v>0.16113120417698745</v>
      </c>
      <c r="M1594" s="356">
        <f t="shared" si="4040"/>
        <v>5.7142857143129992E-2</v>
      </c>
      <c r="N1594" s="361" t="str">
        <f t="shared" si="3908"/>
        <v>OK</v>
      </c>
      <c r="O1594" s="361" t="str">
        <f t="shared" si="3909"/>
        <v>OK</v>
      </c>
      <c r="P1594" s="361" t="str">
        <f t="shared" si="3910"/>
        <v>COND. MIN.</v>
      </c>
      <c r="Q1594" s="361" t="str">
        <f t="shared" si="4027"/>
        <v>COND. MIN.</v>
      </c>
      <c r="R1594" s="625"/>
      <c r="S1594" s="625"/>
      <c r="T1594" s="625"/>
      <c r="U1594" s="625"/>
      <c r="V1594" s="356">
        <f t="shared" si="4028"/>
        <v>0.53000003099441528</v>
      </c>
      <c r="W1594" s="356">
        <f t="shared" si="4029"/>
        <v>-37.129999999888241</v>
      </c>
      <c r="X1594" s="361" t="str">
        <f t="shared" si="4041"/>
        <v>NORTE</v>
      </c>
      <c r="Y1594" s="361" t="str">
        <f t="shared" si="4042"/>
        <v>OESTE</v>
      </c>
      <c r="Z1594" s="361" t="str">
        <f t="shared" si="4043"/>
        <v>NOROESTE</v>
      </c>
      <c r="AA1594" s="358">
        <f t="shared" si="4033"/>
        <v>1</v>
      </c>
      <c r="AB1594" s="359">
        <f t="shared" si="4044"/>
        <v>90</v>
      </c>
      <c r="AC1594" s="360"/>
    </row>
    <row r="1595" spans="1:29" ht="17.25" customHeight="1" x14ac:dyDescent="0.25">
      <c r="A1595" s="345" t="str">
        <f t="shared" si="3901"/>
        <v>MS 401</v>
      </c>
      <c r="B1595" s="661">
        <f t="shared" si="3896"/>
        <v>102</v>
      </c>
      <c r="C1595" s="661" t="str">
        <f t="shared" si="3840"/>
        <v>MS 401-102</v>
      </c>
      <c r="D1595" s="346">
        <v>42020</v>
      </c>
      <c r="E1595" s="347">
        <v>7161893.6611000001</v>
      </c>
      <c r="F1595" s="348">
        <v>665770.05680000002</v>
      </c>
      <c r="G1595" s="348">
        <v>890.03800000000001</v>
      </c>
      <c r="H1595" s="355">
        <f t="shared" si="4035"/>
        <v>1.2403628744651971</v>
      </c>
      <c r="I1595" s="356">
        <f t="shared" si="4036"/>
        <v>37.774325939343115</v>
      </c>
      <c r="J1595" s="356">
        <f t="shared" si="4037"/>
        <v>9.9999999997635314E-2</v>
      </c>
      <c r="K1595" s="356">
        <f t="shared" si="4038"/>
        <v>-38.699999999994361</v>
      </c>
      <c r="L1595" s="356">
        <f t="shared" si="4039"/>
        <v>0.17719469635217103</v>
      </c>
      <c r="M1595" s="356">
        <f t="shared" si="4040"/>
        <v>1.4285714285376474E-2</v>
      </c>
      <c r="N1595" s="361" t="str">
        <f t="shared" si="3908"/>
        <v>OK</v>
      </c>
      <c r="O1595" s="361" t="str">
        <f t="shared" si="3909"/>
        <v>OK</v>
      </c>
      <c r="P1595" s="361" t="str">
        <f t="shared" si="3910"/>
        <v>COND. MIN.</v>
      </c>
      <c r="Q1595" s="361" t="str">
        <f t="shared" si="4027"/>
        <v>COND. MIN.</v>
      </c>
      <c r="R1595" s="625"/>
      <c r="S1595" s="625"/>
      <c r="T1595" s="625"/>
      <c r="U1595" s="625"/>
      <c r="V1595" s="356">
        <f t="shared" si="4028"/>
        <v>1.6100000590085983</v>
      </c>
      <c r="W1595" s="356">
        <f t="shared" si="4029"/>
        <v>-37.739999999757856</v>
      </c>
      <c r="X1595" s="361" t="str">
        <f t="shared" si="4041"/>
        <v>NORTE</v>
      </c>
      <c r="Y1595" s="361" t="str">
        <f t="shared" si="4042"/>
        <v>OESTE</v>
      </c>
      <c r="Z1595" s="361" t="str">
        <f t="shared" si="4043"/>
        <v>NOROESTE</v>
      </c>
      <c r="AA1595" s="358">
        <f t="shared" si="4033"/>
        <v>0.99920571882446385</v>
      </c>
      <c r="AB1595" s="359">
        <f t="shared" si="4044"/>
        <v>87.716223943800614</v>
      </c>
      <c r="AC1595" s="360"/>
    </row>
    <row r="1596" spans="1:29" ht="17.25" customHeight="1" x14ac:dyDescent="0.25">
      <c r="A1596" s="345" t="str">
        <f t="shared" si="3901"/>
        <v>MS 401</v>
      </c>
      <c r="B1596" s="661">
        <f t="shared" si="3896"/>
        <v>103</v>
      </c>
      <c r="C1596" s="661" t="str">
        <f t="shared" si="3840"/>
        <v>MS 401-103</v>
      </c>
      <c r="D1596" s="346">
        <v>42027</v>
      </c>
      <c r="E1596" s="347">
        <v>7161893.6365999999</v>
      </c>
      <c r="F1596" s="348">
        <v>665770.05759999994</v>
      </c>
      <c r="G1596" s="348">
        <v>890.03200000000004</v>
      </c>
      <c r="H1596" s="355">
        <f t="shared" si="4035"/>
        <v>2.4513058032660711</v>
      </c>
      <c r="I1596" s="356">
        <f t="shared" si="4036"/>
        <v>37.669366871797614</v>
      </c>
      <c r="J1596" s="356">
        <f t="shared" si="4037"/>
        <v>-0.59999999999718057</v>
      </c>
      <c r="K1596" s="356">
        <f t="shared" si="4038"/>
        <v>-39.299999999991542</v>
      </c>
      <c r="L1596" s="356">
        <f t="shared" si="4039"/>
        <v>0.35018654332372445</v>
      </c>
      <c r="M1596" s="356">
        <f t="shared" si="4040"/>
        <v>8.571428571388294E-2</v>
      </c>
      <c r="N1596" s="361" t="str">
        <f t="shared" si="3908"/>
        <v>ATENÇÃO</v>
      </c>
      <c r="O1596" s="361" t="str">
        <f t="shared" si="3909"/>
        <v>OK</v>
      </c>
      <c r="P1596" s="361" t="str">
        <f t="shared" si="3910"/>
        <v>COND. MIN.</v>
      </c>
      <c r="Q1596" s="361" t="str">
        <f t="shared" si="4027"/>
        <v>COND. MIN.</v>
      </c>
      <c r="R1596" s="625"/>
      <c r="S1596" s="625"/>
      <c r="T1596" s="625"/>
      <c r="U1596" s="625"/>
      <c r="V1596" s="356">
        <f t="shared" si="4028"/>
        <v>-0.839999970048666</v>
      </c>
      <c r="W1596" s="356">
        <f t="shared" si="4029"/>
        <v>-37.660000007599592</v>
      </c>
      <c r="X1596" s="361" t="str">
        <f t="shared" si="4041"/>
        <v>SUL</v>
      </c>
      <c r="Y1596" s="361" t="str">
        <f t="shared" si="4042"/>
        <v>OESTE</v>
      </c>
      <c r="Z1596" s="361" t="str">
        <f t="shared" si="4043"/>
        <v>SUDOESTE</v>
      </c>
      <c r="AA1596" s="358">
        <f t="shared" si="4033"/>
        <v>0.99973453676665769</v>
      </c>
      <c r="AB1596" s="359">
        <f t="shared" si="4044"/>
        <v>88.679770514039689</v>
      </c>
      <c r="AC1596" s="360"/>
    </row>
    <row r="1597" spans="1:29" ht="17.25" customHeight="1" x14ac:dyDescent="0.25">
      <c r="A1597" s="345" t="str">
        <f t="shared" si="3901"/>
        <v>MS 401</v>
      </c>
      <c r="B1597" s="661">
        <f t="shared" si="3896"/>
        <v>104</v>
      </c>
      <c r="C1597" s="661" t="str">
        <f t="shared" si="3840"/>
        <v>MS 401-104</v>
      </c>
      <c r="D1597" s="346">
        <v>42034</v>
      </c>
      <c r="E1597" s="347">
        <v>7161893.6453</v>
      </c>
      <c r="F1597" s="348">
        <v>665770.04969999997</v>
      </c>
      <c r="G1597" s="348">
        <v>890.03</v>
      </c>
      <c r="H1597" s="355">
        <f t="shared" si="4035"/>
        <v>1.1751595705135631</v>
      </c>
      <c r="I1597" s="356">
        <f t="shared" si="4036"/>
        <v>38.450011707919387</v>
      </c>
      <c r="J1597" s="356">
        <f t="shared" si="4037"/>
        <v>-0.20000000000663931</v>
      </c>
      <c r="K1597" s="356">
        <f t="shared" si="4038"/>
        <v>-39.499999999998181</v>
      </c>
      <c r="L1597" s="356">
        <f t="shared" si="4039"/>
        <v>0.16787993864479472</v>
      </c>
      <c r="M1597" s="356">
        <f t="shared" si="4040"/>
        <v>2.8571428572377044E-2</v>
      </c>
      <c r="N1597" s="361" t="str">
        <f t="shared" si="3908"/>
        <v>OK</v>
      </c>
      <c r="O1597" s="361" t="str">
        <f t="shared" si="3909"/>
        <v>OK</v>
      </c>
      <c r="P1597" s="361" t="str">
        <f t="shared" si="3910"/>
        <v>COND. MIN.</v>
      </c>
      <c r="Q1597" s="361" t="str">
        <f t="shared" si="4027"/>
        <v>COND. MIN.</v>
      </c>
      <c r="R1597" s="625"/>
      <c r="S1597" s="625"/>
      <c r="T1597" s="625"/>
      <c r="U1597" s="625"/>
      <c r="V1597" s="356">
        <f t="shared" si="4028"/>
        <v>3.0000042170286179E-2</v>
      </c>
      <c r="W1597" s="356">
        <f t="shared" si="4029"/>
        <v>-38.450000004377216</v>
      </c>
      <c r="X1597" s="361" t="str">
        <f t="shared" si="4041"/>
        <v>NORTE</v>
      </c>
      <c r="Y1597" s="361" t="str">
        <f t="shared" si="4042"/>
        <v>OESTE</v>
      </c>
      <c r="Z1597" s="361" t="str">
        <f t="shared" si="4043"/>
        <v>NOROESTE</v>
      </c>
      <c r="AA1597" s="358">
        <f t="shared" si="4033"/>
        <v>1</v>
      </c>
      <c r="AB1597" s="359">
        <f t="shared" si="4044"/>
        <v>90</v>
      </c>
      <c r="AC1597" s="360"/>
    </row>
    <row r="1598" spans="1:29" ht="17.25" customHeight="1" x14ac:dyDescent="0.25">
      <c r="A1598" s="345" t="str">
        <f t="shared" si="3901"/>
        <v>MS 401</v>
      </c>
      <c r="B1598" s="661">
        <f t="shared" si="3896"/>
        <v>105</v>
      </c>
      <c r="C1598" s="661" t="str">
        <f t="shared" si="3840"/>
        <v>MS 401-105</v>
      </c>
      <c r="D1598" s="346">
        <v>42041</v>
      </c>
      <c r="E1598" s="347">
        <v>7161893.6495000003</v>
      </c>
      <c r="F1598" s="348">
        <v>665770.04399999999</v>
      </c>
      <c r="G1598" s="348">
        <v>890.02800000000002</v>
      </c>
      <c r="H1598" s="355">
        <f t="shared" si="4035"/>
        <v>0.70802544037729742</v>
      </c>
      <c r="I1598" s="356">
        <f t="shared" si="4036"/>
        <v>39.022594740093069</v>
      </c>
      <c r="J1598" s="356">
        <f t="shared" si="4037"/>
        <v>-0.19999999999527063</v>
      </c>
      <c r="K1598" s="356">
        <f t="shared" si="4038"/>
        <v>-39.699999999993452</v>
      </c>
      <c r="L1598" s="356">
        <f t="shared" si="4039"/>
        <v>0.10114649148247105</v>
      </c>
      <c r="M1598" s="356">
        <f t="shared" si="4040"/>
        <v>2.8571428570752948E-2</v>
      </c>
      <c r="N1598" s="361" t="str">
        <f t="shared" si="3908"/>
        <v>OK</v>
      </c>
      <c r="O1598" s="361" t="str">
        <f t="shared" si="3909"/>
        <v>OK</v>
      </c>
      <c r="P1598" s="361" t="str">
        <f t="shared" si="3910"/>
        <v>COND. MIN.</v>
      </c>
      <c r="Q1598" s="361" t="str">
        <f t="shared" si="4027"/>
        <v>COND. MIN.</v>
      </c>
      <c r="R1598" s="625"/>
      <c r="S1598" s="625"/>
      <c r="T1598" s="625"/>
      <c r="U1598" s="625"/>
      <c r="V1598" s="356">
        <f t="shared" si="4028"/>
        <v>0.45000007376074791</v>
      </c>
      <c r="W1598" s="356">
        <f t="shared" si="4029"/>
        <v>-39.020000002346933</v>
      </c>
      <c r="X1598" s="361" t="str">
        <f t="shared" si="4041"/>
        <v>NORTE</v>
      </c>
      <c r="Y1598" s="361" t="str">
        <f t="shared" si="4042"/>
        <v>OESTE</v>
      </c>
      <c r="Z1598" s="361" t="str">
        <f t="shared" si="4043"/>
        <v>NOROESTE</v>
      </c>
      <c r="AA1598" s="358">
        <f t="shared" si="4033"/>
        <v>1</v>
      </c>
      <c r="AB1598" s="359">
        <f t="shared" si="4044"/>
        <v>90</v>
      </c>
      <c r="AC1598" s="360"/>
    </row>
    <row r="1599" spans="1:29" ht="17.25" customHeight="1" x14ac:dyDescent="0.25">
      <c r="A1599" s="345" t="str">
        <f t="shared" si="3901"/>
        <v>MS 401</v>
      </c>
      <c r="B1599" s="661">
        <f t="shared" si="3896"/>
        <v>106</v>
      </c>
      <c r="C1599" s="661" t="str">
        <f t="shared" si="3840"/>
        <v>MS 401-106</v>
      </c>
      <c r="D1599" s="346">
        <v>42048</v>
      </c>
      <c r="E1599" s="347">
        <v>7161893.6497</v>
      </c>
      <c r="F1599" s="348">
        <v>665770.03899999999</v>
      </c>
      <c r="G1599" s="348">
        <v>890.02</v>
      </c>
      <c r="H1599" s="355">
        <f t="shared" ref="H1599:H1600" si="4045">SQRT((E1599-E1598)^2+(F1599-F1598)^2)*100</f>
        <v>0.50039983923526254</v>
      </c>
      <c r="I1599" s="356">
        <f t="shared" ref="I1599:I1600" si="4046">SQRT((E1599-$E$1494)^2+(F1599-$F$1494)^2)*100</f>
        <v>39.522794691920595</v>
      </c>
      <c r="J1599" s="356">
        <f t="shared" ref="J1599:J1600" si="4047">(G1599-G1598)*100</f>
        <v>-0.80000000000381988</v>
      </c>
      <c r="K1599" s="356">
        <f t="shared" ref="K1599:K1600" si="4048">(G1599-$G$1494)*100</f>
        <v>-40.499999999997272</v>
      </c>
      <c r="L1599" s="356">
        <f t="shared" ref="L1599:L1600" si="4049">H1599/(D1599-D1598)</f>
        <v>7.1485691319323225E-2</v>
      </c>
      <c r="M1599" s="356">
        <f t="shared" ref="M1599:M1600" si="4050">ABS(J1599/(D1599-D1598))</f>
        <v>0.11428571428625998</v>
      </c>
      <c r="N1599" s="361" t="str">
        <f t="shared" si="3908"/>
        <v>OK</v>
      </c>
      <c r="O1599" s="361" t="str">
        <f t="shared" si="3909"/>
        <v>OK</v>
      </c>
      <c r="P1599" s="361" t="str">
        <f t="shared" si="3910"/>
        <v>COND. MIN.</v>
      </c>
      <c r="Q1599" s="361" t="str">
        <f t="shared" si="4027"/>
        <v>COND. MIN.</v>
      </c>
      <c r="R1599" s="625"/>
      <c r="S1599" s="625"/>
      <c r="T1599" s="625"/>
      <c r="U1599" s="625"/>
      <c r="V1599" s="356">
        <f t="shared" si="4028"/>
        <v>0.47000003978610039</v>
      </c>
      <c r="W1599" s="356">
        <f t="shared" si="4029"/>
        <v>-39.520000002812594</v>
      </c>
      <c r="X1599" s="361" t="str">
        <f t="shared" ref="X1599:X1600" si="4051">IF(V1599&gt;0,"NORTE","SUL")</f>
        <v>NORTE</v>
      </c>
      <c r="Y1599" s="361" t="str">
        <f t="shared" ref="Y1599:Y1600" si="4052">IF(W1599&gt;0,"LESTE","OESTE")</f>
        <v>OESTE</v>
      </c>
      <c r="Z1599" s="361" t="str">
        <f t="shared" ref="Z1599:Z1600" si="4053">IF(AND(X1599="SUL", Y1599="LESTE"),"SUDESTE", IF(AND(X1599="SUL", Y1599="OESTE"), "SUDOESTE", IF(AND(X1599="NORTE", Y1599="LESTE"), "NORDESTE", "NOROESTE")))</f>
        <v>NOROESTE</v>
      </c>
      <c r="AA1599" s="358">
        <f t="shared" si="4033"/>
        <v>1</v>
      </c>
      <c r="AB1599" s="359">
        <f t="shared" ref="AB1599:AB1600" si="4054">DEGREES(ASIN(AA1599))</f>
        <v>90</v>
      </c>
      <c r="AC1599" s="360"/>
    </row>
    <row r="1600" spans="1:29" ht="17.25" customHeight="1" x14ac:dyDescent="0.25">
      <c r="A1600" s="345" t="str">
        <f t="shared" si="3901"/>
        <v>MS 401</v>
      </c>
      <c r="B1600" s="661">
        <f t="shared" si="3896"/>
        <v>107</v>
      </c>
      <c r="C1600" s="661" t="str">
        <f t="shared" si="3840"/>
        <v>MS 401-107</v>
      </c>
      <c r="D1600" s="346">
        <v>42055</v>
      </c>
      <c r="E1600" s="347">
        <v>7161893.6498999996</v>
      </c>
      <c r="F1600" s="348">
        <v>665770.03390000004</v>
      </c>
      <c r="G1600" s="348">
        <v>890.01199999999994</v>
      </c>
      <c r="H1600" s="355">
        <f t="shared" si="4045"/>
        <v>0.51039199999929696</v>
      </c>
      <c r="I1600" s="356">
        <f t="shared" si="4046"/>
        <v>40.032998886420792</v>
      </c>
      <c r="J1600" s="356">
        <f t="shared" si="4047"/>
        <v>-0.80000000000381988</v>
      </c>
      <c r="K1600" s="356">
        <f t="shared" si="4048"/>
        <v>-41.300000000001091</v>
      </c>
      <c r="L1600" s="356">
        <f t="shared" si="4049"/>
        <v>7.2913142857042423E-2</v>
      </c>
      <c r="M1600" s="356">
        <f t="shared" si="4050"/>
        <v>0.11428571428625998</v>
      </c>
      <c r="N1600" s="361" t="str">
        <f t="shared" si="3908"/>
        <v>OK</v>
      </c>
      <c r="O1600" s="361" t="str">
        <f t="shared" si="3909"/>
        <v>OK</v>
      </c>
      <c r="P1600" s="361" t="str">
        <f t="shared" si="3910"/>
        <v>COND. MIN.</v>
      </c>
      <c r="Q1600" s="361" t="str">
        <f t="shared" si="4027"/>
        <v>COND. MIN.</v>
      </c>
      <c r="R1600" s="625"/>
      <c r="S1600" s="625"/>
      <c r="T1600" s="625"/>
      <c r="U1600" s="625"/>
      <c r="V1600" s="356">
        <f t="shared" si="4028"/>
        <v>0.49000000581145287</v>
      </c>
      <c r="W1600" s="356">
        <f t="shared" si="4029"/>
        <v>-40.029999997932464</v>
      </c>
      <c r="X1600" s="361" t="str">
        <f t="shared" si="4051"/>
        <v>NORTE</v>
      </c>
      <c r="Y1600" s="361" t="str">
        <f t="shared" si="4052"/>
        <v>OESTE</v>
      </c>
      <c r="Z1600" s="361" t="str">
        <f t="shared" si="4053"/>
        <v>NOROESTE</v>
      </c>
      <c r="AA1600" s="358">
        <f t="shared" si="4033"/>
        <v>1</v>
      </c>
      <c r="AB1600" s="359">
        <f t="shared" si="4054"/>
        <v>90</v>
      </c>
      <c r="AC1600" s="360"/>
    </row>
    <row r="1601" spans="1:29" ht="17.25" customHeight="1" x14ac:dyDescent="0.25">
      <c r="A1601" s="345" t="str">
        <f t="shared" si="3901"/>
        <v>MS 401</v>
      </c>
      <c r="B1601" s="661">
        <f t="shared" si="3896"/>
        <v>108</v>
      </c>
      <c r="C1601" s="661" t="str">
        <f t="shared" si="3840"/>
        <v>MS 401-108</v>
      </c>
      <c r="D1601" s="346">
        <f t="shared" ref="D1601:D1613" si="4055">D113</f>
        <v>42062</v>
      </c>
      <c r="E1601" s="347">
        <v>7161893.6546999998</v>
      </c>
      <c r="F1601" s="348">
        <v>665770.03630000004</v>
      </c>
      <c r="G1601" s="348">
        <v>890.01099999999997</v>
      </c>
      <c r="H1601" s="355">
        <f t="shared" ref="H1601:H1604" si="4056">SQRT((E1601-E1600)^2+(F1601-F1600)^2)*100</f>
        <v>0.53665633488350528</v>
      </c>
      <c r="I1601" s="356">
        <f t="shared" ref="I1601:I1604" si="4057">SQRT((E1601-$E$1494)^2+(F1601-$F$1494)^2)*100</f>
        <v>39.801821565227883</v>
      </c>
      <c r="J1601" s="356">
        <f t="shared" ref="J1601:J1604" si="4058">(G1601-G1600)*100</f>
        <v>-9.9999999997635314E-2</v>
      </c>
      <c r="K1601" s="356">
        <f t="shared" ref="K1601:K1604" si="4059">(G1601-$G$1494)*100</f>
        <v>-41.399999999998727</v>
      </c>
      <c r="L1601" s="356">
        <f t="shared" ref="L1601:L1604" si="4060">H1601/(D1601-D1600)</f>
        <v>7.6665190697643618E-2</v>
      </c>
      <c r="M1601" s="356">
        <f t="shared" ref="M1601:M1604" si="4061">ABS(J1601/(D1601-D1600))</f>
        <v>1.4285714285376474E-2</v>
      </c>
      <c r="N1601" s="361" t="str">
        <f t="shared" si="3908"/>
        <v>OK</v>
      </c>
      <c r="O1601" s="361" t="str">
        <f t="shared" si="3909"/>
        <v>OK</v>
      </c>
      <c r="P1601" s="361" t="str">
        <f t="shared" si="3910"/>
        <v>COND. MIN.</v>
      </c>
      <c r="Q1601" s="361" t="str">
        <f t="shared" si="4027"/>
        <v>COND. MIN.</v>
      </c>
      <c r="R1601" s="625"/>
      <c r="S1601" s="625"/>
      <c r="T1601" s="625"/>
      <c r="U1601" s="625"/>
      <c r="V1601" s="356">
        <f t="shared" si="4028"/>
        <v>0.97000002861022949</v>
      </c>
      <c r="W1601" s="356">
        <f t="shared" si="4029"/>
        <v>-39.789999998174608</v>
      </c>
      <c r="X1601" s="361" t="str">
        <f t="shared" ref="X1601:X1604" si="4062">IF(V1601&gt;0,"NORTE","SUL")</f>
        <v>NORTE</v>
      </c>
      <c r="Y1601" s="361" t="str">
        <f t="shared" ref="Y1601:Y1604" si="4063">IF(W1601&gt;0,"LESTE","OESTE")</f>
        <v>OESTE</v>
      </c>
      <c r="Z1601" s="361" t="str">
        <f t="shared" ref="Z1601:Z1604" si="4064">IF(AND(X1601="SUL", Y1601="LESTE"),"SUDESTE", IF(AND(X1601="SUL", Y1601="OESTE"), "SUDOESTE", IF(AND(X1601="NORTE", Y1601="LESTE"), "NORDESTE", "NOROESTE")))</f>
        <v>NOROESTE</v>
      </c>
      <c r="AA1601" s="358">
        <f t="shared" si="4033"/>
        <v>0.99974874371859301</v>
      </c>
      <c r="AB1601" s="359">
        <f t="shared" ref="AB1601:AB1604" si="4065">DEGREES(ASIN(AA1601))</f>
        <v>88.715585535087669</v>
      </c>
      <c r="AC1601" s="360"/>
    </row>
    <row r="1602" spans="1:29" ht="17.25" customHeight="1" x14ac:dyDescent="0.25">
      <c r="A1602" s="345" t="str">
        <f t="shared" si="3901"/>
        <v>MS 401</v>
      </c>
      <c r="B1602" s="661">
        <f t="shared" si="3896"/>
        <v>109</v>
      </c>
      <c r="C1602" s="661" t="str">
        <f t="shared" si="3840"/>
        <v>MS 401-109</v>
      </c>
      <c r="D1602" s="346">
        <f t="shared" si="4055"/>
        <v>42069</v>
      </c>
      <c r="E1602" s="347">
        <v>7161893.6595000001</v>
      </c>
      <c r="F1602" s="348">
        <v>665770.03870000003</v>
      </c>
      <c r="G1602" s="348">
        <v>890.01</v>
      </c>
      <c r="H1602" s="355">
        <f t="shared" si="4056"/>
        <v>0.53665633488350528</v>
      </c>
      <c r="I1602" s="356">
        <f t="shared" si="4057"/>
        <v>39.576571352554673</v>
      </c>
      <c r="J1602" s="356">
        <f t="shared" si="4058"/>
        <v>-9.9999999997635314E-2</v>
      </c>
      <c r="K1602" s="356">
        <f t="shared" si="4059"/>
        <v>-41.499999999996362</v>
      </c>
      <c r="L1602" s="356">
        <f t="shared" si="4060"/>
        <v>7.6665190697643618E-2</v>
      </c>
      <c r="M1602" s="356">
        <f t="shared" si="4061"/>
        <v>1.4285714285376474E-2</v>
      </c>
      <c r="N1602" s="361" t="str">
        <f t="shared" si="3908"/>
        <v>OK</v>
      </c>
      <c r="O1602" s="361" t="str">
        <f t="shared" si="3909"/>
        <v>OK</v>
      </c>
      <c r="P1602" s="361" t="str">
        <f t="shared" si="3910"/>
        <v>COND. MIN.</v>
      </c>
      <c r="Q1602" s="361" t="str">
        <f t="shared" si="4027"/>
        <v>COND. MIN.</v>
      </c>
      <c r="R1602" s="625"/>
      <c r="S1602" s="625"/>
      <c r="T1602" s="625"/>
      <c r="U1602" s="625"/>
      <c r="V1602" s="356">
        <f t="shared" si="4028"/>
        <v>1.4500000514090061</v>
      </c>
      <c r="W1602" s="356">
        <f t="shared" si="4029"/>
        <v>-39.549999998416752</v>
      </c>
      <c r="X1602" s="361" t="str">
        <f t="shared" si="4062"/>
        <v>NORTE</v>
      </c>
      <c r="Y1602" s="361" t="str">
        <f t="shared" si="4063"/>
        <v>OESTE</v>
      </c>
      <c r="Z1602" s="361" t="str">
        <f t="shared" si="4064"/>
        <v>NOROESTE</v>
      </c>
      <c r="AA1602" s="358">
        <f t="shared" si="4033"/>
        <v>0.99924204143506823</v>
      </c>
      <c r="AB1602" s="359">
        <f t="shared" si="4065"/>
        <v>87.769060474638877</v>
      </c>
      <c r="AC1602" s="360"/>
    </row>
    <row r="1603" spans="1:29" ht="17.25" customHeight="1" x14ac:dyDescent="0.25">
      <c r="A1603" s="345" t="str">
        <f t="shared" si="3901"/>
        <v>MS 401</v>
      </c>
      <c r="B1603" s="661">
        <f t="shared" si="3896"/>
        <v>110</v>
      </c>
      <c r="C1603" s="661" t="str">
        <f t="shared" si="3840"/>
        <v>MS 401-110</v>
      </c>
      <c r="D1603" s="346">
        <f t="shared" si="4055"/>
        <v>42076</v>
      </c>
      <c r="E1603" s="347">
        <v>7161893.6436000001</v>
      </c>
      <c r="F1603" s="348">
        <v>665770.02</v>
      </c>
      <c r="G1603" s="348">
        <v>890.00699999999995</v>
      </c>
      <c r="H1603" s="355">
        <f t="shared" si="4056"/>
        <v>2.4545875427796093</v>
      </c>
      <c r="I1603" s="356">
        <f t="shared" si="4057"/>
        <v>41.420236599751476</v>
      </c>
      <c r="J1603" s="356">
        <f t="shared" si="4058"/>
        <v>-0.30000000000427463</v>
      </c>
      <c r="K1603" s="356">
        <f t="shared" si="4059"/>
        <v>-41.800000000000637</v>
      </c>
      <c r="L1603" s="356">
        <f t="shared" si="4060"/>
        <v>0.35065536325422991</v>
      </c>
      <c r="M1603" s="356">
        <f t="shared" si="4061"/>
        <v>4.2857142857753515E-2</v>
      </c>
      <c r="N1603" s="361" t="str">
        <f t="shared" si="3908"/>
        <v>ATENÇÃO</v>
      </c>
      <c r="O1603" s="361" t="str">
        <f t="shared" si="3909"/>
        <v>OK</v>
      </c>
      <c r="P1603" s="361" t="str">
        <f t="shared" si="3910"/>
        <v>COND. MIN.</v>
      </c>
      <c r="Q1603" s="361" t="str">
        <f t="shared" si="4027"/>
        <v>COND. MIN.</v>
      </c>
      <c r="R1603" s="625"/>
      <c r="S1603" s="625"/>
      <c r="T1603" s="625"/>
      <c r="U1603" s="625"/>
      <c r="V1603" s="356">
        <f t="shared" si="4028"/>
        <v>-0.13999994844198227</v>
      </c>
      <c r="W1603" s="356">
        <f t="shared" si="4029"/>
        <v>-41.419999999925494</v>
      </c>
      <c r="X1603" s="361" t="str">
        <f t="shared" si="4062"/>
        <v>SUL</v>
      </c>
      <c r="Y1603" s="361" t="str">
        <f t="shared" si="4063"/>
        <v>OESTE</v>
      </c>
      <c r="Z1603" s="361" t="str">
        <f t="shared" si="4064"/>
        <v>SUDOESTE</v>
      </c>
      <c r="AA1603" s="358">
        <f t="shared" si="4033"/>
        <v>1</v>
      </c>
      <c r="AB1603" s="359">
        <f t="shared" si="4065"/>
        <v>90</v>
      </c>
      <c r="AC1603" s="360"/>
    </row>
    <row r="1604" spans="1:29" ht="12.75" x14ac:dyDescent="0.25">
      <c r="A1604" s="345" t="str">
        <f t="shared" si="3901"/>
        <v>MS 401</v>
      </c>
      <c r="B1604" s="661">
        <f t="shared" si="3896"/>
        <v>111</v>
      </c>
      <c r="C1604" s="661" t="str">
        <f t="shared" ref="C1604:C1667" si="4066">A1604&amp;"-"&amp;B1604</f>
        <v>MS 401-111</v>
      </c>
      <c r="D1604" s="346">
        <f t="shared" si="4055"/>
        <v>42083</v>
      </c>
      <c r="E1604" s="347">
        <v>7161893.6627000002</v>
      </c>
      <c r="F1604" s="348">
        <v>665770.05310000002</v>
      </c>
      <c r="G1604" s="348">
        <v>890.00300000000004</v>
      </c>
      <c r="H1604" s="355">
        <f t="shared" si="4056"/>
        <v>3.8215441980777332</v>
      </c>
      <c r="I1604" s="356">
        <f t="shared" si="4057"/>
        <v>38.151081245829133</v>
      </c>
      <c r="J1604" s="356">
        <f t="shared" si="4058"/>
        <v>-0.39999999999054126</v>
      </c>
      <c r="K1604" s="356">
        <f t="shared" si="4059"/>
        <v>-42.199999999991178</v>
      </c>
      <c r="L1604" s="356">
        <f t="shared" si="4060"/>
        <v>0.54593488543967617</v>
      </c>
      <c r="M1604" s="356">
        <f t="shared" si="4061"/>
        <v>5.7142857141505896E-2</v>
      </c>
      <c r="N1604" s="361" t="str">
        <f t="shared" si="3908"/>
        <v>ATENÇÃO</v>
      </c>
      <c r="O1604" s="361" t="str">
        <f t="shared" si="3909"/>
        <v>OK</v>
      </c>
      <c r="P1604" s="361" t="str">
        <f t="shared" si="3910"/>
        <v>COND. MIN.</v>
      </c>
      <c r="Q1604" s="361" t="str">
        <f t="shared" si="4027"/>
        <v>COND. MIN.</v>
      </c>
      <c r="R1604" s="625"/>
      <c r="S1604" s="625"/>
      <c r="T1604" s="625"/>
      <c r="U1604" s="625"/>
      <c r="V1604" s="356">
        <f t="shared" si="4028"/>
        <v>1.7700000666081905</v>
      </c>
      <c r="W1604" s="356">
        <f t="shared" si="4029"/>
        <v>-38.109999999869615</v>
      </c>
      <c r="X1604" s="361" t="str">
        <f t="shared" si="4062"/>
        <v>NORTE</v>
      </c>
      <c r="Y1604" s="361" t="str">
        <f t="shared" si="4063"/>
        <v>OESTE</v>
      </c>
      <c r="Z1604" s="361" t="str">
        <f t="shared" si="4064"/>
        <v>NOROESTE</v>
      </c>
      <c r="AA1604" s="358">
        <f t="shared" si="4033"/>
        <v>0.99895150720838799</v>
      </c>
      <c r="AB1604" s="359">
        <f t="shared" si="4065"/>
        <v>87.376033366206684</v>
      </c>
      <c r="AC1604" s="360"/>
    </row>
    <row r="1605" spans="1:29" ht="17.25" customHeight="1" x14ac:dyDescent="0.25">
      <c r="A1605" s="345" t="str">
        <f t="shared" si="3901"/>
        <v>MS 401</v>
      </c>
      <c r="B1605" s="661">
        <f t="shared" si="3896"/>
        <v>112</v>
      </c>
      <c r="C1605" s="661" t="str">
        <f t="shared" si="4066"/>
        <v>MS 401-112</v>
      </c>
      <c r="D1605" s="346">
        <f t="shared" si="4055"/>
        <v>42090</v>
      </c>
      <c r="E1605" s="347">
        <v>7161893.6457000002</v>
      </c>
      <c r="F1605" s="348">
        <v>665769.99950000003</v>
      </c>
      <c r="G1605" s="348">
        <v>890.00400000000002</v>
      </c>
      <c r="H1605" s="355">
        <f t="shared" ref="H1605:H1606" si="4067">SQRT((E1605-E1604)^2+(F1605-F1604)^2)*100</f>
        <v>5.6231307988604895</v>
      </c>
      <c r="I1605" s="356">
        <f t="shared" ref="I1605:I1606" si="4068">SQRT((E1605-$E$1494)^2+(F1605-$F$1494)^2)*100</f>
        <v>43.470056359122708</v>
      </c>
      <c r="J1605" s="356">
        <f t="shared" ref="J1605:J1606" si="4069">(G1605-G1604)*100</f>
        <v>9.9999999997635314E-2</v>
      </c>
      <c r="K1605" s="356">
        <f t="shared" ref="K1605:K1606" si="4070">(G1605-$G$1494)*100</f>
        <v>-42.099999999993543</v>
      </c>
      <c r="L1605" s="356">
        <f t="shared" ref="L1605:L1606" si="4071">H1605/(D1605-D1604)</f>
        <v>0.8033043998372128</v>
      </c>
      <c r="M1605" s="356">
        <f t="shared" ref="M1605:M1606" si="4072">ABS(J1605/(D1605-D1604))</f>
        <v>1.4285714285376474E-2</v>
      </c>
      <c r="N1605" s="361" t="str">
        <f t="shared" si="3908"/>
        <v>ATENÇÃO</v>
      </c>
      <c r="O1605" s="361" t="str">
        <f t="shared" si="3909"/>
        <v>OK</v>
      </c>
      <c r="P1605" s="361" t="str">
        <f t="shared" si="3910"/>
        <v>COND. MIN.</v>
      </c>
      <c r="Q1605" s="361" t="str">
        <f t="shared" si="4027"/>
        <v>COND. MIN.</v>
      </c>
      <c r="R1605" s="625"/>
      <c r="S1605" s="625"/>
      <c r="T1605" s="625"/>
      <c r="U1605" s="625"/>
      <c r="V1605" s="356">
        <f t="shared" si="4028"/>
        <v>7.0000067353248596E-2</v>
      </c>
      <c r="W1605" s="356">
        <f t="shared" si="4029"/>
        <v>-43.469999998342246</v>
      </c>
      <c r="X1605" s="361" t="str">
        <f t="shared" ref="X1605:X1606" si="4073">IF(V1605&gt;0,"NORTE","SUL")</f>
        <v>NORTE</v>
      </c>
      <c r="Y1605" s="361" t="str">
        <f t="shared" ref="Y1605:Y1606" si="4074">IF(W1605&gt;0,"LESTE","OESTE")</f>
        <v>OESTE</v>
      </c>
      <c r="Z1605" s="361" t="str">
        <f t="shared" ref="Z1605:Z1606" si="4075">IF(AND(X1605="SUL", Y1605="LESTE"),"SUDESTE", IF(AND(X1605="SUL", Y1605="OESTE"), "SUDOESTE", IF(AND(X1605="NORTE", Y1605="LESTE"), "NORDESTE", "NOROESTE")))</f>
        <v>NOROESTE</v>
      </c>
      <c r="AA1605" s="358">
        <f t="shared" si="4033"/>
        <v>1</v>
      </c>
      <c r="AB1605" s="359">
        <f t="shared" ref="AB1605:AB1606" si="4076">DEGREES(ASIN(AA1605))</f>
        <v>90</v>
      </c>
      <c r="AC1605" s="360"/>
    </row>
    <row r="1606" spans="1:29" ht="17.25" customHeight="1" x14ac:dyDescent="0.25">
      <c r="A1606" s="345" t="str">
        <f t="shared" si="3901"/>
        <v>MS 401</v>
      </c>
      <c r="B1606" s="661">
        <f t="shared" si="3896"/>
        <v>113</v>
      </c>
      <c r="C1606" s="661" t="str">
        <f t="shared" si="4066"/>
        <v>MS 401-113</v>
      </c>
      <c r="D1606" s="346">
        <f t="shared" si="4055"/>
        <v>42097</v>
      </c>
      <c r="E1606" s="347">
        <v>7161893.6491999999</v>
      </c>
      <c r="F1606" s="348">
        <v>665770.04040000006</v>
      </c>
      <c r="G1606" s="348">
        <v>889.99400000000003</v>
      </c>
      <c r="H1606" s="355">
        <f t="shared" si="4067"/>
        <v>4.1049482326568603</v>
      </c>
      <c r="I1606" s="356">
        <f t="shared" si="4068"/>
        <v>39.382239648404074</v>
      </c>
      <c r="J1606" s="356">
        <f t="shared" si="4069"/>
        <v>-0.99999999999909051</v>
      </c>
      <c r="K1606" s="356">
        <f t="shared" si="4070"/>
        <v>-43.099999999992633</v>
      </c>
      <c r="L1606" s="356">
        <f t="shared" si="4071"/>
        <v>0.58642117609383715</v>
      </c>
      <c r="M1606" s="356">
        <f t="shared" si="4072"/>
        <v>0.14285714285701293</v>
      </c>
      <c r="N1606" s="361" t="str">
        <f t="shared" si="3908"/>
        <v>ATENÇÃO</v>
      </c>
      <c r="O1606" s="361" t="str">
        <f t="shared" si="3909"/>
        <v>OK</v>
      </c>
      <c r="P1606" s="361" t="str">
        <f t="shared" si="3910"/>
        <v>COND. MIN.</v>
      </c>
      <c r="Q1606" s="361" t="str">
        <f t="shared" si="4027"/>
        <v>COND. MIN.</v>
      </c>
      <c r="R1606" s="625"/>
      <c r="S1606" s="625"/>
      <c r="T1606" s="625"/>
      <c r="U1606" s="625"/>
      <c r="V1606" s="356">
        <f t="shared" si="4028"/>
        <v>0.42000003159046173</v>
      </c>
      <c r="W1606" s="356">
        <f t="shared" si="4029"/>
        <v>-39.379999996162951</v>
      </c>
      <c r="X1606" s="361" t="str">
        <f t="shared" si="4073"/>
        <v>NORTE</v>
      </c>
      <c r="Y1606" s="361" t="str">
        <f t="shared" si="4074"/>
        <v>OESTE</v>
      </c>
      <c r="Z1606" s="361" t="str">
        <f t="shared" si="4075"/>
        <v>NOROESTE</v>
      </c>
      <c r="AA1606" s="358">
        <f t="shared" si="4033"/>
        <v>1</v>
      </c>
      <c r="AB1606" s="359">
        <f t="shared" si="4076"/>
        <v>90</v>
      </c>
      <c r="AC1606" s="360"/>
    </row>
    <row r="1607" spans="1:29" ht="17.25" customHeight="1" x14ac:dyDescent="0.25">
      <c r="A1607" s="345" t="str">
        <f t="shared" si="3901"/>
        <v>MS 401</v>
      </c>
      <c r="B1607" s="661">
        <f t="shared" si="3896"/>
        <v>114</v>
      </c>
      <c r="C1607" s="661" t="str">
        <f t="shared" si="4066"/>
        <v>MS 401-114</v>
      </c>
      <c r="D1607" s="346">
        <f t="shared" si="4055"/>
        <v>42104</v>
      </c>
      <c r="E1607" s="347">
        <v>7161893.6494000005</v>
      </c>
      <c r="F1607" s="348">
        <v>665770.02170000004</v>
      </c>
      <c r="G1607" s="348">
        <v>889.99199999999996</v>
      </c>
      <c r="H1607" s="355">
        <f t="shared" ref="H1607:H1609" si="4077">SQRT((E1607-E1606)^2+(F1607-F1606)^2)*100</f>
        <v>1.8701069509546788</v>
      </c>
      <c r="I1607" s="356">
        <f t="shared" ref="I1607:I1609" si="4078">SQRT((E1607-$E$1494)^2+(F1607-$F$1494)^2)*100</f>
        <v>41.252346598560585</v>
      </c>
      <c r="J1607" s="356">
        <f t="shared" ref="J1607:J1609" si="4079">(G1607-G1606)*100</f>
        <v>-0.20000000000663931</v>
      </c>
      <c r="K1607" s="356">
        <f t="shared" ref="K1607:K1609" si="4080">(G1607-$G$1494)*100</f>
        <v>-43.299999999999272</v>
      </c>
      <c r="L1607" s="356">
        <f t="shared" ref="L1607:L1609" si="4081">H1607/(D1607-D1606)</f>
        <v>0.26715813585066839</v>
      </c>
      <c r="M1607" s="356">
        <f t="shared" ref="M1607:M1609" si="4082">ABS(J1607/(D1607-D1606))</f>
        <v>2.8571428572377044E-2</v>
      </c>
      <c r="N1607" s="361" t="str">
        <f t="shared" si="3908"/>
        <v>ATENÇÃO</v>
      </c>
      <c r="O1607" s="361" t="str">
        <f t="shared" si="3909"/>
        <v>OK</v>
      </c>
      <c r="P1607" s="361" t="str">
        <f t="shared" si="3910"/>
        <v>COND. MIN.</v>
      </c>
      <c r="Q1607" s="361" t="str">
        <f t="shared" si="4027"/>
        <v>COND. MIN.</v>
      </c>
      <c r="R1607" s="625"/>
      <c r="S1607" s="625"/>
      <c r="T1607" s="625"/>
      <c r="U1607" s="625"/>
      <c r="V1607" s="356">
        <f t="shared" si="4028"/>
        <v>0.44000009074807167</v>
      </c>
      <c r="W1607" s="356">
        <f t="shared" si="4029"/>
        <v>-41.249999997671694</v>
      </c>
      <c r="X1607" s="361" t="str">
        <f t="shared" ref="X1607:X1609" si="4083">IF(V1607&gt;0,"NORTE","SUL")</f>
        <v>NORTE</v>
      </c>
      <c r="Y1607" s="361" t="str">
        <f t="shared" ref="Y1607:Y1609" si="4084">IF(W1607&gt;0,"LESTE","OESTE")</f>
        <v>OESTE</v>
      </c>
      <c r="Z1607" s="361" t="str">
        <f t="shared" ref="Z1607:Z1609" si="4085">IF(AND(X1607="SUL", Y1607="LESTE"),"SUDESTE", IF(AND(X1607="SUL", Y1607="OESTE"), "SUDOESTE", IF(AND(X1607="NORTE", Y1607="LESTE"), "NORDESTE", "NOROESTE")))</f>
        <v>NOROESTE</v>
      </c>
      <c r="AA1607" s="358">
        <f t="shared" si="4033"/>
        <v>1</v>
      </c>
      <c r="AB1607" s="359">
        <f t="shared" ref="AB1607:AB1609" si="4086">DEGREES(ASIN(AA1607))</f>
        <v>90</v>
      </c>
      <c r="AC1607" s="360"/>
    </row>
    <row r="1608" spans="1:29" ht="17.25" customHeight="1" x14ac:dyDescent="0.25">
      <c r="A1608" s="345" t="str">
        <f t="shared" si="3901"/>
        <v>MS 401</v>
      </c>
      <c r="B1608" s="661">
        <f t="shared" si="3896"/>
        <v>115</v>
      </c>
      <c r="C1608" s="661" t="str">
        <f t="shared" si="4066"/>
        <v>MS 401-115</v>
      </c>
      <c r="D1608" s="346">
        <f t="shared" si="4055"/>
        <v>42111</v>
      </c>
      <c r="E1608" s="347">
        <v>7161893.6486999998</v>
      </c>
      <c r="F1608" s="348">
        <v>665770.02509999997</v>
      </c>
      <c r="G1608" s="348">
        <v>889.99099999999999</v>
      </c>
      <c r="H1608" s="355">
        <f t="shared" si="4077"/>
        <v>0.34713110574880257</v>
      </c>
      <c r="I1608" s="356">
        <f t="shared" si="4078"/>
        <v>40.911673155842799</v>
      </c>
      <c r="J1608" s="356">
        <f t="shared" si="4079"/>
        <v>-9.9999999997635314E-2</v>
      </c>
      <c r="K1608" s="356">
        <f t="shared" si="4080"/>
        <v>-43.399999999996908</v>
      </c>
      <c r="L1608" s="356">
        <f t="shared" si="4081"/>
        <v>4.9590157964114652E-2</v>
      </c>
      <c r="M1608" s="356">
        <f t="shared" si="4082"/>
        <v>1.4285714285376474E-2</v>
      </c>
      <c r="N1608" s="361" t="str">
        <f t="shared" si="3908"/>
        <v>OK</v>
      </c>
      <c r="O1608" s="361" t="str">
        <f t="shared" si="3909"/>
        <v>OK</v>
      </c>
      <c r="P1608" s="361" t="str">
        <f t="shared" si="3910"/>
        <v>COND. MIN.</v>
      </c>
      <c r="Q1608" s="361" t="str">
        <f t="shared" si="4027"/>
        <v>COND. MIN.</v>
      </c>
      <c r="R1608" s="625"/>
      <c r="S1608" s="625"/>
      <c r="T1608" s="625"/>
      <c r="U1608" s="625"/>
      <c r="V1608" s="356">
        <f t="shared" si="4028"/>
        <v>0.37000002339482307</v>
      </c>
      <c r="W1608" s="356">
        <f t="shared" si="4029"/>
        <v>-40.910000004805624</v>
      </c>
      <c r="X1608" s="361" t="str">
        <f t="shared" si="4083"/>
        <v>NORTE</v>
      </c>
      <c r="Y1608" s="361" t="str">
        <f t="shared" si="4084"/>
        <v>OESTE</v>
      </c>
      <c r="Z1608" s="361" t="str">
        <f t="shared" si="4085"/>
        <v>NOROESTE</v>
      </c>
      <c r="AA1608" s="358">
        <f t="shared" si="4033"/>
        <v>1</v>
      </c>
      <c r="AB1608" s="359">
        <f t="shared" si="4086"/>
        <v>90</v>
      </c>
      <c r="AC1608" s="360"/>
    </row>
    <row r="1609" spans="1:29" ht="17.25" customHeight="1" x14ac:dyDescent="0.25">
      <c r="A1609" s="345" t="str">
        <f t="shared" si="3901"/>
        <v>MS 401</v>
      </c>
      <c r="B1609" s="661">
        <f t="shared" si="3896"/>
        <v>116</v>
      </c>
      <c r="C1609" s="661" t="str">
        <f t="shared" si="4066"/>
        <v>MS 401-116</v>
      </c>
      <c r="D1609" s="346">
        <f t="shared" si="4055"/>
        <v>42118</v>
      </c>
      <c r="E1609" s="347">
        <v>7161893.6432999996</v>
      </c>
      <c r="F1609" s="348">
        <v>665770.03619999997</v>
      </c>
      <c r="G1609" s="348">
        <v>889.98400000000004</v>
      </c>
      <c r="H1609" s="355">
        <f t="shared" si="4077"/>
        <v>1.2343824431155734</v>
      </c>
      <c r="I1609" s="356">
        <f t="shared" si="4078"/>
        <v>39.800363068100872</v>
      </c>
      <c r="J1609" s="356">
        <f t="shared" si="4079"/>
        <v>-0.69999999999481588</v>
      </c>
      <c r="K1609" s="356">
        <f t="shared" si="4080"/>
        <v>-44.099999999991724</v>
      </c>
      <c r="L1609" s="356">
        <f t="shared" si="4081"/>
        <v>0.17634034901651049</v>
      </c>
      <c r="M1609" s="356">
        <f t="shared" si="4082"/>
        <v>9.9999999999259417E-2</v>
      </c>
      <c r="N1609" s="361" t="str">
        <f t="shared" si="3908"/>
        <v>OK</v>
      </c>
      <c r="O1609" s="361" t="str">
        <f t="shared" si="3909"/>
        <v>OK</v>
      </c>
      <c r="P1609" s="361" t="str">
        <f t="shared" si="3910"/>
        <v>COND. MIN.</v>
      </c>
      <c r="Q1609" s="361" t="str">
        <f t="shared" si="4027"/>
        <v>COND. MIN.</v>
      </c>
      <c r="R1609" s="625"/>
      <c r="S1609" s="625"/>
      <c r="T1609" s="625"/>
      <c r="U1609" s="625"/>
      <c r="V1609" s="356">
        <f t="shared" si="4028"/>
        <v>-0.16999999061226845</v>
      </c>
      <c r="W1609" s="356">
        <f t="shared" si="4029"/>
        <v>-39.800000004470348</v>
      </c>
      <c r="X1609" s="361" t="str">
        <f t="shared" si="4083"/>
        <v>SUL</v>
      </c>
      <c r="Y1609" s="361" t="str">
        <f t="shared" si="4084"/>
        <v>OESTE</v>
      </c>
      <c r="Z1609" s="361" t="str">
        <f t="shared" si="4085"/>
        <v>SUDOESTE</v>
      </c>
      <c r="AA1609" s="358">
        <f t="shared" si="4033"/>
        <v>1</v>
      </c>
      <c r="AB1609" s="359">
        <f t="shared" si="4086"/>
        <v>90</v>
      </c>
      <c r="AC1609" s="360"/>
    </row>
    <row r="1610" spans="1:29" ht="17.25" customHeight="1" x14ac:dyDescent="0.25">
      <c r="A1610" s="345" t="str">
        <f t="shared" si="3901"/>
        <v>MS 401</v>
      </c>
      <c r="B1610" s="661">
        <f t="shared" si="3896"/>
        <v>117</v>
      </c>
      <c r="C1610" s="661" t="str">
        <f t="shared" si="4066"/>
        <v>MS 401-117</v>
      </c>
      <c r="D1610" s="346">
        <f t="shared" si="4055"/>
        <v>42125</v>
      </c>
      <c r="E1610" s="347">
        <v>7161893.6482499996</v>
      </c>
      <c r="F1610" s="348">
        <v>665770.03049999999</v>
      </c>
      <c r="G1610" s="348">
        <v>889.98250000000007</v>
      </c>
      <c r="H1610" s="355">
        <f t="shared" ref="H1610:H1612" si="4087">SQRT((E1610-E1609)^2+(F1610-F1609)^2)*100</f>
        <v>0.75493376863807737</v>
      </c>
      <c r="I1610" s="356">
        <f t="shared" ref="I1610:I1612" si="4088">SQRT((E1610-$E$1494)^2+(F1610-$F$1494)^2)*100</f>
        <v>40.371308192841227</v>
      </c>
      <c r="J1610" s="356">
        <f t="shared" ref="J1610:J1612" si="4089">(G1610-G1609)*100</f>
        <v>-0.14999999999645297</v>
      </c>
      <c r="K1610" s="356">
        <f t="shared" ref="K1610:K1612" si="4090">(G1610-$G$1494)*100</f>
        <v>-44.249999999988177</v>
      </c>
      <c r="L1610" s="356">
        <f t="shared" ref="L1610:L1612" si="4091">H1610/(D1610-D1609)</f>
        <v>0.10784768123401105</v>
      </c>
      <c r="M1610" s="356">
        <f t="shared" ref="M1610:M1612" si="4092">ABS(J1610/(D1610-D1609))</f>
        <v>2.1428571428064709E-2</v>
      </c>
      <c r="N1610" s="361" t="str">
        <f t="shared" si="3908"/>
        <v>OK</v>
      </c>
      <c r="O1610" s="361" t="str">
        <f t="shared" si="3909"/>
        <v>OK</v>
      </c>
      <c r="P1610" s="361" t="str">
        <f t="shared" si="3910"/>
        <v>COND. MIN.</v>
      </c>
      <c r="Q1610" s="361" t="str">
        <f t="shared" si="4027"/>
        <v>COND. MIN.</v>
      </c>
      <c r="R1610" s="625"/>
      <c r="S1610" s="625"/>
      <c r="T1610" s="625"/>
      <c r="U1610" s="625"/>
      <c r="V1610" s="356">
        <f t="shared" si="4028"/>
        <v>0.32500000670552254</v>
      </c>
      <c r="W1610" s="356">
        <f t="shared" si="4029"/>
        <v>-40.370000002440065</v>
      </c>
      <c r="X1610" s="361" t="str">
        <f t="shared" ref="X1610:X1612" si="4093">IF(V1610&gt;0,"NORTE","SUL")</f>
        <v>NORTE</v>
      </c>
      <c r="Y1610" s="361" t="str">
        <f t="shared" ref="Y1610:Y1612" si="4094">IF(W1610&gt;0,"LESTE","OESTE")</f>
        <v>OESTE</v>
      </c>
      <c r="Z1610" s="361" t="str">
        <f t="shared" ref="Z1610:Z1612" si="4095">IF(AND(X1610="SUL", Y1610="LESTE"),"SUDESTE", IF(AND(X1610="SUL", Y1610="OESTE"), "SUDOESTE", IF(AND(X1610="NORTE", Y1610="LESTE"), "NORDESTE", "NOROESTE")))</f>
        <v>NOROESTE</v>
      </c>
      <c r="AA1610" s="358">
        <f t="shared" si="4033"/>
        <v>1</v>
      </c>
      <c r="AB1610" s="359">
        <f t="shared" ref="AB1610:AB1612" si="4096">DEGREES(ASIN(AA1610))</f>
        <v>90</v>
      </c>
      <c r="AC1610" s="360"/>
    </row>
    <row r="1611" spans="1:29" ht="17.25" customHeight="1" x14ac:dyDescent="0.25">
      <c r="A1611" s="345" t="str">
        <f t="shared" si="3901"/>
        <v>MS 401</v>
      </c>
      <c r="B1611" s="661">
        <f t="shared" si="3896"/>
        <v>118</v>
      </c>
      <c r="C1611" s="661" t="str">
        <f t="shared" si="4066"/>
        <v>MS 401-118</v>
      </c>
      <c r="D1611" s="346">
        <f t="shared" si="4055"/>
        <v>42132</v>
      </c>
      <c r="E1611" s="347">
        <v>7161893.6531999996</v>
      </c>
      <c r="F1611" s="348">
        <v>665770.02480000001</v>
      </c>
      <c r="G1611" s="348">
        <v>889.98099999999999</v>
      </c>
      <c r="H1611" s="355">
        <f t="shared" si="4087"/>
        <v>0.75493376863807737</v>
      </c>
      <c r="I1611" s="356">
        <f t="shared" si="4088"/>
        <v>40.948211194631583</v>
      </c>
      <c r="J1611" s="356">
        <f t="shared" si="4089"/>
        <v>-0.15000000000782165</v>
      </c>
      <c r="K1611" s="356">
        <f t="shared" si="4090"/>
        <v>-44.399999999995998</v>
      </c>
      <c r="L1611" s="356">
        <f t="shared" si="4091"/>
        <v>0.10784768123401105</v>
      </c>
      <c r="M1611" s="356">
        <f t="shared" si="4092"/>
        <v>2.1428571429688809E-2</v>
      </c>
      <c r="N1611" s="361" t="str">
        <f t="shared" si="3908"/>
        <v>OK</v>
      </c>
      <c r="O1611" s="361" t="str">
        <f t="shared" si="3909"/>
        <v>OK</v>
      </c>
      <c r="P1611" s="361" t="str">
        <f t="shared" si="3910"/>
        <v>COND. MIN.</v>
      </c>
      <c r="Q1611" s="361" t="str">
        <f t="shared" si="4027"/>
        <v>COND. MIN.</v>
      </c>
      <c r="R1611" s="625"/>
      <c r="S1611" s="625"/>
      <c r="T1611" s="625"/>
      <c r="U1611" s="625"/>
      <c r="V1611" s="356">
        <f t="shared" si="4028"/>
        <v>0.82000000402331352</v>
      </c>
      <c r="W1611" s="356">
        <f t="shared" si="4029"/>
        <v>-40.940000000409782</v>
      </c>
      <c r="X1611" s="361" t="str">
        <f t="shared" si="4093"/>
        <v>NORTE</v>
      </c>
      <c r="Y1611" s="361" t="str">
        <f t="shared" si="4094"/>
        <v>OESTE</v>
      </c>
      <c r="Z1611" s="361" t="str">
        <f t="shared" si="4095"/>
        <v>NOROESTE</v>
      </c>
      <c r="AA1611" s="358">
        <f t="shared" si="4033"/>
        <v>0.99975579975579965</v>
      </c>
      <c r="AB1611" s="359">
        <f t="shared" si="4096"/>
        <v>88.733749833452478</v>
      </c>
      <c r="AC1611" s="360"/>
    </row>
    <row r="1612" spans="1:29" ht="17.25" customHeight="1" x14ac:dyDescent="0.25">
      <c r="A1612" s="345" t="str">
        <f t="shared" si="3901"/>
        <v>MS 401</v>
      </c>
      <c r="B1612" s="661">
        <f t="shared" si="3896"/>
        <v>119</v>
      </c>
      <c r="C1612" s="661" t="str">
        <f t="shared" si="4066"/>
        <v>MS 401-119</v>
      </c>
      <c r="D1612" s="346">
        <f t="shared" si="4055"/>
        <v>42146</v>
      </c>
      <c r="E1612" s="347">
        <v>7161893.6381000001</v>
      </c>
      <c r="F1612" s="348">
        <v>665770.01190000004</v>
      </c>
      <c r="G1612" s="348">
        <v>889.96799999999996</v>
      </c>
      <c r="H1612" s="355">
        <f t="shared" si="4087"/>
        <v>1.9860009668508649</v>
      </c>
      <c r="I1612" s="356">
        <f t="shared" si="4088"/>
        <v>42.235636608514795</v>
      </c>
      <c r="J1612" s="356">
        <f t="shared" si="4089"/>
        <v>-1.3000000000033651</v>
      </c>
      <c r="K1612" s="356">
        <f t="shared" si="4090"/>
        <v>-45.699999999999363</v>
      </c>
      <c r="L1612" s="356">
        <f t="shared" si="4091"/>
        <v>0.14185721191791892</v>
      </c>
      <c r="M1612" s="356">
        <f t="shared" si="4092"/>
        <v>9.2857142857383224E-2</v>
      </c>
      <c r="N1612" s="361" t="str">
        <f t="shared" si="3908"/>
        <v>OK</v>
      </c>
      <c r="O1612" s="361" t="str">
        <f t="shared" si="3909"/>
        <v>OK</v>
      </c>
      <c r="P1612" s="361" t="str">
        <f t="shared" si="3910"/>
        <v>COND. MIN.</v>
      </c>
      <c r="Q1612" s="361" t="str">
        <f t="shared" si="4027"/>
        <v>COND. MIN.</v>
      </c>
      <c r="R1612" s="625"/>
      <c r="S1612" s="625"/>
      <c r="T1612" s="625"/>
      <c r="U1612" s="625"/>
      <c r="V1612" s="356">
        <f t="shared" si="4028"/>
        <v>-0.68999994546175003</v>
      </c>
      <c r="W1612" s="356">
        <f t="shared" si="4029"/>
        <v>-42.229999997653067</v>
      </c>
      <c r="X1612" s="361" t="str">
        <f t="shared" si="4093"/>
        <v>SUL</v>
      </c>
      <c r="Y1612" s="361" t="str">
        <f t="shared" si="4094"/>
        <v>OESTE</v>
      </c>
      <c r="Z1612" s="361" t="str">
        <f t="shared" si="4095"/>
        <v>SUDOESTE</v>
      </c>
      <c r="AA1612" s="358">
        <f t="shared" si="4033"/>
        <v>0.99976325757575746</v>
      </c>
      <c r="AB1612" s="359">
        <f t="shared" si="4096"/>
        <v>88.753236028123624</v>
      </c>
      <c r="AC1612" s="360"/>
    </row>
    <row r="1613" spans="1:29" ht="17.25" customHeight="1" x14ac:dyDescent="0.25">
      <c r="A1613" s="345" t="str">
        <f t="shared" si="3901"/>
        <v>MS 401</v>
      </c>
      <c r="B1613" s="661">
        <f t="shared" si="3896"/>
        <v>120</v>
      </c>
      <c r="C1613" s="661" t="str">
        <f t="shared" si="4066"/>
        <v>MS 401-120</v>
      </c>
      <c r="D1613" s="346">
        <f t="shared" si="4055"/>
        <v>42153</v>
      </c>
      <c r="E1613" s="347">
        <v>7161893.642</v>
      </c>
      <c r="F1613" s="348">
        <v>665770.01199999999</v>
      </c>
      <c r="G1613" s="348">
        <v>889.96600000000001</v>
      </c>
      <c r="H1613" s="355">
        <f t="shared" ref="H1613" si="4097">SQRT((E1613-E1612)^2+(F1613-F1612)^2)*100</f>
        <v>0.39012817334924843</v>
      </c>
      <c r="I1613" s="356">
        <f t="shared" ref="I1613" si="4098">SQRT((E1613-$E$1494)^2+(F1613-$F$1494)^2)*100</f>
        <v>42.221065834803937</v>
      </c>
      <c r="J1613" s="356">
        <f t="shared" ref="J1613" si="4099">(G1613-G1612)*100</f>
        <v>-0.19999999999527063</v>
      </c>
      <c r="K1613" s="356">
        <f t="shared" ref="K1613" si="4100">(G1613-$G$1494)*100</f>
        <v>-45.899999999994634</v>
      </c>
      <c r="L1613" s="356">
        <f t="shared" ref="L1613" si="4101">H1613/(D1613-D1612)</f>
        <v>5.5732596192749777E-2</v>
      </c>
      <c r="M1613" s="356">
        <f t="shared" ref="M1613" si="4102">ABS(J1613/(D1613-D1612))</f>
        <v>2.8571428570752948E-2</v>
      </c>
      <c r="N1613" s="361" t="str">
        <f t="shared" si="3908"/>
        <v>OK</v>
      </c>
      <c r="O1613" s="361" t="str">
        <f t="shared" si="3909"/>
        <v>OK</v>
      </c>
      <c r="P1613" s="361" t="str">
        <f t="shared" si="3910"/>
        <v>COND. MIN.</v>
      </c>
      <c r="Q1613" s="361" t="str">
        <f t="shared" si="4027"/>
        <v>COND. MIN.</v>
      </c>
      <c r="R1613" s="625"/>
      <c r="S1613" s="625"/>
      <c r="T1613" s="625"/>
      <c r="U1613" s="625"/>
      <c r="V1613" s="356">
        <f t="shared" si="4028"/>
        <v>-0.29999995604157448</v>
      </c>
      <c r="W1613" s="356">
        <f t="shared" si="4029"/>
        <v>-42.220000002998859</v>
      </c>
      <c r="X1613" s="361" t="str">
        <f t="shared" ref="X1613" si="4103">IF(V1613&gt;0,"NORTE","SUL")</f>
        <v>SUL</v>
      </c>
      <c r="Y1613" s="361" t="str">
        <f t="shared" ref="Y1613" si="4104">IF(W1613&gt;0,"LESTE","OESTE")</f>
        <v>OESTE</v>
      </c>
      <c r="Z1613" s="361" t="str">
        <f t="shared" ref="Z1613" si="4105">IF(AND(X1613="SUL", Y1613="LESTE"),"SUDESTE", IF(AND(X1613="SUL", Y1613="OESTE"), "SUDOESTE", IF(AND(X1613="NORTE", Y1613="LESTE"), "NORDESTE", "NOROESTE")))</f>
        <v>SUDOESTE</v>
      </c>
      <c r="AA1613" s="358">
        <f t="shared" si="4033"/>
        <v>1</v>
      </c>
      <c r="AB1613" s="359">
        <f t="shared" ref="AB1613" si="4106">DEGREES(ASIN(AA1613))</f>
        <v>90</v>
      </c>
      <c r="AC1613" s="360"/>
    </row>
    <row r="1614" spans="1:29" ht="17.25" customHeight="1" x14ac:dyDescent="0.2">
      <c r="A1614" s="345" t="str">
        <f t="shared" si="3901"/>
        <v>MS 401</v>
      </c>
      <c r="B1614" s="661">
        <f t="shared" si="3896"/>
        <v>121</v>
      </c>
      <c r="C1614" s="661" t="str">
        <f t="shared" si="4066"/>
        <v>MS 401-121</v>
      </c>
      <c r="D1614" s="369"/>
      <c r="E1614" s="370"/>
      <c r="F1614" s="370"/>
      <c r="G1614" s="370"/>
      <c r="H1614" s="371"/>
      <c r="I1614" s="371"/>
      <c r="J1614" s="371"/>
      <c r="K1614" s="371"/>
      <c r="L1614" s="371"/>
      <c r="M1614" s="371"/>
      <c r="N1614" s="371"/>
      <c r="O1614" s="371"/>
      <c r="P1614" s="371"/>
      <c r="Q1614" s="371"/>
      <c r="R1614" s="626"/>
      <c r="S1614" s="626"/>
      <c r="T1614" s="626"/>
      <c r="U1614" s="626"/>
      <c r="V1614" s="610"/>
      <c r="W1614" s="610"/>
      <c r="X1614" s="371"/>
      <c r="Y1614" s="371"/>
      <c r="Z1614" s="371"/>
      <c r="AA1614" s="371"/>
      <c r="AB1614" s="371"/>
      <c r="AC1614" s="376"/>
    </row>
    <row r="1615" spans="1:29" ht="17.25" customHeight="1" x14ac:dyDescent="0.2">
      <c r="A1615" s="345" t="str">
        <f t="shared" si="3901"/>
        <v>MS 401</v>
      </c>
      <c r="B1615" s="661">
        <f t="shared" si="3896"/>
        <v>122</v>
      </c>
      <c r="C1615" s="661" t="str">
        <f t="shared" si="4066"/>
        <v>MS 401-122</v>
      </c>
      <c r="D1615" s="346">
        <f t="shared" ref="D1615:D1651" si="4107">D127</f>
        <v>42160</v>
      </c>
      <c r="E1615" s="347">
        <v>7161849.9462000001</v>
      </c>
      <c r="F1615" s="348">
        <v>665720.75529999996</v>
      </c>
      <c r="G1615" s="348">
        <v>889.96299999999997</v>
      </c>
      <c r="H1615" s="371"/>
      <c r="I1615" s="371"/>
      <c r="J1615" s="371"/>
      <c r="K1615" s="371"/>
      <c r="L1615" s="371"/>
      <c r="M1615" s="371"/>
      <c r="N1615" s="371"/>
      <c r="O1615" s="371"/>
      <c r="P1615" s="371"/>
      <c r="Q1615" s="371"/>
      <c r="R1615" s="626"/>
      <c r="S1615" s="626"/>
      <c r="T1615" s="626"/>
      <c r="U1615" s="626"/>
      <c r="V1615" s="610"/>
      <c r="W1615" s="610"/>
      <c r="X1615" s="371"/>
      <c r="Y1615" s="371"/>
      <c r="Z1615" s="371"/>
      <c r="AA1615" s="371"/>
      <c r="AB1615" s="371"/>
      <c r="AC1615" s="376"/>
    </row>
    <row r="1616" spans="1:29" ht="17.25" customHeight="1" x14ac:dyDescent="0.25">
      <c r="A1616" s="345" t="str">
        <f t="shared" si="3901"/>
        <v>MS 401</v>
      </c>
      <c r="B1616" s="661">
        <f t="shared" si="3896"/>
        <v>123</v>
      </c>
      <c r="C1616" s="661" t="str">
        <f t="shared" si="4066"/>
        <v>MS 401-123</v>
      </c>
      <c r="D1616" s="346">
        <f t="shared" si="4107"/>
        <v>42174</v>
      </c>
      <c r="E1616" s="347">
        <v>7161849.9550999999</v>
      </c>
      <c r="F1616" s="348">
        <v>665720.78940000001</v>
      </c>
      <c r="G1616" s="348">
        <v>889.95</v>
      </c>
      <c r="H1616" s="355">
        <f t="shared" ref="H1616" si="4108">SQRT((E1616-E1615)^2+(F1616-F1615)^2)*100</f>
        <v>3.5242304116004139</v>
      </c>
      <c r="I1616" s="356">
        <f>SQRT((E1616-$E$1615)^2+(F1616-$F$1615)^2)*100</f>
        <v>3.5242304116004139</v>
      </c>
      <c r="J1616" s="356">
        <f t="shared" ref="J1616" si="4109">(G1616-G1615)*100</f>
        <v>-1.2999999999919964</v>
      </c>
      <c r="K1616" s="356">
        <f>(G1616-$G$1615)*100</f>
        <v>-1.2999999999919964</v>
      </c>
      <c r="L1616" s="356">
        <f t="shared" ref="L1616" si="4110">H1616/(D1616-D1615)</f>
        <v>0.25173074368574383</v>
      </c>
      <c r="M1616" s="356">
        <f t="shared" ref="M1616" si="4111">ABS(J1616/(D1616-D1615))</f>
        <v>9.2857142856571179E-2</v>
      </c>
      <c r="N1616" s="361" t="str">
        <f t="shared" ref="N1616" si="4112">IF(L1616&lt;=0.25,"OK",IF(AND(0.25&lt;L1616,L1616&lt;=1),"ATENÇÃO",IF(AND(1&lt;L1616,L1616&lt;=4),"ALERTA",IF(AND(4&lt;L1616,L1616&lt;=14),"INTERVENÇÃO","PARALISAÇÃO"))))</f>
        <v>ATENÇÃO</v>
      </c>
      <c r="O1616" s="361" t="str">
        <f t="shared" ref="O1616" si="4113">IF(M1616&lt;=0.25,"OK",IF(AND(0.25&lt;M1616,M1616&lt;=1),"ATENÇÃO",IF(AND(1&lt;M1616,M1616&lt;=4),"ALERTA",IF(AND(4&lt;M1616,M1616&lt;=14),"INTERVENÇÃO","PARALISAÇÃO"))))</f>
        <v>OK</v>
      </c>
      <c r="P1616" s="361" t="str">
        <f t="shared" ref="P1616" si="4114">IF(L1616&lt;=1,"COND. MIN.",IF(AND(1&lt;L1616, L1616&lt;=2),"ATENÇÃO",IF(AND(2&lt;L1616,L1616&lt;=5),"ALERTA","INTERVENÇÃO")))</f>
        <v>COND. MIN.</v>
      </c>
      <c r="Q1616" s="361" t="str">
        <f t="shared" ref="Q1616:Q1652" si="4115">IF(M1616&lt;=2,"COND. MIN.",IF(AND(2&lt;M1616, M1616&lt;=4),"ATENÇÃO",IF(AND(4&lt;M1616, M1616&lt;=10),"ALERTA","INTERVENÇÃO")))</f>
        <v>COND. MIN.</v>
      </c>
      <c r="R1616" s="625"/>
      <c r="S1616" s="625"/>
      <c r="T1616" s="625"/>
      <c r="U1616" s="625"/>
      <c r="V1616" s="356">
        <f t="shared" ref="V1616:V1652" si="4116">(E1616-$E$1615)*100</f>
        <v>0.88999997824430466</v>
      </c>
      <c r="W1616" s="356">
        <f t="shared" ref="W1616:W1652" si="4117">(F1616-$F$1615)*100</f>
        <v>3.4100000048056245</v>
      </c>
      <c r="X1616" s="361" t="str">
        <f t="shared" ref="X1616" si="4118">IF(V1616&gt;0,"NORTE","SUL")</f>
        <v>NORTE</v>
      </c>
      <c r="Y1616" s="361" t="str">
        <f t="shared" ref="Y1616" si="4119">IF(W1616&gt;0,"LESTE","OESTE")</f>
        <v>LESTE</v>
      </c>
      <c r="Z1616" s="361" t="str">
        <f t="shared" ref="Z1616" si="4120">IF(AND(X1616="SUL", Y1616="LESTE"),"SUDESTE", IF(AND(X1616="SUL", Y1616="OESTE"), "SUDOESTE", IF(AND(X1616="NORTE", Y1616="LESTE"), "NORDESTE", "NOROESTE")))</f>
        <v>NORDESTE</v>
      </c>
      <c r="AA1616" s="358">
        <f t="shared" ref="AA1616:AA1652" si="4121">ABS(ROUND(W1616,2)/ROUND(I1616,2))</f>
        <v>0.96875</v>
      </c>
      <c r="AB1616" s="359">
        <f t="shared" ref="AB1616" si="4122">DEGREES(ASIN(AA1616))</f>
        <v>75.638488437083438</v>
      </c>
      <c r="AC1616" s="360" t="s">
        <v>196</v>
      </c>
    </row>
    <row r="1617" spans="1:29" ht="17.25" customHeight="1" x14ac:dyDescent="0.25">
      <c r="A1617" s="345" t="str">
        <f t="shared" si="3901"/>
        <v>MS 401</v>
      </c>
      <c r="B1617" s="661">
        <f t="shared" si="3896"/>
        <v>124</v>
      </c>
      <c r="C1617" s="661" t="str">
        <f t="shared" si="4066"/>
        <v>MS 401-124</v>
      </c>
      <c r="D1617" s="346">
        <f t="shared" si="4107"/>
        <v>42181</v>
      </c>
      <c r="E1617" s="347">
        <v>7161849.9708000002</v>
      </c>
      <c r="F1617" s="348">
        <v>665720.76370000001</v>
      </c>
      <c r="G1617" s="348">
        <v>889.95399999999995</v>
      </c>
      <c r="H1617" s="355">
        <f t="shared" ref="H1617:H1618" si="4123">SQRT((E1617-E1616)^2+(F1617-F1616)^2)*100</f>
        <v>3.011610882127842</v>
      </c>
      <c r="I1617" s="356">
        <f t="shared" ref="I1617:I1618" si="4124">SQRT((E1617-$E$1615)^2+(F1617-$F$1615)^2)*100</f>
        <v>2.5994614957216022</v>
      </c>
      <c r="J1617" s="356">
        <f t="shared" ref="J1617:J1618" si="4125">(G1617-G1616)*100</f>
        <v>0.39999999999054126</v>
      </c>
      <c r="K1617" s="356">
        <f t="shared" ref="K1617:K1618" si="4126">(G1617-$G$1615)*100</f>
        <v>-0.90000000000145519</v>
      </c>
      <c r="L1617" s="356">
        <f t="shared" ref="L1617:L1618" si="4127">H1617/(D1617-D1616)</f>
        <v>0.43023012601826316</v>
      </c>
      <c r="M1617" s="356">
        <f t="shared" ref="M1617:M1618" si="4128">ABS(J1617/(D1617-D1616))</f>
        <v>5.7142857141505896E-2</v>
      </c>
      <c r="N1617" s="361" t="str">
        <f t="shared" ref="N1617:N1618" si="4129">IF(L1617&lt;=0.25,"OK",IF(AND(0.25&lt;L1617,L1617&lt;=1),"ATENÇÃO",IF(AND(1&lt;L1617,L1617&lt;=4),"ALERTA",IF(AND(4&lt;L1617,L1617&lt;=14),"INTERVENÇÃO","PARALISAÇÃO"))))</f>
        <v>ATENÇÃO</v>
      </c>
      <c r="O1617" s="361" t="str">
        <f t="shared" ref="O1617:O1618" si="4130">IF(M1617&lt;=0.25,"OK",IF(AND(0.25&lt;M1617,M1617&lt;=1),"ATENÇÃO",IF(AND(1&lt;M1617,M1617&lt;=4),"ALERTA",IF(AND(4&lt;M1617,M1617&lt;=14),"INTERVENÇÃO","PARALISAÇÃO"))))</f>
        <v>OK</v>
      </c>
      <c r="P1617" s="361" t="str">
        <f t="shared" ref="P1617:P1618" si="4131">IF(L1617&lt;=1,"COND. MIN.",IF(AND(1&lt;L1617, L1617&lt;=2),"ATENÇÃO",IF(AND(2&lt;L1617,L1617&lt;=5),"ALERTA","INTERVENÇÃO")))</f>
        <v>COND. MIN.</v>
      </c>
      <c r="Q1617" s="361" t="str">
        <f t="shared" si="4115"/>
        <v>COND. MIN.</v>
      </c>
      <c r="R1617" s="625"/>
      <c r="S1617" s="625"/>
      <c r="T1617" s="625"/>
      <c r="U1617" s="625"/>
      <c r="V1617" s="356">
        <f t="shared" si="4116"/>
        <v>2.4600000120699406</v>
      </c>
      <c r="W1617" s="356">
        <f t="shared" si="4117"/>
        <v>0.84000000497326255</v>
      </c>
      <c r="X1617" s="361" t="str">
        <f t="shared" ref="X1617:X1618" si="4132">IF(V1617&gt;0,"NORTE","SUL")</f>
        <v>NORTE</v>
      </c>
      <c r="Y1617" s="361" t="str">
        <f t="shared" ref="Y1617:Y1618" si="4133">IF(W1617&gt;0,"LESTE","OESTE")</f>
        <v>LESTE</v>
      </c>
      <c r="Z1617" s="361" t="str">
        <f t="shared" ref="Z1617:Z1618" si="4134">IF(AND(X1617="SUL", Y1617="LESTE"),"SUDESTE", IF(AND(X1617="SUL", Y1617="OESTE"), "SUDOESTE", IF(AND(X1617="NORTE", Y1617="LESTE"), "NORDESTE", "NOROESTE")))</f>
        <v>NORDESTE</v>
      </c>
      <c r="AA1617" s="358">
        <f t="shared" si="4121"/>
        <v>0.32307692307692304</v>
      </c>
      <c r="AB1617" s="359">
        <f t="shared" ref="AB1617:AB1618" si="4135">DEGREES(ASIN(AA1617))</f>
        <v>18.84910659228391</v>
      </c>
      <c r="AC1617" s="360"/>
    </row>
    <row r="1618" spans="1:29" ht="17.25" customHeight="1" x14ac:dyDescent="0.25">
      <c r="A1618" s="345" t="str">
        <f t="shared" si="3901"/>
        <v>MS 401</v>
      </c>
      <c r="B1618" s="661">
        <f t="shared" si="3896"/>
        <v>125</v>
      </c>
      <c r="C1618" s="661" t="str">
        <f t="shared" si="4066"/>
        <v>MS 401-125</v>
      </c>
      <c r="D1618" s="346">
        <f t="shared" si="4107"/>
        <v>42188</v>
      </c>
      <c r="E1618" s="347">
        <v>7161849.9674000004</v>
      </c>
      <c r="F1618" s="348">
        <v>665720.74750000006</v>
      </c>
      <c r="G1618" s="348">
        <v>889.94299999999998</v>
      </c>
      <c r="H1618" s="355">
        <f t="shared" si="4123"/>
        <v>1.6552945274202284</v>
      </c>
      <c r="I1618" s="356">
        <f t="shared" si="4124"/>
        <v>2.258937829143655</v>
      </c>
      <c r="J1618" s="356">
        <f t="shared" si="4125"/>
        <v>-1.0999999999967258</v>
      </c>
      <c r="K1618" s="356">
        <f t="shared" si="4126"/>
        <v>-1.999999999998181</v>
      </c>
      <c r="L1618" s="356">
        <f t="shared" si="4127"/>
        <v>0.23647064677431834</v>
      </c>
      <c r="M1618" s="356">
        <f t="shared" si="4128"/>
        <v>0.1571428571423894</v>
      </c>
      <c r="N1618" s="361" t="str">
        <f t="shared" si="4129"/>
        <v>OK</v>
      </c>
      <c r="O1618" s="361" t="str">
        <f t="shared" si="4130"/>
        <v>OK</v>
      </c>
      <c r="P1618" s="361" t="str">
        <f t="shared" si="4131"/>
        <v>COND. MIN.</v>
      </c>
      <c r="Q1618" s="361" t="str">
        <f t="shared" si="4115"/>
        <v>COND. MIN.</v>
      </c>
      <c r="R1618" s="625"/>
      <c r="S1618" s="625"/>
      <c r="T1618" s="625"/>
      <c r="U1618" s="625"/>
      <c r="V1618" s="356">
        <f t="shared" si="4116"/>
        <v>2.1200000308454037</v>
      </c>
      <c r="W1618" s="356">
        <f t="shared" si="4117"/>
        <v>-0.77999999048188329</v>
      </c>
      <c r="X1618" s="361" t="str">
        <f t="shared" si="4132"/>
        <v>NORTE</v>
      </c>
      <c r="Y1618" s="361" t="str">
        <f t="shared" si="4133"/>
        <v>OESTE</v>
      </c>
      <c r="Z1618" s="361" t="str">
        <f t="shared" si="4134"/>
        <v>NOROESTE</v>
      </c>
      <c r="AA1618" s="358">
        <f t="shared" si="4121"/>
        <v>0.3451327433628319</v>
      </c>
      <c r="AB1618" s="359">
        <f t="shared" si="4135"/>
        <v>20.189899123379689</v>
      </c>
      <c r="AC1618" s="360"/>
    </row>
    <row r="1619" spans="1:29" ht="17.25" customHeight="1" x14ac:dyDescent="0.25">
      <c r="A1619" s="345" t="str">
        <f t="shared" si="3901"/>
        <v>MS 401</v>
      </c>
      <c r="B1619" s="661">
        <f t="shared" si="3896"/>
        <v>126</v>
      </c>
      <c r="C1619" s="661" t="str">
        <f t="shared" si="4066"/>
        <v>MS 401-126</v>
      </c>
      <c r="D1619" s="346">
        <f t="shared" si="4107"/>
        <v>42195</v>
      </c>
      <c r="E1619" s="347">
        <v>7161849.9529999997</v>
      </c>
      <c r="F1619" s="348">
        <v>665720.73140000005</v>
      </c>
      <c r="G1619" s="348">
        <v>889.94399999999996</v>
      </c>
      <c r="H1619" s="355">
        <f t="shared" ref="H1619:H1620" si="4136">SQRT((E1619-E1618)^2+(F1619-F1618)^2)*100</f>
        <v>2.1600231942181671</v>
      </c>
      <c r="I1619" s="356">
        <f t="shared" ref="I1619:I1620" si="4137">SQRT((E1619-$E$1615)^2+(F1619-$F$1615)^2)*100</f>
        <v>2.4848541018061052</v>
      </c>
      <c r="J1619" s="356">
        <f t="shared" ref="J1619:J1620" si="4138">(G1619-G1618)*100</f>
        <v>9.9999999997635314E-2</v>
      </c>
      <c r="K1619" s="356">
        <f t="shared" ref="K1619:K1620" si="4139">(G1619-$G$1615)*100</f>
        <v>-1.9000000000005457</v>
      </c>
      <c r="L1619" s="356">
        <f t="shared" ref="L1619:L1620" si="4140">H1619/(D1619-D1618)</f>
        <v>0.30857474203116675</v>
      </c>
      <c r="M1619" s="356">
        <f t="shared" ref="M1619:M1620" si="4141">ABS(J1619/(D1619-D1618))</f>
        <v>1.4285714285376474E-2</v>
      </c>
      <c r="N1619" s="361" t="str">
        <f t="shared" ref="N1619:N1620" si="4142">IF(L1619&lt;=0.25,"OK",IF(AND(0.25&lt;L1619,L1619&lt;=1),"ATENÇÃO",IF(AND(1&lt;L1619,L1619&lt;=4),"ALERTA",IF(AND(4&lt;L1619,L1619&lt;=14),"INTERVENÇÃO","PARALISAÇÃO"))))</f>
        <v>ATENÇÃO</v>
      </c>
      <c r="O1619" s="361" t="str">
        <f t="shared" ref="O1619:O1620" si="4143">IF(M1619&lt;=0.25,"OK",IF(AND(0.25&lt;M1619,M1619&lt;=1),"ATENÇÃO",IF(AND(1&lt;M1619,M1619&lt;=4),"ALERTA",IF(AND(4&lt;M1619,M1619&lt;=14),"INTERVENÇÃO","PARALISAÇÃO"))))</f>
        <v>OK</v>
      </c>
      <c r="P1619" s="361" t="str">
        <f t="shared" ref="P1619:P1620" si="4144">IF(L1619&lt;=1,"COND. MIN.",IF(AND(1&lt;L1619, L1619&lt;=2),"ATENÇÃO",IF(AND(2&lt;L1619,L1619&lt;=5),"ALERTA","INTERVENÇÃO")))</f>
        <v>COND. MIN.</v>
      </c>
      <c r="Q1619" s="361" t="str">
        <f t="shared" si="4115"/>
        <v>COND. MIN.</v>
      </c>
      <c r="R1619" s="625"/>
      <c r="S1619" s="625"/>
      <c r="T1619" s="625"/>
      <c r="U1619" s="625"/>
      <c r="V1619" s="356">
        <f t="shared" si="4116"/>
        <v>0.67999996244907379</v>
      </c>
      <c r="W1619" s="356">
        <f t="shared" si="4117"/>
        <v>-2.3899999912828207</v>
      </c>
      <c r="X1619" s="361" t="str">
        <f t="shared" ref="X1619:X1620" si="4145">IF(V1619&gt;0,"NORTE","SUL")</f>
        <v>NORTE</v>
      </c>
      <c r="Y1619" s="361" t="str">
        <f t="shared" ref="Y1619:Y1620" si="4146">IF(W1619&gt;0,"LESTE","OESTE")</f>
        <v>OESTE</v>
      </c>
      <c r="Z1619" s="361" t="str">
        <f t="shared" ref="Z1619:Z1620" si="4147">IF(AND(X1619="SUL", Y1619="LESTE"),"SUDESTE", IF(AND(X1619="SUL", Y1619="OESTE"), "SUDOESTE", IF(AND(X1619="NORTE", Y1619="LESTE"), "NORDESTE", "NOROESTE")))</f>
        <v>NOROESTE</v>
      </c>
      <c r="AA1619" s="358">
        <f t="shared" si="4121"/>
        <v>0.96370967741935487</v>
      </c>
      <c r="AB1619" s="359">
        <f t="shared" ref="AB1619:AB1620" si="4148">DEGREES(ASIN(AA1619))</f>
        <v>74.51699472138381</v>
      </c>
      <c r="AC1619" s="360"/>
    </row>
    <row r="1620" spans="1:29" ht="17.25" customHeight="1" x14ac:dyDescent="0.25">
      <c r="A1620" s="345" t="str">
        <f t="shared" si="3901"/>
        <v>MS 401</v>
      </c>
      <c r="B1620" s="661">
        <f t="shared" si="3896"/>
        <v>127</v>
      </c>
      <c r="C1620" s="661" t="str">
        <f t="shared" si="4066"/>
        <v>MS 401-127</v>
      </c>
      <c r="D1620" s="346">
        <f t="shared" si="4107"/>
        <v>42202</v>
      </c>
      <c r="E1620" s="347">
        <v>7161849.9276000001</v>
      </c>
      <c r="F1620" s="348">
        <v>665720.75730000006</v>
      </c>
      <c r="G1620" s="348">
        <v>889.93499999999995</v>
      </c>
      <c r="H1620" s="355">
        <f t="shared" si="4136"/>
        <v>3.6276300594347681</v>
      </c>
      <c r="I1620" s="356">
        <f t="shared" si="4137"/>
        <v>1.8707217936664615</v>
      </c>
      <c r="J1620" s="356">
        <f t="shared" si="4138"/>
        <v>-0.90000000000145519</v>
      </c>
      <c r="K1620" s="356">
        <f t="shared" si="4139"/>
        <v>-2.8000000000020009</v>
      </c>
      <c r="L1620" s="356">
        <f t="shared" si="4140"/>
        <v>0.51823286563353832</v>
      </c>
      <c r="M1620" s="356">
        <f t="shared" si="4141"/>
        <v>0.12857142857163645</v>
      </c>
      <c r="N1620" s="361" t="str">
        <f t="shared" si="4142"/>
        <v>ATENÇÃO</v>
      </c>
      <c r="O1620" s="361" t="str">
        <f t="shared" si="4143"/>
        <v>OK</v>
      </c>
      <c r="P1620" s="361" t="str">
        <f t="shared" si="4144"/>
        <v>COND. MIN.</v>
      </c>
      <c r="Q1620" s="361" t="str">
        <f t="shared" si="4115"/>
        <v>COND. MIN.</v>
      </c>
      <c r="R1620" s="625"/>
      <c r="S1620" s="625"/>
      <c r="T1620" s="625"/>
      <c r="U1620" s="625"/>
      <c r="V1620" s="356">
        <f t="shared" si="4116"/>
        <v>-1.8600000068545341</v>
      </c>
      <c r="W1620" s="356">
        <f t="shared" si="4117"/>
        <v>0.20000000949949026</v>
      </c>
      <c r="X1620" s="361" t="str">
        <f t="shared" si="4145"/>
        <v>SUL</v>
      </c>
      <c r="Y1620" s="361" t="str">
        <f t="shared" si="4146"/>
        <v>LESTE</v>
      </c>
      <c r="Z1620" s="361" t="str">
        <f t="shared" si="4147"/>
        <v>SUDESTE</v>
      </c>
      <c r="AA1620" s="358">
        <f t="shared" si="4121"/>
        <v>0.10695187165775401</v>
      </c>
      <c r="AB1620" s="359">
        <f t="shared" si="4148"/>
        <v>6.1396339249036549</v>
      </c>
      <c r="AC1620" s="360"/>
    </row>
    <row r="1621" spans="1:29" ht="17.25" customHeight="1" x14ac:dyDescent="0.25">
      <c r="A1621" s="345" t="str">
        <f t="shared" si="3901"/>
        <v>MS 401</v>
      </c>
      <c r="B1621" s="661">
        <f t="shared" si="3896"/>
        <v>128</v>
      </c>
      <c r="C1621" s="661" t="str">
        <f t="shared" si="4066"/>
        <v>MS 401-128</v>
      </c>
      <c r="D1621" s="346">
        <f t="shared" si="4107"/>
        <v>42209</v>
      </c>
      <c r="E1621" s="347">
        <v>7161849.9392999997</v>
      </c>
      <c r="F1621" s="348">
        <v>665720.73719999997</v>
      </c>
      <c r="G1621" s="348">
        <v>889.94</v>
      </c>
      <c r="H1621" s="355">
        <f t="shared" ref="H1621:H1622" si="4149">SQRT((E1621-E1620)^2+(F1621-F1620)^2)*100</f>
        <v>2.325725684281434</v>
      </c>
      <c r="I1621" s="356">
        <f t="shared" ref="I1621:I1622" si="4150">SQRT((E1621-$E$1615)^2+(F1621-$F$1615)^2)*100</f>
        <v>1.9370596398678421</v>
      </c>
      <c r="J1621" s="356">
        <f t="shared" ref="J1621:J1622" si="4151">(G1621-G1620)*100</f>
        <v>0.50000000001091394</v>
      </c>
      <c r="K1621" s="356">
        <f t="shared" ref="K1621:K1622" si="4152">(G1621-$G$1615)*100</f>
        <v>-2.299999999991087</v>
      </c>
      <c r="L1621" s="356">
        <f t="shared" ref="L1621:L1622" si="4153">H1621/(D1621-D1620)</f>
        <v>0.33224652632591917</v>
      </c>
      <c r="M1621" s="356">
        <f t="shared" ref="M1621:M1622" si="4154">ABS(J1621/(D1621-D1620))</f>
        <v>7.1428571430130566E-2</v>
      </c>
      <c r="N1621" s="361" t="str">
        <f t="shared" ref="N1621:N1622" si="4155">IF(L1621&lt;=0.25,"OK",IF(AND(0.25&lt;L1621,L1621&lt;=1),"ATENÇÃO",IF(AND(1&lt;L1621,L1621&lt;=4),"ALERTA",IF(AND(4&lt;L1621,L1621&lt;=14),"INTERVENÇÃO","PARALISAÇÃO"))))</f>
        <v>ATENÇÃO</v>
      </c>
      <c r="O1621" s="361" t="str">
        <f t="shared" ref="O1621:O1622" si="4156">IF(M1621&lt;=0.25,"OK",IF(AND(0.25&lt;M1621,M1621&lt;=1),"ATENÇÃO",IF(AND(1&lt;M1621,M1621&lt;=4),"ALERTA",IF(AND(4&lt;M1621,M1621&lt;=14),"INTERVENÇÃO","PARALISAÇÃO"))))</f>
        <v>OK</v>
      </c>
      <c r="P1621" s="361" t="str">
        <f t="shared" ref="P1621:P1622" si="4157">IF(L1621&lt;=1,"COND. MIN.",IF(AND(1&lt;L1621, L1621&lt;=2),"ATENÇÃO",IF(AND(2&lt;L1621,L1621&lt;=5),"ALERTA","INTERVENÇÃO")))</f>
        <v>COND. MIN.</v>
      </c>
      <c r="Q1621" s="361" t="str">
        <f t="shared" si="4115"/>
        <v>COND. MIN.</v>
      </c>
      <c r="R1621" s="625"/>
      <c r="S1621" s="625"/>
      <c r="T1621" s="625"/>
      <c r="U1621" s="625"/>
      <c r="V1621" s="356">
        <f t="shared" si="4116"/>
        <v>-0.69000003859400749</v>
      </c>
      <c r="W1621" s="356">
        <f t="shared" si="4117"/>
        <v>-1.8099999986588955</v>
      </c>
      <c r="X1621" s="361" t="str">
        <f t="shared" ref="X1621:X1622" si="4158">IF(V1621&gt;0,"NORTE","SUL")</f>
        <v>SUL</v>
      </c>
      <c r="Y1621" s="361" t="str">
        <f t="shared" ref="Y1621:Y1622" si="4159">IF(W1621&gt;0,"LESTE","OESTE")</f>
        <v>OESTE</v>
      </c>
      <c r="Z1621" s="361" t="str">
        <f t="shared" ref="Z1621:Z1622" si="4160">IF(AND(X1621="SUL", Y1621="LESTE"),"SUDESTE", IF(AND(X1621="SUL", Y1621="OESTE"), "SUDOESTE", IF(AND(X1621="NORTE", Y1621="LESTE"), "NORDESTE", "NOROESTE")))</f>
        <v>SUDOESTE</v>
      </c>
      <c r="AA1621" s="358">
        <f t="shared" si="4121"/>
        <v>0.9329896907216495</v>
      </c>
      <c r="AB1621" s="359">
        <f t="shared" ref="AB1621:AB1622" si="4161">DEGREES(ASIN(AA1621))</f>
        <v>68.905755189706014</v>
      </c>
      <c r="AC1621" s="360"/>
    </row>
    <row r="1622" spans="1:29" ht="17.25" customHeight="1" x14ac:dyDescent="0.25">
      <c r="A1622" s="345" t="str">
        <f t="shared" si="3901"/>
        <v>MS 401</v>
      </c>
      <c r="B1622" s="661">
        <f t="shared" ref="B1622:B1675" si="4162">IF(A1621=A1622,B1621+1,1)</f>
        <v>129</v>
      </c>
      <c r="C1622" s="661" t="str">
        <f t="shared" si="4066"/>
        <v>MS 401-129</v>
      </c>
      <c r="D1622" s="346">
        <f t="shared" si="4107"/>
        <v>42216</v>
      </c>
      <c r="E1622" s="347">
        <v>7161849.9523999998</v>
      </c>
      <c r="F1622" s="348">
        <v>665720.74639999995</v>
      </c>
      <c r="G1622" s="348">
        <v>889.93600000000004</v>
      </c>
      <c r="H1622" s="355">
        <f t="shared" si="4149"/>
        <v>1.6007810657579307</v>
      </c>
      <c r="I1622" s="356">
        <f t="shared" si="4150"/>
        <v>1.0846658319764935</v>
      </c>
      <c r="J1622" s="356">
        <f t="shared" si="4151"/>
        <v>-0.40000000000190994</v>
      </c>
      <c r="K1622" s="356">
        <f t="shared" si="4152"/>
        <v>-2.6999999999929969</v>
      </c>
      <c r="L1622" s="356">
        <f t="shared" si="4153"/>
        <v>0.22868300939399008</v>
      </c>
      <c r="M1622" s="356">
        <f t="shared" si="4154"/>
        <v>5.7142857143129992E-2</v>
      </c>
      <c r="N1622" s="361" t="str">
        <f t="shared" si="4155"/>
        <v>OK</v>
      </c>
      <c r="O1622" s="361" t="str">
        <f t="shared" si="4156"/>
        <v>OK</v>
      </c>
      <c r="P1622" s="361" t="str">
        <f t="shared" si="4157"/>
        <v>COND. MIN.</v>
      </c>
      <c r="Q1622" s="361" t="str">
        <f t="shared" si="4115"/>
        <v>COND. MIN.</v>
      </c>
      <c r="R1622" s="625"/>
      <c r="S1622" s="625"/>
      <c r="T1622" s="625"/>
      <c r="U1622" s="625"/>
      <c r="V1622" s="356">
        <f t="shared" si="4116"/>
        <v>0.6199999712407589</v>
      </c>
      <c r="W1622" s="356">
        <f t="shared" si="4117"/>
        <v>-0.89000000152736902</v>
      </c>
      <c r="X1622" s="361" t="str">
        <f t="shared" si="4158"/>
        <v>NORTE</v>
      </c>
      <c r="Y1622" s="361" t="str">
        <f t="shared" si="4159"/>
        <v>OESTE</v>
      </c>
      <c r="Z1622" s="361" t="str">
        <f t="shared" si="4160"/>
        <v>NOROESTE</v>
      </c>
      <c r="AA1622" s="358">
        <f t="shared" si="4121"/>
        <v>0.82407407407407407</v>
      </c>
      <c r="AB1622" s="359">
        <f t="shared" si="4161"/>
        <v>55.494728617705256</v>
      </c>
      <c r="AC1622" s="360"/>
    </row>
    <row r="1623" spans="1:29" ht="17.25" customHeight="1" x14ac:dyDescent="0.25">
      <c r="A1623" s="345" t="str">
        <f t="shared" si="3901"/>
        <v>MS 401</v>
      </c>
      <c r="B1623" s="661">
        <f t="shared" si="4162"/>
        <v>130</v>
      </c>
      <c r="C1623" s="661" t="str">
        <f t="shared" si="4066"/>
        <v>MS 401-130</v>
      </c>
      <c r="D1623" s="346">
        <f t="shared" si="4107"/>
        <v>42223</v>
      </c>
      <c r="E1623" s="347">
        <v>7161849.9519999996</v>
      </c>
      <c r="F1623" s="348">
        <v>665720.75399999996</v>
      </c>
      <c r="G1623" s="348">
        <v>889.92899999999997</v>
      </c>
      <c r="H1623" s="355">
        <f t="shared" ref="H1623" si="4163">SQRT((E1623-E1622)^2+(F1623-F1622)^2)*100</f>
        <v>0.76105190611304996</v>
      </c>
      <c r="I1623" s="356">
        <f t="shared" ref="I1623" si="4164">SQRT((E1623-$E$1615)^2+(F1623-$F$1615)^2)*100</f>
        <v>0.59439039150970596</v>
      </c>
      <c r="J1623" s="356">
        <f t="shared" ref="J1623" si="4165">(G1623-G1622)*100</f>
        <v>-0.70000000000618456</v>
      </c>
      <c r="K1623" s="356">
        <f t="shared" ref="K1623" si="4166">(G1623-$G$1615)*100</f>
        <v>-3.3999999999991815</v>
      </c>
      <c r="L1623" s="356">
        <f t="shared" ref="L1623" si="4167">H1623/(D1623-D1622)</f>
        <v>0.10872170087329285</v>
      </c>
      <c r="M1623" s="356">
        <f t="shared" ref="M1623" si="4168">ABS(J1623/(D1623-D1622))</f>
        <v>0.10000000000088351</v>
      </c>
      <c r="N1623" s="361" t="str">
        <f t="shared" ref="N1623" si="4169">IF(L1623&lt;=0.25,"OK",IF(AND(0.25&lt;L1623,L1623&lt;=1),"ATENÇÃO",IF(AND(1&lt;L1623,L1623&lt;=4),"ALERTA",IF(AND(4&lt;L1623,L1623&lt;=14),"INTERVENÇÃO","PARALISAÇÃO"))))</f>
        <v>OK</v>
      </c>
      <c r="O1623" s="361" t="str">
        <f t="shared" ref="O1623" si="4170">IF(M1623&lt;=0.25,"OK",IF(AND(0.25&lt;M1623,M1623&lt;=1),"ATENÇÃO",IF(AND(1&lt;M1623,M1623&lt;=4),"ALERTA",IF(AND(4&lt;M1623,M1623&lt;=14),"INTERVENÇÃO","PARALISAÇÃO"))))</f>
        <v>OK</v>
      </c>
      <c r="P1623" s="361" t="str">
        <f t="shared" ref="P1623" si="4171">IF(L1623&lt;=1,"COND. MIN.",IF(AND(1&lt;L1623, L1623&lt;=2),"ATENÇÃO",IF(AND(2&lt;L1623,L1623&lt;=5),"ALERTA","INTERVENÇÃO")))</f>
        <v>COND. MIN.</v>
      </c>
      <c r="Q1623" s="361" t="str">
        <f t="shared" si="4115"/>
        <v>COND. MIN.</v>
      </c>
      <c r="R1623" s="625"/>
      <c r="S1623" s="625"/>
      <c r="T1623" s="625"/>
      <c r="U1623" s="625"/>
      <c r="V1623" s="356">
        <f t="shared" si="4116"/>
        <v>0.57999994605779648</v>
      </c>
      <c r="W1623" s="356">
        <f t="shared" si="4117"/>
        <v>-0.13000000035390258</v>
      </c>
      <c r="X1623" s="361" t="str">
        <f t="shared" ref="X1623" si="4172">IF(V1623&gt;0,"NORTE","SUL")</f>
        <v>NORTE</v>
      </c>
      <c r="Y1623" s="361" t="str">
        <f t="shared" ref="Y1623" si="4173">IF(W1623&gt;0,"LESTE","OESTE")</f>
        <v>OESTE</v>
      </c>
      <c r="Z1623" s="361" t="str">
        <f t="shared" ref="Z1623" si="4174">IF(AND(X1623="SUL", Y1623="LESTE"),"SUDESTE", IF(AND(X1623="SUL", Y1623="OESTE"), "SUDOESTE", IF(AND(X1623="NORTE", Y1623="LESTE"), "NORDESTE", "NOROESTE")))</f>
        <v>NOROESTE</v>
      </c>
      <c r="AA1623" s="358">
        <f t="shared" si="4121"/>
        <v>0.22033898305084748</v>
      </c>
      <c r="AB1623" s="359">
        <f t="shared" ref="AB1623" si="4175">DEGREES(ASIN(AA1623))</f>
        <v>12.728943873122674</v>
      </c>
      <c r="AC1623" s="360"/>
    </row>
    <row r="1624" spans="1:29" ht="17.25" customHeight="1" x14ac:dyDescent="0.25">
      <c r="A1624" s="345" t="str">
        <f t="shared" ref="A1624:A1684" si="4176">A1623</f>
        <v>MS 401</v>
      </c>
      <c r="B1624" s="661">
        <f t="shared" si="4162"/>
        <v>131</v>
      </c>
      <c r="C1624" s="661" t="str">
        <f t="shared" si="4066"/>
        <v>MS 401-131</v>
      </c>
      <c r="D1624" s="346">
        <f t="shared" si="4107"/>
        <v>42230</v>
      </c>
      <c r="E1624" s="347">
        <v>7161849.9456000002</v>
      </c>
      <c r="F1624" s="348">
        <v>665720.74560000002</v>
      </c>
      <c r="G1624" s="348">
        <v>889.92899999999997</v>
      </c>
      <c r="H1624" s="355">
        <f t="shared" ref="H1624:H1626" si="4177">SQRT((E1624-E1623)^2+(F1624-F1623)^2)*100</f>
        <v>1.0560302592719271</v>
      </c>
      <c r="I1624" s="356">
        <f t="shared" ref="I1624:I1626" si="4178">SQRT((E1624-$E$1615)^2+(F1624-$F$1615)^2)*100</f>
        <v>0.97185389163964642</v>
      </c>
      <c r="J1624" s="356">
        <f t="shared" ref="J1624:J1626" si="4179">(G1624-G1623)*100</f>
        <v>0</v>
      </c>
      <c r="K1624" s="356">
        <f t="shared" ref="K1624:K1626" si="4180">(G1624-$G$1615)*100</f>
        <v>-3.3999999999991815</v>
      </c>
      <c r="L1624" s="356">
        <f t="shared" ref="L1624:L1626" si="4181">H1624/(D1624-D1623)</f>
        <v>0.1508614656102753</v>
      </c>
      <c r="M1624" s="356">
        <f t="shared" ref="M1624:M1626" si="4182">ABS(J1624/(D1624-D1623))</f>
        <v>0</v>
      </c>
      <c r="N1624" s="361" t="str">
        <f t="shared" ref="N1624:N1626" si="4183">IF(L1624&lt;=0.25,"OK",IF(AND(0.25&lt;L1624,L1624&lt;=1),"ATENÇÃO",IF(AND(1&lt;L1624,L1624&lt;=4),"ALERTA",IF(AND(4&lt;L1624,L1624&lt;=14),"INTERVENÇÃO","PARALISAÇÃO"))))</f>
        <v>OK</v>
      </c>
      <c r="O1624" s="361" t="str">
        <f t="shared" ref="O1624:O1626" si="4184">IF(M1624&lt;=0.25,"OK",IF(AND(0.25&lt;M1624,M1624&lt;=1),"ATENÇÃO",IF(AND(1&lt;M1624,M1624&lt;=4),"ALERTA",IF(AND(4&lt;M1624,M1624&lt;=14),"INTERVENÇÃO","PARALISAÇÃO"))))</f>
        <v>OK</v>
      </c>
      <c r="P1624" s="361" t="str">
        <f t="shared" ref="P1624:P1626" si="4185">IF(L1624&lt;=1,"COND. MIN.",IF(AND(1&lt;L1624, L1624&lt;=2),"ATENÇÃO",IF(AND(2&lt;L1624,L1624&lt;=5),"ALERTA","INTERVENÇÃO")))</f>
        <v>COND. MIN.</v>
      </c>
      <c r="Q1624" s="361" t="str">
        <f t="shared" si="4115"/>
        <v>COND. MIN.</v>
      </c>
      <c r="R1624" s="625"/>
      <c r="S1624" s="625"/>
      <c r="T1624" s="625"/>
      <c r="U1624" s="625"/>
      <c r="V1624" s="356">
        <f t="shared" si="4116"/>
        <v>-5.9999991208314896E-2</v>
      </c>
      <c r="W1624" s="356">
        <f t="shared" si="4117"/>
        <v>-0.96999999368563294</v>
      </c>
      <c r="X1624" s="361" t="str">
        <f t="shared" ref="X1624:X1626" si="4186">IF(V1624&gt;0,"NORTE","SUL")</f>
        <v>SUL</v>
      </c>
      <c r="Y1624" s="361" t="str">
        <f t="shared" ref="Y1624:Y1626" si="4187">IF(W1624&gt;0,"LESTE","OESTE")</f>
        <v>OESTE</v>
      </c>
      <c r="Z1624" s="361" t="str">
        <f t="shared" ref="Z1624:Z1626" si="4188">IF(AND(X1624="SUL", Y1624="LESTE"),"SUDESTE", IF(AND(X1624="SUL", Y1624="OESTE"), "SUDOESTE", IF(AND(X1624="NORTE", Y1624="LESTE"), "NORDESTE", "NOROESTE")))</f>
        <v>SUDOESTE</v>
      </c>
      <c r="AA1624" s="358">
        <f t="shared" si="4121"/>
        <v>1</v>
      </c>
      <c r="AB1624" s="359">
        <f t="shared" ref="AB1624:AB1626" si="4189">DEGREES(ASIN(AA1624))</f>
        <v>90</v>
      </c>
      <c r="AC1624" s="360"/>
    </row>
    <row r="1625" spans="1:29" ht="17.25" customHeight="1" x14ac:dyDescent="0.25">
      <c r="A1625" s="345" t="str">
        <f t="shared" si="4176"/>
        <v>MS 401</v>
      </c>
      <c r="B1625" s="661">
        <f t="shared" si="4162"/>
        <v>132</v>
      </c>
      <c r="C1625" s="661" t="str">
        <f t="shared" si="4066"/>
        <v>MS 401-132</v>
      </c>
      <c r="D1625" s="346">
        <f t="shared" si="4107"/>
        <v>42244</v>
      </c>
      <c r="E1625" s="347">
        <v>7161849.9589</v>
      </c>
      <c r="F1625" s="348">
        <v>665720.74419999996</v>
      </c>
      <c r="G1625" s="348">
        <v>889.92100000000005</v>
      </c>
      <c r="H1625" s="355">
        <f t="shared" si="4177"/>
        <v>1.3373480989068689</v>
      </c>
      <c r="I1625" s="356">
        <f t="shared" si="4178"/>
        <v>1.6867127680076106</v>
      </c>
      <c r="J1625" s="356">
        <f t="shared" si="4179"/>
        <v>-0.79999999999245119</v>
      </c>
      <c r="K1625" s="356">
        <f t="shared" si="4180"/>
        <v>-4.1999999999916326</v>
      </c>
      <c r="L1625" s="356">
        <f t="shared" si="4181"/>
        <v>9.5524864207633495E-2</v>
      </c>
      <c r="M1625" s="356">
        <f t="shared" si="4182"/>
        <v>5.714285714231794E-2</v>
      </c>
      <c r="N1625" s="361" t="str">
        <f t="shared" si="4183"/>
        <v>OK</v>
      </c>
      <c r="O1625" s="361" t="str">
        <f t="shared" si="4184"/>
        <v>OK</v>
      </c>
      <c r="P1625" s="361" t="str">
        <f t="shared" si="4185"/>
        <v>COND. MIN.</v>
      </c>
      <c r="Q1625" s="361" t="str">
        <f t="shared" si="4115"/>
        <v>COND. MIN.</v>
      </c>
      <c r="R1625" s="625"/>
      <c r="S1625" s="625"/>
      <c r="T1625" s="625"/>
      <c r="U1625" s="625"/>
      <c r="V1625" s="356">
        <f t="shared" si="4116"/>
        <v>1.269999984651804</v>
      </c>
      <c r="W1625" s="356">
        <f t="shared" si="4117"/>
        <v>-1.1100000003352761</v>
      </c>
      <c r="X1625" s="361" t="str">
        <f t="shared" si="4186"/>
        <v>NORTE</v>
      </c>
      <c r="Y1625" s="361" t="str">
        <f t="shared" si="4187"/>
        <v>OESTE</v>
      </c>
      <c r="Z1625" s="361" t="str">
        <f t="shared" si="4188"/>
        <v>NOROESTE</v>
      </c>
      <c r="AA1625" s="358">
        <f t="shared" si="4121"/>
        <v>0.65680473372781067</v>
      </c>
      <c r="AB1625" s="359">
        <f t="shared" si="4189"/>
        <v>41.05663649562176</v>
      </c>
      <c r="AC1625" s="360"/>
    </row>
    <row r="1626" spans="1:29" ht="17.25" customHeight="1" x14ac:dyDescent="0.25">
      <c r="A1626" s="345" t="str">
        <f t="shared" si="4176"/>
        <v>MS 401</v>
      </c>
      <c r="B1626" s="661">
        <f t="shared" si="4162"/>
        <v>133</v>
      </c>
      <c r="C1626" s="661" t="str">
        <f t="shared" si="4066"/>
        <v>MS 401-133</v>
      </c>
      <c r="D1626" s="346">
        <f t="shared" si="4107"/>
        <v>42251</v>
      </c>
      <c r="E1626" s="347">
        <v>7161849.9544000002</v>
      </c>
      <c r="F1626" s="348">
        <v>665720.74820000003</v>
      </c>
      <c r="G1626" s="348">
        <v>889.91800000000001</v>
      </c>
      <c r="H1626" s="355">
        <f t="shared" si="4177"/>
        <v>0.60207971934919091</v>
      </c>
      <c r="I1626" s="356">
        <f t="shared" si="4178"/>
        <v>1.0846658456071852</v>
      </c>
      <c r="J1626" s="356">
        <f t="shared" si="4179"/>
        <v>-0.30000000000427463</v>
      </c>
      <c r="K1626" s="356">
        <f t="shared" si="4180"/>
        <v>-4.4999999999959073</v>
      </c>
      <c r="L1626" s="356">
        <f t="shared" si="4181"/>
        <v>8.6011388478455839E-2</v>
      </c>
      <c r="M1626" s="356">
        <f t="shared" si="4182"/>
        <v>4.2857142857753515E-2</v>
      </c>
      <c r="N1626" s="361" t="str">
        <f t="shared" si="4183"/>
        <v>OK</v>
      </c>
      <c r="O1626" s="361" t="str">
        <f t="shared" si="4184"/>
        <v>OK</v>
      </c>
      <c r="P1626" s="361" t="str">
        <f t="shared" si="4185"/>
        <v>COND. MIN.</v>
      </c>
      <c r="Q1626" s="361" t="str">
        <f t="shared" si="4115"/>
        <v>COND. MIN.</v>
      </c>
      <c r="R1626" s="625"/>
      <c r="S1626" s="625"/>
      <c r="T1626" s="625"/>
      <c r="U1626" s="625"/>
      <c r="V1626" s="356">
        <f t="shared" si="4116"/>
        <v>0.82000000402331352</v>
      </c>
      <c r="W1626" s="356">
        <f t="shared" si="4117"/>
        <v>-0.70999999297782779</v>
      </c>
      <c r="X1626" s="361" t="str">
        <f t="shared" si="4186"/>
        <v>NORTE</v>
      </c>
      <c r="Y1626" s="361" t="str">
        <f t="shared" si="4187"/>
        <v>OESTE</v>
      </c>
      <c r="Z1626" s="361" t="str">
        <f t="shared" si="4188"/>
        <v>NOROESTE</v>
      </c>
      <c r="AA1626" s="358">
        <f t="shared" si="4121"/>
        <v>0.65740740740740733</v>
      </c>
      <c r="AB1626" s="359">
        <f t="shared" si="4189"/>
        <v>41.102445393485844</v>
      </c>
      <c r="AC1626" s="360"/>
    </row>
    <row r="1627" spans="1:29" ht="17.25" customHeight="1" x14ac:dyDescent="0.25">
      <c r="A1627" s="345" t="str">
        <f t="shared" si="4176"/>
        <v>MS 401</v>
      </c>
      <c r="B1627" s="661">
        <f t="shared" si="4162"/>
        <v>134</v>
      </c>
      <c r="C1627" s="661" t="str">
        <f t="shared" si="4066"/>
        <v>MS 401-134</v>
      </c>
      <c r="D1627" s="346">
        <f t="shared" si="4107"/>
        <v>42258</v>
      </c>
      <c r="E1627" s="347">
        <v>7161849.9545</v>
      </c>
      <c r="F1627" s="348">
        <v>665720.7352</v>
      </c>
      <c r="G1627" s="348">
        <v>889.90800000000002</v>
      </c>
      <c r="H1627" s="355">
        <f t="shared" ref="H1627" si="4190">SQRT((E1627-E1626)^2+(F1627-F1626)^2)*100</f>
        <v>1.300038464377774</v>
      </c>
      <c r="I1627" s="356">
        <f t="shared" ref="I1627" si="4191">SQRT((E1627-$E$1615)^2+(F1627-$F$1615)^2)*100</f>
        <v>2.1746263965282622</v>
      </c>
      <c r="J1627" s="356">
        <f t="shared" ref="J1627" si="4192">(G1627-G1626)*100</f>
        <v>-0.99999999999909051</v>
      </c>
      <c r="K1627" s="356">
        <f t="shared" ref="K1627" si="4193">(G1627-$G$1615)*100</f>
        <v>-5.4999999999949978</v>
      </c>
      <c r="L1627" s="356">
        <f t="shared" ref="L1627" si="4194">H1627/(D1627-D1626)</f>
        <v>0.18571978062539629</v>
      </c>
      <c r="M1627" s="356">
        <f t="shared" ref="M1627" si="4195">ABS(J1627/(D1627-D1626))</f>
        <v>0.14285714285701293</v>
      </c>
      <c r="N1627" s="361" t="str">
        <f t="shared" ref="N1627" si="4196">IF(L1627&lt;=0.25,"OK",IF(AND(0.25&lt;L1627,L1627&lt;=1),"ATENÇÃO",IF(AND(1&lt;L1627,L1627&lt;=4),"ALERTA",IF(AND(4&lt;L1627,L1627&lt;=14),"INTERVENÇÃO","PARALISAÇÃO"))))</f>
        <v>OK</v>
      </c>
      <c r="O1627" s="361" t="str">
        <f t="shared" ref="O1627" si="4197">IF(M1627&lt;=0.25,"OK",IF(AND(0.25&lt;M1627,M1627&lt;=1),"ATENÇÃO",IF(AND(1&lt;M1627,M1627&lt;=4),"ALERTA",IF(AND(4&lt;M1627,M1627&lt;=14),"INTERVENÇÃO","PARALISAÇÃO"))))</f>
        <v>OK</v>
      </c>
      <c r="P1627" s="361" t="str">
        <f t="shared" ref="P1627" si="4198">IF(L1627&lt;=1,"COND. MIN.",IF(AND(1&lt;L1627, L1627&lt;=2),"ATENÇÃO",IF(AND(2&lt;L1627,L1627&lt;=5),"ALERTA","INTERVENÇÃO")))</f>
        <v>COND. MIN.</v>
      </c>
      <c r="Q1627" s="361" t="str">
        <f t="shared" si="4115"/>
        <v>COND. MIN.</v>
      </c>
      <c r="R1627" s="625"/>
      <c r="S1627" s="625"/>
      <c r="T1627" s="625"/>
      <c r="U1627" s="625"/>
      <c r="V1627" s="356">
        <f t="shared" si="4116"/>
        <v>0.82999998703598976</v>
      </c>
      <c r="W1627" s="356">
        <f t="shared" si="4117"/>
        <v>-2.0099999965168536</v>
      </c>
      <c r="X1627" s="361" t="str">
        <f t="shared" ref="X1627" si="4199">IF(V1627&gt;0,"NORTE","SUL")</f>
        <v>NORTE</v>
      </c>
      <c r="Y1627" s="361" t="str">
        <f t="shared" ref="Y1627" si="4200">IF(W1627&gt;0,"LESTE","OESTE")</f>
        <v>OESTE</v>
      </c>
      <c r="Z1627" s="361" t="str">
        <f t="shared" ref="Z1627" si="4201">IF(AND(X1627="SUL", Y1627="LESTE"),"SUDESTE", IF(AND(X1627="SUL", Y1627="OESTE"), "SUDOESTE", IF(AND(X1627="NORTE", Y1627="LESTE"), "NORDESTE", "NOROESTE")))</f>
        <v>NOROESTE</v>
      </c>
      <c r="AA1627" s="358">
        <f t="shared" si="4121"/>
        <v>0.92626728110599077</v>
      </c>
      <c r="AB1627" s="359">
        <f t="shared" ref="AB1627" si="4202">DEGREES(ASIN(AA1627))</f>
        <v>67.860232620599675</v>
      </c>
      <c r="AC1627" s="360"/>
    </row>
    <row r="1628" spans="1:29" ht="17.25" customHeight="1" x14ac:dyDescent="0.25">
      <c r="A1628" s="345" t="str">
        <f t="shared" si="4176"/>
        <v>MS 401</v>
      </c>
      <c r="B1628" s="661">
        <f t="shared" si="4162"/>
        <v>135</v>
      </c>
      <c r="C1628" s="661" t="str">
        <f t="shared" si="4066"/>
        <v>MS 401-135</v>
      </c>
      <c r="D1628" s="346">
        <f t="shared" si="4107"/>
        <v>42265</v>
      </c>
      <c r="E1628" s="347">
        <v>7161849.9550000001</v>
      </c>
      <c r="F1628" s="348">
        <v>665720.74179999996</v>
      </c>
      <c r="G1628" s="348">
        <v>889.90599999999995</v>
      </c>
      <c r="H1628" s="355">
        <f t="shared" ref="H1628:H1629" si="4203">SQRT((E1628-E1627)^2+(F1628-F1627)^2)*100</f>
        <v>0.66189122678796408</v>
      </c>
      <c r="I1628" s="356">
        <f t="shared" ref="I1628:I1629" si="4204">SQRT((E1628-$E$1615)^2+(F1628-$F$1615)^2)*100</f>
        <v>1.6114899912376506</v>
      </c>
      <c r="J1628" s="356">
        <f t="shared" ref="J1628:J1629" si="4205">(G1628-G1627)*100</f>
        <v>-0.20000000000663931</v>
      </c>
      <c r="K1628" s="356">
        <f t="shared" ref="K1628:K1629" si="4206">(G1628-$G$1615)*100</f>
        <v>-5.7000000000016371</v>
      </c>
      <c r="L1628" s="356">
        <f t="shared" ref="L1628:L1629" si="4207">H1628/(D1628-D1627)</f>
        <v>9.4555889541137722E-2</v>
      </c>
      <c r="M1628" s="356">
        <f t="shared" ref="M1628:M1629" si="4208">ABS(J1628/(D1628-D1627))</f>
        <v>2.8571428572377044E-2</v>
      </c>
      <c r="N1628" s="361" t="str">
        <f t="shared" ref="N1628:N1629" si="4209">IF(L1628&lt;=0.25,"OK",IF(AND(0.25&lt;L1628,L1628&lt;=1),"ATENÇÃO",IF(AND(1&lt;L1628,L1628&lt;=4),"ALERTA",IF(AND(4&lt;L1628,L1628&lt;=14),"INTERVENÇÃO","PARALISAÇÃO"))))</f>
        <v>OK</v>
      </c>
      <c r="O1628" s="361" t="str">
        <f t="shared" ref="O1628:O1629" si="4210">IF(M1628&lt;=0.25,"OK",IF(AND(0.25&lt;M1628,M1628&lt;=1),"ATENÇÃO",IF(AND(1&lt;M1628,M1628&lt;=4),"ALERTA",IF(AND(4&lt;M1628,M1628&lt;=14),"INTERVENÇÃO","PARALISAÇÃO"))))</f>
        <v>OK</v>
      </c>
      <c r="P1628" s="361" t="str">
        <f t="shared" ref="P1628:P1629" si="4211">IF(L1628&lt;=1,"COND. MIN.",IF(AND(1&lt;L1628, L1628&lt;=2),"ATENÇÃO",IF(AND(2&lt;L1628,L1628&lt;=5),"ALERTA","INTERVENÇÃO")))</f>
        <v>COND. MIN.</v>
      </c>
      <c r="Q1628" s="361" t="str">
        <f t="shared" si="4115"/>
        <v>COND. MIN.</v>
      </c>
      <c r="R1628" s="625"/>
      <c r="S1628" s="625"/>
      <c r="T1628" s="625"/>
      <c r="U1628" s="625"/>
      <c r="V1628" s="356">
        <f t="shared" si="4116"/>
        <v>0.87999999523162842</v>
      </c>
      <c r="W1628" s="356">
        <f t="shared" si="4117"/>
        <v>-1.3500000000931323</v>
      </c>
      <c r="X1628" s="361" t="str">
        <f t="shared" ref="X1628:X1629" si="4212">IF(V1628&gt;0,"NORTE","SUL")</f>
        <v>NORTE</v>
      </c>
      <c r="Y1628" s="361" t="str">
        <f t="shared" ref="Y1628:Y1629" si="4213">IF(W1628&gt;0,"LESTE","OESTE")</f>
        <v>OESTE</v>
      </c>
      <c r="Z1628" s="361" t="str">
        <f t="shared" ref="Z1628:Z1629" si="4214">IF(AND(X1628="SUL", Y1628="LESTE"),"SUDESTE", IF(AND(X1628="SUL", Y1628="OESTE"), "SUDOESTE", IF(AND(X1628="NORTE", Y1628="LESTE"), "NORDESTE", "NOROESTE")))</f>
        <v>NOROESTE</v>
      </c>
      <c r="AA1628" s="358">
        <f t="shared" si="4121"/>
        <v>0.83850931677018636</v>
      </c>
      <c r="AB1628" s="359">
        <f t="shared" ref="AB1628:AB1629" si="4215">DEGREES(ASIN(AA1628))</f>
        <v>56.983040314381164</v>
      </c>
      <c r="AC1628" s="360"/>
    </row>
    <row r="1629" spans="1:29" ht="17.25" customHeight="1" x14ac:dyDescent="0.25">
      <c r="A1629" s="345" t="str">
        <f t="shared" si="4176"/>
        <v>MS 401</v>
      </c>
      <c r="B1629" s="661">
        <f t="shared" si="4162"/>
        <v>136</v>
      </c>
      <c r="C1629" s="661" t="str">
        <f t="shared" si="4066"/>
        <v>MS 401-136</v>
      </c>
      <c r="D1629" s="346">
        <f t="shared" si="4107"/>
        <v>42272</v>
      </c>
      <c r="E1629" s="347">
        <v>7161849.9568999996</v>
      </c>
      <c r="F1629" s="348">
        <v>665720.73190000001</v>
      </c>
      <c r="G1629" s="348">
        <v>889.90599999999995</v>
      </c>
      <c r="H1629" s="355">
        <f t="shared" si="4203"/>
        <v>1.0080674446190345</v>
      </c>
      <c r="I1629" s="356">
        <f t="shared" si="4204"/>
        <v>2.573033204669263</v>
      </c>
      <c r="J1629" s="356">
        <f t="shared" si="4205"/>
        <v>0</v>
      </c>
      <c r="K1629" s="356">
        <f t="shared" si="4206"/>
        <v>-5.7000000000016371</v>
      </c>
      <c r="L1629" s="356">
        <f t="shared" si="4207"/>
        <v>0.14400963494557636</v>
      </c>
      <c r="M1629" s="356">
        <f t="shared" si="4208"/>
        <v>0</v>
      </c>
      <c r="N1629" s="361" t="str">
        <f t="shared" si="4209"/>
        <v>OK</v>
      </c>
      <c r="O1629" s="361" t="str">
        <f t="shared" si="4210"/>
        <v>OK</v>
      </c>
      <c r="P1629" s="361" t="str">
        <f t="shared" si="4211"/>
        <v>COND. MIN.</v>
      </c>
      <c r="Q1629" s="361" t="str">
        <f t="shared" si="4115"/>
        <v>COND. MIN.</v>
      </c>
      <c r="R1629" s="625"/>
      <c r="S1629" s="625"/>
      <c r="T1629" s="625"/>
      <c r="U1629" s="625"/>
      <c r="V1629" s="356">
        <f t="shared" si="4116"/>
        <v>1.0699999518692493</v>
      </c>
      <c r="W1629" s="356">
        <f t="shared" si="4117"/>
        <v>-2.3399999947287142</v>
      </c>
      <c r="X1629" s="361" t="str">
        <f t="shared" si="4212"/>
        <v>NORTE</v>
      </c>
      <c r="Y1629" s="361" t="str">
        <f t="shared" si="4213"/>
        <v>OESTE</v>
      </c>
      <c r="Z1629" s="361" t="str">
        <f t="shared" si="4214"/>
        <v>NOROESTE</v>
      </c>
      <c r="AA1629" s="358">
        <f t="shared" si="4121"/>
        <v>0.91050583657587547</v>
      </c>
      <c r="AB1629" s="359">
        <f t="shared" si="4215"/>
        <v>65.575348246406293</v>
      </c>
      <c r="AC1629" s="360"/>
    </row>
    <row r="1630" spans="1:29" ht="17.25" customHeight="1" x14ac:dyDescent="0.25">
      <c r="A1630" s="345" t="str">
        <f t="shared" si="4176"/>
        <v>MS 401</v>
      </c>
      <c r="B1630" s="661">
        <f t="shared" si="4162"/>
        <v>137</v>
      </c>
      <c r="C1630" s="661" t="str">
        <f t="shared" si="4066"/>
        <v>MS 401-137</v>
      </c>
      <c r="D1630" s="346">
        <f t="shared" si="4107"/>
        <v>42279</v>
      </c>
      <c r="E1630" s="347">
        <v>7161849.9598000003</v>
      </c>
      <c r="F1630" s="348">
        <v>665720.73459999997</v>
      </c>
      <c r="G1630" s="348">
        <v>889.89599999999996</v>
      </c>
      <c r="H1630" s="355">
        <f t="shared" ref="H1630:H1632" si="4216">SQRT((E1630-E1629)^2+(F1630-F1629)^2)*100</f>
        <v>0.39623230038572327</v>
      </c>
      <c r="I1630" s="356">
        <f t="shared" ref="I1630:I1632" si="4217">SQRT((E1630-$E$1615)^2+(F1630-$F$1615)^2)*100</f>
        <v>2.4767922897208883</v>
      </c>
      <c r="J1630" s="356">
        <f t="shared" ref="J1630:J1632" si="4218">(G1630-G1629)*100</f>
        <v>-0.99999999999909051</v>
      </c>
      <c r="K1630" s="356">
        <f t="shared" ref="K1630:K1632" si="4219">(G1630-$G$1615)*100</f>
        <v>-6.7000000000007276</v>
      </c>
      <c r="L1630" s="356">
        <f t="shared" ref="L1630:L1632" si="4220">H1630/(D1630-D1629)</f>
        <v>5.6604614340817608E-2</v>
      </c>
      <c r="M1630" s="356">
        <f t="shared" ref="M1630:M1632" si="4221">ABS(J1630/(D1630-D1629))</f>
        <v>0.14285714285701293</v>
      </c>
      <c r="N1630" s="361" t="str">
        <f t="shared" ref="N1630:N1632" si="4222">IF(L1630&lt;=0.25,"OK",IF(AND(0.25&lt;L1630,L1630&lt;=1),"ATENÇÃO",IF(AND(1&lt;L1630,L1630&lt;=4),"ALERTA",IF(AND(4&lt;L1630,L1630&lt;=14),"INTERVENÇÃO","PARALISAÇÃO"))))</f>
        <v>OK</v>
      </c>
      <c r="O1630" s="361" t="str">
        <f t="shared" ref="O1630:O1632" si="4223">IF(M1630&lt;=0.25,"OK",IF(AND(0.25&lt;M1630,M1630&lt;=1),"ATENÇÃO",IF(AND(1&lt;M1630,M1630&lt;=4),"ALERTA",IF(AND(4&lt;M1630,M1630&lt;=14),"INTERVENÇÃO","PARALISAÇÃO"))))</f>
        <v>OK</v>
      </c>
      <c r="P1630" s="361" t="str">
        <f t="shared" ref="P1630:P1632" si="4224">IF(L1630&lt;=1,"COND. MIN.",IF(AND(1&lt;L1630, L1630&lt;=2),"ATENÇÃO",IF(AND(2&lt;L1630,L1630&lt;=5),"ALERTA","INTERVENÇÃO")))</f>
        <v>COND. MIN.</v>
      </c>
      <c r="Q1630" s="361" t="str">
        <f t="shared" si="4115"/>
        <v>COND. MIN.</v>
      </c>
      <c r="R1630" s="625"/>
      <c r="S1630" s="625"/>
      <c r="T1630" s="625"/>
      <c r="U1630" s="625"/>
      <c r="V1630" s="356">
        <f t="shared" si="4116"/>
        <v>1.360000018030405</v>
      </c>
      <c r="W1630" s="356">
        <f t="shared" si="4117"/>
        <v>-2.0699999993667006</v>
      </c>
      <c r="X1630" s="361" t="str">
        <f t="shared" ref="X1630:X1632" si="4225">IF(V1630&gt;0,"NORTE","SUL")</f>
        <v>NORTE</v>
      </c>
      <c r="Y1630" s="361" t="str">
        <f t="shared" ref="Y1630:Y1632" si="4226">IF(W1630&gt;0,"LESTE","OESTE")</f>
        <v>OESTE</v>
      </c>
      <c r="Z1630" s="361" t="str">
        <f t="shared" ref="Z1630:Z1632" si="4227">IF(AND(X1630="SUL", Y1630="LESTE"),"SUDESTE", IF(AND(X1630="SUL", Y1630="OESTE"), "SUDOESTE", IF(AND(X1630="NORTE", Y1630="LESTE"), "NORDESTE", "NOROESTE")))</f>
        <v>NOROESTE</v>
      </c>
      <c r="AA1630" s="358">
        <f t="shared" si="4121"/>
        <v>0.83467741935483863</v>
      </c>
      <c r="AB1630" s="359">
        <f t="shared" ref="AB1630:AB1632" si="4228">DEGREES(ASIN(AA1630))</f>
        <v>56.582263820948604</v>
      </c>
      <c r="AC1630" s="360"/>
    </row>
    <row r="1631" spans="1:29" ht="17.25" customHeight="1" x14ac:dyDescent="0.25">
      <c r="A1631" s="345" t="str">
        <f t="shared" si="4176"/>
        <v>MS 401</v>
      </c>
      <c r="B1631" s="661">
        <f t="shared" si="4162"/>
        <v>138</v>
      </c>
      <c r="C1631" s="661" t="str">
        <f t="shared" si="4066"/>
        <v>MS 401-138</v>
      </c>
      <c r="D1631" s="346">
        <f t="shared" si="4107"/>
        <v>42286</v>
      </c>
      <c r="E1631" s="347">
        <v>7161849.9455000004</v>
      </c>
      <c r="F1631" s="348">
        <v>665720.73699999996</v>
      </c>
      <c r="G1631" s="348">
        <v>889.89200000000005</v>
      </c>
      <c r="H1631" s="355">
        <f t="shared" si="4216"/>
        <v>1.4499999923181943</v>
      </c>
      <c r="I1631" s="356">
        <f t="shared" si="4217"/>
        <v>1.8313383070747222</v>
      </c>
      <c r="J1631" s="356">
        <f t="shared" si="4218"/>
        <v>-0.39999999999054126</v>
      </c>
      <c r="K1631" s="356">
        <f t="shared" si="4219"/>
        <v>-7.0999999999912689</v>
      </c>
      <c r="L1631" s="356">
        <f t="shared" si="4220"/>
        <v>0.20714285604545632</v>
      </c>
      <c r="M1631" s="356">
        <f t="shared" si="4221"/>
        <v>5.7142857141505896E-2</v>
      </c>
      <c r="N1631" s="361" t="str">
        <f t="shared" si="4222"/>
        <v>OK</v>
      </c>
      <c r="O1631" s="361" t="str">
        <f t="shared" si="4223"/>
        <v>OK</v>
      </c>
      <c r="P1631" s="361" t="str">
        <f t="shared" si="4224"/>
        <v>COND. MIN.</v>
      </c>
      <c r="Q1631" s="361" t="str">
        <f t="shared" si="4115"/>
        <v>COND. MIN.</v>
      </c>
      <c r="R1631" s="625"/>
      <c r="S1631" s="625"/>
      <c r="T1631" s="625"/>
      <c r="U1631" s="625"/>
      <c r="V1631" s="356">
        <f t="shared" si="4116"/>
        <v>-6.9999974220991135E-2</v>
      </c>
      <c r="W1631" s="356">
        <f t="shared" si="4117"/>
        <v>-1.8299999996088445</v>
      </c>
      <c r="X1631" s="361" t="str">
        <f t="shared" si="4225"/>
        <v>SUL</v>
      </c>
      <c r="Y1631" s="361" t="str">
        <f t="shared" si="4226"/>
        <v>OESTE</v>
      </c>
      <c r="Z1631" s="361" t="str">
        <f t="shared" si="4227"/>
        <v>SUDOESTE</v>
      </c>
      <c r="AA1631" s="358">
        <f t="shared" si="4121"/>
        <v>1</v>
      </c>
      <c r="AB1631" s="359">
        <f t="shared" si="4228"/>
        <v>90</v>
      </c>
      <c r="AC1631" s="360"/>
    </row>
    <row r="1632" spans="1:29" ht="17.25" customHeight="1" x14ac:dyDescent="0.25">
      <c r="A1632" s="345" t="str">
        <f t="shared" si="4176"/>
        <v>MS 401</v>
      </c>
      <c r="B1632" s="661">
        <f t="shared" si="4162"/>
        <v>139</v>
      </c>
      <c r="C1632" s="661" t="str">
        <f t="shared" si="4066"/>
        <v>MS 401-139</v>
      </c>
      <c r="D1632" s="346">
        <f t="shared" si="4107"/>
        <v>42300</v>
      </c>
      <c r="E1632" s="347">
        <v>7161849.9463</v>
      </c>
      <c r="F1632" s="348">
        <v>665720.73549999995</v>
      </c>
      <c r="G1632" s="348">
        <v>889.86199999999997</v>
      </c>
      <c r="H1632" s="355">
        <f t="shared" si="4216"/>
        <v>0.16999998102512862</v>
      </c>
      <c r="I1632" s="356">
        <f t="shared" si="4217"/>
        <v>1.9800252531911127</v>
      </c>
      <c r="J1632" s="356">
        <f t="shared" si="4218"/>
        <v>-3.0000000000086402</v>
      </c>
      <c r="K1632" s="356">
        <f t="shared" si="4219"/>
        <v>-10.099999999999909</v>
      </c>
      <c r="L1632" s="356">
        <f t="shared" si="4220"/>
        <v>1.2142855787509187E-2</v>
      </c>
      <c r="M1632" s="356">
        <f t="shared" si="4221"/>
        <v>0.21428571428633145</v>
      </c>
      <c r="N1632" s="361" t="str">
        <f t="shared" si="4222"/>
        <v>OK</v>
      </c>
      <c r="O1632" s="361" t="str">
        <f t="shared" si="4223"/>
        <v>OK</v>
      </c>
      <c r="P1632" s="361" t="str">
        <f t="shared" si="4224"/>
        <v>COND. MIN.</v>
      </c>
      <c r="Q1632" s="361" t="str">
        <f t="shared" si="4115"/>
        <v>COND. MIN.</v>
      </c>
      <c r="R1632" s="625"/>
      <c r="S1632" s="625"/>
      <c r="T1632" s="625"/>
      <c r="U1632" s="625"/>
      <c r="V1632" s="356">
        <f t="shared" si="4116"/>
        <v>9.999983012676239E-3</v>
      </c>
      <c r="W1632" s="356">
        <f t="shared" si="4117"/>
        <v>-1.9800000009126961</v>
      </c>
      <c r="X1632" s="361" t="str">
        <f t="shared" si="4225"/>
        <v>NORTE</v>
      </c>
      <c r="Y1632" s="361" t="str">
        <f t="shared" si="4226"/>
        <v>OESTE</v>
      </c>
      <c r="Z1632" s="361" t="str">
        <f t="shared" si="4227"/>
        <v>NOROESTE</v>
      </c>
      <c r="AA1632" s="358">
        <f t="shared" si="4121"/>
        <v>1</v>
      </c>
      <c r="AB1632" s="359">
        <f t="shared" si="4228"/>
        <v>90</v>
      </c>
      <c r="AC1632" s="360"/>
    </row>
    <row r="1633" spans="1:29" ht="17.25" customHeight="1" x14ac:dyDescent="0.25">
      <c r="A1633" s="345" t="str">
        <f t="shared" si="4176"/>
        <v>MS 401</v>
      </c>
      <c r="B1633" s="661">
        <f t="shared" si="4162"/>
        <v>140</v>
      </c>
      <c r="C1633" s="661" t="str">
        <f t="shared" si="4066"/>
        <v>MS 401-140</v>
      </c>
      <c r="D1633" s="346">
        <f t="shared" si="4107"/>
        <v>42314</v>
      </c>
      <c r="E1633" s="347">
        <v>7161849.9469999997</v>
      </c>
      <c r="F1633" s="348">
        <v>665720.73089999997</v>
      </c>
      <c r="G1633" s="348">
        <v>889.87699999999995</v>
      </c>
      <c r="H1633" s="355">
        <f t="shared" ref="H1633" si="4229">SQRT((E1633-E1632)^2+(F1633-F1632)^2)*100</f>
        <v>0.46529559966911527</v>
      </c>
      <c r="I1633" s="356">
        <f t="shared" ref="I1633" si="4230">SQRT((E1633-$E$1615)^2+(F1633-$F$1615)^2)*100</f>
        <v>2.4413111212240586</v>
      </c>
      <c r="J1633" s="356">
        <f t="shared" ref="J1633" si="4231">(G1633-G1632)*100</f>
        <v>1.4999999999986358</v>
      </c>
      <c r="K1633" s="356">
        <f t="shared" ref="K1633" si="4232">(G1633-$G$1615)*100</f>
        <v>-8.6000000000012733</v>
      </c>
      <c r="L1633" s="356">
        <f t="shared" ref="L1633" si="4233">H1633/(D1633-D1632)</f>
        <v>3.3235399976365376E-2</v>
      </c>
      <c r="M1633" s="356">
        <f t="shared" ref="M1633" si="4234">ABS(J1633/(D1633-D1632))</f>
        <v>0.1071428571427597</v>
      </c>
      <c r="N1633" s="361" t="str">
        <f t="shared" ref="N1633" si="4235">IF(L1633&lt;=0.25,"OK",IF(AND(0.25&lt;L1633,L1633&lt;=1),"ATENÇÃO",IF(AND(1&lt;L1633,L1633&lt;=4),"ALERTA",IF(AND(4&lt;L1633,L1633&lt;=14),"INTERVENÇÃO","PARALISAÇÃO"))))</f>
        <v>OK</v>
      </c>
      <c r="O1633" s="361" t="str">
        <f t="shared" ref="O1633" si="4236">IF(M1633&lt;=0.25,"OK",IF(AND(0.25&lt;M1633,M1633&lt;=1),"ATENÇÃO",IF(AND(1&lt;M1633,M1633&lt;=4),"ALERTA",IF(AND(4&lt;M1633,M1633&lt;=14),"INTERVENÇÃO","PARALISAÇÃO"))))</f>
        <v>OK</v>
      </c>
      <c r="P1633" s="361" t="str">
        <f t="shared" ref="P1633" si="4237">IF(L1633&lt;=1,"COND. MIN.",IF(AND(1&lt;L1633, L1633&lt;=2),"ATENÇÃO",IF(AND(2&lt;L1633,L1633&lt;=5),"ALERTA","INTERVENÇÃO")))</f>
        <v>COND. MIN.</v>
      </c>
      <c r="Q1633" s="361" t="str">
        <f t="shared" si="4115"/>
        <v>COND. MIN.</v>
      </c>
      <c r="R1633" s="625"/>
      <c r="S1633" s="625"/>
      <c r="T1633" s="625"/>
      <c r="U1633" s="625"/>
      <c r="V1633" s="356">
        <f t="shared" si="4116"/>
        <v>7.9999957233667374E-2</v>
      </c>
      <c r="W1633" s="356">
        <f t="shared" si="4117"/>
        <v>-2.4399999994784594</v>
      </c>
      <c r="X1633" s="361" t="str">
        <f t="shared" ref="X1633" si="4238">IF(V1633&gt;0,"NORTE","SUL")</f>
        <v>NORTE</v>
      </c>
      <c r="Y1633" s="361" t="str">
        <f t="shared" ref="Y1633" si="4239">IF(W1633&gt;0,"LESTE","OESTE")</f>
        <v>OESTE</v>
      </c>
      <c r="Z1633" s="361" t="str">
        <f t="shared" ref="Z1633" si="4240">IF(AND(X1633="SUL", Y1633="LESTE"),"SUDESTE", IF(AND(X1633="SUL", Y1633="OESTE"), "SUDOESTE", IF(AND(X1633="NORTE", Y1633="LESTE"), "NORDESTE", "NOROESTE")))</f>
        <v>NOROESTE</v>
      </c>
      <c r="AA1633" s="358">
        <f t="shared" si="4121"/>
        <v>1</v>
      </c>
      <c r="AB1633" s="359">
        <f t="shared" ref="AB1633" si="4241">DEGREES(ASIN(AA1633))</f>
        <v>90</v>
      </c>
      <c r="AC1633" s="360"/>
    </row>
    <row r="1634" spans="1:29" ht="17.25" customHeight="1" x14ac:dyDescent="0.25">
      <c r="A1634" s="345" t="str">
        <f t="shared" si="4176"/>
        <v>MS 401</v>
      </c>
      <c r="B1634" s="661">
        <f t="shared" si="4162"/>
        <v>141</v>
      </c>
      <c r="C1634" s="661" t="str">
        <f t="shared" si="4066"/>
        <v>MS 401-141</v>
      </c>
      <c r="D1634" s="346">
        <f t="shared" si="4107"/>
        <v>42321</v>
      </c>
      <c r="E1634" s="347">
        <v>7161849.9484000001</v>
      </c>
      <c r="F1634" s="348">
        <v>665720.7243</v>
      </c>
      <c r="G1634" s="348">
        <v>889.86699999999996</v>
      </c>
      <c r="H1634" s="355">
        <f t="shared" ref="H1634:H1636" si="4242">SQRT((E1634-E1633)^2+(F1634-F1633)^2)*100</f>
        <v>0.6746851168657132</v>
      </c>
      <c r="I1634" s="356">
        <f t="shared" ref="I1634:I1636" si="4243">SQRT((E1634-$E$1615)^2+(F1634-$F$1615)^2)*100</f>
        <v>3.1077966429721555</v>
      </c>
      <c r="J1634" s="356">
        <f t="shared" ref="J1634:J1636" si="4244">(G1634-G1633)*100</f>
        <v>-0.99999999999909051</v>
      </c>
      <c r="K1634" s="356">
        <f t="shared" ref="K1634:K1636" si="4245">(G1634-$G$1615)*100</f>
        <v>-9.6000000000003638</v>
      </c>
      <c r="L1634" s="356">
        <f t="shared" ref="L1634:L1636" si="4246">H1634/(D1634-D1633)</f>
        <v>9.6383588123673314E-2</v>
      </c>
      <c r="M1634" s="356">
        <f t="shared" ref="M1634:M1636" si="4247">ABS(J1634/(D1634-D1633))</f>
        <v>0.14285714285701293</v>
      </c>
      <c r="N1634" s="361" t="str">
        <f t="shared" ref="N1634:N1636" si="4248">IF(L1634&lt;=0.25,"OK",IF(AND(0.25&lt;L1634,L1634&lt;=1),"ATENÇÃO",IF(AND(1&lt;L1634,L1634&lt;=4),"ALERTA",IF(AND(4&lt;L1634,L1634&lt;=14),"INTERVENÇÃO","PARALISAÇÃO"))))</f>
        <v>OK</v>
      </c>
      <c r="O1634" s="361" t="str">
        <f t="shared" ref="O1634:O1636" si="4249">IF(M1634&lt;=0.25,"OK",IF(AND(0.25&lt;M1634,M1634&lt;=1),"ATENÇÃO",IF(AND(1&lt;M1634,M1634&lt;=4),"ALERTA",IF(AND(4&lt;M1634,M1634&lt;=14),"INTERVENÇÃO","PARALISAÇÃO"))))</f>
        <v>OK</v>
      </c>
      <c r="P1634" s="361" t="str">
        <f t="shared" ref="P1634:P1636" si="4250">IF(L1634&lt;=1,"COND. MIN.",IF(AND(1&lt;L1634, L1634&lt;=2),"ATENÇÃO",IF(AND(2&lt;L1634,L1634&lt;=5),"ALERTA","INTERVENÇÃO")))</f>
        <v>COND. MIN.</v>
      </c>
      <c r="Q1634" s="361" t="str">
        <f t="shared" si="4115"/>
        <v>COND. MIN.</v>
      </c>
      <c r="R1634" s="625"/>
      <c r="S1634" s="625"/>
      <c r="T1634" s="625"/>
      <c r="U1634" s="625"/>
      <c r="V1634" s="356">
        <f t="shared" si="4116"/>
        <v>0.2199999988079071</v>
      </c>
      <c r="W1634" s="356">
        <f t="shared" si="4117"/>
        <v>-3.0999999959021807</v>
      </c>
      <c r="X1634" s="361" t="str">
        <f t="shared" ref="X1634:X1636" si="4251">IF(V1634&gt;0,"NORTE","SUL")</f>
        <v>NORTE</v>
      </c>
      <c r="Y1634" s="361" t="str">
        <f t="shared" ref="Y1634:Y1636" si="4252">IF(W1634&gt;0,"LESTE","OESTE")</f>
        <v>OESTE</v>
      </c>
      <c r="Z1634" s="361" t="str">
        <f t="shared" ref="Z1634:Z1636" si="4253">IF(AND(X1634="SUL", Y1634="LESTE"),"SUDESTE", IF(AND(X1634="SUL", Y1634="OESTE"), "SUDOESTE", IF(AND(X1634="NORTE", Y1634="LESTE"), "NORDESTE", "NOROESTE")))</f>
        <v>NOROESTE</v>
      </c>
      <c r="AA1634" s="358">
        <f t="shared" si="4121"/>
        <v>0.99678456591639875</v>
      </c>
      <c r="AB1634" s="359">
        <f t="shared" ref="AB1634:AB1636" si="4254">DEGREES(ASIN(AA1634))</f>
        <v>85.404065032102167</v>
      </c>
      <c r="AC1634" s="360"/>
    </row>
    <row r="1635" spans="1:29" ht="17.25" customHeight="1" x14ac:dyDescent="0.25">
      <c r="A1635" s="345" t="str">
        <f t="shared" si="4176"/>
        <v>MS 401</v>
      </c>
      <c r="B1635" s="661">
        <f t="shared" si="4162"/>
        <v>142</v>
      </c>
      <c r="C1635" s="661" t="str">
        <f t="shared" si="4066"/>
        <v>MS 401-142</v>
      </c>
      <c r="D1635" s="346">
        <f t="shared" si="4107"/>
        <v>42328</v>
      </c>
      <c r="E1635" s="347">
        <v>7161849.9548000004</v>
      </c>
      <c r="F1635" s="348">
        <v>665720.72080000001</v>
      </c>
      <c r="G1635" s="348">
        <v>889.86900000000003</v>
      </c>
      <c r="H1635" s="355">
        <f t="shared" si="4242"/>
        <v>0.72945187526195299</v>
      </c>
      <c r="I1635" s="356">
        <f t="shared" si="4243"/>
        <v>3.5555730925093254</v>
      </c>
      <c r="J1635" s="356">
        <f t="shared" si="4244"/>
        <v>0.20000000000663931</v>
      </c>
      <c r="K1635" s="356">
        <f t="shared" si="4245"/>
        <v>-9.3999999999937245</v>
      </c>
      <c r="L1635" s="356">
        <f t="shared" si="4246"/>
        <v>0.10420741075170757</v>
      </c>
      <c r="M1635" s="356">
        <f t="shared" si="4247"/>
        <v>2.8571428572377044E-2</v>
      </c>
      <c r="N1635" s="361" t="str">
        <f t="shared" si="4248"/>
        <v>OK</v>
      </c>
      <c r="O1635" s="361" t="str">
        <f t="shared" si="4249"/>
        <v>OK</v>
      </c>
      <c r="P1635" s="361" t="str">
        <f t="shared" si="4250"/>
        <v>COND. MIN.</v>
      </c>
      <c r="Q1635" s="361" t="str">
        <f t="shared" si="4115"/>
        <v>COND. MIN.</v>
      </c>
      <c r="R1635" s="625"/>
      <c r="S1635" s="625"/>
      <c r="T1635" s="625"/>
      <c r="U1635" s="625"/>
      <c r="V1635" s="356">
        <f t="shared" si="4116"/>
        <v>0.86000002920627594</v>
      </c>
      <c r="W1635" s="356">
        <f t="shared" si="4117"/>
        <v>-3.4499999950639904</v>
      </c>
      <c r="X1635" s="361" t="str">
        <f t="shared" si="4251"/>
        <v>NORTE</v>
      </c>
      <c r="Y1635" s="361" t="str">
        <f t="shared" si="4252"/>
        <v>OESTE</v>
      </c>
      <c r="Z1635" s="361" t="str">
        <f t="shared" si="4253"/>
        <v>NOROESTE</v>
      </c>
      <c r="AA1635" s="358">
        <f t="shared" si="4121"/>
        <v>0.9691011235955056</v>
      </c>
      <c r="AB1635" s="359">
        <f t="shared" si="4254"/>
        <v>75.719821676653169</v>
      </c>
      <c r="AC1635" s="360"/>
    </row>
    <row r="1636" spans="1:29" ht="17.25" customHeight="1" x14ac:dyDescent="0.25">
      <c r="A1636" s="345" t="str">
        <f t="shared" si="4176"/>
        <v>MS 401</v>
      </c>
      <c r="B1636" s="661">
        <f t="shared" si="4162"/>
        <v>143</v>
      </c>
      <c r="C1636" s="661" t="str">
        <f t="shared" si="4066"/>
        <v>MS 401-143</v>
      </c>
      <c r="D1636" s="346">
        <f t="shared" si="4107"/>
        <v>42335</v>
      </c>
      <c r="E1636" s="347">
        <v>7161849.9494000003</v>
      </c>
      <c r="F1636" s="348">
        <v>665720.71459999995</v>
      </c>
      <c r="G1636" s="348">
        <v>889.86500000000001</v>
      </c>
      <c r="H1636" s="355">
        <f t="shared" si="4242"/>
        <v>0.82219220549254768</v>
      </c>
      <c r="I1636" s="356">
        <f t="shared" si="4243"/>
        <v>4.082560473493853</v>
      </c>
      <c r="J1636" s="356">
        <f t="shared" si="4244"/>
        <v>-0.40000000000190994</v>
      </c>
      <c r="K1636" s="356">
        <f t="shared" si="4245"/>
        <v>-9.7999999999956344</v>
      </c>
      <c r="L1636" s="356">
        <f t="shared" si="4246"/>
        <v>0.11745602935607824</v>
      </c>
      <c r="M1636" s="356">
        <f t="shared" si="4247"/>
        <v>5.7142857143129992E-2</v>
      </c>
      <c r="N1636" s="361" t="str">
        <f t="shared" si="4248"/>
        <v>OK</v>
      </c>
      <c r="O1636" s="361" t="str">
        <f t="shared" si="4249"/>
        <v>OK</v>
      </c>
      <c r="P1636" s="361" t="str">
        <f t="shared" si="4250"/>
        <v>COND. MIN.</v>
      </c>
      <c r="Q1636" s="361" t="str">
        <f t="shared" si="4115"/>
        <v>COND. MIN.</v>
      </c>
      <c r="R1636" s="625"/>
      <c r="S1636" s="625"/>
      <c r="T1636" s="625"/>
      <c r="U1636" s="625"/>
      <c r="V1636" s="356">
        <f t="shared" si="4116"/>
        <v>0.32000001519918442</v>
      </c>
      <c r="W1636" s="356">
        <f t="shared" si="4117"/>
        <v>-4.0700000012293458</v>
      </c>
      <c r="X1636" s="361" t="str">
        <f t="shared" si="4251"/>
        <v>NORTE</v>
      </c>
      <c r="Y1636" s="361" t="str">
        <f t="shared" si="4252"/>
        <v>OESTE</v>
      </c>
      <c r="Z1636" s="361" t="str">
        <f t="shared" si="4253"/>
        <v>NOROESTE</v>
      </c>
      <c r="AA1636" s="358">
        <f t="shared" si="4121"/>
        <v>0.99754901960784315</v>
      </c>
      <c r="AB1636" s="359">
        <f t="shared" si="4254"/>
        <v>85.987673256535416</v>
      </c>
      <c r="AC1636" s="360"/>
    </row>
    <row r="1637" spans="1:29" ht="17.25" customHeight="1" x14ac:dyDescent="0.25">
      <c r="A1637" s="345" t="str">
        <f t="shared" si="4176"/>
        <v>MS 401</v>
      </c>
      <c r="B1637" s="661">
        <f t="shared" si="4162"/>
        <v>144</v>
      </c>
      <c r="C1637" s="661" t="str">
        <f t="shared" si="4066"/>
        <v>MS 401-144</v>
      </c>
      <c r="D1637" s="346">
        <f t="shared" si="4107"/>
        <v>42342</v>
      </c>
      <c r="E1637" s="347">
        <v>7161849.9380999999</v>
      </c>
      <c r="F1637" s="348">
        <v>665720.71470000001</v>
      </c>
      <c r="G1637" s="348">
        <v>889.86400000000003</v>
      </c>
      <c r="H1637" s="355">
        <f t="shared" ref="H1637" si="4255">SQRT((E1637-E1636)^2+(F1637-F1636)^2)*100</f>
        <v>1.130044283185448</v>
      </c>
      <c r="I1637" s="356">
        <f t="shared" ref="I1637" si="4256">SQRT((E1637-$E$1615)^2+(F1637-$F$1615)^2)*100</f>
        <v>4.1400120764193558</v>
      </c>
      <c r="J1637" s="356">
        <f t="shared" ref="J1637" si="4257">(G1637-G1636)*100</f>
        <v>-9.9999999997635314E-2</v>
      </c>
      <c r="K1637" s="356">
        <f t="shared" ref="K1637" si="4258">(G1637-$G$1615)*100</f>
        <v>-9.8999999999932697</v>
      </c>
      <c r="L1637" s="356">
        <f t="shared" ref="L1637" si="4259">H1637/(D1637-D1636)</f>
        <v>0.16143489759792115</v>
      </c>
      <c r="M1637" s="356">
        <f t="shared" ref="M1637" si="4260">ABS(J1637/(D1637-D1636))</f>
        <v>1.4285714285376474E-2</v>
      </c>
      <c r="N1637" s="361" t="str">
        <f t="shared" ref="N1637" si="4261">IF(L1637&lt;=0.25,"OK",IF(AND(0.25&lt;L1637,L1637&lt;=1),"ATENÇÃO",IF(AND(1&lt;L1637,L1637&lt;=4),"ALERTA",IF(AND(4&lt;L1637,L1637&lt;=14),"INTERVENÇÃO","PARALISAÇÃO"))))</f>
        <v>OK</v>
      </c>
      <c r="O1637" s="361" t="str">
        <f t="shared" ref="O1637" si="4262">IF(M1637&lt;=0.25,"OK",IF(AND(0.25&lt;M1637,M1637&lt;=1),"ATENÇÃO",IF(AND(1&lt;M1637,M1637&lt;=4),"ALERTA",IF(AND(4&lt;M1637,M1637&lt;=14),"INTERVENÇÃO","PARALISAÇÃO"))))</f>
        <v>OK</v>
      </c>
      <c r="P1637" s="361" t="str">
        <f t="shared" ref="P1637" si="4263">IF(L1637&lt;=1,"COND. MIN.",IF(AND(1&lt;L1637, L1637&lt;=2),"ATENÇÃO",IF(AND(2&lt;L1637,L1637&lt;=5),"ALERTA","INTERVENÇÃO")))</f>
        <v>COND. MIN.</v>
      </c>
      <c r="Q1637" s="361" t="str">
        <f t="shared" si="4115"/>
        <v>COND. MIN.</v>
      </c>
      <c r="R1637" s="625"/>
      <c r="S1637" s="625"/>
      <c r="T1637" s="625"/>
      <c r="U1637" s="625"/>
      <c r="V1637" s="356">
        <f t="shared" si="4116"/>
        <v>-0.81000002101063728</v>
      </c>
      <c r="W1637" s="356">
        <f t="shared" si="4117"/>
        <v>-4.0599999949336052</v>
      </c>
      <c r="X1637" s="361" t="str">
        <f t="shared" ref="X1637" si="4264">IF(V1637&gt;0,"NORTE","SUL")</f>
        <v>SUL</v>
      </c>
      <c r="Y1637" s="361" t="str">
        <f t="shared" ref="Y1637" si="4265">IF(W1637&gt;0,"LESTE","OESTE")</f>
        <v>OESTE</v>
      </c>
      <c r="Z1637" s="361" t="str">
        <f t="shared" ref="Z1637" si="4266">IF(AND(X1637="SUL", Y1637="LESTE"),"SUDESTE", IF(AND(X1637="SUL", Y1637="OESTE"), "SUDOESTE", IF(AND(X1637="NORTE", Y1637="LESTE"), "NORDESTE", "NOROESTE")))</f>
        <v>SUDOESTE</v>
      </c>
      <c r="AA1637" s="358">
        <f t="shared" si="4121"/>
        <v>0.98067632850241548</v>
      </c>
      <c r="AB1637" s="359">
        <f t="shared" ref="AB1637" si="4267">DEGREES(ASIN(AA1637))</f>
        <v>78.718046873768046</v>
      </c>
      <c r="AC1637" s="360"/>
    </row>
    <row r="1638" spans="1:29" ht="17.25" customHeight="1" x14ac:dyDescent="0.25">
      <c r="A1638" s="345" t="str">
        <f t="shared" si="4176"/>
        <v>MS 401</v>
      </c>
      <c r="B1638" s="661">
        <f t="shared" si="4162"/>
        <v>145</v>
      </c>
      <c r="C1638" s="661" t="str">
        <f t="shared" si="4066"/>
        <v>MS 401-145</v>
      </c>
      <c r="D1638" s="346">
        <f t="shared" si="4107"/>
        <v>42349</v>
      </c>
      <c r="E1638" s="347">
        <v>7161849.9491999997</v>
      </c>
      <c r="F1638" s="348">
        <v>665720.71219999995</v>
      </c>
      <c r="G1638" s="348">
        <v>889.86</v>
      </c>
      <c r="H1638" s="355">
        <f t="shared" ref="H1638:H1641" si="4268">SQRT((E1638-E1637)^2+(F1638-F1637)^2)*100</f>
        <v>1.1378048831336192</v>
      </c>
      <c r="I1638" s="356">
        <f t="shared" ref="I1638:I1641" si="4269">SQRT((E1638-$E$1615)^2+(F1638-$F$1615)^2)*100</f>
        <v>4.3204282174495887</v>
      </c>
      <c r="J1638" s="356">
        <f t="shared" ref="J1638:J1641" si="4270">(G1638-G1637)*100</f>
        <v>-0.40000000000190994</v>
      </c>
      <c r="K1638" s="356">
        <f t="shared" ref="K1638:K1641" si="4271">(G1638-$G$1615)*100</f>
        <v>-10.29999999999518</v>
      </c>
      <c r="L1638" s="356">
        <f t="shared" ref="L1638:L1641" si="4272">H1638/(D1638-D1637)</f>
        <v>0.16254355473337417</v>
      </c>
      <c r="M1638" s="356">
        <f t="shared" ref="M1638:M1641" si="4273">ABS(J1638/(D1638-D1637))</f>
        <v>5.7142857143129992E-2</v>
      </c>
      <c r="N1638" s="361" t="str">
        <f t="shared" ref="N1638:N1641" si="4274">IF(L1638&lt;=0.25,"OK",IF(AND(0.25&lt;L1638,L1638&lt;=1),"ATENÇÃO",IF(AND(1&lt;L1638,L1638&lt;=4),"ALERTA",IF(AND(4&lt;L1638,L1638&lt;=14),"INTERVENÇÃO","PARALISAÇÃO"))))</f>
        <v>OK</v>
      </c>
      <c r="O1638" s="361" t="str">
        <f t="shared" ref="O1638:O1641" si="4275">IF(M1638&lt;=0.25,"OK",IF(AND(0.25&lt;M1638,M1638&lt;=1),"ATENÇÃO",IF(AND(1&lt;M1638,M1638&lt;=4),"ALERTA",IF(AND(4&lt;M1638,M1638&lt;=14),"INTERVENÇÃO","PARALISAÇÃO"))))</f>
        <v>OK</v>
      </c>
      <c r="P1638" s="361" t="str">
        <f t="shared" ref="P1638:P1641" si="4276">IF(L1638&lt;=1,"COND. MIN.",IF(AND(1&lt;L1638, L1638&lt;=2),"ATENÇÃO",IF(AND(2&lt;L1638,L1638&lt;=5),"ALERTA","INTERVENÇÃO")))</f>
        <v>COND. MIN.</v>
      </c>
      <c r="Q1638" s="361" t="str">
        <f t="shared" si="4115"/>
        <v>COND. MIN.</v>
      </c>
      <c r="R1638" s="625"/>
      <c r="S1638" s="625"/>
      <c r="T1638" s="625"/>
      <c r="U1638" s="625"/>
      <c r="V1638" s="356">
        <f t="shared" si="4116"/>
        <v>0.29999995604157448</v>
      </c>
      <c r="W1638" s="356">
        <f t="shared" si="4117"/>
        <v>-4.3100000009872019</v>
      </c>
      <c r="X1638" s="361" t="str">
        <f t="shared" ref="X1638:X1641" si="4277">IF(V1638&gt;0,"NORTE","SUL")</f>
        <v>NORTE</v>
      </c>
      <c r="Y1638" s="361" t="str">
        <f t="shared" ref="Y1638:Y1641" si="4278">IF(W1638&gt;0,"LESTE","OESTE")</f>
        <v>OESTE</v>
      </c>
      <c r="Z1638" s="361" t="str">
        <f t="shared" ref="Z1638:Z1641" si="4279">IF(AND(X1638="SUL", Y1638="LESTE"),"SUDESTE", IF(AND(X1638="SUL", Y1638="OESTE"), "SUDOESTE", IF(AND(X1638="NORTE", Y1638="LESTE"), "NORDESTE", "NOROESTE")))</f>
        <v>NOROESTE</v>
      </c>
      <c r="AA1638" s="358">
        <f t="shared" si="4121"/>
        <v>0.99768518518518501</v>
      </c>
      <c r="AB1638" s="359">
        <f t="shared" ref="AB1638:AB1641" si="4280">DEGREES(ASIN(AA1638))</f>
        <v>86.100763579505355</v>
      </c>
      <c r="AC1638" s="360"/>
    </row>
    <row r="1639" spans="1:29" ht="17.25" customHeight="1" x14ac:dyDescent="0.25">
      <c r="A1639" s="345" t="str">
        <f t="shared" si="4176"/>
        <v>MS 401</v>
      </c>
      <c r="B1639" s="661">
        <f t="shared" si="4162"/>
        <v>146</v>
      </c>
      <c r="C1639" s="661" t="str">
        <f t="shared" si="4066"/>
        <v>MS 401-146</v>
      </c>
      <c r="D1639" s="346">
        <f t="shared" si="4107"/>
        <v>42356</v>
      </c>
      <c r="E1639" s="347">
        <v>7161849.9583000001</v>
      </c>
      <c r="F1639" s="348">
        <v>665720.71660000004</v>
      </c>
      <c r="G1639" s="348">
        <v>889.85400000000004</v>
      </c>
      <c r="H1639" s="355">
        <f t="shared" si="4268"/>
        <v>1.0107918065645125</v>
      </c>
      <c r="I1639" s="356">
        <f t="shared" si="4269"/>
        <v>4.0547502907235025</v>
      </c>
      <c r="J1639" s="356">
        <f t="shared" si="4270"/>
        <v>-0.59999999999718057</v>
      </c>
      <c r="K1639" s="356">
        <f t="shared" si="4271"/>
        <v>-10.89999999999236</v>
      </c>
      <c r="L1639" s="356">
        <f t="shared" si="4272"/>
        <v>0.14439882950921606</v>
      </c>
      <c r="M1639" s="356">
        <f t="shared" si="4273"/>
        <v>8.571428571388294E-2</v>
      </c>
      <c r="N1639" s="361" t="str">
        <f t="shared" si="4274"/>
        <v>OK</v>
      </c>
      <c r="O1639" s="361" t="str">
        <f t="shared" si="4275"/>
        <v>OK</v>
      </c>
      <c r="P1639" s="361" t="str">
        <f t="shared" si="4276"/>
        <v>COND. MIN.</v>
      </c>
      <c r="Q1639" s="361" t="str">
        <f t="shared" si="4115"/>
        <v>COND. MIN.</v>
      </c>
      <c r="R1639" s="625"/>
      <c r="S1639" s="625"/>
      <c r="T1639" s="625"/>
      <c r="U1639" s="625"/>
      <c r="V1639" s="356">
        <f t="shared" si="4116"/>
        <v>1.2099999934434891</v>
      </c>
      <c r="W1639" s="356">
        <f t="shared" si="4117"/>
        <v>-3.8699999917298555</v>
      </c>
      <c r="X1639" s="361" t="str">
        <f t="shared" si="4277"/>
        <v>NORTE</v>
      </c>
      <c r="Y1639" s="361" t="str">
        <f t="shared" si="4278"/>
        <v>OESTE</v>
      </c>
      <c r="Z1639" s="361" t="str">
        <f t="shared" si="4279"/>
        <v>NOROESTE</v>
      </c>
      <c r="AA1639" s="358">
        <f t="shared" si="4121"/>
        <v>0.9555555555555556</v>
      </c>
      <c r="AB1639" s="359">
        <f t="shared" si="4280"/>
        <v>72.853790001108223</v>
      </c>
      <c r="AC1639" s="360"/>
    </row>
    <row r="1640" spans="1:29" ht="17.25" customHeight="1" x14ac:dyDescent="0.25">
      <c r="A1640" s="345" t="str">
        <f t="shared" si="4176"/>
        <v>MS 401</v>
      </c>
      <c r="B1640" s="661">
        <f t="shared" si="4162"/>
        <v>147</v>
      </c>
      <c r="C1640" s="661" t="str">
        <f t="shared" si="4066"/>
        <v>MS 401-147</v>
      </c>
      <c r="D1640" s="346">
        <f t="shared" si="4107"/>
        <v>42369</v>
      </c>
      <c r="E1640" s="347">
        <v>7161849.9489000002</v>
      </c>
      <c r="F1640" s="348">
        <v>665720.72100000002</v>
      </c>
      <c r="G1640" s="348">
        <v>889.84</v>
      </c>
      <c r="H1640" s="355">
        <f t="shared" si="4268"/>
        <v>1.037882446334367</v>
      </c>
      <c r="I1640" s="356">
        <f t="shared" si="4269"/>
        <v>3.4406104056408711</v>
      </c>
      <c r="J1640" s="356">
        <f t="shared" si="4270"/>
        <v>-1.4000000000010004</v>
      </c>
      <c r="K1640" s="356">
        <f t="shared" si="4271"/>
        <v>-12.299999999993361</v>
      </c>
      <c r="L1640" s="356">
        <f t="shared" si="4272"/>
        <v>7.9837111256489762E-2</v>
      </c>
      <c r="M1640" s="356">
        <f t="shared" si="4273"/>
        <v>0.10769230769238465</v>
      </c>
      <c r="N1640" s="361" t="str">
        <f t="shared" si="4274"/>
        <v>OK</v>
      </c>
      <c r="O1640" s="361" t="str">
        <f t="shared" si="4275"/>
        <v>OK</v>
      </c>
      <c r="P1640" s="361" t="str">
        <f t="shared" si="4276"/>
        <v>COND. MIN.</v>
      </c>
      <c r="Q1640" s="361" t="str">
        <f t="shared" si="4115"/>
        <v>COND. MIN.</v>
      </c>
      <c r="R1640" s="625"/>
      <c r="S1640" s="625"/>
      <c r="T1640" s="625"/>
      <c r="U1640" s="625"/>
      <c r="V1640" s="356">
        <f t="shared" si="4116"/>
        <v>0.27000000700354576</v>
      </c>
      <c r="W1640" s="356">
        <f t="shared" si="4117"/>
        <v>-3.4299999941140413</v>
      </c>
      <c r="X1640" s="361" t="str">
        <f t="shared" si="4277"/>
        <v>NORTE</v>
      </c>
      <c r="Y1640" s="361" t="str">
        <f t="shared" si="4278"/>
        <v>OESTE</v>
      </c>
      <c r="Z1640" s="361" t="str">
        <f t="shared" si="4279"/>
        <v>NOROESTE</v>
      </c>
      <c r="AA1640" s="358">
        <f t="shared" si="4121"/>
        <v>0.99709302325581406</v>
      </c>
      <c r="AB1640" s="359">
        <f t="shared" si="4280"/>
        <v>85.630178752080297</v>
      </c>
      <c r="AC1640" s="360"/>
    </row>
    <row r="1641" spans="1:29" ht="15" customHeight="1" x14ac:dyDescent="0.25">
      <c r="A1641" s="345" t="str">
        <f t="shared" si="4176"/>
        <v>MS 401</v>
      </c>
      <c r="B1641" s="661">
        <f t="shared" si="4162"/>
        <v>148</v>
      </c>
      <c r="C1641" s="661" t="str">
        <f t="shared" si="4066"/>
        <v>MS 401-148</v>
      </c>
      <c r="D1641" s="346">
        <f t="shared" si="4107"/>
        <v>42377</v>
      </c>
      <c r="E1641" s="347">
        <v>7161849.9490999999</v>
      </c>
      <c r="F1641" s="348">
        <v>665720.70360000001</v>
      </c>
      <c r="G1641" s="348">
        <v>889.84400000000005</v>
      </c>
      <c r="H1641" s="355">
        <f t="shared" si="4268"/>
        <v>1.740114939496773</v>
      </c>
      <c r="I1641" s="356">
        <f t="shared" si="4269"/>
        <v>5.178127068297667</v>
      </c>
      <c r="J1641" s="356">
        <f t="shared" si="4270"/>
        <v>0.40000000000190994</v>
      </c>
      <c r="K1641" s="356">
        <f t="shared" si="4271"/>
        <v>-11.899999999991451</v>
      </c>
      <c r="L1641" s="356">
        <f t="shared" si="4272"/>
        <v>0.21751436743709662</v>
      </c>
      <c r="M1641" s="356">
        <f t="shared" si="4273"/>
        <v>5.0000000000238742E-2</v>
      </c>
      <c r="N1641" s="361" t="str">
        <f t="shared" si="4274"/>
        <v>OK</v>
      </c>
      <c r="O1641" s="361" t="str">
        <f t="shared" si="4275"/>
        <v>OK</v>
      </c>
      <c r="P1641" s="361" t="str">
        <f t="shared" si="4276"/>
        <v>COND. MIN.</v>
      </c>
      <c r="Q1641" s="361" t="str">
        <f t="shared" si="4115"/>
        <v>COND. MIN.</v>
      </c>
      <c r="R1641" s="625"/>
      <c r="S1641" s="625"/>
      <c r="T1641" s="625"/>
      <c r="U1641" s="625"/>
      <c r="V1641" s="356">
        <f t="shared" si="4116"/>
        <v>0.28999997302889824</v>
      </c>
      <c r="W1641" s="356">
        <f t="shared" si="4117"/>
        <v>-5.1699999952688813</v>
      </c>
      <c r="X1641" s="361" t="str">
        <f t="shared" si="4277"/>
        <v>NORTE</v>
      </c>
      <c r="Y1641" s="361" t="str">
        <f t="shared" si="4278"/>
        <v>OESTE</v>
      </c>
      <c r="Z1641" s="361" t="str">
        <f t="shared" si="4279"/>
        <v>NOROESTE</v>
      </c>
      <c r="AA1641" s="358">
        <f t="shared" si="4121"/>
        <v>0.99806949806949807</v>
      </c>
      <c r="AB1641" s="359">
        <f t="shared" si="4280"/>
        <v>86.439240494609805</v>
      </c>
      <c r="AC1641" s="360"/>
    </row>
    <row r="1642" spans="1:29" ht="15" customHeight="1" x14ac:dyDescent="0.25">
      <c r="A1642" s="345" t="str">
        <f t="shared" si="4176"/>
        <v>MS 401</v>
      </c>
      <c r="B1642" s="661">
        <f t="shared" si="4162"/>
        <v>149</v>
      </c>
      <c r="C1642" s="661" t="str">
        <f t="shared" si="4066"/>
        <v>MS 401-149</v>
      </c>
      <c r="D1642" s="346">
        <f t="shared" si="4107"/>
        <v>42384</v>
      </c>
      <c r="E1642" s="347">
        <v>7161849.9463999998</v>
      </c>
      <c r="F1642" s="348">
        <v>665720.71810000006</v>
      </c>
      <c r="G1642" s="348">
        <v>889.84400000000005</v>
      </c>
      <c r="H1642" s="355">
        <f t="shared" ref="H1642:H1684" si="4281">SQRT((E1642-E1641)^2+(F1642-F1641)^2)*100</f>
        <v>1.4749237328846054</v>
      </c>
      <c r="I1642" s="356">
        <f t="shared" ref="I1642:I1652" si="4282">SQRT((E1642-$E$1615)^2+(F1642-$F$1615)^2)*100</f>
        <v>3.7200537532958426</v>
      </c>
      <c r="J1642" s="356">
        <f t="shared" ref="J1642:J1655" si="4283">(G1642-G1641)*100</f>
        <v>0</v>
      </c>
      <c r="K1642" s="356">
        <f t="shared" ref="K1642:K1652" si="4284">(G1642-$G$1615)*100</f>
        <v>-11.899999999991451</v>
      </c>
      <c r="L1642" s="356">
        <f t="shared" ref="L1642:L1655" si="4285">H1642/(D1642-D1641)</f>
        <v>0.21070339041208649</v>
      </c>
      <c r="M1642" s="356">
        <f t="shared" ref="M1642:M1655" si="4286">ABS(J1642/(D1642-D1641))</f>
        <v>0</v>
      </c>
      <c r="N1642" s="361" t="str">
        <f t="shared" ref="N1642:N1655" si="4287">IF(L1642&lt;=0.25,"OK",IF(AND(0.25&lt;L1642,L1642&lt;=1),"ATENÇÃO",IF(AND(1&lt;L1642,L1642&lt;=4),"ALERTA",IF(AND(4&lt;L1642,L1642&lt;=14),"INTERVENÇÃO","PARALISAÇÃO"))))</f>
        <v>OK</v>
      </c>
      <c r="O1642" s="361" t="str">
        <f t="shared" ref="O1642:O1655" si="4288">IF(M1642&lt;=0.25,"OK",IF(AND(0.25&lt;M1642,M1642&lt;=1),"ATENÇÃO",IF(AND(1&lt;M1642,M1642&lt;=4),"ALERTA",IF(AND(4&lt;M1642,M1642&lt;=14),"INTERVENÇÃO","PARALISAÇÃO"))))</f>
        <v>OK</v>
      </c>
      <c r="P1642" s="361" t="str">
        <f t="shared" ref="P1642:P1655" si="4289">IF(L1642&lt;=1,"COND. MIN.",IF(AND(1&lt;L1642, L1642&lt;=2),"ATENÇÃO",IF(AND(2&lt;L1642,L1642&lt;=5),"ALERTA","INTERVENÇÃO")))</f>
        <v>COND. MIN.</v>
      </c>
      <c r="Q1642" s="361" t="str">
        <f t="shared" si="4115"/>
        <v>COND. MIN.</v>
      </c>
      <c r="R1642" s="625"/>
      <c r="S1642" s="625"/>
      <c r="T1642" s="625"/>
      <c r="U1642" s="625"/>
      <c r="V1642" s="356">
        <f t="shared" si="4116"/>
        <v>1.9999966025352478E-2</v>
      </c>
      <c r="W1642" s="356">
        <f t="shared" si="4117"/>
        <v>-3.7199999904260039</v>
      </c>
      <c r="X1642" s="361" t="str">
        <f t="shared" ref="X1642:X1684" si="4290">IF(V1642&gt;0,"NORTE","SUL")</f>
        <v>NORTE</v>
      </c>
      <c r="Y1642" s="361" t="str">
        <f t="shared" ref="Y1642:Y1684" si="4291">IF(W1642&gt;0,"LESTE","OESTE")</f>
        <v>OESTE</v>
      </c>
      <c r="Z1642" s="361" t="str">
        <f t="shared" ref="Z1642:Z1684" si="4292">IF(AND(X1642="SUL", Y1642="LESTE"),"SUDESTE", IF(AND(X1642="SUL", Y1642="OESTE"), "SUDOESTE", IF(AND(X1642="NORTE", Y1642="LESTE"), "NORDESTE", "NOROESTE")))</f>
        <v>NOROESTE</v>
      </c>
      <c r="AA1642" s="358">
        <f t="shared" si="4121"/>
        <v>1</v>
      </c>
      <c r="AB1642" s="359">
        <f t="shared" ref="AB1642:AB1652" si="4293">DEGREES(ASIN(AA1642))</f>
        <v>90</v>
      </c>
      <c r="AC1642" s="360"/>
    </row>
    <row r="1643" spans="1:29" ht="15" customHeight="1" x14ac:dyDescent="0.25">
      <c r="A1643" s="345" t="str">
        <f t="shared" si="4176"/>
        <v>MS 401</v>
      </c>
      <c r="B1643" s="661">
        <f t="shared" si="4162"/>
        <v>150</v>
      </c>
      <c r="C1643" s="661" t="str">
        <f t="shared" si="4066"/>
        <v>MS 401-150</v>
      </c>
      <c r="D1643" s="346">
        <f t="shared" si="4107"/>
        <v>42391</v>
      </c>
      <c r="E1643" s="347">
        <v>7161849.9518999998</v>
      </c>
      <c r="F1643" s="348">
        <v>665720.69889999996</v>
      </c>
      <c r="G1643" s="348">
        <v>889.82899999999995</v>
      </c>
      <c r="H1643" s="355">
        <f t="shared" si="4281"/>
        <v>1.9972230806764097</v>
      </c>
      <c r="I1643" s="356">
        <f t="shared" si="4282"/>
        <v>5.668730012916666</v>
      </c>
      <c r="J1643" s="356">
        <f t="shared" si="4283"/>
        <v>-1.5000000000100044</v>
      </c>
      <c r="K1643" s="356">
        <f t="shared" si="4284"/>
        <v>-13.400000000001455</v>
      </c>
      <c r="L1643" s="356">
        <f t="shared" si="4285"/>
        <v>0.2853175829537728</v>
      </c>
      <c r="M1643" s="356">
        <f t="shared" si="4286"/>
        <v>0.21428571428714349</v>
      </c>
      <c r="N1643" s="361" t="str">
        <f t="shared" si="4287"/>
        <v>ATENÇÃO</v>
      </c>
      <c r="O1643" s="361" t="str">
        <f t="shared" si="4288"/>
        <v>OK</v>
      </c>
      <c r="P1643" s="361" t="str">
        <f t="shared" si="4289"/>
        <v>COND. MIN.</v>
      </c>
      <c r="Q1643" s="361" t="str">
        <f t="shared" si="4115"/>
        <v>COND. MIN.</v>
      </c>
      <c r="R1643" s="625"/>
      <c r="S1643" s="625"/>
      <c r="T1643" s="625"/>
      <c r="U1643" s="625"/>
      <c r="V1643" s="356">
        <f t="shared" si="4116"/>
        <v>0.56999996304512024</v>
      </c>
      <c r="W1643" s="356">
        <f t="shared" si="4117"/>
        <v>-5.6400000001303852</v>
      </c>
      <c r="X1643" s="361" t="str">
        <f t="shared" si="4290"/>
        <v>NORTE</v>
      </c>
      <c r="Y1643" s="361" t="str">
        <f t="shared" si="4291"/>
        <v>OESTE</v>
      </c>
      <c r="Z1643" s="361" t="str">
        <f t="shared" si="4292"/>
        <v>NOROESTE</v>
      </c>
      <c r="AA1643" s="358">
        <f t="shared" si="4121"/>
        <v>0.99470899470899465</v>
      </c>
      <c r="AB1643" s="359">
        <f t="shared" si="4293"/>
        <v>84.103444344603105</v>
      </c>
      <c r="AC1643" s="360"/>
    </row>
    <row r="1644" spans="1:29" ht="15" customHeight="1" x14ac:dyDescent="0.25">
      <c r="A1644" s="345" t="str">
        <f t="shared" si="4176"/>
        <v>MS 401</v>
      </c>
      <c r="B1644" s="661">
        <f t="shared" si="4162"/>
        <v>151</v>
      </c>
      <c r="C1644" s="661" t="str">
        <f t="shared" si="4066"/>
        <v>MS 401-151</v>
      </c>
      <c r="D1644" s="346">
        <f t="shared" si="4107"/>
        <v>42398</v>
      </c>
      <c r="E1644" s="347">
        <v>7161849.9705999997</v>
      </c>
      <c r="F1644" s="348">
        <v>665720.69570000004</v>
      </c>
      <c r="G1644" s="348">
        <v>889.827</v>
      </c>
      <c r="H1644" s="355">
        <f t="shared" si="4281"/>
        <v>1.8971821095850772</v>
      </c>
      <c r="I1644" s="356">
        <f t="shared" si="4282"/>
        <v>6.4401241972035379</v>
      </c>
      <c r="J1644" s="356">
        <f t="shared" si="4283"/>
        <v>-0.19999999999527063</v>
      </c>
      <c r="K1644" s="356">
        <f t="shared" si="4284"/>
        <v>-13.599999999996726</v>
      </c>
      <c r="L1644" s="356">
        <f t="shared" si="4285"/>
        <v>0.271026015655011</v>
      </c>
      <c r="M1644" s="356">
        <f t="shared" si="4286"/>
        <v>2.8571428570752948E-2</v>
      </c>
      <c r="N1644" s="361" t="str">
        <f t="shared" si="4287"/>
        <v>ATENÇÃO</v>
      </c>
      <c r="O1644" s="361" t="str">
        <f t="shared" si="4288"/>
        <v>OK</v>
      </c>
      <c r="P1644" s="361" t="str">
        <f t="shared" si="4289"/>
        <v>COND. MIN.</v>
      </c>
      <c r="Q1644" s="361" t="str">
        <f t="shared" si="4115"/>
        <v>COND. MIN.</v>
      </c>
      <c r="R1644" s="625"/>
      <c r="S1644" s="625"/>
      <c r="T1644" s="625"/>
      <c r="U1644" s="625"/>
      <c r="V1644" s="356">
        <f t="shared" si="4116"/>
        <v>2.4399999529123306</v>
      </c>
      <c r="W1644" s="356">
        <f t="shared" si="4117"/>
        <v>-5.9599999920465052</v>
      </c>
      <c r="X1644" s="361" t="str">
        <f t="shared" si="4290"/>
        <v>NORTE</v>
      </c>
      <c r="Y1644" s="361" t="str">
        <f t="shared" si="4291"/>
        <v>OESTE</v>
      </c>
      <c r="Z1644" s="361" t="str">
        <f t="shared" si="4292"/>
        <v>NOROESTE</v>
      </c>
      <c r="AA1644" s="358">
        <f t="shared" si="4121"/>
        <v>0.92546583850931674</v>
      </c>
      <c r="AB1644" s="359">
        <f t="shared" si="4293"/>
        <v>67.738704598844265</v>
      </c>
      <c r="AC1644" s="360"/>
    </row>
    <row r="1645" spans="1:29" ht="17.25" customHeight="1" x14ac:dyDescent="0.25">
      <c r="A1645" s="345" t="str">
        <f t="shared" si="4176"/>
        <v>MS 401</v>
      </c>
      <c r="B1645" s="661">
        <f t="shared" si="4162"/>
        <v>152</v>
      </c>
      <c r="C1645" s="661" t="str">
        <f t="shared" si="4066"/>
        <v>MS 401-152</v>
      </c>
      <c r="D1645" s="346">
        <f t="shared" si="4107"/>
        <v>42405</v>
      </c>
      <c r="E1645" s="347">
        <v>7161849.9513999997</v>
      </c>
      <c r="F1645" s="348">
        <v>665720.68180000002</v>
      </c>
      <c r="G1645" s="348">
        <v>889.82600000000002</v>
      </c>
      <c r="H1645" s="355">
        <f t="shared" si="4281"/>
        <v>2.3703375283073007</v>
      </c>
      <c r="I1645" s="356">
        <f t="shared" si="4282"/>
        <v>7.3683715884464345</v>
      </c>
      <c r="J1645" s="356">
        <f t="shared" si="4283"/>
        <v>-9.9999999997635314E-2</v>
      </c>
      <c r="K1645" s="356">
        <f t="shared" si="4284"/>
        <v>-13.699999999994361</v>
      </c>
      <c r="L1645" s="356">
        <f t="shared" si="4285"/>
        <v>0.33861964690104296</v>
      </c>
      <c r="M1645" s="356">
        <f t="shared" si="4286"/>
        <v>1.4285714285376474E-2</v>
      </c>
      <c r="N1645" s="361" t="str">
        <f t="shared" si="4287"/>
        <v>ATENÇÃO</v>
      </c>
      <c r="O1645" s="361" t="str">
        <f t="shared" si="4288"/>
        <v>OK</v>
      </c>
      <c r="P1645" s="361" t="str">
        <f t="shared" si="4289"/>
        <v>COND. MIN.</v>
      </c>
      <c r="Q1645" s="361" t="str">
        <f t="shared" si="4115"/>
        <v>COND. MIN.</v>
      </c>
      <c r="R1645" s="625"/>
      <c r="S1645" s="625"/>
      <c r="T1645" s="625"/>
      <c r="U1645" s="625"/>
      <c r="V1645" s="356">
        <f t="shared" si="4116"/>
        <v>0.51999995484948158</v>
      </c>
      <c r="W1645" s="356">
        <f t="shared" si="4117"/>
        <v>-7.3499999940395355</v>
      </c>
      <c r="X1645" s="361" t="str">
        <f t="shared" si="4290"/>
        <v>NORTE</v>
      </c>
      <c r="Y1645" s="361" t="str">
        <f t="shared" si="4291"/>
        <v>OESTE</v>
      </c>
      <c r="Z1645" s="361" t="str">
        <f t="shared" si="4292"/>
        <v>NOROESTE</v>
      </c>
      <c r="AA1645" s="358">
        <f t="shared" si="4121"/>
        <v>0.99728629579375838</v>
      </c>
      <c r="AB1645" s="359">
        <f t="shared" si="4293"/>
        <v>85.778010535186297</v>
      </c>
      <c r="AC1645" s="360"/>
    </row>
    <row r="1646" spans="1:29" ht="17.25" customHeight="1" x14ac:dyDescent="0.25">
      <c r="A1646" s="345" t="str">
        <f t="shared" si="4176"/>
        <v>MS 401</v>
      </c>
      <c r="B1646" s="661">
        <f t="shared" si="4162"/>
        <v>153</v>
      </c>
      <c r="C1646" s="661" t="str">
        <f t="shared" si="4066"/>
        <v>MS 401-153</v>
      </c>
      <c r="D1646" s="346">
        <f t="shared" si="4107"/>
        <v>42412</v>
      </c>
      <c r="E1646" s="347">
        <v>7161849.9534</v>
      </c>
      <c r="F1646" s="348">
        <v>665720.68480000005</v>
      </c>
      <c r="G1646" s="348">
        <v>889.81399999999996</v>
      </c>
      <c r="H1646" s="355">
        <f t="shared" si="4281"/>
        <v>0.36055514790062959</v>
      </c>
      <c r="I1646" s="356">
        <f t="shared" si="4282"/>
        <v>7.0866705766092277</v>
      </c>
      <c r="J1646" s="356">
        <f t="shared" si="4283"/>
        <v>-1.2000000000057298</v>
      </c>
      <c r="K1646" s="356">
        <f t="shared" si="4284"/>
        <v>-14.900000000000091</v>
      </c>
      <c r="L1646" s="356">
        <f t="shared" si="4285"/>
        <v>5.1507878271518516E-2</v>
      </c>
      <c r="M1646" s="356">
        <f t="shared" si="4286"/>
        <v>0.17142857142938997</v>
      </c>
      <c r="N1646" s="361" t="str">
        <f t="shared" si="4287"/>
        <v>OK</v>
      </c>
      <c r="O1646" s="361" t="str">
        <f t="shared" si="4288"/>
        <v>OK</v>
      </c>
      <c r="P1646" s="361" t="str">
        <f t="shared" si="4289"/>
        <v>COND. MIN.</v>
      </c>
      <c r="Q1646" s="361" t="str">
        <f t="shared" si="4115"/>
        <v>COND. MIN.</v>
      </c>
      <c r="R1646" s="625"/>
      <c r="S1646" s="625"/>
      <c r="T1646" s="625"/>
      <c r="U1646" s="625"/>
      <c r="V1646" s="356">
        <f t="shared" si="4116"/>
        <v>0.71999998763203621</v>
      </c>
      <c r="W1646" s="356">
        <f t="shared" si="4117"/>
        <v>-7.0499999914318323</v>
      </c>
      <c r="X1646" s="361" t="str">
        <f t="shared" si="4290"/>
        <v>NORTE</v>
      </c>
      <c r="Y1646" s="361" t="str">
        <f t="shared" si="4291"/>
        <v>OESTE</v>
      </c>
      <c r="Z1646" s="361" t="str">
        <f t="shared" si="4292"/>
        <v>NOROESTE</v>
      </c>
      <c r="AA1646" s="358">
        <f t="shared" si="4121"/>
        <v>0.99435825105782794</v>
      </c>
      <c r="AB1646" s="359">
        <f t="shared" si="4293"/>
        <v>83.910958955298568</v>
      </c>
      <c r="AC1646" s="360"/>
    </row>
    <row r="1647" spans="1:29" ht="17.25" customHeight="1" x14ac:dyDescent="0.25">
      <c r="A1647" s="345" t="str">
        <f t="shared" si="4176"/>
        <v>MS 401</v>
      </c>
      <c r="B1647" s="661">
        <f t="shared" si="4162"/>
        <v>154</v>
      </c>
      <c r="C1647" s="661" t="str">
        <f t="shared" si="4066"/>
        <v>MS 401-154</v>
      </c>
      <c r="D1647" s="346">
        <f t="shared" si="4107"/>
        <v>42419</v>
      </c>
      <c r="E1647" s="347">
        <v>7161849.9522000002</v>
      </c>
      <c r="F1647" s="348">
        <v>665720.69510000001</v>
      </c>
      <c r="G1647" s="348">
        <v>889.81100000000004</v>
      </c>
      <c r="H1647" s="355">
        <f t="shared" si="4281"/>
        <v>1.0369667249449619</v>
      </c>
      <c r="I1647" s="356">
        <f t="shared" si="4282"/>
        <v>6.0498264392303494</v>
      </c>
      <c r="J1647" s="356">
        <f t="shared" si="4283"/>
        <v>-0.29999999999290594</v>
      </c>
      <c r="K1647" s="356">
        <f t="shared" si="4284"/>
        <v>-15.199999999992997</v>
      </c>
      <c r="L1647" s="356">
        <f t="shared" si="4285"/>
        <v>0.14813810356356599</v>
      </c>
      <c r="M1647" s="356">
        <f t="shared" si="4286"/>
        <v>4.2857142856129418E-2</v>
      </c>
      <c r="N1647" s="361" t="str">
        <f t="shared" si="4287"/>
        <v>OK</v>
      </c>
      <c r="O1647" s="361" t="str">
        <f t="shared" si="4288"/>
        <v>OK</v>
      </c>
      <c r="P1647" s="361" t="str">
        <f t="shared" si="4289"/>
        <v>COND. MIN.</v>
      </c>
      <c r="Q1647" s="361" t="str">
        <f t="shared" si="4115"/>
        <v>COND. MIN.</v>
      </c>
      <c r="R1647" s="625"/>
      <c r="S1647" s="625"/>
      <c r="T1647" s="625"/>
      <c r="U1647" s="625"/>
      <c r="V1647" s="356">
        <f t="shared" si="4116"/>
        <v>0.60000000521540642</v>
      </c>
      <c r="W1647" s="356">
        <f t="shared" si="4117"/>
        <v>-6.0199999948963523</v>
      </c>
      <c r="X1647" s="361" t="str">
        <f t="shared" si="4290"/>
        <v>NORTE</v>
      </c>
      <c r="Y1647" s="361" t="str">
        <f t="shared" si="4291"/>
        <v>OESTE</v>
      </c>
      <c r="Z1647" s="361" t="str">
        <f t="shared" si="4292"/>
        <v>NOROESTE</v>
      </c>
      <c r="AA1647" s="358">
        <f t="shared" si="4121"/>
        <v>0.99504132231404951</v>
      </c>
      <c r="AB1647" s="359">
        <f t="shared" si="4293"/>
        <v>84.29178668613082</v>
      </c>
      <c r="AC1647" s="360"/>
    </row>
    <row r="1648" spans="1:29" ht="17.25" customHeight="1" x14ac:dyDescent="0.25">
      <c r="A1648" s="345" t="str">
        <f t="shared" si="4176"/>
        <v>MS 401</v>
      </c>
      <c r="B1648" s="661">
        <f t="shared" si="4162"/>
        <v>155</v>
      </c>
      <c r="C1648" s="661" t="str">
        <f t="shared" si="4066"/>
        <v>MS 401-155</v>
      </c>
      <c r="D1648" s="346">
        <f t="shared" si="4107"/>
        <v>42426</v>
      </c>
      <c r="E1648" s="347">
        <v>7161849.9522000002</v>
      </c>
      <c r="F1648" s="348">
        <v>665720.69510000001</v>
      </c>
      <c r="G1648" s="348">
        <v>889.81100000000004</v>
      </c>
      <c r="H1648" s="355">
        <f t="shared" si="4281"/>
        <v>0</v>
      </c>
      <c r="I1648" s="356">
        <f t="shared" si="4282"/>
        <v>6.0498264392303494</v>
      </c>
      <c r="J1648" s="356">
        <f t="shared" si="4283"/>
        <v>0</v>
      </c>
      <c r="K1648" s="356">
        <f t="shared" si="4284"/>
        <v>-15.199999999992997</v>
      </c>
      <c r="L1648" s="356">
        <f t="shared" si="4285"/>
        <v>0</v>
      </c>
      <c r="M1648" s="356">
        <f t="shared" si="4286"/>
        <v>0</v>
      </c>
      <c r="N1648" s="361" t="str">
        <f t="shared" si="4287"/>
        <v>OK</v>
      </c>
      <c r="O1648" s="361" t="str">
        <f t="shared" si="4288"/>
        <v>OK</v>
      </c>
      <c r="P1648" s="361" t="str">
        <f t="shared" si="4289"/>
        <v>COND. MIN.</v>
      </c>
      <c r="Q1648" s="361" t="str">
        <f t="shared" si="4115"/>
        <v>COND. MIN.</v>
      </c>
      <c r="R1648" s="625"/>
      <c r="S1648" s="625"/>
      <c r="T1648" s="625"/>
      <c r="U1648" s="625"/>
      <c r="V1648" s="356">
        <f t="shared" si="4116"/>
        <v>0.60000000521540642</v>
      </c>
      <c r="W1648" s="356">
        <f t="shared" si="4117"/>
        <v>-6.0199999948963523</v>
      </c>
      <c r="X1648" s="361" t="str">
        <f t="shared" si="4290"/>
        <v>NORTE</v>
      </c>
      <c r="Y1648" s="361" t="str">
        <f t="shared" si="4291"/>
        <v>OESTE</v>
      </c>
      <c r="Z1648" s="361" t="str">
        <f t="shared" si="4292"/>
        <v>NOROESTE</v>
      </c>
      <c r="AA1648" s="358">
        <f t="shared" si="4121"/>
        <v>0.99504132231404951</v>
      </c>
      <c r="AB1648" s="359">
        <f t="shared" si="4293"/>
        <v>84.29178668613082</v>
      </c>
      <c r="AC1648" s="360"/>
    </row>
    <row r="1649" spans="1:29" ht="17.25" customHeight="1" x14ac:dyDescent="0.25">
      <c r="A1649" s="345" t="str">
        <f t="shared" si="4176"/>
        <v>MS 401</v>
      </c>
      <c r="B1649" s="661">
        <f t="shared" si="4162"/>
        <v>156</v>
      </c>
      <c r="C1649" s="661" t="str">
        <f t="shared" si="4066"/>
        <v>MS 401-156</v>
      </c>
      <c r="D1649" s="346">
        <f t="shared" si="4107"/>
        <v>42433</v>
      </c>
      <c r="E1649" s="347">
        <v>7161849.9342999998</v>
      </c>
      <c r="F1649" s="348">
        <v>665720.65839999996</v>
      </c>
      <c r="G1649" s="348">
        <v>889.79300000000001</v>
      </c>
      <c r="H1649" s="355">
        <f t="shared" si="4281"/>
        <v>4.0832585219768607</v>
      </c>
      <c r="I1649" s="356">
        <f t="shared" si="4282"/>
        <v>9.7627967341943958</v>
      </c>
      <c r="J1649" s="356">
        <f t="shared" si="4283"/>
        <v>-1.8000000000029104</v>
      </c>
      <c r="K1649" s="356">
        <f t="shared" si="4284"/>
        <v>-16.999999999995907</v>
      </c>
      <c r="L1649" s="356">
        <f t="shared" si="4285"/>
        <v>0.58332264599669437</v>
      </c>
      <c r="M1649" s="356">
        <f t="shared" si="4286"/>
        <v>0.2571428571432729</v>
      </c>
      <c r="N1649" s="361" t="str">
        <f t="shared" si="4287"/>
        <v>ATENÇÃO</v>
      </c>
      <c r="O1649" s="361" t="str">
        <f t="shared" si="4288"/>
        <v>ATENÇÃO</v>
      </c>
      <c r="P1649" s="361" t="str">
        <f t="shared" si="4289"/>
        <v>COND. MIN.</v>
      </c>
      <c r="Q1649" s="361" t="str">
        <f t="shared" si="4115"/>
        <v>COND. MIN.</v>
      </c>
      <c r="R1649" s="625"/>
      <c r="S1649" s="625"/>
      <c r="T1649" s="625"/>
      <c r="U1649" s="625"/>
      <c r="V1649" s="356">
        <f t="shared" si="4116"/>
        <v>-1.1900000274181366</v>
      </c>
      <c r="W1649" s="356">
        <f t="shared" si="4117"/>
        <v>-9.6900000004097819</v>
      </c>
      <c r="X1649" s="361" t="str">
        <f t="shared" si="4290"/>
        <v>SUL</v>
      </c>
      <c r="Y1649" s="361" t="str">
        <f t="shared" si="4291"/>
        <v>OESTE</v>
      </c>
      <c r="Z1649" s="361" t="str">
        <f t="shared" si="4292"/>
        <v>SUDOESTE</v>
      </c>
      <c r="AA1649" s="358">
        <f t="shared" si="4121"/>
        <v>0.99282786885245899</v>
      </c>
      <c r="AB1649" s="359">
        <f t="shared" si="4293"/>
        <v>83.133717756009645</v>
      </c>
      <c r="AC1649" s="360"/>
    </row>
    <row r="1650" spans="1:29" ht="17.25" customHeight="1" x14ac:dyDescent="0.25">
      <c r="A1650" s="345" t="str">
        <f t="shared" si="4176"/>
        <v>MS 401</v>
      </c>
      <c r="B1650" s="661">
        <f t="shared" si="4162"/>
        <v>157</v>
      </c>
      <c r="C1650" s="661" t="str">
        <f t="shared" si="4066"/>
        <v>MS 401-157</v>
      </c>
      <c r="D1650" s="346">
        <f t="shared" si="4107"/>
        <v>42440</v>
      </c>
      <c r="E1650" s="347">
        <v>7161849.9655999998</v>
      </c>
      <c r="F1650" s="348">
        <v>665720.66029999999</v>
      </c>
      <c r="G1650" s="348">
        <v>889.79600000000005</v>
      </c>
      <c r="H1650" s="355">
        <f t="shared" si="4281"/>
        <v>3.1357614622364216</v>
      </c>
      <c r="I1650" s="356">
        <f t="shared" si="4282"/>
        <v>9.6960610459906267</v>
      </c>
      <c r="J1650" s="356">
        <f t="shared" si="4283"/>
        <v>0.30000000000427463</v>
      </c>
      <c r="K1650" s="356">
        <f t="shared" si="4284"/>
        <v>-16.699999999991633</v>
      </c>
      <c r="L1650" s="356">
        <f t="shared" si="4285"/>
        <v>0.44796592317663164</v>
      </c>
      <c r="M1650" s="356">
        <f t="shared" si="4286"/>
        <v>4.2857142857753515E-2</v>
      </c>
      <c r="N1650" s="361" t="str">
        <f t="shared" si="4287"/>
        <v>ATENÇÃO</v>
      </c>
      <c r="O1650" s="361" t="str">
        <f t="shared" si="4288"/>
        <v>OK</v>
      </c>
      <c r="P1650" s="361" t="str">
        <f t="shared" si="4289"/>
        <v>COND. MIN.</v>
      </c>
      <c r="Q1650" s="361" t="str">
        <f t="shared" si="4115"/>
        <v>COND. MIN.</v>
      </c>
      <c r="R1650" s="625"/>
      <c r="S1650" s="625"/>
      <c r="T1650" s="625"/>
      <c r="U1650" s="625"/>
      <c r="V1650" s="356">
        <f t="shared" si="4116"/>
        <v>1.9399999640882015</v>
      </c>
      <c r="W1650" s="356">
        <f t="shared" si="4117"/>
        <v>-9.4999999972060323</v>
      </c>
      <c r="X1650" s="361" t="str">
        <f t="shared" si="4290"/>
        <v>NORTE</v>
      </c>
      <c r="Y1650" s="361" t="str">
        <f t="shared" si="4291"/>
        <v>OESTE</v>
      </c>
      <c r="Z1650" s="361" t="str">
        <f t="shared" si="4292"/>
        <v>NOROESTE</v>
      </c>
      <c r="AA1650" s="358">
        <f t="shared" si="4121"/>
        <v>0.97938144329896915</v>
      </c>
      <c r="AB1650" s="359">
        <f t="shared" si="4293"/>
        <v>78.344905255618357</v>
      </c>
      <c r="AC1650" s="360"/>
    </row>
    <row r="1651" spans="1:29" ht="17.25" customHeight="1" x14ac:dyDescent="0.25">
      <c r="A1651" s="345" t="str">
        <f t="shared" si="4176"/>
        <v>MS 401</v>
      </c>
      <c r="B1651" s="661">
        <f t="shared" si="4162"/>
        <v>158</v>
      </c>
      <c r="C1651" s="661" t="str">
        <f t="shared" si="4066"/>
        <v>MS 401-158</v>
      </c>
      <c r="D1651" s="346">
        <f t="shared" si="4107"/>
        <v>42447</v>
      </c>
      <c r="E1651" s="347">
        <v>7161849.9620000003</v>
      </c>
      <c r="F1651" s="348">
        <v>665720.67099999997</v>
      </c>
      <c r="G1651" s="348">
        <v>889.79100000000005</v>
      </c>
      <c r="H1651" s="355">
        <f t="shared" si="4281"/>
        <v>1.1289375353276339</v>
      </c>
      <c r="I1651" s="356">
        <f t="shared" si="4282"/>
        <v>8.5767884451280647</v>
      </c>
      <c r="J1651" s="356">
        <f t="shared" si="4283"/>
        <v>-0.49999999999954525</v>
      </c>
      <c r="K1651" s="356">
        <f t="shared" si="4284"/>
        <v>-17.199999999991178</v>
      </c>
      <c r="L1651" s="356">
        <f t="shared" si="4285"/>
        <v>0.16127679076109055</v>
      </c>
      <c r="M1651" s="356">
        <f t="shared" si="4286"/>
        <v>7.1428571428506463E-2</v>
      </c>
      <c r="N1651" s="361" t="str">
        <f t="shared" si="4287"/>
        <v>OK</v>
      </c>
      <c r="O1651" s="361" t="str">
        <f t="shared" si="4288"/>
        <v>OK</v>
      </c>
      <c r="P1651" s="361" t="str">
        <f t="shared" si="4289"/>
        <v>COND. MIN.</v>
      </c>
      <c r="Q1651" s="361" t="str">
        <f t="shared" si="4115"/>
        <v>COND. MIN.</v>
      </c>
      <c r="R1651" s="625"/>
      <c r="S1651" s="625"/>
      <c r="T1651" s="625"/>
      <c r="U1651" s="625"/>
      <c r="V1651" s="356">
        <f t="shared" si="4116"/>
        <v>1.5800000168383121</v>
      </c>
      <c r="W1651" s="356">
        <f t="shared" si="4117"/>
        <v>-8.4299999987706542</v>
      </c>
      <c r="X1651" s="361" t="str">
        <f t="shared" si="4290"/>
        <v>NORTE</v>
      </c>
      <c r="Y1651" s="361" t="str">
        <f t="shared" si="4291"/>
        <v>OESTE</v>
      </c>
      <c r="Z1651" s="361" t="str">
        <f t="shared" si="4292"/>
        <v>NOROESTE</v>
      </c>
      <c r="AA1651" s="358">
        <f t="shared" si="4121"/>
        <v>0.9825174825174825</v>
      </c>
      <c r="AB1651" s="359">
        <f t="shared" si="4293"/>
        <v>79.270626420071423</v>
      </c>
      <c r="AC1651" s="360"/>
    </row>
    <row r="1652" spans="1:29" ht="17.25" customHeight="1" x14ac:dyDescent="0.25">
      <c r="A1652" s="345" t="str">
        <f t="shared" si="4176"/>
        <v>MS 401</v>
      </c>
      <c r="B1652" s="661">
        <f t="shared" si="4162"/>
        <v>159</v>
      </c>
      <c r="C1652" s="661" t="str">
        <f t="shared" si="4066"/>
        <v>MS 401-159</v>
      </c>
      <c r="D1652" s="346">
        <f>D165</f>
        <v>42461</v>
      </c>
      <c r="E1652" s="347">
        <v>7161849.9614000004</v>
      </c>
      <c r="F1652" s="348">
        <v>665720.67969999998</v>
      </c>
      <c r="G1652" s="348">
        <v>889.79200000000003</v>
      </c>
      <c r="H1652" s="355">
        <f t="shared" si="4281"/>
        <v>0.87206651119608336</v>
      </c>
      <c r="I1652" s="356">
        <f t="shared" si="4282"/>
        <v>7.7112904270684099</v>
      </c>
      <c r="J1652" s="356">
        <f t="shared" si="4283"/>
        <v>9.9999999997635314E-2</v>
      </c>
      <c r="K1652" s="356">
        <f t="shared" si="4284"/>
        <v>-17.099999999993543</v>
      </c>
      <c r="L1652" s="356">
        <f t="shared" si="4285"/>
        <v>6.2290465085434524E-2</v>
      </c>
      <c r="M1652" s="356">
        <f t="shared" si="4286"/>
        <v>7.1428571426882369E-3</v>
      </c>
      <c r="N1652" s="361" t="str">
        <f t="shared" si="4287"/>
        <v>OK</v>
      </c>
      <c r="O1652" s="361" t="str">
        <f t="shared" si="4288"/>
        <v>OK</v>
      </c>
      <c r="P1652" s="361" t="str">
        <f t="shared" si="4289"/>
        <v>COND. MIN.</v>
      </c>
      <c r="Q1652" s="361" t="str">
        <f t="shared" si="4115"/>
        <v>COND. MIN.</v>
      </c>
      <c r="R1652" s="625"/>
      <c r="S1652" s="625"/>
      <c r="T1652" s="625"/>
      <c r="U1652" s="625"/>
      <c r="V1652" s="356">
        <f t="shared" si="4116"/>
        <v>1.5200000256299973</v>
      </c>
      <c r="W1652" s="356">
        <f t="shared" si="4117"/>
        <v>-7.5599999981932342</v>
      </c>
      <c r="X1652" s="361" t="str">
        <f t="shared" si="4290"/>
        <v>NORTE</v>
      </c>
      <c r="Y1652" s="361" t="str">
        <f t="shared" si="4291"/>
        <v>OESTE</v>
      </c>
      <c r="Z1652" s="361" t="str">
        <f t="shared" si="4292"/>
        <v>NOROESTE</v>
      </c>
      <c r="AA1652" s="358">
        <f t="shared" si="4121"/>
        <v>0.98054474708171202</v>
      </c>
      <c r="AB1652" s="359">
        <f t="shared" si="4293"/>
        <v>78.679575703258664</v>
      </c>
      <c r="AC1652" s="360"/>
    </row>
    <row r="1653" spans="1:29" ht="17.25" customHeight="1" x14ac:dyDescent="0.25">
      <c r="A1653" s="602"/>
      <c r="B1653" s="661">
        <f t="shared" si="4162"/>
        <v>1</v>
      </c>
      <c r="C1653" s="661" t="str">
        <f t="shared" si="4066"/>
        <v>-1</v>
      </c>
      <c r="D1653" s="393"/>
      <c r="E1653" s="381"/>
      <c r="F1653" s="382"/>
      <c r="G1653" s="382"/>
      <c r="H1653" s="439"/>
      <c r="I1653" s="383"/>
      <c r="J1653" s="383"/>
      <c r="K1653" s="383"/>
      <c r="L1653" s="383"/>
      <c r="M1653" s="383"/>
      <c r="N1653" s="384"/>
      <c r="O1653" s="384"/>
      <c r="P1653" s="384"/>
      <c r="Q1653" s="384"/>
      <c r="R1653" s="354"/>
      <c r="S1653" s="354"/>
      <c r="T1653" s="354"/>
      <c r="U1653" s="354"/>
      <c r="V1653" s="383"/>
      <c r="W1653" s="383"/>
      <c r="X1653" s="384"/>
      <c r="Y1653" s="384"/>
      <c r="Z1653" s="384"/>
      <c r="AA1653" s="383"/>
      <c r="AB1653" s="435"/>
      <c r="AC1653" s="451"/>
    </row>
    <row r="1654" spans="1:29" ht="17.25" customHeight="1" x14ac:dyDescent="0.25">
      <c r="A1654" s="345" t="s">
        <v>387</v>
      </c>
      <c r="B1654" s="661">
        <f t="shared" si="4162"/>
        <v>1</v>
      </c>
      <c r="C1654" s="661" t="str">
        <f t="shared" si="4066"/>
        <v>MS 401 A-1</v>
      </c>
      <c r="D1654" s="346">
        <f>D167</f>
        <v>42468</v>
      </c>
      <c r="E1654" s="622">
        <v>7161850.1158999996</v>
      </c>
      <c r="F1654" s="622">
        <v>665720.83310000005</v>
      </c>
      <c r="G1654" s="631">
        <v>889.73</v>
      </c>
      <c r="H1654" s="349"/>
      <c r="I1654" s="349"/>
      <c r="J1654" s="349"/>
      <c r="K1654" s="349"/>
      <c r="L1654" s="349"/>
      <c r="M1654" s="349"/>
      <c r="N1654" s="349"/>
      <c r="O1654" s="349"/>
      <c r="P1654" s="349"/>
      <c r="Q1654" s="349"/>
      <c r="R1654" s="624"/>
      <c r="S1654" s="354"/>
      <c r="T1654" s="354"/>
      <c r="U1654" s="354"/>
      <c r="V1654" s="383"/>
      <c r="W1654" s="383"/>
      <c r="X1654" s="384"/>
      <c r="Y1654" s="384"/>
      <c r="Z1654" s="384"/>
      <c r="AA1654" s="383"/>
      <c r="AB1654" s="435"/>
      <c r="AC1654" s="451"/>
    </row>
    <row r="1655" spans="1:29" ht="17.25" customHeight="1" x14ac:dyDescent="0.25">
      <c r="A1655" s="345" t="str">
        <f t="shared" si="4176"/>
        <v>MS 401 A</v>
      </c>
      <c r="B1655" s="661">
        <f t="shared" si="4162"/>
        <v>2</v>
      </c>
      <c r="C1655" s="661" t="str">
        <f t="shared" si="4066"/>
        <v>MS 401 A-2</v>
      </c>
      <c r="D1655" s="346">
        <f>D168</f>
        <v>42475</v>
      </c>
      <c r="E1655" s="622">
        <v>7161850.1228</v>
      </c>
      <c r="F1655" s="622">
        <v>665720.84069999994</v>
      </c>
      <c r="G1655" s="631">
        <v>889.71500000000003</v>
      </c>
      <c r="H1655" s="355">
        <f t="shared" si="4281"/>
        <v>1.026498922234345</v>
      </c>
      <c r="I1655" s="356">
        <f>SQRT((E1655-$E$1654)^2+(F1655-$F$1654)^2)*100</f>
        <v>1.026498922234345</v>
      </c>
      <c r="J1655" s="356">
        <f t="shared" si="4283"/>
        <v>-1.4999999999986358</v>
      </c>
      <c r="K1655" s="356">
        <f>(G1655-$G$1654)*100</f>
        <v>-1.4999999999986358</v>
      </c>
      <c r="L1655" s="356">
        <f t="shared" si="4285"/>
        <v>0.14664270317633502</v>
      </c>
      <c r="M1655" s="356">
        <f t="shared" si="4286"/>
        <v>0.2142857142855194</v>
      </c>
      <c r="N1655" s="361" t="str">
        <f t="shared" si="4287"/>
        <v>OK</v>
      </c>
      <c r="O1655" s="361" t="str">
        <f t="shared" si="4288"/>
        <v>OK</v>
      </c>
      <c r="P1655" s="361" t="str">
        <f t="shared" si="4289"/>
        <v>COND. MIN.</v>
      </c>
      <c r="Q1655" s="361" t="str">
        <f t="shared" ref="Q1655:Q1684" si="4294">IF(M1655&lt;=2,"COND. MIN.",IF(AND(2&lt;M1655, M1655&lt;=4),"ATENÇÃO",IF(AND(4&lt;M1655, M1655&lt;=10),"ALERTA","INTERVENÇÃO")))</f>
        <v>COND. MIN.</v>
      </c>
      <c r="R1655" s="625"/>
      <c r="S1655" s="625"/>
      <c r="T1655" s="625"/>
      <c r="U1655" s="625"/>
      <c r="V1655" s="356">
        <f>(E1655-$E$1654)*100</f>
        <v>0.69000003859400749</v>
      </c>
      <c r="W1655" s="356">
        <f>(F1655-$F$1654)*100</f>
        <v>0.75999998953193426</v>
      </c>
      <c r="X1655" s="361" t="str">
        <f t="shared" si="4290"/>
        <v>NORTE</v>
      </c>
      <c r="Y1655" s="361" t="str">
        <f t="shared" si="4291"/>
        <v>LESTE</v>
      </c>
      <c r="Z1655" s="361" t="str">
        <f t="shared" si="4292"/>
        <v>NORDESTE</v>
      </c>
      <c r="AA1655" s="358">
        <f t="shared" ref="AA1655:AA1684" si="4295">ABS(ROUND(W1655,2)/ROUND(I1655,2))</f>
        <v>0.73786407766990292</v>
      </c>
      <c r="AB1655" s="359">
        <f t="shared" ref="AB1655:AB1684" si="4296">DEGREES(ASIN(AA1655))</f>
        <v>47.549784211114115</v>
      </c>
      <c r="AC1655" s="678" t="s">
        <v>408</v>
      </c>
    </row>
    <row r="1656" spans="1:29" ht="17.25" customHeight="1" x14ac:dyDescent="0.25">
      <c r="A1656" s="345" t="str">
        <f t="shared" si="4176"/>
        <v>MS 401 A</v>
      </c>
      <c r="B1656" s="661">
        <f t="shared" si="4162"/>
        <v>3</v>
      </c>
      <c r="C1656" s="661" t="str">
        <f t="shared" si="4066"/>
        <v>MS 401 A-3</v>
      </c>
      <c r="D1656" s="346">
        <f>D169</f>
        <v>42482</v>
      </c>
      <c r="E1656" s="622">
        <v>7161850.1481999997</v>
      </c>
      <c r="F1656" s="622">
        <v>665720.83519999997</v>
      </c>
      <c r="G1656" s="631">
        <v>889.71</v>
      </c>
      <c r="H1656" s="355">
        <f t="shared" si="4281"/>
        <v>2.5988651063077657</v>
      </c>
      <c r="I1656" s="356">
        <f t="shared" ref="I1656:I1684" si="4297">SQRT((E1656-$E$1654)^2+(F1656-$F$1654)^2)*100</f>
        <v>3.2368194339310472</v>
      </c>
      <c r="J1656" s="356">
        <f t="shared" ref="J1656:J1684" si="4298">(G1656-G1655)*100</f>
        <v>-0.49999999999954525</v>
      </c>
      <c r="K1656" s="356">
        <f t="shared" ref="K1656:K1684" si="4299">(G1656-$G$1654)*100</f>
        <v>-1.999999999998181</v>
      </c>
      <c r="L1656" s="356">
        <f t="shared" ref="L1656:L1684" si="4300">H1656/(D1656-D1655)</f>
        <v>0.37126644375825224</v>
      </c>
      <c r="M1656" s="356">
        <f t="shared" ref="M1656:M1684" si="4301">ABS(J1656/(D1656-D1655))</f>
        <v>7.1428571428506463E-2</v>
      </c>
      <c r="N1656" s="361" t="str">
        <f t="shared" ref="N1656:N1684" si="4302">IF(L1656&lt;=0.25,"OK",IF(AND(0.25&lt;L1656,L1656&lt;=1),"ATENÇÃO",IF(AND(1&lt;L1656,L1656&lt;=4),"ALERTA",IF(AND(4&lt;L1656,L1656&lt;=14),"INTERVENÇÃO","PARALISAÇÃO"))))</f>
        <v>ATENÇÃO</v>
      </c>
      <c r="O1656" s="361" t="str">
        <f t="shared" ref="O1656:O1684" si="4303">IF(M1656&lt;=0.25,"OK",IF(AND(0.25&lt;M1656,M1656&lt;=1),"ATENÇÃO",IF(AND(1&lt;M1656,M1656&lt;=4),"ALERTA",IF(AND(4&lt;M1656,M1656&lt;=14),"INTERVENÇÃO","PARALISAÇÃO"))))</f>
        <v>OK</v>
      </c>
      <c r="P1656" s="361" t="str">
        <f t="shared" ref="P1656:P1684" si="4304">IF(L1656&lt;=1,"COND. MIN.",IF(AND(1&lt;L1656, L1656&lt;=2),"ATENÇÃO",IF(AND(2&lt;L1656,L1656&lt;=5),"ALERTA","INTERVENÇÃO")))</f>
        <v>COND. MIN.</v>
      </c>
      <c r="Q1656" s="361" t="str">
        <f t="shared" si="4294"/>
        <v>COND. MIN.</v>
      </c>
      <c r="R1656" s="625"/>
      <c r="S1656" s="625"/>
      <c r="T1656" s="625"/>
      <c r="U1656" s="625"/>
      <c r="V1656" s="356">
        <f t="shared" ref="V1656:V1684" si="4305">(E1656-$E$1654)*100</f>
        <v>3.2300000078976154</v>
      </c>
      <c r="W1656" s="356">
        <f t="shared" ref="W1656:W1684" si="4306">(F1656-$F$1654)*100</f>
        <v>0.2099999925121665</v>
      </c>
      <c r="X1656" s="361" t="str">
        <f t="shared" si="4290"/>
        <v>NORTE</v>
      </c>
      <c r="Y1656" s="361" t="str">
        <f t="shared" si="4291"/>
        <v>LESTE</v>
      </c>
      <c r="Z1656" s="361" t="str">
        <f t="shared" si="4292"/>
        <v>NORDESTE</v>
      </c>
      <c r="AA1656" s="358">
        <f t="shared" si="4295"/>
        <v>6.4814814814814811E-2</v>
      </c>
      <c r="AB1656" s="359">
        <f t="shared" si="4296"/>
        <v>3.7162203915486725</v>
      </c>
      <c r="AC1656" s="360"/>
    </row>
    <row r="1657" spans="1:29" ht="17.25" customHeight="1" x14ac:dyDescent="0.25">
      <c r="A1657" s="345" t="str">
        <f t="shared" si="4176"/>
        <v>MS 401 A</v>
      </c>
      <c r="B1657" s="661">
        <f t="shared" si="4162"/>
        <v>4</v>
      </c>
      <c r="C1657" s="661" t="str">
        <f t="shared" si="4066"/>
        <v>MS 401 A-4</v>
      </c>
      <c r="D1657" s="633">
        <v>42496</v>
      </c>
      <c r="E1657" s="635">
        <v>7161850.1074999999</v>
      </c>
      <c r="F1657" s="635">
        <v>665720.82609999995</v>
      </c>
      <c r="G1657" s="623">
        <v>889.69500000000005</v>
      </c>
      <c r="H1657" s="355">
        <f t="shared" si="4281"/>
        <v>4.1704915567582015</v>
      </c>
      <c r="I1657" s="356">
        <f t="shared" si="4297"/>
        <v>1.0934349379972144</v>
      </c>
      <c r="J1657" s="356">
        <f t="shared" si="4298"/>
        <v>-1.4999999999986358</v>
      </c>
      <c r="K1657" s="356">
        <f t="shared" si="4299"/>
        <v>-3.4999999999968168</v>
      </c>
      <c r="L1657" s="356">
        <f t="shared" si="4300"/>
        <v>0.29789225405415726</v>
      </c>
      <c r="M1657" s="356">
        <f t="shared" si="4301"/>
        <v>0.1071428571427597</v>
      </c>
      <c r="N1657" s="361" t="str">
        <f t="shared" si="4302"/>
        <v>ATENÇÃO</v>
      </c>
      <c r="O1657" s="361" t="str">
        <f t="shared" si="4303"/>
        <v>OK</v>
      </c>
      <c r="P1657" s="361" t="str">
        <f t="shared" si="4304"/>
        <v>COND. MIN.</v>
      </c>
      <c r="Q1657" s="361" t="str">
        <f t="shared" si="4294"/>
        <v>COND. MIN.</v>
      </c>
      <c r="R1657" s="625"/>
      <c r="S1657" s="625"/>
      <c r="T1657" s="625"/>
      <c r="U1657" s="625"/>
      <c r="V1657" s="356">
        <f t="shared" si="4305"/>
        <v>-0.839999970048666</v>
      </c>
      <c r="W1657" s="356">
        <f t="shared" si="4306"/>
        <v>-0.70000000996515155</v>
      </c>
      <c r="X1657" s="361" t="str">
        <f t="shared" si="4290"/>
        <v>SUL</v>
      </c>
      <c r="Y1657" s="361" t="str">
        <f t="shared" si="4291"/>
        <v>OESTE</v>
      </c>
      <c r="Z1657" s="361" t="str">
        <f t="shared" si="4292"/>
        <v>SUDOESTE</v>
      </c>
      <c r="AA1657" s="358">
        <f t="shared" si="4295"/>
        <v>0.64220183486238525</v>
      </c>
      <c r="AB1657" s="359">
        <f t="shared" si="4296"/>
        <v>39.956201408193188</v>
      </c>
      <c r="AC1657" s="360"/>
    </row>
    <row r="1658" spans="1:29" ht="17.25" customHeight="1" x14ac:dyDescent="0.25">
      <c r="A1658" s="345" t="str">
        <f t="shared" si="4176"/>
        <v>MS 401 A</v>
      </c>
      <c r="B1658" s="661">
        <f t="shared" si="4162"/>
        <v>5</v>
      </c>
      <c r="C1658" s="661" t="str">
        <f t="shared" si="4066"/>
        <v>MS 401 A-5</v>
      </c>
      <c r="D1658" s="346"/>
      <c r="E1658" s="347"/>
      <c r="F1658" s="348"/>
      <c r="G1658" s="348"/>
      <c r="H1658" s="355">
        <f t="shared" si="4281"/>
        <v>719272418.35483325</v>
      </c>
      <c r="I1658" s="356">
        <f t="shared" si="4297"/>
        <v>719272419.25601602</v>
      </c>
      <c r="J1658" s="356">
        <f t="shared" si="4298"/>
        <v>-88969.5</v>
      </c>
      <c r="K1658" s="356">
        <f t="shared" si="4299"/>
        <v>-88973</v>
      </c>
      <c r="L1658" s="356">
        <f t="shared" si="4300"/>
        <v>-16925.649904810645</v>
      </c>
      <c r="M1658" s="356">
        <f t="shared" si="4301"/>
        <v>2.0935970444277108</v>
      </c>
      <c r="N1658" s="361" t="str">
        <f t="shared" si="4302"/>
        <v>OK</v>
      </c>
      <c r="O1658" s="361" t="str">
        <f t="shared" si="4303"/>
        <v>ALERTA</v>
      </c>
      <c r="P1658" s="361" t="str">
        <f t="shared" si="4304"/>
        <v>COND. MIN.</v>
      </c>
      <c r="Q1658" s="361" t="str">
        <f t="shared" si="4294"/>
        <v>ATENÇÃO</v>
      </c>
      <c r="R1658" s="625"/>
      <c r="S1658" s="625"/>
      <c r="T1658" s="625"/>
      <c r="U1658" s="625"/>
      <c r="V1658" s="356">
        <f t="shared" si="4305"/>
        <v>-716185011.58999991</v>
      </c>
      <c r="W1658" s="356">
        <f t="shared" si="4306"/>
        <v>-66572083.310000002</v>
      </c>
      <c r="X1658" s="361" t="str">
        <f t="shared" si="4290"/>
        <v>SUL</v>
      </c>
      <c r="Y1658" s="361" t="str">
        <f t="shared" si="4291"/>
        <v>OESTE</v>
      </c>
      <c r="Z1658" s="361" t="str">
        <f t="shared" si="4292"/>
        <v>SUDOESTE</v>
      </c>
      <c r="AA1658" s="358">
        <f t="shared" si="4295"/>
        <v>9.2554756066540858E-2</v>
      </c>
      <c r="AB1658" s="359">
        <f t="shared" si="4296"/>
        <v>5.3105974826693689</v>
      </c>
      <c r="AC1658" s="360"/>
    </row>
    <row r="1659" spans="1:29" ht="17.25" customHeight="1" x14ac:dyDescent="0.25">
      <c r="A1659" s="345" t="str">
        <f t="shared" si="4176"/>
        <v>MS 401 A</v>
      </c>
      <c r="B1659" s="661">
        <f t="shared" si="4162"/>
        <v>6</v>
      </c>
      <c r="C1659" s="661" t="str">
        <f t="shared" si="4066"/>
        <v>MS 401 A-6</v>
      </c>
      <c r="D1659" s="346"/>
      <c r="E1659" s="347"/>
      <c r="F1659" s="348"/>
      <c r="G1659" s="348"/>
      <c r="H1659" s="355">
        <f t="shared" si="4281"/>
        <v>0</v>
      </c>
      <c r="I1659" s="356">
        <f t="shared" si="4297"/>
        <v>719272419.25601602</v>
      </c>
      <c r="J1659" s="356">
        <f t="shared" si="4298"/>
        <v>0</v>
      </c>
      <c r="K1659" s="356">
        <f t="shared" si="4299"/>
        <v>-88973</v>
      </c>
      <c r="L1659" s="356" t="e">
        <f t="shared" si="4300"/>
        <v>#DIV/0!</v>
      </c>
      <c r="M1659" s="356" t="e">
        <f t="shared" si="4301"/>
        <v>#DIV/0!</v>
      </c>
      <c r="N1659" s="361" t="e">
        <f t="shared" si="4302"/>
        <v>#DIV/0!</v>
      </c>
      <c r="O1659" s="361" t="e">
        <f t="shared" si="4303"/>
        <v>#DIV/0!</v>
      </c>
      <c r="P1659" s="361" t="e">
        <f t="shared" si="4304"/>
        <v>#DIV/0!</v>
      </c>
      <c r="Q1659" s="361" t="e">
        <f t="shared" si="4294"/>
        <v>#DIV/0!</v>
      </c>
      <c r="R1659" s="625"/>
      <c r="S1659" s="625"/>
      <c r="T1659" s="625"/>
      <c r="U1659" s="625"/>
      <c r="V1659" s="356">
        <f t="shared" si="4305"/>
        <v>-716185011.58999991</v>
      </c>
      <c r="W1659" s="356">
        <f t="shared" si="4306"/>
        <v>-66572083.310000002</v>
      </c>
      <c r="X1659" s="361" t="str">
        <f t="shared" si="4290"/>
        <v>SUL</v>
      </c>
      <c r="Y1659" s="361" t="str">
        <f t="shared" si="4291"/>
        <v>OESTE</v>
      </c>
      <c r="Z1659" s="361" t="str">
        <f t="shared" si="4292"/>
        <v>SUDOESTE</v>
      </c>
      <c r="AA1659" s="358">
        <f t="shared" si="4295"/>
        <v>9.2554756066540858E-2</v>
      </c>
      <c r="AB1659" s="359">
        <f t="shared" si="4296"/>
        <v>5.3105974826693689</v>
      </c>
      <c r="AC1659" s="360"/>
    </row>
    <row r="1660" spans="1:29" ht="17.25" customHeight="1" x14ac:dyDescent="0.25">
      <c r="A1660" s="345" t="str">
        <f t="shared" si="4176"/>
        <v>MS 401 A</v>
      </c>
      <c r="B1660" s="661">
        <f t="shared" si="4162"/>
        <v>7</v>
      </c>
      <c r="C1660" s="661" t="str">
        <f t="shared" si="4066"/>
        <v>MS 401 A-7</v>
      </c>
      <c r="D1660" s="346"/>
      <c r="E1660" s="347"/>
      <c r="F1660" s="348"/>
      <c r="G1660" s="348"/>
      <c r="H1660" s="355">
        <f t="shared" si="4281"/>
        <v>0</v>
      </c>
      <c r="I1660" s="356">
        <f t="shared" si="4297"/>
        <v>719272419.25601602</v>
      </c>
      <c r="J1660" s="356">
        <f t="shared" si="4298"/>
        <v>0</v>
      </c>
      <c r="K1660" s="356">
        <f t="shared" si="4299"/>
        <v>-88973</v>
      </c>
      <c r="L1660" s="356" t="e">
        <f t="shared" si="4300"/>
        <v>#DIV/0!</v>
      </c>
      <c r="M1660" s="356" t="e">
        <f t="shared" si="4301"/>
        <v>#DIV/0!</v>
      </c>
      <c r="N1660" s="361" t="e">
        <f t="shared" si="4302"/>
        <v>#DIV/0!</v>
      </c>
      <c r="O1660" s="361" t="e">
        <f t="shared" si="4303"/>
        <v>#DIV/0!</v>
      </c>
      <c r="P1660" s="361" t="e">
        <f t="shared" si="4304"/>
        <v>#DIV/0!</v>
      </c>
      <c r="Q1660" s="361" t="e">
        <f t="shared" si="4294"/>
        <v>#DIV/0!</v>
      </c>
      <c r="R1660" s="625"/>
      <c r="S1660" s="625"/>
      <c r="T1660" s="625"/>
      <c r="U1660" s="625"/>
      <c r="V1660" s="356">
        <f t="shared" si="4305"/>
        <v>-716185011.58999991</v>
      </c>
      <c r="W1660" s="356">
        <f t="shared" si="4306"/>
        <v>-66572083.310000002</v>
      </c>
      <c r="X1660" s="361" t="str">
        <f t="shared" si="4290"/>
        <v>SUL</v>
      </c>
      <c r="Y1660" s="361" t="str">
        <f t="shared" si="4291"/>
        <v>OESTE</v>
      </c>
      <c r="Z1660" s="361" t="str">
        <f t="shared" si="4292"/>
        <v>SUDOESTE</v>
      </c>
      <c r="AA1660" s="358">
        <f t="shared" si="4295"/>
        <v>9.2554756066540858E-2</v>
      </c>
      <c r="AB1660" s="359">
        <f t="shared" si="4296"/>
        <v>5.3105974826693689</v>
      </c>
      <c r="AC1660" s="360"/>
    </row>
    <row r="1661" spans="1:29" ht="17.25" customHeight="1" x14ac:dyDescent="0.25">
      <c r="A1661" s="345" t="str">
        <f t="shared" si="4176"/>
        <v>MS 401 A</v>
      </c>
      <c r="B1661" s="661">
        <f t="shared" si="4162"/>
        <v>8</v>
      </c>
      <c r="C1661" s="661" t="str">
        <f t="shared" si="4066"/>
        <v>MS 401 A-8</v>
      </c>
      <c r="D1661" s="346"/>
      <c r="E1661" s="347"/>
      <c r="F1661" s="348"/>
      <c r="G1661" s="348"/>
      <c r="H1661" s="355">
        <f t="shared" si="4281"/>
        <v>0</v>
      </c>
      <c r="I1661" s="356">
        <f t="shared" si="4297"/>
        <v>719272419.25601602</v>
      </c>
      <c r="J1661" s="356">
        <f t="shared" si="4298"/>
        <v>0</v>
      </c>
      <c r="K1661" s="356">
        <f t="shared" si="4299"/>
        <v>-88973</v>
      </c>
      <c r="L1661" s="356" t="e">
        <f t="shared" si="4300"/>
        <v>#DIV/0!</v>
      </c>
      <c r="M1661" s="356" t="e">
        <f t="shared" si="4301"/>
        <v>#DIV/0!</v>
      </c>
      <c r="N1661" s="361" t="e">
        <f t="shared" si="4302"/>
        <v>#DIV/0!</v>
      </c>
      <c r="O1661" s="361" t="e">
        <f t="shared" si="4303"/>
        <v>#DIV/0!</v>
      </c>
      <c r="P1661" s="361" t="e">
        <f t="shared" si="4304"/>
        <v>#DIV/0!</v>
      </c>
      <c r="Q1661" s="361" t="e">
        <f t="shared" si="4294"/>
        <v>#DIV/0!</v>
      </c>
      <c r="R1661" s="625"/>
      <c r="S1661" s="625"/>
      <c r="T1661" s="625"/>
      <c r="U1661" s="625"/>
      <c r="V1661" s="356">
        <f t="shared" si="4305"/>
        <v>-716185011.58999991</v>
      </c>
      <c r="W1661" s="356">
        <f t="shared" si="4306"/>
        <v>-66572083.310000002</v>
      </c>
      <c r="X1661" s="361" t="str">
        <f t="shared" si="4290"/>
        <v>SUL</v>
      </c>
      <c r="Y1661" s="361" t="str">
        <f t="shared" si="4291"/>
        <v>OESTE</v>
      </c>
      <c r="Z1661" s="361" t="str">
        <f t="shared" si="4292"/>
        <v>SUDOESTE</v>
      </c>
      <c r="AA1661" s="358">
        <f t="shared" si="4295"/>
        <v>9.2554756066540858E-2</v>
      </c>
      <c r="AB1661" s="359">
        <f t="shared" si="4296"/>
        <v>5.3105974826693689</v>
      </c>
      <c r="AC1661" s="360"/>
    </row>
    <row r="1662" spans="1:29" ht="17.25" customHeight="1" x14ac:dyDescent="0.25">
      <c r="A1662" s="345" t="str">
        <f t="shared" si="4176"/>
        <v>MS 401 A</v>
      </c>
      <c r="B1662" s="661">
        <f t="shared" si="4162"/>
        <v>9</v>
      </c>
      <c r="C1662" s="661" t="str">
        <f t="shared" si="4066"/>
        <v>MS 401 A-9</v>
      </c>
      <c r="D1662" s="346"/>
      <c r="E1662" s="347"/>
      <c r="F1662" s="348"/>
      <c r="G1662" s="348"/>
      <c r="H1662" s="355">
        <f t="shared" si="4281"/>
        <v>0</v>
      </c>
      <c r="I1662" s="356">
        <f t="shared" si="4297"/>
        <v>719272419.25601602</v>
      </c>
      <c r="J1662" s="356">
        <f t="shared" si="4298"/>
        <v>0</v>
      </c>
      <c r="K1662" s="356">
        <f t="shared" si="4299"/>
        <v>-88973</v>
      </c>
      <c r="L1662" s="356" t="e">
        <f t="shared" si="4300"/>
        <v>#DIV/0!</v>
      </c>
      <c r="M1662" s="356" t="e">
        <f t="shared" si="4301"/>
        <v>#DIV/0!</v>
      </c>
      <c r="N1662" s="361" t="e">
        <f t="shared" si="4302"/>
        <v>#DIV/0!</v>
      </c>
      <c r="O1662" s="361" t="e">
        <f t="shared" si="4303"/>
        <v>#DIV/0!</v>
      </c>
      <c r="P1662" s="361" t="e">
        <f t="shared" si="4304"/>
        <v>#DIV/0!</v>
      </c>
      <c r="Q1662" s="361" t="e">
        <f t="shared" si="4294"/>
        <v>#DIV/0!</v>
      </c>
      <c r="R1662" s="625"/>
      <c r="S1662" s="625"/>
      <c r="T1662" s="625"/>
      <c r="U1662" s="625"/>
      <c r="V1662" s="356">
        <f t="shared" si="4305"/>
        <v>-716185011.58999991</v>
      </c>
      <c r="W1662" s="356">
        <f t="shared" si="4306"/>
        <v>-66572083.310000002</v>
      </c>
      <c r="X1662" s="361" t="str">
        <f t="shared" si="4290"/>
        <v>SUL</v>
      </c>
      <c r="Y1662" s="361" t="str">
        <f t="shared" si="4291"/>
        <v>OESTE</v>
      </c>
      <c r="Z1662" s="361" t="str">
        <f t="shared" si="4292"/>
        <v>SUDOESTE</v>
      </c>
      <c r="AA1662" s="358">
        <f t="shared" si="4295"/>
        <v>9.2554756066540858E-2</v>
      </c>
      <c r="AB1662" s="359">
        <f t="shared" si="4296"/>
        <v>5.3105974826693689</v>
      </c>
      <c r="AC1662" s="360"/>
    </row>
    <row r="1663" spans="1:29" ht="17.25" customHeight="1" x14ac:dyDescent="0.25">
      <c r="A1663" s="345" t="str">
        <f t="shared" si="4176"/>
        <v>MS 401 A</v>
      </c>
      <c r="B1663" s="661">
        <f t="shared" si="4162"/>
        <v>10</v>
      </c>
      <c r="C1663" s="661" t="str">
        <f t="shared" si="4066"/>
        <v>MS 401 A-10</v>
      </c>
      <c r="D1663" s="346"/>
      <c r="E1663" s="347"/>
      <c r="F1663" s="348"/>
      <c r="G1663" s="348"/>
      <c r="H1663" s="355">
        <f t="shared" si="4281"/>
        <v>0</v>
      </c>
      <c r="I1663" s="356">
        <f t="shared" si="4297"/>
        <v>719272419.25601602</v>
      </c>
      <c r="J1663" s="356">
        <f t="shared" si="4298"/>
        <v>0</v>
      </c>
      <c r="K1663" s="356">
        <f t="shared" si="4299"/>
        <v>-88973</v>
      </c>
      <c r="L1663" s="356" t="e">
        <f t="shared" si="4300"/>
        <v>#DIV/0!</v>
      </c>
      <c r="M1663" s="356" t="e">
        <f t="shared" si="4301"/>
        <v>#DIV/0!</v>
      </c>
      <c r="N1663" s="361" t="e">
        <f t="shared" si="4302"/>
        <v>#DIV/0!</v>
      </c>
      <c r="O1663" s="361" t="e">
        <f t="shared" si="4303"/>
        <v>#DIV/0!</v>
      </c>
      <c r="P1663" s="361" t="e">
        <f t="shared" si="4304"/>
        <v>#DIV/0!</v>
      </c>
      <c r="Q1663" s="361" t="e">
        <f t="shared" si="4294"/>
        <v>#DIV/0!</v>
      </c>
      <c r="R1663" s="625"/>
      <c r="S1663" s="625"/>
      <c r="T1663" s="625"/>
      <c r="U1663" s="625"/>
      <c r="V1663" s="356">
        <f t="shared" si="4305"/>
        <v>-716185011.58999991</v>
      </c>
      <c r="W1663" s="356">
        <f t="shared" si="4306"/>
        <v>-66572083.310000002</v>
      </c>
      <c r="X1663" s="361" t="str">
        <f t="shared" si="4290"/>
        <v>SUL</v>
      </c>
      <c r="Y1663" s="361" t="str">
        <f t="shared" si="4291"/>
        <v>OESTE</v>
      </c>
      <c r="Z1663" s="361" t="str">
        <f t="shared" si="4292"/>
        <v>SUDOESTE</v>
      </c>
      <c r="AA1663" s="358">
        <f t="shared" si="4295"/>
        <v>9.2554756066540858E-2</v>
      </c>
      <c r="AB1663" s="359">
        <f t="shared" si="4296"/>
        <v>5.3105974826693689</v>
      </c>
      <c r="AC1663" s="360"/>
    </row>
    <row r="1664" spans="1:29" ht="17.25" customHeight="1" x14ac:dyDescent="0.25">
      <c r="A1664" s="345" t="str">
        <f t="shared" si="4176"/>
        <v>MS 401 A</v>
      </c>
      <c r="B1664" s="661">
        <f t="shared" si="4162"/>
        <v>11</v>
      </c>
      <c r="C1664" s="661" t="str">
        <f t="shared" si="4066"/>
        <v>MS 401 A-11</v>
      </c>
      <c r="D1664" s="346"/>
      <c r="E1664" s="347"/>
      <c r="F1664" s="348"/>
      <c r="G1664" s="348"/>
      <c r="H1664" s="355">
        <f t="shared" si="4281"/>
        <v>0</v>
      </c>
      <c r="I1664" s="356">
        <f t="shared" si="4297"/>
        <v>719272419.25601602</v>
      </c>
      <c r="J1664" s="356">
        <f t="shared" si="4298"/>
        <v>0</v>
      </c>
      <c r="K1664" s="356">
        <f t="shared" si="4299"/>
        <v>-88973</v>
      </c>
      <c r="L1664" s="356" t="e">
        <f t="shared" si="4300"/>
        <v>#DIV/0!</v>
      </c>
      <c r="M1664" s="356" t="e">
        <f t="shared" si="4301"/>
        <v>#DIV/0!</v>
      </c>
      <c r="N1664" s="361" t="e">
        <f t="shared" si="4302"/>
        <v>#DIV/0!</v>
      </c>
      <c r="O1664" s="361" t="e">
        <f t="shared" si="4303"/>
        <v>#DIV/0!</v>
      </c>
      <c r="P1664" s="361" t="e">
        <f t="shared" si="4304"/>
        <v>#DIV/0!</v>
      </c>
      <c r="Q1664" s="361" t="e">
        <f t="shared" si="4294"/>
        <v>#DIV/0!</v>
      </c>
      <c r="R1664" s="625"/>
      <c r="S1664" s="625"/>
      <c r="T1664" s="625"/>
      <c r="U1664" s="625"/>
      <c r="V1664" s="356">
        <f t="shared" si="4305"/>
        <v>-716185011.58999991</v>
      </c>
      <c r="W1664" s="356">
        <f t="shared" si="4306"/>
        <v>-66572083.310000002</v>
      </c>
      <c r="X1664" s="361" t="str">
        <f t="shared" si="4290"/>
        <v>SUL</v>
      </c>
      <c r="Y1664" s="361" t="str">
        <f t="shared" si="4291"/>
        <v>OESTE</v>
      </c>
      <c r="Z1664" s="361" t="str">
        <f t="shared" si="4292"/>
        <v>SUDOESTE</v>
      </c>
      <c r="AA1664" s="358">
        <f t="shared" si="4295"/>
        <v>9.2554756066540858E-2</v>
      </c>
      <c r="AB1664" s="359">
        <f t="shared" si="4296"/>
        <v>5.3105974826693689</v>
      </c>
      <c r="AC1664" s="360"/>
    </row>
    <row r="1665" spans="1:29" ht="17.25" customHeight="1" x14ac:dyDescent="0.25">
      <c r="A1665" s="345" t="str">
        <f t="shared" si="4176"/>
        <v>MS 401 A</v>
      </c>
      <c r="B1665" s="661">
        <f t="shared" si="4162"/>
        <v>12</v>
      </c>
      <c r="C1665" s="661" t="str">
        <f t="shared" si="4066"/>
        <v>MS 401 A-12</v>
      </c>
      <c r="D1665" s="346"/>
      <c r="E1665" s="347"/>
      <c r="F1665" s="348"/>
      <c r="G1665" s="348"/>
      <c r="H1665" s="355">
        <f t="shared" si="4281"/>
        <v>0</v>
      </c>
      <c r="I1665" s="356">
        <f t="shared" si="4297"/>
        <v>719272419.25601602</v>
      </c>
      <c r="J1665" s="356">
        <f t="shared" si="4298"/>
        <v>0</v>
      </c>
      <c r="K1665" s="356">
        <f t="shared" si="4299"/>
        <v>-88973</v>
      </c>
      <c r="L1665" s="356" t="e">
        <f t="shared" si="4300"/>
        <v>#DIV/0!</v>
      </c>
      <c r="M1665" s="356" t="e">
        <f t="shared" si="4301"/>
        <v>#DIV/0!</v>
      </c>
      <c r="N1665" s="361" t="e">
        <f t="shared" si="4302"/>
        <v>#DIV/0!</v>
      </c>
      <c r="O1665" s="361" t="e">
        <f t="shared" si="4303"/>
        <v>#DIV/0!</v>
      </c>
      <c r="P1665" s="361" t="e">
        <f t="shared" si="4304"/>
        <v>#DIV/0!</v>
      </c>
      <c r="Q1665" s="361" t="e">
        <f t="shared" si="4294"/>
        <v>#DIV/0!</v>
      </c>
      <c r="R1665" s="625"/>
      <c r="S1665" s="625"/>
      <c r="T1665" s="625"/>
      <c r="U1665" s="625"/>
      <c r="V1665" s="356">
        <f t="shared" si="4305"/>
        <v>-716185011.58999991</v>
      </c>
      <c r="W1665" s="356">
        <f t="shared" si="4306"/>
        <v>-66572083.310000002</v>
      </c>
      <c r="X1665" s="361" t="str">
        <f t="shared" si="4290"/>
        <v>SUL</v>
      </c>
      <c r="Y1665" s="361" t="str">
        <f t="shared" si="4291"/>
        <v>OESTE</v>
      </c>
      <c r="Z1665" s="361" t="str">
        <f t="shared" si="4292"/>
        <v>SUDOESTE</v>
      </c>
      <c r="AA1665" s="358">
        <f t="shared" si="4295"/>
        <v>9.2554756066540858E-2</v>
      </c>
      <c r="AB1665" s="359">
        <f t="shared" si="4296"/>
        <v>5.3105974826693689</v>
      </c>
      <c r="AC1665" s="360"/>
    </row>
    <row r="1666" spans="1:29" ht="17.25" customHeight="1" x14ac:dyDescent="0.25">
      <c r="A1666" s="345" t="str">
        <f t="shared" si="4176"/>
        <v>MS 401 A</v>
      </c>
      <c r="B1666" s="661">
        <f t="shared" si="4162"/>
        <v>13</v>
      </c>
      <c r="C1666" s="661" t="str">
        <f t="shared" si="4066"/>
        <v>MS 401 A-13</v>
      </c>
      <c r="D1666" s="346"/>
      <c r="E1666" s="347"/>
      <c r="F1666" s="348"/>
      <c r="G1666" s="348"/>
      <c r="H1666" s="355">
        <f t="shared" si="4281"/>
        <v>0</v>
      </c>
      <c r="I1666" s="356">
        <f t="shared" si="4297"/>
        <v>719272419.25601602</v>
      </c>
      <c r="J1666" s="356">
        <f t="shared" si="4298"/>
        <v>0</v>
      </c>
      <c r="K1666" s="356">
        <f t="shared" si="4299"/>
        <v>-88973</v>
      </c>
      <c r="L1666" s="356" t="e">
        <f t="shared" si="4300"/>
        <v>#DIV/0!</v>
      </c>
      <c r="M1666" s="356" t="e">
        <f t="shared" si="4301"/>
        <v>#DIV/0!</v>
      </c>
      <c r="N1666" s="361" t="e">
        <f t="shared" si="4302"/>
        <v>#DIV/0!</v>
      </c>
      <c r="O1666" s="361" t="e">
        <f t="shared" si="4303"/>
        <v>#DIV/0!</v>
      </c>
      <c r="P1666" s="361" t="e">
        <f t="shared" si="4304"/>
        <v>#DIV/0!</v>
      </c>
      <c r="Q1666" s="361" t="e">
        <f t="shared" si="4294"/>
        <v>#DIV/0!</v>
      </c>
      <c r="R1666" s="625"/>
      <c r="S1666" s="625"/>
      <c r="T1666" s="625"/>
      <c r="U1666" s="625"/>
      <c r="V1666" s="356">
        <f t="shared" si="4305"/>
        <v>-716185011.58999991</v>
      </c>
      <c r="W1666" s="356">
        <f t="shared" si="4306"/>
        <v>-66572083.310000002</v>
      </c>
      <c r="X1666" s="361" t="str">
        <f t="shared" si="4290"/>
        <v>SUL</v>
      </c>
      <c r="Y1666" s="361" t="str">
        <f t="shared" si="4291"/>
        <v>OESTE</v>
      </c>
      <c r="Z1666" s="361" t="str">
        <f t="shared" si="4292"/>
        <v>SUDOESTE</v>
      </c>
      <c r="AA1666" s="358">
        <f t="shared" si="4295"/>
        <v>9.2554756066540858E-2</v>
      </c>
      <c r="AB1666" s="359">
        <f t="shared" si="4296"/>
        <v>5.3105974826693689</v>
      </c>
      <c r="AC1666" s="360"/>
    </row>
    <row r="1667" spans="1:29" ht="17.25" customHeight="1" x14ac:dyDescent="0.25">
      <c r="A1667" s="345" t="str">
        <f t="shared" si="4176"/>
        <v>MS 401 A</v>
      </c>
      <c r="B1667" s="661">
        <f t="shared" si="4162"/>
        <v>14</v>
      </c>
      <c r="C1667" s="661" t="str">
        <f t="shared" si="4066"/>
        <v>MS 401 A-14</v>
      </c>
      <c r="D1667" s="346"/>
      <c r="E1667" s="347"/>
      <c r="F1667" s="348"/>
      <c r="G1667" s="348"/>
      <c r="H1667" s="355">
        <f t="shared" si="4281"/>
        <v>0</v>
      </c>
      <c r="I1667" s="356">
        <f t="shared" si="4297"/>
        <v>719272419.25601602</v>
      </c>
      <c r="J1667" s="356">
        <f t="shared" si="4298"/>
        <v>0</v>
      </c>
      <c r="K1667" s="356">
        <f t="shared" si="4299"/>
        <v>-88973</v>
      </c>
      <c r="L1667" s="356" t="e">
        <f t="shared" si="4300"/>
        <v>#DIV/0!</v>
      </c>
      <c r="M1667" s="356" t="e">
        <f t="shared" si="4301"/>
        <v>#DIV/0!</v>
      </c>
      <c r="N1667" s="361" t="e">
        <f t="shared" si="4302"/>
        <v>#DIV/0!</v>
      </c>
      <c r="O1667" s="361" t="e">
        <f t="shared" si="4303"/>
        <v>#DIV/0!</v>
      </c>
      <c r="P1667" s="361" t="e">
        <f t="shared" si="4304"/>
        <v>#DIV/0!</v>
      </c>
      <c r="Q1667" s="361" t="e">
        <f t="shared" si="4294"/>
        <v>#DIV/0!</v>
      </c>
      <c r="R1667" s="625"/>
      <c r="S1667" s="625"/>
      <c r="T1667" s="625"/>
      <c r="U1667" s="625"/>
      <c r="V1667" s="356">
        <f t="shared" si="4305"/>
        <v>-716185011.58999991</v>
      </c>
      <c r="W1667" s="356">
        <f t="shared" si="4306"/>
        <v>-66572083.310000002</v>
      </c>
      <c r="X1667" s="361" t="str">
        <f t="shared" si="4290"/>
        <v>SUL</v>
      </c>
      <c r="Y1667" s="361" t="str">
        <f t="shared" si="4291"/>
        <v>OESTE</v>
      </c>
      <c r="Z1667" s="361" t="str">
        <f t="shared" si="4292"/>
        <v>SUDOESTE</v>
      </c>
      <c r="AA1667" s="358">
        <f t="shared" si="4295"/>
        <v>9.2554756066540858E-2</v>
      </c>
      <c r="AB1667" s="359">
        <f t="shared" si="4296"/>
        <v>5.3105974826693689</v>
      </c>
      <c r="AC1667" s="360"/>
    </row>
    <row r="1668" spans="1:29" ht="17.25" customHeight="1" x14ac:dyDescent="0.25">
      <c r="A1668" s="345" t="str">
        <f t="shared" si="4176"/>
        <v>MS 401 A</v>
      </c>
      <c r="B1668" s="661">
        <f t="shared" si="4162"/>
        <v>15</v>
      </c>
      <c r="C1668" s="661" t="str">
        <f t="shared" ref="C1668:C1675" si="4307">A1668&amp;"-"&amp;B1668</f>
        <v>MS 401 A-15</v>
      </c>
      <c r="D1668" s="346"/>
      <c r="E1668" s="347"/>
      <c r="F1668" s="348"/>
      <c r="G1668" s="348"/>
      <c r="H1668" s="355">
        <f t="shared" si="4281"/>
        <v>0</v>
      </c>
      <c r="I1668" s="356">
        <f t="shared" si="4297"/>
        <v>719272419.25601602</v>
      </c>
      <c r="J1668" s="356">
        <f t="shared" si="4298"/>
        <v>0</v>
      </c>
      <c r="K1668" s="356">
        <f t="shared" si="4299"/>
        <v>-88973</v>
      </c>
      <c r="L1668" s="356" t="e">
        <f t="shared" si="4300"/>
        <v>#DIV/0!</v>
      </c>
      <c r="M1668" s="356" t="e">
        <f t="shared" si="4301"/>
        <v>#DIV/0!</v>
      </c>
      <c r="N1668" s="361" t="e">
        <f t="shared" si="4302"/>
        <v>#DIV/0!</v>
      </c>
      <c r="O1668" s="361" t="e">
        <f t="shared" si="4303"/>
        <v>#DIV/0!</v>
      </c>
      <c r="P1668" s="361" t="e">
        <f t="shared" si="4304"/>
        <v>#DIV/0!</v>
      </c>
      <c r="Q1668" s="361" t="e">
        <f t="shared" si="4294"/>
        <v>#DIV/0!</v>
      </c>
      <c r="R1668" s="625"/>
      <c r="S1668" s="625"/>
      <c r="T1668" s="625"/>
      <c r="U1668" s="625"/>
      <c r="V1668" s="356">
        <f t="shared" si="4305"/>
        <v>-716185011.58999991</v>
      </c>
      <c r="W1668" s="356">
        <f t="shared" si="4306"/>
        <v>-66572083.310000002</v>
      </c>
      <c r="X1668" s="361" t="str">
        <f t="shared" si="4290"/>
        <v>SUL</v>
      </c>
      <c r="Y1668" s="361" t="str">
        <f t="shared" si="4291"/>
        <v>OESTE</v>
      </c>
      <c r="Z1668" s="361" t="str">
        <f t="shared" si="4292"/>
        <v>SUDOESTE</v>
      </c>
      <c r="AA1668" s="358">
        <f t="shared" si="4295"/>
        <v>9.2554756066540858E-2</v>
      </c>
      <c r="AB1668" s="359">
        <f t="shared" si="4296"/>
        <v>5.3105974826693689</v>
      </c>
      <c r="AC1668" s="360"/>
    </row>
    <row r="1669" spans="1:29" ht="17.25" customHeight="1" x14ac:dyDescent="0.25">
      <c r="A1669" s="345" t="str">
        <f t="shared" si="4176"/>
        <v>MS 401 A</v>
      </c>
      <c r="B1669" s="661">
        <f t="shared" si="4162"/>
        <v>16</v>
      </c>
      <c r="C1669" s="661" t="str">
        <f t="shared" si="4307"/>
        <v>MS 401 A-16</v>
      </c>
      <c r="D1669" s="346"/>
      <c r="E1669" s="347"/>
      <c r="F1669" s="348"/>
      <c r="G1669" s="348"/>
      <c r="H1669" s="355">
        <f t="shared" si="4281"/>
        <v>0</v>
      </c>
      <c r="I1669" s="356">
        <f t="shared" si="4297"/>
        <v>719272419.25601602</v>
      </c>
      <c r="J1669" s="356">
        <f t="shared" si="4298"/>
        <v>0</v>
      </c>
      <c r="K1669" s="356">
        <f t="shared" si="4299"/>
        <v>-88973</v>
      </c>
      <c r="L1669" s="356" t="e">
        <f t="shared" si="4300"/>
        <v>#DIV/0!</v>
      </c>
      <c r="M1669" s="356" t="e">
        <f t="shared" si="4301"/>
        <v>#DIV/0!</v>
      </c>
      <c r="N1669" s="361" t="e">
        <f t="shared" si="4302"/>
        <v>#DIV/0!</v>
      </c>
      <c r="O1669" s="361" t="e">
        <f t="shared" si="4303"/>
        <v>#DIV/0!</v>
      </c>
      <c r="P1669" s="361" t="e">
        <f t="shared" si="4304"/>
        <v>#DIV/0!</v>
      </c>
      <c r="Q1669" s="361" t="e">
        <f t="shared" si="4294"/>
        <v>#DIV/0!</v>
      </c>
      <c r="R1669" s="625"/>
      <c r="S1669" s="625"/>
      <c r="T1669" s="625"/>
      <c r="U1669" s="625"/>
      <c r="V1669" s="356">
        <f t="shared" si="4305"/>
        <v>-716185011.58999991</v>
      </c>
      <c r="W1669" s="356">
        <f t="shared" si="4306"/>
        <v>-66572083.310000002</v>
      </c>
      <c r="X1669" s="361" t="str">
        <f t="shared" si="4290"/>
        <v>SUL</v>
      </c>
      <c r="Y1669" s="361" t="str">
        <f t="shared" si="4291"/>
        <v>OESTE</v>
      </c>
      <c r="Z1669" s="361" t="str">
        <f t="shared" si="4292"/>
        <v>SUDOESTE</v>
      </c>
      <c r="AA1669" s="358">
        <f t="shared" si="4295"/>
        <v>9.2554756066540858E-2</v>
      </c>
      <c r="AB1669" s="359">
        <f t="shared" si="4296"/>
        <v>5.3105974826693689</v>
      </c>
      <c r="AC1669" s="360"/>
    </row>
    <row r="1670" spans="1:29" ht="17.25" customHeight="1" x14ac:dyDescent="0.25">
      <c r="A1670" s="345" t="str">
        <f t="shared" si="4176"/>
        <v>MS 401 A</v>
      </c>
      <c r="B1670" s="661">
        <f t="shared" si="4162"/>
        <v>17</v>
      </c>
      <c r="C1670" s="661" t="str">
        <f t="shared" si="4307"/>
        <v>MS 401 A-17</v>
      </c>
      <c r="D1670" s="346"/>
      <c r="E1670" s="347"/>
      <c r="F1670" s="348"/>
      <c r="G1670" s="348"/>
      <c r="H1670" s="355">
        <f t="shared" si="4281"/>
        <v>0</v>
      </c>
      <c r="I1670" s="356">
        <f t="shared" si="4297"/>
        <v>719272419.25601602</v>
      </c>
      <c r="J1670" s="356">
        <f t="shared" si="4298"/>
        <v>0</v>
      </c>
      <c r="K1670" s="356">
        <f t="shared" si="4299"/>
        <v>-88973</v>
      </c>
      <c r="L1670" s="356" t="e">
        <f t="shared" si="4300"/>
        <v>#DIV/0!</v>
      </c>
      <c r="M1670" s="356" t="e">
        <f t="shared" si="4301"/>
        <v>#DIV/0!</v>
      </c>
      <c r="N1670" s="361" t="e">
        <f t="shared" si="4302"/>
        <v>#DIV/0!</v>
      </c>
      <c r="O1670" s="361" t="e">
        <f t="shared" si="4303"/>
        <v>#DIV/0!</v>
      </c>
      <c r="P1670" s="361" t="e">
        <f t="shared" si="4304"/>
        <v>#DIV/0!</v>
      </c>
      <c r="Q1670" s="361" t="e">
        <f t="shared" si="4294"/>
        <v>#DIV/0!</v>
      </c>
      <c r="R1670" s="625"/>
      <c r="S1670" s="625"/>
      <c r="T1670" s="625"/>
      <c r="U1670" s="625"/>
      <c r="V1670" s="356">
        <f t="shared" si="4305"/>
        <v>-716185011.58999991</v>
      </c>
      <c r="W1670" s="356">
        <f t="shared" si="4306"/>
        <v>-66572083.310000002</v>
      </c>
      <c r="X1670" s="361" t="str">
        <f t="shared" si="4290"/>
        <v>SUL</v>
      </c>
      <c r="Y1670" s="361" t="str">
        <f t="shared" si="4291"/>
        <v>OESTE</v>
      </c>
      <c r="Z1670" s="361" t="str">
        <f t="shared" si="4292"/>
        <v>SUDOESTE</v>
      </c>
      <c r="AA1670" s="358">
        <f t="shared" si="4295"/>
        <v>9.2554756066540858E-2</v>
      </c>
      <c r="AB1670" s="359">
        <f t="shared" si="4296"/>
        <v>5.3105974826693689</v>
      </c>
      <c r="AC1670" s="360"/>
    </row>
    <row r="1671" spans="1:29" ht="17.25" customHeight="1" x14ac:dyDescent="0.25">
      <c r="A1671" s="345" t="str">
        <f t="shared" si="4176"/>
        <v>MS 401 A</v>
      </c>
      <c r="B1671" s="661">
        <f t="shared" si="4162"/>
        <v>18</v>
      </c>
      <c r="C1671" s="661" t="str">
        <f t="shared" si="4307"/>
        <v>MS 401 A-18</v>
      </c>
      <c r="D1671" s="346"/>
      <c r="E1671" s="347"/>
      <c r="F1671" s="348"/>
      <c r="G1671" s="348"/>
      <c r="H1671" s="355">
        <f t="shared" si="4281"/>
        <v>0</v>
      </c>
      <c r="I1671" s="356">
        <f t="shared" si="4297"/>
        <v>719272419.25601602</v>
      </c>
      <c r="J1671" s="356">
        <f t="shared" si="4298"/>
        <v>0</v>
      </c>
      <c r="K1671" s="356">
        <f t="shared" si="4299"/>
        <v>-88973</v>
      </c>
      <c r="L1671" s="356" t="e">
        <f t="shared" si="4300"/>
        <v>#DIV/0!</v>
      </c>
      <c r="M1671" s="356" t="e">
        <f t="shared" si="4301"/>
        <v>#DIV/0!</v>
      </c>
      <c r="N1671" s="361" t="e">
        <f t="shared" si="4302"/>
        <v>#DIV/0!</v>
      </c>
      <c r="O1671" s="361" t="e">
        <f t="shared" si="4303"/>
        <v>#DIV/0!</v>
      </c>
      <c r="P1671" s="361" t="e">
        <f t="shared" si="4304"/>
        <v>#DIV/0!</v>
      </c>
      <c r="Q1671" s="361" t="e">
        <f t="shared" si="4294"/>
        <v>#DIV/0!</v>
      </c>
      <c r="R1671" s="625"/>
      <c r="S1671" s="625"/>
      <c r="T1671" s="625"/>
      <c r="U1671" s="625"/>
      <c r="V1671" s="356">
        <f t="shared" si="4305"/>
        <v>-716185011.58999991</v>
      </c>
      <c r="W1671" s="356">
        <f t="shared" si="4306"/>
        <v>-66572083.310000002</v>
      </c>
      <c r="X1671" s="361" t="str">
        <f t="shared" si="4290"/>
        <v>SUL</v>
      </c>
      <c r="Y1671" s="361" t="str">
        <f t="shared" si="4291"/>
        <v>OESTE</v>
      </c>
      <c r="Z1671" s="361" t="str">
        <f t="shared" si="4292"/>
        <v>SUDOESTE</v>
      </c>
      <c r="AA1671" s="358">
        <f t="shared" si="4295"/>
        <v>9.2554756066540858E-2</v>
      </c>
      <c r="AB1671" s="359">
        <f t="shared" si="4296"/>
        <v>5.3105974826693689</v>
      </c>
      <c r="AC1671" s="360"/>
    </row>
    <row r="1672" spans="1:29" ht="17.25" customHeight="1" x14ac:dyDescent="0.25">
      <c r="A1672" s="345" t="str">
        <f t="shared" si="4176"/>
        <v>MS 401 A</v>
      </c>
      <c r="B1672" s="661">
        <f t="shared" si="4162"/>
        <v>19</v>
      </c>
      <c r="C1672" s="661" t="str">
        <f t="shared" si="4307"/>
        <v>MS 401 A-19</v>
      </c>
      <c r="D1672" s="346"/>
      <c r="E1672" s="347"/>
      <c r="F1672" s="348"/>
      <c r="G1672" s="348"/>
      <c r="H1672" s="355">
        <f t="shared" si="4281"/>
        <v>0</v>
      </c>
      <c r="I1672" s="356">
        <f t="shared" si="4297"/>
        <v>719272419.25601602</v>
      </c>
      <c r="J1672" s="356">
        <f t="shared" si="4298"/>
        <v>0</v>
      </c>
      <c r="K1672" s="356">
        <f t="shared" si="4299"/>
        <v>-88973</v>
      </c>
      <c r="L1672" s="356" t="e">
        <f t="shared" si="4300"/>
        <v>#DIV/0!</v>
      </c>
      <c r="M1672" s="356" t="e">
        <f t="shared" si="4301"/>
        <v>#DIV/0!</v>
      </c>
      <c r="N1672" s="361" t="e">
        <f t="shared" si="4302"/>
        <v>#DIV/0!</v>
      </c>
      <c r="O1672" s="361" t="e">
        <f t="shared" si="4303"/>
        <v>#DIV/0!</v>
      </c>
      <c r="P1672" s="361" t="e">
        <f t="shared" si="4304"/>
        <v>#DIV/0!</v>
      </c>
      <c r="Q1672" s="361" t="e">
        <f t="shared" si="4294"/>
        <v>#DIV/0!</v>
      </c>
      <c r="R1672" s="625"/>
      <c r="S1672" s="625"/>
      <c r="T1672" s="625"/>
      <c r="U1672" s="625"/>
      <c r="V1672" s="356">
        <f t="shared" si="4305"/>
        <v>-716185011.58999991</v>
      </c>
      <c r="W1672" s="356">
        <f t="shared" si="4306"/>
        <v>-66572083.310000002</v>
      </c>
      <c r="X1672" s="361" t="str">
        <f t="shared" si="4290"/>
        <v>SUL</v>
      </c>
      <c r="Y1672" s="361" t="str">
        <f t="shared" si="4291"/>
        <v>OESTE</v>
      </c>
      <c r="Z1672" s="361" t="str">
        <f t="shared" si="4292"/>
        <v>SUDOESTE</v>
      </c>
      <c r="AA1672" s="358">
        <f t="shared" si="4295"/>
        <v>9.2554756066540858E-2</v>
      </c>
      <c r="AB1672" s="359">
        <f t="shared" si="4296"/>
        <v>5.3105974826693689</v>
      </c>
      <c r="AC1672" s="360"/>
    </row>
    <row r="1673" spans="1:29" ht="17.25" customHeight="1" x14ac:dyDescent="0.25">
      <c r="A1673" s="345" t="str">
        <f t="shared" si="4176"/>
        <v>MS 401 A</v>
      </c>
      <c r="B1673" s="661">
        <f t="shared" si="4162"/>
        <v>20</v>
      </c>
      <c r="C1673" s="661" t="str">
        <f t="shared" si="4307"/>
        <v>MS 401 A-20</v>
      </c>
      <c r="D1673" s="346"/>
      <c r="E1673" s="347"/>
      <c r="F1673" s="348"/>
      <c r="G1673" s="348"/>
      <c r="H1673" s="355">
        <f t="shared" si="4281"/>
        <v>0</v>
      </c>
      <c r="I1673" s="356">
        <f t="shared" si="4297"/>
        <v>719272419.25601602</v>
      </c>
      <c r="J1673" s="356">
        <f t="shared" si="4298"/>
        <v>0</v>
      </c>
      <c r="K1673" s="356">
        <f t="shared" si="4299"/>
        <v>-88973</v>
      </c>
      <c r="L1673" s="356" t="e">
        <f t="shared" si="4300"/>
        <v>#DIV/0!</v>
      </c>
      <c r="M1673" s="356" t="e">
        <f t="shared" si="4301"/>
        <v>#DIV/0!</v>
      </c>
      <c r="N1673" s="361" t="e">
        <f t="shared" si="4302"/>
        <v>#DIV/0!</v>
      </c>
      <c r="O1673" s="361" t="e">
        <f t="shared" si="4303"/>
        <v>#DIV/0!</v>
      </c>
      <c r="P1673" s="361" t="e">
        <f t="shared" si="4304"/>
        <v>#DIV/0!</v>
      </c>
      <c r="Q1673" s="361" t="e">
        <f t="shared" si="4294"/>
        <v>#DIV/0!</v>
      </c>
      <c r="R1673" s="625"/>
      <c r="S1673" s="625"/>
      <c r="T1673" s="625"/>
      <c r="U1673" s="625"/>
      <c r="V1673" s="356">
        <f t="shared" si="4305"/>
        <v>-716185011.58999991</v>
      </c>
      <c r="W1673" s="356">
        <f t="shared" si="4306"/>
        <v>-66572083.310000002</v>
      </c>
      <c r="X1673" s="361" t="str">
        <f t="shared" si="4290"/>
        <v>SUL</v>
      </c>
      <c r="Y1673" s="361" t="str">
        <f t="shared" si="4291"/>
        <v>OESTE</v>
      </c>
      <c r="Z1673" s="361" t="str">
        <f t="shared" si="4292"/>
        <v>SUDOESTE</v>
      </c>
      <c r="AA1673" s="358">
        <f t="shared" si="4295"/>
        <v>9.2554756066540858E-2</v>
      </c>
      <c r="AB1673" s="359">
        <f t="shared" si="4296"/>
        <v>5.3105974826693689</v>
      </c>
      <c r="AC1673" s="360"/>
    </row>
    <row r="1674" spans="1:29" ht="17.25" customHeight="1" x14ac:dyDescent="0.25">
      <c r="A1674" s="345" t="str">
        <f t="shared" si="4176"/>
        <v>MS 401 A</v>
      </c>
      <c r="B1674" s="661">
        <f t="shared" si="4162"/>
        <v>21</v>
      </c>
      <c r="C1674" s="661" t="str">
        <f t="shared" si="4307"/>
        <v>MS 401 A-21</v>
      </c>
      <c r="D1674" s="346"/>
      <c r="E1674" s="347"/>
      <c r="F1674" s="348"/>
      <c r="G1674" s="348"/>
      <c r="H1674" s="355">
        <f t="shared" si="4281"/>
        <v>0</v>
      </c>
      <c r="I1674" s="356">
        <f t="shared" si="4297"/>
        <v>719272419.25601602</v>
      </c>
      <c r="J1674" s="356">
        <f t="shared" si="4298"/>
        <v>0</v>
      </c>
      <c r="K1674" s="356">
        <f t="shared" si="4299"/>
        <v>-88973</v>
      </c>
      <c r="L1674" s="356" t="e">
        <f t="shared" si="4300"/>
        <v>#DIV/0!</v>
      </c>
      <c r="M1674" s="356" t="e">
        <f t="shared" si="4301"/>
        <v>#DIV/0!</v>
      </c>
      <c r="N1674" s="361" t="e">
        <f t="shared" si="4302"/>
        <v>#DIV/0!</v>
      </c>
      <c r="O1674" s="361" t="e">
        <f t="shared" si="4303"/>
        <v>#DIV/0!</v>
      </c>
      <c r="P1674" s="361" t="e">
        <f t="shared" si="4304"/>
        <v>#DIV/0!</v>
      </c>
      <c r="Q1674" s="361" t="e">
        <f t="shared" si="4294"/>
        <v>#DIV/0!</v>
      </c>
      <c r="R1674" s="625"/>
      <c r="S1674" s="625"/>
      <c r="T1674" s="625"/>
      <c r="U1674" s="625"/>
      <c r="V1674" s="356">
        <f t="shared" si="4305"/>
        <v>-716185011.58999991</v>
      </c>
      <c r="W1674" s="356">
        <f t="shared" si="4306"/>
        <v>-66572083.310000002</v>
      </c>
      <c r="X1674" s="361" t="str">
        <f t="shared" si="4290"/>
        <v>SUL</v>
      </c>
      <c r="Y1674" s="361" t="str">
        <f t="shared" si="4291"/>
        <v>OESTE</v>
      </c>
      <c r="Z1674" s="361" t="str">
        <f t="shared" si="4292"/>
        <v>SUDOESTE</v>
      </c>
      <c r="AA1674" s="358">
        <f t="shared" si="4295"/>
        <v>9.2554756066540858E-2</v>
      </c>
      <c r="AB1674" s="359">
        <f t="shared" si="4296"/>
        <v>5.3105974826693689</v>
      </c>
      <c r="AC1674" s="360"/>
    </row>
    <row r="1675" spans="1:29" ht="17.25" customHeight="1" x14ac:dyDescent="0.25">
      <c r="A1675" s="345" t="str">
        <f t="shared" si="4176"/>
        <v>MS 401 A</v>
      </c>
      <c r="B1675" s="661">
        <f t="shared" si="4162"/>
        <v>22</v>
      </c>
      <c r="C1675" s="661" t="str">
        <f t="shared" si="4307"/>
        <v>MS 401 A-22</v>
      </c>
      <c r="D1675" s="346"/>
      <c r="E1675" s="347"/>
      <c r="F1675" s="348"/>
      <c r="G1675" s="348"/>
      <c r="H1675" s="355">
        <f t="shared" si="4281"/>
        <v>0</v>
      </c>
      <c r="I1675" s="356">
        <f t="shared" si="4297"/>
        <v>719272419.25601602</v>
      </c>
      <c r="J1675" s="356">
        <f t="shared" si="4298"/>
        <v>0</v>
      </c>
      <c r="K1675" s="356">
        <f t="shared" si="4299"/>
        <v>-88973</v>
      </c>
      <c r="L1675" s="356" t="e">
        <f t="shared" si="4300"/>
        <v>#DIV/0!</v>
      </c>
      <c r="M1675" s="356" t="e">
        <f t="shared" si="4301"/>
        <v>#DIV/0!</v>
      </c>
      <c r="N1675" s="361" t="e">
        <f t="shared" si="4302"/>
        <v>#DIV/0!</v>
      </c>
      <c r="O1675" s="361" t="e">
        <f t="shared" si="4303"/>
        <v>#DIV/0!</v>
      </c>
      <c r="P1675" s="361" t="e">
        <f t="shared" si="4304"/>
        <v>#DIV/0!</v>
      </c>
      <c r="Q1675" s="361" t="e">
        <f t="shared" si="4294"/>
        <v>#DIV/0!</v>
      </c>
      <c r="R1675" s="625"/>
      <c r="S1675" s="625"/>
      <c r="T1675" s="625"/>
      <c r="U1675" s="625"/>
      <c r="V1675" s="356">
        <f t="shared" si="4305"/>
        <v>-716185011.58999991</v>
      </c>
      <c r="W1675" s="356">
        <f t="shared" si="4306"/>
        <v>-66572083.310000002</v>
      </c>
      <c r="X1675" s="361" t="str">
        <f t="shared" si="4290"/>
        <v>SUL</v>
      </c>
      <c r="Y1675" s="361" t="str">
        <f t="shared" si="4291"/>
        <v>OESTE</v>
      </c>
      <c r="Z1675" s="361" t="str">
        <f t="shared" si="4292"/>
        <v>SUDOESTE</v>
      </c>
      <c r="AA1675" s="358">
        <f t="shared" si="4295"/>
        <v>9.2554756066540858E-2</v>
      </c>
      <c r="AB1675" s="359">
        <f t="shared" si="4296"/>
        <v>5.3105974826693689</v>
      </c>
      <c r="AC1675" s="360"/>
    </row>
    <row r="1676" spans="1:29" ht="17.25" customHeight="1" x14ac:dyDescent="0.25">
      <c r="A1676" s="345" t="str">
        <f t="shared" si="4176"/>
        <v>MS 401 A</v>
      </c>
      <c r="B1676" s="661">
        <f t="shared" ref="B1676:B1684" si="4308">IF(A1675=A1676,B1675+1,1)</f>
        <v>23</v>
      </c>
      <c r="C1676" s="661" t="str">
        <f t="shared" ref="C1676:C1684" si="4309">A1676&amp;"-"&amp;B1676</f>
        <v>MS 401 A-23</v>
      </c>
      <c r="D1676" s="346"/>
      <c r="E1676" s="347"/>
      <c r="F1676" s="348"/>
      <c r="G1676" s="348"/>
      <c r="H1676" s="355">
        <f t="shared" si="4281"/>
        <v>0</v>
      </c>
      <c r="I1676" s="356">
        <f t="shared" si="4297"/>
        <v>719272419.25601602</v>
      </c>
      <c r="J1676" s="356">
        <f t="shared" si="4298"/>
        <v>0</v>
      </c>
      <c r="K1676" s="356">
        <f t="shared" si="4299"/>
        <v>-88973</v>
      </c>
      <c r="L1676" s="356" t="e">
        <f t="shared" si="4300"/>
        <v>#DIV/0!</v>
      </c>
      <c r="M1676" s="356" t="e">
        <f t="shared" si="4301"/>
        <v>#DIV/0!</v>
      </c>
      <c r="N1676" s="361" t="e">
        <f t="shared" si="4302"/>
        <v>#DIV/0!</v>
      </c>
      <c r="O1676" s="361" t="e">
        <f t="shared" si="4303"/>
        <v>#DIV/0!</v>
      </c>
      <c r="P1676" s="361" t="e">
        <f t="shared" si="4304"/>
        <v>#DIV/0!</v>
      </c>
      <c r="Q1676" s="361" t="e">
        <f t="shared" si="4294"/>
        <v>#DIV/0!</v>
      </c>
      <c r="R1676" s="625"/>
      <c r="S1676" s="625"/>
      <c r="T1676" s="625"/>
      <c r="U1676" s="625"/>
      <c r="V1676" s="356">
        <f t="shared" si="4305"/>
        <v>-716185011.58999991</v>
      </c>
      <c r="W1676" s="356">
        <f t="shared" si="4306"/>
        <v>-66572083.310000002</v>
      </c>
      <c r="X1676" s="361" t="str">
        <f t="shared" si="4290"/>
        <v>SUL</v>
      </c>
      <c r="Y1676" s="361" t="str">
        <f t="shared" si="4291"/>
        <v>OESTE</v>
      </c>
      <c r="Z1676" s="361" t="str">
        <f t="shared" si="4292"/>
        <v>SUDOESTE</v>
      </c>
      <c r="AA1676" s="358">
        <f t="shared" si="4295"/>
        <v>9.2554756066540858E-2</v>
      </c>
      <c r="AB1676" s="359">
        <f t="shared" si="4296"/>
        <v>5.3105974826693689</v>
      </c>
      <c r="AC1676" s="360"/>
    </row>
    <row r="1677" spans="1:29" ht="17.25" customHeight="1" x14ac:dyDescent="0.25">
      <c r="A1677" s="345" t="str">
        <f t="shared" si="4176"/>
        <v>MS 401 A</v>
      </c>
      <c r="B1677" s="661">
        <f t="shared" si="4308"/>
        <v>24</v>
      </c>
      <c r="C1677" s="661" t="str">
        <f t="shared" si="4309"/>
        <v>MS 401 A-24</v>
      </c>
      <c r="D1677" s="346"/>
      <c r="E1677" s="347"/>
      <c r="F1677" s="348"/>
      <c r="G1677" s="348"/>
      <c r="H1677" s="355">
        <f t="shared" si="4281"/>
        <v>0</v>
      </c>
      <c r="I1677" s="356">
        <f t="shared" si="4297"/>
        <v>719272419.25601602</v>
      </c>
      <c r="J1677" s="356">
        <f t="shared" si="4298"/>
        <v>0</v>
      </c>
      <c r="K1677" s="356">
        <f t="shared" si="4299"/>
        <v>-88973</v>
      </c>
      <c r="L1677" s="356" t="e">
        <f t="shared" si="4300"/>
        <v>#DIV/0!</v>
      </c>
      <c r="M1677" s="356" t="e">
        <f t="shared" si="4301"/>
        <v>#DIV/0!</v>
      </c>
      <c r="N1677" s="361" t="e">
        <f t="shared" si="4302"/>
        <v>#DIV/0!</v>
      </c>
      <c r="O1677" s="361" t="e">
        <f t="shared" si="4303"/>
        <v>#DIV/0!</v>
      </c>
      <c r="P1677" s="361" t="e">
        <f t="shared" si="4304"/>
        <v>#DIV/0!</v>
      </c>
      <c r="Q1677" s="361" t="e">
        <f t="shared" si="4294"/>
        <v>#DIV/0!</v>
      </c>
      <c r="R1677" s="625"/>
      <c r="S1677" s="625"/>
      <c r="T1677" s="625"/>
      <c r="U1677" s="625"/>
      <c r="V1677" s="356">
        <f t="shared" si="4305"/>
        <v>-716185011.58999991</v>
      </c>
      <c r="W1677" s="356">
        <f t="shared" si="4306"/>
        <v>-66572083.310000002</v>
      </c>
      <c r="X1677" s="361" t="str">
        <f t="shared" si="4290"/>
        <v>SUL</v>
      </c>
      <c r="Y1677" s="361" t="str">
        <f t="shared" si="4291"/>
        <v>OESTE</v>
      </c>
      <c r="Z1677" s="361" t="str">
        <f t="shared" si="4292"/>
        <v>SUDOESTE</v>
      </c>
      <c r="AA1677" s="358">
        <f t="shared" si="4295"/>
        <v>9.2554756066540858E-2</v>
      </c>
      <c r="AB1677" s="359">
        <f t="shared" si="4296"/>
        <v>5.3105974826693689</v>
      </c>
      <c r="AC1677" s="360"/>
    </row>
    <row r="1678" spans="1:29" ht="17.25" customHeight="1" x14ac:dyDescent="0.25">
      <c r="A1678" s="345" t="str">
        <f t="shared" si="4176"/>
        <v>MS 401 A</v>
      </c>
      <c r="B1678" s="661">
        <f t="shared" si="4308"/>
        <v>25</v>
      </c>
      <c r="C1678" s="661" t="str">
        <f t="shared" si="4309"/>
        <v>MS 401 A-25</v>
      </c>
      <c r="D1678" s="346"/>
      <c r="E1678" s="347"/>
      <c r="F1678" s="348"/>
      <c r="G1678" s="348"/>
      <c r="H1678" s="355">
        <f t="shared" si="4281"/>
        <v>0</v>
      </c>
      <c r="I1678" s="356">
        <f t="shared" si="4297"/>
        <v>719272419.25601602</v>
      </c>
      <c r="J1678" s="356">
        <f t="shared" si="4298"/>
        <v>0</v>
      </c>
      <c r="K1678" s="356">
        <f t="shared" si="4299"/>
        <v>-88973</v>
      </c>
      <c r="L1678" s="356" t="e">
        <f t="shared" si="4300"/>
        <v>#DIV/0!</v>
      </c>
      <c r="M1678" s="356" t="e">
        <f t="shared" si="4301"/>
        <v>#DIV/0!</v>
      </c>
      <c r="N1678" s="361" t="e">
        <f t="shared" si="4302"/>
        <v>#DIV/0!</v>
      </c>
      <c r="O1678" s="361" t="e">
        <f t="shared" si="4303"/>
        <v>#DIV/0!</v>
      </c>
      <c r="P1678" s="361" t="e">
        <f t="shared" si="4304"/>
        <v>#DIV/0!</v>
      </c>
      <c r="Q1678" s="361" t="e">
        <f t="shared" si="4294"/>
        <v>#DIV/0!</v>
      </c>
      <c r="R1678" s="625"/>
      <c r="S1678" s="625"/>
      <c r="T1678" s="625"/>
      <c r="U1678" s="625"/>
      <c r="V1678" s="356">
        <f t="shared" si="4305"/>
        <v>-716185011.58999991</v>
      </c>
      <c r="W1678" s="356">
        <f t="shared" si="4306"/>
        <v>-66572083.310000002</v>
      </c>
      <c r="X1678" s="361" t="str">
        <f t="shared" si="4290"/>
        <v>SUL</v>
      </c>
      <c r="Y1678" s="361" t="str">
        <f t="shared" si="4291"/>
        <v>OESTE</v>
      </c>
      <c r="Z1678" s="361" t="str">
        <f t="shared" si="4292"/>
        <v>SUDOESTE</v>
      </c>
      <c r="AA1678" s="358">
        <f t="shared" si="4295"/>
        <v>9.2554756066540858E-2</v>
      </c>
      <c r="AB1678" s="359">
        <f t="shared" si="4296"/>
        <v>5.3105974826693689</v>
      </c>
      <c r="AC1678" s="360"/>
    </row>
    <row r="1679" spans="1:29" ht="17.25" customHeight="1" x14ac:dyDescent="0.25">
      <c r="A1679" s="345" t="str">
        <f t="shared" si="4176"/>
        <v>MS 401 A</v>
      </c>
      <c r="B1679" s="661">
        <f t="shared" si="4308"/>
        <v>26</v>
      </c>
      <c r="C1679" s="661" t="str">
        <f t="shared" si="4309"/>
        <v>MS 401 A-26</v>
      </c>
      <c r="D1679" s="346"/>
      <c r="E1679" s="347"/>
      <c r="F1679" s="348"/>
      <c r="G1679" s="348"/>
      <c r="H1679" s="355">
        <f t="shared" si="4281"/>
        <v>0</v>
      </c>
      <c r="I1679" s="356">
        <f t="shared" si="4297"/>
        <v>719272419.25601602</v>
      </c>
      <c r="J1679" s="356">
        <f t="shared" si="4298"/>
        <v>0</v>
      </c>
      <c r="K1679" s="356">
        <f t="shared" si="4299"/>
        <v>-88973</v>
      </c>
      <c r="L1679" s="356" t="e">
        <f t="shared" si="4300"/>
        <v>#DIV/0!</v>
      </c>
      <c r="M1679" s="356" t="e">
        <f t="shared" si="4301"/>
        <v>#DIV/0!</v>
      </c>
      <c r="N1679" s="361" t="e">
        <f t="shared" si="4302"/>
        <v>#DIV/0!</v>
      </c>
      <c r="O1679" s="361" t="e">
        <f t="shared" si="4303"/>
        <v>#DIV/0!</v>
      </c>
      <c r="P1679" s="361" t="e">
        <f t="shared" si="4304"/>
        <v>#DIV/0!</v>
      </c>
      <c r="Q1679" s="361" t="e">
        <f t="shared" si="4294"/>
        <v>#DIV/0!</v>
      </c>
      <c r="R1679" s="625"/>
      <c r="S1679" s="625"/>
      <c r="T1679" s="625"/>
      <c r="U1679" s="625"/>
      <c r="V1679" s="356">
        <f t="shared" si="4305"/>
        <v>-716185011.58999991</v>
      </c>
      <c r="W1679" s="356">
        <f t="shared" si="4306"/>
        <v>-66572083.310000002</v>
      </c>
      <c r="X1679" s="361" t="str">
        <f t="shared" si="4290"/>
        <v>SUL</v>
      </c>
      <c r="Y1679" s="361" t="str">
        <f t="shared" si="4291"/>
        <v>OESTE</v>
      </c>
      <c r="Z1679" s="361" t="str">
        <f t="shared" si="4292"/>
        <v>SUDOESTE</v>
      </c>
      <c r="AA1679" s="358">
        <f t="shared" si="4295"/>
        <v>9.2554756066540858E-2</v>
      </c>
      <c r="AB1679" s="359">
        <f t="shared" si="4296"/>
        <v>5.3105974826693689</v>
      </c>
      <c r="AC1679" s="360"/>
    </row>
    <row r="1680" spans="1:29" ht="17.25" customHeight="1" x14ac:dyDescent="0.25">
      <c r="A1680" s="345" t="str">
        <f t="shared" si="4176"/>
        <v>MS 401 A</v>
      </c>
      <c r="B1680" s="661">
        <f t="shared" si="4308"/>
        <v>27</v>
      </c>
      <c r="C1680" s="661" t="str">
        <f t="shared" si="4309"/>
        <v>MS 401 A-27</v>
      </c>
      <c r="D1680" s="346"/>
      <c r="E1680" s="347"/>
      <c r="F1680" s="348"/>
      <c r="G1680" s="348"/>
      <c r="H1680" s="355">
        <f t="shared" si="4281"/>
        <v>0</v>
      </c>
      <c r="I1680" s="356">
        <f t="shared" si="4297"/>
        <v>719272419.25601602</v>
      </c>
      <c r="J1680" s="356">
        <f t="shared" si="4298"/>
        <v>0</v>
      </c>
      <c r="K1680" s="356">
        <f t="shared" si="4299"/>
        <v>-88973</v>
      </c>
      <c r="L1680" s="356" t="e">
        <f t="shared" si="4300"/>
        <v>#DIV/0!</v>
      </c>
      <c r="M1680" s="356" t="e">
        <f t="shared" si="4301"/>
        <v>#DIV/0!</v>
      </c>
      <c r="N1680" s="361" t="e">
        <f t="shared" si="4302"/>
        <v>#DIV/0!</v>
      </c>
      <c r="O1680" s="361" t="e">
        <f t="shared" si="4303"/>
        <v>#DIV/0!</v>
      </c>
      <c r="P1680" s="361" t="e">
        <f t="shared" si="4304"/>
        <v>#DIV/0!</v>
      </c>
      <c r="Q1680" s="361" t="e">
        <f t="shared" si="4294"/>
        <v>#DIV/0!</v>
      </c>
      <c r="R1680" s="625"/>
      <c r="S1680" s="625"/>
      <c r="T1680" s="625"/>
      <c r="U1680" s="625"/>
      <c r="V1680" s="356">
        <f t="shared" si="4305"/>
        <v>-716185011.58999991</v>
      </c>
      <c r="W1680" s="356">
        <f t="shared" si="4306"/>
        <v>-66572083.310000002</v>
      </c>
      <c r="X1680" s="361" t="str">
        <f t="shared" si="4290"/>
        <v>SUL</v>
      </c>
      <c r="Y1680" s="361" t="str">
        <f t="shared" si="4291"/>
        <v>OESTE</v>
      </c>
      <c r="Z1680" s="361" t="str">
        <f t="shared" si="4292"/>
        <v>SUDOESTE</v>
      </c>
      <c r="AA1680" s="358">
        <f t="shared" si="4295"/>
        <v>9.2554756066540858E-2</v>
      </c>
      <c r="AB1680" s="359">
        <f t="shared" si="4296"/>
        <v>5.3105974826693689</v>
      </c>
      <c r="AC1680" s="360"/>
    </row>
    <row r="1681" spans="1:29" ht="17.25" customHeight="1" x14ac:dyDescent="0.25">
      <c r="A1681" s="345" t="str">
        <f t="shared" si="4176"/>
        <v>MS 401 A</v>
      </c>
      <c r="B1681" s="661">
        <f t="shared" si="4308"/>
        <v>28</v>
      </c>
      <c r="C1681" s="661" t="str">
        <f t="shared" si="4309"/>
        <v>MS 401 A-28</v>
      </c>
      <c r="D1681" s="346"/>
      <c r="E1681" s="347"/>
      <c r="F1681" s="348"/>
      <c r="G1681" s="348"/>
      <c r="H1681" s="355">
        <f t="shared" si="4281"/>
        <v>0</v>
      </c>
      <c r="I1681" s="356">
        <f t="shared" si="4297"/>
        <v>719272419.25601602</v>
      </c>
      <c r="J1681" s="356">
        <f t="shared" si="4298"/>
        <v>0</v>
      </c>
      <c r="K1681" s="356">
        <f t="shared" si="4299"/>
        <v>-88973</v>
      </c>
      <c r="L1681" s="356" t="e">
        <f t="shared" si="4300"/>
        <v>#DIV/0!</v>
      </c>
      <c r="M1681" s="356" t="e">
        <f t="shared" si="4301"/>
        <v>#DIV/0!</v>
      </c>
      <c r="N1681" s="361" t="e">
        <f t="shared" si="4302"/>
        <v>#DIV/0!</v>
      </c>
      <c r="O1681" s="361" t="e">
        <f t="shared" si="4303"/>
        <v>#DIV/0!</v>
      </c>
      <c r="P1681" s="361" t="e">
        <f t="shared" si="4304"/>
        <v>#DIV/0!</v>
      </c>
      <c r="Q1681" s="361" t="e">
        <f t="shared" si="4294"/>
        <v>#DIV/0!</v>
      </c>
      <c r="R1681" s="625"/>
      <c r="S1681" s="625"/>
      <c r="T1681" s="625"/>
      <c r="U1681" s="625"/>
      <c r="V1681" s="356">
        <f t="shared" si="4305"/>
        <v>-716185011.58999991</v>
      </c>
      <c r="W1681" s="356">
        <f t="shared" si="4306"/>
        <v>-66572083.310000002</v>
      </c>
      <c r="X1681" s="361" t="str">
        <f t="shared" si="4290"/>
        <v>SUL</v>
      </c>
      <c r="Y1681" s="361" t="str">
        <f t="shared" si="4291"/>
        <v>OESTE</v>
      </c>
      <c r="Z1681" s="361" t="str">
        <f t="shared" si="4292"/>
        <v>SUDOESTE</v>
      </c>
      <c r="AA1681" s="358">
        <f t="shared" si="4295"/>
        <v>9.2554756066540858E-2</v>
      </c>
      <c r="AB1681" s="359">
        <f t="shared" si="4296"/>
        <v>5.3105974826693689</v>
      </c>
      <c r="AC1681" s="360"/>
    </row>
    <row r="1682" spans="1:29" ht="17.25" customHeight="1" x14ac:dyDescent="0.25">
      <c r="A1682" s="345" t="str">
        <f t="shared" si="4176"/>
        <v>MS 401 A</v>
      </c>
      <c r="B1682" s="661">
        <f t="shared" si="4308"/>
        <v>29</v>
      </c>
      <c r="C1682" s="661" t="str">
        <f t="shared" si="4309"/>
        <v>MS 401 A-29</v>
      </c>
      <c r="D1682" s="346"/>
      <c r="E1682" s="347"/>
      <c r="F1682" s="348"/>
      <c r="G1682" s="348"/>
      <c r="H1682" s="355">
        <f t="shared" si="4281"/>
        <v>0</v>
      </c>
      <c r="I1682" s="356">
        <f t="shared" si="4297"/>
        <v>719272419.25601602</v>
      </c>
      <c r="J1682" s="356">
        <f t="shared" si="4298"/>
        <v>0</v>
      </c>
      <c r="K1682" s="356">
        <f t="shared" si="4299"/>
        <v>-88973</v>
      </c>
      <c r="L1682" s="356" t="e">
        <f t="shared" si="4300"/>
        <v>#DIV/0!</v>
      </c>
      <c r="M1682" s="356" t="e">
        <f t="shared" si="4301"/>
        <v>#DIV/0!</v>
      </c>
      <c r="N1682" s="361" t="e">
        <f t="shared" si="4302"/>
        <v>#DIV/0!</v>
      </c>
      <c r="O1682" s="361" t="e">
        <f t="shared" si="4303"/>
        <v>#DIV/0!</v>
      </c>
      <c r="P1682" s="361" t="e">
        <f t="shared" si="4304"/>
        <v>#DIV/0!</v>
      </c>
      <c r="Q1682" s="361" t="e">
        <f t="shared" si="4294"/>
        <v>#DIV/0!</v>
      </c>
      <c r="R1682" s="625"/>
      <c r="S1682" s="625"/>
      <c r="T1682" s="625"/>
      <c r="U1682" s="625"/>
      <c r="V1682" s="356">
        <f t="shared" si="4305"/>
        <v>-716185011.58999991</v>
      </c>
      <c r="W1682" s="356">
        <f t="shared" si="4306"/>
        <v>-66572083.310000002</v>
      </c>
      <c r="X1682" s="361" t="str">
        <f t="shared" si="4290"/>
        <v>SUL</v>
      </c>
      <c r="Y1682" s="361" t="str">
        <f t="shared" si="4291"/>
        <v>OESTE</v>
      </c>
      <c r="Z1682" s="361" t="str">
        <f t="shared" si="4292"/>
        <v>SUDOESTE</v>
      </c>
      <c r="AA1682" s="358">
        <f t="shared" si="4295"/>
        <v>9.2554756066540858E-2</v>
      </c>
      <c r="AB1682" s="359">
        <f t="shared" si="4296"/>
        <v>5.3105974826693689</v>
      </c>
      <c r="AC1682" s="360"/>
    </row>
    <row r="1683" spans="1:29" ht="17.25" customHeight="1" x14ac:dyDescent="0.25">
      <c r="A1683" s="345" t="str">
        <f t="shared" si="4176"/>
        <v>MS 401 A</v>
      </c>
      <c r="B1683" s="661">
        <f t="shared" si="4308"/>
        <v>30</v>
      </c>
      <c r="C1683" s="661" t="str">
        <f t="shared" si="4309"/>
        <v>MS 401 A-30</v>
      </c>
      <c r="D1683" s="346"/>
      <c r="E1683" s="347"/>
      <c r="F1683" s="348"/>
      <c r="G1683" s="348"/>
      <c r="H1683" s="355">
        <f t="shared" si="4281"/>
        <v>0</v>
      </c>
      <c r="I1683" s="356">
        <f t="shared" si="4297"/>
        <v>719272419.25601602</v>
      </c>
      <c r="J1683" s="356">
        <f t="shared" si="4298"/>
        <v>0</v>
      </c>
      <c r="K1683" s="356">
        <f t="shared" si="4299"/>
        <v>-88973</v>
      </c>
      <c r="L1683" s="356" t="e">
        <f t="shared" si="4300"/>
        <v>#DIV/0!</v>
      </c>
      <c r="M1683" s="356" t="e">
        <f t="shared" si="4301"/>
        <v>#DIV/0!</v>
      </c>
      <c r="N1683" s="361" t="e">
        <f t="shared" si="4302"/>
        <v>#DIV/0!</v>
      </c>
      <c r="O1683" s="361" t="e">
        <f t="shared" si="4303"/>
        <v>#DIV/0!</v>
      </c>
      <c r="P1683" s="361" t="e">
        <f t="shared" si="4304"/>
        <v>#DIV/0!</v>
      </c>
      <c r="Q1683" s="361" t="e">
        <f t="shared" si="4294"/>
        <v>#DIV/0!</v>
      </c>
      <c r="R1683" s="625"/>
      <c r="S1683" s="625"/>
      <c r="T1683" s="625"/>
      <c r="U1683" s="625"/>
      <c r="V1683" s="356">
        <f t="shared" si="4305"/>
        <v>-716185011.58999991</v>
      </c>
      <c r="W1683" s="356">
        <f t="shared" si="4306"/>
        <v>-66572083.310000002</v>
      </c>
      <c r="X1683" s="361" t="str">
        <f t="shared" si="4290"/>
        <v>SUL</v>
      </c>
      <c r="Y1683" s="361" t="str">
        <f t="shared" si="4291"/>
        <v>OESTE</v>
      </c>
      <c r="Z1683" s="361" t="str">
        <f t="shared" si="4292"/>
        <v>SUDOESTE</v>
      </c>
      <c r="AA1683" s="358">
        <f t="shared" si="4295"/>
        <v>9.2554756066540858E-2</v>
      </c>
      <c r="AB1683" s="359">
        <f t="shared" si="4296"/>
        <v>5.3105974826693689</v>
      </c>
      <c r="AC1683" s="360"/>
    </row>
    <row r="1684" spans="1:29" ht="17.25" customHeight="1" x14ac:dyDescent="0.25">
      <c r="A1684" s="345" t="str">
        <f t="shared" si="4176"/>
        <v>MS 401 A</v>
      </c>
      <c r="B1684" s="661">
        <f t="shared" si="4308"/>
        <v>31</v>
      </c>
      <c r="C1684" s="661" t="str">
        <f t="shared" si="4309"/>
        <v>MS 401 A-31</v>
      </c>
      <c r="D1684" s="346"/>
      <c r="E1684" s="347"/>
      <c r="F1684" s="348"/>
      <c r="G1684" s="348"/>
      <c r="H1684" s="355">
        <f t="shared" si="4281"/>
        <v>0</v>
      </c>
      <c r="I1684" s="356">
        <f t="shared" si="4297"/>
        <v>719272419.25601602</v>
      </c>
      <c r="J1684" s="356">
        <f t="shared" si="4298"/>
        <v>0</v>
      </c>
      <c r="K1684" s="356">
        <f t="shared" si="4299"/>
        <v>-88973</v>
      </c>
      <c r="L1684" s="356" t="e">
        <f t="shared" si="4300"/>
        <v>#DIV/0!</v>
      </c>
      <c r="M1684" s="356" t="e">
        <f t="shared" si="4301"/>
        <v>#DIV/0!</v>
      </c>
      <c r="N1684" s="361" t="e">
        <f t="shared" si="4302"/>
        <v>#DIV/0!</v>
      </c>
      <c r="O1684" s="361" t="e">
        <f t="shared" si="4303"/>
        <v>#DIV/0!</v>
      </c>
      <c r="P1684" s="361" t="e">
        <f t="shared" si="4304"/>
        <v>#DIV/0!</v>
      </c>
      <c r="Q1684" s="361" t="e">
        <f t="shared" si="4294"/>
        <v>#DIV/0!</v>
      </c>
      <c r="R1684" s="625"/>
      <c r="S1684" s="625"/>
      <c r="T1684" s="625"/>
      <c r="U1684" s="625"/>
      <c r="V1684" s="356">
        <f t="shared" si="4305"/>
        <v>-716185011.58999991</v>
      </c>
      <c r="W1684" s="356">
        <f t="shared" si="4306"/>
        <v>-66572083.310000002</v>
      </c>
      <c r="X1684" s="361" t="str">
        <f t="shared" si="4290"/>
        <v>SUL</v>
      </c>
      <c r="Y1684" s="361" t="str">
        <f t="shared" si="4291"/>
        <v>OESTE</v>
      </c>
      <c r="Z1684" s="361" t="str">
        <f t="shared" si="4292"/>
        <v>SUDOESTE</v>
      </c>
      <c r="AA1684" s="358">
        <f t="shared" si="4295"/>
        <v>9.2554756066540858E-2</v>
      </c>
      <c r="AB1684" s="359">
        <f t="shared" si="4296"/>
        <v>5.3105974826693689</v>
      </c>
      <c r="AC1684" s="360"/>
    </row>
    <row r="1685" spans="1:29" ht="15" customHeight="1" x14ac:dyDescent="0.2">
      <c r="A1685" s="419"/>
      <c r="B1685" s="661" t="e">
        <f>IF(#REF!=A1685,#REF!+1,1)</f>
        <v>#REF!</v>
      </c>
      <c r="C1685" s="661" t="e">
        <f t="shared" ref="C1685:C1695" si="4310">A1685&amp;"-"&amp;B1685</f>
        <v>#REF!</v>
      </c>
      <c r="D1685" s="380"/>
      <c r="E1685" s="381"/>
      <c r="F1685" s="382"/>
      <c r="G1685" s="382"/>
      <c r="H1685" s="420"/>
      <c r="I1685" s="420"/>
      <c r="J1685" s="420"/>
      <c r="K1685" s="420"/>
      <c r="L1685" s="420"/>
      <c r="M1685" s="420"/>
      <c r="N1685" s="353"/>
      <c r="O1685" s="353"/>
      <c r="P1685" s="353"/>
      <c r="Q1685" s="353"/>
      <c r="R1685" s="450"/>
      <c r="S1685" s="450"/>
      <c r="T1685" s="354"/>
      <c r="U1685" s="354"/>
      <c r="V1685" s="383"/>
      <c r="W1685" s="383"/>
      <c r="X1685" s="384"/>
      <c r="Y1685" s="384"/>
      <c r="Z1685" s="384"/>
      <c r="AA1685" s="384"/>
      <c r="AB1685" s="353"/>
      <c r="AC1685" s="386"/>
    </row>
    <row r="1686" spans="1:29" ht="15" customHeight="1" x14ac:dyDescent="0.2">
      <c r="A1686" s="345" t="s">
        <v>122</v>
      </c>
      <c r="B1686" s="661">
        <f t="shared" ref="B1686:B1695" si="4311">IF(A1685=A1686,B1685+1,1)</f>
        <v>1</v>
      </c>
      <c r="C1686" s="661" t="str">
        <f t="shared" si="4310"/>
        <v>MS 402-1</v>
      </c>
      <c r="D1686" s="346">
        <f t="shared" ref="D1686:D1717" si="4312">D6</f>
        <v>41299</v>
      </c>
      <c r="E1686" s="347">
        <f>'LEITURAS INICIAIS'!C11</f>
        <v>7161893.6128000002</v>
      </c>
      <c r="F1686" s="348">
        <f>'LEITURAS INICIAIS'!D11</f>
        <v>665795.35869999998</v>
      </c>
      <c r="G1686" s="348">
        <f>'LEITURAS INICIAIS'!E11</f>
        <v>898.93399999999997</v>
      </c>
      <c r="H1686" s="349"/>
      <c r="I1686" s="349"/>
      <c r="J1686" s="349"/>
      <c r="K1686" s="349"/>
      <c r="L1686" s="349"/>
      <c r="M1686" s="349"/>
      <c r="N1686" s="349"/>
      <c r="O1686" s="349"/>
      <c r="P1686" s="349"/>
      <c r="Q1686" s="349"/>
      <c r="R1686" s="632"/>
      <c r="S1686" s="632"/>
      <c r="T1686" s="354"/>
      <c r="U1686" s="354"/>
      <c r="V1686" s="383"/>
      <c r="W1686" s="383"/>
      <c r="X1686" s="384"/>
      <c r="Y1686" s="384"/>
      <c r="Z1686" s="384"/>
      <c r="AA1686" s="384"/>
      <c r="AB1686" s="353"/>
      <c r="AC1686" s="386"/>
    </row>
    <row r="1687" spans="1:29" ht="17.25" customHeight="1" x14ac:dyDescent="0.25">
      <c r="A1687" s="345" t="str">
        <f>A1686</f>
        <v>MS 402</v>
      </c>
      <c r="B1687" s="661">
        <f t="shared" si="4311"/>
        <v>2</v>
      </c>
      <c r="C1687" s="661" t="str">
        <f t="shared" si="4310"/>
        <v>MS 402-2</v>
      </c>
      <c r="D1687" s="346">
        <f t="shared" si="4312"/>
        <v>41306</v>
      </c>
      <c r="E1687" s="347">
        <v>7161893.6140999999</v>
      </c>
      <c r="F1687" s="348">
        <v>665795.35510000004</v>
      </c>
      <c r="G1687" s="348">
        <v>898.92899999999997</v>
      </c>
      <c r="H1687" s="355">
        <f>SQRT((E1687-E1686)^2+(F1687-F1686)^2)*100</f>
        <v>0.38275316662198083</v>
      </c>
      <c r="I1687" s="356">
        <f>SQRT((E1687-$E$1686)^2+(F1687-$F$1686)^2)*100</f>
        <v>0.38275316662198083</v>
      </c>
      <c r="J1687" s="356">
        <f>(G1687-G1686)*100</f>
        <v>-0.49999999999954525</v>
      </c>
      <c r="K1687" s="356">
        <f>(G1687-$G$1686)*100</f>
        <v>-0.49999999999954525</v>
      </c>
      <c r="L1687" s="356">
        <f>H1687/(D1687-D1686)</f>
        <v>5.4679023803140117E-2</v>
      </c>
      <c r="M1687" s="356">
        <f>ABS(J1687/(D1687-D1686))</f>
        <v>7.1428571428506463E-2</v>
      </c>
      <c r="N1687" s="361" t="str">
        <f t="shared" ref="N1687" si="4313">IF(L1687&lt;=0.25,"OK",IF(AND(0.25&lt;L1687,L1687&lt;=1),"ATENÇÃO",IF(AND(1&lt;L1687,L1687&lt;=4),"ALERTA",IF(AND(4&lt;L1687,L1687&lt;=14),"INTERVENÇÃO","PARALISAÇÃO"))))</f>
        <v>OK</v>
      </c>
      <c r="O1687" s="361" t="str">
        <f t="shared" ref="O1687" si="4314">IF(M1687&lt;=0.25,"OK",IF(AND(0.25&lt;M1687,M1687&lt;=1),"ATENÇÃO",IF(AND(1&lt;M1687,M1687&lt;=4),"ALERTA",IF(AND(4&lt;M1687,M1687&lt;=14),"INTERVENÇÃO","PARALISAÇÃO"))))</f>
        <v>OK</v>
      </c>
      <c r="P1687" s="361" t="str">
        <f t="shared" ref="P1687" si="4315">IF(L1687&lt;=1,"COND. MIN.",IF(AND(1&lt;L1687, L1687&lt;=2),"ATENÇÃO",IF(AND(2&lt;L1687,L1687&lt;=5),"ALERTA","INTERVENÇÃO")))</f>
        <v>COND. MIN.</v>
      </c>
      <c r="Q1687" s="361" t="str">
        <f t="shared" ref="Q1687:Q1718" si="4316">IF(M1687&lt;=2,"COND. MIN.",IF(AND(2&lt;M1687, M1687&lt;=4),"ATENÇÃO",IF(AND(4&lt;M1687, M1687&lt;=10),"ALERTA","INTERVENÇÃO")))</f>
        <v>COND. MIN.</v>
      </c>
      <c r="R1687" s="625"/>
      <c r="S1687" s="625"/>
      <c r="T1687" s="625"/>
      <c r="U1687" s="625"/>
      <c r="V1687" s="356">
        <f t="shared" ref="V1687:V1718" si="4317">(E1687-$E$1686)*100</f>
        <v>0.12999996542930603</v>
      </c>
      <c r="W1687" s="356">
        <f t="shared" ref="W1687:W1718" si="4318">(F1687-$F$1686)*100</f>
        <v>-0.3599999938160181</v>
      </c>
      <c r="X1687" s="361" t="str">
        <f>IF(V1687&gt;0,"NORTE","SUL")</f>
        <v>NORTE</v>
      </c>
      <c r="Y1687" s="361" t="str">
        <f>IF(W1687&gt;0,"LESTE","OESTE")</f>
        <v>OESTE</v>
      </c>
      <c r="Z1687" s="361" t="str">
        <f>IF(AND(X1687="SUL", Y1687="LESTE"),"SUDESTE", IF(AND(X1687="SUL", Y1687="OESTE"), "SUDOESTE", IF(AND(X1687="NORTE", Y1687="LESTE"), "NORDESTE", "NOROESTE")))</f>
        <v>NOROESTE</v>
      </c>
      <c r="AA1687" s="358">
        <f t="shared" ref="AA1687:AA1718" si="4319">ABS(ROUND(W1687,2)/ROUND(I1687,2))</f>
        <v>0.94736842105263153</v>
      </c>
      <c r="AB1687" s="359">
        <f t="shared" ref="AB1687" si="4320">DEGREES(ASIN(AA1687))</f>
        <v>71.328281935992123</v>
      </c>
      <c r="AC1687" s="360"/>
    </row>
    <row r="1688" spans="1:29" ht="17.25" customHeight="1" x14ac:dyDescent="0.25">
      <c r="A1688" s="345" t="str">
        <f t="shared" ref="A1688:A1751" si="4321">A1687</f>
        <v>MS 402</v>
      </c>
      <c r="B1688" s="661">
        <f t="shared" si="4311"/>
        <v>3</v>
      </c>
      <c r="C1688" s="661" t="str">
        <f t="shared" si="4310"/>
        <v>MS 402-3</v>
      </c>
      <c r="D1688" s="346">
        <f t="shared" si="4312"/>
        <v>41313</v>
      </c>
      <c r="E1688" s="347">
        <v>7161893.6024000002</v>
      </c>
      <c r="F1688" s="348">
        <v>665795.34660000005</v>
      </c>
      <c r="G1688" s="348">
        <v>898.89400000000001</v>
      </c>
      <c r="H1688" s="355">
        <f t="shared" ref="H1688:H1721" si="4322">SQRT((E1688-E1687)^2+(F1688-F1687)^2)*100</f>
        <v>1.446167322648501</v>
      </c>
      <c r="I1688" s="356">
        <f t="shared" ref="I1688:I1721" si="4323">SQRT((E1688-$E$1686)^2+(F1688-$F$1686)^2)*100</f>
        <v>1.5955249888429144</v>
      </c>
      <c r="J1688" s="356">
        <f t="shared" ref="J1688:J1721" si="4324">(G1688-G1687)*100</f>
        <v>-3.4999999999968168</v>
      </c>
      <c r="K1688" s="356">
        <f t="shared" ref="K1688:K1721" si="4325">(G1688-$G$1686)*100</f>
        <v>-3.999999999996362</v>
      </c>
      <c r="L1688" s="356">
        <f>H1688/(D1688-D1687)</f>
        <v>0.20659533180692871</v>
      </c>
      <c r="M1688" s="356">
        <f t="shared" ref="M1688:M1721" si="4326">ABS(J1688/(D1688-D1687))</f>
        <v>0.49999999999954525</v>
      </c>
      <c r="N1688" s="361" t="str">
        <f t="shared" ref="N1688:N1751" si="4327">IF(L1688&lt;=0.25,"OK",IF(AND(0.25&lt;L1688,L1688&lt;=1),"ATENÇÃO",IF(AND(1&lt;L1688,L1688&lt;=4),"ALERTA",IF(AND(4&lt;L1688,L1688&lt;=14),"INTERVENÇÃO","PARALISAÇÃO"))))</f>
        <v>OK</v>
      </c>
      <c r="O1688" s="361" t="str">
        <f t="shared" ref="O1688:O1751" si="4328">IF(M1688&lt;=0.25,"OK",IF(AND(0.25&lt;M1688,M1688&lt;=1),"ATENÇÃO",IF(AND(1&lt;M1688,M1688&lt;=4),"ALERTA",IF(AND(4&lt;M1688,M1688&lt;=14),"INTERVENÇÃO","PARALISAÇÃO"))))</f>
        <v>ATENÇÃO</v>
      </c>
      <c r="P1688" s="361" t="str">
        <f t="shared" ref="P1688:P1751" si="4329">IF(L1688&lt;=1,"COND. MIN.",IF(AND(1&lt;L1688, L1688&lt;=2),"ATENÇÃO",IF(AND(2&lt;L1688,L1688&lt;=5),"ALERTA","INTERVENÇÃO")))</f>
        <v>COND. MIN.</v>
      </c>
      <c r="Q1688" s="361" t="str">
        <f t="shared" si="4316"/>
        <v>COND. MIN.</v>
      </c>
      <c r="R1688" s="625"/>
      <c r="S1688" s="625"/>
      <c r="T1688" s="625"/>
      <c r="U1688" s="625"/>
      <c r="V1688" s="356">
        <f t="shared" si="4317"/>
        <v>-1.0400000028312206</v>
      </c>
      <c r="W1688" s="356">
        <f t="shared" si="4318"/>
        <v>-1.2099999934434891</v>
      </c>
      <c r="X1688" s="361" t="str">
        <f t="shared" ref="X1688:X1751" si="4330">IF(V1688&gt;0,"NORTE","SUL")</f>
        <v>SUL</v>
      </c>
      <c r="Y1688" s="361" t="str">
        <f t="shared" ref="Y1688:Y1751" si="4331">IF(W1688&gt;0,"LESTE","OESTE")</f>
        <v>OESTE</v>
      </c>
      <c r="Z1688" s="361" t="str">
        <f t="shared" ref="Z1688:Z1751" si="4332">IF(AND(X1688="SUL", Y1688="LESTE"),"SUDESTE", IF(AND(X1688="SUL", Y1688="OESTE"), "SUDOESTE", IF(AND(X1688="NORTE", Y1688="LESTE"), "NORDESTE", "NOROESTE")))</f>
        <v>SUDOESTE</v>
      </c>
      <c r="AA1688" s="358">
        <f t="shared" si="4319"/>
        <v>0.75624999999999998</v>
      </c>
      <c r="AB1688" s="359">
        <f t="shared" ref="AB1688:AB1751" si="4333">DEGREES(ASIN(AA1688))</f>
        <v>49.134712197401583</v>
      </c>
      <c r="AC1688" s="360"/>
    </row>
    <row r="1689" spans="1:29" ht="17.25" customHeight="1" x14ac:dyDescent="0.25">
      <c r="A1689" s="345" t="str">
        <f t="shared" si="4321"/>
        <v>MS 402</v>
      </c>
      <c r="B1689" s="661">
        <f t="shared" si="4311"/>
        <v>4</v>
      </c>
      <c r="C1689" s="661" t="str">
        <f t="shared" si="4310"/>
        <v>MS 402-4</v>
      </c>
      <c r="D1689" s="346">
        <f t="shared" si="4312"/>
        <v>41320</v>
      </c>
      <c r="E1689" s="347">
        <v>7161893.6009999998</v>
      </c>
      <c r="F1689" s="348">
        <v>665795.34380000003</v>
      </c>
      <c r="G1689" s="348">
        <v>898.88499999999999</v>
      </c>
      <c r="H1689" s="355">
        <f t="shared" si="4322"/>
        <v>0.31304953692527832</v>
      </c>
      <c r="I1689" s="356">
        <f t="shared" si="4323"/>
        <v>1.9006578046030782</v>
      </c>
      <c r="J1689" s="356">
        <f t="shared" si="4324"/>
        <v>-0.90000000000145519</v>
      </c>
      <c r="K1689" s="356">
        <f t="shared" si="4325"/>
        <v>-4.8999999999978172</v>
      </c>
      <c r="L1689" s="356">
        <f>H1689/(D1689-D1688)</f>
        <v>4.4721362417896905E-2</v>
      </c>
      <c r="M1689" s="356">
        <f t="shared" si="4326"/>
        <v>0.12857142857163645</v>
      </c>
      <c r="N1689" s="361" t="str">
        <f t="shared" si="4327"/>
        <v>OK</v>
      </c>
      <c r="O1689" s="361" t="str">
        <f t="shared" si="4328"/>
        <v>OK</v>
      </c>
      <c r="P1689" s="361" t="str">
        <f t="shared" si="4329"/>
        <v>COND. MIN.</v>
      </c>
      <c r="Q1689" s="361" t="str">
        <f t="shared" si="4316"/>
        <v>COND. MIN.</v>
      </c>
      <c r="R1689" s="625"/>
      <c r="S1689" s="625"/>
      <c r="T1689" s="625"/>
      <c r="U1689" s="625"/>
      <c r="V1689" s="356">
        <f t="shared" si="4317"/>
        <v>-1.1800000444054604</v>
      </c>
      <c r="W1689" s="356">
        <f t="shared" si="4318"/>
        <v>-1.4899999951012433</v>
      </c>
      <c r="X1689" s="361" t="str">
        <f t="shared" si="4330"/>
        <v>SUL</v>
      </c>
      <c r="Y1689" s="361" t="str">
        <f t="shared" si="4331"/>
        <v>OESTE</v>
      </c>
      <c r="Z1689" s="361" t="str">
        <f t="shared" si="4332"/>
        <v>SUDOESTE</v>
      </c>
      <c r="AA1689" s="358">
        <f t="shared" si="4319"/>
        <v>0.78421052631578947</v>
      </c>
      <c r="AB1689" s="359">
        <f t="shared" si="4333"/>
        <v>51.647720444786366</v>
      </c>
      <c r="AC1689" s="360"/>
    </row>
    <row r="1690" spans="1:29" ht="17.25" customHeight="1" x14ac:dyDescent="0.25">
      <c r="A1690" s="345" t="str">
        <f t="shared" si="4321"/>
        <v>MS 402</v>
      </c>
      <c r="B1690" s="661">
        <f t="shared" si="4311"/>
        <v>5</v>
      </c>
      <c r="C1690" s="661" t="str">
        <f t="shared" si="4310"/>
        <v>MS 402-5</v>
      </c>
      <c r="D1690" s="346">
        <f t="shared" si="4312"/>
        <v>41327</v>
      </c>
      <c r="E1690" s="347">
        <v>7161893.6028000005</v>
      </c>
      <c r="F1690" s="348">
        <v>665795.32579999999</v>
      </c>
      <c r="G1690" s="348">
        <v>898.86699999999996</v>
      </c>
      <c r="H1690" s="421">
        <f t="shared" si="4322"/>
        <v>1.8089776224291638</v>
      </c>
      <c r="I1690" s="362">
        <f t="shared" si="4323"/>
        <v>3.4386189014506305</v>
      </c>
      <c r="J1690" s="362">
        <f t="shared" si="4324"/>
        <v>-1.8000000000029104</v>
      </c>
      <c r="K1690" s="362">
        <f t="shared" si="4325"/>
        <v>-6.7000000000007276</v>
      </c>
      <c r="L1690" s="362">
        <f t="shared" ref="L1690:L1721" si="4334">H1690/(D1690-D1689)</f>
        <v>0.25842537463273768</v>
      </c>
      <c r="M1690" s="362">
        <f t="shared" si="4326"/>
        <v>0.2571428571432729</v>
      </c>
      <c r="N1690" s="361" t="str">
        <f t="shared" si="4327"/>
        <v>ATENÇÃO</v>
      </c>
      <c r="O1690" s="361" t="str">
        <f t="shared" si="4328"/>
        <v>ATENÇÃO</v>
      </c>
      <c r="P1690" s="361" t="str">
        <f t="shared" si="4329"/>
        <v>COND. MIN.</v>
      </c>
      <c r="Q1690" s="361" t="str">
        <f t="shared" si="4316"/>
        <v>COND. MIN.</v>
      </c>
      <c r="R1690" s="625"/>
      <c r="S1690" s="625"/>
      <c r="T1690" s="625"/>
      <c r="U1690" s="625"/>
      <c r="V1690" s="356">
        <f t="shared" si="4317"/>
        <v>-0.99999997764825821</v>
      </c>
      <c r="W1690" s="356">
        <f t="shared" si="4318"/>
        <v>-3.2899999991059303</v>
      </c>
      <c r="X1690" s="361" t="str">
        <f t="shared" si="4330"/>
        <v>SUL</v>
      </c>
      <c r="Y1690" s="361" t="str">
        <f t="shared" si="4331"/>
        <v>OESTE</v>
      </c>
      <c r="Z1690" s="361" t="str">
        <f t="shared" si="4332"/>
        <v>SUDOESTE</v>
      </c>
      <c r="AA1690" s="358">
        <f t="shared" si="4319"/>
        <v>0.95639534883720934</v>
      </c>
      <c r="AB1690" s="359">
        <f t="shared" si="4333"/>
        <v>73.017762397383549</v>
      </c>
      <c r="AC1690" s="360"/>
    </row>
    <row r="1691" spans="1:29" ht="17.25" customHeight="1" x14ac:dyDescent="0.25">
      <c r="A1691" s="345" t="str">
        <f t="shared" si="4321"/>
        <v>MS 402</v>
      </c>
      <c r="B1691" s="661">
        <f t="shared" si="4311"/>
        <v>6</v>
      </c>
      <c r="C1691" s="661" t="str">
        <f t="shared" si="4310"/>
        <v>MS 402-6</v>
      </c>
      <c r="D1691" s="346">
        <f t="shared" si="4312"/>
        <v>41334</v>
      </c>
      <c r="E1691" s="347">
        <v>7161893.6029000003</v>
      </c>
      <c r="F1691" s="348">
        <v>665795.33840000001</v>
      </c>
      <c r="G1691" s="348">
        <v>898.851</v>
      </c>
      <c r="H1691" s="421">
        <f t="shared" si="4322"/>
        <v>1.2600396834190801</v>
      </c>
      <c r="I1691" s="362">
        <f t="shared" si="4323"/>
        <v>2.2585393463682832</v>
      </c>
      <c r="J1691" s="362">
        <f t="shared" si="4324"/>
        <v>-1.5999999999962711</v>
      </c>
      <c r="K1691" s="362">
        <f t="shared" si="4325"/>
        <v>-8.2999999999969987</v>
      </c>
      <c r="L1691" s="362">
        <f t="shared" si="4334"/>
        <v>0.18000566905986859</v>
      </c>
      <c r="M1691" s="362">
        <f t="shared" si="4326"/>
        <v>0.22857142857089588</v>
      </c>
      <c r="N1691" s="361" t="str">
        <f t="shared" si="4327"/>
        <v>OK</v>
      </c>
      <c r="O1691" s="361" t="str">
        <f t="shared" si="4328"/>
        <v>OK</v>
      </c>
      <c r="P1691" s="361" t="str">
        <f t="shared" si="4329"/>
        <v>COND. MIN.</v>
      </c>
      <c r="Q1691" s="361" t="str">
        <f t="shared" si="4316"/>
        <v>COND. MIN.</v>
      </c>
      <c r="R1691" s="625"/>
      <c r="S1691" s="625"/>
      <c r="T1691" s="625"/>
      <c r="U1691" s="625"/>
      <c r="V1691" s="356">
        <f t="shared" si="4317"/>
        <v>-0.98999999463558197</v>
      </c>
      <c r="W1691" s="356">
        <f t="shared" si="4318"/>
        <v>-2.0299999974668026</v>
      </c>
      <c r="X1691" s="361" t="str">
        <f t="shared" si="4330"/>
        <v>SUL</v>
      </c>
      <c r="Y1691" s="361" t="str">
        <f t="shared" si="4331"/>
        <v>OESTE</v>
      </c>
      <c r="Z1691" s="361" t="str">
        <f t="shared" si="4332"/>
        <v>SUDOESTE</v>
      </c>
      <c r="AA1691" s="358">
        <f t="shared" si="4319"/>
        <v>0.89823008849557517</v>
      </c>
      <c r="AB1691" s="359">
        <f t="shared" si="4333"/>
        <v>63.926386788596567</v>
      </c>
      <c r="AC1691" s="360"/>
    </row>
    <row r="1692" spans="1:29" ht="17.25" customHeight="1" x14ac:dyDescent="0.25">
      <c r="A1692" s="345" t="str">
        <f t="shared" si="4321"/>
        <v>MS 402</v>
      </c>
      <c r="B1692" s="661">
        <f t="shared" si="4311"/>
        <v>7</v>
      </c>
      <c r="C1692" s="661" t="str">
        <f t="shared" si="4310"/>
        <v>MS 402-7</v>
      </c>
      <c r="D1692" s="346">
        <f t="shared" si="4312"/>
        <v>41341</v>
      </c>
      <c r="E1692" s="347">
        <v>7161893.6040000003</v>
      </c>
      <c r="F1692" s="348">
        <v>665795.32479999994</v>
      </c>
      <c r="G1692" s="348">
        <v>898.83900000000006</v>
      </c>
      <c r="H1692" s="421">
        <f t="shared" si="4322"/>
        <v>1.3644412839131643</v>
      </c>
      <c r="I1692" s="362">
        <f t="shared" si="4323"/>
        <v>3.5023563521933552</v>
      </c>
      <c r="J1692" s="362">
        <f t="shared" si="4324"/>
        <v>-1.1999999999943611</v>
      </c>
      <c r="K1692" s="362">
        <f t="shared" si="4325"/>
        <v>-9.4999999999913598</v>
      </c>
      <c r="L1692" s="362">
        <f t="shared" si="4334"/>
        <v>0.19492018341616632</v>
      </c>
      <c r="M1692" s="362">
        <f t="shared" si="4326"/>
        <v>0.17142857142776588</v>
      </c>
      <c r="N1692" s="361" t="str">
        <f t="shared" si="4327"/>
        <v>OK</v>
      </c>
      <c r="O1692" s="361" t="str">
        <f t="shared" si="4328"/>
        <v>OK</v>
      </c>
      <c r="P1692" s="361" t="str">
        <f t="shared" si="4329"/>
        <v>COND. MIN.</v>
      </c>
      <c r="Q1692" s="361" t="str">
        <f t="shared" si="4316"/>
        <v>COND. MIN.</v>
      </c>
      <c r="R1692" s="625"/>
      <c r="S1692" s="625"/>
      <c r="T1692" s="625"/>
      <c r="U1692" s="625"/>
      <c r="V1692" s="356">
        <f t="shared" si="4317"/>
        <v>-0.87999999523162842</v>
      </c>
      <c r="W1692" s="356">
        <f t="shared" si="4318"/>
        <v>-3.3900000038556755</v>
      </c>
      <c r="X1692" s="361" t="str">
        <f t="shared" si="4330"/>
        <v>SUL</v>
      </c>
      <c r="Y1692" s="361" t="str">
        <f t="shared" si="4331"/>
        <v>OESTE</v>
      </c>
      <c r="Z1692" s="361" t="str">
        <f t="shared" si="4332"/>
        <v>SUDOESTE</v>
      </c>
      <c r="AA1692" s="358">
        <f t="shared" si="4319"/>
        <v>0.96857142857142864</v>
      </c>
      <c r="AB1692" s="359">
        <f t="shared" si="4333"/>
        <v>75.597297178944103</v>
      </c>
      <c r="AC1692" s="360"/>
    </row>
    <row r="1693" spans="1:29" ht="17.25" customHeight="1" x14ac:dyDescent="0.25">
      <c r="A1693" s="345" t="str">
        <f t="shared" si="4321"/>
        <v>MS 402</v>
      </c>
      <c r="B1693" s="661">
        <f t="shared" si="4311"/>
        <v>8</v>
      </c>
      <c r="C1693" s="661" t="str">
        <f t="shared" si="4310"/>
        <v>MS 402-8</v>
      </c>
      <c r="D1693" s="346">
        <f t="shared" si="4312"/>
        <v>41348</v>
      </c>
      <c r="E1693" s="347">
        <v>7161893.5902000004</v>
      </c>
      <c r="F1693" s="348">
        <v>665795.29749999999</v>
      </c>
      <c r="G1693" s="348">
        <v>898.81700000000001</v>
      </c>
      <c r="H1693" s="421">
        <f t="shared" si="4322"/>
        <v>3.0589704040754615</v>
      </c>
      <c r="I1693" s="362">
        <f t="shared" si="4323"/>
        <v>6.5239558476469801</v>
      </c>
      <c r="J1693" s="362">
        <f t="shared" si="4324"/>
        <v>-2.2000000000048203</v>
      </c>
      <c r="K1693" s="362">
        <f t="shared" si="4325"/>
        <v>-11.69999999999618</v>
      </c>
      <c r="L1693" s="362">
        <f t="shared" si="4334"/>
        <v>0.43699577201078021</v>
      </c>
      <c r="M1693" s="362">
        <f t="shared" si="4326"/>
        <v>0.3142857142864029</v>
      </c>
      <c r="N1693" s="361" t="str">
        <f t="shared" si="4327"/>
        <v>ATENÇÃO</v>
      </c>
      <c r="O1693" s="361" t="str">
        <f t="shared" si="4328"/>
        <v>ATENÇÃO</v>
      </c>
      <c r="P1693" s="361" t="str">
        <f t="shared" si="4329"/>
        <v>COND. MIN.</v>
      </c>
      <c r="Q1693" s="361" t="str">
        <f t="shared" si="4316"/>
        <v>COND. MIN.</v>
      </c>
      <c r="R1693" s="625"/>
      <c r="S1693" s="625"/>
      <c r="T1693" s="625"/>
      <c r="U1693" s="625"/>
      <c r="V1693" s="356">
        <f t="shared" si="4317"/>
        <v>-2.2599999792873859</v>
      </c>
      <c r="W1693" s="356">
        <f t="shared" si="4318"/>
        <v>-6.1199999996460974</v>
      </c>
      <c r="X1693" s="361" t="str">
        <f t="shared" si="4330"/>
        <v>SUL</v>
      </c>
      <c r="Y1693" s="361" t="str">
        <f t="shared" si="4331"/>
        <v>OESTE</v>
      </c>
      <c r="Z1693" s="361" t="str">
        <f t="shared" si="4332"/>
        <v>SUDOESTE</v>
      </c>
      <c r="AA1693" s="358">
        <f t="shared" si="4319"/>
        <v>0.93865030674846639</v>
      </c>
      <c r="AB1693" s="359">
        <f t="shared" si="4333"/>
        <v>69.826114513002139</v>
      </c>
      <c r="AC1693" s="360"/>
    </row>
    <row r="1694" spans="1:29" ht="17.25" customHeight="1" x14ac:dyDescent="0.25">
      <c r="A1694" s="345" t="str">
        <f t="shared" si="4321"/>
        <v>MS 402</v>
      </c>
      <c r="B1694" s="661">
        <f t="shared" si="4311"/>
        <v>9</v>
      </c>
      <c r="C1694" s="661" t="str">
        <f t="shared" si="4310"/>
        <v>MS 402-9</v>
      </c>
      <c r="D1694" s="346">
        <f t="shared" si="4312"/>
        <v>41355</v>
      </c>
      <c r="E1694" s="347">
        <v>7161893.6156000001</v>
      </c>
      <c r="F1694" s="348">
        <v>665795.32830000005</v>
      </c>
      <c r="G1694" s="348">
        <v>898.80399999999997</v>
      </c>
      <c r="H1694" s="421">
        <f t="shared" si="4322"/>
        <v>3.9922424631627664</v>
      </c>
      <c r="I1694" s="362">
        <f t="shared" si="4323"/>
        <v>3.0528674966606841</v>
      </c>
      <c r="J1694" s="362">
        <f t="shared" si="4324"/>
        <v>-1.3000000000033651</v>
      </c>
      <c r="K1694" s="362">
        <f t="shared" si="4325"/>
        <v>-12.999999999999545</v>
      </c>
      <c r="L1694" s="362">
        <f t="shared" si="4334"/>
        <v>0.5703203518803952</v>
      </c>
      <c r="M1694" s="362">
        <f t="shared" si="4326"/>
        <v>0.18571428571476645</v>
      </c>
      <c r="N1694" s="361" t="str">
        <f t="shared" si="4327"/>
        <v>ATENÇÃO</v>
      </c>
      <c r="O1694" s="361" t="str">
        <f t="shared" si="4328"/>
        <v>OK</v>
      </c>
      <c r="P1694" s="361" t="str">
        <f t="shared" si="4329"/>
        <v>COND. MIN.</v>
      </c>
      <c r="Q1694" s="361" t="str">
        <f t="shared" si="4316"/>
        <v>COND. MIN.</v>
      </c>
      <c r="R1694" s="625"/>
      <c r="S1694" s="625"/>
      <c r="T1694" s="625"/>
      <c r="U1694" s="625"/>
      <c r="V1694" s="356">
        <f t="shared" si="4317"/>
        <v>0.279999990016222</v>
      </c>
      <c r="W1694" s="356">
        <f t="shared" si="4318"/>
        <v>-3.0399999930523336</v>
      </c>
      <c r="X1694" s="361" t="str">
        <f t="shared" si="4330"/>
        <v>NORTE</v>
      </c>
      <c r="Y1694" s="361" t="str">
        <f t="shared" si="4331"/>
        <v>OESTE</v>
      </c>
      <c r="Z1694" s="361" t="str">
        <f t="shared" si="4332"/>
        <v>NOROESTE</v>
      </c>
      <c r="AA1694" s="358">
        <f t="shared" si="4319"/>
        <v>0.99672131147540988</v>
      </c>
      <c r="AB1694" s="359">
        <f t="shared" si="4333"/>
        <v>85.359054785830722</v>
      </c>
      <c r="AC1694" s="360"/>
    </row>
    <row r="1695" spans="1:29" ht="17.25" customHeight="1" x14ac:dyDescent="0.25">
      <c r="A1695" s="345" t="str">
        <f t="shared" si="4321"/>
        <v>MS 402</v>
      </c>
      <c r="B1695" s="661">
        <f t="shared" si="4311"/>
        <v>10</v>
      </c>
      <c r="C1695" s="661" t="str">
        <f t="shared" si="4310"/>
        <v>MS 402-10</v>
      </c>
      <c r="D1695" s="346">
        <f t="shared" si="4312"/>
        <v>41361</v>
      </c>
      <c r="E1695" s="347">
        <v>7161893.4245999996</v>
      </c>
      <c r="F1695" s="348">
        <v>665795.429</v>
      </c>
      <c r="G1695" s="348">
        <v>898.78899999999999</v>
      </c>
      <c r="H1695" s="421">
        <f t="shared" si="4322"/>
        <v>21.592010144827956</v>
      </c>
      <c r="I1695" s="362">
        <f t="shared" si="4323"/>
        <v>20.090129481041966</v>
      </c>
      <c r="J1695" s="362">
        <f t="shared" si="4324"/>
        <v>-1.4999999999986358</v>
      </c>
      <c r="K1695" s="362">
        <f t="shared" si="4325"/>
        <v>-14.499999999998181</v>
      </c>
      <c r="L1695" s="362">
        <f t="shared" si="4334"/>
        <v>3.5986683574713259</v>
      </c>
      <c r="M1695" s="362">
        <f t="shared" si="4326"/>
        <v>0.24999999999977263</v>
      </c>
      <c r="N1695" s="361" t="str">
        <f t="shared" si="4327"/>
        <v>ALERTA</v>
      </c>
      <c r="O1695" s="361" t="str">
        <f t="shared" si="4328"/>
        <v>OK</v>
      </c>
      <c r="P1695" s="361" t="str">
        <f t="shared" si="4329"/>
        <v>ALERTA</v>
      </c>
      <c r="Q1695" s="361" t="str">
        <f t="shared" si="4316"/>
        <v>COND. MIN.</v>
      </c>
      <c r="R1695" s="625"/>
      <c r="S1695" s="625"/>
      <c r="T1695" s="625"/>
      <c r="U1695" s="625"/>
      <c r="V1695" s="356">
        <f t="shared" si="4317"/>
        <v>-18.820000067353249</v>
      </c>
      <c r="W1695" s="356">
        <f t="shared" si="4318"/>
        <v>7.0300000021234155</v>
      </c>
      <c r="X1695" s="361" t="str">
        <f t="shared" si="4330"/>
        <v>SUL</v>
      </c>
      <c r="Y1695" s="361" t="str">
        <f t="shared" si="4331"/>
        <v>LESTE</v>
      </c>
      <c r="Z1695" s="361" t="str">
        <f t="shared" si="4332"/>
        <v>SUDESTE</v>
      </c>
      <c r="AA1695" s="358">
        <f t="shared" si="4319"/>
        <v>0.34992533598805375</v>
      </c>
      <c r="AB1695" s="359">
        <f t="shared" si="4333"/>
        <v>20.482748399543535</v>
      </c>
      <c r="AC1695" s="360"/>
    </row>
    <row r="1696" spans="1:29" ht="17.25" customHeight="1" x14ac:dyDescent="0.25">
      <c r="A1696" s="345" t="str">
        <f t="shared" si="4321"/>
        <v>MS 402</v>
      </c>
      <c r="B1696" s="661">
        <f t="shared" ref="B1696:B1759" si="4335">IF(A1695=A1696,B1695+1,1)</f>
        <v>11</v>
      </c>
      <c r="C1696" s="661" t="str">
        <f t="shared" ref="C1696:C1759" si="4336">A1696&amp;"-"&amp;B1696</f>
        <v>MS 402-11</v>
      </c>
      <c r="D1696" s="346">
        <f t="shared" si="4312"/>
        <v>41369</v>
      </c>
      <c r="E1696" s="347">
        <v>7161893.6079000002</v>
      </c>
      <c r="F1696" s="348">
        <v>665795.30889999995</v>
      </c>
      <c r="G1696" s="348">
        <v>898.78300000000002</v>
      </c>
      <c r="H1696" s="421">
        <f t="shared" si="4322"/>
        <v>21.914127917764848</v>
      </c>
      <c r="I1696" s="362">
        <f t="shared" si="4323"/>
        <v>5.0040483653351711</v>
      </c>
      <c r="J1696" s="362">
        <f t="shared" si="4324"/>
        <v>-0.59999999999718057</v>
      </c>
      <c r="K1696" s="362">
        <f t="shared" si="4325"/>
        <v>-15.099999999995362</v>
      </c>
      <c r="L1696" s="362">
        <f t="shared" si="4334"/>
        <v>2.739265989720606</v>
      </c>
      <c r="M1696" s="362">
        <f t="shared" si="4326"/>
        <v>7.4999999999647571E-2</v>
      </c>
      <c r="N1696" s="361" t="str">
        <f t="shared" si="4327"/>
        <v>ALERTA</v>
      </c>
      <c r="O1696" s="361" t="str">
        <f t="shared" si="4328"/>
        <v>OK</v>
      </c>
      <c r="P1696" s="361" t="str">
        <f t="shared" si="4329"/>
        <v>ALERTA</v>
      </c>
      <c r="Q1696" s="361" t="str">
        <f t="shared" si="4316"/>
        <v>COND. MIN.</v>
      </c>
      <c r="R1696" s="625"/>
      <c r="S1696" s="625"/>
      <c r="T1696" s="625"/>
      <c r="U1696" s="625"/>
      <c r="V1696" s="356">
        <f t="shared" si="4317"/>
        <v>-0.49000000581145287</v>
      </c>
      <c r="W1696" s="356">
        <f t="shared" si="4318"/>
        <v>-4.9800000037066638</v>
      </c>
      <c r="X1696" s="361" t="str">
        <f t="shared" si="4330"/>
        <v>SUL</v>
      </c>
      <c r="Y1696" s="361" t="str">
        <f t="shared" si="4331"/>
        <v>OESTE</v>
      </c>
      <c r="Z1696" s="361" t="str">
        <f t="shared" si="4332"/>
        <v>SUDOESTE</v>
      </c>
      <c r="AA1696" s="358">
        <f t="shared" si="4319"/>
        <v>0.99600000000000011</v>
      </c>
      <c r="AB1696" s="359">
        <f t="shared" si="4333"/>
        <v>84.873599918052363</v>
      </c>
      <c r="AC1696" s="360"/>
    </row>
    <row r="1697" spans="1:29" ht="17.25" customHeight="1" x14ac:dyDescent="0.25">
      <c r="A1697" s="345" t="str">
        <f t="shared" si="4321"/>
        <v>MS 402</v>
      </c>
      <c r="B1697" s="661">
        <f t="shared" si="4335"/>
        <v>12</v>
      </c>
      <c r="C1697" s="661" t="str">
        <f t="shared" si="4336"/>
        <v>MS 402-12</v>
      </c>
      <c r="D1697" s="346">
        <f t="shared" si="4312"/>
        <v>41376</v>
      </c>
      <c r="E1697" s="347">
        <v>7161893.5889999997</v>
      </c>
      <c r="F1697" s="348">
        <v>665795.28559999994</v>
      </c>
      <c r="G1697" s="348">
        <v>898.76300000000003</v>
      </c>
      <c r="H1697" s="421">
        <f t="shared" si="4322"/>
        <v>3.0001666929790787</v>
      </c>
      <c r="I1697" s="362">
        <f t="shared" si="4323"/>
        <v>7.6876849776965601</v>
      </c>
      <c r="J1697" s="362">
        <f t="shared" si="4324"/>
        <v>-1.999999999998181</v>
      </c>
      <c r="K1697" s="362">
        <f t="shared" si="4325"/>
        <v>-17.099999999993543</v>
      </c>
      <c r="L1697" s="362">
        <f t="shared" si="4334"/>
        <v>0.4285952418541541</v>
      </c>
      <c r="M1697" s="362">
        <f t="shared" si="4326"/>
        <v>0.28571428571402585</v>
      </c>
      <c r="N1697" s="361" t="str">
        <f t="shared" si="4327"/>
        <v>ATENÇÃO</v>
      </c>
      <c r="O1697" s="361" t="str">
        <f t="shared" si="4328"/>
        <v>ATENÇÃO</v>
      </c>
      <c r="P1697" s="361" t="str">
        <f t="shared" si="4329"/>
        <v>COND. MIN.</v>
      </c>
      <c r="Q1697" s="361" t="str">
        <f t="shared" si="4316"/>
        <v>COND. MIN.</v>
      </c>
      <c r="R1697" s="625"/>
      <c r="S1697" s="625"/>
      <c r="T1697" s="625"/>
      <c r="U1697" s="625"/>
      <c r="V1697" s="356">
        <f t="shared" si="4317"/>
        <v>-2.3800000548362732</v>
      </c>
      <c r="W1697" s="356">
        <f t="shared" si="4318"/>
        <v>-7.3100000037811697</v>
      </c>
      <c r="X1697" s="361" t="str">
        <f t="shared" si="4330"/>
        <v>SUL</v>
      </c>
      <c r="Y1697" s="361" t="str">
        <f t="shared" si="4331"/>
        <v>OESTE</v>
      </c>
      <c r="Z1697" s="361" t="str">
        <f t="shared" si="4332"/>
        <v>SUDOESTE</v>
      </c>
      <c r="AA1697" s="358">
        <f t="shared" si="4319"/>
        <v>0.95058517555266575</v>
      </c>
      <c r="AB1697" s="359">
        <f t="shared" si="4333"/>
        <v>71.912811416992014</v>
      </c>
      <c r="AC1697" s="360"/>
    </row>
    <row r="1698" spans="1:29" ht="17.25" customHeight="1" x14ac:dyDescent="0.25">
      <c r="A1698" s="345" t="str">
        <f t="shared" si="4321"/>
        <v>MS 402</v>
      </c>
      <c r="B1698" s="661">
        <f t="shared" si="4335"/>
        <v>13</v>
      </c>
      <c r="C1698" s="661" t="str">
        <f t="shared" si="4336"/>
        <v>MS 402-13</v>
      </c>
      <c r="D1698" s="346">
        <f t="shared" si="4312"/>
        <v>41383</v>
      </c>
      <c r="E1698" s="347">
        <v>7161893.6248000003</v>
      </c>
      <c r="F1698" s="348">
        <v>665795.29500000004</v>
      </c>
      <c r="G1698" s="348">
        <v>898.74400000000003</v>
      </c>
      <c r="H1698" s="421">
        <f t="shared" si="4322"/>
        <v>3.7013511702608812</v>
      </c>
      <c r="I1698" s="362">
        <f t="shared" si="4323"/>
        <v>6.4820444266708748</v>
      </c>
      <c r="J1698" s="362">
        <f t="shared" si="4324"/>
        <v>-1.9000000000005457</v>
      </c>
      <c r="K1698" s="362">
        <f t="shared" si="4325"/>
        <v>-18.999999999994088</v>
      </c>
      <c r="L1698" s="362">
        <f t="shared" si="4334"/>
        <v>0.52876445289441165</v>
      </c>
      <c r="M1698" s="362">
        <f t="shared" si="4326"/>
        <v>0.2714285714286494</v>
      </c>
      <c r="N1698" s="361" t="str">
        <f t="shared" si="4327"/>
        <v>ATENÇÃO</v>
      </c>
      <c r="O1698" s="361" t="str">
        <f t="shared" si="4328"/>
        <v>ATENÇÃO</v>
      </c>
      <c r="P1698" s="361" t="str">
        <f t="shared" si="4329"/>
        <v>COND. MIN.</v>
      </c>
      <c r="Q1698" s="361" t="str">
        <f t="shared" si="4316"/>
        <v>COND. MIN.</v>
      </c>
      <c r="R1698" s="625"/>
      <c r="S1698" s="625"/>
      <c r="T1698" s="625"/>
      <c r="U1698" s="625"/>
      <c r="V1698" s="356">
        <f t="shared" si="4317"/>
        <v>1.2000000104308128</v>
      </c>
      <c r="W1698" s="356">
        <f t="shared" si="4318"/>
        <v>-6.369999994058162</v>
      </c>
      <c r="X1698" s="361" t="str">
        <f t="shared" si="4330"/>
        <v>NORTE</v>
      </c>
      <c r="Y1698" s="361" t="str">
        <f t="shared" si="4331"/>
        <v>OESTE</v>
      </c>
      <c r="Z1698" s="361" t="str">
        <f t="shared" si="4332"/>
        <v>NOROESTE</v>
      </c>
      <c r="AA1698" s="358">
        <f t="shared" si="4319"/>
        <v>0.98302469135802462</v>
      </c>
      <c r="AB1698" s="359">
        <f t="shared" si="4333"/>
        <v>79.427863842028472</v>
      </c>
      <c r="AC1698" s="360"/>
    </row>
    <row r="1699" spans="1:29" ht="17.25" customHeight="1" x14ac:dyDescent="0.25">
      <c r="A1699" s="345" t="str">
        <f t="shared" si="4321"/>
        <v>MS 402</v>
      </c>
      <c r="B1699" s="661">
        <f t="shared" si="4335"/>
        <v>14</v>
      </c>
      <c r="C1699" s="661" t="str">
        <f t="shared" si="4336"/>
        <v>MS 402-14</v>
      </c>
      <c r="D1699" s="346">
        <f t="shared" si="4312"/>
        <v>41390</v>
      </c>
      <c r="E1699" s="347">
        <v>7161893.6111000003</v>
      </c>
      <c r="F1699" s="348">
        <v>665795.29359999998</v>
      </c>
      <c r="G1699" s="348">
        <v>898.74300000000005</v>
      </c>
      <c r="H1699" s="421">
        <f t="shared" si="4322"/>
        <v>1.3771347082692902</v>
      </c>
      <c r="I1699" s="362">
        <f t="shared" si="4323"/>
        <v>6.5122192842397286</v>
      </c>
      <c r="J1699" s="362">
        <f t="shared" si="4324"/>
        <v>-9.9999999997635314E-2</v>
      </c>
      <c r="K1699" s="362">
        <f t="shared" si="4325"/>
        <v>-19.099999999991724</v>
      </c>
      <c r="L1699" s="362">
        <f t="shared" si="4334"/>
        <v>0.19673352975275574</v>
      </c>
      <c r="M1699" s="362">
        <f t="shared" si="4326"/>
        <v>1.4285714285376474E-2</v>
      </c>
      <c r="N1699" s="361" t="str">
        <f t="shared" si="4327"/>
        <v>OK</v>
      </c>
      <c r="O1699" s="361" t="str">
        <f t="shared" si="4328"/>
        <v>OK</v>
      </c>
      <c r="P1699" s="361" t="str">
        <f t="shared" si="4329"/>
        <v>COND. MIN.</v>
      </c>
      <c r="Q1699" s="361" t="str">
        <f t="shared" si="4316"/>
        <v>COND. MIN.</v>
      </c>
      <c r="R1699" s="625"/>
      <c r="S1699" s="625"/>
      <c r="T1699" s="625"/>
      <c r="U1699" s="625"/>
      <c r="V1699" s="356">
        <f t="shared" si="4317"/>
        <v>-0.16999999061226845</v>
      </c>
      <c r="W1699" s="356">
        <f t="shared" si="4318"/>
        <v>-6.5100000007078052</v>
      </c>
      <c r="X1699" s="361" t="str">
        <f t="shared" si="4330"/>
        <v>SUL</v>
      </c>
      <c r="Y1699" s="361" t="str">
        <f t="shared" si="4331"/>
        <v>OESTE</v>
      </c>
      <c r="Z1699" s="361" t="str">
        <f t="shared" si="4332"/>
        <v>SUDOESTE</v>
      </c>
      <c r="AA1699" s="358">
        <f t="shared" si="4319"/>
        <v>1</v>
      </c>
      <c r="AB1699" s="359">
        <f t="shared" si="4333"/>
        <v>90</v>
      </c>
      <c r="AC1699" s="360"/>
    </row>
    <row r="1700" spans="1:29" ht="17.25" customHeight="1" x14ac:dyDescent="0.25">
      <c r="A1700" s="345" t="str">
        <f t="shared" si="4321"/>
        <v>MS 402</v>
      </c>
      <c r="B1700" s="661">
        <f t="shared" si="4335"/>
        <v>15</v>
      </c>
      <c r="C1700" s="661" t="str">
        <f t="shared" si="4336"/>
        <v>MS 402-15</v>
      </c>
      <c r="D1700" s="346">
        <f t="shared" si="4312"/>
        <v>41400</v>
      </c>
      <c r="E1700" s="347">
        <v>7161893.6113</v>
      </c>
      <c r="F1700" s="348">
        <v>665795.29339999997</v>
      </c>
      <c r="G1700" s="348">
        <v>898.74</v>
      </c>
      <c r="H1700" s="421">
        <f t="shared" si="4322"/>
        <v>2.8284247895484428E-2</v>
      </c>
      <c r="I1700" s="362">
        <f t="shared" si="4323"/>
        <v>6.5317225927795137</v>
      </c>
      <c r="J1700" s="362">
        <f t="shared" si="4324"/>
        <v>-0.30000000000427463</v>
      </c>
      <c r="K1700" s="362">
        <f t="shared" si="4325"/>
        <v>-19.399999999995998</v>
      </c>
      <c r="L1700" s="362">
        <f t="shared" si="4334"/>
        <v>2.8284247895484426E-3</v>
      </c>
      <c r="M1700" s="362">
        <f t="shared" si="4326"/>
        <v>3.0000000000427463E-2</v>
      </c>
      <c r="N1700" s="361" t="str">
        <f t="shared" si="4327"/>
        <v>OK</v>
      </c>
      <c r="O1700" s="361" t="str">
        <f t="shared" si="4328"/>
        <v>OK</v>
      </c>
      <c r="P1700" s="361" t="str">
        <f t="shared" si="4329"/>
        <v>COND. MIN.</v>
      </c>
      <c r="Q1700" s="361" t="str">
        <f t="shared" si="4316"/>
        <v>COND. MIN.</v>
      </c>
      <c r="R1700" s="625"/>
      <c r="S1700" s="625"/>
      <c r="T1700" s="625"/>
      <c r="U1700" s="625"/>
      <c r="V1700" s="356">
        <f t="shared" si="4317"/>
        <v>-0.15000002458691597</v>
      </c>
      <c r="W1700" s="356">
        <f t="shared" si="4318"/>
        <v>-6.5300000016577542</v>
      </c>
      <c r="X1700" s="361" t="str">
        <f t="shared" si="4330"/>
        <v>SUL</v>
      </c>
      <c r="Y1700" s="361" t="str">
        <f t="shared" si="4331"/>
        <v>OESTE</v>
      </c>
      <c r="Z1700" s="361" t="str">
        <f t="shared" si="4332"/>
        <v>SUDOESTE</v>
      </c>
      <c r="AA1700" s="358">
        <f t="shared" si="4319"/>
        <v>1</v>
      </c>
      <c r="AB1700" s="359">
        <f t="shared" si="4333"/>
        <v>90</v>
      </c>
      <c r="AC1700" s="360"/>
    </row>
    <row r="1701" spans="1:29" ht="17.25" customHeight="1" x14ac:dyDescent="0.25">
      <c r="A1701" s="345" t="str">
        <f t="shared" si="4321"/>
        <v>MS 402</v>
      </c>
      <c r="B1701" s="661">
        <f t="shared" si="4335"/>
        <v>16</v>
      </c>
      <c r="C1701" s="661" t="str">
        <f t="shared" si="4336"/>
        <v>MS 402-16</v>
      </c>
      <c r="D1701" s="346">
        <f t="shared" si="4312"/>
        <v>41404</v>
      </c>
      <c r="E1701" s="347">
        <v>7161893.6140999999</v>
      </c>
      <c r="F1701" s="348">
        <v>665795.29110000003</v>
      </c>
      <c r="G1701" s="348">
        <v>898.71199999999999</v>
      </c>
      <c r="H1701" s="421">
        <f t="shared" si="4322"/>
        <v>0.36235340677528838</v>
      </c>
      <c r="I1701" s="362">
        <f t="shared" si="4323"/>
        <v>6.761249878907913</v>
      </c>
      <c r="J1701" s="362">
        <f t="shared" si="4324"/>
        <v>-2.8000000000020009</v>
      </c>
      <c r="K1701" s="362">
        <f t="shared" si="4325"/>
        <v>-22.199999999997999</v>
      </c>
      <c r="L1701" s="362">
        <f t="shared" si="4334"/>
        <v>9.0588351693822095E-2</v>
      </c>
      <c r="M1701" s="362">
        <f t="shared" si="4326"/>
        <v>0.70000000000050022</v>
      </c>
      <c r="N1701" s="361" t="str">
        <f t="shared" si="4327"/>
        <v>OK</v>
      </c>
      <c r="O1701" s="361" t="str">
        <f t="shared" si="4328"/>
        <v>ATENÇÃO</v>
      </c>
      <c r="P1701" s="361" t="str">
        <f t="shared" si="4329"/>
        <v>COND. MIN.</v>
      </c>
      <c r="Q1701" s="361" t="str">
        <f t="shared" si="4316"/>
        <v>COND. MIN.</v>
      </c>
      <c r="R1701" s="625"/>
      <c r="S1701" s="625"/>
      <c r="T1701" s="625"/>
      <c r="U1701" s="625"/>
      <c r="V1701" s="356">
        <f t="shared" si="4317"/>
        <v>0.12999996542930603</v>
      </c>
      <c r="W1701" s="356">
        <f t="shared" si="4318"/>
        <v>-6.7599999951198697</v>
      </c>
      <c r="X1701" s="361" t="str">
        <f t="shared" si="4330"/>
        <v>NORTE</v>
      </c>
      <c r="Y1701" s="361" t="str">
        <f t="shared" si="4331"/>
        <v>OESTE</v>
      </c>
      <c r="Z1701" s="361" t="str">
        <f t="shared" si="4332"/>
        <v>NOROESTE</v>
      </c>
      <c r="AA1701" s="358">
        <f t="shared" si="4319"/>
        <v>1</v>
      </c>
      <c r="AB1701" s="359">
        <f t="shared" si="4333"/>
        <v>90</v>
      </c>
      <c r="AC1701" s="360"/>
    </row>
    <row r="1702" spans="1:29" ht="17.25" customHeight="1" x14ac:dyDescent="0.25">
      <c r="A1702" s="345" t="str">
        <f t="shared" si="4321"/>
        <v>MS 402</v>
      </c>
      <c r="B1702" s="661">
        <f t="shared" si="4335"/>
        <v>17</v>
      </c>
      <c r="C1702" s="661" t="str">
        <f t="shared" si="4336"/>
        <v>MS 402-17</v>
      </c>
      <c r="D1702" s="346">
        <f t="shared" si="4312"/>
        <v>41411</v>
      </c>
      <c r="E1702" s="347">
        <v>7161893.5888</v>
      </c>
      <c r="F1702" s="348">
        <v>665795.31149999995</v>
      </c>
      <c r="G1702" s="348">
        <v>898.65099999999995</v>
      </c>
      <c r="H1702" s="421">
        <f t="shared" si="4322"/>
        <v>3.2499999843824368</v>
      </c>
      <c r="I1702" s="362">
        <f t="shared" si="4323"/>
        <v>5.2951298500079327</v>
      </c>
      <c r="J1702" s="362">
        <f t="shared" si="4324"/>
        <v>-6.100000000003547</v>
      </c>
      <c r="K1702" s="362">
        <f t="shared" si="4325"/>
        <v>-28.300000000001546</v>
      </c>
      <c r="L1702" s="362">
        <f t="shared" si="4334"/>
        <v>0.46428571205463381</v>
      </c>
      <c r="M1702" s="362">
        <f t="shared" si="4326"/>
        <v>0.87142857142907815</v>
      </c>
      <c r="N1702" s="361" t="str">
        <f t="shared" si="4327"/>
        <v>ATENÇÃO</v>
      </c>
      <c r="O1702" s="361" t="str">
        <f t="shared" si="4328"/>
        <v>ATENÇÃO</v>
      </c>
      <c r="P1702" s="361" t="str">
        <f t="shared" si="4329"/>
        <v>COND. MIN.</v>
      </c>
      <c r="Q1702" s="361" t="str">
        <f t="shared" si="4316"/>
        <v>COND. MIN.</v>
      </c>
      <c r="R1702" s="625"/>
      <c r="S1702" s="625"/>
      <c r="T1702" s="625"/>
      <c r="U1702" s="625"/>
      <c r="V1702" s="356">
        <f t="shared" si="4317"/>
        <v>-2.4000000208616257</v>
      </c>
      <c r="W1702" s="356">
        <f t="shared" si="4318"/>
        <v>-4.7200000029988587</v>
      </c>
      <c r="X1702" s="361" t="str">
        <f t="shared" si="4330"/>
        <v>SUL</v>
      </c>
      <c r="Y1702" s="361" t="str">
        <f t="shared" si="4331"/>
        <v>OESTE</v>
      </c>
      <c r="Z1702" s="361" t="str">
        <f t="shared" si="4332"/>
        <v>SUDOESTE</v>
      </c>
      <c r="AA1702" s="358">
        <f t="shared" si="4319"/>
        <v>0.89056603773584908</v>
      </c>
      <c r="AB1702" s="359">
        <f t="shared" si="4333"/>
        <v>62.944461316375218</v>
      </c>
      <c r="AC1702" s="360"/>
    </row>
    <row r="1703" spans="1:29" ht="17.25" customHeight="1" x14ac:dyDescent="0.25">
      <c r="A1703" s="345" t="str">
        <f t="shared" si="4321"/>
        <v>MS 402</v>
      </c>
      <c r="B1703" s="661">
        <f t="shared" si="4335"/>
        <v>18</v>
      </c>
      <c r="C1703" s="661" t="str">
        <f t="shared" si="4336"/>
        <v>MS 402-18</v>
      </c>
      <c r="D1703" s="346">
        <f t="shared" si="4312"/>
        <v>41418</v>
      </c>
      <c r="E1703" s="347">
        <v>7161893.6034000004</v>
      </c>
      <c r="F1703" s="348">
        <v>665795.27659999998</v>
      </c>
      <c r="G1703" s="348">
        <v>898.72799999999995</v>
      </c>
      <c r="H1703" s="421">
        <f t="shared" si="4322"/>
        <v>3.7830807656352321</v>
      </c>
      <c r="I1703" s="362">
        <f t="shared" si="4323"/>
        <v>8.2636372121418411</v>
      </c>
      <c r="J1703" s="362">
        <f t="shared" si="4324"/>
        <v>7.6999999999998181</v>
      </c>
      <c r="K1703" s="362">
        <f t="shared" si="4325"/>
        <v>-20.600000000001728</v>
      </c>
      <c r="L1703" s="362">
        <f t="shared" si="4334"/>
        <v>0.5404401093764617</v>
      </c>
      <c r="M1703" s="362">
        <f t="shared" si="4326"/>
        <v>1.0999999999999741</v>
      </c>
      <c r="N1703" s="361" t="str">
        <f t="shared" si="4327"/>
        <v>ATENÇÃO</v>
      </c>
      <c r="O1703" s="361" t="str">
        <f t="shared" si="4328"/>
        <v>ALERTA</v>
      </c>
      <c r="P1703" s="361" t="str">
        <f t="shared" si="4329"/>
        <v>COND. MIN.</v>
      </c>
      <c r="Q1703" s="361" t="str">
        <f t="shared" si="4316"/>
        <v>COND. MIN.</v>
      </c>
      <c r="R1703" s="625"/>
      <c r="S1703" s="625"/>
      <c r="T1703" s="625"/>
      <c r="U1703" s="625"/>
      <c r="V1703" s="356">
        <f t="shared" si="4317"/>
        <v>-0.93999998643994331</v>
      </c>
      <c r="W1703" s="356">
        <f t="shared" si="4318"/>
        <v>-8.2099999999627471</v>
      </c>
      <c r="X1703" s="361" t="str">
        <f t="shared" si="4330"/>
        <v>SUL</v>
      </c>
      <c r="Y1703" s="361" t="str">
        <f t="shared" si="4331"/>
        <v>OESTE</v>
      </c>
      <c r="Z1703" s="361" t="str">
        <f t="shared" si="4332"/>
        <v>SUDOESTE</v>
      </c>
      <c r="AA1703" s="358">
        <f t="shared" si="4319"/>
        <v>0.99394673123486699</v>
      </c>
      <c r="AB1703" s="359">
        <f t="shared" si="4333"/>
        <v>83.692577436367088</v>
      </c>
      <c r="AC1703" s="360"/>
    </row>
    <row r="1704" spans="1:29" ht="17.25" customHeight="1" x14ac:dyDescent="0.25">
      <c r="A1704" s="345" t="str">
        <f t="shared" si="4321"/>
        <v>MS 402</v>
      </c>
      <c r="B1704" s="661">
        <f t="shared" si="4335"/>
        <v>19</v>
      </c>
      <c r="C1704" s="661" t="str">
        <f t="shared" si="4336"/>
        <v>MS 402-19</v>
      </c>
      <c r="D1704" s="346">
        <f t="shared" si="4312"/>
        <v>41425</v>
      </c>
      <c r="E1704" s="347">
        <v>7161893.6176000005</v>
      </c>
      <c r="F1704" s="348">
        <v>665795.29240000003</v>
      </c>
      <c r="G1704" s="348">
        <v>898.66099999999994</v>
      </c>
      <c r="H1704" s="421">
        <f t="shared" si="4322"/>
        <v>2.1243352001649338</v>
      </c>
      <c r="I1704" s="362">
        <f t="shared" si="4323"/>
        <v>6.647352853014767</v>
      </c>
      <c r="J1704" s="362">
        <f t="shared" si="4324"/>
        <v>-6.7000000000007276</v>
      </c>
      <c r="K1704" s="362">
        <f t="shared" si="4325"/>
        <v>-27.300000000002456</v>
      </c>
      <c r="L1704" s="362">
        <f t="shared" si="4334"/>
        <v>0.30347645716641913</v>
      </c>
      <c r="M1704" s="362">
        <f t="shared" si="4326"/>
        <v>0.9571428571429611</v>
      </c>
      <c r="N1704" s="361" t="str">
        <f t="shared" si="4327"/>
        <v>ATENÇÃO</v>
      </c>
      <c r="O1704" s="361" t="str">
        <f t="shared" si="4328"/>
        <v>ATENÇÃO</v>
      </c>
      <c r="P1704" s="361" t="str">
        <f t="shared" si="4329"/>
        <v>COND. MIN.</v>
      </c>
      <c r="Q1704" s="361" t="str">
        <f t="shared" si="4316"/>
        <v>COND. MIN.</v>
      </c>
      <c r="R1704" s="625"/>
      <c r="S1704" s="625"/>
      <c r="T1704" s="625"/>
      <c r="U1704" s="625"/>
      <c r="V1704" s="356">
        <f t="shared" si="4317"/>
        <v>0.48000002279877663</v>
      </c>
      <c r="W1704" s="356">
        <f t="shared" si="4318"/>
        <v>-6.6299999947659671</v>
      </c>
      <c r="X1704" s="361" t="str">
        <f t="shared" si="4330"/>
        <v>NORTE</v>
      </c>
      <c r="Y1704" s="361" t="str">
        <f t="shared" si="4331"/>
        <v>OESTE</v>
      </c>
      <c r="Z1704" s="361" t="str">
        <f t="shared" si="4332"/>
        <v>NOROESTE</v>
      </c>
      <c r="AA1704" s="358">
        <f t="shared" si="4319"/>
        <v>0.99699248120300743</v>
      </c>
      <c r="AB1704" s="359">
        <f t="shared" si="4333"/>
        <v>85.555215483139946</v>
      </c>
      <c r="AC1704" s="360"/>
    </row>
    <row r="1705" spans="1:29" ht="17.25" customHeight="1" x14ac:dyDescent="0.25">
      <c r="A1705" s="345" t="str">
        <f t="shared" si="4321"/>
        <v>MS 402</v>
      </c>
      <c r="B1705" s="661">
        <f t="shared" si="4335"/>
        <v>20</v>
      </c>
      <c r="C1705" s="661" t="str">
        <f t="shared" si="4336"/>
        <v>MS 402-20</v>
      </c>
      <c r="D1705" s="346">
        <f t="shared" si="4312"/>
        <v>41432</v>
      </c>
      <c r="E1705" s="347">
        <v>7161893.6316999998</v>
      </c>
      <c r="F1705" s="348">
        <v>665795.28240000003</v>
      </c>
      <c r="G1705" s="348">
        <v>898.71600000000001</v>
      </c>
      <c r="H1705" s="421">
        <f t="shared" si="4322"/>
        <v>1.7286121060513047</v>
      </c>
      <c r="I1705" s="362">
        <f t="shared" si="4323"/>
        <v>7.8605979268510175</v>
      </c>
      <c r="J1705" s="362">
        <f t="shared" si="4324"/>
        <v>5.5000000000063665</v>
      </c>
      <c r="K1705" s="362">
        <f t="shared" si="4325"/>
        <v>-21.799999999996089</v>
      </c>
      <c r="L1705" s="362">
        <f t="shared" si="4334"/>
        <v>0.24694458657875781</v>
      </c>
      <c r="M1705" s="362">
        <f t="shared" si="4326"/>
        <v>0.78571428571519519</v>
      </c>
      <c r="N1705" s="361" t="str">
        <f t="shared" si="4327"/>
        <v>OK</v>
      </c>
      <c r="O1705" s="361" t="str">
        <f t="shared" si="4328"/>
        <v>ATENÇÃO</v>
      </c>
      <c r="P1705" s="361" t="str">
        <f t="shared" si="4329"/>
        <v>COND. MIN.</v>
      </c>
      <c r="Q1705" s="361" t="str">
        <f t="shared" si="4316"/>
        <v>COND. MIN.</v>
      </c>
      <c r="R1705" s="625"/>
      <c r="S1705" s="625"/>
      <c r="T1705" s="625"/>
      <c r="U1705" s="625"/>
      <c r="V1705" s="356">
        <f t="shared" si="4317"/>
        <v>1.8899999558925629</v>
      </c>
      <c r="W1705" s="356">
        <f t="shared" si="4318"/>
        <v>-7.6299999956972897</v>
      </c>
      <c r="X1705" s="361" t="str">
        <f t="shared" si="4330"/>
        <v>NORTE</v>
      </c>
      <c r="Y1705" s="361" t="str">
        <f t="shared" si="4331"/>
        <v>OESTE</v>
      </c>
      <c r="Z1705" s="361" t="str">
        <f t="shared" si="4332"/>
        <v>NOROESTE</v>
      </c>
      <c r="AA1705" s="358">
        <f t="shared" si="4319"/>
        <v>0.97073791348600502</v>
      </c>
      <c r="AB1705" s="359">
        <f t="shared" si="4333"/>
        <v>76.105112555858</v>
      </c>
      <c r="AC1705" s="360"/>
    </row>
    <row r="1706" spans="1:29" ht="17.25" customHeight="1" x14ac:dyDescent="0.25">
      <c r="A1706" s="345" t="str">
        <f t="shared" si="4321"/>
        <v>MS 402</v>
      </c>
      <c r="B1706" s="661">
        <f t="shared" si="4335"/>
        <v>21</v>
      </c>
      <c r="C1706" s="661" t="str">
        <f t="shared" si="4336"/>
        <v>MS 402-21</v>
      </c>
      <c r="D1706" s="346">
        <f t="shared" si="4312"/>
        <v>41439</v>
      </c>
      <c r="E1706" s="347">
        <v>7161893.6140999999</v>
      </c>
      <c r="F1706" s="348">
        <v>665795.24309999996</v>
      </c>
      <c r="G1706" s="348">
        <v>898.65300000000002</v>
      </c>
      <c r="H1706" s="421">
        <f t="shared" si="4322"/>
        <v>4.3061003257390054</v>
      </c>
      <c r="I1706" s="362">
        <f t="shared" si="4323"/>
        <v>11.560730947278719</v>
      </c>
      <c r="J1706" s="362">
        <f t="shared" si="4324"/>
        <v>-6.2999999999988177</v>
      </c>
      <c r="K1706" s="362">
        <f t="shared" si="4325"/>
        <v>-28.099999999994907</v>
      </c>
      <c r="L1706" s="362">
        <f t="shared" si="4334"/>
        <v>0.6151571893912865</v>
      </c>
      <c r="M1706" s="362">
        <f t="shared" si="4326"/>
        <v>0.89999999999983105</v>
      </c>
      <c r="N1706" s="361" t="str">
        <f t="shared" si="4327"/>
        <v>ATENÇÃO</v>
      </c>
      <c r="O1706" s="361" t="str">
        <f t="shared" si="4328"/>
        <v>ATENÇÃO</v>
      </c>
      <c r="P1706" s="361" t="str">
        <f t="shared" si="4329"/>
        <v>COND. MIN.</v>
      </c>
      <c r="Q1706" s="361" t="str">
        <f t="shared" si="4316"/>
        <v>COND. MIN.</v>
      </c>
      <c r="R1706" s="625"/>
      <c r="S1706" s="625"/>
      <c r="T1706" s="625"/>
      <c r="U1706" s="625"/>
      <c r="V1706" s="356">
        <f t="shared" si="4317"/>
        <v>0.12999996542930603</v>
      </c>
      <c r="W1706" s="356">
        <f t="shared" si="4318"/>
        <v>-11.560000001918525</v>
      </c>
      <c r="X1706" s="361" t="str">
        <f t="shared" si="4330"/>
        <v>NORTE</v>
      </c>
      <c r="Y1706" s="361" t="str">
        <f t="shared" si="4331"/>
        <v>OESTE</v>
      </c>
      <c r="Z1706" s="361" t="str">
        <f t="shared" si="4332"/>
        <v>NOROESTE</v>
      </c>
      <c r="AA1706" s="358">
        <f t="shared" si="4319"/>
        <v>1</v>
      </c>
      <c r="AB1706" s="359">
        <f t="shared" si="4333"/>
        <v>90</v>
      </c>
      <c r="AC1706" s="360"/>
    </row>
    <row r="1707" spans="1:29" ht="17.25" customHeight="1" x14ac:dyDescent="0.25">
      <c r="A1707" s="345" t="str">
        <f t="shared" si="4321"/>
        <v>MS 402</v>
      </c>
      <c r="B1707" s="661">
        <f t="shared" si="4335"/>
        <v>22</v>
      </c>
      <c r="C1707" s="661" t="str">
        <f t="shared" si="4336"/>
        <v>MS 402-22</v>
      </c>
      <c r="D1707" s="346">
        <f t="shared" si="4312"/>
        <v>41446</v>
      </c>
      <c r="E1707" s="347">
        <v>7161893.6102999998</v>
      </c>
      <c r="F1707" s="348">
        <v>665795.27760000003</v>
      </c>
      <c r="G1707" s="348">
        <v>898.69399999999996</v>
      </c>
      <c r="H1707" s="421">
        <f t="shared" si="4322"/>
        <v>3.4708644530055919</v>
      </c>
      <c r="I1707" s="362">
        <f t="shared" si="4323"/>
        <v>8.1138523490906582</v>
      </c>
      <c r="J1707" s="362">
        <f t="shared" si="4324"/>
        <v>4.0999999999939973</v>
      </c>
      <c r="K1707" s="362">
        <f t="shared" si="4325"/>
        <v>-24.000000000000909</v>
      </c>
      <c r="L1707" s="362">
        <f t="shared" si="4334"/>
        <v>0.49583777900079884</v>
      </c>
      <c r="M1707" s="362">
        <f t="shared" si="4326"/>
        <v>0.58571428571342821</v>
      </c>
      <c r="N1707" s="361" t="str">
        <f t="shared" si="4327"/>
        <v>ATENÇÃO</v>
      </c>
      <c r="O1707" s="361" t="str">
        <f t="shared" si="4328"/>
        <v>ATENÇÃO</v>
      </c>
      <c r="P1707" s="361" t="str">
        <f t="shared" si="4329"/>
        <v>COND. MIN.</v>
      </c>
      <c r="Q1707" s="361" t="str">
        <f t="shared" si="4316"/>
        <v>COND. MIN.</v>
      </c>
      <c r="R1707" s="625"/>
      <c r="S1707" s="625"/>
      <c r="T1707" s="625"/>
      <c r="U1707" s="625"/>
      <c r="V1707" s="356">
        <f t="shared" si="4317"/>
        <v>-0.25000004097819328</v>
      </c>
      <c r="W1707" s="356">
        <f t="shared" si="4318"/>
        <v>-8.109999995213002</v>
      </c>
      <c r="X1707" s="361" t="str">
        <f t="shared" si="4330"/>
        <v>SUL</v>
      </c>
      <c r="Y1707" s="361" t="str">
        <f t="shared" si="4331"/>
        <v>OESTE</v>
      </c>
      <c r="Z1707" s="361" t="str">
        <f t="shared" si="4332"/>
        <v>SUDOESTE</v>
      </c>
      <c r="AA1707" s="358">
        <f t="shared" si="4319"/>
        <v>1</v>
      </c>
      <c r="AB1707" s="359">
        <f t="shared" si="4333"/>
        <v>90</v>
      </c>
      <c r="AC1707" s="360"/>
    </row>
    <row r="1708" spans="1:29" ht="17.25" customHeight="1" x14ac:dyDescent="0.25">
      <c r="A1708" s="345" t="str">
        <f t="shared" si="4321"/>
        <v>MS 402</v>
      </c>
      <c r="B1708" s="661">
        <f t="shared" si="4335"/>
        <v>23</v>
      </c>
      <c r="C1708" s="661" t="str">
        <f t="shared" si="4336"/>
        <v>MS 402-23</v>
      </c>
      <c r="D1708" s="346">
        <f t="shared" si="4312"/>
        <v>41456</v>
      </c>
      <c r="E1708" s="347">
        <v>7161893.5933999997</v>
      </c>
      <c r="F1708" s="348">
        <v>665795.20169999998</v>
      </c>
      <c r="G1708" s="348">
        <v>898.65599999999995</v>
      </c>
      <c r="H1708" s="421">
        <f t="shared" si="4322"/>
        <v>7.775872950187761</v>
      </c>
      <c r="I1708" s="362">
        <f t="shared" si="4323"/>
        <v>15.819405811928775</v>
      </c>
      <c r="J1708" s="362">
        <f t="shared" si="4324"/>
        <v>-3.8000000000010914</v>
      </c>
      <c r="K1708" s="362">
        <f t="shared" si="4325"/>
        <v>-27.800000000002001</v>
      </c>
      <c r="L1708" s="362">
        <f t="shared" si="4334"/>
        <v>0.7775872950187761</v>
      </c>
      <c r="M1708" s="362">
        <f t="shared" si="4326"/>
        <v>0.38000000000010914</v>
      </c>
      <c r="N1708" s="361" t="str">
        <f t="shared" si="4327"/>
        <v>ATENÇÃO</v>
      </c>
      <c r="O1708" s="361" t="str">
        <f t="shared" si="4328"/>
        <v>ATENÇÃO</v>
      </c>
      <c r="P1708" s="361" t="str">
        <f t="shared" si="4329"/>
        <v>COND. MIN.</v>
      </c>
      <c r="Q1708" s="361" t="str">
        <f t="shared" si="4316"/>
        <v>COND. MIN.</v>
      </c>
      <c r="R1708" s="625"/>
      <c r="S1708" s="625"/>
      <c r="T1708" s="625"/>
      <c r="U1708" s="625"/>
      <c r="V1708" s="356">
        <f t="shared" si="4317"/>
        <v>-1.940000057220459</v>
      </c>
      <c r="W1708" s="356">
        <f t="shared" si="4318"/>
        <v>-15.700000000651926</v>
      </c>
      <c r="X1708" s="361" t="str">
        <f t="shared" si="4330"/>
        <v>SUL</v>
      </c>
      <c r="Y1708" s="361" t="str">
        <f t="shared" si="4331"/>
        <v>OESTE</v>
      </c>
      <c r="Z1708" s="361" t="str">
        <f t="shared" si="4332"/>
        <v>SUDOESTE</v>
      </c>
      <c r="AA1708" s="358">
        <f t="shared" si="4319"/>
        <v>0.99241466498103659</v>
      </c>
      <c r="AB1708" s="359">
        <f t="shared" si="4333"/>
        <v>82.938451948729266</v>
      </c>
      <c r="AC1708" s="360"/>
    </row>
    <row r="1709" spans="1:29" ht="17.25" customHeight="1" x14ac:dyDescent="0.25">
      <c r="A1709" s="345" t="str">
        <f t="shared" si="4321"/>
        <v>MS 402</v>
      </c>
      <c r="B1709" s="661">
        <f t="shared" si="4335"/>
        <v>24</v>
      </c>
      <c r="C1709" s="661" t="str">
        <f t="shared" si="4336"/>
        <v>MS 402-24</v>
      </c>
      <c r="D1709" s="346">
        <f t="shared" si="4312"/>
        <v>41460</v>
      </c>
      <c r="E1709" s="347">
        <v>7161893.5943</v>
      </c>
      <c r="F1709" s="348">
        <v>665795.1655</v>
      </c>
      <c r="G1709" s="348">
        <v>898.625</v>
      </c>
      <c r="H1709" s="421">
        <f t="shared" si="4322"/>
        <v>3.6211186098481991</v>
      </c>
      <c r="I1709" s="362">
        <f t="shared" si="4323"/>
        <v>19.408371905179596</v>
      </c>
      <c r="J1709" s="362">
        <f t="shared" si="4324"/>
        <v>-3.0999999999949068</v>
      </c>
      <c r="K1709" s="362">
        <f t="shared" si="4325"/>
        <v>-30.899999999996908</v>
      </c>
      <c r="L1709" s="362">
        <f t="shared" si="4334"/>
        <v>0.90527965246204978</v>
      </c>
      <c r="M1709" s="362">
        <f t="shared" si="4326"/>
        <v>0.77499999999872671</v>
      </c>
      <c r="N1709" s="361" t="str">
        <f t="shared" si="4327"/>
        <v>ATENÇÃO</v>
      </c>
      <c r="O1709" s="361" t="str">
        <f t="shared" si="4328"/>
        <v>ATENÇÃO</v>
      </c>
      <c r="P1709" s="361" t="str">
        <f t="shared" si="4329"/>
        <v>COND. MIN.</v>
      </c>
      <c r="Q1709" s="361" t="str">
        <f t="shared" si="4316"/>
        <v>COND. MIN.</v>
      </c>
      <c r="R1709" s="625"/>
      <c r="S1709" s="625"/>
      <c r="T1709" s="625"/>
      <c r="U1709" s="625"/>
      <c r="V1709" s="356">
        <f t="shared" si="4317"/>
        <v>-1.8500000238418579</v>
      </c>
      <c r="W1709" s="356">
        <f t="shared" si="4318"/>
        <v>-19.319999997969717</v>
      </c>
      <c r="X1709" s="361" t="str">
        <f t="shared" si="4330"/>
        <v>SUL</v>
      </c>
      <c r="Y1709" s="361" t="str">
        <f t="shared" si="4331"/>
        <v>OESTE</v>
      </c>
      <c r="Z1709" s="361" t="str">
        <f t="shared" si="4332"/>
        <v>SUDOESTE</v>
      </c>
      <c r="AA1709" s="358">
        <f t="shared" si="4319"/>
        <v>0.99536321483771251</v>
      </c>
      <c r="AB1709" s="359">
        <f t="shared" si="4333"/>
        <v>84.480317833729387</v>
      </c>
      <c r="AC1709" s="360"/>
    </row>
    <row r="1710" spans="1:29" ht="17.25" customHeight="1" x14ac:dyDescent="0.25">
      <c r="A1710" s="345" t="str">
        <f t="shared" si="4321"/>
        <v>MS 402</v>
      </c>
      <c r="B1710" s="661">
        <f t="shared" si="4335"/>
        <v>25</v>
      </c>
      <c r="C1710" s="661" t="str">
        <f t="shared" si="4336"/>
        <v>MS 402-25</v>
      </c>
      <c r="D1710" s="346">
        <f t="shared" si="4312"/>
        <v>41467</v>
      </c>
      <c r="E1710" s="347">
        <v>7161893.5990000004</v>
      </c>
      <c r="F1710" s="348">
        <v>665795.11419999995</v>
      </c>
      <c r="G1710" s="348">
        <v>898.60500000000002</v>
      </c>
      <c r="H1710" s="421">
        <f t="shared" si="4322"/>
        <v>5.1514852313489961</v>
      </c>
      <c r="I1710" s="362">
        <f t="shared" si="4323"/>
        <v>24.48891382037446</v>
      </c>
      <c r="J1710" s="362">
        <f t="shared" si="4324"/>
        <v>-1.999999999998181</v>
      </c>
      <c r="K1710" s="362">
        <f t="shared" si="4325"/>
        <v>-32.899999999995089</v>
      </c>
      <c r="L1710" s="362">
        <f t="shared" si="4334"/>
        <v>0.73592646162128517</v>
      </c>
      <c r="M1710" s="362">
        <f t="shared" si="4326"/>
        <v>0.28571428571402585</v>
      </c>
      <c r="N1710" s="361" t="str">
        <f t="shared" si="4327"/>
        <v>ATENÇÃO</v>
      </c>
      <c r="O1710" s="361" t="str">
        <f t="shared" si="4328"/>
        <v>ATENÇÃO</v>
      </c>
      <c r="P1710" s="361" t="str">
        <f t="shared" si="4329"/>
        <v>COND. MIN.</v>
      </c>
      <c r="Q1710" s="361" t="str">
        <f t="shared" si="4316"/>
        <v>COND. MIN.</v>
      </c>
      <c r="R1710" s="625"/>
      <c r="S1710" s="625"/>
      <c r="T1710" s="625"/>
      <c r="U1710" s="625"/>
      <c r="V1710" s="356">
        <f t="shared" si="4317"/>
        <v>-1.3799999840557575</v>
      </c>
      <c r="W1710" s="356">
        <f t="shared" si="4318"/>
        <v>-24.450000002980232</v>
      </c>
      <c r="X1710" s="361" t="str">
        <f t="shared" si="4330"/>
        <v>SUL</v>
      </c>
      <c r="Y1710" s="361" t="str">
        <f t="shared" si="4331"/>
        <v>OESTE</v>
      </c>
      <c r="Z1710" s="361" t="str">
        <f t="shared" si="4332"/>
        <v>SUDOESTE</v>
      </c>
      <c r="AA1710" s="358">
        <f t="shared" si="4319"/>
        <v>0.9983666802776644</v>
      </c>
      <c r="AB1710" s="359">
        <f t="shared" si="4333"/>
        <v>86.724841194446697</v>
      </c>
      <c r="AC1710" s="360"/>
    </row>
    <row r="1711" spans="1:29" ht="17.25" customHeight="1" x14ac:dyDescent="0.25">
      <c r="A1711" s="345" t="str">
        <f t="shared" si="4321"/>
        <v>MS 402</v>
      </c>
      <c r="B1711" s="661">
        <f t="shared" si="4335"/>
        <v>26</v>
      </c>
      <c r="C1711" s="661" t="str">
        <f t="shared" si="4336"/>
        <v>MS 402-26</v>
      </c>
      <c r="D1711" s="346">
        <f t="shared" si="4312"/>
        <v>41477</v>
      </c>
      <c r="E1711" s="347">
        <v>7161893.6131999996</v>
      </c>
      <c r="F1711" s="348">
        <v>665795.04</v>
      </c>
      <c r="G1711" s="348">
        <v>898.52300000000002</v>
      </c>
      <c r="H1711" s="421">
        <f t="shared" si="4322"/>
        <v>7.5546541705262236</v>
      </c>
      <c r="I1711" s="362">
        <f t="shared" si="4323"/>
        <v>31.870025096405442</v>
      </c>
      <c r="J1711" s="362">
        <f t="shared" si="4324"/>
        <v>-8.1999999999993634</v>
      </c>
      <c r="K1711" s="362">
        <f t="shared" si="4325"/>
        <v>-41.099999999994452</v>
      </c>
      <c r="L1711" s="362">
        <f t="shared" si="4334"/>
        <v>0.75546541705262238</v>
      </c>
      <c r="M1711" s="362">
        <f t="shared" si="4326"/>
        <v>0.81999999999993634</v>
      </c>
      <c r="N1711" s="361" t="str">
        <f t="shared" si="4327"/>
        <v>ATENÇÃO</v>
      </c>
      <c r="O1711" s="361" t="str">
        <f t="shared" si="4328"/>
        <v>ATENÇÃO</v>
      </c>
      <c r="P1711" s="361" t="str">
        <f t="shared" si="4329"/>
        <v>COND. MIN.</v>
      </c>
      <c r="Q1711" s="361" t="str">
        <f t="shared" si="4316"/>
        <v>COND. MIN.</v>
      </c>
      <c r="R1711" s="625"/>
      <c r="S1711" s="625"/>
      <c r="T1711" s="625"/>
      <c r="U1711" s="625"/>
      <c r="V1711" s="356">
        <f t="shared" si="4317"/>
        <v>3.9999932050704956E-2</v>
      </c>
      <c r="W1711" s="356">
        <f t="shared" si="4318"/>
        <v>-31.869999994523823</v>
      </c>
      <c r="X1711" s="361" t="str">
        <f t="shared" si="4330"/>
        <v>NORTE</v>
      </c>
      <c r="Y1711" s="361" t="str">
        <f t="shared" si="4331"/>
        <v>OESTE</v>
      </c>
      <c r="Z1711" s="361" t="str">
        <f t="shared" si="4332"/>
        <v>NOROESTE</v>
      </c>
      <c r="AA1711" s="358">
        <f t="shared" si="4319"/>
        <v>1</v>
      </c>
      <c r="AB1711" s="359">
        <f t="shared" si="4333"/>
        <v>90</v>
      </c>
      <c r="AC1711" s="360"/>
    </row>
    <row r="1712" spans="1:29" ht="17.25" customHeight="1" x14ac:dyDescent="0.25">
      <c r="A1712" s="345" t="str">
        <f t="shared" si="4321"/>
        <v>MS 402</v>
      </c>
      <c r="B1712" s="661">
        <f t="shared" si="4335"/>
        <v>27</v>
      </c>
      <c r="C1712" s="661" t="str">
        <f t="shared" si="4336"/>
        <v>MS 402-27</v>
      </c>
      <c r="D1712" s="346">
        <f t="shared" si="4312"/>
        <v>41481</v>
      </c>
      <c r="E1712" s="347">
        <v>7161893.6196999997</v>
      </c>
      <c r="F1712" s="348">
        <v>665795.05160000001</v>
      </c>
      <c r="G1712" s="348">
        <v>898.51199999999994</v>
      </c>
      <c r="H1712" s="421">
        <f t="shared" si="4322"/>
        <v>1.3296992179503326</v>
      </c>
      <c r="I1712" s="362">
        <f t="shared" si="4323"/>
        <v>30.71775056509582</v>
      </c>
      <c r="J1712" s="362">
        <f t="shared" si="4324"/>
        <v>-1.1000000000080945</v>
      </c>
      <c r="K1712" s="362">
        <f t="shared" si="4325"/>
        <v>-42.200000000002547</v>
      </c>
      <c r="L1712" s="362">
        <f t="shared" si="4334"/>
        <v>0.33242480448758316</v>
      </c>
      <c r="M1712" s="362">
        <f t="shared" si="4326"/>
        <v>0.27500000000202363</v>
      </c>
      <c r="N1712" s="361" t="str">
        <f t="shared" si="4327"/>
        <v>ATENÇÃO</v>
      </c>
      <c r="O1712" s="361" t="str">
        <f t="shared" si="4328"/>
        <v>ATENÇÃO</v>
      </c>
      <c r="P1712" s="361" t="str">
        <f t="shared" si="4329"/>
        <v>COND. MIN.</v>
      </c>
      <c r="Q1712" s="361" t="str">
        <f t="shared" si="4316"/>
        <v>COND. MIN.</v>
      </c>
      <c r="R1712" s="625"/>
      <c r="S1712" s="625"/>
      <c r="T1712" s="625"/>
      <c r="U1712" s="625"/>
      <c r="V1712" s="356">
        <f t="shared" si="4317"/>
        <v>0.68999994546175003</v>
      </c>
      <c r="W1712" s="356">
        <f t="shared" si="4318"/>
        <v>-30.709999997634441</v>
      </c>
      <c r="X1712" s="361" t="str">
        <f t="shared" si="4330"/>
        <v>NORTE</v>
      </c>
      <c r="Y1712" s="361" t="str">
        <f t="shared" si="4331"/>
        <v>OESTE</v>
      </c>
      <c r="Z1712" s="361" t="str">
        <f t="shared" si="4332"/>
        <v>NOROESTE</v>
      </c>
      <c r="AA1712" s="358">
        <f t="shared" si="4319"/>
        <v>0.99967447916666674</v>
      </c>
      <c r="AB1712" s="359">
        <f t="shared" si="4333"/>
        <v>88.538028837352073</v>
      </c>
      <c r="AC1712" s="360"/>
    </row>
    <row r="1713" spans="1:29" ht="17.25" customHeight="1" x14ac:dyDescent="0.25">
      <c r="A1713" s="345" t="str">
        <f t="shared" si="4321"/>
        <v>MS 402</v>
      </c>
      <c r="B1713" s="661">
        <f t="shared" si="4335"/>
        <v>28</v>
      </c>
      <c r="C1713" s="661" t="str">
        <f t="shared" si="4336"/>
        <v>MS 402-28</v>
      </c>
      <c r="D1713" s="346">
        <f t="shared" si="4312"/>
        <v>41488</v>
      </c>
      <c r="E1713" s="347">
        <v>7161893.5970000001</v>
      </c>
      <c r="F1713" s="348">
        <v>665795.05189999996</v>
      </c>
      <c r="G1713" s="348">
        <v>898.47199999999998</v>
      </c>
      <c r="H1713" s="421">
        <f t="shared" si="4322"/>
        <v>2.2701981914754787</v>
      </c>
      <c r="I1713" s="362">
        <f t="shared" si="4323"/>
        <v>30.720657547939744</v>
      </c>
      <c r="J1713" s="362">
        <f t="shared" si="4324"/>
        <v>-3.999999999996362</v>
      </c>
      <c r="K1713" s="362">
        <f t="shared" si="4325"/>
        <v>-46.199999999998909</v>
      </c>
      <c r="L1713" s="362">
        <f t="shared" si="4334"/>
        <v>0.32431402735363984</v>
      </c>
      <c r="M1713" s="362">
        <f t="shared" si="4326"/>
        <v>0.5714285714280517</v>
      </c>
      <c r="N1713" s="361" t="str">
        <f t="shared" si="4327"/>
        <v>ATENÇÃO</v>
      </c>
      <c r="O1713" s="361" t="str">
        <f t="shared" si="4328"/>
        <v>ATENÇÃO</v>
      </c>
      <c r="P1713" s="361" t="str">
        <f t="shared" si="4329"/>
        <v>COND. MIN.</v>
      </c>
      <c r="Q1713" s="361" t="str">
        <f t="shared" si="4316"/>
        <v>COND. MIN.</v>
      </c>
      <c r="R1713" s="625"/>
      <c r="S1713" s="625"/>
      <c r="T1713" s="625"/>
      <c r="U1713" s="625"/>
      <c r="V1713" s="356">
        <f t="shared" si="4317"/>
        <v>-1.5800000168383121</v>
      </c>
      <c r="W1713" s="356">
        <f t="shared" si="4318"/>
        <v>-30.680000002030283</v>
      </c>
      <c r="X1713" s="361" t="str">
        <f t="shared" si="4330"/>
        <v>SUL</v>
      </c>
      <c r="Y1713" s="361" t="str">
        <f t="shared" si="4331"/>
        <v>OESTE</v>
      </c>
      <c r="Z1713" s="361" t="str">
        <f t="shared" si="4332"/>
        <v>SUDOESTE</v>
      </c>
      <c r="AA1713" s="358">
        <f t="shared" si="4319"/>
        <v>0.99869791666666674</v>
      </c>
      <c r="AB1713" s="359">
        <f t="shared" si="4333"/>
        <v>87.075819642950052</v>
      </c>
      <c r="AC1713" s="360"/>
    </row>
    <row r="1714" spans="1:29" ht="17.25" customHeight="1" x14ac:dyDescent="0.25">
      <c r="A1714" s="345" t="str">
        <f t="shared" si="4321"/>
        <v>MS 402</v>
      </c>
      <c r="B1714" s="661">
        <f t="shared" si="4335"/>
        <v>29</v>
      </c>
      <c r="C1714" s="661" t="str">
        <f t="shared" si="4336"/>
        <v>MS 402-29</v>
      </c>
      <c r="D1714" s="346">
        <f t="shared" si="4312"/>
        <v>41495</v>
      </c>
      <c r="E1714" s="347">
        <v>7161893.5839</v>
      </c>
      <c r="F1714" s="348">
        <v>665794.99950000003</v>
      </c>
      <c r="G1714" s="348">
        <v>898.49099999999999</v>
      </c>
      <c r="H1714" s="421">
        <f t="shared" si="4322"/>
        <v>5.4012683649331352</v>
      </c>
      <c r="I1714" s="362">
        <f t="shared" si="4323"/>
        <v>36.036072202458932</v>
      </c>
      <c r="J1714" s="362">
        <f t="shared" si="4324"/>
        <v>1.9000000000005457</v>
      </c>
      <c r="K1714" s="362">
        <f t="shared" si="4325"/>
        <v>-44.299999999998363</v>
      </c>
      <c r="L1714" s="362">
        <f t="shared" si="4334"/>
        <v>0.77160976641901935</v>
      </c>
      <c r="M1714" s="362">
        <f t="shared" si="4326"/>
        <v>0.2714285714286494</v>
      </c>
      <c r="N1714" s="361" t="str">
        <f t="shared" si="4327"/>
        <v>ATENÇÃO</v>
      </c>
      <c r="O1714" s="361" t="str">
        <f t="shared" si="4328"/>
        <v>ATENÇÃO</v>
      </c>
      <c r="P1714" s="361" t="str">
        <f t="shared" si="4329"/>
        <v>COND. MIN.</v>
      </c>
      <c r="Q1714" s="361" t="str">
        <f t="shared" si="4316"/>
        <v>COND. MIN.</v>
      </c>
      <c r="R1714" s="625"/>
      <c r="S1714" s="625"/>
      <c r="T1714" s="625"/>
      <c r="U1714" s="625"/>
      <c r="V1714" s="356">
        <f t="shared" si="4317"/>
        <v>-2.8900000266730785</v>
      </c>
      <c r="W1714" s="356">
        <f t="shared" si="4318"/>
        <v>-35.91999999480322</v>
      </c>
      <c r="X1714" s="361" t="str">
        <f t="shared" si="4330"/>
        <v>SUL</v>
      </c>
      <c r="Y1714" s="361" t="str">
        <f t="shared" si="4331"/>
        <v>OESTE</v>
      </c>
      <c r="Z1714" s="361" t="str">
        <f t="shared" si="4332"/>
        <v>SUDOESTE</v>
      </c>
      <c r="AA1714" s="358">
        <f t="shared" si="4319"/>
        <v>0.9966703662597115</v>
      </c>
      <c r="AB1714" s="359">
        <f t="shared" si="4333"/>
        <v>85.323117713382757</v>
      </c>
      <c r="AC1714" s="360"/>
    </row>
    <row r="1715" spans="1:29" ht="17.25" customHeight="1" x14ac:dyDescent="0.25">
      <c r="A1715" s="345" t="str">
        <f t="shared" si="4321"/>
        <v>MS 402</v>
      </c>
      <c r="B1715" s="661">
        <f t="shared" si="4335"/>
        <v>30</v>
      </c>
      <c r="C1715" s="661" t="str">
        <f t="shared" si="4336"/>
        <v>MS 402-30</v>
      </c>
      <c r="D1715" s="346">
        <f t="shared" si="4312"/>
        <v>41502</v>
      </c>
      <c r="E1715" s="347">
        <v>7161893.5926000001</v>
      </c>
      <c r="F1715" s="348">
        <v>665795.02960000001</v>
      </c>
      <c r="G1715" s="348">
        <v>898.47400000000005</v>
      </c>
      <c r="H1715" s="421">
        <f t="shared" si="4322"/>
        <v>3.1332092183413152</v>
      </c>
      <c r="I1715" s="362">
        <f t="shared" si="4323"/>
        <v>32.971935033969473</v>
      </c>
      <c r="J1715" s="362">
        <f t="shared" si="4324"/>
        <v>-1.6999999999939064</v>
      </c>
      <c r="K1715" s="362">
        <f t="shared" si="4325"/>
        <v>-45.999999999992269</v>
      </c>
      <c r="L1715" s="362">
        <f t="shared" si="4334"/>
        <v>0.44760131690590216</v>
      </c>
      <c r="M1715" s="362">
        <f t="shared" si="4326"/>
        <v>0.24285714285627233</v>
      </c>
      <c r="N1715" s="361" t="str">
        <f t="shared" si="4327"/>
        <v>ATENÇÃO</v>
      </c>
      <c r="O1715" s="361" t="str">
        <f t="shared" si="4328"/>
        <v>OK</v>
      </c>
      <c r="P1715" s="361" t="str">
        <f t="shared" si="4329"/>
        <v>COND. MIN.</v>
      </c>
      <c r="Q1715" s="361" t="str">
        <f t="shared" si="4316"/>
        <v>COND. MIN.</v>
      </c>
      <c r="R1715" s="625"/>
      <c r="S1715" s="625"/>
      <c r="T1715" s="625"/>
      <c r="U1715" s="625"/>
      <c r="V1715" s="356">
        <f t="shared" si="4317"/>
        <v>-2.0200000144541264</v>
      </c>
      <c r="W1715" s="356">
        <f t="shared" si="4318"/>
        <v>-32.909999997355044</v>
      </c>
      <c r="X1715" s="361" t="str">
        <f t="shared" si="4330"/>
        <v>SUL</v>
      </c>
      <c r="Y1715" s="361" t="str">
        <f t="shared" si="4331"/>
        <v>OESTE</v>
      </c>
      <c r="Z1715" s="361" t="str">
        <f t="shared" si="4332"/>
        <v>SUDOESTE</v>
      </c>
      <c r="AA1715" s="358">
        <f t="shared" si="4319"/>
        <v>0.99818016378525931</v>
      </c>
      <c r="AB1715" s="359">
        <f t="shared" si="4333"/>
        <v>86.542838515956646</v>
      </c>
      <c r="AC1715" s="360"/>
    </row>
    <row r="1716" spans="1:29" ht="17.25" customHeight="1" x14ac:dyDescent="0.25">
      <c r="A1716" s="345" t="str">
        <f t="shared" si="4321"/>
        <v>MS 402</v>
      </c>
      <c r="B1716" s="661">
        <f t="shared" si="4335"/>
        <v>31</v>
      </c>
      <c r="C1716" s="661" t="str">
        <f t="shared" si="4336"/>
        <v>MS 402-31</v>
      </c>
      <c r="D1716" s="346">
        <f t="shared" si="4312"/>
        <v>41509</v>
      </c>
      <c r="E1716" s="347">
        <v>7161893.5983999996</v>
      </c>
      <c r="F1716" s="348">
        <v>665795.01119999995</v>
      </c>
      <c r="G1716" s="348">
        <v>898.47</v>
      </c>
      <c r="H1716" s="421">
        <f t="shared" si="4322"/>
        <v>1.9292485477915799</v>
      </c>
      <c r="I1716" s="362">
        <f t="shared" si="4323"/>
        <v>34.779823179877233</v>
      </c>
      <c r="J1716" s="362">
        <f t="shared" si="4324"/>
        <v>-0.40000000000190994</v>
      </c>
      <c r="K1716" s="362">
        <f t="shared" si="4325"/>
        <v>-46.399999999994179</v>
      </c>
      <c r="L1716" s="362">
        <f t="shared" si="4334"/>
        <v>0.27560693539879716</v>
      </c>
      <c r="M1716" s="362">
        <f t="shared" si="4326"/>
        <v>5.7142857143129992E-2</v>
      </c>
      <c r="N1716" s="361" t="str">
        <f t="shared" si="4327"/>
        <v>ATENÇÃO</v>
      </c>
      <c r="O1716" s="361" t="str">
        <f t="shared" si="4328"/>
        <v>OK</v>
      </c>
      <c r="P1716" s="361" t="str">
        <f t="shared" si="4329"/>
        <v>COND. MIN.</v>
      </c>
      <c r="Q1716" s="361" t="str">
        <f t="shared" si="4316"/>
        <v>COND. MIN.</v>
      </c>
      <c r="R1716" s="625"/>
      <c r="S1716" s="625"/>
      <c r="T1716" s="625"/>
      <c r="U1716" s="625"/>
      <c r="V1716" s="356">
        <f t="shared" si="4317"/>
        <v>-1.4400000683963299</v>
      </c>
      <c r="W1716" s="356">
        <f t="shared" si="4318"/>
        <v>-34.750000003259629</v>
      </c>
      <c r="X1716" s="361" t="str">
        <f t="shared" si="4330"/>
        <v>SUL</v>
      </c>
      <c r="Y1716" s="361" t="str">
        <f t="shared" si="4331"/>
        <v>OESTE</v>
      </c>
      <c r="Z1716" s="361" t="str">
        <f t="shared" si="4332"/>
        <v>SUDOESTE</v>
      </c>
      <c r="AA1716" s="358">
        <f t="shared" si="4319"/>
        <v>0.99913743530764809</v>
      </c>
      <c r="AB1716" s="359">
        <f t="shared" si="4333"/>
        <v>87.620067219116237</v>
      </c>
      <c r="AC1716" s="360"/>
    </row>
    <row r="1717" spans="1:29" ht="17.25" customHeight="1" x14ac:dyDescent="0.25">
      <c r="A1717" s="345" t="str">
        <f t="shared" si="4321"/>
        <v>MS 402</v>
      </c>
      <c r="B1717" s="661">
        <f t="shared" si="4335"/>
        <v>32</v>
      </c>
      <c r="C1717" s="661" t="str">
        <f t="shared" si="4336"/>
        <v>MS 402-32</v>
      </c>
      <c r="D1717" s="346">
        <f t="shared" si="4312"/>
        <v>41516</v>
      </c>
      <c r="E1717" s="347">
        <v>7161893.585</v>
      </c>
      <c r="F1717" s="348">
        <v>665794.99529999995</v>
      </c>
      <c r="G1717" s="348">
        <v>898.44</v>
      </c>
      <c r="H1717" s="421">
        <f t="shared" si="4322"/>
        <v>2.0793508336269846</v>
      </c>
      <c r="I1717" s="362">
        <f t="shared" si="4323"/>
        <v>36.446179503175586</v>
      </c>
      <c r="J1717" s="362">
        <f t="shared" si="4324"/>
        <v>-2.9999999999972715</v>
      </c>
      <c r="K1717" s="362">
        <f t="shared" si="4325"/>
        <v>-49.399999999991451</v>
      </c>
      <c r="L1717" s="362">
        <f t="shared" si="4334"/>
        <v>0.29705011908956924</v>
      </c>
      <c r="M1717" s="362">
        <f t="shared" si="4326"/>
        <v>0.4285714285710388</v>
      </c>
      <c r="N1717" s="361" t="str">
        <f t="shared" si="4327"/>
        <v>ATENÇÃO</v>
      </c>
      <c r="O1717" s="361" t="str">
        <f t="shared" si="4328"/>
        <v>ATENÇÃO</v>
      </c>
      <c r="P1717" s="361" t="str">
        <f t="shared" si="4329"/>
        <v>COND. MIN.</v>
      </c>
      <c r="Q1717" s="361" t="str">
        <f t="shared" si="4316"/>
        <v>COND. MIN.</v>
      </c>
      <c r="R1717" s="625"/>
      <c r="S1717" s="625"/>
      <c r="T1717" s="625"/>
      <c r="U1717" s="625"/>
      <c r="V1717" s="356">
        <f t="shared" si="4317"/>
        <v>-2.780000027269125</v>
      </c>
      <c r="W1717" s="356">
        <f t="shared" si="4318"/>
        <v>-36.340000003110617</v>
      </c>
      <c r="X1717" s="361" t="str">
        <f t="shared" si="4330"/>
        <v>SUL</v>
      </c>
      <c r="Y1717" s="361" t="str">
        <f t="shared" si="4331"/>
        <v>OESTE</v>
      </c>
      <c r="Z1717" s="361" t="str">
        <f t="shared" si="4332"/>
        <v>SUDOESTE</v>
      </c>
      <c r="AA1717" s="358">
        <f t="shared" si="4319"/>
        <v>0.99698216735253775</v>
      </c>
      <c r="AB1717" s="359">
        <f t="shared" si="4333"/>
        <v>85.547596802414432</v>
      </c>
      <c r="AC1717" s="360"/>
    </row>
    <row r="1718" spans="1:29" ht="17.25" customHeight="1" x14ac:dyDescent="0.25">
      <c r="A1718" s="345" t="str">
        <f t="shared" si="4321"/>
        <v>MS 402</v>
      </c>
      <c r="B1718" s="661">
        <f t="shared" si="4335"/>
        <v>33</v>
      </c>
      <c r="C1718" s="661" t="str">
        <f t="shared" si="4336"/>
        <v>MS 402-33</v>
      </c>
      <c r="D1718" s="346">
        <f t="shared" ref="D1718:D1742" si="4337">D38</f>
        <v>41523</v>
      </c>
      <c r="E1718" s="347">
        <v>7161893.5867999997</v>
      </c>
      <c r="F1718" s="348">
        <v>665794.92229999998</v>
      </c>
      <c r="G1718" s="348">
        <v>898.42499999999995</v>
      </c>
      <c r="H1718" s="421">
        <f t="shared" si="4322"/>
        <v>7.3022188377090043</v>
      </c>
      <c r="I1718" s="362">
        <f t="shared" si="4323"/>
        <v>43.717383274058989</v>
      </c>
      <c r="J1718" s="362">
        <f t="shared" si="4324"/>
        <v>-1.5000000000100044</v>
      </c>
      <c r="K1718" s="362">
        <f t="shared" si="4325"/>
        <v>-50.900000000001455</v>
      </c>
      <c r="L1718" s="362">
        <f t="shared" si="4334"/>
        <v>1.0431741196727149</v>
      </c>
      <c r="M1718" s="362">
        <f t="shared" si="4326"/>
        <v>0.21428571428714349</v>
      </c>
      <c r="N1718" s="361" t="str">
        <f t="shared" si="4327"/>
        <v>ALERTA</v>
      </c>
      <c r="O1718" s="361" t="str">
        <f t="shared" si="4328"/>
        <v>OK</v>
      </c>
      <c r="P1718" s="361" t="str">
        <f t="shared" si="4329"/>
        <v>ATENÇÃO</v>
      </c>
      <c r="Q1718" s="361" t="str">
        <f t="shared" si="4316"/>
        <v>COND. MIN.</v>
      </c>
      <c r="R1718" s="625"/>
      <c r="S1718" s="625"/>
      <c r="T1718" s="625"/>
      <c r="U1718" s="625"/>
      <c r="V1718" s="356">
        <f t="shared" si="4317"/>
        <v>-2.6000000536441803</v>
      </c>
      <c r="W1718" s="356">
        <f t="shared" si="4318"/>
        <v>-43.640000000596046</v>
      </c>
      <c r="X1718" s="361" t="str">
        <f t="shared" si="4330"/>
        <v>SUL</v>
      </c>
      <c r="Y1718" s="361" t="str">
        <f t="shared" si="4331"/>
        <v>OESTE</v>
      </c>
      <c r="Z1718" s="361" t="str">
        <f t="shared" si="4332"/>
        <v>SUDOESTE</v>
      </c>
      <c r="AA1718" s="358">
        <f t="shared" si="4319"/>
        <v>0.99817017383348583</v>
      </c>
      <c r="AB1718" s="359">
        <f t="shared" si="4333"/>
        <v>86.533359608046879</v>
      </c>
      <c r="AC1718" s="360"/>
    </row>
    <row r="1719" spans="1:29" ht="17.25" customHeight="1" x14ac:dyDescent="0.25">
      <c r="A1719" s="345" t="str">
        <f t="shared" si="4321"/>
        <v>MS 402</v>
      </c>
      <c r="B1719" s="661">
        <f t="shared" si="4335"/>
        <v>34</v>
      </c>
      <c r="C1719" s="661" t="str">
        <f t="shared" si="4336"/>
        <v>MS 402-34</v>
      </c>
      <c r="D1719" s="346">
        <f t="shared" si="4337"/>
        <v>41530</v>
      </c>
      <c r="E1719" s="347">
        <v>7161893.5813999996</v>
      </c>
      <c r="F1719" s="348">
        <v>665794.87150000001</v>
      </c>
      <c r="G1719" s="348">
        <v>898.38699999999994</v>
      </c>
      <c r="H1719" s="421">
        <f t="shared" si="4322"/>
        <v>5.1086201642681175</v>
      </c>
      <c r="I1719" s="362">
        <f t="shared" si="4323"/>
        <v>48.821081513753569</v>
      </c>
      <c r="J1719" s="362">
        <f t="shared" si="4324"/>
        <v>-3.8000000000010914</v>
      </c>
      <c r="K1719" s="362">
        <f t="shared" si="4325"/>
        <v>-54.700000000002547</v>
      </c>
      <c r="L1719" s="362">
        <f t="shared" si="4334"/>
        <v>0.72980288060973109</v>
      </c>
      <c r="M1719" s="362">
        <f t="shared" si="4326"/>
        <v>0.5428571428572988</v>
      </c>
      <c r="N1719" s="361" t="str">
        <f t="shared" si="4327"/>
        <v>ATENÇÃO</v>
      </c>
      <c r="O1719" s="361" t="str">
        <f t="shared" si="4328"/>
        <v>ATENÇÃO</v>
      </c>
      <c r="P1719" s="361" t="str">
        <f t="shared" si="4329"/>
        <v>COND. MIN.</v>
      </c>
      <c r="Q1719" s="361" t="str">
        <f t="shared" ref="Q1719:Q1750" si="4338">IF(M1719&lt;=2,"COND. MIN.",IF(AND(2&lt;M1719, M1719&lt;=4),"ATENÇÃO",IF(AND(4&lt;M1719, M1719&lt;=10),"ALERTA","INTERVENÇÃO")))</f>
        <v>COND. MIN.</v>
      </c>
      <c r="R1719" s="625"/>
      <c r="S1719" s="625"/>
      <c r="T1719" s="625"/>
      <c r="U1719" s="625"/>
      <c r="V1719" s="356">
        <f t="shared" ref="V1719:V1750" si="4339">(E1719-$E$1686)*100</f>
        <v>-3.1400000676512718</v>
      </c>
      <c r="W1719" s="356">
        <f t="shared" ref="W1719:W1750" si="4340">(F1719-$F$1686)*100</f>
        <v>-48.719999997410923</v>
      </c>
      <c r="X1719" s="361" t="str">
        <f t="shared" si="4330"/>
        <v>SUL</v>
      </c>
      <c r="Y1719" s="361" t="str">
        <f t="shared" si="4331"/>
        <v>OESTE</v>
      </c>
      <c r="Z1719" s="361" t="str">
        <f t="shared" si="4332"/>
        <v>SUDOESTE</v>
      </c>
      <c r="AA1719" s="358">
        <f t="shared" ref="AA1719:AA1750" si="4341">ABS(ROUND(W1719,2)/ROUND(I1719,2))</f>
        <v>0.99795165915608353</v>
      </c>
      <c r="AB1719" s="359">
        <f t="shared" si="4333"/>
        <v>86.332138716901639</v>
      </c>
      <c r="AC1719" s="360"/>
    </row>
    <row r="1720" spans="1:29" ht="17.25" customHeight="1" x14ac:dyDescent="0.25">
      <c r="A1720" s="345" t="str">
        <f t="shared" si="4321"/>
        <v>MS 402</v>
      </c>
      <c r="B1720" s="661">
        <f t="shared" si="4335"/>
        <v>35</v>
      </c>
      <c r="C1720" s="661" t="str">
        <f t="shared" si="4336"/>
        <v>MS 402-35</v>
      </c>
      <c r="D1720" s="346">
        <f t="shared" si="4337"/>
        <v>41537</v>
      </c>
      <c r="E1720" s="347">
        <v>7161893.5855</v>
      </c>
      <c r="F1720" s="348">
        <v>665794.83140000002</v>
      </c>
      <c r="G1720" s="348">
        <v>898.37099999999998</v>
      </c>
      <c r="H1720" s="421">
        <f t="shared" si="4322"/>
        <v>4.0309056087729678</v>
      </c>
      <c r="I1720" s="362">
        <f t="shared" si="4323"/>
        <v>52.800623099166152</v>
      </c>
      <c r="J1720" s="362">
        <f t="shared" si="4324"/>
        <v>-1.5999999999962711</v>
      </c>
      <c r="K1720" s="362">
        <f t="shared" si="4325"/>
        <v>-56.299999999998818</v>
      </c>
      <c r="L1720" s="362">
        <f t="shared" si="4334"/>
        <v>0.57584365839613827</v>
      </c>
      <c r="M1720" s="362">
        <f t="shared" si="4326"/>
        <v>0.22857142857089588</v>
      </c>
      <c r="N1720" s="361" t="str">
        <f t="shared" si="4327"/>
        <v>ATENÇÃO</v>
      </c>
      <c r="O1720" s="361" t="str">
        <f t="shared" si="4328"/>
        <v>OK</v>
      </c>
      <c r="P1720" s="361" t="str">
        <f t="shared" si="4329"/>
        <v>COND. MIN.</v>
      </c>
      <c r="Q1720" s="361" t="str">
        <f t="shared" si="4338"/>
        <v>COND. MIN.</v>
      </c>
      <c r="R1720" s="625"/>
      <c r="S1720" s="625"/>
      <c r="T1720" s="625"/>
      <c r="U1720" s="625"/>
      <c r="V1720" s="356">
        <f t="shared" si="4339"/>
        <v>-2.7300000190734863</v>
      </c>
      <c r="W1720" s="356">
        <f t="shared" si="4340"/>
        <v>-52.729999995790422</v>
      </c>
      <c r="X1720" s="361" t="str">
        <f t="shared" si="4330"/>
        <v>SUL</v>
      </c>
      <c r="Y1720" s="361" t="str">
        <f t="shared" si="4331"/>
        <v>OESTE</v>
      </c>
      <c r="Z1720" s="361" t="str">
        <f t="shared" si="4332"/>
        <v>SUDOESTE</v>
      </c>
      <c r="AA1720" s="358">
        <f t="shared" si="4341"/>
        <v>0.99867424242424241</v>
      </c>
      <c r="AB1720" s="359">
        <f t="shared" si="4333"/>
        <v>87.049350108893435</v>
      </c>
      <c r="AC1720" s="360"/>
    </row>
    <row r="1721" spans="1:29" ht="17.25" customHeight="1" x14ac:dyDescent="0.25">
      <c r="A1721" s="345" t="str">
        <f t="shared" si="4321"/>
        <v>MS 402</v>
      </c>
      <c r="B1721" s="661">
        <f t="shared" si="4335"/>
        <v>36</v>
      </c>
      <c r="C1721" s="661" t="str">
        <f t="shared" si="4336"/>
        <v>MS 402-36</v>
      </c>
      <c r="D1721" s="346">
        <f t="shared" si="4337"/>
        <v>41544</v>
      </c>
      <c r="E1721" s="347">
        <v>7161893.5723999999</v>
      </c>
      <c r="F1721" s="348">
        <v>665794.78500000003</v>
      </c>
      <c r="G1721" s="348">
        <v>898.35299999999995</v>
      </c>
      <c r="H1721" s="421">
        <f t="shared" si="4322"/>
        <v>4.8213794725508166</v>
      </c>
      <c r="I1721" s="362">
        <f t="shared" si="4323"/>
        <v>57.512072642695401</v>
      </c>
      <c r="J1721" s="362">
        <f t="shared" si="4324"/>
        <v>-1.8000000000029104</v>
      </c>
      <c r="K1721" s="362">
        <f t="shared" si="4325"/>
        <v>-58.100000000001728</v>
      </c>
      <c r="L1721" s="362">
        <f t="shared" si="4334"/>
        <v>0.68876849607868806</v>
      </c>
      <c r="M1721" s="362">
        <f t="shared" si="4326"/>
        <v>0.2571428571432729</v>
      </c>
      <c r="N1721" s="361" t="str">
        <f t="shared" si="4327"/>
        <v>ATENÇÃO</v>
      </c>
      <c r="O1721" s="361" t="str">
        <f t="shared" si="4328"/>
        <v>ATENÇÃO</v>
      </c>
      <c r="P1721" s="361" t="str">
        <f t="shared" si="4329"/>
        <v>COND. MIN.</v>
      </c>
      <c r="Q1721" s="361" t="str">
        <f t="shared" si="4338"/>
        <v>COND. MIN.</v>
      </c>
      <c r="R1721" s="625"/>
      <c r="S1721" s="625"/>
      <c r="T1721" s="625"/>
      <c r="U1721" s="625"/>
      <c r="V1721" s="356">
        <f t="shared" si="4339"/>
        <v>-4.0400000289082527</v>
      </c>
      <c r="W1721" s="356">
        <f t="shared" si="4340"/>
        <v>-57.369999994989485</v>
      </c>
      <c r="X1721" s="361" t="str">
        <f t="shared" si="4330"/>
        <v>SUL</v>
      </c>
      <c r="Y1721" s="361" t="str">
        <f t="shared" si="4331"/>
        <v>OESTE</v>
      </c>
      <c r="Z1721" s="361" t="str">
        <f t="shared" si="4332"/>
        <v>SUDOESTE</v>
      </c>
      <c r="AA1721" s="358">
        <f t="shared" si="4341"/>
        <v>0.99756564075812904</v>
      </c>
      <c r="AB1721" s="359">
        <f t="shared" si="4333"/>
        <v>86.001306598472354</v>
      </c>
      <c r="AC1721" s="360"/>
    </row>
    <row r="1722" spans="1:29" ht="17.25" customHeight="1" x14ac:dyDescent="0.25">
      <c r="A1722" s="345" t="str">
        <f t="shared" si="4321"/>
        <v>MS 402</v>
      </c>
      <c r="B1722" s="661">
        <f t="shared" si="4335"/>
        <v>37</v>
      </c>
      <c r="C1722" s="661" t="str">
        <f t="shared" si="4336"/>
        <v>MS 402-37</v>
      </c>
      <c r="D1722" s="346">
        <f t="shared" si="4337"/>
        <v>41551</v>
      </c>
      <c r="E1722" s="347">
        <v>7161893.5904000001</v>
      </c>
      <c r="F1722" s="348">
        <v>665794.77209999994</v>
      </c>
      <c r="G1722" s="348">
        <v>898.33600000000001</v>
      </c>
      <c r="H1722" s="355">
        <f t="shared" ref="H1722:H1726" si="4342">SQRT((E1722-E1721)^2+(F1722-F1721)^2)*100</f>
        <v>2.2145202819683583</v>
      </c>
      <c r="I1722" s="356">
        <f t="shared" ref="I1722:I1726" si="4343">SQRT((E1722-$E$1686)^2+(F1722-$F$1686)^2)*100</f>
        <v>58.702752921084944</v>
      </c>
      <c r="J1722" s="356">
        <f t="shared" ref="J1722:J1726" si="4344">(G1722-G1721)*100</f>
        <v>-1.6999999999939064</v>
      </c>
      <c r="K1722" s="356">
        <f t="shared" ref="K1722:K1726" si="4345">(G1722-$G$1686)*100</f>
        <v>-59.799999999995634</v>
      </c>
      <c r="L1722" s="356">
        <f t="shared" ref="L1722:L1726" si="4346">H1722/(D1722-D1721)</f>
        <v>0.31636004028119402</v>
      </c>
      <c r="M1722" s="356">
        <f t="shared" ref="M1722:M1726" si="4347">ABS(J1722/(D1722-D1721))</f>
        <v>0.24285714285627233</v>
      </c>
      <c r="N1722" s="361" t="str">
        <f t="shared" si="4327"/>
        <v>ATENÇÃO</v>
      </c>
      <c r="O1722" s="361" t="str">
        <f t="shared" si="4328"/>
        <v>OK</v>
      </c>
      <c r="P1722" s="361" t="str">
        <f t="shared" si="4329"/>
        <v>COND. MIN.</v>
      </c>
      <c r="Q1722" s="361" t="str">
        <f t="shared" si="4338"/>
        <v>COND. MIN.</v>
      </c>
      <c r="R1722" s="625"/>
      <c r="S1722" s="625"/>
      <c r="T1722" s="625"/>
      <c r="U1722" s="625"/>
      <c r="V1722" s="356">
        <f t="shared" si="4339"/>
        <v>-2.2400000132620335</v>
      </c>
      <c r="W1722" s="356">
        <f t="shared" si="4340"/>
        <v>-58.660000003874302</v>
      </c>
      <c r="X1722" s="361" t="str">
        <f t="shared" si="4330"/>
        <v>SUL</v>
      </c>
      <c r="Y1722" s="361" t="str">
        <f t="shared" si="4331"/>
        <v>OESTE</v>
      </c>
      <c r="Z1722" s="361" t="str">
        <f t="shared" si="4332"/>
        <v>SUDOESTE</v>
      </c>
      <c r="AA1722" s="358">
        <f t="shared" si="4341"/>
        <v>0.99931856899488913</v>
      </c>
      <c r="AB1722" s="359">
        <f t="shared" si="4333"/>
        <v>87.884693810472072</v>
      </c>
      <c r="AC1722" s="360"/>
    </row>
    <row r="1723" spans="1:29" ht="17.25" customHeight="1" x14ac:dyDescent="0.25">
      <c r="A1723" s="345" t="str">
        <f t="shared" si="4321"/>
        <v>MS 402</v>
      </c>
      <c r="B1723" s="661">
        <f t="shared" si="4335"/>
        <v>38</v>
      </c>
      <c r="C1723" s="661" t="str">
        <f t="shared" si="4336"/>
        <v>MS 402-38</v>
      </c>
      <c r="D1723" s="346">
        <f t="shared" si="4337"/>
        <v>41558</v>
      </c>
      <c r="E1723" s="347">
        <v>7161893.5828999998</v>
      </c>
      <c r="F1723" s="348">
        <v>665794.76679999998</v>
      </c>
      <c r="G1723" s="348">
        <v>898.32299999999998</v>
      </c>
      <c r="H1723" s="355">
        <f t="shared" si="4342"/>
        <v>0.91836813998390221</v>
      </c>
      <c r="I1723" s="356">
        <f t="shared" si="4343"/>
        <v>59.265472243549276</v>
      </c>
      <c r="J1723" s="356">
        <f t="shared" si="4344"/>
        <v>-1.3000000000033651</v>
      </c>
      <c r="K1723" s="356">
        <f t="shared" si="4345"/>
        <v>-61.099999999999</v>
      </c>
      <c r="L1723" s="356">
        <f t="shared" si="4346"/>
        <v>0.13119544856912888</v>
      </c>
      <c r="M1723" s="356">
        <f t="shared" si="4347"/>
        <v>0.18571428571476645</v>
      </c>
      <c r="N1723" s="361" t="str">
        <f t="shared" si="4327"/>
        <v>OK</v>
      </c>
      <c r="O1723" s="361" t="str">
        <f t="shared" si="4328"/>
        <v>OK</v>
      </c>
      <c r="P1723" s="361" t="str">
        <f t="shared" si="4329"/>
        <v>COND. MIN.</v>
      </c>
      <c r="Q1723" s="361" t="str">
        <f t="shared" si="4338"/>
        <v>COND. MIN.</v>
      </c>
      <c r="R1723" s="625"/>
      <c r="S1723" s="625"/>
      <c r="T1723" s="625"/>
      <c r="U1723" s="625"/>
      <c r="V1723" s="356">
        <f t="shared" si="4339"/>
        <v>-2.9900000430643559</v>
      </c>
      <c r="W1723" s="356">
        <f t="shared" si="4340"/>
        <v>-59.189999999944121</v>
      </c>
      <c r="X1723" s="361" t="str">
        <f t="shared" si="4330"/>
        <v>SUL</v>
      </c>
      <c r="Y1723" s="361" t="str">
        <f t="shared" si="4331"/>
        <v>OESTE</v>
      </c>
      <c r="Z1723" s="361" t="str">
        <f t="shared" si="4332"/>
        <v>SUDOESTE</v>
      </c>
      <c r="AA1723" s="358">
        <f t="shared" si="4341"/>
        <v>0.99865024464315832</v>
      </c>
      <c r="AB1723" s="359">
        <f t="shared" si="4333"/>
        <v>87.022758791633777</v>
      </c>
      <c r="AC1723" s="360"/>
    </row>
    <row r="1724" spans="1:29" ht="17.25" customHeight="1" x14ac:dyDescent="0.25">
      <c r="A1724" s="345" t="str">
        <f t="shared" si="4321"/>
        <v>MS 402</v>
      </c>
      <c r="B1724" s="661">
        <f t="shared" si="4335"/>
        <v>39</v>
      </c>
      <c r="C1724" s="661" t="str">
        <f t="shared" si="4336"/>
        <v>MS 402-39</v>
      </c>
      <c r="D1724" s="346">
        <f t="shared" si="4337"/>
        <v>41565</v>
      </c>
      <c r="E1724" s="347">
        <v>7161893.5864000004</v>
      </c>
      <c r="F1724" s="348">
        <v>665794.74010000005</v>
      </c>
      <c r="G1724" s="348">
        <v>898.31299999999999</v>
      </c>
      <c r="H1724" s="355">
        <f t="shared" si="4342"/>
        <v>2.6928423649484761</v>
      </c>
      <c r="I1724" s="356">
        <f t="shared" si="4343"/>
        <v>61.916308021749508</v>
      </c>
      <c r="J1724" s="356">
        <f t="shared" si="4344"/>
        <v>-0.99999999999909051</v>
      </c>
      <c r="K1724" s="356">
        <f t="shared" si="4345"/>
        <v>-62.09999999999809</v>
      </c>
      <c r="L1724" s="356">
        <f t="shared" si="4346"/>
        <v>0.38469176642121089</v>
      </c>
      <c r="M1724" s="356">
        <f t="shared" si="4347"/>
        <v>0.14285714285701293</v>
      </c>
      <c r="N1724" s="361" t="str">
        <f t="shared" si="4327"/>
        <v>ATENÇÃO</v>
      </c>
      <c r="O1724" s="361" t="str">
        <f t="shared" si="4328"/>
        <v>OK</v>
      </c>
      <c r="P1724" s="361" t="str">
        <f t="shared" si="4329"/>
        <v>COND. MIN.</v>
      </c>
      <c r="Q1724" s="361" t="str">
        <f t="shared" si="4338"/>
        <v>COND. MIN.</v>
      </c>
      <c r="R1724" s="625"/>
      <c r="S1724" s="625"/>
      <c r="T1724" s="625"/>
      <c r="U1724" s="625"/>
      <c r="V1724" s="356">
        <f t="shared" si="4339"/>
        <v>-2.6399999856948853</v>
      </c>
      <c r="W1724" s="356">
        <f t="shared" si="4340"/>
        <v>-61.859999992884696</v>
      </c>
      <c r="X1724" s="361" t="str">
        <f t="shared" si="4330"/>
        <v>SUL</v>
      </c>
      <c r="Y1724" s="361" t="str">
        <f t="shared" si="4331"/>
        <v>OESTE</v>
      </c>
      <c r="Z1724" s="361" t="str">
        <f t="shared" si="4332"/>
        <v>SUDOESTE</v>
      </c>
      <c r="AA1724" s="358">
        <f t="shared" si="4341"/>
        <v>0.99903100775193798</v>
      </c>
      <c r="AB1724" s="359">
        <f t="shared" si="4333"/>
        <v>87.477490230950934</v>
      </c>
      <c r="AC1724" s="360"/>
    </row>
    <row r="1725" spans="1:29" ht="17.25" customHeight="1" x14ac:dyDescent="0.25">
      <c r="A1725" s="345" t="str">
        <f t="shared" si="4321"/>
        <v>MS 402</v>
      </c>
      <c r="B1725" s="661">
        <f t="shared" si="4335"/>
        <v>40</v>
      </c>
      <c r="C1725" s="661" t="str">
        <f t="shared" si="4336"/>
        <v>MS 402-40</v>
      </c>
      <c r="D1725" s="346">
        <f t="shared" si="4337"/>
        <v>41572</v>
      </c>
      <c r="E1725" s="347">
        <v>7161893.5916999998</v>
      </c>
      <c r="F1725" s="348">
        <v>665794.72490000003</v>
      </c>
      <c r="G1725" s="348">
        <v>898.29899999999998</v>
      </c>
      <c r="H1725" s="355">
        <f t="shared" si="4342"/>
        <v>1.6097515153801121</v>
      </c>
      <c r="I1725" s="356">
        <f t="shared" si="4343"/>
        <v>63.415112548961197</v>
      </c>
      <c r="J1725" s="356">
        <f t="shared" si="4344"/>
        <v>-1.4000000000010004</v>
      </c>
      <c r="K1725" s="356">
        <f t="shared" si="4345"/>
        <v>-63.499999999999091</v>
      </c>
      <c r="L1725" s="356">
        <f t="shared" si="4346"/>
        <v>0.22996450219715886</v>
      </c>
      <c r="M1725" s="356">
        <f t="shared" si="4347"/>
        <v>0.20000000000014292</v>
      </c>
      <c r="N1725" s="361" t="str">
        <f t="shared" si="4327"/>
        <v>OK</v>
      </c>
      <c r="O1725" s="361" t="str">
        <f t="shared" si="4328"/>
        <v>OK</v>
      </c>
      <c r="P1725" s="361" t="str">
        <f t="shared" si="4329"/>
        <v>COND. MIN.</v>
      </c>
      <c r="Q1725" s="361" t="str">
        <f t="shared" si="4338"/>
        <v>COND. MIN.</v>
      </c>
      <c r="R1725" s="625"/>
      <c r="S1725" s="625"/>
      <c r="T1725" s="625"/>
      <c r="U1725" s="625"/>
      <c r="V1725" s="356">
        <f t="shared" si="4339"/>
        <v>-2.1100000478327274</v>
      </c>
      <c r="W1725" s="356">
        <f t="shared" si="4340"/>
        <v>-63.379999995231628</v>
      </c>
      <c r="X1725" s="361" t="str">
        <f t="shared" si="4330"/>
        <v>SUL</v>
      </c>
      <c r="Y1725" s="361" t="str">
        <f t="shared" si="4331"/>
        <v>OESTE</v>
      </c>
      <c r="Z1725" s="361" t="str">
        <f t="shared" si="4332"/>
        <v>SUDOESTE</v>
      </c>
      <c r="AA1725" s="358">
        <f t="shared" si="4341"/>
        <v>0.99936928413749604</v>
      </c>
      <c r="AB1725" s="359">
        <f t="shared" si="4333"/>
        <v>87.964939447326472</v>
      </c>
      <c r="AC1725" s="360"/>
    </row>
    <row r="1726" spans="1:29" ht="17.25" customHeight="1" x14ac:dyDescent="0.25">
      <c r="A1726" s="345" t="str">
        <f t="shared" si="4321"/>
        <v>MS 402</v>
      </c>
      <c r="B1726" s="661">
        <f t="shared" si="4335"/>
        <v>41</v>
      </c>
      <c r="C1726" s="661" t="str">
        <f t="shared" si="4336"/>
        <v>MS 402-41</v>
      </c>
      <c r="D1726" s="346">
        <f t="shared" si="4337"/>
        <v>41579</v>
      </c>
      <c r="E1726" s="347">
        <v>7161893.5920000002</v>
      </c>
      <c r="F1726" s="348">
        <v>665794.72759999998</v>
      </c>
      <c r="G1726" s="348">
        <v>898.28300000000002</v>
      </c>
      <c r="H1726" s="355">
        <f t="shared" si="4342"/>
        <v>0.27166155419143562</v>
      </c>
      <c r="I1726" s="356">
        <f t="shared" si="4343"/>
        <v>63.144267356642118</v>
      </c>
      <c r="J1726" s="356">
        <f t="shared" si="4344"/>
        <v>-1.5999999999962711</v>
      </c>
      <c r="K1726" s="356">
        <f t="shared" si="4345"/>
        <v>-65.099999999995362</v>
      </c>
      <c r="L1726" s="356">
        <f t="shared" si="4346"/>
        <v>3.8808793455919373E-2</v>
      </c>
      <c r="M1726" s="356">
        <f t="shared" si="4347"/>
        <v>0.22857142857089588</v>
      </c>
      <c r="N1726" s="361" t="str">
        <f t="shared" si="4327"/>
        <v>OK</v>
      </c>
      <c r="O1726" s="361" t="str">
        <f t="shared" si="4328"/>
        <v>OK</v>
      </c>
      <c r="P1726" s="361" t="str">
        <f t="shared" si="4329"/>
        <v>COND. MIN.</v>
      </c>
      <c r="Q1726" s="361" t="str">
        <f t="shared" si="4338"/>
        <v>COND. MIN.</v>
      </c>
      <c r="R1726" s="625"/>
      <c r="S1726" s="625"/>
      <c r="T1726" s="625"/>
      <c r="U1726" s="625"/>
      <c r="V1726" s="356">
        <f t="shared" si="4339"/>
        <v>-2.0800000056624413</v>
      </c>
      <c r="W1726" s="356">
        <f t="shared" si="4340"/>
        <v>-63.109999999869615</v>
      </c>
      <c r="X1726" s="361" t="str">
        <f t="shared" si="4330"/>
        <v>SUL</v>
      </c>
      <c r="Y1726" s="361" t="str">
        <f t="shared" si="4331"/>
        <v>OESTE</v>
      </c>
      <c r="Z1726" s="361" t="str">
        <f t="shared" si="4332"/>
        <v>SUDOESTE</v>
      </c>
      <c r="AA1726" s="358">
        <f t="shared" si="4341"/>
        <v>0.99952486537852392</v>
      </c>
      <c r="AB1726" s="359">
        <f t="shared" si="4333"/>
        <v>88.233705299037155</v>
      </c>
      <c r="AC1726" s="360"/>
    </row>
    <row r="1727" spans="1:29" ht="17.25" customHeight="1" x14ac:dyDescent="0.25">
      <c r="A1727" s="345" t="str">
        <f t="shared" si="4321"/>
        <v>MS 402</v>
      </c>
      <c r="B1727" s="661">
        <f t="shared" si="4335"/>
        <v>42</v>
      </c>
      <c r="C1727" s="661" t="str">
        <f t="shared" si="4336"/>
        <v>MS 402-42</v>
      </c>
      <c r="D1727" s="346">
        <f t="shared" si="4337"/>
        <v>41586</v>
      </c>
      <c r="E1727" s="347">
        <v>7161893.5913000004</v>
      </c>
      <c r="F1727" s="348">
        <v>665794.72</v>
      </c>
      <c r="G1727" s="348">
        <v>898.26700000000005</v>
      </c>
      <c r="H1727" s="355">
        <f t="shared" ref="H1727:H1732" si="4348">SQRT((E1727-E1726)^2+(F1727-F1726)^2)*100</f>
        <v>0.76321687492783363</v>
      </c>
      <c r="I1727" s="356">
        <f t="shared" ref="I1727:I1732" si="4349">SQRT((E1727-$E$1686)^2+(F1727-$F$1686)^2)*100</f>
        <v>63.906176540665783</v>
      </c>
      <c r="J1727" s="356">
        <f t="shared" ref="J1727:J1732" si="4350">(G1727-G1726)*100</f>
        <v>-1.5999999999962711</v>
      </c>
      <c r="K1727" s="356">
        <f t="shared" ref="K1727:K1732" si="4351">(G1727-$G$1686)*100</f>
        <v>-66.699999999991633</v>
      </c>
      <c r="L1727" s="356">
        <f t="shared" ref="L1727:L1732" si="4352">H1727/(D1727-D1726)</f>
        <v>0.10903098213254767</v>
      </c>
      <c r="M1727" s="356">
        <f t="shared" ref="M1727:M1732" si="4353">ABS(J1727/(D1727-D1726))</f>
        <v>0.22857142857089588</v>
      </c>
      <c r="N1727" s="361" t="str">
        <f t="shared" si="4327"/>
        <v>OK</v>
      </c>
      <c r="O1727" s="361" t="str">
        <f t="shared" si="4328"/>
        <v>OK</v>
      </c>
      <c r="P1727" s="361" t="str">
        <f t="shared" si="4329"/>
        <v>COND. MIN.</v>
      </c>
      <c r="Q1727" s="361" t="str">
        <f t="shared" si="4338"/>
        <v>COND. MIN.</v>
      </c>
      <c r="R1727" s="625"/>
      <c r="S1727" s="625"/>
      <c r="T1727" s="625"/>
      <c r="U1727" s="625"/>
      <c r="V1727" s="356">
        <f t="shared" si="4339"/>
        <v>-2.1499999798834324</v>
      </c>
      <c r="W1727" s="356">
        <f t="shared" si="4340"/>
        <v>-63.870000001043081</v>
      </c>
      <c r="X1727" s="361" t="str">
        <f t="shared" si="4330"/>
        <v>SUL</v>
      </c>
      <c r="Y1727" s="361" t="str">
        <f t="shared" si="4331"/>
        <v>OESTE</v>
      </c>
      <c r="Z1727" s="361" t="str">
        <f t="shared" si="4332"/>
        <v>SUDOESTE</v>
      </c>
      <c r="AA1727" s="358">
        <f t="shared" si="4341"/>
        <v>0.99937411985604763</v>
      </c>
      <c r="AB1727" s="359">
        <f t="shared" si="4333"/>
        <v>87.972756712462171</v>
      </c>
      <c r="AC1727" s="360"/>
    </row>
    <row r="1728" spans="1:29" ht="17.25" customHeight="1" x14ac:dyDescent="0.25">
      <c r="A1728" s="345" t="str">
        <f t="shared" si="4321"/>
        <v>MS 402</v>
      </c>
      <c r="B1728" s="661">
        <f t="shared" si="4335"/>
        <v>43</v>
      </c>
      <c r="C1728" s="661" t="str">
        <f t="shared" si="4336"/>
        <v>MS 402-43</v>
      </c>
      <c r="D1728" s="346">
        <f t="shared" si="4337"/>
        <v>41592</v>
      </c>
      <c r="E1728" s="347">
        <v>7161893.5782000003</v>
      </c>
      <c r="F1728" s="348">
        <v>665794.68810000003</v>
      </c>
      <c r="G1728" s="348">
        <v>898.26400000000001</v>
      </c>
      <c r="H1728" s="355">
        <f t="shared" si="4348"/>
        <v>3.4485069218082698</v>
      </c>
      <c r="I1728" s="356">
        <f t="shared" si="4349"/>
        <v>67.14920103256479</v>
      </c>
      <c r="J1728" s="356">
        <f t="shared" si="4350"/>
        <v>-0.30000000000427463</v>
      </c>
      <c r="K1728" s="356">
        <f t="shared" si="4351"/>
        <v>-66.999999999995907</v>
      </c>
      <c r="L1728" s="356">
        <f t="shared" si="4352"/>
        <v>0.57475115363471163</v>
      </c>
      <c r="M1728" s="356">
        <f t="shared" si="4353"/>
        <v>5.000000000071244E-2</v>
      </c>
      <c r="N1728" s="361" t="str">
        <f t="shared" si="4327"/>
        <v>ATENÇÃO</v>
      </c>
      <c r="O1728" s="361" t="str">
        <f t="shared" si="4328"/>
        <v>OK</v>
      </c>
      <c r="P1728" s="361" t="str">
        <f t="shared" si="4329"/>
        <v>COND. MIN.</v>
      </c>
      <c r="Q1728" s="361" t="str">
        <f t="shared" si="4338"/>
        <v>COND. MIN.</v>
      </c>
      <c r="R1728" s="625"/>
      <c r="S1728" s="625"/>
      <c r="T1728" s="625"/>
      <c r="U1728" s="625"/>
      <c r="V1728" s="356">
        <f t="shared" si="4339"/>
        <v>-3.4599999897181988</v>
      </c>
      <c r="W1728" s="356">
        <f t="shared" si="4340"/>
        <v>-67.059999995399266</v>
      </c>
      <c r="X1728" s="361" t="str">
        <f t="shared" si="4330"/>
        <v>SUL</v>
      </c>
      <c r="Y1728" s="361" t="str">
        <f t="shared" si="4331"/>
        <v>OESTE</v>
      </c>
      <c r="Z1728" s="361" t="str">
        <f t="shared" si="4332"/>
        <v>SUDOESTE</v>
      </c>
      <c r="AA1728" s="358">
        <f t="shared" si="4341"/>
        <v>0.99865971705137746</v>
      </c>
      <c r="AB1728" s="359">
        <f t="shared" si="4333"/>
        <v>87.033226474625437</v>
      </c>
      <c r="AC1728" s="360"/>
    </row>
    <row r="1729" spans="1:29" ht="17.25" customHeight="1" x14ac:dyDescent="0.25">
      <c r="A1729" s="345" t="str">
        <f t="shared" si="4321"/>
        <v>MS 402</v>
      </c>
      <c r="B1729" s="661">
        <f t="shared" si="4335"/>
        <v>44</v>
      </c>
      <c r="C1729" s="661" t="str">
        <f t="shared" si="4336"/>
        <v>MS 402-44</v>
      </c>
      <c r="D1729" s="346">
        <f t="shared" si="4337"/>
        <v>41600</v>
      </c>
      <c r="E1729" s="347">
        <v>7161893.5849000001</v>
      </c>
      <c r="F1729" s="348">
        <v>665794.68579999998</v>
      </c>
      <c r="G1729" s="348">
        <v>898.24800000000005</v>
      </c>
      <c r="H1729" s="355">
        <f t="shared" si="4348"/>
        <v>0.7083784121445621</v>
      </c>
      <c r="I1729" s="356">
        <f t="shared" si="4349"/>
        <v>67.347815110254729</v>
      </c>
      <c r="J1729" s="356">
        <f t="shared" si="4350"/>
        <v>-1.5999999999962711</v>
      </c>
      <c r="K1729" s="356">
        <f t="shared" si="4351"/>
        <v>-68.599999999992178</v>
      </c>
      <c r="L1729" s="356">
        <f t="shared" si="4352"/>
        <v>8.8547301518070262E-2</v>
      </c>
      <c r="M1729" s="356">
        <f t="shared" si="4353"/>
        <v>0.19999999999953388</v>
      </c>
      <c r="N1729" s="361" t="str">
        <f t="shared" si="4327"/>
        <v>OK</v>
      </c>
      <c r="O1729" s="361" t="str">
        <f t="shared" si="4328"/>
        <v>OK</v>
      </c>
      <c r="P1729" s="361" t="str">
        <f t="shared" si="4329"/>
        <v>COND. MIN.</v>
      </c>
      <c r="Q1729" s="361" t="str">
        <f t="shared" si="4338"/>
        <v>COND. MIN.</v>
      </c>
      <c r="R1729" s="625"/>
      <c r="S1729" s="625"/>
      <c r="T1729" s="625"/>
      <c r="U1729" s="625"/>
      <c r="V1729" s="356">
        <f t="shared" si="4339"/>
        <v>-2.7900000102818012</v>
      </c>
      <c r="W1729" s="356">
        <f t="shared" si="4340"/>
        <v>-67.290000000502914</v>
      </c>
      <c r="X1729" s="361" t="str">
        <f t="shared" si="4330"/>
        <v>SUL</v>
      </c>
      <c r="Y1729" s="361" t="str">
        <f t="shared" si="4331"/>
        <v>OESTE</v>
      </c>
      <c r="Z1729" s="361" t="str">
        <f t="shared" si="4332"/>
        <v>SUDOESTE</v>
      </c>
      <c r="AA1729" s="358">
        <f t="shared" si="4341"/>
        <v>0.99910913140311819</v>
      </c>
      <c r="AB1729" s="359">
        <f t="shared" si="4333"/>
        <v>87.581329529866608</v>
      </c>
      <c r="AC1729" s="360"/>
    </row>
    <row r="1730" spans="1:29" ht="17.25" customHeight="1" x14ac:dyDescent="0.25">
      <c r="A1730" s="345" t="str">
        <f t="shared" si="4321"/>
        <v>MS 402</v>
      </c>
      <c r="B1730" s="661">
        <f t="shared" si="4335"/>
        <v>45</v>
      </c>
      <c r="C1730" s="661" t="str">
        <f t="shared" si="4336"/>
        <v>MS 402-45</v>
      </c>
      <c r="D1730" s="346">
        <f t="shared" si="4337"/>
        <v>41607</v>
      </c>
      <c r="E1730" s="347">
        <v>7161893.5872999998</v>
      </c>
      <c r="F1730" s="348">
        <v>665794.68590000004</v>
      </c>
      <c r="G1730" s="348">
        <v>898.23299999999995</v>
      </c>
      <c r="H1730" s="355">
        <f t="shared" si="4348"/>
        <v>0.24020820811512808</v>
      </c>
      <c r="I1730" s="356">
        <f t="shared" si="4349"/>
        <v>67.32830682151679</v>
      </c>
      <c r="J1730" s="356">
        <f t="shared" si="4350"/>
        <v>-1.5000000000100044</v>
      </c>
      <c r="K1730" s="356">
        <f t="shared" si="4351"/>
        <v>-70.100000000002183</v>
      </c>
      <c r="L1730" s="356">
        <f t="shared" si="4352"/>
        <v>3.4315458302161157E-2</v>
      </c>
      <c r="M1730" s="356">
        <f t="shared" si="4353"/>
        <v>0.21428571428714349</v>
      </c>
      <c r="N1730" s="361" t="str">
        <f t="shared" si="4327"/>
        <v>OK</v>
      </c>
      <c r="O1730" s="361" t="str">
        <f t="shared" si="4328"/>
        <v>OK</v>
      </c>
      <c r="P1730" s="361" t="str">
        <f t="shared" si="4329"/>
        <v>COND. MIN.</v>
      </c>
      <c r="Q1730" s="361" t="str">
        <f t="shared" si="4338"/>
        <v>COND. MIN.</v>
      </c>
      <c r="R1730" s="625"/>
      <c r="S1730" s="625"/>
      <c r="T1730" s="625"/>
      <c r="U1730" s="625"/>
      <c r="V1730" s="356">
        <f t="shared" si="4339"/>
        <v>-2.5500000454485416</v>
      </c>
      <c r="W1730" s="356">
        <f t="shared" si="4340"/>
        <v>-67.279999994207174</v>
      </c>
      <c r="X1730" s="361" t="str">
        <f t="shared" si="4330"/>
        <v>SUL</v>
      </c>
      <c r="Y1730" s="361" t="str">
        <f t="shared" si="4331"/>
        <v>OESTE</v>
      </c>
      <c r="Z1730" s="361" t="str">
        <f t="shared" si="4332"/>
        <v>SUDOESTE</v>
      </c>
      <c r="AA1730" s="358">
        <f t="shared" si="4341"/>
        <v>0.99925738897965255</v>
      </c>
      <c r="AB1730" s="359">
        <f t="shared" si="4333"/>
        <v>87.791765428324837</v>
      </c>
      <c r="AC1730" s="360"/>
    </row>
    <row r="1731" spans="1:29" ht="17.25" customHeight="1" x14ac:dyDescent="0.25">
      <c r="A1731" s="345" t="str">
        <f t="shared" si="4321"/>
        <v>MS 402</v>
      </c>
      <c r="B1731" s="661">
        <f t="shared" si="4335"/>
        <v>46</v>
      </c>
      <c r="C1731" s="661" t="str">
        <f t="shared" si="4336"/>
        <v>MS 402-46</v>
      </c>
      <c r="D1731" s="346">
        <f t="shared" si="4337"/>
        <v>41614</v>
      </c>
      <c r="E1731" s="347">
        <v>7161893.5904999999</v>
      </c>
      <c r="F1731" s="348">
        <v>665794.66899999999</v>
      </c>
      <c r="G1731" s="348">
        <v>898.22900000000004</v>
      </c>
      <c r="H1731" s="355">
        <f t="shared" si="4348"/>
        <v>1.7200290768699107</v>
      </c>
      <c r="I1731" s="356">
        <f t="shared" si="4349"/>
        <v>69.006041764257674</v>
      </c>
      <c r="J1731" s="356">
        <f t="shared" si="4350"/>
        <v>-0.39999999999054126</v>
      </c>
      <c r="K1731" s="356">
        <f t="shared" si="4351"/>
        <v>-70.499999999992724</v>
      </c>
      <c r="L1731" s="356">
        <f t="shared" si="4352"/>
        <v>0.24571843955284439</v>
      </c>
      <c r="M1731" s="356">
        <f t="shared" si="4353"/>
        <v>5.7142857141505896E-2</v>
      </c>
      <c r="N1731" s="361" t="str">
        <f t="shared" si="4327"/>
        <v>OK</v>
      </c>
      <c r="O1731" s="361" t="str">
        <f t="shared" si="4328"/>
        <v>OK</v>
      </c>
      <c r="P1731" s="361" t="str">
        <f t="shared" si="4329"/>
        <v>COND. MIN.</v>
      </c>
      <c r="Q1731" s="361" t="str">
        <f t="shared" si="4338"/>
        <v>COND. MIN.</v>
      </c>
      <c r="R1731" s="625"/>
      <c r="S1731" s="625"/>
      <c r="T1731" s="625"/>
      <c r="U1731" s="625"/>
      <c r="V1731" s="356">
        <f t="shared" si="4339"/>
        <v>-2.2300000302493572</v>
      </c>
      <c r="W1731" s="356">
        <f t="shared" si="4340"/>
        <v>-68.969999998807907</v>
      </c>
      <c r="X1731" s="361" t="str">
        <f t="shared" si="4330"/>
        <v>SUL</v>
      </c>
      <c r="Y1731" s="361" t="str">
        <f t="shared" si="4331"/>
        <v>OESTE</v>
      </c>
      <c r="Z1731" s="361" t="str">
        <f t="shared" si="4332"/>
        <v>SUDOESTE</v>
      </c>
      <c r="AA1731" s="358">
        <f t="shared" si="4341"/>
        <v>0.99942037385886096</v>
      </c>
      <c r="AB1731" s="359">
        <f t="shared" si="4333"/>
        <v>88.049110857076556</v>
      </c>
      <c r="AC1731" s="360"/>
    </row>
    <row r="1732" spans="1:29" ht="17.25" customHeight="1" x14ac:dyDescent="0.25">
      <c r="A1732" s="345" t="str">
        <f t="shared" si="4321"/>
        <v>MS 402</v>
      </c>
      <c r="B1732" s="661">
        <f t="shared" si="4335"/>
        <v>47</v>
      </c>
      <c r="C1732" s="661" t="str">
        <f t="shared" si="4336"/>
        <v>MS 402-47</v>
      </c>
      <c r="D1732" s="346">
        <f t="shared" si="4337"/>
        <v>41621</v>
      </c>
      <c r="E1732" s="347">
        <v>7161893.5969000002</v>
      </c>
      <c r="F1732" s="348">
        <v>665794.66610000003</v>
      </c>
      <c r="G1732" s="348">
        <v>898.22</v>
      </c>
      <c r="H1732" s="355">
        <f t="shared" si="4348"/>
        <v>0.70263791298993494</v>
      </c>
      <c r="I1732" s="356">
        <f t="shared" si="4349"/>
        <v>69.278248385214908</v>
      </c>
      <c r="J1732" s="356">
        <f t="shared" si="4350"/>
        <v>-0.90000000000145519</v>
      </c>
      <c r="K1732" s="356">
        <f t="shared" si="4351"/>
        <v>-71.399999999994179</v>
      </c>
      <c r="L1732" s="356">
        <f t="shared" si="4352"/>
        <v>0.10037684471284784</v>
      </c>
      <c r="M1732" s="356">
        <f t="shared" si="4353"/>
        <v>0.12857142857163645</v>
      </c>
      <c r="N1732" s="361" t="str">
        <f t="shared" si="4327"/>
        <v>OK</v>
      </c>
      <c r="O1732" s="361" t="str">
        <f t="shared" si="4328"/>
        <v>OK</v>
      </c>
      <c r="P1732" s="361" t="str">
        <f t="shared" si="4329"/>
        <v>COND. MIN.</v>
      </c>
      <c r="Q1732" s="361" t="str">
        <f t="shared" si="4338"/>
        <v>COND. MIN.</v>
      </c>
      <c r="R1732" s="625"/>
      <c r="S1732" s="625"/>
      <c r="T1732" s="625"/>
      <c r="U1732" s="625"/>
      <c r="V1732" s="356">
        <f t="shared" si="4339"/>
        <v>-1.5899999998509884</v>
      </c>
      <c r="W1732" s="356">
        <f t="shared" si="4340"/>
        <v>-69.25999999511987</v>
      </c>
      <c r="X1732" s="361" t="str">
        <f t="shared" si="4330"/>
        <v>SUL</v>
      </c>
      <c r="Y1732" s="361" t="str">
        <f t="shared" si="4331"/>
        <v>OESTE</v>
      </c>
      <c r="Z1732" s="361" t="str">
        <f t="shared" si="4332"/>
        <v>SUDOESTE</v>
      </c>
      <c r="AA1732" s="358">
        <f t="shared" si="4341"/>
        <v>0.99971131639722866</v>
      </c>
      <c r="AB1732" s="359">
        <f t="shared" si="4333"/>
        <v>88.623237155469241</v>
      </c>
      <c r="AC1732" s="360"/>
    </row>
    <row r="1733" spans="1:29" ht="17.25" customHeight="1" x14ac:dyDescent="0.25">
      <c r="A1733" s="345" t="str">
        <f t="shared" si="4321"/>
        <v>MS 402</v>
      </c>
      <c r="B1733" s="661">
        <f t="shared" si="4335"/>
        <v>48</v>
      </c>
      <c r="C1733" s="661" t="str">
        <f t="shared" si="4336"/>
        <v>MS 402-48</v>
      </c>
      <c r="D1733" s="346">
        <f t="shared" si="4337"/>
        <v>41628</v>
      </c>
      <c r="E1733" s="347">
        <v>7161893.5976</v>
      </c>
      <c r="F1733" s="348">
        <v>665794.65700000001</v>
      </c>
      <c r="G1733" s="348">
        <v>898.202</v>
      </c>
      <c r="H1733" s="355">
        <f t="shared" ref="H1733:H1737" si="4354">SQRT((E1733-E1732)^2+(F1733-F1732)^2)*100</f>
        <v>0.91268833722123255</v>
      </c>
      <c r="I1733" s="356">
        <f t="shared" ref="I1733:I1737" si="4355">SQRT((E1733-$E$1686)^2+(F1733-$F$1686)^2)*100</f>
        <v>70.186460943266709</v>
      </c>
      <c r="J1733" s="356">
        <f t="shared" ref="J1733:J1737" si="4356">(G1733-G1732)*100</f>
        <v>-1.8000000000029104</v>
      </c>
      <c r="K1733" s="356">
        <f t="shared" ref="K1733:K1737" si="4357">(G1733-$G$1686)*100</f>
        <v>-73.19999999999709</v>
      </c>
      <c r="L1733" s="356">
        <f t="shared" ref="L1733:L1737" si="4358">H1733/(D1733-D1732)</f>
        <v>0.13038404817446178</v>
      </c>
      <c r="M1733" s="356">
        <f t="shared" ref="M1733:M1737" si="4359">ABS(J1733/(D1733-D1732))</f>
        <v>0.2571428571432729</v>
      </c>
      <c r="N1733" s="361" t="str">
        <f t="shared" si="4327"/>
        <v>OK</v>
      </c>
      <c r="O1733" s="361" t="str">
        <f t="shared" si="4328"/>
        <v>ATENÇÃO</v>
      </c>
      <c r="P1733" s="361" t="str">
        <f t="shared" si="4329"/>
        <v>COND. MIN.</v>
      </c>
      <c r="Q1733" s="361" t="str">
        <f t="shared" si="4338"/>
        <v>COND. MIN.</v>
      </c>
      <c r="R1733" s="625"/>
      <c r="S1733" s="625"/>
      <c r="T1733" s="625"/>
      <c r="U1733" s="625"/>
      <c r="V1733" s="356">
        <f t="shared" si="4339"/>
        <v>-1.5200000256299973</v>
      </c>
      <c r="W1733" s="356">
        <f t="shared" si="4340"/>
        <v>-70.169999997597188</v>
      </c>
      <c r="X1733" s="361" t="str">
        <f t="shared" si="4330"/>
        <v>SUL</v>
      </c>
      <c r="Y1733" s="361" t="str">
        <f t="shared" si="4331"/>
        <v>OESTE</v>
      </c>
      <c r="Z1733" s="361" t="str">
        <f t="shared" si="4332"/>
        <v>SUDOESTE</v>
      </c>
      <c r="AA1733" s="358">
        <f t="shared" si="4341"/>
        <v>0.99971505912523162</v>
      </c>
      <c r="AB1733" s="359">
        <f t="shared" si="4333"/>
        <v>88.632191432256008</v>
      </c>
      <c r="AC1733" s="360"/>
    </row>
    <row r="1734" spans="1:29" ht="17.25" customHeight="1" x14ac:dyDescent="0.25">
      <c r="A1734" s="345" t="str">
        <f t="shared" si="4321"/>
        <v>MS 402</v>
      </c>
      <c r="B1734" s="661">
        <f t="shared" si="4335"/>
        <v>49</v>
      </c>
      <c r="C1734" s="661" t="str">
        <f t="shared" si="4336"/>
        <v>MS 402-49</v>
      </c>
      <c r="D1734" s="346">
        <f t="shared" si="4337"/>
        <v>41635</v>
      </c>
      <c r="E1734" s="347">
        <v>7161893.5998</v>
      </c>
      <c r="F1734" s="348">
        <v>665794.6507</v>
      </c>
      <c r="G1734" s="348">
        <v>898.18700000000001</v>
      </c>
      <c r="H1734" s="355">
        <f t="shared" si="4354"/>
        <v>0.6673080252088458</v>
      </c>
      <c r="I1734" s="356">
        <f t="shared" si="4355"/>
        <v>70.811934021360756</v>
      </c>
      <c r="J1734" s="356">
        <f t="shared" si="4356"/>
        <v>-1.4999999999986358</v>
      </c>
      <c r="K1734" s="356">
        <f t="shared" si="4357"/>
        <v>-74.699999999995725</v>
      </c>
      <c r="L1734" s="356">
        <f t="shared" si="4358"/>
        <v>9.5329717886977972E-2</v>
      </c>
      <c r="M1734" s="356">
        <f t="shared" si="4359"/>
        <v>0.2142857142855194</v>
      </c>
      <c r="N1734" s="361" t="str">
        <f t="shared" si="4327"/>
        <v>OK</v>
      </c>
      <c r="O1734" s="361" t="str">
        <f t="shared" si="4328"/>
        <v>OK</v>
      </c>
      <c r="P1734" s="361" t="str">
        <f t="shared" si="4329"/>
        <v>COND. MIN.</v>
      </c>
      <c r="Q1734" s="361" t="str">
        <f t="shared" si="4338"/>
        <v>COND. MIN.</v>
      </c>
      <c r="R1734" s="625"/>
      <c r="S1734" s="625"/>
      <c r="T1734" s="625"/>
      <c r="U1734" s="625"/>
      <c r="V1734" s="356">
        <f t="shared" si="4339"/>
        <v>-1.3000000268220901</v>
      </c>
      <c r="W1734" s="356">
        <f t="shared" si="4340"/>
        <v>-70.799999998416752</v>
      </c>
      <c r="X1734" s="361" t="str">
        <f t="shared" si="4330"/>
        <v>SUL</v>
      </c>
      <c r="Y1734" s="361" t="str">
        <f t="shared" si="4331"/>
        <v>OESTE</v>
      </c>
      <c r="Z1734" s="361" t="str">
        <f t="shared" si="4332"/>
        <v>SUDOESTE</v>
      </c>
      <c r="AA1734" s="358">
        <f t="shared" si="4341"/>
        <v>0.99985877700889703</v>
      </c>
      <c r="AB1734" s="359">
        <f t="shared" si="4333"/>
        <v>89.03706838832322</v>
      </c>
      <c r="AC1734" s="360"/>
    </row>
    <row r="1735" spans="1:29" ht="17.25" customHeight="1" x14ac:dyDescent="0.25">
      <c r="A1735" s="345" t="str">
        <f t="shared" si="4321"/>
        <v>MS 402</v>
      </c>
      <c r="B1735" s="661">
        <f t="shared" si="4335"/>
        <v>50</v>
      </c>
      <c r="C1735" s="661" t="str">
        <f t="shared" si="4336"/>
        <v>MS 402-50</v>
      </c>
      <c r="D1735" s="346">
        <f t="shared" si="4337"/>
        <v>41642</v>
      </c>
      <c r="E1735" s="347">
        <v>7161893.5969000002</v>
      </c>
      <c r="F1735" s="348">
        <v>665794.63710000005</v>
      </c>
      <c r="G1735" s="348">
        <v>898.18600000000004</v>
      </c>
      <c r="H1735" s="355">
        <f t="shared" si="4354"/>
        <v>1.3905754097025909</v>
      </c>
      <c r="I1735" s="356">
        <f t="shared" si="4355"/>
        <v>72.177515190071261</v>
      </c>
      <c r="J1735" s="356">
        <f t="shared" si="4356"/>
        <v>-9.9999999997635314E-2</v>
      </c>
      <c r="K1735" s="356">
        <f t="shared" si="4357"/>
        <v>-74.799999999993361</v>
      </c>
      <c r="L1735" s="356">
        <f t="shared" si="4358"/>
        <v>0.19865362995751298</v>
      </c>
      <c r="M1735" s="356">
        <f t="shared" si="4359"/>
        <v>1.4285714285376474E-2</v>
      </c>
      <c r="N1735" s="361" t="str">
        <f t="shared" si="4327"/>
        <v>OK</v>
      </c>
      <c r="O1735" s="361" t="str">
        <f t="shared" si="4328"/>
        <v>OK</v>
      </c>
      <c r="P1735" s="361" t="str">
        <f t="shared" si="4329"/>
        <v>COND. MIN.</v>
      </c>
      <c r="Q1735" s="361" t="str">
        <f t="shared" si="4338"/>
        <v>COND. MIN.</v>
      </c>
      <c r="R1735" s="625"/>
      <c r="S1735" s="625"/>
      <c r="T1735" s="625"/>
      <c r="U1735" s="625"/>
      <c r="V1735" s="356">
        <f t="shared" si="4339"/>
        <v>-1.5899999998509884</v>
      </c>
      <c r="W1735" s="356">
        <f t="shared" si="4340"/>
        <v>-72.159999993164092</v>
      </c>
      <c r="X1735" s="361" t="str">
        <f t="shared" si="4330"/>
        <v>SUL</v>
      </c>
      <c r="Y1735" s="361" t="str">
        <f t="shared" si="4331"/>
        <v>OESTE</v>
      </c>
      <c r="Z1735" s="361" t="str">
        <f t="shared" si="4332"/>
        <v>SUDOESTE</v>
      </c>
      <c r="AA1735" s="358">
        <f t="shared" si="4341"/>
        <v>0.99972291493488485</v>
      </c>
      <c r="AB1735" s="359">
        <f t="shared" si="4333"/>
        <v>88.651179314200334</v>
      </c>
      <c r="AC1735" s="360"/>
    </row>
    <row r="1736" spans="1:29" ht="17.25" customHeight="1" x14ac:dyDescent="0.25">
      <c r="A1736" s="345" t="str">
        <f t="shared" si="4321"/>
        <v>MS 402</v>
      </c>
      <c r="B1736" s="661">
        <f t="shared" si="4335"/>
        <v>51</v>
      </c>
      <c r="C1736" s="661" t="str">
        <f t="shared" si="4336"/>
        <v>MS 402-51</v>
      </c>
      <c r="D1736" s="346">
        <f t="shared" si="4337"/>
        <v>41649</v>
      </c>
      <c r="E1736" s="347">
        <v>7161893.6020999998</v>
      </c>
      <c r="F1736" s="348">
        <v>665794.64659999998</v>
      </c>
      <c r="G1736" s="348">
        <v>898.16</v>
      </c>
      <c r="H1736" s="355">
        <f t="shared" si="4354"/>
        <v>1.0830050504227866</v>
      </c>
      <c r="I1736" s="356">
        <f t="shared" si="4355"/>
        <v>71.218038446430953</v>
      </c>
      <c r="J1736" s="356">
        <f t="shared" si="4356"/>
        <v>-2.6000000000067303</v>
      </c>
      <c r="K1736" s="356">
        <f t="shared" si="4357"/>
        <v>-77.400000000000091</v>
      </c>
      <c r="L1736" s="356">
        <f t="shared" si="4358"/>
        <v>0.15471500720325523</v>
      </c>
      <c r="M1736" s="356">
        <f t="shared" si="4359"/>
        <v>0.37142857142953289</v>
      </c>
      <c r="N1736" s="361" t="str">
        <f t="shared" si="4327"/>
        <v>OK</v>
      </c>
      <c r="O1736" s="361" t="str">
        <f t="shared" si="4328"/>
        <v>ATENÇÃO</v>
      </c>
      <c r="P1736" s="361" t="str">
        <f t="shared" si="4329"/>
        <v>COND. MIN.</v>
      </c>
      <c r="Q1736" s="361" t="str">
        <f t="shared" si="4338"/>
        <v>COND. MIN.</v>
      </c>
      <c r="R1736" s="625"/>
      <c r="S1736" s="625"/>
      <c r="T1736" s="625"/>
      <c r="U1736" s="625"/>
      <c r="V1736" s="356">
        <f t="shared" si="4339"/>
        <v>-1.0700000450015068</v>
      </c>
      <c r="W1736" s="356">
        <f t="shared" si="4340"/>
        <v>-71.210000000428408</v>
      </c>
      <c r="X1736" s="361" t="str">
        <f t="shared" si="4330"/>
        <v>SUL</v>
      </c>
      <c r="Y1736" s="361" t="str">
        <f t="shared" si="4331"/>
        <v>OESTE</v>
      </c>
      <c r="Z1736" s="361" t="str">
        <f t="shared" si="4332"/>
        <v>SUDOESTE</v>
      </c>
      <c r="AA1736" s="358">
        <f t="shared" si="4341"/>
        <v>0.99985959000280811</v>
      </c>
      <c r="AB1736" s="359">
        <f t="shared" si="4333"/>
        <v>89.039844161057985</v>
      </c>
      <c r="AC1736" s="360"/>
    </row>
    <row r="1737" spans="1:29" ht="17.25" customHeight="1" x14ac:dyDescent="0.25">
      <c r="A1737" s="345" t="str">
        <f t="shared" si="4321"/>
        <v>MS 402</v>
      </c>
      <c r="B1737" s="661">
        <f t="shared" si="4335"/>
        <v>52</v>
      </c>
      <c r="C1737" s="661" t="str">
        <f t="shared" si="4336"/>
        <v>MS 402-52</v>
      </c>
      <c r="D1737" s="346">
        <f t="shared" si="4337"/>
        <v>41656</v>
      </c>
      <c r="E1737" s="347">
        <v>7161893.5915999999</v>
      </c>
      <c r="F1737" s="348">
        <v>665794.62549999997</v>
      </c>
      <c r="G1737" s="348">
        <v>898.15499999999997</v>
      </c>
      <c r="H1737" s="355">
        <f t="shared" si="4354"/>
        <v>2.3568198861213876</v>
      </c>
      <c r="I1737" s="356">
        <f t="shared" si="4355"/>
        <v>73.350642808221806</v>
      </c>
      <c r="J1737" s="356">
        <f t="shared" si="4356"/>
        <v>-0.49999999999954525</v>
      </c>
      <c r="K1737" s="356">
        <f t="shared" si="4357"/>
        <v>-77.899999999999636</v>
      </c>
      <c r="L1737" s="356">
        <f t="shared" si="4358"/>
        <v>0.33668855516019824</v>
      </c>
      <c r="M1737" s="356">
        <f t="shared" si="4359"/>
        <v>7.1428571428506463E-2</v>
      </c>
      <c r="N1737" s="361" t="str">
        <f t="shared" si="4327"/>
        <v>ATENÇÃO</v>
      </c>
      <c r="O1737" s="361" t="str">
        <f t="shared" si="4328"/>
        <v>OK</v>
      </c>
      <c r="P1737" s="361" t="str">
        <f t="shared" si="4329"/>
        <v>COND. MIN.</v>
      </c>
      <c r="Q1737" s="361" t="str">
        <f t="shared" si="4338"/>
        <v>COND. MIN.</v>
      </c>
      <c r="R1737" s="625"/>
      <c r="S1737" s="625"/>
      <c r="T1737" s="625"/>
      <c r="U1737" s="625"/>
      <c r="V1737" s="356">
        <f t="shared" si="4339"/>
        <v>-2.1200000308454037</v>
      </c>
      <c r="W1737" s="356">
        <f t="shared" si="4340"/>
        <v>-73.320000001695007</v>
      </c>
      <c r="X1737" s="361" t="str">
        <f t="shared" si="4330"/>
        <v>SUL</v>
      </c>
      <c r="Y1737" s="361" t="str">
        <f t="shared" si="4331"/>
        <v>OESTE</v>
      </c>
      <c r="Z1737" s="361" t="str">
        <f t="shared" si="4332"/>
        <v>SUDOESTE</v>
      </c>
      <c r="AA1737" s="358">
        <f t="shared" si="4341"/>
        <v>0.99959100204498974</v>
      </c>
      <c r="AB1737" s="359">
        <f t="shared" si="4333"/>
        <v>88.36124887911194</v>
      </c>
      <c r="AC1737" s="360"/>
    </row>
    <row r="1738" spans="1:29" ht="17.25" customHeight="1" x14ac:dyDescent="0.25">
      <c r="A1738" s="345" t="str">
        <f t="shared" si="4321"/>
        <v>MS 402</v>
      </c>
      <c r="B1738" s="661">
        <f t="shared" si="4335"/>
        <v>53</v>
      </c>
      <c r="C1738" s="661" t="str">
        <f t="shared" si="4336"/>
        <v>MS 402-53</v>
      </c>
      <c r="D1738" s="346">
        <f t="shared" si="4337"/>
        <v>41662</v>
      </c>
      <c r="E1738" s="347">
        <v>7161893.5961999996</v>
      </c>
      <c r="F1738" s="348">
        <v>665794.61939999997</v>
      </c>
      <c r="G1738" s="348">
        <v>898.14800000000002</v>
      </c>
      <c r="H1738" s="355">
        <f t="shared" ref="H1738:H1739" si="4360">SQRT((E1738-E1737)^2+(F1738-F1737)^2)*100</f>
        <v>0.76400259580109064</v>
      </c>
      <c r="I1738" s="356">
        <f t="shared" ref="I1738:I1739" si="4361">SQRT((E1738-$E$1686)^2+(F1738-$F$1686)^2)*100</f>
        <v>73.948634202765788</v>
      </c>
      <c r="J1738" s="356">
        <f t="shared" ref="J1738:J1739" si="4362">(G1738-G1737)*100</f>
        <v>-0.69999999999481588</v>
      </c>
      <c r="K1738" s="356">
        <f t="shared" ref="K1738:K1739" si="4363">(G1738-$G$1686)*100</f>
        <v>-78.599999999994452</v>
      </c>
      <c r="L1738" s="356">
        <f t="shared" ref="L1738:L1739" si="4364">H1738/(D1738-D1737)</f>
        <v>0.12733376596684845</v>
      </c>
      <c r="M1738" s="356">
        <f t="shared" ref="M1738:M1739" si="4365">ABS(J1738/(D1738-D1737))</f>
        <v>0.11666666666580265</v>
      </c>
      <c r="N1738" s="361" t="str">
        <f t="shared" si="4327"/>
        <v>OK</v>
      </c>
      <c r="O1738" s="361" t="str">
        <f t="shared" si="4328"/>
        <v>OK</v>
      </c>
      <c r="P1738" s="361" t="str">
        <f t="shared" si="4329"/>
        <v>COND. MIN.</v>
      </c>
      <c r="Q1738" s="361" t="str">
        <f t="shared" si="4338"/>
        <v>COND. MIN.</v>
      </c>
      <c r="R1738" s="625"/>
      <c r="S1738" s="625"/>
      <c r="T1738" s="625"/>
      <c r="U1738" s="625"/>
      <c r="V1738" s="356">
        <f t="shared" si="4339"/>
        <v>-1.660000067204237</v>
      </c>
      <c r="W1738" s="356">
        <f t="shared" si="4340"/>
        <v>-73.930000001564622</v>
      </c>
      <c r="X1738" s="361" t="str">
        <f t="shared" si="4330"/>
        <v>SUL</v>
      </c>
      <c r="Y1738" s="361" t="str">
        <f t="shared" si="4331"/>
        <v>OESTE</v>
      </c>
      <c r="Z1738" s="361" t="str">
        <f t="shared" si="4332"/>
        <v>SUDOESTE</v>
      </c>
      <c r="AA1738" s="358">
        <f t="shared" si="4341"/>
        <v>0.9997295469912103</v>
      </c>
      <c r="AB1738" s="359">
        <f t="shared" si="4333"/>
        <v>88.667419887906803</v>
      </c>
      <c r="AC1738" s="360"/>
    </row>
    <row r="1739" spans="1:29" ht="17.25" customHeight="1" x14ac:dyDescent="0.25">
      <c r="A1739" s="345" t="str">
        <f t="shared" si="4321"/>
        <v>MS 402</v>
      </c>
      <c r="B1739" s="661">
        <f t="shared" si="4335"/>
        <v>54</v>
      </c>
      <c r="C1739" s="661" t="str">
        <f t="shared" si="4336"/>
        <v>MS 402-54</v>
      </c>
      <c r="D1739" s="346">
        <f t="shared" si="4337"/>
        <v>41670</v>
      </c>
      <c r="E1739" s="347">
        <v>7161893.5750000002</v>
      </c>
      <c r="F1739" s="348">
        <v>665794.59550000005</v>
      </c>
      <c r="G1739" s="348">
        <v>898.13900000000001</v>
      </c>
      <c r="H1739" s="355">
        <f t="shared" si="4360"/>
        <v>3.194761289084934</v>
      </c>
      <c r="I1739" s="356">
        <f t="shared" si="4361"/>
        <v>76.413551147328633</v>
      </c>
      <c r="J1739" s="356">
        <f t="shared" si="4362"/>
        <v>-0.90000000000145519</v>
      </c>
      <c r="K1739" s="356">
        <f t="shared" si="4363"/>
        <v>-79.499999999995907</v>
      </c>
      <c r="L1739" s="356">
        <f t="shared" si="4364"/>
        <v>0.39934516113561674</v>
      </c>
      <c r="M1739" s="356">
        <f t="shared" si="4365"/>
        <v>0.1125000000001819</v>
      </c>
      <c r="N1739" s="361" t="str">
        <f t="shared" si="4327"/>
        <v>ATENÇÃO</v>
      </c>
      <c r="O1739" s="361" t="str">
        <f t="shared" si="4328"/>
        <v>OK</v>
      </c>
      <c r="P1739" s="361" t="str">
        <f t="shared" si="4329"/>
        <v>COND. MIN.</v>
      </c>
      <c r="Q1739" s="361" t="str">
        <f t="shared" si="4338"/>
        <v>COND. MIN.</v>
      </c>
      <c r="R1739" s="625"/>
      <c r="S1739" s="625"/>
      <c r="T1739" s="625"/>
      <c r="U1739" s="625"/>
      <c r="V1739" s="356">
        <f t="shared" si="4339"/>
        <v>-3.7800000049173832</v>
      </c>
      <c r="W1739" s="356">
        <f t="shared" si="4340"/>
        <v>-76.319999992847443</v>
      </c>
      <c r="X1739" s="361" t="str">
        <f t="shared" si="4330"/>
        <v>SUL</v>
      </c>
      <c r="Y1739" s="361" t="str">
        <f t="shared" si="4331"/>
        <v>OESTE</v>
      </c>
      <c r="Z1739" s="361" t="str">
        <f t="shared" si="4332"/>
        <v>SUDOESTE</v>
      </c>
      <c r="AA1739" s="358">
        <f t="shared" si="4341"/>
        <v>0.99882214369846878</v>
      </c>
      <c r="AB1739" s="359">
        <f t="shared" si="4333"/>
        <v>87.218837132063342</v>
      </c>
      <c r="AC1739" s="360"/>
    </row>
    <row r="1740" spans="1:29" ht="17.25" customHeight="1" x14ac:dyDescent="0.25">
      <c r="A1740" s="345" t="str">
        <f t="shared" si="4321"/>
        <v>MS 402</v>
      </c>
      <c r="B1740" s="661">
        <f t="shared" si="4335"/>
        <v>55</v>
      </c>
      <c r="C1740" s="661" t="str">
        <f t="shared" si="4336"/>
        <v>MS 402-55</v>
      </c>
      <c r="D1740" s="346">
        <f t="shared" si="4337"/>
        <v>41677</v>
      </c>
      <c r="E1740" s="347">
        <v>7161893.6327</v>
      </c>
      <c r="F1740" s="348">
        <v>665794.59629999998</v>
      </c>
      <c r="G1740" s="348">
        <v>898.11800000000005</v>
      </c>
      <c r="H1740" s="355">
        <f t="shared" ref="H1740" si="4366">SQRT((E1740-E1739)^2+(F1740-F1739)^2)*100</f>
        <v>5.7705545431654519</v>
      </c>
      <c r="I1740" s="356">
        <f t="shared" ref="I1740" si="4367">SQRT((E1740-$E$1686)^2+(F1740-$F$1686)^2)*100</f>
        <v>76.265966852815652</v>
      </c>
      <c r="J1740" s="356">
        <f t="shared" ref="J1740" si="4368">(G1740-G1739)*100</f>
        <v>-2.0999999999958163</v>
      </c>
      <c r="K1740" s="356">
        <f t="shared" ref="K1740" si="4369">(G1740-$G$1686)*100</f>
        <v>-81.599999999991724</v>
      </c>
      <c r="L1740" s="356">
        <f t="shared" ref="L1740" si="4370">H1740/(D1740-D1739)</f>
        <v>0.82436493473792172</v>
      </c>
      <c r="M1740" s="356">
        <f t="shared" ref="M1740" si="4371">ABS(J1740/(D1740-D1739))</f>
        <v>0.29999999999940236</v>
      </c>
      <c r="N1740" s="361" t="str">
        <f t="shared" si="4327"/>
        <v>ATENÇÃO</v>
      </c>
      <c r="O1740" s="361" t="str">
        <f t="shared" si="4328"/>
        <v>ATENÇÃO</v>
      </c>
      <c r="P1740" s="361" t="str">
        <f t="shared" si="4329"/>
        <v>COND. MIN.</v>
      </c>
      <c r="Q1740" s="361" t="str">
        <f t="shared" si="4338"/>
        <v>COND. MIN.</v>
      </c>
      <c r="R1740" s="625"/>
      <c r="S1740" s="625"/>
      <c r="T1740" s="625"/>
      <c r="U1740" s="625"/>
      <c r="V1740" s="356">
        <f t="shared" si="4339"/>
        <v>1.9899999722838402</v>
      </c>
      <c r="W1740" s="356">
        <f t="shared" si="4340"/>
        <v>-76.240000000689179</v>
      </c>
      <c r="X1740" s="361" t="str">
        <f t="shared" si="4330"/>
        <v>NORTE</v>
      </c>
      <c r="Y1740" s="361" t="str">
        <f t="shared" si="4331"/>
        <v>OESTE</v>
      </c>
      <c r="Z1740" s="361" t="str">
        <f t="shared" si="4332"/>
        <v>NOROESTE</v>
      </c>
      <c r="AA1740" s="358">
        <f t="shared" si="4341"/>
        <v>0.99960666054805292</v>
      </c>
      <c r="AB1740" s="359">
        <f t="shared" si="4333"/>
        <v>88.392926940151526</v>
      </c>
      <c r="AC1740" s="360"/>
    </row>
    <row r="1741" spans="1:29" ht="17.25" customHeight="1" x14ac:dyDescent="0.25">
      <c r="A1741" s="345" t="str">
        <f t="shared" si="4321"/>
        <v>MS 402</v>
      </c>
      <c r="B1741" s="661">
        <f t="shared" si="4335"/>
        <v>56</v>
      </c>
      <c r="C1741" s="661" t="str">
        <f t="shared" si="4336"/>
        <v>MS 402-56</v>
      </c>
      <c r="D1741" s="346">
        <f t="shared" si="4337"/>
        <v>41684</v>
      </c>
      <c r="E1741" s="347">
        <v>7161893.6246999996</v>
      </c>
      <c r="F1741" s="348">
        <v>665794.5797</v>
      </c>
      <c r="G1741" s="348">
        <v>898.10599999999999</v>
      </c>
      <c r="H1741" s="355">
        <f t="shared" ref="H1741:H1742" si="4372">SQRT((E1741-E1740)^2+(F1741-F1740)^2)*100</f>
        <v>1.8427154017958076</v>
      </c>
      <c r="I1741" s="356">
        <f t="shared" ref="I1741:I1742" si="4373">SQRT((E1741-$E$1686)^2+(F1741-$F$1686)^2)*100</f>
        <v>77.909088683791509</v>
      </c>
      <c r="J1741" s="356">
        <f t="shared" ref="J1741:J1742" si="4374">(G1741-G1740)*100</f>
        <v>-1.2000000000057298</v>
      </c>
      <c r="K1741" s="356">
        <f t="shared" ref="K1741:K1742" si="4375">(G1741-$G$1686)*100</f>
        <v>-82.799999999997453</v>
      </c>
      <c r="L1741" s="356">
        <f t="shared" ref="L1741:L1742" si="4376">H1741/(D1741-D1740)</f>
        <v>0.26324505739940107</v>
      </c>
      <c r="M1741" s="356">
        <f t="shared" ref="M1741:M1742" si="4377">ABS(J1741/(D1741-D1740))</f>
        <v>0.17142857142938997</v>
      </c>
      <c r="N1741" s="361" t="str">
        <f t="shared" si="4327"/>
        <v>ATENÇÃO</v>
      </c>
      <c r="O1741" s="361" t="str">
        <f t="shared" si="4328"/>
        <v>OK</v>
      </c>
      <c r="P1741" s="361" t="str">
        <f t="shared" si="4329"/>
        <v>COND. MIN.</v>
      </c>
      <c r="Q1741" s="361" t="str">
        <f t="shared" si="4338"/>
        <v>COND. MIN.</v>
      </c>
      <c r="R1741" s="625"/>
      <c r="S1741" s="625"/>
      <c r="T1741" s="625"/>
      <c r="U1741" s="625"/>
      <c r="V1741" s="356">
        <f t="shared" si="4339"/>
        <v>1.1899999342858791</v>
      </c>
      <c r="W1741" s="356">
        <f t="shared" si="4340"/>
        <v>-77.899999998044223</v>
      </c>
      <c r="X1741" s="361" t="str">
        <f t="shared" si="4330"/>
        <v>NORTE</v>
      </c>
      <c r="Y1741" s="361" t="str">
        <f t="shared" si="4331"/>
        <v>OESTE</v>
      </c>
      <c r="Z1741" s="361" t="str">
        <f t="shared" si="4332"/>
        <v>NOROESTE</v>
      </c>
      <c r="AA1741" s="358">
        <f t="shared" si="4341"/>
        <v>0.99987164677191642</v>
      </c>
      <c r="AB1741" s="359">
        <f t="shared" si="4333"/>
        <v>89.081993675076973</v>
      </c>
      <c r="AC1741" s="360"/>
    </row>
    <row r="1742" spans="1:29" ht="17.25" customHeight="1" x14ac:dyDescent="0.25">
      <c r="A1742" s="345" t="str">
        <f t="shared" si="4321"/>
        <v>MS 402</v>
      </c>
      <c r="B1742" s="661">
        <f t="shared" si="4335"/>
        <v>57</v>
      </c>
      <c r="C1742" s="661" t="str">
        <f t="shared" si="4336"/>
        <v>MS 402-57</v>
      </c>
      <c r="D1742" s="346">
        <f t="shared" si="4337"/>
        <v>41691</v>
      </c>
      <c r="E1742" s="347">
        <v>7161893.6176000005</v>
      </c>
      <c r="F1742" s="348">
        <v>665794.57420000003</v>
      </c>
      <c r="G1742" s="348">
        <v>898.09</v>
      </c>
      <c r="H1742" s="355">
        <f t="shared" si="4372"/>
        <v>0.89810905297376775</v>
      </c>
      <c r="I1742" s="356">
        <f t="shared" si="4373"/>
        <v>78.451468432703194</v>
      </c>
      <c r="J1742" s="356">
        <f t="shared" si="4374"/>
        <v>-1.5999999999962711</v>
      </c>
      <c r="K1742" s="356">
        <f t="shared" si="4375"/>
        <v>-84.399999999993724</v>
      </c>
      <c r="L1742" s="356">
        <f t="shared" si="4376"/>
        <v>0.12830129328196682</v>
      </c>
      <c r="M1742" s="356">
        <f t="shared" si="4377"/>
        <v>0.22857142857089588</v>
      </c>
      <c r="N1742" s="361" t="str">
        <f t="shared" si="4327"/>
        <v>OK</v>
      </c>
      <c r="O1742" s="361" t="str">
        <f t="shared" si="4328"/>
        <v>OK</v>
      </c>
      <c r="P1742" s="361" t="str">
        <f t="shared" si="4329"/>
        <v>COND. MIN.</v>
      </c>
      <c r="Q1742" s="361" t="str">
        <f t="shared" si="4338"/>
        <v>COND. MIN.</v>
      </c>
      <c r="R1742" s="625"/>
      <c r="S1742" s="625"/>
      <c r="T1742" s="625"/>
      <c r="U1742" s="625"/>
      <c r="V1742" s="356">
        <f t="shared" si="4339"/>
        <v>0.48000002279877663</v>
      </c>
      <c r="W1742" s="356">
        <f t="shared" si="4340"/>
        <v>-78.44999999506399</v>
      </c>
      <c r="X1742" s="361" t="str">
        <f t="shared" si="4330"/>
        <v>NORTE</v>
      </c>
      <c r="Y1742" s="361" t="str">
        <f t="shared" si="4331"/>
        <v>OESTE</v>
      </c>
      <c r="Z1742" s="361" t="str">
        <f t="shared" si="4332"/>
        <v>NOROESTE</v>
      </c>
      <c r="AA1742" s="358">
        <f t="shared" si="4341"/>
        <v>1</v>
      </c>
      <c r="AB1742" s="359">
        <f t="shared" si="4333"/>
        <v>90</v>
      </c>
      <c r="AC1742" s="360"/>
    </row>
    <row r="1743" spans="1:29" ht="17.25" customHeight="1" x14ac:dyDescent="0.25">
      <c r="A1743" s="345" t="str">
        <f t="shared" si="4321"/>
        <v>MS 402</v>
      </c>
      <c r="B1743" s="661">
        <f t="shared" si="4335"/>
        <v>58</v>
      </c>
      <c r="C1743" s="661" t="str">
        <f t="shared" si="4336"/>
        <v>MS 402-58</v>
      </c>
      <c r="D1743" s="346">
        <v>41698</v>
      </c>
      <c r="E1743" s="347">
        <v>7161893.6246999996</v>
      </c>
      <c r="F1743" s="348">
        <v>665794.58330000006</v>
      </c>
      <c r="G1743" s="348">
        <v>898.07899999999995</v>
      </c>
      <c r="H1743" s="355">
        <f t="shared" ref="H1743" si="4378">SQRT((E1743-E1742)^2+(F1743-F1742)^2)*100</f>
        <v>1.1542096338275869</v>
      </c>
      <c r="I1743" s="356">
        <f t="shared" ref="I1743" si="4379">SQRT((E1743-$E$1686)^2+(F1743-$F$1686)^2)*100</f>
        <v>77.549130870010032</v>
      </c>
      <c r="J1743" s="356">
        <f t="shared" ref="J1743" si="4380">(G1743-G1742)*100</f>
        <v>-1.1000000000080945</v>
      </c>
      <c r="K1743" s="356">
        <f t="shared" ref="K1743" si="4381">(G1743-$G$1686)*100</f>
        <v>-85.500000000001819</v>
      </c>
      <c r="L1743" s="356">
        <f t="shared" ref="L1743" si="4382">H1743/(D1743-D1742)</f>
        <v>0.16488709054679812</v>
      </c>
      <c r="M1743" s="356">
        <f t="shared" ref="M1743" si="4383">ABS(J1743/(D1743-D1742))</f>
        <v>0.15714285714401349</v>
      </c>
      <c r="N1743" s="361" t="str">
        <f t="shared" si="4327"/>
        <v>OK</v>
      </c>
      <c r="O1743" s="361" t="str">
        <f t="shared" si="4328"/>
        <v>OK</v>
      </c>
      <c r="P1743" s="361" t="str">
        <f t="shared" si="4329"/>
        <v>COND. MIN.</v>
      </c>
      <c r="Q1743" s="361" t="str">
        <f t="shared" si="4338"/>
        <v>COND. MIN.</v>
      </c>
      <c r="R1743" s="625"/>
      <c r="S1743" s="625"/>
      <c r="T1743" s="625"/>
      <c r="U1743" s="625"/>
      <c r="V1743" s="356">
        <f t="shared" si="4339"/>
        <v>1.1899999342858791</v>
      </c>
      <c r="W1743" s="356">
        <f t="shared" si="4340"/>
        <v>-77.539999992586672</v>
      </c>
      <c r="X1743" s="361" t="str">
        <f t="shared" si="4330"/>
        <v>NORTE</v>
      </c>
      <c r="Y1743" s="361" t="str">
        <f t="shared" si="4331"/>
        <v>OESTE</v>
      </c>
      <c r="Z1743" s="361" t="str">
        <f t="shared" si="4332"/>
        <v>NOROESTE</v>
      </c>
      <c r="AA1743" s="358">
        <f t="shared" si="4341"/>
        <v>0.99987105093488082</v>
      </c>
      <c r="AB1743" s="359">
        <f t="shared" si="4333"/>
        <v>89.079865327477563</v>
      </c>
      <c r="AC1743" s="360"/>
    </row>
    <row r="1744" spans="1:29" ht="17.25" customHeight="1" x14ac:dyDescent="0.25">
      <c r="A1744" s="345" t="str">
        <f t="shared" si="4321"/>
        <v>MS 402</v>
      </c>
      <c r="B1744" s="661">
        <f t="shared" si="4335"/>
        <v>59</v>
      </c>
      <c r="C1744" s="661" t="str">
        <f t="shared" si="4336"/>
        <v>MS 402-59</v>
      </c>
      <c r="D1744" s="346">
        <f>D1552</f>
        <v>41705</v>
      </c>
      <c r="E1744" s="347">
        <v>7161893.6303000003</v>
      </c>
      <c r="F1744" s="348">
        <v>665794.56720000005</v>
      </c>
      <c r="G1744" s="348">
        <v>898.06899999999996</v>
      </c>
      <c r="H1744" s="355">
        <f t="shared" ref="H1744" si="4384">SQRT((E1744-E1743)^2+(F1744-F1743)^2)*100</f>
        <v>1.7046114174566265</v>
      </c>
      <c r="I1744" s="356">
        <f t="shared" ref="I1744" si="4385">SQRT((E1744-$E$1686)^2+(F1744-$F$1686)^2)*100</f>
        <v>79.169343807937025</v>
      </c>
      <c r="J1744" s="356">
        <f t="shared" ref="J1744" si="4386">(G1744-G1743)*100</f>
        <v>-0.99999999999909051</v>
      </c>
      <c r="K1744" s="356">
        <f t="shared" ref="K1744" si="4387">(G1744-$G$1686)*100</f>
        <v>-86.500000000000909</v>
      </c>
      <c r="L1744" s="356">
        <f t="shared" ref="L1744" si="4388">H1744/(D1744-D1743)</f>
        <v>0.24351591677951806</v>
      </c>
      <c r="M1744" s="356">
        <f t="shared" ref="M1744" si="4389">ABS(J1744/(D1744-D1743))</f>
        <v>0.14285714285701293</v>
      </c>
      <c r="N1744" s="361" t="str">
        <f t="shared" si="4327"/>
        <v>OK</v>
      </c>
      <c r="O1744" s="361" t="str">
        <f t="shared" si="4328"/>
        <v>OK</v>
      </c>
      <c r="P1744" s="361" t="str">
        <f t="shared" si="4329"/>
        <v>COND. MIN.</v>
      </c>
      <c r="Q1744" s="361" t="str">
        <f t="shared" si="4338"/>
        <v>COND. MIN.</v>
      </c>
      <c r="R1744" s="625"/>
      <c r="S1744" s="625"/>
      <c r="T1744" s="625"/>
      <c r="U1744" s="625"/>
      <c r="V1744" s="356">
        <f t="shared" si="4339"/>
        <v>1.7500000074505806</v>
      </c>
      <c r="W1744" s="356">
        <f t="shared" si="4340"/>
        <v>-79.14999999338761</v>
      </c>
      <c r="X1744" s="361" t="str">
        <f t="shared" si="4330"/>
        <v>NORTE</v>
      </c>
      <c r="Y1744" s="361" t="str">
        <f t="shared" si="4331"/>
        <v>OESTE</v>
      </c>
      <c r="Z1744" s="361" t="str">
        <f t="shared" si="4332"/>
        <v>NOROESTE</v>
      </c>
      <c r="AA1744" s="358">
        <f t="shared" si="4341"/>
        <v>0.99974737905772393</v>
      </c>
      <c r="AB1744" s="359">
        <f t="shared" si="4333"/>
        <v>88.712102059583927</v>
      </c>
      <c r="AC1744" s="360"/>
    </row>
    <row r="1745" spans="1:29" ht="17.25" customHeight="1" x14ac:dyDescent="0.25">
      <c r="A1745" s="345" t="str">
        <f t="shared" si="4321"/>
        <v>MS 402</v>
      </c>
      <c r="B1745" s="661">
        <f t="shared" si="4335"/>
        <v>60</v>
      </c>
      <c r="C1745" s="661" t="str">
        <f t="shared" si="4336"/>
        <v>MS 402-60</v>
      </c>
      <c r="D1745" s="346">
        <f>D1553</f>
        <v>41712</v>
      </c>
      <c r="E1745" s="347">
        <v>7161893.6211000001</v>
      </c>
      <c r="F1745" s="348">
        <v>665794.53670000006</v>
      </c>
      <c r="G1745" s="348">
        <v>898.048</v>
      </c>
      <c r="H1745" s="355">
        <f t="shared" ref="H1745:H1746" si="4390">SQRT((E1745-E1744)^2+(F1745-F1744)^2)*100</f>
        <v>3.1857338296829032</v>
      </c>
      <c r="I1745" s="356">
        <f t="shared" ref="I1745:I1746" si="4391">SQRT((E1745-$E$1686)^2+(F1745-$F$1686)^2)*100</f>
        <v>82.204190275096224</v>
      </c>
      <c r="J1745" s="356">
        <f t="shared" ref="J1745:J1746" si="4392">(G1745-G1744)*100</f>
        <v>-2.0999999999958163</v>
      </c>
      <c r="K1745" s="356">
        <f t="shared" ref="K1745:K1746" si="4393">(G1745-$G$1686)*100</f>
        <v>-88.599999999996726</v>
      </c>
      <c r="L1745" s="356">
        <f t="shared" ref="L1745:L1746" si="4394">H1745/(D1745-D1744)</f>
        <v>0.45510483281184333</v>
      </c>
      <c r="M1745" s="356">
        <f t="shared" ref="M1745:M1746" si="4395">ABS(J1745/(D1745-D1744))</f>
        <v>0.29999999999940236</v>
      </c>
      <c r="N1745" s="361" t="str">
        <f t="shared" si="4327"/>
        <v>ATENÇÃO</v>
      </c>
      <c r="O1745" s="361" t="str">
        <f t="shared" si="4328"/>
        <v>ATENÇÃO</v>
      </c>
      <c r="P1745" s="361" t="str">
        <f t="shared" si="4329"/>
        <v>COND. MIN.</v>
      </c>
      <c r="Q1745" s="361" t="str">
        <f t="shared" si="4338"/>
        <v>COND. MIN.</v>
      </c>
      <c r="R1745" s="625"/>
      <c r="S1745" s="625"/>
      <c r="T1745" s="625"/>
      <c r="U1745" s="625"/>
      <c r="V1745" s="356">
        <f t="shared" si="4339"/>
        <v>0.82999998703598976</v>
      </c>
      <c r="W1745" s="356">
        <f t="shared" si="4340"/>
        <v>-82.199999992735684</v>
      </c>
      <c r="X1745" s="361" t="str">
        <f t="shared" si="4330"/>
        <v>NORTE</v>
      </c>
      <c r="Y1745" s="361" t="str">
        <f t="shared" si="4331"/>
        <v>OESTE</v>
      </c>
      <c r="Z1745" s="361" t="str">
        <f t="shared" si="4332"/>
        <v>NOROESTE</v>
      </c>
      <c r="AA1745" s="358">
        <f t="shared" si="4341"/>
        <v>1</v>
      </c>
      <c r="AB1745" s="359">
        <f t="shared" si="4333"/>
        <v>90</v>
      </c>
      <c r="AC1745" s="360"/>
    </row>
    <row r="1746" spans="1:29" ht="17.25" customHeight="1" x14ac:dyDescent="0.25">
      <c r="A1746" s="345" t="str">
        <f t="shared" si="4321"/>
        <v>MS 402</v>
      </c>
      <c r="B1746" s="661">
        <f t="shared" si="4335"/>
        <v>61</v>
      </c>
      <c r="C1746" s="661" t="str">
        <f t="shared" si="4336"/>
        <v>MS 402-61</v>
      </c>
      <c r="D1746" s="346">
        <f>D1554</f>
        <v>41719</v>
      </c>
      <c r="E1746" s="347">
        <v>7161893.6272</v>
      </c>
      <c r="F1746" s="348">
        <v>665794.53619999997</v>
      </c>
      <c r="G1746" s="348">
        <v>898.04499999999996</v>
      </c>
      <c r="H1746" s="355">
        <f t="shared" si="4390"/>
        <v>0.61204573886093261</v>
      </c>
      <c r="I1746" s="356">
        <f t="shared" si="4391"/>
        <v>82.262604505826118</v>
      </c>
      <c r="J1746" s="356">
        <f t="shared" si="4392"/>
        <v>-0.30000000000427463</v>
      </c>
      <c r="K1746" s="356">
        <f t="shared" si="4393"/>
        <v>-88.900000000001</v>
      </c>
      <c r="L1746" s="356">
        <f t="shared" si="4394"/>
        <v>8.7435105551561795E-2</v>
      </c>
      <c r="M1746" s="356">
        <f t="shared" si="4395"/>
        <v>4.2857142857753515E-2</v>
      </c>
      <c r="N1746" s="361" t="str">
        <f t="shared" si="4327"/>
        <v>OK</v>
      </c>
      <c r="O1746" s="361" t="str">
        <f t="shared" si="4328"/>
        <v>OK</v>
      </c>
      <c r="P1746" s="361" t="str">
        <f t="shared" si="4329"/>
        <v>COND. MIN.</v>
      </c>
      <c r="Q1746" s="361" t="str">
        <f t="shared" si="4338"/>
        <v>COND. MIN.</v>
      </c>
      <c r="R1746" s="625"/>
      <c r="S1746" s="625"/>
      <c r="T1746" s="625"/>
      <c r="U1746" s="625"/>
      <c r="V1746" s="356">
        <f t="shared" si="4339"/>
        <v>1.4399999752640724</v>
      </c>
      <c r="W1746" s="356">
        <f t="shared" si="4340"/>
        <v>-82.250000000931323</v>
      </c>
      <c r="X1746" s="361" t="str">
        <f t="shared" si="4330"/>
        <v>NORTE</v>
      </c>
      <c r="Y1746" s="361" t="str">
        <f t="shared" si="4331"/>
        <v>OESTE</v>
      </c>
      <c r="Z1746" s="361" t="str">
        <f t="shared" si="4332"/>
        <v>NOROESTE</v>
      </c>
      <c r="AA1746" s="358">
        <f t="shared" si="4341"/>
        <v>0.99987843423292</v>
      </c>
      <c r="AB1746" s="359">
        <f t="shared" si="4333"/>
        <v>89.106596442745598</v>
      </c>
      <c r="AC1746" s="360"/>
    </row>
    <row r="1747" spans="1:29" ht="17.25" customHeight="1" x14ac:dyDescent="0.25">
      <c r="A1747" s="345" t="str">
        <f t="shared" si="4321"/>
        <v>MS 402</v>
      </c>
      <c r="B1747" s="661">
        <f t="shared" si="4335"/>
        <v>62</v>
      </c>
      <c r="C1747" s="661" t="str">
        <f t="shared" si="4336"/>
        <v>MS 402-62</v>
      </c>
      <c r="D1747" s="346">
        <f>D1555</f>
        <v>41726</v>
      </c>
      <c r="E1747" s="347">
        <v>7161893.6174999997</v>
      </c>
      <c r="F1747" s="348">
        <v>665794.53870000003</v>
      </c>
      <c r="G1747" s="348">
        <v>898.03899999999999</v>
      </c>
      <c r="H1747" s="355">
        <f t="shared" ref="H1747" si="4396">SQRT((E1747-E1746)^2+(F1747-F1746)^2)*100</f>
        <v>1.0016985866669896</v>
      </c>
      <c r="I1747" s="356">
        <f t="shared" ref="I1747" si="4397">SQRT((E1747-$E$1686)^2+(F1747-$F$1686)^2)*100</f>
        <v>82.001346934729085</v>
      </c>
      <c r="J1747" s="356">
        <f t="shared" ref="J1747" si="4398">(G1747-G1746)*100</f>
        <v>-0.59999999999718057</v>
      </c>
      <c r="K1747" s="356">
        <f t="shared" ref="K1747" si="4399">(G1747-$G$1686)*100</f>
        <v>-89.499999999998181</v>
      </c>
      <c r="L1747" s="356">
        <f t="shared" ref="L1747" si="4400">H1747/(D1747-D1746)</f>
        <v>0.14309979809528423</v>
      </c>
      <c r="M1747" s="356">
        <f t="shared" ref="M1747" si="4401">ABS(J1747/(D1747-D1746))</f>
        <v>8.571428571388294E-2</v>
      </c>
      <c r="N1747" s="361" t="str">
        <f t="shared" si="4327"/>
        <v>OK</v>
      </c>
      <c r="O1747" s="361" t="str">
        <f t="shared" si="4328"/>
        <v>OK</v>
      </c>
      <c r="P1747" s="361" t="str">
        <f t="shared" si="4329"/>
        <v>COND. MIN.</v>
      </c>
      <c r="Q1747" s="361" t="str">
        <f t="shared" si="4338"/>
        <v>COND. MIN.</v>
      </c>
      <c r="R1747" s="625"/>
      <c r="S1747" s="625"/>
      <c r="T1747" s="625"/>
      <c r="U1747" s="625"/>
      <c r="V1747" s="356">
        <f t="shared" si="4339"/>
        <v>0.46999994665384293</v>
      </c>
      <c r="W1747" s="356">
        <f t="shared" si="4340"/>
        <v>-81.999999994877726</v>
      </c>
      <c r="X1747" s="361" t="str">
        <f t="shared" si="4330"/>
        <v>NORTE</v>
      </c>
      <c r="Y1747" s="361" t="str">
        <f t="shared" si="4331"/>
        <v>OESTE</v>
      </c>
      <c r="Z1747" s="361" t="str">
        <f t="shared" si="4332"/>
        <v>NOROESTE</v>
      </c>
      <c r="AA1747" s="358">
        <f t="shared" si="4341"/>
        <v>1</v>
      </c>
      <c r="AB1747" s="359">
        <f t="shared" si="4333"/>
        <v>90</v>
      </c>
      <c r="AC1747" s="360"/>
    </row>
    <row r="1748" spans="1:29" ht="17.25" customHeight="1" x14ac:dyDescent="0.25">
      <c r="A1748" s="345" t="str">
        <f>A1747</f>
        <v>MS 402</v>
      </c>
      <c r="B1748" s="661">
        <f t="shared" si="4335"/>
        <v>63</v>
      </c>
      <c r="C1748" s="661" t="str">
        <f t="shared" si="4336"/>
        <v>MS 402-63</v>
      </c>
      <c r="D1748" s="346">
        <v>41733</v>
      </c>
      <c r="E1748" s="347">
        <v>7161893.6244000001</v>
      </c>
      <c r="F1748" s="348">
        <v>665794.51100000006</v>
      </c>
      <c r="G1748" s="348">
        <v>898.02099999999996</v>
      </c>
      <c r="H1748" s="355">
        <f t="shared" ref="H1748:H1751" si="4402">SQRT((E1748-E1747)^2+(F1748-F1747)^2)*100</f>
        <v>2.8546453440776323</v>
      </c>
      <c r="I1748" s="356">
        <f t="shared" ref="I1748:I1751" si="4403">SQRT((E1748-$E$1686)^2+(F1748-$F$1686)^2)*100</f>
        <v>84.777936390937015</v>
      </c>
      <c r="J1748" s="356">
        <f t="shared" ref="J1748:J1751" si="4404">(G1748-G1747)*100</f>
        <v>-1.8000000000029104</v>
      </c>
      <c r="K1748" s="356">
        <f t="shared" ref="K1748:K1751" si="4405">(G1748-$G$1686)*100</f>
        <v>-91.300000000001091</v>
      </c>
      <c r="L1748" s="356">
        <f t="shared" ref="L1748:L1751" si="4406">H1748/(D1748-D1747)</f>
        <v>0.40780647772537604</v>
      </c>
      <c r="M1748" s="356">
        <f t="shared" ref="M1748:M1751" si="4407">ABS(J1748/(D1748-D1747))</f>
        <v>0.2571428571432729</v>
      </c>
      <c r="N1748" s="361" t="str">
        <f t="shared" si="4327"/>
        <v>ATENÇÃO</v>
      </c>
      <c r="O1748" s="361" t="str">
        <f t="shared" si="4328"/>
        <v>ATENÇÃO</v>
      </c>
      <c r="P1748" s="361" t="str">
        <f t="shared" si="4329"/>
        <v>COND. MIN.</v>
      </c>
      <c r="Q1748" s="361" t="str">
        <f t="shared" si="4338"/>
        <v>COND. MIN.</v>
      </c>
      <c r="R1748" s="625"/>
      <c r="S1748" s="625"/>
      <c r="T1748" s="625"/>
      <c r="U1748" s="625"/>
      <c r="V1748" s="356">
        <f t="shared" si="4339"/>
        <v>1.1599999852478504</v>
      </c>
      <c r="W1748" s="356">
        <f t="shared" si="4340"/>
        <v>-84.769999992568046</v>
      </c>
      <c r="X1748" s="361" t="str">
        <f t="shared" si="4330"/>
        <v>NORTE</v>
      </c>
      <c r="Y1748" s="361" t="str">
        <f t="shared" si="4331"/>
        <v>OESTE</v>
      </c>
      <c r="Z1748" s="361" t="str">
        <f t="shared" si="4332"/>
        <v>NOROESTE</v>
      </c>
      <c r="AA1748" s="358">
        <f t="shared" si="4341"/>
        <v>0.99988204765274824</v>
      </c>
      <c r="AB1748" s="359">
        <f t="shared" si="4333"/>
        <v>89.119974628838776</v>
      </c>
      <c r="AC1748" s="360"/>
    </row>
    <row r="1749" spans="1:29" ht="17.25" customHeight="1" x14ac:dyDescent="0.25">
      <c r="A1749" s="345" t="str">
        <f t="shared" si="4321"/>
        <v>MS 402</v>
      </c>
      <c r="B1749" s="661">
        <f t="shared" si="4335"/>
        <v>64</v>
      </c>
      <c r="C1749" s="661" t="str">
        <f t="shared" si="4336"/>
        <v>MS 402-64</v>
      </c>
      <c r="D1749" s="346">
        <f t="shared" ref="D1749:D1768" si="4408">D1557</f>
        <v>41740</v>
      </c>
      <c r="E1749" s="347">
        <v>7161893.6305999998</v>
      </c>
      <c r="F1749" s="348">
        <v>665794.51260000002</v>
      </c>
      <c r="G1749" s="348">
        <v>898.01599999999996</v>
      </c>
      <c r="H1749" s="355">
        <f t="shared" si="4402"/>
        <v>0.64031239488637193</v>
      </c>
      <c r="I1749" s="356">
        <f t="shared" si="4403"/>
        <v>84.628721479598411</v>
      </c>
      <c r="J1749" s="356">
        <f t="shared" si="4404"/>
        <v>-0.49999999999954525</v>
      </c>
      <c r="K1749" s="356">
        <f t="shared" si="4405"/>
        <v>-91.800000000000637</v>
      </c>
      <c r="L1749" s="356">
        <f t="shared" si="4406"/>
        <v>9.1473199269481706E-2</v>
      </c>
      <c r="M1749" s="356">
        <f t="shared" si="4407"/>
        <v>7.1428571428506463E-2</v>
      </c>
      <c r="N1749" s="361" t="str">
        <f t="shared" si="4327"/>
        <v>OK</v>
      </c>
      <c r="O1749" s="361" t="str">
        <f t="shared" si="4328"/>
        <v>OK</v>
      </c>
      <c r="P1749" s="361" t="str">
        <f t="shared" si="4329"/>
        <v>COND. MIN.</v>
      </c>
      <c r="Q1749" s="361" t="str">
        <f t="shared" si="4338"/>
        <v>COND. MIN.</v>
      </c>
      <c r="R1749" s="625"/>
      <c r="S1749" s="625"/>
      <c r="T1749" s="625"/>
      <c r="U1749" s="625"/>
      <c r="V1749" s="356">
        <f t="shared" si="4339"/>
        <v>1.7799999564886093</v>
      </c>
      <c r="W1749" s="356">
        <f t="shared" si="4340"/>
        <v>-84.609999996609986</v>
      </c>
      <c r="X1749" s="361" t="str">
        <f t="shared" si="4330"/>
        <v>NORTE</v>
      </c>
      <c r="Y1749" s="361" t="str">
        <f t="shared" si="4331"/>
        <v>OESTE</v>
      </c>
      <c r="Z1749" s="361" t="str">
        <f t="shared" si="4332"/>
        <v>NOROESTE</v>
      </c>
      <c r="AA1749" s="358">
        <f t="shared" si="4341"/>
        <v>0.99976367718303205</v>
      </c>
      <c r="AB1749" s="359">
        <f t="shared" si="4333"/>
        <v>88.754341457106648</v>
      </c>
      <c r="AC1749" s="360"/>
    </row>
    <row r="1750" spans="1:29" ht="17.25" customHeight="1" x14ac:dyDescent="0.25">
      <c r="A1750" s="345" t="str">
        <f t="shared" si="4321"/>
        <v>MS 402</v>
      </c>
      <c r="B1750" s="661">
        <f t="shared" si="4335"/>
        <v>65</v>
      </c>
      <c r="C1750" s="661" t="str">
        <f t="shared" si="4336"/>
        <v>MS 402-65</v>
      </c>
      <c r="D1750" s="346">
        <f t="shared" si="4408"/>
        <v>41746</v>
      </c>
      <c r="E1750" s="347">
        <v>7161893.6193000004</v>
      </c>
      <c r="F1750" s="348">
        <v>665794.49780000001</v>
      </c>
      <c r="G1750" s="348">
        <v>898.00400000000002</v>
      </c>
      <c r="H1750" s="355">
        <f t="shared" si="4402"/>
        <v>1.8620687078296874</v>
      </c>
      <c r="I1750" s="356">
        <f t="shared" si="4403"/>
        <v>86.092453789578514</v>
      </c>
      <c r="J1750" s="356">
        <f t="shared" si="4404"/>
        <v>-1.1999999999943611</v>
      </c>
      <c r="K1750" s="356">
        <f t="shared" si="4405"/>
        <v>-92.999999999994998</v>
      </c>
      <c r="L1750" s="356">
        <f t="shared" si="4406"/>
        <v>0.31034478463828125</v>
      </c>
      <c r="M1750" s="356">
        <f t="shared" si="4407"/>
        <v>0.19999999999906018</v>
      </c>
      <c r="N1750" s="361" t="str">
        <f t="shared" si="4327"/>
        <v>ATENÇÃO</v>
      </c>
      <c r="O1750" s="361" t="str">
        <f t="shared" si="4328"/>
        <v>OK</v>
      </c>
      <c r="P1750" s="361" t="str">
        <f t="shared" si="4329"/>
        <v>COND. MIN.</v>
      </c>
      <c r="Q1750" s="361" t="str">
        <f t="shared" si="4338"/>
        <v>COND. MIN.</v>
      </c>
      <c r="R1750" s="625"/>
      <c r="S1750" s="625"/>
      <c r="T1750" s="625"/>
      <c r="U1750" s="625"/>
      <c r="V1750" s="356">
        <f t="shared" si="4339"/>
        <v>0.65000001341104507</v>
      </c>
      <c r="W1750" s="356">
        <f t="shared" si="4340"/>
        <v>-86.089999997057021</v>
      </c>
      <c r="X1750" s="361" t="str">
        <f t="shared" si="4330"/>
        <v>NORTE</v>
      </c>
      <c r="Y1750" s="361" t="str">
        <f t="shared" si="4331"/>
        <v>OESTE</v>
      </c>
      <c r="Z1750" s="361" t="str">
        <f t="shared" si="4332"/>
        <v>NOROESTE</v>
      </c>
      <c r="AA1750" s="358">
        <f t="shared" si="4341"/>
        <v>1</v>
      </c>
      <c r="AB1750" s="359">
        <f t="shared" si="4333"/>
        <v>90</v>
      </c>
      <c r="AC1750" s="360"/>
    </row>
    <row r="1751" spans="1:29" ht="17.25" customHeight="1" x14ac:dyDescent="0.25">
      <c r="A1751" s="345" t="str">
        <f t="shared" si="4321"/>
        <v>MS 402</v>
      </c>
      <c r="B1751" s="661">
        <f t="shared" si="4335"/>
        <v>66</v>
      </c>
      <c r="C1751" s="661" t="str">
        <f t="shared" si="4336"/>
        <v>MS 402-66</v>
      </c>
      <c r="D1751" s="346">
        <f t="shared" si="4408"/>
        <v>41754</v>
      </c>
      <c r="E1751" s="347">
        <v>7161893.6243000003</v>
      </c>
      <c r="F1751" s="348">
        <v>665794.50450000004</v>
      </c>
      <c r="G1751" s="348">
        <v>897.99199999999996</v>
      </c>
      <c r="H1751" s="355">
        <f t="shared" si="4402"/>
        <v>0.83600238783642733</v>
      </c>
      <c r="I1751" s="356">
        <f t="shared" si="4403"/>
        <v>85.42774080495029</v>
      </c>
      <c r="J1751" s="356">
        <f t="shared" si="4404"/>
        <v>-1.2000000000057298</v>
      </c>
      <c r="K1751" s="356">
        <f t="shared" si="4405"/>
        <v>-94.200000000000728</v>
      </c>
      <c r="L1751" s="356">
        <f t="shared" si="4406"/>
        <v>0.10450029847955342</v>
      </c>
      <c r="M1751" s="356">
        <f t="shared" si="4407"/>
        <v>0.15000000000071623</v>
      </c>
      <c r="N1751" s="361" t="str">
        <f t="shared" si="4327"/>
        <v>OK</v>
      </c>
      <c r="O1751" s="361" t="str">
        <f t="shared" si="4328"/>
        <v>OK</v>
      </c>
      <c r="P1751" s="361" t="str">
        <f t="shared" si="4329"/>
        <v>COND. MIN.</v>
      </c>
      <c r="Q1751" s="361" t="str">
        <f t="shared" ref="Q1751:Q1782" si="4409">IF(M1751&lt;=2,"COND. MIN.",IF(AND(2&lt;M1751, M1751&lt;=4),"ATENÇÃO",IF(AND(4&lt;M1751, M1751&lt;=10),"ALERTA","INTERVENÇÃO")))</f>
        <v>COND. MIN.</v>
      </c>
      <c r="R1751" s="625"/>
      <c r="S1751" s="625"/>
      <c r="T1751" s="625"/>
      <c r="U1751" s="625"/>
      <c r="V1751" s="356">
        <f t="shared" ref="V1751:V1782" si="4410">(E1751-$E$1686)*100</f>
        <v>1.1500000022351742</v>
      </c>
      <c r="W1751" s="356">
        <f t="shared" ref="W1751:W1782" si="4411">(F1751-$F$1686)*100</f>
        <v>-85.419999994337559</v>
      </c>
      <c r="X1751" s="361" t="str">
        <f t="shared" si="4330"/>
        <v>NORTE</v>
      </c>
      <c r="Y1751" s="361" t="str">
        <f t="shared" si="4331"/>
        <v>OESTE</v>
      </c>
      <c r="Z1751" s="361" t="str">
        <f t="shared" si="4332"/>
        <v>NOROESTE</v>
      </c>
      <c r="AA1751" s="358">
        <f t="shared" ref="AA1751:AA1782" si="4412">ABS(ROUND(W1751,2)/ROUND(I1751,2))</f>
        <v>0.99988294510125242</v>
      </c>
      <c r="AB1751" s="359">
        <f t="shared" si="4333"/>
        <v>89.123328953488766</v>
      </c>
      <c r="AC1751" s="360"/>
    </row>
    <row r="1752" spans="1:29" ht="17.25" customHeight="1" x14ac:dyDescent="0.25">
      <c r="A1752" s="345" t="str">
        <f t="shared" ref="A1752:A1815" si="4413">A1751</f>
        <v>MS 402</v>
      </c>
      <c r="B1752" s="661">
        <f t="shared" si="4335"/>
        <v>67</v>
      </c>
      <c r="C1752" s="661" t="str">
        <f t="shared" si="4336"/>
        <v>MS 402-67</v>
      </c>
      <c r="D1752" s="346">
        <f t="shared" si="4408"/>
        <v>41761</v>
      </c>
      <c r="E1752" s="347">
        <v>7161893.6196999997</v>
      </c>
      <c r="F1752" s="348">
        <v>665794.50410000002</v>
      </c>
      <c r="G1752" s="348">
        <v>897.98199999999997</v>
      </c>
      <c r="H1752" s="355">
        <f t="shared" ref="H1752" si="4414">SQRT((E1752-E1751)^2+(F1752-F1751)^2)*100</f>
        <v>0.46173591194918473</v>
      </c>
      <c r="I1752" s="356">
        <f t="shared" ref="I1752" si="4415">SQRT((E1752-$E$1686)^2+(F1752-$F$1686)^2)*100</f>
        <v>85.462785464093344</v>
      </c>
      <c r="J1752" s="356">
        <f t="shared" ref="J1752" si="4416">(G1752-G1751)*100</f>
        <v>-0.99999999999909051</v>
      </c>
      <c r="K1752" s="356">
        <f t="shared" ref="K1752" si="4417">(G1752-$G$1686)*100</f>
        <v>-95.199999999999818</v>
      </c>
      <c r="L1752" s="356">
        <f t="shared" ref="L1752" si="4418">H1752/(D1752-D1751)</f>
        <v>6.5962273135597813E-2</v>
      </c>
      <c r="M1752" s="356">
        <f t="shared" ref="M1752" si="4419">ABS(J1752/(D1752-D1751))</f>
        <v>0.14285714285701293</v>
      </c>
      <c r="N1752" s="361" t="str">
        <f t="shared" ref="N1752:N1805" si="4420">IF(L1752&lt;=0.25,"OK",IF(AND(0.25&lt;L1752,L1752&lt;=1),"ATENÇÃO",IF(AND(1&lt;L1752,L1752&lt;=4),"ALERTA",IF(AND(4&lt;L1752,L1752&lt;=14),"INTERVENÇÃO","PARALISAÇÃO"))))</f>
        <v>OK</v>
      </c>
      <c r="O1752" s="361" t="str">
        <f t="shared" ref="O1752:O1805" si="4421">IF(M1752&lt;=0.25,"OK",IF(AND(0.25&lt;M1752,M1752&lt;=1),"ATENÇÃO",IF(AND(1&lt;M1752,M1752&lt;=4),"ALERTA",IF(AND(4&lt;M1752,M1752&lt;=14),"INTERVENÇÃO","PARALISAÇÃO"))))</f>
        <v>OK</v>
      </c>
      <c r="P1752" s="361" t="str">
        <f t="shared" ref="P1752:P1805" si="4422">IF(L1752&lt;=1,"COND. MIN.",IF(AND(1&lt;L1752, L1752&lt;=2),"ATENÇÃO",IF(AND(2&lt;L1752,L1752&lt;=5),"ALERTA","INTERVENÇÃO")))</f>
        <v>COND. MIN.</v>
      </c>
      <c r="Q1752" s="361" t="str">
        <f t="shared" si="4409"/>
        <v>COND. MIN.</v>
      </c>
      <c r="R1752" s="625"/>
      <c r="S1752" s="625"/>
      <c r="T1752" s="625"/>
      <c r="U1752" s="625"/>
      <c r="V1752" s="356">
        <f t="shared" si="4410"/>
        <v>0.68999994546175003</v>
      </c>
      <c r="W1752" s="356">
        <f t="shared" si="4411"/>
        <v>-85.459999996237457</v>
      </c>
      <c r="X1752" s="361" t="str">
        <f t="shared" ref="X1752:X1772" si="4423">IF(V1752&gt;0,"NORTE","SUL")</f>
        <v>NORTE</v>
      </c>
      <c r="Y1752" s="361" t="str">
        <f t="shared" ref="Y1752:Y1772" si="4424">IF(W1752&gt;0,"LESTE","OESTE")</f>
        <v>OESTE</v>
      </c>
      <c r="Z1752" s="361" t="str">
        <f t="shared" ref="Z1752:Z1772" si="4425">IF(AND(X1752="SUL", Y1752="LESTE"),"SUDESTE", IF(AND(X1752="SUL", Y1752="OESTE"), "SUDOESTE", IF(AND(X1752="NORTE", Y1752="LESTE"), "NORDESTE", "NOROESTE")))</f>
        <v>NOROESTE</v>
      </c>
      <c r="AA1752" s="358">
        <f t="shared" si="4412"/>
        <v>1</v>
      </c>
      <c r="AB1752" s="359">
        <f t="shared" ref="AB1752:AB1772" si="4426">DEGREES(ASIN(AA1752))</f>
        <v>90</v>
      </c>
      <c r="AC1752" s="360"/>
    </row>
    <row r="1753" spans="1:29" ht="17.25" customHeight="1" x14ac:dyDescent="0.25">
      <c r="A1753" s="345" t="str">
        <f t="shared" si="4413"/>
        <v>MS 402</v>
      </c>
      <c r="B1753" s="661">
        <f t="shared" si="4335"/>
        <v>68</v>
      </c>
      <c r="C1753" s="661" t="str">
        <f t="shared" si="4336"/>
        <v>MS 402-68</v>
      </c>
      <c r="D1753" s="346">
        <f t="shared" si="4408"/>
        <v>41768</v>
      </c>
      <c r="E1753" s="347">
        <v>7161893.6204000004</v>
      </c>
      <c r="F1753" s="348">
        <v>665794.47770000005</v>
      </c>
      <c r="G1753" s="348">
        <v>897.96400000000006</v>
      </c>
      <c r="H1753" s="355">
        <f t="shared" ref="H1753" si="4427">SQRT((E1753-E1752)^2+(F1753-F1752)^2)*100</f>
        <v>2.6409278663692697</v>
      </c>
      <c r="I1753" s="356">
        <f t="shared" ref="I1753" si="4428">SQRT((E1753-$E$1686)^2+(F1753-$F$1686)^2)*100</f>
        <v>88.103278025776063</v>
      </c>
      <c r="J1753" s="356">
        <f t="shared" ref="J1753" si="4429">(G1753-G1752)*100</f>
        <v>-1.7999999999915417</v>
      </c>
      <c r="K1753" s="356">
        <f t="shared" ref="K1753" si="4430">(G1753-$G$1686)*100</f>
        <v>-96.99999999999136</v>
      </c>
      <c r="L1753" s="356">
        <f t="shared" ref="L1753" si="4431">H1753/(D1753-D1752)</f>
        <v>0.37727540948132426</v>
      </c>
      <c r="M1753" s="356">
        <f t="shared" ref="M1753" si="4432">ABS(J1753/(D1753-D1752))</f>
        <v>0.25714285714164881</v>
      </c>
      <c r="N1753" s="361" t="str">
        <f t="shared" si="4420"/>
        <v>ATENÇÃO</v>
      </c>
      <c r="O1753" s="361" t="str">
        <f t="shared" si="4421"/>
        <v>ATENÇÃO</v>
      </c>
      <c r="P1753" s="361" t="str">
        <f t="shared" si="4422"/>
        <v>COND. MIN.</v>
      </c>
      <c r="Q1753" s="361" t="str">
        <f t="shared" si="4409"/>
        <v>COND. MIN.</v>
      </c>
      <c r="R1753" s="625"/>
      <c r="S1753" s="625"/>
      <c r="T1753" s="625"/>
      <c r="U1753" s="625"/>
      <c r="V1753" s="356">
        <f t="shared" si="4410"/>
        <v>0.76000001281499863</v>
      </c>
      <c r="W1753" s="356">
        <f t="shared" si="4411"/>
        <v>-88.099999993573874</v>
      </c>
      <c r="X1753" s="361" t="str">
        <f t="shared" si="4423"/>
        <v>NORTE</v>
      </c>
      <c r="Y1753" s="361" t="str">
        <f t="shared" si="4424"/>
        <v>OESTE</v>
      </c>
      <c r="Z1753" s="361" t="str">
        <f t="shared" si="4425"/>
        <v>NOROESTE</v>
      </c>
      <c r="AA1753" s="358">
        <f t="shared" si="4412"/>
        <v>1</v>
      </c>
      <c r="AB1753" s="359">
        <f t="shared" si="4426"/>
        <v>90</v>
      </c>
      <c r="AC1753" s="360"/>
    </row>
    <row r="1754" spans="1:29" ht="17.25" customHeight="1" x14ac:dyDescent="0.25">
      <c r="A1754" s="345" t="str">
        <f t="shared" si="4413"/>
        <v>MS 402</v>
      </c>
      <c r="B1754" s="661">
        <f t="shared" si="4335"/>
        <v>69</v>
      </c>
      <c r="C1754" s="661" t="str">
        <f t="shared" si="4336"/>
        <v>MS 402-69</v>
      </c>
      <c r="D1754" s="346">
        <f t="shared" si="4408"/>
        <v>41775</v>
      </c>
      <c r="E1754" s="347">
        <v>7161893.6113</v>
      </c>
      <c r="F1754" s="348">
        <v>665794.46239999996</v>
      </c>
      <c r="G1754" s="348">
        <v>897.96299999999997</v>
      </c>
      <c r="H1754" s="355">
        <f t="shared" ref="H1754" si="4433">SQRT((E1754-E1753)^2+(F1754-F1753)^2)*100</f>
        <v>1.7801685578950288</v>
      </c>
      <c r="I1754" s="356">
        <f t="shared" ref="I1754" si="4434">SQRT((E1754-$E$1686)^2+(F1754-$F$1686)^2)*100</f>
        <v>89.630125518180066</v>
      </c>
      <c r="J1754" s="356">
        <f t="shared" ref="J1754" si="4435">(G1754-G1753)*100</f>
        <v>-0.100000000009004</v>
      </c>
      <c r="K1754" s="356">
        <f t="shared" ref="K1754" si="4436">(G1754-$G$1686)*100</f>
        <v>-97.100000000000364</v>
      </c>
      <c r="L1754" s="356">
        <f t="shared" ref="L1754" si="4437">H1754/(D1754-D1753)</f>
        <v>0.25430979398500414</v>
      </c>
      <c r="M1754" s="356">
        <f t="shared" ref="M1754" si="4438">ABS(J1754/(D1754-D1753))</f>
        <v>1.4285714287000571E-2</v>
      </c>
      <c r="N1754" s="361" t="str">
        <f t="shared" si="4420"/>
        <v>ATENÇÃO</v>
      </c>
      <c r="O1754" s="361" t="str">
        <f t="shared" si="4421"/>
        <v>OK</v>
      </c>
      <c r="P1754" s="361" t="str">
        <f t="shared" si="4422"/>
        <v>COND. MIN.</v>
      </c>
      <c r="Q1754" s="361" t="str">
        <f t="shared" si="4409"/>
        <v>COND. MIN.</v>
      </c>
      <c r="R1754" s="625"/>
      <c r="S1754" s="625"/>
      <c r="T1754" s="625"/>
      <c r="U1754" s="625"/>
      <c r="V1754" s="356">
        <f t="shared" si="4410"/>
        <v>-0.15000002458691597</v>
      </c>
      <c r="W1754" s="356">
        <f t="shared" si="4411"/>
        <v>-89.630000002216548</v>
      </c>
      <c r="X1754" s="361" t="str">
        <f t="shared" si="4423"/>
        <v>SUL</v>
      </c>
      <c r="Y1754" s="361" t="str">
        <f t="shared" si="4424"/>
        <v>OESTE</v>
      </c>
      <c r="Z1754" s="361" t="str">
        <f t="shared" si="4425"/>
        <v>SUDOESTE</v>
      </c>
      <c r="AA1754" s="358">
        <f t="shared" si="4412"/>
        <v>1</v>
      </c>
      <c r="AB1754" s="359">
        <f t="shared" si="4426"/>
        <v>90</v>
      </c>
      <c r="AC1754" s="360"/>
    </row>
    <row r="1755" spans="1:29" ht="17.25" customHeight="1" x14ac:dyDescent="0.25">
      <c r="A1755" s="345" t="str">
        <f t="shared" si="4413"/>
        <v>MS 402</v>
      </c>
      <c r="B1755" s="661">
        <f t="shared" si="4335"/>
        <v>70</v>
      </c>
      <c r="C1755" s="661" t="str">
        <f t="shared" si="4336"/>
        <v>MS 402-70</v>
      </c>
      <c r="D1755" s="346">
        <f t="shared" si="4408"/>
        <v>41782</v>
      </c>
      <c r="E1755" s="347">
        <v>7161893.6205000002</v>
      </c>
      <c r="F1755" s="348">
        <v>665794.47329999995</v>
      </c>
      <c r="G1755" s="348">
        <v>897.94799999999998</v>
      </c>
      <c r="H1755" s="355">
        <f t="shared" ref="H1755" si="4439">SQRT((E1755-E1754)^2+(F1755-F1754)^2)*100</f>
        <v>1.4263590137910094</v>
      </c>
      <c r="I1755" s="356">
        <f t="shared" ref="I1755" si="4440">SQRT((E1755-$E$1686)^2+(F1755-$F$1686)^2)*100</f>
        <v>88.543348143691318</v>
      </c>
      <c r="J1755" s="356">
        <f t="shared" ref="J1755" si="4441">(G1755-G1754)*100</f>
        <v>-1.4999999999986358</v>
      </c>
      <c r="K1755" s="356">
        <f t="shared" ref="K1755" si="4442">(G1755-$G$1686)*100</f>
        <v>-98.599999999999</v>
      </c>
      <c r="L1755" s="356">
        <f t="shared" ref="L1755" si="4443">H1755/(D1755-D1754)</f>
        <v>0.20376557339871562</v>
      </c>
      <c r="M1755" s="356">
        <f t="shared" ref="M1755" si="4444">ABS(J1755/(D1755-D1754))</f>
        <v>0.2142857142855194</v>
      </c>
      <c r="N1755" s="361" t="str">
        <f t="shared" si="4420"/>
        <v>OK</v>
      </c>
      <c r="O1755" s="361" t="str">
        <f t="shared" si="4421"/>
        <v>OK</v>
      </c>
      <c r="P1755" s="361" t="str">
        <f t="shared" si="4422"/>
        <v>COND. MIN.</v>
      </c>
      <c r="Q1755" s="361" t="str">
        <f t="shared" si="4409"/>
        <v>COND. MIN.</v>
      </c>
      <c r="R1755" s="625"/>
      <c r="S1755" s="625"/>
      <c r="T1755" s="625"/>
      <c r="U1755" s="625"/>
      <c r="V1755" s="356">
        <f t="shared" si="4410"/>
        <v>0.76999999582767487</v>
      </c>
      <c r="W1755" s="356">
        <f t="shared" si="4411"/>
        <v>-88.540000002831221</v>
      </c>
      <c r="X1755" s="361" t="str">
        <f t="shared" si="4423"/>
        <v>NORTE</v>
      </c>
      <c r="Y1755" s="361" t="str">
        <f t="shared" si="4424"/>
        <v>OESTE</v>
      </c>
      <c r="Z1755" s="361" t="str">
        <f t="shared" si="4425"/>
        <v>NOROESTE</v>
      </c>
      <c r="AA1755" s="358">
        <f t="shared" si="4412"/>
        <v>1</v>
      </c>
      <c r="AB1755" s="359">
        <f t="shared" si="4426"/>
        <v>90</v>
      </c>
      <c r="AC1755" s="360"/>
    </row>
    <row r="1756" spans="1:29" ht="17.25" customHeight="1" x14ac:dyDescent="0.25">
      <c r="A1756" s="345" t="str">
        <f t="shared" si="4413"/>
        <v>MS 402</v>
      </c>
      <c r="B1756" s="661">
        <f t="shared" si="4335"/>
        <v>71</v>
      </c>
      <c r="C1756" s="661" t="str">
        <f t="shared" si="4336"/>
        <v>MS 402-71</v>
      </c>
      <c r="D1756" s="346">
        <f t="shared" si="4408"/>
        <v>41789</v>
      </c>
      <c r="E1756" s="347">
        <v>7161893.6200000001</v>
      </c>
      <c r="F1756" s="348">
        <v>665794.45979999995</v>
      </c>
      <c r="G1756" s="348">
        <v>897.93600000000004</v>
      </c>
      <c r="H1756" s="355">
        <f t="shared" ref="H1756:H1757" si="4445">SQRT((E1756-E1755)^2+(F1756-F1755)^2)*100</f>
        <v>1.3509256090070321</v>
      </c>
      <c r="I1756" s="356">
        <f t="shared" ref="I1756:I1757" si="4446">SQRT((E1756-$E$1686)^2+(F1756-$F$1686)^2)*100</f>
        <v>89.892883480884791</v>
      </c>
      <c r="J1756" s="356">
        <f t="shared" ref="J1756:J1757" si="4447">(G1756-G1755)*100</f>
        <v>-1.1999999999943611</v>
      </c>
      <c r="K1756" s="356">
        <f t="shared" ref="K1756:K1757" si="4448">(G1756-$G$1686)*100</f>
        <v>-99.799999999993361</v>
      </c>
      <c r="L1756" s="356">
        <f t="shared" ref="L1756:L1757" si="4449">H1756/(D1756-D1755)</f>
        <v>0.19298937271529029</v>
      </c>
      <c r="M1756" s="356">
        <f t="shared" ref="M1756:M1757" si="4450">ABS(J1756/(D1756-D1755))</f>
        <v>0.17142857142776588</v>
      </c>
      <c r="N1756" s="361" t="str">
        <f t="shared" si="4420"/>
        <v>OK</v>
      </c>
      <c r="O1756" s="361" t="str">
        <f t="shared" si="4421"/>
        <v>OK</v>
      </c>
      <c r="P1756" s="361" t="str">
        <f t="shared" si="4422"/>
        <v>COND. MIN.</v>
      </c>
      <c r="Q1756" s="361" t="str">
        <f t="shared" si="4409"/>
        <v>COND. MIN.</v>
      </c>
      <c r="R1756" s="625"/>
      <c r="S1756" s="625"/>
      <c r="T1756" s="625"/>
      <c r="U1756" s="625"/>
      <c r="V1756" s="356">
        <f t="shared" si="4410"/>
        <v>0.71999998763203621</v>
      </c>
      <c r="W1756" s="356">
        <f t="shared" si="4411"/>
        <v>-89.890000002924353</v>
      </c>
      <c r="X1756" s="361" t="str">
        <f t="shared" si="4423"/>
        <v>NORTE</v>
      </c>
      <c r="Y1756" s="361" t="str">
        <f t="shared" si="4424"/>
        <v>OESTE</v>
      </c>
      <c r="Z1756" s="361" t="str">
        <f t="shared" si="4425"/>
        <v>NOROESTE</v>
      </c>
      <c r="AA1756" s="358">
        <f t="shared" si="4412"/>
        <v>1</v>
      </c>
      <c r="AB1756" s="359">
        <f t="shared" si="4426"/>
        <v>90</v>
      </c>
      <c r="AC1756" s="360"/>
    </row>
    <row r="1757" spans="1:29" ht="17.25" customHeight="1" x14ac:dyDescent="0.25">
      <c r="A1757" s="345" t="str">
        <f t="shared" si="4413"/>
        <v>MS 402</v>
      </c>
      <c r="B1757" s="661">
        <f t="shared" si="4335"/>
        <v>72</v>
      </c>
      <c r="C1757" s="661" t="str">
        <f t="shared" si="4336"/>
        <v>MS 402-72</v>
      </c>
      <c r="D1757" s="346">
        <f t="shared" si="4408"/>
        <v>41796</v>
      </c>
      <c r="E1757" s="347">
        <v>7161893.6200999999</v>
      </c>
      <c r="F1757" s="348">
        <v>665794.45900000003</v>
      </c>
      <c r="G1757" s="348">
        <v>897.92100000000005</v>
      </c>
      <c r="H1757" s="355">
        <f t="shared" si="4445"/>
        <v>8.0622567594787642E-2</v>
      </c>
      <c r="I1757" s="356">
        <f t="shared" si="4446"/>
        <v>89.972961488840113</v>
      </c>
      <c r="J1757" s="356">
        <f t="shared" si="4447"/>
        <v>-1.4999999999986358</v>
      </c>
      <c r="K1757" s="356">
        <f t="shared" si="4448"/>
        <v>-101.299999999992</v>
      </c>
      <c r="L1757" s="356">
        <f t="shared" si="4449"/>
        <v>1.1517509656398235E-2</v>
      </c>
      <c r="M1757" s="356">
        <f t="shared" si="4450"/>
        <v>0.2142857142855194</v>
      </c>
      <c r="N1757" s="361" t="str">
        <f t="shared" si="4420"/>
        <v>OK</v>
      </c>
      <c r="O1757" s="361" t="str">
        <f t="shared" si="4421"/>
        <v>OK</v>
      </c>
      <c r="P1757" s="361" t="str">
        <f t="shared" si="4422"/>
        <v>COND. MIN.</v>
      </c>
      <c r="Q1757" s="361" t="str">
        <f t="shared" si="4409"/>
        <v>COND. MIN.</v>
      </c>
      <c r="R1757" s="625"/>
      <c r="S1757" s="625"/>
      <c r="T1757" s="625"/>
      <c r="U1757" s="625"/>
      <c r="V1757" s="356">
        <f t="shared" si="4410"/>
        <v>0.72999997064471245</v>
      </c>
      <c r="W1757" s="356">
        <f t="shared" si="4411"/>
        <v>-89.969999995082617</v>
      </c>
      <c r="X1757" s="361" t="str">
        <f t="shared" si="4423"/>
        <v>NORTE</v>
      </c>
      <c r="Y1757" s="361" t="str">
        <f t="shared" si="4424"/>
        <v>OESTE</v>
      </c>
      <c r="Z1757" s="361" t="str">
        <f t="shared" si="4425"/>
        <v>NOROESTE</v>
      </c>
      <c r="AA1757" s="358">
        <f t="shared" si="4412"/>
        <v>1</v>
      </c>
      <c r="AB1757" s="359">
        <f t="shared" si="4426"/>
        <v>90</v>
      </c>
      <c r="AC1757" s="360"/>
    </row>
    <row r="1758" spans="1:29" ht="17.25" customHeight="1" x14ac:dyDescent="0.25">
      <c r="A1758" s="345" t="str">
        <f t="shared" si="4413"/>
        <v>MS 402</v>
      </c>
      <c r="B1758" s="661">
        <f t="shared" si="4335"/>
        <v>73</v>
      </c>
      <c r="C1758" s="661" t="str">
        <f t="shared" si="4336"/>
        <v>MS 402-73</v>
      </c>
      <c r="D1758" s="346">
        <f t="shared" si="4408"/>
        <v>41803</v>
      </c>
      <c r="E1758" s="347">
        <v>7161893.6217</v>
      </c>
      <c r="F1758" s="348">
        <v>665794.43640000001</v>
      </c>
      <c r="G1758" s="348">
        <v>897.91499999999996</v>
      </c>
      <c r="H1758" s="355">
        <f t="shared" ref="H1758:H1764" si="4451">SQRT((E1758-E1757)^2+(F1758-F1757)^2)*100</f>
        <v>2.2656566408108496</v>
      </c>
      <c r="I1758" s="356">
        <f t="shared" ref="I1758:I1764" si="4452">SQRT((E1758-$E$1686)^2+(F1758-$F$1686)^2)*100</f>
        <v>92.234294053396212</v>
      </c>
      <c r="J1758" s="356">
        <f t="shared" ref="J1758:J1764" si="4453">(G1758-G1757)*100</f>
        <v>-0.60000000000854925</v>
      </c>
      <c r="K1758" s="356">
        <f t="shared" ref="K1758:K1764" si="4454">(G1758-$G$1686)*100</f>
        <v>-101.90000000000055</v>
      </c>
      <c r="L1758" s="356">
        <f t="shared" ref="L1758:L1764" si="4455">H1758/(D1758-D1757)</f>
        <v>0.32366523440154993</v>
      </c>
      <c r="M1758" s="356">
        <f t="shared" ref="M1758:M1764" si="4456">ABS(J1758/(D1758-D1757))</f>
        <v>8.571428571550703E-2</v>
      </c>
      <c r="N1758" s="361" t="str">
        <f t="shared" si="4420"/>
        <v>ATENÇÃO</v>
      </c>
      <c r="O1758" s="361" t="str">
        <f t="shared" si="4421"/>
        <v>OK</v>
      </c>
      <c r="P1758" s="361" t="str">
        <f t="shared" si="4422"/>
        <v>COND. MIN.</v>
      </c>
      <c r="Q1758" s="361" t="str">
        <f t="shared" si="4409"/>
        <v>COND. MIN.</v>
      </c>
      <c r="R1758" s="625"/>
      <c r="S1758" s="625"/>
      <c r="T1758" s="625"/>
      <c r="U1758" s="625"/>
      <c r="V1758" s="356">
        <f t="shared" si="4410"/>
        <v>0.88999997824430466</v>
      </c>
      <c r="W1758" s="356">
        <f t="shared" si="4411"/>
        <v>-92.229999997653067</v>
      </c>
      <c r="X1758" s="361" t="str">
        <f t="shared" si="4423"/>
        <v>NORTE</v>
      </c>
      <c r="Y1758" s="361" t="str">
        <f t="shared" si="4424"/>
        <v>OESTE</v>
      </c>
      <c r="Z1758" s="361" t="str">
        <f t="shared" si="4425"/>
        <v>NOROESTE</v>
      </c>
      <c r="AA1758" s="358">
        <f t="shared" si="4412"/>
        <v>1</v>
      </c>
      <c r="AB1758" s="359">
        <f t="shared" si="4426"/>
        <v>90</v>
      </c>
      <c r="AC1758" s="360"/>
    </row>
    <row r="1759" spans="1:29" ht="17.25" customHeight="1" x14ac:dyDescent="0.25">
      <c r="A1759" s="345" t="str">
        <f t="shared" si="4413"/>
        <v>MS 402</v>
      </c>
      <c r="B1759" s="661">
        <f t="shared" si="4335"/>
        <v>74</v>
      </c>
      <c r="C1759" s="661" t="str">
        <f t="shared" si="4336"/>
        <v>MS 402-74</v>
      </c>
      <c r="D1759" s="346">
        <f t="shared" si="4408"/>
        <v>41810</v>
      </c>
      <c r="E1759" s="347">
        <v>7161893.6196999997</v>
      </c>
      <c r="F1759" s="348">
        <v>665794.4314</v>
      </c>
      <c r="G1759" s="348">
        <v>897.91099999999994</v>
      </c>
      <c r="H1759" s="355">
        <f t="shared" si="4451"/>
        <v>0.53851649332094209</v>
      </c>
      <c r="I1759" s="356">
        <f t="shared" si="4452"/>
        <v>92.732567092558355</v>
      </c>
      <c r="J1759" s="356">
        <f t="shared" si="4453"/>
        <v>-0.40000000000190994</v>
      </c>
      <c r="K1759" s="356">
        <f t="shared" si="4454"/>
        <v>-102.30000000000246</v>
      </c>
      <c r="L1759" s="356">
        <f t="shared" si="4455"/>
        <v>7.6930927617277448E-2</v>
      </c>
      <c r="M1759" s="356">
        <f t="shared" si="4456"/>
        <v>5.7142857143129992E-2</v>
      </c>
      <c r="N1759" s="361" t="str">
        <f t="shared" si="4420"/>
        <v>OK</v>
      </c>
      <c r="O1759" s="361" t="str">
        <f t="shared" si="4421"/>
        <v>OK</v>
      </c>
      <c r="P1759" s="361" t="str">
        <f t="shared" si="4422"/>
        <v>COND. MIN.</v>
      </c>
      <c r="Q1759" s="361" t="str">
        <f t="shared" si="4409"/>
        <v>COND. MIN.</v>
      </c>
      <c r="R1759" s="625"/>
      <c r="S1759" s="625"/>
      <c r="T1759" s="625"/>
      <c r="U1759" s="625"/>
      <c r="V1759" s="356">
        <f t="shared" si="4410"/>
        <v>0.68999994546175003</v>
      </c>
      <c r="W1759" s="356">
        <f t="shared" si="4411"/>
        <v>-92.729999998118728</v>
      </c>
      <c r="X1759" s="361" t="str">
        <f t="shared" si="4423"/>
        <v>NORTE</v>
      </c>
      <c r="Y1759" s="361" t="str">
        <f t="shared" si="4424"/>
        <v>OESTE</v>
      </c>
      <c r="Z1759" s="361" t="str">
        <f t="shared" si="4425"/>
        <v>NOROESTE</v>
      </c>
      <c r="AA1759" s="358">
        <f t="shared" si="4412"/>
        <v>1</v>
      </c>
      <c r="AB1759" s="359">
        <f t="shared" si="4426"/>
        <v>90</v>
      </c>
      <c r="AC1759" s="360"/>
    </row>
    <row r="1760" spans="1:29" ht="17.25" customHeight="1" x14ac:dyDescent="0.25">
      <c r="A1760" s="345" t="str">
        <f t="shared" si="4413"/>
        <v>MS 402</v>
      </c>
      <c r="B1760" s="661">
        <f t="shared" ref="B1760:B1823" si="4457">IF(A1759=A1760,B1759+1,1)</f>
        <v>75</v>
      </c>
      <c r="C1760" s="661" t="str">
        <f t="shared" ref="C1760:C1823" si="4458">A1760&amp;"-"&amp;B1760</f>
        <v>MS 402-75</v>
      </c>
      <c r="D1760" s="346">
        <f t="shared" si="4408"/>
        <v>41817</v>
      </c>
      <c r="E1760" s="347">
        <v>7161893.5877</v>
      </c>
      <c r="F1760" s="348">
        <v>665794.44499999995</v>
      </c>
      <c r="G1760" s="348">
        <v>897.89499999999998</v>
      </c>
      <c r="H1760" s="355">
        <f t="shared" si="4451"/>
        <v>3.4770101763393901</v>
      </c>
      <c r="I1760" s="356">
        <f t="shared" si="4452"/>
        <v>91.40446926008498</v>
      </c>
      <c r="J1760" s="356">
        <f t="shared" si="4453"/>
        <v>-1.5999999999962711</v>
      </c>
      <c r="K1760" s="356">
        <f t="shared" si="4454"/>
        <v>-103.89999999999873</v>
      </c>
      <c r="L1760" s="356">
        <f t="shared" si="4455"/>
        <v>0.49671573947705572</v>
      </c>
      <c r="M1760" s="356">
        <f t="shared" si="4456"/>
        <v>0.22857142857089588</v>
      </c>
      <c r="N1760" s="361" t="str">
        <f t="shared" si="4420"/>
        <v>ATENÇÃO</v>
      </c>
      <c r="O1760" s="361" t="str">
        <f t="shared" si="4421"/>
        <v>OK</v>
      </c>
      <c r="P1760" s="361" t="str">
        <f t="shared" si="4422"/>
        <v>COND. MIN.</v>
      </c>
      <c r="Q1760" s="361" t="str">
        <f t="shared" si="4409"/>
        <v>COND. MIN.</v>
      </c>
      <c r="R1760" s="625"/>
      <c r="S1760" s="625"/>
      <c r="T1760" s="625"/>
      <c r="U1760" s="625"/>
      <c r="V1760" s="356">
        <f t="shared" si="4410"/>
        <v>-2.5100000202655792</v>
      </c>
      <c r="W1760" s="356">
        <f t="shared" si="4411"/>
        <v>-91.370000003371388</v>
      </c>
      <c r="X1760" s="361" t="str">
        <f t="shared" si="4423"/>
        <v>SUL</v>
      </c>
      <c r="Y1760" s="361" t="str">
        <f t="shared" si="4424"/>
        <v>OESTE</v>
      </c>
      <c r="Z1760" s="361" t="str">
        <f t="shared" si="4425"/>
        <v>SUDOESTE</v>
      </c>
      <c r="AA1760" s="358">
        <f t="shared" si="4412"/>
        <v>0.99967177242888405</v>
      </c>
      <c r="AB1760" s="359">
        <f t="shared" si="4426"/>
        <v>88.531962872075255</v>
      </c>
      <c r="AC1760" s="360"/>
    </row>
    <row r="1761" spans="1:29" ht="17.25" customHeight="1" x14ac:dyDescent="0.25">
      <c r="A1761" s="345" t="str">
        <f t="shared" si="4413"/>
        <v>MS 402</v>
      </c>
      <c r="B1761" s="661">
        <f t="shared" si="4457"/>
        <v>76</v>
      </c>
      <c r="C1761" s="661" t="str">
        <f t="shared" si="4458"/>
        <v>MS 402-76</v>
      </c>
      <c r="D1761" s="346">
        <f t="shared" si="4408"/>
        <v>41824</v>
      </c>
      <c r="E1761" s="347">
        <v>7161893.6136999996</v>
      </c>
      <c r="F1761" s="348">
        <v>665794.41330000001</v>
      </c>
      <c r="G1761" s="348">
        <v>897.88400000000001</v>
      </c>
      <c r="H1761" s="355">
        <f t="shared" si="4451"/>
        <v>4.0998658213236121</v>
      </c>
      <c r="I1761" s="356">
        <f t="shared" si="4452"/>
        <v>94.540042835720982</v>
      </c>
      <c r="J1761" s="356">
        <f t="shared" si="4453"/>
        <v>-1.0999999999967258</v>
      </c>
      <c r="K1761" s="356">
        <f t="shared" si="4454"/>
        <v>-104.99999999999545</v>
      </c>
      <c r="L1761" s="356">
        <f t="shared" si="4455"/>
        <v>0.58569511733194457</v>
      </c>
      <c r="M1761" s="356">
        <f t="shared" si="4456"/>
        <v>0.1571428571423894</v>
      </c>
      <c r="N1761" s="361" t="str">
        <f t="shared" si="4420"/>
        <v>ATENÇÃO</v>
      </c>
      <c r="O1761" s="361" t="str">
        <f t="shared" si="4421"/>
        <v>OK</v>
      </c>
      <c r="P1761" s="361" t="str">
        <f t="shared" si="4422"/>
        <v>COND. MIN.</v>
      </c>
      <c r="Q1761" s="361" t="str">
        <f t="shared" si="4409"/>
        <v>COND. MIN.</v>
      </c>
      <c r="R1761" s="625"/>
      <c r="S1761" s="625"/>
      <c r="T1761" s="625"/>
      <c r="U1761" s="625"/>
      <c r="V1761" s="356">
        <f t="shared" si="4410"/>
        <v>8.9999940246343613E-2</v>
      </c>
      <c r="W1761" s="356">
        <f t="shared" si="4411"/>
        <v>-94.539999996777624</v>
      </c>
      <c r="X1761" s="361" t="str">
        <f t="shared" si="4423"/>
        <v>NORTE</v>
      </c>
      <c r="Y1761" s="361" t="str">
        <f t="shared" si="4424"/>
        <v>OESTE</v>
      </c>
      <c r="Z1761" s="361" t="str">
        <f t="shared" si="4425"/>
        <v>NOROESTE</v>
      </c>
      <c r="AA1761" s="358">
        <f t="shared" si="4412"/>
        <v>1</v>
      </c>
      <c r="AB1761" s="359">
        <f t="shared" si="4426"/>
        <v>90</v>
      </c>
      <c r="AC1761" s="360"/>
    </row>
    <row r="1762" spans="1:29" ht="17.25" customHeight="1" x14ac:dyDescent="0.25">
      <c r="A1762" s="345" t="str">
        <f t="shared" si="4413"/>
        <v>MS 402</v>
      </c>
      <c r="B1762" s="661">
        <f t="shared" si="4457"/>
        <v>77</v>
      </c>
      <c r="C1762" s="661" t="str">
        <f t="shared" si="4458"/>
        <v>MS 402-77</v>
      </c>
      <c r="D1762" s="346">
        <f t="shared" si="4408"/>
        <v>41831</v>
      </c>
      <c r="E1762" s="347">
        <v>7161893.6178000001</v>
      </c>
      <c r="F1762" s="348">
        <v>665794.41319999995</v>
      </c>
      <c r="G1762" s="348">
        <v>897.875</v>
      </c>
      <c r="H1762" s="355">
        <f t="shared" si="4451"/>
        <v>0.41012198180504944</v>
      </c>
      <c r="I1762" s="356">
        <f t="shared" si="4452"/>
        <v>94.551322045595938</v>
      </c>
      <c r="J1762" s="356">
        <f t="shared" si="4453"/>
        <v>-0.90000000000145519</v>
      </c>
      <c r="K1762" s="356">
        <f t="shared" si="4454"/>
        <v>-105.89999999999691</v>
      </c>
      <c r="L1762" s="356">
        <f t="shared" si="4455"/>
        <v>5.858885454357849E-2</v>
      </c>
      <c r="M1762" s="356">
        <f t="shared" si="4456"/>
        <v>0.12857142857163645</v>
      </c>
      <c r="N1762" s="361" t="str">
        <f t="shared" si="4420"/>
        <v>OK</v>
      </c>
      <c r="O1762" s="361" t="str">
        <f t="shared" si="4421"/>
        <v>OK</v>
      </c>
      <c r="P1762" s="361" t="str">
        <f t="shared" si="4422"/>
        <v>COND. MIN.</v>
      </c>
      <c r="Q1762" s="361" t="str">
        <f t="shared" si="4409"/>
        <v>COND. MIN.</v>
      </c>
      <c r="R1762" s="625"/>
      <c r="S1762" s="625"/>
      <c r="T1762" s="625"/>
      <c r="U1762" s="625"/>
      <c r="V1762" s="356">
        <f t="shared" si="4410"/>
        <v>0.4999999888241291</v>
      </c>
      <c r="W1762" s="356">
        <f t="shared" si="4411"/>
        <v>-94.550000003073364</v>
      </c>
      <c r="X1762" s="361" t="str">
        <f t="shared" si="4423"/>
        <v>NORTE</v>
      </c>
      <c r="Y1762" s="361" t="str">
        <f t="shared" si="4424"/>
        <v>OESTE</v>
      </c>
      <c r="Z1762" s="361" t="str">
        <f t="shared" si="4425"/>
        <v>NOROESTE</v>
      </c>
      <c r="AA1762" s="358">
        <f t="shared" si="4412"/>
        <v>1</v>
      </c>
      <c r="AB1762" s="359">
        <f t="shared" si="4426"/>
        <v>90</v>
      </c>
      <c r="AC1762" s="360"/>
    </row>
    <row r="1763" spans="1:29" ht="17.25" customHeight="1" x14ac:dyDescent="0.25">
      <c r="A1763" s="345" t="str">
        <f t="shared" si="4413"/>
        <v>MS 402</v>
      </c>
      <c r="B1763" s="661">
        <f t="shared" si="4457"/>
        <v>78</v>
      </c>
      <c r="C1763" s="661" t="str">
        <f t="shared" si="4458"/>
        <v>MS 402-78</v>
      </c>
      <c r="D1763" s="346">
        <f t="shared" si="4408"/>
        <v>41838</v>
      </c>
      <c r="E1763" s="347">
        <v>7161893.6189999999</v>
      </c>
      <c r="F1763" s="348">
        <v>665794.40170000005</v>
      </c>
      <c r="G1763" s="348">
        <v>897.87</v>
      </c>
      <c r="H1763" s="355">
        <f t="shared" si="4451"/>
        <v>1.1562439077224875</v>
      </c>
      <c r="I1763" s="356">
        <f t="shared" si="4452"/>
        <v>95.702008331864192</v>
      </c>
      <c r="J1763" s="356">
        <f t="shared" si="4453"/>
        <v>-0.49999999999954525</v>
      </c>
      <c r="K1763" s="356">
        <f t="shared" si="4454"/>
        <v>-106.39999999999645</v>
      </c>
      <c r="L1763" s="356">
        <f t="shared" si="4455"/>
        <v>0.1651777011032125</v>
      </c>
      <c r="M1763" s="356">
        <f t="shared" si="4456"/>
        <v>7.1428571428506463E-2</v>
      </c>
      <c r="N1763" s="361" t="str">
        <f t="shared" si="4420"/>
        <v>OK</v>
      </c>
      <c r="O1763" s="361" t="str">
        <f t="shared" si="4421"/>
        <v>OK</v>
      </c>
      <c r="P1763" s="361" t="str">
        <f t="shared" si="4422"/>
        <v>COND. MIN.</v>
      </c>
      <c r="Q1763" s="361" t="str">
        <f t="shared" si="4409"/>
        <v>COND. MIN.</v>
      </c>
      <c r="R1763" s="625"/>
      <c r="S1763" s="625"/>
      <c r="T1763" s="625"/>
      <c r="U1763" s="625"/>
      <c r="V1763" s="356">
        <f t="shared" si="4410"/>
        <v>0.6199999712407589</v>
      </c>
      <c r="W1763" s="356">
        <f t="shared" si="4411"/>
        <v>-95.699999993667006</v>
      </c>
      <c r="X1763" s="361" t="str">
        <f t="shared" si="4423"/>
        <v>NORTE</v>
      </c>
      <c r="Y1763" s="361" t="str">
        <f t="shared" si="4424"/>
        <v>OESTE</v>
      </c>
      <c r="Z1763" s="361" t="str">
        <f t="shared" si="4425"/>
        <v>NOROESTE</v>
      </c>
      <c r="AA1763" s="358">
        <f t="shared" si="4412"/>
        <v>1</v>
      </c>
      <c r="AB1763" s="359">
        <f t="shared" si="4426"/>
        <v>90</v>
      </c>
      <c r="AC1763" s="360"/>
    </row>
    <row r="1764" spans="1:29" ht="17.25" customHeight="1" x14ac:dyDescent="0.25">
      <c r="A1764" s="345" t="str">
        <f t="shared" si="4413"/>
        <v>MS 402</v>
      </c>
      <c r="B1764" s="661">
        <f t="shared" si="4457"/>
        <v>79</v>
      </c>
      <c r="C1764" s="661" t="str">
        <f t="shared" si="4458"/>
        <v>MS 402-79</v>
      </c>
      <c r="D1764" s="346">
        <f t="shared" si="4408"/>
        <v>41845</v>
      </c>
      <c r="E1764" s="347">
        <v>7161893.6112000002</v>
      </c>
      <c r="F1764" s="348">
        <v>665794.40229999996</v>
      </c>
      <c r="G1764" s="348">
        <v>897.851</v>
      </c>
      <c r="H1764" s="355">
        <f t="shared" si="4451"/>
        <v>0.7823042668527036</v>
      </c>
      <c r="I1764" s="356">
        <f t="shared" si="4452"/>
        <v>95.640133837593154</v>
      </c>
      <c r="J1764" s="356">
        <f t="shared" si="4453"/>
        <v>-1.9000000000005457</v>
      </c>
      <c r="K1764" s="356">
        <f t="shared" si="4454"/>
        <v>-108.299999999997</v>
      </c>
      <c r="L1764" s="356">
        <f t="shared" si="4455"/>
        <v>0.11175775240752908</v>
      </c>
      <c r="M1764" s="356">
        <f t="shared" si="4456"/>
        <v>0.2714285714286494</v>
      </c>
      <c r="N1764" s="361" t="str">
        <f t="shared" si="4420"/>
        <v>OK</v>
      </c>
      <c r="O1764" s="361" t="str">
        <f t="shared" si="4421"/>
        <v>ATENÇÃO</v>
      </c>
      <c r="P1764" s="361" t="str">
        <f t="shared" si="4422"/>
        <v>COND. MIN.</v>
      </c>
      <c r="Q1764" s="361" t="str">
        <f t="shared" si="4409"/>
        <v>COND. MIN.</v>
      </c>
      <c r="R1764" s="625"/>
      <c r="S1764" s="625"/>
      <c r="T1764" s="625"/>
      <c r="U1764" s="625"/>
      <c r="V1764" s="356">
        <f t="shared" si="4410"/>
        <v>-0.16000000759959221</v>
      </c>
      <c r="W1764" s="356">
        <f t="shared" si="4411"/>
        <v>-95.640000002458692</v>
      </c>
      <c r="X1764" s="361" t="str">
        <f t="shared" si="4423"/>
        <v>SUL</v>
      </c>
      <c r="Y1764" s="361" t="str">
        <f t="shared" si="4424"/>
        <v>OESTE</v>
      </c>
      <c r="Z1764" s="361" t="str">
        <f t="shared" si="4425"/>
        <v>SUDOESTE</v>
      </c>
      <c r="AA1764" s="358">
        <f t="shared" si="4412"/>
        <v>1</v>
      </c>
      <c r="AB1764" s="359">
        <f t="shared" si="4426"/>
        <v>90</v>
      </c>
      <c r="AC1764" s="360"/>
    </row>
    <row r="1765" spans="1:29" ht="17.25" customHeight="1" x14ac:dyDescent="0.25">
      <c r="A1765" s="345" t="str">
        <f t="shared" si="4413"/>
        <v>MS 402</v>
      </c>
      <c r="B1765" s="661">
        <f t="shared" si="4457"/>
        <v>80</v>
      </c>
      <c r="C1765" s="661" t="str">
        <f t="shared" si="4458"/>
        <v>MS 402-80</v>
      </c>
      <c r="D1765" s="346">
        <f t="shared" si="4408"/>
        <v>41866</v>
      </c>
      <c r="E1765" s="347">
        <v>7161893.6196999997</v>
      </c>
      <c r="F1765" s="348">
        <v>665794.38829999999</v>
      </c>
      <c r="G1765" s="348">
        <v>897.81500000000005</v>
      </c>
      <c r="H1765" s="355">
        <f t="shared" ref="H1765:H1766" si="4459">SQRT((E1765-E1764)^2+(F1765-F1764)^2)*100</f>
        <v>1.6378339081898852</v>
      </c>
      <c r="I1765" s="356">
        <f t="shared" ref="I1765:I1766" si="4460">SQRT((E1765-$E$1686)^2+(F1765-$F$1686)^2)*100</f>
        <v>97.042453079831077</v>
      </c>
      <c r="J1765" s="356">
        <f t="shared" ref="J1765:J1766" si="4461">(G1765-G1764)*100</f>
        <v>-3.5999999999944521</v>
      </c>
      <c r="K1765" s="356">
        <f t="shared" ref="K1765:K1766" si="4462">(G1765-$G$1686)*100</f>
        <v>-111.89999999999145</v>
      </c>
      <c r="L1765" s="356">
        <f t="shared" ref="L1765:L1766" si="4463">H1765/(D1765-D1764)</f>
        <v>7.7992090866185013E-2</v>
      </c>
      <c r="M1765" s="356">
        <f t="shared" ref="M1765:M1766" si="4464">ABS(J1765/(D1765-D1764))</f>
        <v>0.17142857142830725</v>
      </c>
      <c r="N1765" s="361" t="str">
        <f t="shared" si="4420"/>
        <v>OK</v>
      </c>
      <c r="O1765" s="361" t="str">
        <f t="shared" si="4421"/>
        <v>OK</v>
      </c>
      <c r="P1765" s="361" t="str">
        <f t="shared" si="4422"/>
        <v>COND. MIN.</v>
      </c>
      <c r="Q1765" s="361" t="str">
        <f t="shared" si="4409"/>
        <v>COND. MIN.</v>
      </c>
      <c r="R1765" s="625"/>
      <c r="S1765" s="625"/>
      <c r="T1765" s="625"/>
      <c r="U1765" s="625"/>
      <c r="V1765" s="356">
        <f t="shared" si="4410"/>
        <v>0.68999994546175003</v>
      </c>
      <c r="W1765" s="356">
        <f t="shared" si="4411"/>
        <v>-97.03999999910593</v>
      </c>
      <c r="X1765" s="361" t="str">
        <f t="shared" si="4423"/>
        <v>NORTE</v>
      </c>
      <c r="Y1765" s="361" t="str">
        <f t="shared" si="4424"/>
        <v>OESTE</v>
      </c>
      <c r="Z1765" s="361" t="str">
        <f t="shared" si="4425"/>
        <v>NOROESTE</v>
      </c>
      <c r="AA1765" s="358">
        <f t="shared" si="4412"/>
        <v>1</v>
      </c>
      <c r="AB1765" s="359">
        <f t="shared" si="4426"/>
        <v>90</v>
      </c>
      <c r="AC1765" s="360"/>
    </row>
    <row r="1766" spans="1:29" ht="17.25" customHeight="1" x14ac:dyDescent="0.25">
      <c r="A1766" s="345" t="str">
        <f t="shared" si="4413"/>
        <v>MS 402</v>
      </c>
      <c r="B1766" s="661">
        <f t="shared" si="4457"/>
        <v>81</v>
      </c>
      <c r="C1766" s="661" t="str">
        <f t="shared" si="4458"/>
        <v>MS 402-81</v>
      </c>
      <c r="D1766" s="346">
        <f t="shared" si="4408"/>
        <v>41873</v>
      </c>
      <c r="E1766" s="347">
        <v>7161893.6173999999</v>
      </c>
      <c r="F1766" s="348">
        <v>665794.38879999996</v>
      </c>
      <c r="G1766" s="348">
        <v>897.81600000000003</v>
      </c>
      <c r="H1766" s="355">
        <f t="shared" si="4459"/>
        <v>0.23537202742229019</v>
      </c>
      <c r="I1766" s="356">
        <f t="shared" si="4460"/>
        <v>96.991090830351794</v>
      </c>
      <c r="J1766" s="356">
        <f t="shared" si="4461"/>
        <v>9.9999999997635314E-2</v>
      </c>
      <c r="K1766" s="356">
        <f t="shared" si="4462"/>
        <v>-111.79999999999382</v>
      </c>
      <c r="L1766" s="356">
        <f t="shared" si="4463"/>
        <v>3.3624575346041456E-2</v>
      </c>
      <c r="M1766" s="356">
        <f t="shared" si="4464"/>
        <v>1.4285714285376474E-2</v>
      </c>
      <c r="N1766" s="361" t="str">
        <f t="shared" si="4420"/>
        <v>OK</v>
      </c>
      <c r="O1766" s="361" t="str">
        <f t="shared" si="4421"/>
        <v>OK</v>
      </c>
      <c r="P1766" s="361" t="str">
        <f t="shared" si="4422"/>
        <v>COND. MIN.</v>
      </c>
      <c r="Q1766" s="361" t="str">
        <f t="shared" si="4409"/>
        <v>COND. MIN.</v>
      </c>
      <c r="R1766" s="625"/>
      <c r="S1766" s="625"/>
      <c r="T1766" s="625"/>
      <c r="U1766" s="625"/>
      <c r="V1766" s="356">
        <f t="shared" si="4410"/>
        <v>0.45999996364116669</v>
      </c>
      <c r="W1766" s="356">
        <f t="shared" si="4411"/>
        <v>-96.990000002551824</v>
      </c>
      <c r="X1766" s="361" t="str">
        <f t="shared" si="4423"/>
        <v>NORTE</v>
      </c>
      <c r="Y1766" s="361" t="str">
        <f t="shared" si="4424"/>
        <v>OESTE</v>
      </c>
      <c r="Z1766" s="361" t="str">
        <f t="shared" si="4425"/>
        <v>NOROESTE</v>
      </c>
      <c r="AA1766" s="358">
        <f t="shared" si="4412"/>
        <v>1</v>
      </c>
      <c r="AB1766" s="359">
        <f t="shared" si="4426"/>
        <v>90</v>
      </c>
      <c r="AC1766" s="360"/>
    </row>
    <row r="1767" spans="1:29" ht="17.25" customHeight="1" x14ac:dyDescent="0.25">
      <c r="A1767" s="345" t="str">
        <f t="shared" si="4413"/>
        <v>MS 402</v>
      </c>
      <c r="B1767" s="661">
        <f t="shared" si="4457"/>
        <v>82</v>
      </c>
      <c r="C1767" s="661" t="str">
        <f t="shared" si="4458"/>
        <v>MS 402-82</v>
      </c>
      <c r="D1767" s="346">
        <f t="shared" si="4408"/>
        <v>41880</v>
      </c>
      <c r="E1767" s="347">
        <v>7161893.6151000001</v>
      </c>
      <c r="F1767" s="348">
        <v>665794.37699999998</v>
      </c>
      <c r="G1767" s="348">
        <v>897.803</v>
      </c>
      <c r="H1767" s="355">
        <f t="shared" ref="H1767:H1770" si="4465">SQRT((E1767-E1766)^2+(F1767-F1766)^2)*100</f>
        <v>1.202206299492018</v>
      </c>
      <c r="I1767" s="356">
        <f t="shared" ref="I1767:I1770" si="4466">SQRT((E1767-$E$1686)^2+(F1767-$F$1686)^2)*100</f>
        <v>98.170269430558449</v>
      </c>
      <c r="J1767" s="356">
        <f t="shared" ref="J1767:J1770" si="4467">(G1767-G1766)*100</f>
        <v>-1.3000000000033651</v>
      </c>
      <c r="K1767" s="356">
        <f t="shared" ref="K1767:K1770" si="4468">(G1767-$G$1686)*100</f>
        <v>-113.09999999999718</v>
      </c>
      <c r="L1767" s="356">
        <f t="shared" ref="L1767:L1770" si="4469">H1767/(D1767-D1766)</f>
        <v>0.17174375707028827</v>
      </c>
      <c r="M1767" s="356">
        <f t="shared" ref="M1767:M1770" si="4470">ABS(J1767/(D1767-D1766))</f>
        <v>0.18571428571476645</v>
      </c>
      <c r="N1767" s="361" t="str">
        <f t="shared" si="4420"/>
        <v>OK</v>
      </c>
      <c r="O1767" s="361" t="str">
        <f t="shared" si="4421"/>
        <v>OK</v>
      </c>
      <c r="P1767" s="361" t="str">
        <f t="shared" si="4422"/>
        <v>COND. MIN.</v>
      </c>
      <c r="Q1767" s="361" t="str">
        <f t="shared" si="4409"/>
        <v>COND. MIN.</v>
      </c>
      <c r="R1767" s="625"/>
      <c r="S1767" s="625"/>
      <c r="T1767" s="625"/>
      <c r="U1767" s="625"/>
      <c r="V1767" s="356">
        <f t="shared" si="4410"/>
        <v>0.22999998182058334</v>
      </c>
      <c r="W1767" s="356">
        <f t="shared" si="4411"/>
        <v>-98.170000000391155</v>
      </c>
      <c r="X1767" s="361" t="str">
        <f t="shared" si="4423"/>
        <v>NORTE</v>
      </c>
      <c r="Y1767" s="361" t="str">
        <f t="shared" si="4424"/>
        <v>OESTE</v>
      </c>
      <c r="Z1767" s="361" t="str">
        <f t="shared" si="4425"/>
        <v>NOROESTE</v>
      </c>
      <c r="AA1767" s="358">
        <f t="shared" si="4412"/>
        <v>1</v>
      </c>
      <c r="AB1767" s="359">
        <f t="shared" si="4426"/>
        <v>90</v>
      </c>
      <c r="AC1767" s="360"/>
    </row>
    <row r="1768" spans="1:29" ht="17.25" customHeight="1" x14ac:dyDescent="0.25">
      <c r="A1768" s="345" t="str">
        <f t="shared" si="4413"/>
        <v>MS 402</v>
      </c>
      <c r="B1768" s="661">
        <f t="shared" si="4457"/>
        <v>83</v>
      </c>
      <c r="C1768" s="661" t="str">
        <f t="shared" si="4458"/>
        <v>MS 402-83</v>
      </c>
      <c r="D1768" s="346">
        <f t="shared" si="4408"/>
        <v>41887</v>
      </c>
      <c r="E1768" s="347">
        <v>7161893.5980000002</v>
      </c>
      <c r="F1768" s="348">
        <v>665794.39509999997</v>
      </c>
      <c r="G1768" s="348">
        <v>897.79100000000005</v>
      </c>
      <c r="H1768" s="355">
        <f t="shared" si="4465"/>
        <v>2.4900200670879049</v>
      </c>
      <c r="I1768" s="356">
        <f t="shared" si="4466"/>
        <v>96.371365043435816</v>
      </c>
      <c r="J1768" s="356">
        <f t="shared" si="4467"/>
        <v>-1.1999999999943611</v>
      </c>
      <c r="K1768" s="356">
        <f t="shared" si="4468"/>
        <v>-114.29999999999154</v>
      </c>
      <c r="L1768" s="356">
        <f t="shared" si="4469"/>
        <v>0.35571715244112928</v>
      </c>
      <c r="M1768" s="356">
        <f t="shared" si="4470"/>
        <v>0.17142857142776588</v>
      </c>
      <c r="N1768" s="361" t="str">
        <f t="shared" si="4420"/>
        <v>ATENÇÃO</v>
      </c>
      <c r="O1768" s="361" t="str">
        <f t="shared" si="4421"/>
        <v>OK</v>
      </c>
      <c r="P1768" s="361" t="str">
        <f t="shared" si="4422"/>
        <v>COND. MIN.</v>
      </c>
      <c r="Q1768" s="361" t="str">
        <f t="shared" si="4409"/>
        <v>COND. MIN.</v>
      </c>
      <c r="R1768" s="625"/>
      <c r="S1768" s="625"/>
      <c r="T1768" s="625"/>
      <c r="U1768" s="625"/>
      <c r="V1768" s="356">
        <f t="shared" si="4410"/>
        <v>-1.4800000004470348</v>
      </c>
      <c r="W1768" s="356">
        <f t="shared" si="4411"/>
        <v>-96.36000000173226</v>
      </c>
      <c r="X1768" s="361" t="str">
        <f t="shared" si="4423"/>
        <v>SUL</v>
      </c>
      <c r="Y1768" s="361" t="str">
        <f t="shared" si="4424"/>
        <v>OESTE</v>
      </c>
      <c r="Z1768" s="361" t="str">
        <f t="shared" si="4425"/>
        <v>SUDOESTE</v>
      </c>
      <c r="AA1768" s="358">
        <f t="shared" si="4412"/>
        <v>0.99989623326761434</v>
      </c>
      <c r="AB1768" s="359">
        <f t="shared" si="4426"/>
        <v>89.174588612330552</v>
      </c>
      <c r="AC1768" s="360"/>
    </row>
    <row r="1769" spans="1:29" ht="17.25" customHeight="1" x14ac:dyDescent="0.25">
      <c r="A1769" s="345" t="str">
        <f t="shared" si="4413"/>
        <v>MS 402</v>
      </c>
      <c r="B1769" s="661">
        <f t="shared" si="4457"/>
        <v>84</v>
      </c>
      <c r="C1769" s="661" t="str">
        <f t="shared" si="4458"/>
        <v>MS 402-84</v>
      </c>
      <c r="D1769" s="346">
        <v>41894</v>
      </c>
      <c r="E1769" s="347">
        <v>7161893.5870000003</v>
      </c>
      <c r="F1769" s="348">
        <v>665794.3737</v>
      </c>
      <c r="G1769" s="348">
        <v>897.78099999999995</v>
      </c>
      <c r="H1769" s="355">
        <f t="shared" si="4465"/>
        <v>2.406158758996134</v>
      </c>
      <c r="I1769" s="356">
        <f t="shared" si="4466"/>
        <v>98.533783037577251</v>
      </c>
      <c r="J1769" s="356">
        <f t="shared" si="4467"/>
        <v>-1.0000000000104592</v>
      </c>
      <c r="K1769" s="356">
        <f t="shared" si="4468"/>
        <v>-115.300000000002</v>
      </c>
      <c r="L1769" s="356">
        <f t="shared" si="4469"/>
        <v>0.3437369655708763</v>
      </c>
      <c r="M1769" s="356">
        <f t="shared" si="4470"/>
        <v>0.14285714285863702</v>
      </c>
      <c r="N1769" s="361" t="str">
        <f t="shared" si="4420"/>
        <v>ATENÇÃO</v>
      </c>
      <c r="O1769" s="361" t="str">
        <f t="shared" si="4421"/>
        <v>OK</v>
      </c>
      <c r="P1769" s="361" t="str">
        <f t="shared" si="4422"/>
        <v>COND. MIN.</v>
      </c>
      <c r="Q1769" s="361" t="str">
        <f t="shared" si="4409"/>
        <v>COND. MIN.</v>
      </c>
      <c r="R1769" s="625"/>
      <c r="S1769" s="625"/>
      <c r="T1769" s="625"/>
      <c r="U1769" s="625"/>
      <c r="V1769" s="356">
        <f t="shared" si="4410"/>
        <v>-2.5799999944865704</v>
      </c>
      <c r="W1769" s="356">
        <f t="shared" si="4411"/>
        <v>-98.499999998603016</v>
      </c>
      <c r="X1769" s="361" t="str">
        <f t="shared" si="4423"/>
        <v>SUL</v>
      </c>
      <c r="Y1769" s="361" t="str">
        <f t="shared" si="4424"/>
        <v>OESTE</v>
      </c>
      <c r="Z1769" s="361" t="str">
        <f t="shared" si="4425"/>
        <v>SUDOESTE</v>
      </c>
      <c r="AA1769" s="358">
        <f t="shared" si="4412"/>
        <v>0.99969552420582564</v>
      </c>
      <c r="AB1769" s="359">
        <f t="shared" si="4426"/>
        <v>88.58607935368947</v>
      </c>
      <c r="AC1769" s="360"/>
    </row>
    <row r="1770" spans="1:29" ht="17.25" customHeight="1" x14ac:dyDescent="0.25">
      <c r="A1770" s="345" t="str">
        <f t="shared" si="4413"/>
        <v>MS 402</v>
      </c>
      <c r="B1770" s="661">
        <f t="shared" si="4457"/>
        <v>85</v>
      </c>
      <c r="C1770" s="661" t="str">
        <f t="shared" si="4458"/>
        <v>MS 402-85</v>
      </c>
      <c r="D1770" s="346">
        <v>41901</v>
      </c>
      <c r="E1770" s="347">
        <v>7161893.5828999998</v>
      </c>
      <c r="F1770" s="348">
        <v>665794.3737</v>
      </c>
      <c r="G1770" s="348">
        <v>897.77099999999996</v>
      </c>
      <c r="H1770" s="355">
        <f t="shared" si="4465"/>
        <v>0.41000004857778549</v>
      </c>
      <c r="I1770" s="356">
        <f t="shared" si="4466"/>
        <v>98.545370768911923</v>
      </c>
      <c r="J1770" s="356">
        <f t="shared" si="4467"/>
        <v>-0.99999999999909051</v>
      </c>
      <c r="K1770" s="356">
        <f t="shared" si="4468"/>
        <v>-116.30000000000109</v>
      </c>
      <c r="L1770" s="356">
        <f t="shared" si="4469"/>
        <v>5.8571435511112213E-2</v>
      </c>
      <c r="M1770" s="356">
        <f t="shared" si="4470"/>
        <v>0.14285714285701293</v>
      </c>
      <c r="N1770" s="361" t="str">
        <f t="shared" si="4420"/>
        <v>OK</v>
      </c>
      <c r="O1770" s="361" t="str">
        <f t="shared" si="4421"/>
        <v>OK</v>
      </c>
      <c r="P1770" s="361" t="str">
        <f t="shared" si="4422"/>
        <v>COND. MIN.</v>
      </c>
      <c r="Q1770" s="361" t="str">
        <f t="shared" si="4409"/>
        <v>COND. MIN.</v>
      </c>
      <c r="R1770" s="625"/>
      <c r="S1770" s="625"/>
      <c r="T1770" s="625"/>
      <c r="U1770" s="625"/>
      <c r="V1770" s="356">
        <f t="shared" si="4410"/>
        <v>-2.9900000430643559</v>
      </c>
      <c r="W1770" s="356">
        <f t="shared" si="4411"/>
        <v>-98.499999998603016</v>
      </c>
      <c r="X1770" s="361" t="str">
        <f t="shared" si="4423"/>
        <v>SUL</v>
      </c>
      <c r="Y1770" s="361" t="str">
        <f t="shared" si="4424"/>
        <v>OESTE</v>
      </c>
      <c r="Z1770" s="361" t="str">
        <f t="shared" si="4425"/>
        <v>SUDOESTE</v>
      </c>
      <c r="AA1770" s="358">
        <f t="shared" si="4412"/>
        <v>0.99949264332825982</v>
      </c>
      <c r="AB1770" s="359">
        <f t="shared" si="4426"/>
        <v>88.17479066347741</v>
      </c>
      <c r="AC1770" s="360"/>
    </row>
    <row r="1771" spans="1:29" ht="17.25" customHeight="1" x14ac:dyDescent="0.25">
      <c r="A1771" s="345" t="str">
        <f t="shared" si="4413"/>
        <v>MS 402</v>
      </c>
      <c r="B1771" s="661">
        <f t="shared" si="4457"/>
        <v>86</v>
      </c>
      <c r="C1771" s="661" t="str">
        <f t="shared" si="4458"/>
        <v>MS 402-86</v>
      </c>
      <c r="D1771" s="346">
        <v>41908</v>
      </c>
      <c r="E1771" s="347">
        <v>7161893.5914000003</v>
      </c>
      <c r="F1771" s="348">
        <v>665794.36829999997</v>
      </c>
      <c r="G1771" s="348">
        <v>897.76400000000001</v>
      </c>
      <c r="H1771" s="355">
        <f t="shared" ref="H1771" si="4471">SQRT((E1771-E1770)^2+(F1771-F1770)^2)*100</f>
        <v>1.0070253626815593</v>
      </c>
      <c r="I1771" s="356">
        <f t="shared" ref="I1771" si="4472">SQRT((E1771-$E$1686)^2+(F1771-$F$1686)^2)*100</f>
        <v>99.063117254498223</v>
      </c>
      <c r="J1771" s="356">
        <f t="shared" ref="J1771" si="4473">(G1771-G1770)*100</f>
        <v>-0.69999999999481588</v>
      </c>
      <c r="K1771" s="356">
        <f t="shared" ref="K1771" si="4474">(G1771-$G$1686)*100</f>
        <v>-116.99999999999591</v>
      </c>
      <c r="L1771" s="356">
        <f t="shared" ref="L1771" si="4475">H1771/(D1771-D1770)</f>
        <v>0.14386076609736562</v>
      </c>
      <c r="M1771" s="356">
        <f t="shared" ref="M1771" si="4476">ABS(J1771/(D1771-D1770))</f>
        <v>9.9999999999259417E-2</v>
      </c>
      <c r="N1771" s="361" t="str">
        <f t="shared" si="4420"/>
        <v>OK</v>
      </c>
      <c r="O1771" s="361" t="str">
        <f t="shared" si="4421"/>
        <v>OK</v>
      </c>
      <c r="P1771" s="361" t="str">
        <f t="shared" si="4422"/>
        <v>COND. MIN.</v>
      </c>
      <c r="Q1771" s="361" t="str">
        <f t="shared" si="4409"/>
        <v>COND. MIN.</v>
      </c>
      <c r="R1771" s="625"/>
      <c r="S1771" s="625"/>
      <c r="T1771" s="625"/>
      <c r="U1771" s="625"/>
      <c r="V1771" s="356">
        <f t="shared" si="4410"/>
        <v>-2.1399999968707561</v>
      </c>
      <c r="W1771" s="356">
        <f t="shared" si="4411"/>
        <v>-99.040000000968575</v>
      </c>
      <c r="X1771" s="361" t="str">
        <f t="shared" si="4423"/>
        <v>SUL</v>
      </c>
      <c r="Y1771" s="361" t="str">
        <f t="shared" si="4424"/>
        <v>OESTE</v>
      </c>
      <c r="Z1771" s="361" t="str">
        <f t="shared" si="4425"/>
        <v>SUDOESTE</v>
      </c>
      <c r="AA1771" s="358">
        <f t="shared" si="4412"/>
        <v>0.99979810216030696</v>
      </c>
      <c r="AB1771" s="359">
        <f t="shared" si="4426"/>
        <v>88.848640964690432</v>
      </c>
      <c r="AC1771" s="360"/>
    </row>
    <row r="1772" spans="1:29" ht="17.25" customHeight="1" x14ac:dyDescent="0.25">
      <c r="A1772" s="345" t="str">
        <f t="shared" si="4413"/>
        <v>MS 402</v>
      </c>
      <c r="B1772" s="661">
        <f t="shared" si="4457"/>
        <v>87</v>
      </c>
      <c r="C1772" s="661" t="str">
        <f t="shared" si="4458"/>
        <v>MS 402-87</v>
      </c>
      <c r="D1772" s="346">
        <v>41915</v>
      </c>
      <c r="E1772" s="347">
        <v>7161893.5822999999</v>
      </c>
      <c r="F1772" s="348">
        <v>665794.34869999997</v>
      </c>
      <c r="G1772" s="348">
        <v>897.74800000000005</v>
      </c>
      <c r="H1772" s="355">
        <f t="shared" ref="H1772" si="4477">SQRT((E1772-E1771)^2+(F1772-F1771)^2)*100</f>
        <v>2.1609488813772191</v>
      </c>
      <c r="I1772" s="356">
        <f t="shared" ref="I1772" si="4478">SQRT((E1772-$E$1686)^2+(F1772-$F$1686)^2)*100</f>
        <v>101.04604148801273</v>
      </c>
      <c r="J1772" s="356">
        <f t="shared" ref="J1772" si="4479">(G1772-G1771)*100</f>
        <v>-1.5999999999962711</v>
      </c>
      <c r="K1772" s="356">
        <f t="shared" ref="K1772" si="4480">(G1772-$G$1686)*100</f>
        <v>-118.59999999999218</v>
      </c>
      <c r="L1772" s="356">
        <f t="shared" ref="L1772" si="4481">H1772/(D1772-D1771)</f>
        <v>0.30870698305388844</v>
      </c>
      <c r="M1772" s="356">
        <f t="shared" ref="M1772" si="4482">ABS(J1772/(D1772-D1771))</f>
        <v>0.22857142857089588</v>
      </c>
      <c r="N1772" s="361" t="str">
        <f t="shared" si="4420"/>
        <v>ATENÇÃO</v>
      </c>
      <c r="O1772" s="361" t="str">
        <f t="shared" si="4421"/>
        <v>OK</v>
      </c>
      <c r="P1772" s="361" t="str">
        <f t="shared" si="4422"/>
        <v>COND. MIN.</v>
      </c>
      <c r="Q1772" s="361" t="str">
        <f t="shared" si="4409"/>
        <v>COND. MIN.</v>
      </c>
      <c r="R1772" s="625"/>
      <c r="S1772" s="625"/>
      <c r="T1772" s="625"/>
      <c r="U1772" s="625"/>
      <c r="V1772" s="356">
        <f t="shared" si="4410"/>
        <v>-3.0500000342726707</v>
      </c>
      <c r="W1772" s="356">
        <f t="shared" si="4411"/>
        <v>-101.00000000093132</v>
      </c>
      <c r="X1772" s="361" t="str">
        <f t="shared" si="4423"/>
        <v>SUL</v>
      </c>
      <c r="Y1772" s="361" t="str">
        <f t="shared" si="4424"/>
        <v>OESTE</v>
      </c>
      <c r="Z1772" s="361" t="str">
        <f t="shared" si="4425"/>
        <v>SUDOESTE</v>
      </c>
      <c r="AA1772" s="358">
        <f t="shared" si="4412"/>
        <v>0.99950519544779814</v>
      </c>
      <c r="AB1772" s="359">
        <f t="shared" si="4426"/>
        <v>88.197511997588151</v>
      </c>
      <c r="AC1772" s="360"/>
    </row>
    <row r="1773" spans="1:29" ht="17.25" customHeight="1" x14ac:dyDescent="0.25">
      <c r="A1773" s="345" t="str">
        <f t="shared" si="4413"/>
        <v>MS 402</v>
      </c>
      <c r="B1773" s="661">
        <f t="shared" si="4457"/>
        <v>88</v>
      </c>
      <c r="C1773" s="661" t="str">
        <f t="shared" si="4458"/>
        <v>MS 402-88</v>
      </c>
      <c r="D1773" s="346">
        <v>41922</v>
      </c>
      <c r="E1773" s="347">
        <v>7161893.5980000002</v>
      </c>
      <c r="F1773" s="348">
        <v>665794.35459999996</v>
      </c>
      <c r="G1773" s="348">
        <v>897.74599999999998</v>
      </c>
      <c r="H1773" s="355">
        <f t="shared" ref="H1773:H1776" si="4483">SQRT((E1773-E1772)^2+(F1773-F1772)^2)*100</f>
        <v>1.6772000789821422</v>
      </c>
      <c r="I1773" s="356">
        <f t="shared" ref="I1773:I1776" si="4484">SQRT((E1773-$E$1686)^2+(F1773-$F$1686)^2)*100</f>
        <v>100.42090668981885</v>
      </c>
      <c r="J1773" s="356">
        <f t="shared" ref="J1773:J1776" si="4485">(G1773-G1772)*100</f>
        <v>-0.20000000000663931</v>
      </c>
      <c r="K1773" s="356">
        <f t="shared" ref="K1773:K1776" si="4486">(G1773-$G$1686)*100</f>
        <v>-118.79999999999882</v>
      </c>
      <c r="L1773" s="356">
        <f t="shared" ref="L1773:L1776" si="4487">H1773/(D1773-D1772)</f>
        <v>0.23960001128316316</v>
      </c>
      <c r="M1773" s="356">
        <f t="shared" ref="M1773:M1776" si="4488">ABS(J1773/(D1773-D1772))</f>
        <v>2.8571428572377044E-2</v>
      </c>
      <c r="N1773" s="361" t="str">
        <f t="shared" si="4420"/>
        <v>OK</v>
      </c>
      <c r="O1773" s="361" t="str">
        <f t="shared" si="4421"/>
        <v>OK</v>
      </c>
      <c r="P1773" s="361" t="str">
        <f t="shared" si="4422"/>
        <v>COND. MIN.</v>
      </c>
      <c r="Q1773" s="361" t="str">
        <f t="shared" si="4409"/>
        <v>COND. MIN.</v>
      </c>
      <c r="R1773" s="625"/>
      <c r="S1773" s="625"/>
      <c r="T1773" s="625"/>
      <c r="U1773" s="625"/>
      <c r="V1773" s="356">
        <f t="shared" si="4410"/>
        <v>-1.4800000004470348</v>
      </c>
      <c r="W1773" s="356">
        <f t="shared" si="4411"/>
        <v>-100.41000000201166</v>
      </c>
      <c r="X1773" s="361" t="str">
        <f t="shared" ref="X1773:X1776" si="4489">IF(V1773&gt;0,"NORTE","SUL")</f>
        <v>SUL</v>
      </c>
      <c r="Y1773" s="361" t="str">
        <f t="shared" ref="Y1773:Y1776" si="4490">IF(W1773&gt;0,"LESTE","OESTE")</f>
        <v>OESTE</v>
      </c>
      <c r="Z1773" s="361" t="str">
        <f t="shared" ref="Z1773:Z1776" si="4491">IF(AND(X1773="SUL", Y1773="LESTE"),"SUDESTE", IF(AND(X1773="SUL", Y1773="OESTE"), "SUDOESTE", IF(AND(X1773="NORTE", Y1773="LESTE"), "NORDESTE", "NOROESTE")))</f>
        <v>SUDOESTE</v>
      </c>
      <c r="AA1773" s="358">
        <f t="shared" si="4412"/>
        <v>0.99990041824337772</v>
      </c>
      <c r="AB1773" s="359">
        <f t="shared" ref="AB1773:AB1776" si="4492">DEGREES(ASIN(AA1773))</f>
        <v>89.191404861748993</v>
      </c>
      <c r="AC1773" s="360"/>
    </row>
    <row r="1774" spans="1:29" ht="17.25" customHeight="1" x14ac:dyDescent="0.25">
      <c r="A1774" s="345" t="str">
        <f t="shared" si="4413"/>
        <v>MS 402</v>
      </c>
      <c r="B1774" s="661">
        <f t="shared" si="4457"/>
        <v>89</v>
      </c>
      <c r="C1774" s="661" t="str">
        <f t="shared" si="4458"/>
        <v>MS 402-89</v>
      </c>
      <c r="D1774" s="346">
        <v>41929</v>
      </c>
      <c r="E1774" s="347">
        <v>7161893.5832000002</v>
      </c>
      <c r="F1774" s="348">
        <v>665794.33230000001</v>
      </c>
      <c r="G1774" s="348">
        <v>897.72699999999998</v>
      </c>
      <c r="H1774" s="355">
        <f t="shared" si="4483"/>
        <v>2.6764341913209178</v>
      </c>
      <c r="I1774" s="356">
        <f t="shared" si="4484"/>
        <v>102.68267234279848</v>
      </c>
      <c r="J1774" s="356">
        <f t="shared" si="4485"/>
        <v>-1.9000000000005457</v>
      </c>
      <c r="K1774" s="356">
        <f t="shared" si="4486"/>
        <v>-120.69999999999936</v>
      </c>
      <c r="L1774" s="356">
        <f t="shared" si="4487"/>
        <v>0.38234774161727397</v>
      </c>
      <c r="M1774" s="356">
        <f t="shared" si="4488"/>
        <v>0.2714285714286494</v>
      </c>
      <c r="N1774" s="361" t="str">
        <f t="shared" si="4420"/>
        <v>ATENÇÃO</v>
      </c>
      <c r="O1774" s="361" t="str">
        <f t="shared" si="4421"/>
        <v>ATENÇÃO</v>
      </c>
      <c r="P1774" s="361" t="str">
        <f t="shared" si="4422"/>
        <v>COND. MIN.</v>
      </c>
      <c r="Q1774" s="361" t="str">
        <f t="shared" si="4409"/>
        <v>COND. MIN.</v>
      </c>
      <c r="R1774" s="625"/>
      <c r="S1774" s="625"/>
      <c r="T1774" s="625"/>
      <c r="U1774" s="625"/>
      <c r="V1774" s="356">
        <f t="shared" si="4410"/>
        <v>-2.9600000008940697</v>
      </c>
      <c r="W1774" s="356">
        <f t="shared" si="4411"/>
        <v>-102.63999999733642</v>
      </c>
      <c r="X1774" s="361" t="str">
        <f t="shared" si="4489"/>
        <v>SUL</v>
      </c>
      <c r="Y1774" s="361" t="str">
        <f t="shared" si="4490"/>
        <v>OESTE</v>
      </c>
      <c r="Z1774" s="361" t="str">
        <f t="shared" si="4491"/>
        <v>SUDOESTE</v>
      </c>
      <c r="AA1774" s="358">
        <f t="shared" si="4412"/>
        <v>0.99961044020257106</v>
      </c>
      <c r="AB1774" s="359">
        <f t="shared" si="4492"/>
        <v>88.400667378735974</v>
      </c>
      <c r="AC1774" s="360"/>
    </row>
    <row r="1775" spans="1:29" ht="17.25" customHeight="1" x14ac:dyDescent="0.25">
      <c r="A1775" s="345" t="str">
        <f t="shared" si="4413"/>
        <v>MS 402</v>
      </c>
      <c r="B1775" s="661">
        <f t="shared" si="4457"/>
        <v>90</v>
      </c>
      <c r="C1775" s="661" t="str">
        <f t="shared" si="4458"/>
        <v>MS 402-90</v>
      </c>
      <c r="D1775" s="346">
        <v>41936</v>
      </c>
      <c r="E1775" s="347">
        <v>7161893.5932999998</v>
      </c>
      <c r="F1775" s="348">
        <v>665794.31880000001</v>
      </c>
      <c r="G1775" s="348">
        <v>897.71600000000001</v>
      </c>
      <c r="H1775" s="355">
        <f t="shared" si="4483"/>
        <v>1.686001162747685</v>
      </c>
      <c r="I1775" s="356">
        <f t="shared" si="4484"/>
        <v>104.00828139923428</v>
      </c>
      <c r="J1775" s="356">
        <f t="shared" si="4485"/>
        <v>-1.0999999999967258</v>
      </c>
      <c r="K1775" s="356">
        <f t="shared" si="4486"/>
        <v>-121.79999999999609</v>
      </c>
      <c r="L1775" s="356">
        <f t="shared" si="4487"/>
        <v>0.24085730896395499</v>
      </c>
      <c r="M1775" s="356">
        <f t="shared" si="4488"/>
        <v>0.1571428571423894</v>
      </c>
      <c r="N1775" s="361" t="str">
        <f t="shared" si="4420"/>
        <v>OK</v>
      </c>
      <c r="O1775" s="361" t="str">
        <f t="shared" si="4421"/>
        <v>OK</v>
      </c>
      <c r="P1775" s="361" t="str">
        <f t="shared" si="4422"/>
        <v>COND. MIN.</v>
      </c>
      <c r="Q1775" s="361" t="str">
        <f t="shared" si="4409"/>
        <v>COND. MIN.</v>
      </c>
      <c r="R1775" s="625"/>
      <c r="S1775" s="625"/>
      <c r="T1775" s="625"/>
      <c r="U1775" s="625"/>
      <c r="V1775" s="356">
        <f t="shared" si="4410"/>
        <v>-1.9500000402331352</v>
      </c>
      <c r="W1775" s="356">
        <f t="shared" si="4411"/>
        <v>-103.98999999742955</v>
      </c>
      <c r="X1775" s="361" t="str">
        <f t="shared" si="4489"/>
        <v>SUL</v>
      </c>
      <c r="Y1775" s="361" t="str">
        <f t="shared" si="4490"/>
        <v>OESTE</v>
      </c>
      <c r="Z1775" s="361" t="str">
        <f t="shared" si="4491"/>
        <v>SUDOESTE</v>
      </c>
      <c r="AA1775" s="358">
        <f t="shared" si="4412"/>
        <v>0.99980771079703867</v>
      </c>
      <c r="AB1775" s="359">
        <f t="shared" si="4492"/>
        <v>88.876373328968228</v>
      </c>
      <c r="AC1775" s="360"/>
    </row>
    <row r="1776" spans="1:29" ht="17.25" customHeight="1" x14ac:dyDescent="0.25">
      <c r="A1776" s="345" t="str">
        <f t="shared" si="4413"/>
        <v>MS 402</v>
      </c>
      <c r="B1776" s="661">
        <f t="shared" si="4457"/>
        <v>91</v>
      </c>
      <c r="C1776" s="661" t="str">
        <f t="shared" si="4458"/>
        <v>MS 402-91</v>
      </c>
      <c r="D1776" s="346">
        <v>41943</v>
      </c>
      <c r="E1776" s="347">
        <v>7161893.5839999998</v>
      </c>
      <c r="F1776" s="348">
        <v>665794.32530000003</v>
      </c>
      <c r="G1776" s="348">
        <v>897.71500000000003</v>
      </c>
      <c r="H1776" s="355">
        <f t="shared" si="4483"/>
        <v>1.1346365094932753</v>
      </c>
      <c r="I1776" s="356">
        <f t="shared" si="4484"/>
        <v>103.38012381185516</v>
      </c>
      <c r="J1776" s="356">
        <f t="shared" si="4485"/>
        <v>-9.9999999997635314E-2</v>
      </c>
      <c r="K1776" s="356">
        <f t="shared" si="4486"/>
        <v>-121.89999999999372</v>
      </c>
      <c r="L1776" s="356">
        <f t="shared" si="4487"/>
        <v>0.16209092992761076</v>
      </c>
      <c r="M1776" s="356">
        <f t="shared" si="4488"/>
        <v>1.4285714285376474E-2</v>
      </c>
      <c r="N1776" s="361" t="str">
        <f t="shared" si="4420"/>
        <v>OK</v>
      </c>
      <c r="O1776" s="361" t="str">
        <f t="shared" si="4421"/>
        <v>OK</v>
      </c>
      <c r="P1776" s="361" t="str">
        <f t="shared" si="4422"/>
        <v>COND. MIN.</v>
      </c>
      <c r="Q1776" s="361" t="str">
        <f t="shared" si="4409"/>
        <v>COND. MIN.</v>
      </c>
      <c r="R1776" s="625"/>
      <c r="S1776" s="625"/>
      <c r="T1776" s="625"/>
      <c r="U1776" s="625"/>
      <c r="V1776" s="356">
        <f t="shared" si="4410"/>
        <v>-2.8800000436604023</v>
      </c>
      <c r="W1776" s="356">
        <f t="shared" si="4411"/>
        <v>-103.33999999566004</v>
      </c>
      <c r="X1776" s="361" t="str">
        <f t="shared" si="4489"/>
        <v>SUL</v>
      </c>
      <c r="Y1776" s="361" t="str">
        <f t="shared" si="4490"/>
        <v>OESTE</v>
      </c>
      <c r="Z1776" s="361" t="str">
        <f t="shared" si="4491"/>
        <v>SUDOESTE</v>
      </c>
      <c r="AA1776" s="358">
        <f t="shared" si="4412"/>
        <v>0.99961307796479015</v>
      </c>
      <c r="AB1776" s="359">
        <f t="shared" si="4492"/>
        <v>88.4060915751799</v>
      </c>
      <c r="AC1776" s="360"/>
    </row>
    <row r="1777" spans="1:29" ht="17.25" customHeight="1" x14ac:dyDescent="0.2">
      <c r="A1777" s="345" t="str">
        <f t="shared" si="4413"/>
        <v>MS 402</v>
      </c>
      <c r="B1777" s="661">
        <f t="shared" si="4457"/>
        <v>92</v>
      </c>
      <c r="C1777" s="661" t="str">
        <f t="shared" si="4458"/>
        <v>MS 402-92</v>
      </c>
      <c r="D1777" s="363">
        <v>41950</v>
      </c>
      <c r="E1777" s="364">
        <v>7161893.5867999997</v>
      </c>
      <c r="F1777" s="365">
        <v>665794.31799999997</v>
      </c>
      <c r="G1777" s="365">
        <v>897.69</v>
      </c>
      <c r="H1777" s="355">
        <f t="shared" ref="H1777" si="4493">SQRT((E1777-E1776)^2+(F1777-F1776)^2)*100</f>
        <v>0.78185676600018983</v>
      </c>
      <c r="I1777" s="356">
        <f t="shared" ref="I1777" si="4494">SQRT((E1777-$E$1686)^2+(F1777-$F$1686)^2)*100</f>
        <v>104.10247307597848</v>
      </c>
      <c r="J1777" s="356">
        <f t="shared" ref="J1777" si="4495">(G1777-G1776)*100</f>
        <v>-2.4999999999977263</v>
      </c>
      <c r="K1777" s="356">
        <f t="shared" ref="K1777" si="4496">(G1777-$G$1686)*100</f>
        <v>-124.39999999999145</v>
      </c>
      <c r="L1777" s="356">
        <f t="shared" ref="L1777" si="4497">H1777/(D1777-D1776)</f>
        <v>0.11169382371431283</v>
      </c>
      <c r="M1777" s="356">
        <f t="shared" ref="M1777" si="4498">ABS(J1777/(D1777-D1776))</f>
        <v>0.3571428571425323</v>
      </c>
      <c r="N1777" s="361" t="str">
        <f t="shared" si="4420"/>
        <v>OK</v>
      </c>
      <c r="O1777" s="361" t="str">
        <f t="shared" si="4421"/>
        <v>ATENÇÃO</v>
      </c>
      <c r="P1777" s="361" t="str">
        <f t="shared" si="4422"/>
        <v>COND. MIN.</v>
      </c>
      <c r="Q1777" s="361" t="str">
        <f t="shared" si="4409"/>
        <v>COND. MIN.</v>
      </c>
      <c r="R1777" s="625"/>
      <c r="S1777" s="625"/>
      <c r="T1777" s="625"/>
      <c r="U1777" s="625"/>
      <c r="V1777" s="356">
        <f t="shared" si="4410"/>
        <v>-2.6000000536441803</v>
      </c>
      <c r="W1777" s="356">
        <f t="shared" si="4411"/>
        <v>-104.07000000122935</v>
      </c>
      <c r="X1777" s="361" t="str">
        <f t="shared" ref="X1777" si="4499">IF(V1777&gt;0,"NORTE","SUL")</f>
        <v>SUL</v>
      </c>
      <c r="Y1777" s="361" t="str">
        <f t="shared" ref="Y1777" si="4500">IF(W1777&gt;0,"LESTE","OESTE")</f>
        <v>OESTE</v>
      </c>
      <c r="Z1777" s="361" t="str">
        <f t="shared" ref="Z1777" si="4501">IF(AND(X1777="SUL", Y1777="LESTE"),"SUDESTE", IF(AND(X1777="SUL", Y1777="OESTE"), "SUDOESTE", IF(AND(X1777="NORTE", Y1777="LESTE"), "NORDESTE", "NOROESTE")))</f>
        <v>SUDOESTE</v>
      </c>
      <c r="AA1777" s="358">
        <f t="shared" si="4412"/>
        <v>0.99971181556195965</v>
      </c>
      <c r="AB1777" s="359">
        <f t="shared" ref="AB1777" si="4502">DEGREES(ASIN(AA1777))</f>
        <v>88.624428012552684</v>
      </c>
      <c r="AC1777" s="360"/>
    </row>
    <row r="1778" spans="1:29" ht="17.25" customHeight="1" x14ac:dyDescent="0.2">
      <c r="A1778" s="345" t="str">
        <f t="shared" si="4413"/>
        <v>MS 402</v>
      </c>
      <c r="B1778" s="661">
        <f t="shared" si="4457"/>
        <v>93</v>
      </c>
      <c r="C1778" s="661" t="str">
        <f t="shared" si="4458"/>
        <v>MS 402-93</v>
      </c>
      <c r="D1778" s="363">
        <v>41957</v>
      </c>
      <c r="E1778" s="364">
        <v>7161893.5788000003</v>
      </c>
      <c r="F1778" s="365">
        <v>665794.31160000002</v>
      </c>
      <c r="G1778" s="365">
        <v>897.69200000000001</v>
      </c>
      <c r="H1778" s="355">
        <f t="shared" ref="H1778:H1782" si="4503">SQRT((E1778-E1777)^2+(F1778-F1777)^2)*100</f>
        <v>1.0244998321090917</v>
      </c>
      <c r="I1778" s="356">
        <f t="shared" ref="I1778:I1782" si="4504">SQRT((E1778-$E$1686)^2+(F1778-$F$1686)^2)*100</f>
        <v>104.76518553078324</v>
      </c>
      <c r="J1778" s="356">
        <f t="shared" ref="J1778:J1782" si="4505">(G1778-G1777)*100</f>
        <v>0.19999999999527063</v>
      </c>
      <c r="K1778" s="356">
        <f t="shared" ref="K1778:K1782" si="4506">(G1778-$G$1686)*100</f>
        <v>-124.19999999999618</v>
      </c>
      <c r="L1778" s="356">
        <f t="shared" ref="L1778:L1782" si="4507">H1778/(D1778-D1777)</f>
        <v>0.14635711887272737</v>
      </c>
      <c r="M1778" s="356">
        <f t="shared" ref="M1778:M1782" si="4508">ABS(J1778/(D1778-D1777))</f>
        <v>2.8571428570752948E-2</v>
      </c>
      <c r="N1778" s="361" t="str">
        <f t="shared" si="4420"/>
        <v>OK</v>
      </c>
      <c r="O1778" s="361" t="str">
        <f t="shared" si="4421"/>
        <v>OK</v>
      </c>
      <c r="P1778" s="361" t="str">
        <f t="shared" si="4422"/>
        <v>COND. MIN.</v>
      </c>
      <c r="Q1778" s="361" t="str">
        <f t="shared" si="4409"/>
        <v>COND. MIN.</v>
      </c>
      <c r="R1778" s="625"/>
      <c r="S1778" s="625"/>
      <c r="T1778" s="625"/>
      <c r="U1778" s="625"/>
      <c r="V1778" s="356">
        <f t="shared" si="4410"/>
        <v>-3.3999999985098839</v>
      </c>
      <c r="W1778" s="356">
        <f t="shared" si="4411"/>
        <v>-104.70999999670312</v>
      </c>
      <c r="X1778" s="361" t="str">
        <f t="shared" ref="X1778:X1782" si="4509">IF(V1778&gt;0,"NORTE","SUL")</f>
        <v>SUL</v>
      </c>
      <c r="Y1778" s="361" t="str">
        <f t="shared" ref="Y1778:Y1782" si="4510">IF(W1778&gt;0,"LESTE","OESTE")</f>
        <v>OESTE</v>
      </c>
      <c r="Z1778" s="361" t="str">
        <f t="shared" ref="Z1778:Z1782" si="4511">IF(AND(X1778="SUL", Y1778="LESTE"),"SUDESTE", IF(AND(X1778="SUL", Y1778="OESTE"), "SUDOESTE", IF(AND(X1778="NORTE", Y1778="LESTE"), "NORDESTE", "NOROESTE")))</f>
        <v>SUDOESTE</v>
      </c>
      <c r="AA1778" s="358">
        <f t="shared" si="4412"/>
        <v>0.99942731698005149</v>
      </c>
      <c r="AB1778" s="359">
        <f t="shared" ref="AB1778:AB1782" si="4512">DEGREES(ASIN(AA1778))</f>
        <v>88.060831661133847</v>
      </c>
      <c r="AC1778" s="360"/>
    </row>
    <row r="1779" spans="1:29" ht="17.25" customHeight="1" x14ac:dyDescent="0.2">
      <c r="A1779" s="345" t="str">
        <f t="shared" si="4413"/>
        <v>MS 402</v>
      </c>
      <c r="B1779" s="661">
        <f t="shared" si="4457"/>
        <v>94</v>
      </c>
      <c r="C1779" s="661" t="str">
        <f t="shared" si="4458"/>
        <v>MS 402-94</v>
      </c>
      <c r="D1779" s="363">
        <v>41964</v>
      </c>
      <c r="E1779" s="364">
        <v>7161893.5829999996</v>
      </c>
      <c r="F1779" s="365">
        <v>665794.30339999998</v>
      </c>
      <c r="G1779" s="365">
        <v>897.70299999999997</v>
      </c>
      <c r="H1779" s="355">
        <f t="shared" si="4503"/>
        <v>0.92130340002798738</v>
      </c>
      <c r="I1779" s="356">
        <f t="shared" si="4504"/>
        <v>105.57206685724793</v>
      </c>
      <c r="J1779" s="356">
        <f t="shared" si="4505"/>
        <v>1.0999999999967258</v>
      </c>
      <c r="K1779" s="356">
        <f t="shared" si="4506"/>
        <v>-123.09999999999945</v>
      </c>
      <c r="L1779" s="356">
        <f t="shared" si="4507"/>
        <v>0.13161477143256964</v>
      </c>
      <c r="M1779" s="356">
        <f t="shared" si="4508"/>
        <v>0.1571428571423894</v>
      </c>
      <c r="N1779" s="361" t="str">
        <f t="shared" si="4420"/>
        <v>OK</v>
      </c>
      <c r="O1779" s="361" t="str">
        <f t="shared" si="4421"/>
        <v>OK</v>
      </c>
      <c r="P1779" s="361" t="str">
        <f t="shared" si="4422"/>
        <v>COND. MIN.</v>
      </c>
      <c r="Q1779" s="361" t="str">
        <f t="shared" si="4409"/>
        <v>COND. MIN.</v>
      </c>
      <c r="R1779" s="625"/>
      <c r="S1779" s="625"/>
      <c r="T1779" s="625"/>
      <c r="U1779" s="625"/>
      <c r="V1779" s="356">
        <f t="shared" si="4410"/>
        <v>-2.9800000600516796</v>
      </c>
      <c r="W1779" s="356">
        <f t="shared" si="4411"/>
        <v>-105.53000000072643</v>
      </c>
      <c r="X1779" s="361" t="str">
        <f t="shared" si="4509"/>
        <v>SUL</v>
      </c>
      <c r="Y1779" s="361" t="str">
        <f t="shared" si="4510"/>
        <v>OESTE</v>
      </c>
      <c r="Z1779" s="361" t="str">
        <f t="shared" si="4511"/>
        <v>SUDOESTE</v>
      </c>
      <c r="AA1779" s="358">
        <f t="shared" si="4412"/>
        <v>0.99962110448043962</v>
      </c>
      <c r="AB1779" s="359">
        <f t="shared" si="4512"/>
        <v>88.422711711102039</v>
      </c>
      <c r="AC1779" s="360"/>
    </row>
    <row r="1780" spans="1:29" ht="17.25" customHeight="1" x14ac:dyDescent="0.2">
      <c r="A1780" s="345" t="str">
        <f t="shared" si="4413"/>
        <v>MS 402</v>
      </c>
      <c r="B1780" s="661">
        <f t="shared" si="4457"/>
        <v>95</v>
      </c>
      <c r="C1780" s="661" t="str">
        <f t="shared" si="4458"/>
        <v>MS 402-95</v>
      </c>
      <c r="D1780" s="363">
        <v>41971</v>
      </c>
      <c r="E1780" s="364">
        <v>7161893.5707</v>
      </c>
      <c r="F1780" s="365">
        <v>665794.2892</v>
      </c>
      <c r="G1780" s="365">
        <v>897.67</v>
      </c>
      <c r="H1780" s="355">
        <f t="shared" si="4503"/>
        <v>1.8786430990130523</v>
      </c>
      <c r="I1780" s="356">
        <f t="shared" si="4504"/>
        <v>107.03282954218199</v>
      </c>
      <c r="J1780" s="356">
        <f t="shared" si="4505"/>
        <v>-3.3000000000015461</v>
      </c>
      <c r="K1780" s="356">
        <f t="shared" si="4506"/>
        <v>-126.400000000001</v>
      </c>
      <c r="L1780" s="356">
        <f t="shared" si="4507"/>
        <v>0.26837758557329316</v>
      </c>
      <c r="M1780" s="356">
        <f t="shared" si="4508"/>
        <v>0.4714285714287923</v>
      </c>
      <c r="N1780" s="361" t="str">
        <f t="shared" si="4420"/>
        <v>ATENÇÃO</v>
      </c>
      <c r="O1780" s="361" t="str">
        <f t="shared" si="4421"/>
        <v>ATENÇÃO</v>
      </c>
      <c r="P1780" s="361" t="str">
        <f t="shared" si="4422"/>
        <v>COND. MIN.</v>
      </c>
      <c r="Q1780" s="361" t="str">
        <f t="shared" si="4409"/>
        <v>COND. MIN.</v>
      </c>
      <c r="R1780" s="625"/>
      <c r="S1780" s="625"/>
      <c r="T1780" s="625"/>
      <c r="U1780" s="625"/>
      <c r="V1780" s="356">
        <f t="shared" si="4410"/>
        <v>-4.2100000195205212</v>
      </c>
      <c r="W1780" s="356">
        <f t="shared" si="4411"/>
        <v>-106.94999999832362</v>
      </c>
      <c r="X1780" s="361" t="str">
        <f t="shared" si="4509"/>
        <v>SUL</v>
      </c>
      <c r="Y1780" s="361" t="str">
        <f t="shared" si="4510"/>
        <v>OESTE</v>
      </c>
      <c r="Z1780" s="361" t="str">
        <f t="shared" si="4511"/>
        <v>SUDOESTE</v>
      </c>
      <c r="AA1780" s="358">
        <f t="shared" si="4412"/>
        <v>0.99925254601513591</v>
      </c>
      <c r="AB1780" s="359">
        <f t="shared" si="4512"/>
        <v>87.784575694852464</v>
      </c>
      <c r="AC1780" s="360"/>
    </row>
    <row r="1781" spans="1:29" ht="17.25" customHeight="1" x14ac:dyDescent="0.2">
      <c r="A1781" s="345" t="str">
        <f t="shared" si="4413"/>
        <v>MS 402</v>
      </c>
      <c r="B1781" s="661">
        <f t="shared" si="4457"/>
        <v>96</v>
      </c>
      <c r="C1781" s="661" t="str">
        <f t="shared" si="4458"/>
        <v>MS 402-96</v>
      </c>
      <c r="D1781" s="363">
        <v>41978</v>
      </c>
      <c r="E1781" s="364">
        <v>7161893.5893999999</v>
      </c>
      <c r="F1781" s="365">
        <v>665794.28760000004</v>
      </c>
      <c r="G1781" s="365">
        <v>897.65899999999999</v>
      </c>
      <c r="H1781" s="355">
        <f t="shared" si="4503"/>
        <v>1.8768324274718684</v>
      </c>
      <c r="I1781" s="356">
        <f t="shared" si="4504"/>
        <v>107.13555758436972</v>
      </c>
      <c r="J1781" s="356">
        <f t="shared" si="4505"/>
        <v>-1.0999999999967258</v>
      </c>
      <c r="K1781" s="356">
        <f t="shared" si="4506"/>
        <v>-127.49999999999773</v>
      </c>
      <c r="L1781" s="356">
        <f t="shared" si="4507"/>
        <v>0.2681189182102669</v>
      </c>
      <c r="M1781" s="356">
        <f t="shared" si="4508"/>
        <v>0.1571428571423894</v>
      </c>
      <c r="N1781" s="361" t="str">
        <f t="shared" si="4420"/>
        <v>ATENÇÃO</v>
      </c>
      <c r="O1781" s="361" t="str">
        <f t="shared" si="4421"/>
        <v>OK</v>
      </c>
      <c r="P1781" s="361" t="str">
        <f t="shared" si="4422"/>
        <v>COND. MIN.</v>
      </c>
      <c r="Q1781" s="361" t="str">
        <f t="shared" si="4409"/>
        <v>COND. MIN.</v>
      </c>
      <c r="R1781" s="625"/>
      <c r="S1781" s="625"/>
      <c r="T1781" s="625"/>
      <c r="U1781" s="625"/>
      <c r="V1781" s="356">
        <f t="shared" si="4410"/>
        <v>-2.3400000296533108</v>
      </c>
      <c r="W1781" s="356">
        <f t="shared" si="4411"/>
        <v>-107.10999999428168</v>
      </c>
      <c r="X1781" s="361" t="str">
        <f t="shared" si="4509"/>
        <v>SUL</v>
      </c>
      <c r="Y1781" s="361" t="str">
        <f t="shared" si="4510"/>
        <v>OESTE</v>
      </c>
      <c r="Z1781" s="361" t="str">
        <f t="shared" si="4511"/>
        <v>SUDOESTE</v>
      </c>
      <c r="AA1781" s="358">
        <f t="shared" si="4412"/>
        <v>0.99971999253313426</v>
      </c>
      <c r="AB1781" s="359">
        <f t="shared" si="4512"/>
        <v>88.64408466997007</v>
      </c>
      <c r="AC1781" s="360"/>
    </row>
    <row r="1782" spans="1:29" ht="17.25" customHeight="1" x14ac:dyDescent="0.2">
      <c r="A1782" s="345" t="str">
        <f t="shared" si="4413"/>
        <v>MS 402</v>
      </c>
      <c r="B1782" s="661">
        <f t="shared" si="4457"/>
        <v>97</v>
      </c>
      <c r="C1782" s="661" t="str">
        <f t="shared" si="4458"/>
        <v>MS 402-97</v>
      </c>
      <c r="D1782" s="363">
        <v>41985</v>
      </c>
      <c r="E1782" s="364">
        <v>7161893.5727000004</v>
      </c>
      <c r="F1782" s="365">
        <v>665794.27150000003</v>
      </c>
      <c r="G1782" s="365">
        <v>897.654</v>
      </c>
      <c r="H1782" s="355">
        <f t="shared" si="4503"/>
        <v>2.3196982258996042</v>
      </c>
      <c r="I1782" s="356">
        <f t="shared" si="4504"/>
        <v>108.79392675523943</v>
      </c>
      <c r="J1782" s="356">
        <f t="shared" si="4505"/>
        <v>-0.49999999999954525</v>
      </c>
      <c r="K1782" s="356">
        <f t="shared" si="4506"/>
        <v>-127.99999999999727</v>
      </c>
      <c r="L1782" s="356">
        <f t="shared" si="4507"/>
        <v>0.33138546084280057</v>
      </c>
      <c r="M1782" s="356">
        <f t="shared" si="4508"/>
        <v>7.1428571428506463E-2</v>
      </c>
      <c r="N1782" s="361" t="str">
        <f t="shared" si="4420"/>
        <v>ATENÇÃO</v>
      </c>
      <c r="O1782" s="361" t="str">
        <f t="shared" si="4421"/>
        <v>OK</v>
      </c>
      <c r="P1782" s="361" t="str">
        <f t="shared" si="4422"/>
        <v>COND. MIN.</v>
      </c>
      <c r="Q1782" s="361" t="str">
        <f t="shared" si="4409"/>
        <v>COND. MIN.</v>
      </c>
      <c r="R1782" s="625"/>
      <c r="S1782" s="625"/>
      <c r="T1782" s="625"/>
      <c r="U1782" s="625"/>
      <c r="V1782" s="356">
        <f t="shared" si="4410"/>
        <v>-4.0099999867379665</v>
      </c>
      <c r="W1782" s="356">
        <f t="shared" si="4411"/>
        <v>-108.71999999508262</v>
      </c>
      <c r="X1782" s="361" t="str">
        <f t="shared" si="4509"/>
        <v>SUL</v>
      </c>
      <c r="Y1782" s="361" t="str">
        <f t="shared" si="4510"/>
        <v>OESTE</v>
      </c>
      <c r="Z1782" s="361" t="str">
        <f t="shared" si="4511"/>
        <v>SUDOESTE</v>
      </c>
      <c r="AA1782" s="358">
        <f t="shared" si="4412"/>
        <v>0.99935655850721572</v>
      </c>
      <c r="AB1782" s="359">
        <f t="shared" si="4512"/>
        <v>87.944509605878096</v>
      </c>
      <c r="AC1782" s="360"/>
    </row>
    <row r="1783" spans="1:29" ht="17.25" customHeight="1" x14ac:dyDescent="0.2">
      <c r="A1783" s="345" t="str">
        <f t="shared" si="4413"/>
        <v>MS 402</v>
      </c>
      <c r="B1783" s="661">
        <f t="shared" si="4457"/>
        <v>98</v>
      </c>
      <c r="C1783" s="661" t="str">
        <f t="shared" si="4458"/>
        <v>MS 402-98</v>
      </c>
      <c r="D1783" s="363">
        <v>41992</v>
      </c>
      <c r="E1783" s="364">
        <v>7161893.5845999997</v>
      </c>
      <c r="F1783" s="365">
        <v>665794.27150000003</v>
      </c>
      <c r="G1783" s="365">
        <v>897.63300000000004</v>
      </c>
      <c r="H1783" s="355">
        <f t="shared" ref="H1783:H1784" si="4513">SQRT((E1783-E1782)^2+(F1783-F1782)^2)*100</f>
        <v>1.1899999342858791</v>
      </c>
      <c r="I1783" s="356">
        <f t="shared" ref="I1783:I1784" si="4514">SQRT((E1783-$E$1686)^2+(F1783-$F$1686)^2)*100</f>
        <v>108.75656669473615</v>
      </c>
      <c r="J1783" s="356">
        <f t="shared" ref="J1783:J1784" si="4515">(G1783-G1782)*100</f>
        <v>-2.0999999999958163</v>
      </c>
      <c r="K1783" s="356">
        <f t="shared" ref="K1783:K1784" si="4516">(G1783-$G$1686)*100</f>
        <v>-130.09999999999309</v>
      </c>
      <c r="L1783" s="356">
        <f t="shared" ref="L1783:L1784" si="4517">H1783/(D1783-D1782)</f>
        <v>0.16999999061226845</v>
      </c>
      <c r="M1783" s="356">
        <f t="shared" ref="M1783:M1784" si="4518">ABS(J1783/(D1783-D1782))</f>
        <v>0.29999999999940236</v>
      </c>
      <c r="N1783" s="361" t="str">
        <f t="shared" si="4420"/>
        <v>OK</v>
      </c>
      <c r="O1783" s="361" t="str">
        <f t="shared" si="4421"/>
        <v>ATENÇÃO</v>
      </c>
      <c r="P1783" s="361" t="str">
        <f t="shared" si="4422"/>
        <v>COND. MIN.</v>
      </c>
      <c r="Q1783" s="361" t="str">
        <f t="shared" ref="Q1783:Q1805" si="4519">IF(M1783&lt;=2,"COND. MIN.",IF(AND(2&lt;M1783, M1783&lt;=4),"ATENÇÃO",IF(AND(4&lt;M1783, M1783&lt;=10),"ALERTA","INTERVENÇÃO")))</f>
        <v>COND. MIN.</v>
      </c>
      <c r="R1783" s="625"/>
      <c r="S1783" s="625"/>
      <c r="T1783" s="625"/>
      <c r="U1783" s="625"/>
      <c r="V1783" s="356">
        <f t="shared" ref="V1783:V1805" si="4520">(E1783-$E$1686)*100</f>
        <v>-2.8200000524520874</v>
      </c>
      <c r="W1783" s="356">
        <f t="shared" ref="W1783:W1805" si="4521">(F1783-$F$1686)*100</f>
        <v>-108.71999999508262</v>
      </c>
      <c r="X1783" s="361" t="str">
        <f t="shared" ref="X1783:X1784" si="4522">IF(V1783&gt;0,"NORTE","SUL")</f>
        <v>SUL</v>
      </c>
      <c r="Y1783" s="361" t="str">
        <f t="shared" ref="Y1783:Y1784" si="4523">IF(W1783&gt;0,"LESTE","OESTE")</f>
        <v>OESTE</v>
      </c>
      <c r="Z1783" s="361" t="str">
        <f t="shared" ref="Z1783:Z1784" si="4524">IF(AND(X1783="SUL", Y1783="LESTE"),"SUDESTE", IF(AND(X1783="SUL", Y1783="OESTE"), "SUDOESTE", IF(AND(X1783="NORTE", Y1783="LESTE"), "NORDESTE", "NOROESTE")))</f>
        <v>SUDOESTE</v>
      </c>
      <c r="AA1783" s="358">
        <f t="shared" ref="AA1783:AA1805" si="4525">ABS(ROUND(W1783,2)/ROUND(I1783,2))</f>
        <v>0.99963221772710553</v>
      </c>
      <c r="AB1783" s="359">
        <f t="shared" ref="AB1783:AB1784" si="4526">DEGREES(ASIN(AA1783))</f>
        <v>88.446016733927976</v>
      </c>
      <c r="AC1783" s="360"/>
    </row>
    <row r="1784" spans="1:29" ht="17.25" customHeight="1" x14ac:dyDescent="0.25">
      <c r="A1784" s="345" t="str">
        <f t="shared" si="4413"/>
        <v>MS 402</v>
      </c>
      <c r="B1784" s="661">
        <f t="shared" si="4457"/>
        <v>99</v>
      </c>
      <c r="C1784" s="661" t="str">
        <f t="shared" si="4458"/>
        <v>MS 402-99</v>
      </c>
      <c r="D1784" s="346">
        <v>41999</v>
      </c>
      <c r="E1784" s="347">
        <v>7161893.5845999997</v>
      </c>
      <c r="F1784" s="348">
        <v>665794.27150000003</v>
      </c>
      <c r="G1784" s="348">
        <v>897.63800000000003</v>
      </c>
      <c r="H1784" s="355">
        <f t="shared" si="4513"/>
        <v>0</v>
      </c>
      <c r="I1784" s="356">
        <f t="shared" si="4514"/>
        <v>108.75656669473615</v>
      </c>
      <c r="J1784" s="356">
        <f t="shared" si="4515"/>
        <v>0.49999999999954525</v>
      </c>
      <c r="K1784" s="356">
        <f t="shared" si="4516"/>
        <v>-129.59999999999354</v>
      </c>
      <c r="L1784" s="356">
        <f t="shared" si="4517"/>
        <v>0</v>
      </c>
      <c r="M1784" s="356">
        <f t="shared" si="4518"/>
        <v>7.1428571428506463E-2</v>
      </c>
      <c r="N1784" s="361" t="str">
        <f t="shared" si="4420"/>
        <v>OK</v>
      </c>
      <c r="O1784" s="361" t="str">
        <f t="shared" si="4421"/>
        <v>OK</v>
      </c>
      <c r="P1784" s="361" t="str">
        <f t="shared" si="4422"/>
        <v>COND. MIN.</v>
      </c>
      <c r="Q1784" s="361" t="str">
        <f t="shared" si="4519"/>
        <v>COND. MIN.</v>
      </c>
      <c r="R1784" s="625"/>
      <c r="S1784" s="625"/>
      <c r="T1784" s="625"/>
      <c r="U1784" s="625"/>
      <c r="V1784" s="356">
        <f t="shared" si="4520"/>
        <v>-2.8200000524520874</v>
      </c>
      <c r="W1784" s="356">
        <f t="shared" si="4521"/>
        <v>-108.71999999508262</v>
      </c>
      <c r="X1784" s="361" t="str">
        <f t="shared" si="4522"/>
        <v>SUL</v>
      </c>
      <c r="Y1784" s="361" t="str">
        <f t="shared" si="4523"/>
        <v>OESTE</v>
      </c>
      <c r="Z1784" s="361" t="str">
        <f t="shared" si="4524"/>
        <v>SUDOESTE</v>
      </c>
      <c r="AA1784" s="358">
        <f t="shared" si="4525"/>
        <v>0.99963221772710553</v>
      </c>
      <c r="AB1784" s="359">
        <f t="shared" si="4526"/>
        <v>88.446016733927976</v>
      </c>
      <c r="AC1784" s="360"/>
    </row>
    <row r="1785" spans="1:29" ht="17.25" customHeight="1" x14ac:dyDescent="0.25">
      <c r="A1785" s="345" t="str">
        <f t="shared" si="4413"/>
        <v>MS 402</v>
      </c>
      <c r="B1785" s="661">
        <f t="shared" si="4457"/>
        <v>100</v>
      </c>
      <c r="C1785" s="661" t="str">
        <f t="shared" si="4458"/>
        <v>MS 402-100</v>
      </c>
      <c r="D1785" s="346">
        <v>42006</v>
      </c>
      <c r="E1785" s="347">
        <v>7161893.5861</v>
      </c>
      <c r="F1785" s="348">
        <v>665794.2598</v>
      </c>
      <c r="G1785" s="348">
        <v>897.61900000000003</v>
      </c>
      <c r="H1785" s="355">
        <f t="shared" ref="H1785:H1790" si="4527">SQRT((E1785-E1784)^2+(F1785-F1784)^2)*100</f>
        <v>1.1795762013660938</v>
      </c>
      <c r="I1785" s="356">
        <f t="shared" ref="I1785:I1790" si="4528">SQRT((E1785-$E$1686)^2+(F1785-$F$1686)^2)*100</f>
        <v>109.92243174060555</v>
      </c>
      <c r="J1785" s="356">
        <f t="shared" ref="J1785:J1790" si="4529">(G1785-G1784)*100</f>
        <v>-1.9000000000005457</v>
      </c>
      <c r="K1785" s="356">
        <f t="shared" ref="K1785:K1790" si="4530">(G1785-$G$1686)*100</f>
        <v>-131.49999999999409</v>
      </c>
      <c r="L1785" s="356">
        <f t="shared" ref="L1785:L1790" si="4531">H1785/(D1785-D1784)</f>
        <v>0.16851088590944197</v>
      </c>
      <c r="M1785" s="356">
        <f t="shared" ref="M1785:M1790" si="4532">ABS(J1785/(D1785-D1784))</f>
        <v>0.2714285714286494</v>
      </c>
      <c r="N1785" s="361" t="str">
        <f t="shared" si="4420"/>
        <v>OK</v>
      </c>
      <c r="O1785" s="361" t="str">
        <f t="shared" si="4421"/>
        <v>ATENÇÃO</v>
      </c>
      <c r="P1785" s="361" t="str">
        <f t="shared" si="4422"/>
        <v>COND. MIN.</v>
      </c>
      <c r="Q1785" s="361" t="str">
        <f t="shared" si="4519"/>
        <v>COND. MIN.</v>
      </c>
      <c r="R1785" s="625"/>
      <c r="S1785" s="625"/>
      <c r="T1785" s="625"/>
      <c r="U1785" s="625"/>
      <c r="V1785" s="356">
        <f t="shared" si="4520"/>
        <v>-2.6700000278651714</v>
      </c>
      <c r="W1785" s="356">
        <f t="shared" si="4521"/>
        <v>-109.88999999826774</v>
      </c>
      <c r="X1785" s="361" t="str">
        <f t="shared" ref="X1785:X1790" si="4533">IF(V1785&gt;0,"NORTE","SUL")</f>
        <v>SUL</v>
      </c>
      <c r="Y1785" s="361" t="str">
        <f t="shared" ref="Y1785:Y1790" si="4534">IF(W1785&gt;0,"LESTE","OESTE")</f>
        <v>OESTE</v>
      </c>
      <c r="Z1785" s="361" t="str">
        <f t="shared" ref="Z1785:Z1790" si="4535">IF(AND(X1785="SUL", Y1785="LESTE"),"SUDESTE", IF(AND(X1785="SUL", Y1785="OESTE"), "SUDOESTE", IF(AND(X1785="NORTE", Y1785="LESTE"), "NORDESTE", "NOROESTE")))</f>
        <v>SUDOESTE</v>
      </c>
      <c r="AA1785" s="358">
        <f t="shared" si="4525"/>
        <v>0.99972707423580787</v>
      </c>
      <c r="AB1785" s="359">
        <f t="shared" ref="AB1785:AB1790" si="4536">DEGREES(ASIN(AA1785))</f>
        <v>88.661341574602844</v>
      </c>
      <c r="AC1785" s="360"/>
    </row>
    <row r="1786" spans="1:29" ht="17.25" customHeight="1" x14ac:dyDescent="0.25">
      <c r="A1786" s="345" t="str">
        <f t="shared" si="4413"/>
        <v>MS 402</v>
      </c>
      <c r="B1786" s="661">
        <f t="shared" si="4457"/>
        <v>101</v>
      </c>
      <c r="C1786" s="661" t="str">
        <f t="shared" si="4458"/>
        <v>MS 402-101</v>
      </c>
      <c r="D1786" s="346">
        <v>42013</v>
      </c>
      <c r="E1786" s="347">
        <v>7161893.5848000003</v>
      </c>
      <c r="F1786" s="348">
        <v>665794.24100000004</v>
      </c>
      <c r="G1786" s="348">
        <v>897.59799999999996</v>
      </c>
      <c r="H1786" s="355">
        <f t="shared" si="4527"/>
        <v>1.8844893145317423</v>
      </c>
      <c r="I1786" s="356">
        <f t="shared" si="4528"/>
        <v>111.80506651631438</v>
      </c>
      <c r="J1786" s="356">
        <f t="shared" si="4529"/>
        <v>-2.100000000007185</v>
      </c>
      <c r="K1786" s="356">
        <f t="shared" si="4530"/>
        <v>-133.60000000000127</v>
      </c>
      <c r="L1786" s="356">
        <f t="shared" si="4531"/>
        <v>0.26921275921882032</v>
      </c>
      <c r="M1786" s="356">
        <f t="shared" si="4532"/>
        <v>0.30000000000102645</v>
      </c>
      <c r="N1786" s="361" t="str">
        <f t="shared" si="4420"/>
        <v>ATENÇÃO</v>
      </c>
      <c r="O1786" s="361" t="str">
        <f t="shared" si="4421"/>
        <v>ATENÇÃO</v>
      </c>
      <c r="P1786" s="361" t="str">
        <f t="shared" si="4422"/>
        <v>COND. MIN.</v>
      </c>
      <c r="Q1786" s="361" t="str">
        <f t="shared" si="4519"/>
        <v>COND. MIN.</v>
      </c>
      <c r="R1786" s="625"/>
      <c r="S1786" s="625"/>
      <c r="T1786" s="625"/>
      <c r="U1786" s="625"/>
      <c r="V1786" s="356">
        <f t="shared" si="4520"/>
        <v>-2.7999999932944775</v>
      </c>
      <c r="W1786" s="356">
        <f t="shared" si="4521"/>
        <v>-111.76999999443069</v>
      </c>
      <c r="X1786" s="361" t="str">
        <f t="shared" si="4533"/>
        <v>SUL</v>
      </c>
      <c r="Y1786" s="361" t="str">
        <f t="shared" si="4534"/>
        <v>OESTE</v>
      </c>
      <c r="Z1786" s="361" t="str">
        <f t="shared" si="4535"/>
        <v>SUDOESTE</v>
      </c>
      <c r="AA1786" s="358">
        <f t="shared" si="4525"/>
        <v>0.99964225024595288</v>
      </c>
      <c r="AB1786" s="359">
        <f t="shared" si="4536"/>
        <v>88.467359666513246</v>
      </c>
      <c r="AC1786" s="360"/>
    </row>
    <row r="1787" spans="1:29" ht="17.25" customHeight="1" x14ac:dyDescent="0.25">
      <c r="A1787" s="345" t="str">
        <f t="shared" si="4413"/>
        <v>MS 402</v>
      </c>
      <c r="B1787" s="661">
        <f t="shared" si="4457"/>
        <v>102</v>
      </c>
      <c r="C1787" s="661" t="str">
        <f t="shared" si="4458"/>
        <v>MS 402-102</v>
      </c>
      <c r="D1787" s="346">
        <v>42020</v>
      </c>
      <c r="E1787" s="347">
        <v>7161893.5937000001</v>
      </c>
      <c r="F1787" s="348">
        <v>665794.24620000005</v>
      </c>
      <c r="G1787" s="348">
        <v>897.59799999999996</v>
      </c>
      <c r="H1787" s="355">
        <f t="shared" si="4527"/>
        <v>1.030776388334103</v>
      </c>
      <c r="I1787" s="356">
        <f t="shared" si="4528"/>
        <v>111.26639474029589</v>
      </c>
      <c r="J1787" s="356">
        <f t="shared" si="4529"/>
        <v>0</v>
      </c>
      <c r="K1787" s="356">
        <f t="shared" si="4530"/>
        <v>-133.60000000000127</v>
      </c>
      <c r="L1787" s="356">
        <f t="shared" si="4531"/>
        <v>0.14725376976201471</v>
      </c>
      <c r="M1787" s="356">
        <f t="shared" si="4532"/>
        <v>0</v>
      </c>
      <c r="N1787" s="361" t="str">
        <f t="shared" si="4420"/>
        <v>OK</v>
      </c>
      <c r="O1787" s="361" t="str">
        <f t="shared" si="4421"/>
        <v>OK</v>
      </c>
      <c r="P1787" s="361" t="str">
        <f t="shared" si="4422"/>
        <v>COND. MIN.</v>
      </c>
      <c r="Q1787" s="361" t="str">
        <f t="shared" si="4519"/>
        <v>COND. MIN.</v>
      </c>
      <c r="R1787" s="625"/>
      <c r="S1787" s="625"/>
      <c r="T1787" s="625"/>
      <c r="U1787" s="625"/>
      <c r="V1787" s="356">
        <f t="shared" si="4520"/>
        <v>-1.9100000150501728</v>
      </c>
      <c r="W1787" s="356">
        <f t="shared" si="4521"/>
        <v>-111.24999999301508</v>
      </c>
      <c r="X1787" s="361" t="str">
        <f t="shared" si="4533"/>
        <v>SUL</v>
      </c>
      <c r="Y1787" s="361" t="str">
        <f t="shared" si="4534"/>
        <v>OESTE</v>
      </c>
      <c r="Z1787" s="361" t="str">
        <f t="shared" si="4535"/>
        <v>SUDOESTE</v>
      </c>
      <c r="AA1787" s="358">
        <f t="shared" si="4525"/>
        <v>0.99982025703244359</v>
      </c>
      <c r="AB1787" s="359">
        <f t="shared" si="4536"/>
        <v>88.913649197842062</v>
      </c>
      <c r="AC1787" s="360"/>
    </row>
    <row r="1788" spans="1:29" ht="17.25" customHeight="1" x14ac:dyDescent="0.25">
      <c r="A1788" s="345" t="str">
        <f t="shared" si="4413"/>
        <v>MS 402</v>
      </c>
      <c r="B1788" s="661">
        <f t="shared" si="4457"/>
        <v>103</v>
      </c>
      <c r="C1788" s="661" t="str">
        <f t="shared" si="4458"/>
        <v>MS 402-103</v>
      </c>
      <c r="D1788" s="346">
        <v>42027</v>
      </c>
      <c r="E1788" s="347">
        <v>7161893.5818999996</v>
      </c>
      <c r="F1788" s="348">
        <v>665794.23529999994</v>
      </c>
      <c r="G1788" s="348">
        <v>897.58299999999997</v>
      </c>
      <c r="H1788" s="355">
        <f t="shared" si="4527"/>
        <v>1.6063935161832053</v>
      </c>
      <c r="I1788" s="356">
        <f t="shared" si="4528"/>
        <v>112.38248841023044</v>
      </c>
      <c r="J1788" s="356">
        <f t="shared" si="4529"/>
        <v>-1.4999999999986358</v>
      </c>
      <c r="K1788" s="356">
        <f t="shared" si="4530"/>
        <v>-135.09999999999991</v>
      </c>
      <c r="L1788" s="356">
        <f t="shared" si="4531"/>
        <v>0.22948478802617217</v>
      </c>
      <c r="M1788" s="356">
        <f t="shared" si="4532"/>
        <v>0.2142857142855194</v>
      </c>
      <c r="N1788" s="361" t="str">
        <f t="shared" si="4420"/>
        <v>OK</v>
      </c>
      <c r="O1788" s="361" t="str">
        <f t="shared" si="4421"/>
        <v>OK</v>
      </c>
      <c r="P1788" s="361" t="str">
        <f t="shared" si="4422"/>
        <v>COND. MIN.</v>
      </c>
      <c r="Q1788" s="361" t="str">
        <f t="shared" si="4519"/>
        <v>COND. MIN.</v>
      </c>
      <c r="R1788" s="625"/>
      <c r="S1788" s="625"/>
      <c r="T1788" s="625"/>
      <c r="U1788" s="625"/>
      <c r="V1788" s="356">
        <f t="shared" si="4520"/>
        <v>-3.0900000594556332</v>
      </c>
      <c r="W1788" s="356">
        <f t="shared" si="4521"/>
        <v>-112.34000000404194</v>
      </c>
      <c r="X1788" s="361" t="str">
        <f t="shared" si="4533"/>
        <v>SUL</v>
      </c>
      <c r="Y1788" s="361" t="str">
        <f t="shared" si="4534"/>
        <v>OESTE</v>
      </c>
      <c r="Z1788" s="361" t="str">
        <f t="shared" si="4535"/>
        <v>SUDOESTE</v>
      </c>
      <c r="AA1788" s="358">
        <f t="shared" si="4525"/>
        <v>0.99964406478021006</v>
      </c>
      <c r="AB1788" s="359">
        <f t="shared" si="4536"/>
        <v>88.471251673629681</v>
      </c>
      <c r="AC1788" s="360"/>
    </row>
    <row r="1789" spans="1:29" ht="17.25" customHeight="1" x14ac:dyDescent="0.25">
      <c r="A1789" s="345" t="str">
        <f t="shared" si="4413"/>
        <v>MS 402</v>
      </c>
      <c r="B1789" s="661">
        <f t="shared" si="4457"/>
        <v>104</v>
      </c>
      <c r="C1789" s="661" t="str">
        <f t="shared" si="4458"/>
        <v>MS 402-104</v>
      </c>
      <c r="D1789" s="346">
        <v>42034</v>
      </c>
      <c r="E1789" s="347">
        <v>7161893.5882999999</v>
      </c>
      <c r="F1789" s="348">
        <v>665794.24560000002</v>
      </c>
      <c r="G1789" s="348">
        <v>897.57899999999995</v>
      </c>
      <c r="H1789" s="355">
        <f t="shared" si="4527"/>
        <v>1.2126417672810705</v>
      </c>
      <c r="I1789" s="356">
        <f t="shared" si="4528"/>
        <v>111.33695971788448</v>
      </c>
      <c r="J1789" s="356">
        <f t="shared" si="4529"/>
        <v>-0.40000000000190994</v>
      </c>
      <c r="K1789" s="356">
        <f t="shared" si="4530"/>
        <v>-135.50000000000182</v>
      </c>
      <c r="L1789" s="356">
        <f t="shared" si="4531"/>
        <v>0.17323453818301007</v>
      </c>
      <c r="M1789" s="356">
        <f t="shared" si="4532"/>
        <v>5.7142857143129992E-2</v>
      </c>
      <c r="N1789" s="361" t="str">
        <f t="shared" si="4420"/>
        <v>OK</v>
      </c>
      <c r="O1789" s="361" t="str">
        <f t="shared" si="4421"/>
        <v>OK</v>
      </c>
      <c r="P1789" s="361" t="str">
        <f t="shared" si="4422"/>
        <v>COND. MIN.</v>
      </c>
      <c r="Q1789" s="361" t="str">
        <f t="shared" si="4519"/>
        <v>COND. MIN.</v>
      </c>
      <c r="R1789" s="625"/>
      <c r="S1789" s="625"/>
      <c r="T1789" s="625"/>
      <c r="U1789" s="625"/>
      <c r="V1789" s="356">
        <f t="shared" si="4520"/>
        <v>-2.4500000290572643</v>
      </c>
      <c r="W1789" s="356">
        <f t="shared" si="4521"/>
        <v>-111.30999999586493</v>
      </c>
      <c r="X1789" s="361" t="str">
        <f t="shared" si="4533"/>
        <v>SUL</v>
      </c>
      <c r="Y1789" s="361" t="str">
        <f t="shared" si="4534"/>
        <v>OESTE</v>
      </c>
      <c r="Z1789" s="361" t="str">
        <f t="shared" si="4535"/>
        <v>SUDOESTE</v>
      </c>
      <c r="AA1789" s="358">
        <f t="shared" si="4525"/>
        <v>0.99973055505658348</v>
      </c>
      <c r="AB1789" s="359">
        <f t="shared" si="4536"/>
        <v>88.669905795551685</v>
      </c>
      <c r="AC1789" s="360"/>
    </row>
    <row r="1790" spans="1:29" ht="17.25" customHeight="1" x14ac:dyDescent="0.25">
      <c r="A1790" s="345" t="str">
        <f t="shared" si="4413"/>
        <v>MS 402</v>
      </c>
      <c r="B1790" s="661">
        <f t="shared" si="4457"/>
        <v>105</v>
      </c>
      <c r="C1790" s="661" t="str">
        <f t="shared" si="4458"/>
        <v>MS 402-105</v>
      </c>
      <c r="D1790" s="346">
        <v>42041</v>
      </c>
      <c r="E1790" s="347">
        <v>7161893.5869000005</v>
      </c>
      <c r="F1790" s="348">
        <v>665794.21810000006</v>
      </c>
      <c r="G1790" s="348">
        <v>897.57100000000003</v>
      </c>
      <c r="H1790" s="355">
        <f t="shared" si="4527"/>
        <v>2.7535613244734169</v>
      </c>
      <c r="I1790" s="356">
        <f t="shared" si="4528"/>
        <v>114.08940221684294</v>
      </c>
      <c r="J1790" s="356">
        <f t="shared" si="4529"/>
        <v>-0.79999999999245119</v>
      </c>
      <c r="K1790" s="356">
        <f t="shared" si="4530"/>
        <v>-136.29999999999427</v>
      </c>
      <c r="L1790" s="356">
        <f t="shared" si="4531"/>
        <v>0.39336590349620243</v>
      </c>
      <c r="M1790" s="356">
        <f t="shared" si="4532"/>
        <v>0.11428571428463588</v>
      </c>
      <c r="N1790" s="361" t="str">
        <f t="shared" si="4420"/>
        <v>ATENÇÃO</v>
      </c>
      <c r="O1790" s="361" t="str">
        <f t="shared" si="4421"/>
        <v>OK</v>
      </c>
      <c r="P1790" s="361" t="str">
        <f t="shared" si="4422"/>
        <v>COND. MIN.</v>
      </c>
      <c r="Q1790" s="361" t="str">
        <f t="shared" si="4519"/>
        <v>COND. MIN.</v>
      </c>
      <c r="R1790" s="625"/>
      <c r="S1790" s="625"/>
      <c r="T1790" s="625"/>
      <c r="U1790" s="625"/>
      <c r="V1790" s="356">
        <f t="shared" si="4520"/>
        <v>-2.5899999774992466</v>
      </c>
      <c r="W1790" s="356">
        <f t="shared" si="4521"/>
        <v>-114.0599999926053</v>
      </c>
      <c r="X1790" s="361" t="str">
        <f t="shared" si="4533"/>
        <v>SUL</v>
      </c>
      <c r="Y1790" s="361" t="str">
        <f t="shared" si="4534"/>
        <v>OESTE</v>
      </c>
      <c r="Z1790" s="361" t="str">
        <f t="shared" si="4535"/>
        <v>SUDOESTE</v>
      </c>
      <c r="AA1790" s="358">
        <f t="shared" si="4525"/>
        <v>0.99973704969760713</v>
      </c>
      <c r="AB1790" s="359">
        <f t="shared" si="4536"/>
        <v>88.6860344330819</v>
      </c>
      <c r="AC1790" s="360"/>
    </row>
    <row r="1791" spans="1:29" ht="17.25" customHeight="1" x14ac:dyDescent="0.25">
      <c r="A1791" s="345" t="str">
        <f t="shared" si="4413"/>
        <v>MS 402</v>
      </c>
      <c r="B1791" s="661">
        <f t="shared" si="4457"/>
        <v>106</v>
      </c>
      <c r="C1791" s="661" t="str">
        <f t="shared" si="4458"/>
        <v>MS 402-106</v>
      </c>
      <c r="D1791" s="346">
        <v>42048</v>
      </c>
      <c r="E1791" s="347">
        <v>7161893.5802999996</v>
      </c>
      <c r="F1791" s="348">
        <v>665794.20189999999</v>
      </c>
      <c r="G1791" s="348">
        <v>897.55499999999995</v>
      </c>
      <c r="H1791" s="355">
        <f t="shared" ref="H1791:H1792" si="4537">SQRT((E1791-E1790)^2+(F1791-F1790)^2)*100</f>
        <v>1.7492856088149631</v>
      </c>
      <c r="I1791" s="356">
        <f t="shared" ref="I1791:I1792" si="4538">SQRT((E1791-$E$1686)^2+(F1791-$F$1686)^2)*100</f>
        <v>115.72564495550202</v>
      </c>
      <c r="J1791" s="356">
        <f t="shared" ref="J1791:J1792" si="4539">(G1791-G1790)*100</f>
        <v>-1.6000000000076398</v>
      </c>
      <c r="K1791" s="356">
        <f t="shared" ref="K1791:K1792" si="4540">(G1791-$G$1686)*100</f>
        <v>-137.90000000000191</v>
      </c>
      <c r="L1791" s="356">
        <f t="shared" ref="L1791:L1792" si="4541">H1791/(D1791-D1790)</f>
        <v>0.2498979441164233</v>
      </c>
      <c r="M1791" s="356">
        <f t="shared" ref="M1791:M1792" si="4542">ABS(J1791/(D1791-D1790))</f>
        <v>0.22857142857251997</v>
      </c>
      <c r="N1791" s="361" t="str">
        <f t="shared" si="4420"/>
        <v>OK</v>
      </c>
      <c r="O1791" s="361" t="str">
        <f t="shared" si="4421"/>
        <v>OK</v>
      </c>
      <c r="P1791" s="361" t="str">
        <f t="shared" si="4422"/>
        <v>COND. MIN.</v>
      </c>
      <c r="Q1791" s="361" t="str">
        <f t="shared" si="4519"/>
        <v>COND. MIN.</v>
      </c>
      <c r="R1791" s="625"/>
      <c r="S1791" s="625"/>
      <c r="T1791" s="625"/>
      <c r="U1791" s="625"/>
      <c r="V1791" s="356">
        <f t="shared" si="4520"/>
        <v>-3.2500000670552254</v>
      </c>
      <c r="W1791" s="356">
        <f t="shared" si="4521"/>
        <v>-115.67999999970198</v>
      </c>
      <c r="X1791" s="361" t="str">
        <f t="shared" ref="X1791:X1792" si="4543">IF(V1791&gt;0,"NORTE","SUL")</f>
        <v>SUL</v>
      </c>
      <c r="Y1791" s="361" t="str">
        <f t="shared" ref="Y1791:Y1792" si="4544">IF(W1791&gt;0,"LESTE","OESTE")</f>
        <v>OESTE</v>
      </c>
      <c r="Z1791" s="361" t="str">
        <f t="shared" ref="Z1791:Z1792" si="4545">IF(AND(X1791="SUL", Y1791="LESTE"),"SUDESTE", IF(AND(X1791="SUL", Y1791="OESTE"), "SUDOESTE", IF(AND(X1791="NORTE", Y1791="LESTE"), "NORDESTE", "NOROESTE")))</f>
        <v>SUDOESTE</v>
      </c>
      <c r="AA1791" s="358">
        <f t="shared" si="4525"/>
        <v>0.99956795990667935</v>
      </c>
      <c r="AB1791" s="359">
        <f t="shared" ref="AB1791:AB1792" si="4546">DEGREES(ASIN(AA1791))</f>
        <v>88.31571611600468</v>
      </c>
      <c r="AC1791" s="360"/>
    </row>
    <row r="1792" spans="1:29" ht="17.25" customHeight="1" x14ac:dyDescent="0.25">
      <c r="A1792" s="345" t="str">
        <f t="shared" si="4413"/>
        <v>MS 402</v>
      </c>
      <c r="B1792" s="661">
        <f t="shared" si="4457"/>
        <v>107</v>
      </c>
      <c r="C1792" s="661" t="str">
        <f t="shared" si="4458"/>
        <v>MS 402-107</v>
      </c>
      <c r="D1792" s="346">
        <v>42055</v>
      </c>
      <c r="E1792" s="347">
        <v>7161893.5736999996</v>
      </c>
      <c r="F1792" s="348">
        <v>665794.18559999997</v>
      </c>
      <c r="G1792" s="348">
        <v>897.53800000000001</v>
      </c>
      <c r="H1792" s="355">
        <f t="shared" si="4537"/>
        <v>1.7585505397875838</v>
      </c>
      <c r="I1792" s="356">
        <f t="shared" si="4538"/>
        <v>117.37514302797368</v>
      </c>
      <c r="J1792" s="356">
        <f t="shared" si="4539"/>
        <v>-1.6999999999939064</v>
      </c>
      <c r="K1792" s="356">
        <f t="shared" si="4540"/>
        <v>-139.59999999999582</v>
      </c>
      <c r="L1792" s="356">
        <f t="shared" si="4541"/>
        <v>0.25122150568394053</v>
      </c>
      <c r="M1792" s="356">
        <f t="shared" si="4542"/>
        <v>0.24285714285627233</v>
      </c>
      <c r="N1792" s="361" t="str">
        <f t="shared" si="4420"/>
        <v>ATENÇÃO</v>
      </c>
      <c r="O1792" s="361" t="str">
        <f t="shared" si="4421"/>
        <v>OK</v>
      </c>
      <c r="P1792" s="361" t="str">
        <f t="shared" si="4422"/>
        <v>COND. MIN.</v>
      </c>
      <c r="Q1792" s="361" t="str">
        <f t="shared" si="4519"/>
        <v>COND. MIN.</v>
      </c>
      <c r="R1792" s="625"/>
      <c r="S1792" s="625"/>
      <c r="T1792" s="625"/>
      <c r="U1792" s="625"/>
      <c r="V1792" s="356">
        <f t="shared" si="4520"/>
        <v>-3.9100000634789467</v>
      </c>
      <c r="W1792" s="356">
        <f t="shared" si="4521"/>
        <v>-117.31000000145286</v>
      </c>
      <c r="X1792" s="361" t="str">
        <f t="shared" si="4543"/>
        <v>SUL</v>
      </c>
      <c r="Y1792" s="361" t="str">
        <f t="shared" si="4544"/>
        <v>OESTE</v>
      </c>
      <c r="Z1792" s="361" t="str">
        <f t="shared" si="4545"/>
        <v>SUDOESTE</v>
      </c>
      <c r="AA1792" s="358">
        <f t="shared" si="4525"/>
        <v>0.99940364627704892</v>
      </c>
      <c r="AB1792" s="359">
        <f t="shared" si="4546"/>
        <v>88.021157711611266</v>
      </c>
      <c r="AC1792" s="360"/>
    </row>
    <row r="1793" spans="1:29" ht="17.25" customHeight="1" x14ac:dyDescent="0.25">
      <c r="A1793" s="345" t="str">
        <f t="shared" si="4413"/>
        <v>MS 402</v>
      </c>
      <c r="B1793" s="661">
        <f t="shared" si="4457"/>
        <v>108</v>
      </c>
      <c r="C1793" s="661" t="str">
        <f t="shared" si="4458"/>
        <v>MS 402-108</v>
      </c>
      <c r="D1793" s="346">
        <f t="shared" ref="D1793:D1805" si="4547">D113</f>
        <v>42062</v>
      </c>
      <c r="E1793" s="347">
        <v>7161893.5772000002</v>
      </c>
      <c r="F1793" s="348">
        <v>665794.17969999998</v>
      </c>
      <c r="G1793" s="348">
        <v>897.53200000000004</v>
      </c>
      <c r="H1793" s="355">
        <f t="shared" ref="H1793:H1796" si="4548">SQRT((E1793-E1792)^2+(F1793-F1792)^2)*100</f>
        <v>0.68600294378656879</v>
      </c>
      <c r="I1793" s="356">
        <f t="shared" ref="I1793:I1796" si="4549">SQRT((E1793-$E$1686)^2+(F1793-$F$1686)^2)*100</f>
        <v>117.95373499864827</v>
      </c>
      <c r="J1793" s="356">
        <f t="shared" ref="J1793:J1796" si="4550">(G1793-G1792)*100</f>
        <v>-0.59999999999718057</v>
      </c>
      <c r="K1793" s="356">
        <f t="shared" ref="K1793:K1796" si="4551">(G1793-$G$1686)*100</f>
        <v>-140.199999999993</v>
      </c>
      <c r="L1793" s="356">
        <f t="shared" ref="L1793:L1796" si="4552">H1793/(D1793-D1792)</f>
        <v>9.8000420540938396E-2</v>
      </c>
      <c r="M1793" s="356">
        <f t="shared" ref="M1793:M1796" si="4553">ABS(J1793/(D1793-D1792))</f>
        <v>8.571428571388294E-2</v>
      </c>
      <c r="N1793" s="361" t="str">
        <f t="shared" si="4420"/>
        <v>OK</v>
      </c>
      <c r="O1793" s="361" t="str">
        <f t="shared" si="4421"/>
        <v>OK</v>
      </c>
      <c r="P1793" s="361" t="str">
        <f t="shared" si="4422"/>
        <v>COND. MIN.</v>
      </c>
      <c r="Q1793" s="361" t="str">
        <f t="shared" si="4519"/>
        <v>COND. MIN.</v>
      </c>
      <c r="R1793" s="625"/>
      <c r="S1793" s="625"/>
      <c r="T1793" s="625"/>
      <c r="U1793" s="625"/>
      <c r="V1793" s="356">
        <f t="shared" si="4520"/>
        <v>-3.5600000061094761</v>
      </c>
      <c r="W1793" s="356">
        <f t="shared" si="4521"/>
        <v>-117.90000000037253</v>
      </c>
      <c r="X1793" s="361" t="str">
        <f t="shared" ref="X1793:X1796" si="4554">IF(V1793&gt;0,"NORTE","SUL")</f>
        <v>SUL</v>
      </c>
      <c r="Y1793" s="361" t="str">
        <f t="shared" ref="Y1793:Y1796" si="4555">IF(W1793&gt;0,"LESTE","OESTE")</f>
        <v>OESTE</v>
      </c>
      <c r="Z1793" s="361" t="str">
        <f t="shared" ref="Z1793:Z1796" si="4556">IF(AND(X1793="SUL", Y1793="LESTE"),"SUDESTE", IF(AND(X1793="SUL", Y1793="OESTE"), "SUDOESTE", IF(AND(X1793="NORTE", Y1793="LESTE"), "NORDESTE", "NOROESTE")))</f>
        <v>SUDOESTE</v>
      </c>
      <c r="AA1793" s="358">
        <f t="shared" si="4525"/>
        <v>0.99957609156422211</v>
      </c>
      <c r="AB1793" s="359">
        <f t="shared" ref="AB1793:AB1796" si="4557">DEGREES(ASIN(AA1793))</f>
        <v>88.331642942853748</v>
      </c>
      <c r="AC1793" s="360"/>
    </row>
    <row r="1794" spans="1:29" ht="17.25" customHeight="1" x14ac:dyDescent="0.25">
      <c r="A1794" s="345" t="str">
        <f t="shared" si="4413"/>
        <v>MS 402</v>
      </c>
      <c r="B1794" s="661">
        <f t="shared" si="4457"/>
        <v>109</v>
      </c>
      <c r="C1794" s="661" t="str">
        <f t="shared" si="4458"/>
        <v>MS 402-109</v>
      </c>
      <c r="D1794" s="346">
        <f t="shared" si="4547"/>
        <v>42069</v>
      </c>
      <c r="E1794" s="347">
        <v>7161893.5806999998</v>
      </c>
      <c r="F1794" s="348">
        <v>665794.17379999999</v>
      </c>
      <c r="G1794" s="348">
        <v>897.52499999999998</v>
      </c>
      <c r="H1794" s="355">
        <f t="shared" si="4548"/>
        <v>0.68600289627031175</v>
      </c>
      <c r="I1794" s="356">
        <f t="shared" si="4549"/>
        <v>118.53347290998053</v>
      </c>
      <c r="J1794" s="356">
        <f t="shared" si="4550"/>
        <v>-0.70000000000618456</v>
      </c>
      <c r="K1794" s="356">
        <f t="shared" si="4551"/>
        <v>-140.89999999999918</v>
      </c>
      <c r="L1794" s="356">
        <f t="shared" si="4552"/>
        <v>9.800041375290168E-2</v>
      </c>
      <c r="M1794" s="356">
        <f t="shared" si="4553"/>
        <v>0.10000000000088351</v>
      </c>
      <c r="N1794" s="361" t="str">
        <f t="shared" si="4420"/>
        <v>OK</v>
      </c>
      <c r="O1794" s="361" t="str">
        <f t="shared" si="4421"/>
        <v>OK</v>
      </c>
      <c r="P1794" s="361" t="str">
        <f t="shared" si="4422"/>
        <v>COND. MIN.</v>
      </c>
      <c r="Q1794" s="361" t="str">
        <f t="shared" si="4519"/>
        <v>COND. MIN.</v>
      </c>
      <c r="R1794" s="625"/>
      <c r="S1794" s="625"/>
      <c r="T1794" s="625"/>
      <c r="U1794" s="625"/>
      <c r="V1794" s="356">
        <f t="shared" si="4520"/>
        <v>-3.210000041872263</v>
      </c>
      <c r="W1794" s="356">
        <f t="shared" si="4521"/>
        <v>-118.48999999929219</v>
      </c>
      <c r="X1794" s="361" t="str">
        <f t="shared" si="4554"/>
        <v>SUL</v>
      </c>
      <c r="Y1794" s="361" t="str">
        <f t="shared" si="4555"/>
        <v>OESTE</v>
      </c>
      <c r="Z1794" s="361" t="str">
        <f t="shared" si="4556"/>
        <v>SUDOESTE</v>
      </c>
      <c r="AA1794" s="358">
        <f t="shared" si="4525"/>
        <v>0.99966253269214544</v>
      </c>
      <c r="AB1794" s="359">
        <f t="shared" si="4557"/>
        <v>88.511442216971119</v>
      </c>
      <c r="AC1794" s="360"/>
    </row>
    <row r="1795" spans="1:29" ht="17.25" customHeight="1" x14ac:dyDescent="0.25">
      <c r="A1795" s="345" t="str">
        <f t="shared" si="4413"/>
        <v>MS 402</v>
      </c>
      <c r="B1795" s="661">
        <f t="shared" si="4457"/>
        <v>110</v>
      </c>
      <c r="C1795" s="661" t="str">
        <f t="shared" si="4458"/>
        <v>MS 402-110</v>
      </c>
      <c r="D1795" s="346">
        <f t="shared" si="4547"/>
        <v>42076</v>
      </c>
      <c r="E1795" s="347">
        <v>7161893.5789999999</v>
      </c>
      <c r="F1795" s="348">
        <v>665794.1422</v>
      </c>
      <c r="G1795" s="348">
        <v>897.51199999999994</v>
      </c>
      <c r="H1795" s="355">
        <f t="shared" si="4548"/>
        <v>3.1645694792374188</v>
      </c>
      <c r="I1795" s="356">
        <f t="shared" si="4549"/>
        <v>121.69694696147376</v>
      </c>
      <c r="J1795" s="356">
        <f t="shared" si="4550"/>
        <v>-1.3000000000033651</v>
      </c>
      <c r="K1795" s="356">
        <f t="shared" si="4551"/>
        <v>-142.20000000000255</v>
      </c>
      <c r="L1795" s="356">
        <f t="shared" si="4552"/>
        <v>0.45208135417677414</v>
      </c>
      <c r="M1795" s="356">
        <f t="shared" si="4553"/>
        <v>0.18571428571476645</v>
      </c>
      <c r="N1795" s="361" t="str">
        <f t="shared" si="4420"/>
        <v>ATENÇÃO</v>
      </c>
      <c r="O1795" s="361" t="str">
        <f t="shared" si="4421"/>
        <v>OK</v>
      </c>
      <c r="P1795" s="361" t="str">
        <f t="shared" si="4422"/>
        <v>COND. MIN.</v>
      </c>
      <c r="Q1795" s="361" t="str">
        <f t="shared" si="4519"/>
        <v>COND. MIN.</v>
      </c>
      <c r="R1795" s="625"/>
      <c r="S1795" s="625"/>
      <c r="T1795" s="625"/>
      <c r="U1795" s="625"/>
      <c r="V1795" s="356">
        <f t="shared" si="4520"/>
        <v>-3.3800000324845314</v>
      </c>
      <c r="W1795" s="356">
        <f t="shared" si="4521"/>
        <v>-121.64999999804422</v>
      </c>
      <c r="X1795" s="361" t="str">
        <f t="shared" si="4554"/>
        <v>SUL</v>
      </c>
      <c r="Y1795" s="361" t="str">
        <f t="shared" si="4555"/>
        <v>OESTE</v>
      </c>
      <c r="Z1795" s="361" t="str">
        <f t="shared" si="4556"/>
        <v>SUDOESTE</v>
      </c>
      <c r="AA1795" s="358">
        <f t="shared" si="4525"/>
        <v>0.99958915365653245</v>
      </c>
      <c r="AB1795" s="359">
        <f t="shared" si="4557"/>
        <v>88.357549788438519</v>
      </c>
      <c r="AC1795" s="360"/>
    </row>
    <row r="1796" spans="1:29" ht="12.75" x14ac:dyDescent="0.25">
      <c r="A1796" s="345" t="str">
        <f t="shared" si="4413"/>
        <v>MS 402</v>
      </c>
      <c r="B1796" s="661">
        <f t="shared" si="4457"/>
        <v>111</v>
      </c>
      <c r="C1796" s="661" t="str">
        <f t="shared" si="4458"/>
        <v>MS 402-111</v>
      </c>
      <c r="D1796" s="346">
        <f t="shared" si="4547"/>
        <v>42083</v>
      </c>
      <c r="E1796" s="347">
        <v>7161893.5801999997</v>
      </c>
      <c r="F1796" s="348">
        <v>665794.17480000004</v>
      </c>
      <c r="G1796" s="348">
        <v>897.50199999999995</v>
      </c>
      <c r="H1796" s="355">
        <f t="shared" si="4548"/>
        <v>3.2622078441772451</v>
      </c>
      <c r="I1796" s="356">
        <f t="shared" si="4549"/>
        <v>118.43487534942653</v>
      </c>
      <c r="J1796" s="356">
        <f t="shared" si="4550"/>
        <v>-0.99999999999909051</v>
      </c>
      <c r="K1796" s="356">
        <f t="shared" si="4551"/>
        <v>-143.20000000000164</v>
      </c>
      <c r="L1796" s="356">
        <f t="shared" si="4552"/>
        <v>0.46602969202532074</v>
      </c>
      <c r="M1796" s="356">
        <f t="shared" si="4553"/>
        <v>0.14285714285701293</v>
      </c>
      <c r="N1796" s="361" t="str">
        <f t="shared" si="4420"/>
        <v>ATENÇÃO</v>
      </c>
      <c r="O1796" s="361" t="str">
        <f t="shared" si="4421"/>
        <v>OK</v>
      </c>
      <c r="P1796" s="361" t="str">
        <f t="shared" si="4422"/>
        <v>COND. MIN.</v>
      </c>
      <c r="Q1796" s="361" t="str">
        <f t="shared" si="4519"/>
        <v>COND. MIN.</v>
      </c>
      <c r="R1796" s="625"/>
      <c r="S1796" s="625"/>
      <c r="T1796" s="625"/>
      <c r="U1796" s="625"/>
      <c r="V1796" s="356">
        <f t="shared" si="4520"/>
        <v>-3.2600000500679016</v>
      </c>
      <c r="W1796" s="356">
        <f t="shared" si="4521"/>
        <v>-118.38999999454245</v>
      </c>
      <c r="X1796" s="361" t="str">
        <f t="shared" si="4554"/>
        <v>SUL</v>
      </c>
      <c r="Y1796" s="361" t="str">
        <f t="shared" si="4555"/>
        <v>OESTE</v>
      </c>
      <c r="Z1796" s="361" t="str">
        <f t="shared" si="4556"/>
        <v>SUDOESTE</v>
      </c>
      <c r="AA1796" s="358">
        <f t="shared" si="4525"/>
        <v>0.99966224774128176</v>
      </c>
      <c r="AB1796" s="359">
        <f t="shared" si="4557"/>
        <v>88.51081385952061</v>
      </c>
      <c r="AC1796" s="360"/>
    </row>
    <row r="1797" spans="1:29" ht="17.25" customHeight="1" x14ac:dyDescent="0.25">
      <c r="A1797" s="345" t="str">
        <f t="shared" si="4413"/>
        <v>MS 402</v>
      </c>
      <c r="B1797" s="661">
        <f t="shared" si="4457"/>
        <v>112</v>
      </c>
      <c r="C1797" s="661" t="str">
        <f t="shared" si="4458"/>
        <v>MS 402-112</v>
      </c>
      <c r="D1797" s="346">
        <f t="shared" si="4547"/>
        <v>42090</v>
      </c>
      <c r="E1797" s="347">
        <v>7161893.5628000004</v>
      </c>
      <c r="F1797" s="348">
        <v>665794.12430000002</v>
      </c>
      <c r="G1797" s="348">
        <v>897.49400000000003</v>
      </c>
      <c r="H1797" s="355">
        <f t="shared" ref="H1797:H1798" si="4558">SQRT((E1797-E1796)^2+(F1797-F1796)^2)*100</f>
        <v>5.3413574841206728</v>
      </c>
      <c r="I1797" s="356">
        <f t="shared" ref="I1797:I1798" si="4559">SQRT((E1797-$E$1686)^2+(F1797-$F$1686)^2)*100</f>
        <v>123.54122226514224</v>
      </c>
      <c r="J1797" s="356">
        <f t="shared" ref="J1797:J1798" si="4560">(G1797-G1796)*100</f>
        <v>-0.79999999999245119</v>
      </c>
      <c r="K1797" s="356">
        <f t="shared" ref="K1797:K1798" si="4561">(G1797-$G$1686)*100</f>
        <v>-143.99999999999409</v>
      </c>
      <c r="L1797" s="356">
        <f t="shared" ref="L1797" si="4562">H1797/(D1797-D1796)</f>
        <v>0.76305106916009613</v>
      </c>
      <c r="M1797" s="356">
        <f t="shared" ref="M1797" si="4563">ABS(J1797/(D1797-D1796))</f>
        <v>0.11428571428463588</v>
      </c>
      <c r="N1797" s="361" t="str">
        <f t="shared" si="4420"/>
        <v>ATENÇÃO</v>
      </c>
      <c r="O1797" s="361" t="str">
        <f t="shared" si="4421"/>
        <v>OK</v>
      </c>
      <c r="P1797" s="361" t="str">
        <f t="shared" si="4422"/>
        <v>COND. MIN.</v>
      </c>
      <c r="Q1797" s="361" t="str">
        <f t="shared" si="4519"/>
        <v>COND. MIN.</v>
      </c>
      <c r="R1797" s="625"/>
      <c r="S1797" s="625"/>
      <c r="T1797" s="625"/>
      <c r="U1797" s="625"/>
      <c r="V1797" s="356">
        <f t="shared" si="4520"/>
        <v>-4.9999999813735485</v>
      </c>
      <c r="W1797" s="356">
        <f t="shared" si="4521"/>
        <v>-123.43999999575317</v>
      </c>
      <c r="X1797" s="361" t="str">
        <f t="shared" ref="X1797:X1798" si="4564">IF(V1797&gt;0,"NORTE","SUL")</f>
        <v>SUL</v>
      </c>
      <c r="Y1797" s="361" t="str">
        <f t="shared" ref="Y1797:Y1798" si="4565">IF(W1797&gt;0,"LESTE","OESTE")</f>
        <v>OESTE</v>
      </c>
      <c r="Z1797" s="361" t="str">
        <f t="shared" ref="Z1797:Z1798" si="4566">IF(AND(X1797="SUL", Y1797="LESTE"),"SUDESTE", IF(AND(X1797="SUL", Y1797="OESTE"), "SUDOESTE", IF(AND(X1797="NORTE", Y1797="LESTE"), "NORDESTE", "NOROESTE")))</f>
        <v>SUDOESTE</v>
      </c>
      <c r="AA1797" s="358">
        <f t="shared" si="4525"/>
        <v>0.99919054557228426</v>
      </c>
      <c r="AB1797" s="359">
        <f t="shared" ref="AB1797:AB1798" si="4567">DEGREES(ASIN(AA1797))</f>
        <v>87.694510592426198</v>
      </c>
      <c r="AC1797" s="360"/>
    </row>
    <row r="1798" spans="1:29" ht="17.25" customHeight="1" x14ac:dyDescent="0.25">
      <c r="A1798" s="345" t="str">
        <f t="shared" si="4413"/>
        <v>MS 402</v>
      </c>
      <c r="B1798" s="661">
        <f t="shared" si="4457"/>
        <v>113</v>
      </c>
      <c r="C1798" s="661" t="str">
        <f t="shared" si="4458"/>
        <v>MS 402-113</v>
      </c>
      <c r="D1798" s="346">
        <f t="shared" si="4547"/>
        <v>42097</v>
      </c>
      <c r="E1798" s="347">
        <v>7161893.5779999997</v>
      </c>
      <c r="F1798" s="348">
        <v>665794.14060000004</v>
      </c>
      <c r="G1798" s="348">
        <v>897.48299999999995</v>
      </c>
      <c r="H1798" s="355">
        <f t="shared" si="4558"/>
        <v>2.2287439961783457</v>
      </c>
      <c r="I1798" s="356">
        <f t="shared" si="4559"/>
        <v>121.85970006068048</v>
      </c>
      <c r="J1798" s="356">
        <f t="shared" si="4560"/>
        <v>-1.1000000000080945</v>
      </c>
      <c r="K1798" s="356">
        <f t="shared" si="4561"/>
        <v>-145.10000000000218</v>
      </c>
      <c r="L1798" s="356">
        <f>H1798/(D1798-D1797)</f>
        <v>0.31839199945404939</v>
      </c>
      <c r="M1798" s="356">
        <f>ABS(J1798/(D1798-D1797))</f>
        <v>0.15714285714401349</v>
      </c>
      <c r="N1798" s="361" t="str">
        <f t="shared" si="4420"/>
        <v>ATENÇÃO</v>
      </c>
      <c r="O1798" s="361" t="str">
        <f t="shared" si="4421"/>
        <v>OK</v>
      </c>
      <c r="P1798" s="361" t="str">
        <f t="shared" si="4422"/>
        <v>COND. MIN.</v>
      </c>
      <c r="Q1798" s="361" t="str">
        <f t="shared" si="4519"/>
        <v>COND. MIN.</v>
      </c>
      <c r="R1798" s="625"/>
      <c r="S1798" s="625"/>
      <c r="T1798" s="625"/>
      <c r="U1798" s="625"/>
      <c r="V1798" s="356">
        <f t="shared" si="4520"/>
        <v>-3.4800000488758087</v>
      </c>
      <c r="W1798" s="356">
        <f t="shared" si="4521"/>
        <v>-121.80999999400228</v>
      </c>
      <c r="X1798" s="361" t="str">
        <f t="shared" si="4564"/>
        <v>SUL</v>
      </c>
      <c r="Y1798" s="361" t="str">
        <f t="shared" si="4565"/>
        <v>OESTE</v>
      </c>
      <c r="Z1798" s="361" t="str">
        <f t="shared" si="4566"/>
        <v>SUDOESTE</v>
      </c>
      <c r="AA1798" s="358">
        <f t="shared" si="4525"/>
        <v>0.99958969309043166</v>
      </c>
      <c r="AB1798" s="359">
        <f t="shared" si="4567"/>
        <v>88.358628470271213</v>
      </c>
      <c r="AC1798" s="360"/>
    </row>
    <row r="1799" spans="1:29" ht="17.25" customHeight="1" x14ac:dyDescent="0.25">
      <c r="A1799" s="345" t="str">
        <f t="shared" si="4413"/>
        <v>MS 402</v>
      </c>
      <c r="B1799" s="661">
        <f t="shared" si="4457"/>
        <v>114</v>
      </c>
      <c r="C1799" s="661" t="str">
        <f t="shared" si="4458"/>
        <v>MS 402-114</v>
      </c>
      <c r="D1799" s="346">
        <f t="shared" si="4547"/>
        <v>42104</v>
      </c>
      <c r="E1799" s="347">
        <v>7161893.5861999998</v>
      </c>
      <c r="F1799" s="348">
        <v>665794.13100000005</v>
      </c>
      <c r="G1799" s="348">
        <v>897.471</v>
      </c>
      <c r="H1799" s="355">
        <f t="shared" ref="H1799:H1801" si="4568">SQRT((E1799-E1798)^2+(F1799-F1798)^2)*100</f>
        <v>1.2625371300435362</v>
      </c>
      <c r="I1799" s="356">
        <f t="shared" ref="I1799:I1801" si="4569">SQRT((E1799-$E$1686)^2+(F1799-$F$1686)^2)*100</f>
        <v>122.79881309902028</v>
      </c>
      <c r="J1799" s="356">
        <f t="shared" ref="J1799:J1801" si="4570">(G1799-G1798)*100</f>
        <v>-1.1999999999943611</v>
      </c>
      <c r="K1799" s="356">
        <f t="shared" ref="K1799:K1801" si="4571">(G1799-$G$1686)*100</f>
        <v>-146.29999999999654</v>
      </c>
      <c r="L1799" s="356">
        <f t="shared" ref="L1799:L1801" si="4572">H1799/(D1799-D1798)</f>
        <v>0.18036244714907659</v>
      </c>
      <c r="M1799" s="356">
        <f t="shared" ref="M1799:M1801" si="4573">ABS(J1799/(D1799-D1798))</f>
        <v>0.17142857142776588</v>
      </c>
      <c r="N1799" s="361" t="str">
        <f t="shared" si="4420"/>
        <v>OK</v>
      </c>
      <c r="O1799" s="361" t="str">
        <f t="shared" si="4421"/>
        <v>OK</v>
      </c>
      <c r="P1799" s="361" t="str">
        <f t="shared" si="4422"/>
        <v>COND. MIN.</v>
      </c>
      <c r="Q1799" s="361" t="str">
        <f t="shared" si="4519"/>
        <v>COND. MIN.</v>
      </c>
      <c r="R1799" s="625"/>
      <c r="S1799" s="625"/>
      <c r="T1799" s="625"/>
      <c r="U1799" s="625"/>
      <c r="V1799" s="356">
        <f t="shared" si="4520"/>
        <v>-2.6600000448524952</v>
      </c>
      <c r="W1799" s="356">
        <f t="shared" si="4521"/>
        <v>-122.76999999303371</v>
      </c>
      <c r="X1799" s="361" t="str">
        <f t="shared" ref="X1799:X1801" si="4574">IF(V1799&gt;0,"NORTE","SUL")</f>
        <v>SUL</v>
      </c>
      <c r="Y1799" s="361" t="str">
        <f t="shared" ref="Y1799:Y1801" si="4575">IF(W1799&gt;0,"LESTE","OESTE")</f>
        <v>OESTE</v>
      </c>
      <c r="Z1799" s="361" t="str">
        <f t="shared" ref="Z1799:Z1801" si="4576">IF(AND(X1799="SUL", Y1799="LESTE"),"SUDESTE", IF(AND(X1799="SUL", Y1799="OESTE"), "SUDOESTE", IF(AND(X1799="NORTE", Y1799="LESTE"), "NORDESTE", "NOROESTE")))</f>
        <v>SUDOESTE</v>
      </c>
      <c r="AA1799" s="358">
        <f t="shared" si="4525"/>
        <v>0.99975570032573291</v>
      </c>
      <c r="AB1799" s="359">
        <f t="shared" ref="AB1799:AB1801" si="4577">DEGREES(ASIN(AA1799))</f>
        <v>88.733492062106933</v>
      </c>
      <c r="AC1799" s="360"/>
    </row>
    <row r="1800" spans="1:29" ht="17.25" customHeight="1" x14ac:dyDescent="0.25">
      <c r="A1800" s="345" t="str">
        <f t="shared" si="4413"/>
        <v>MS 402</v>
      </c>
      <c r="B1800" s="661">
        <f t="shared" si="4457"/>
        <v>115</v>
      </c>
      <c r="C1800" s="661" t="str">
        <f t="shared" si="4458"/>
        <v>MS 402-115</v>
      </c>
      <c r="D1800" s="346">
        <f t="shared" si="4547"/>
        <v>42111</v>
      </c>
      <c r="E1800" s="347">
        <v>7161893.5865000002</v>
      </c>
      <c r="F1800" s="348">
        <v>665794.13679999998</v>
      </c>
      <c r="G1800" s="348">
        <v>897.46400000000006</v>
      </c>
      <c r="H1800" s="355">
        <f t="shared" si="4568"/>
        <v>0.58077533864134778</v>
      </c>
      <c r="I1800" s="356">
        <f t="shared" si="4569"/>
        <v>122.21830059411826</v>
      </c>
      <c r="J1800" s="356">
        <f t="shared" si="4570"/>
        <v>-0.69999999999481588</v>
      </c>
      <c r="K1800" s="356">
        <f t="shared" si="4571"/>
        <v>-146.99999999999136</v>
      </c>
      <c r="L1800" s="356">
        <f t="shared" si="4572"/>
        <v>8.2967905520192536E-2</v>
      </c>
      <c r="M1800" s="356">
        <f t="shared" si="4573"/>
        <v>9.9999999999259417E-2</v>
      </c>
      <c r="N1800" s="361" t="str">
        <f t="shared" si="4420"/>
        <v>OK</v>
      </c>
      <c r="O1800" s="361" t="str">
        <f t="shared" si="4421"/>
        <v>OK</v>
      </c>
      <c r="P1800" s="361" t="str">
        <f t="shared" si="4422"/>
        <v>COND. MIN.</v>
      </c>
      <c r="Q1800" s="361" t="str">
        <f t="shared" si="4519"/>
        <v>COND. MIN.</v>
      </c>
      <c r="R1800" s="625"/>
      <c r="S1800" s="625"/>
      <c r="T1800" s="625"/>
      <c r="U1800" s="625"/>
      <c r="V1800" s="356">
        <f t="shared" si="4520"/>
        <v>-2.630000002682209</v>
      </c>
      <c r="W1800" s="356">
        <f t="shared" si="4521"/>
        <v>-122.19000000040978</v>
      </c>
      <c r="X1800" s="361" t="str">
        <f t="shared" si="4574"/>
        <v>SUL</v>
      </c>
      <c r="Y1800" s="361" t="str">
        <f t="shared" si="4575"/>
        <v>OESTE</v>
      </c>
      <c r="Z1800" s="361" t="str">
        <f t="shared" si="4576"/>
        <v>SUDOESTE</v>
      </c>
      <c r="AA1800" s="358">
        <f t="shared" si="4525"/>
        <v>0.99975454099165439</v>
      </c>
      <c r="AB1800" s="359">
        <f t="shared" si="4577"/>
        <v>88.730490363693278</v>
      </c>
      <c r="AC1800" s="360"/>
    </row>
    <row r="1801" spans="1:29" ht="17.25" customHeight="1" x14ac:dyDescent="0.25">
      <c r="A1801" s="345" t="str">
        <f t="shared" si="4413"/>
        <v>MS 402</v>
      </c>
      <c r="B1801" s="661">
        <f t="shared" si="4457"/>
        <v>116</v>
      </c>
      <c r="C1801" s="661" t="str">
        <f t="shared" si="4458"/>
        <v>MS 402-116</v>
      </c>
      <c r="D1801" s="346">
        <f t="shared" si="4547"/>
        <v>42118</v>
      </c>
      <c r="E1801" s="347">
        <v>7161893.5845999997</v>
      </c>
      <c r="F1801" s="348">
        <v>665794.13260000001</v>
      </c>
      <c r="G1801" s="348">
        <v>897.45</v>
      </c>
      <c r="H1801" s="355">
        <f t="shared" si="4568"/>
        <v>0.46097724034043486</v>
      </c>
      <c r="I1801" s="356">
        <f t="shared" si="4569"/>
        <v>122.6424253656895</v>
      </c>
      <c r="J1801" s="356">
        <f t="shared" si="4570"/>
        <v>-1.4000000000010004</v>
      </c>
      <c r="K1801" s="356">
        <f t="shared" si="4571"/>
        <v>-148.39999999999236</v>
      </c>
      <c r="L1801" s="356">
        <f t="shared" si="4572"/>
        <v>6.5853891477204982E-2</v>
      </c>
      <c r="M1801" s="356">
        <f t="shared" si="4573"/>
        <v>0.20000000000014292</v>
      </c>
      <c r="N1801" s="361" t="str">
        <f t="shared" si="4420"/>
        <v>OK</v>
      </c>
      <c r="O1801" s="361" t="str">
        <f t="shared" si="4421"/>
        <v>OK</v>
      </c>
      <c r="P1801" s="361" t="str">
        <f t="shared" si="4422"/>
        <v>COND. MIN.</v>
      </c>
      <c r="Q1801" s="361" t="str">
        <f t="shared" si="4519"/>
        <v>COND. MIN.</v>
      </c>
      <c r="R1801" s="625"/>
      <c r="S1801" s="625"/>
      <c r="T1801" s="625"/>
      <c r="U1801" s="625"/>
      <c r="V1801" s="356">
        <f t="shared" si="4520"/>
        <v>-2.8200000524520874</v>
      </c>
      <c r="W1801" s="356">
        <f t="shared" si="4521"/>
        <v>-122.60999999707565</v>
      </c>
      <c r="X1801" s="361" t="str">
        <f t="shared" si="4574"/>
        <v>SUL</v>
      </c>
      <c r="Y1801" s="361" t="str">
        <f t="shared" si="4575"/>
        <v>OESTE</v>
      </c>
      <c r="Z1801" s="361" t="str">
        <f t="shared" si="4576"/>
        <v>SUDOESTE</v>
      </c>
      <c r="AA1801" s="358">
        <f t="shared" si="4525"/>
        <v>0.99975538160469668</v>
      </c>
      <c r="AB1801" s="359">
        <f t="shared" si="4577"/>
        <v>88.732666134688941</v>
      </c>
      <c r="AC1801" s="360"/>
    </row>
    <row r="1802" spans="1:29" ht="17.25" customHeight="1" x14ac:dyDescent="0.25">
      <c r="A1802" s="345" t="str">
        <f t="shared" si="4413"/>
        <v>MS 402</v>
      </c>
      <c r="B1802" s="661">
        <f t="shared" si="4457"/>
        <v>117</v>
      </c>
      <c r="C1802" s="661" t="str">
        <f t="shared" si="4458"/>
        <v>MS 402-117</v>
      </c>
      <c r="D1802" s="346">
        <f t="shared" si="4547"/>
        <v>42125</v>
      </c>
      <c r="E1802" s="347">
        <v>7161893.5765000004</v>
      </c>
      <c r="F1802" s="348">
        <v>665794.12219999998</v>
      </c>
      <c r="G1802" s="348">
        <v>897.43949999999995</v>
      </c>
      <c r="H1802" s="355">
        <f t="shared" ref="H1802:H1804" si="4578">SQRT((E1802-E1801)^2+(F1802-F1801)^2)*100</f>
        <v>1.3182184527049829</v>
      </c>
      <c r="I1802" s="356">
        <f t="shared" ref="I1802:I1804" si="4579">SQRT((E1802-$E$1686)^2+(F1802-$F$1686)^2)*100</f>
        <v>123.70327158096575</v>
      </c>
      <c r="J1802" s="356">
        <f t="shared" ref="J1802:J1804" si="4580">(G1802-G1801)*100</f>
        <v>-1.0500000000092768</v>
      </c>
      <c r="K1802" s="356">
        <f t="shared" ref="K1802:K1804" si="4581">(G1802-$G$1686)*100</f>
        <v>-149.45000000000164</v>
      </c>
      <c r="L1802" s="356">
        <f t="shared" ref="L1802:L1804" si="4582">H1802/(D1802-D1801)</f>
        <v>0.18831692181499757</v>
      </c>
      <c r="M1802" s="356">
        <f t="shared" ref="M1802:M1804" si="4583">ABS(J1802/(D1802-D1801))</f>
        <v>0.15000000000132527</v>
      </c>
      <c r="N1802" s="361" t="str">
        <f t="shared" si="4420"/>
        <v>OK</v>
      </c>
      <c r="O1802" s="361" t="str">
        <f t="shared" si="4421"/>
        <v>OK</v>
      </c>
      <c r="P1802" s="361" t="str">
        <f t="shared" si="4422"/>
        <v>COND. MIN.</v>
      </c>
      <c r="Q1802" s="361" t="str">
        <f t="shared" si="4519"/>
        <v>COND. MIN.</v>
      </c>
      <c r="R1802" s="625"/>
      <c r="S1802" s="625"/>
      <c r="T1802" s="625"/>
      <c r="U1802" s="625"/>
      <c r="V1802" s="356">
        <f t="shared" si="4520"/>
        <v>-3.6299999803304672</v>
      </c>
      <c r="W1802" s="356">
        <f t="shared" si="4521"/>
        <v>-123.64999999990687</v>
      </c>
      <c r="X1802" s="361" t="str">
        <f t="shared" ref="X1802:X1804" si="4584">IF(V1802&gt;0,"NORTE","SUL")</f>
        <v>SUL</v>
      </c>
      <c r="Y1802" s="361" t="str">
        <f t="shared" ref="Y1802:Y1804" si="4585">IF(W1802&gt;0,"LESTE","OESTE")</f>
        <v>OESTE</v>
      </c>
      <c r="Z1802" s="361" t="str">
        <f t="shared" ref="Z1802:Z1804" si="4586">IF(AND(X1802="SUL", Y1802="LESTE"),"SUDESTE", IF(AND(X1802="SUL", Y1802="OESTE"), "SUDOESTE", IF(AND(X1802="NORTE", Y1802="LESTE"), "NORDESTE", "NOROESTE")))</f>
        <v>SUDOESTE</v>
      </c>
      <c r="AA1802" s="358">
        <f t="shared" si="4525"/>
        <v>0.99959579628132578</v>
      </c>
      <c r="AB1802" s="359">
        <f t="shared" ref="AB1802:AB1804" si="4587">DEGREES(ASIN(AA1802))</f>
        <v>88.370882487253255</v>
      </c>
      <c r="AC1802" s="360"/>
    </row>
    <row r="1803" spans="1:29" ht="17.25" customHeight="1" x14ac:dyDescent="0.25">
      <c r="A1803" s="345" t="str">
        <f t="shared" si="4413"/>
        <v>MS 402</v>
      </c>
      <c r="B1803" s="661">
        <f t="shared" si="4457"/>
        <v>118</v>
      </c>
      <c r="C1803" s="661" t="str">
        <f t="shared" si="4458"/>
        <v>MS 402-118</v>
      </c>
      <c r="D1803" s="346">
        <f t="shared" si="4547"/>
        <v>42132</v>
      </c>
      <c r="E1803" s="347">
        <v>7161893.5684000002</v>
      </c>
      <c r="F1803" s="348">
        <v>665794.11179999996</v>
      </c>
      <c r="G1803" s="348">
        <v>897.42899999999997</v>
      </c>
      <c r="H1803" s="355">
        <f t="shared" si="4578"/>
        <v>1.318218509931556</v>
      </c>
      <c r="I1803" s="356">
        <f t="shared" si="4579"/>
        <v>124.76902540572613</v>
      </c>
      <c r="J1803" s="356">
        <f t="shared" si="4580"/>
        <v>-1.0499999999979082</v>
      </c>
      <c r="K1803" s="356">
        <f t="shared" si="4581"/>
        <v>-150.49999999999955</v>
      </c>
      <c r="L1803" s="356">
        <f t="shared" si="4582"/>
        <v>0.18831692999022229</v>
      </c>
      <c r="M1803" s="356">
        <f t="shared" si="4583"/>
        <v>0.14999999999970118</v>
      </c>
      <c r="N1803" s="361" t="str">
        <f t="shared" si="4420"/>
        <v>OK</v>
      </c>
      <c r="O1803" s="361" t="str">
        <f t="shared" si="4421"/>
        <v>OK</v>
      </c>
      <c r="P1803" s="361" t="str">
        <f t="shared" si="4422"/>
        <v>COND. MIN.</v>
      </c>
      <c r="Q1803" s="361" t="str">
        <f t="shared" si="4519"/>
        <v>COND. MIN.</v>
      </c>
      <c r="R1803" s="625"/>
      <c r="S1803" s="625"/>
      <c r="T1803" s="625"/>
      <c r="U1803" s="625"/>
      <c r="V1803" s="356">
        <f t="shared" si="4520"/>
        <v>-4.4400000013411045</v>
      </c>
      <c r="W1803" s="356">
        <f t="shared" si="4521"/>
        <v>-124.69000000273809</v>
      </c>
      <c r="X1803" s="361" t="str">
        <f t="shared" si="4584"/>
        <v>SUL</v>
      </c>
      <c r="Y1803" s="361" t="str">
        <f t="shared" si="4585"/>
        <v>OESTE</v>
      </c>
      <c r="Z1803" s="361" t="str">
        <f t="shared" si="4586"/>
        <v>SUDOESTE</v>
      </c>
      <c r="AA1803" s="358">
        <f t="shared" si="4525"/>
        <v>0.99935882022922173</v>
      </c>
      <c r="AB1803" s="359">
        <f t="shared" si="4587"/>
        <v>87.94812573742108</v>
      </c>
      <c r="AC1803" s="360"/>
    </row>
    <row r="1804" spans="1:29" ht="17.25" customHeight="1" x14ac:dyDescent="0.25">
      <c r="A1804" s="345" t="str">
        <f t="shared" si="4413"/>
        <v>MS 402</v>
      </c>
      <c r="B1804" s="661">
        <f t="shared" si="4457"/>
        <v>119</v>
      </c>
      <c r="C1804" s="661" t="str">
        <f t="shared" si="4458"/>
        <v>MS 402-119</v>
      </c>
      <c r="D1804" s="346">
        <f t="shared" si="4547"/>
        <v>42146</v>
      </c>
      <c r="E1804" s="347">
        <v>7161893.5745000001</v>
      </c>
      <c r="F1804" s="348">
        <v>665794.08829999994</v>
      </c>
      <c r="G1804" s="348">
        <v>897.39800000000002</v>
      </c>
      <c r="H1804" s="355">
        <f t="shared" si="4578"/>
        <v>2.427879731463896</v>
      </c>
      <c r="I1804" s="356">
        <f t="shared" si="4579"/>
        <v>127.09772028268813</v>
      </c>
      <c r="J1804" s="356">
        <f t="shared" si="4580"/>
        <v>-3.0999999999949068</v>
      </c>
      <c r="K1804" s="356">
        <f t="shared" si="4581"/>
        <v>-153.59999999999445</v>
      </c>
      <c r="L1804" s="356">
        <f t="shared" si="4582"/>
        <v>0.17341998081884971</v>
      </c>
      <c r="M1804" s="356">
        <f t="shared" si="4583"/>
        <v>0.22142857142820763</v>
      </c>
      <c r="N1804" s="361" t="str">
        <f t="shared" si="4420"/>
        <v>OK</v>
      </c>
      <c r="O1804" s="361" t="str">
        <f t="shared" si="4421"/>
        <v>OK</v>
      </c>
      <c r="P1804" s="361" t="str">
        <f t="shared" si="4422"/>
        <v>COND. MIN.</v>
      </c>
      <c r="Q1804" s="361" t="str">
        <f t="shared" si="4519"/>
        <v>COND. MIN.</v>
      </c>
      <c r="R1804" s="625"/>
      <c r="S1804" s="625"/>
      <c r="T1804" s="625"/>
      <c r="U1804" s="625"/>
      <c r="V1804" s="356">
        <f t="shared" si="4520"/>
        <v>-3.8300000131130219</v>
      </c>
      <c r="W1804" s="356">
        <f t="shared" si="4521"/>
        <v>-127.04000000376254</v>
      </c>
      <c r="X1804" s="361" t="str">
        <f t="shared" si="4584"/>
        <v>SUL</v>
      </c>
      <c r="Y1804" s="361" t="str">
        <f t="shared" si="4585"/>
        <v>OESTE</v>
      </c>
      <c r="Z1804" s="361" t="str">
        <f t="shared" si="4586"/>
        <v>SUDOESTE</v>
      </c>
      <c r="AA1804" s="358">
        <f t="shared" si="4525"/>
        <v>0.9995279307631787</v>
      </c>
      <c r="AB1804" s="359">
        <f t="shared" si="4587"/>
        <v>88.239412693340711</v>
      </c>
      <c r="AC1804" s="360"/>
    </row>
    <row r="1805" spans="1:29" ht="17.25" customHeight="1" x14ac:dyDescent="0.25">
      <c r="A1805" s="345" t="str">
        <f t="shared" si="4413"/>
        <v>MS 402</v>
      </c>
      <c r="B1805" s="661">
        <f t="shared" si="4457"/>
        <v>120</v>
      </c>
      <c r="C1805" s="661" t="str">
        <f t="shared" si="4458"/>
        <v>MS 402-120</v>
      </c>
      <c r="D1805" s="346">
        <f t="shared" si="4547"/>
        <v>42153</v>
      </c>
      <c r="E1805" s="347">
        <v>7161893.574</v>
      </c>
      <c r="F1805" s="348">
        <v>665794.08600000001</v>
      </c>
      <c r="G1805" s="348">
        <v>897.39400000000001</v>
      </c>
      <c r="H1805" s="355">
        <f t="shared" ref="H1805" si="4588">SQRT((E1805-E1804)^2+(F1805-F1804)^2)*100</f>
        <v>0.23537204127112701</v>
      </c>
      <c r="I1805" s="356">
        <f t="shared" ref="I1805" si="4589">SQRT((E1805-$E$1686)^2+(F1805-$F$1686)^2)*100</f>
        <v>127.32912981505417</v>
      </c>
      <c r="J1805" s="356">
        <f t="shared" ref="J1805" si="4590">(G1805-G1804)*100</f>
        <v>-0.40000000000190994</v>
      </c>
      <c r="K1805" s="356">
        <f t="shared" ref="K1805" si="4591">(G1805-$G$1686)*100</f>
        <v>-153.99999999999636</v>
      </c>
      <c r="L1805" s="356">
        <f t="shared" ref="L1805" si="4592">H1805/(D1805-D1804)</f>
        <v>3.3624577324446715E-2</v>
      </c>
      <c r="M1805" s="356">
        <f t="shared" ref="M1805" si="4593">ABS(J1805/(D1805-D1804))</f>
        <v>5.7142857143129992E-2</v>
      </c>
      <c r="N1805" s="361" t="str">
        <f t="shared" si="4420"/>
        <v>OK</v>
      </c>
      <c r="O1805" s="361" t="str">
        <f t="shared" si="4421"/>
        <v>OK</v>
      </c>
      <c r="P1805" s="361" t="str">
        <f t="shared" si="4422"/>
        <v>COND. MIN.</v>
      </c>
      <c r="Q1805" s="361" t="str">
        <f t="shared" si="4519"/>
        <v>COND. MIN.</v>
      </c>
      <c r="R1805" s="625"/>
      <c r="S1805" s="625"/>
      <c r="T1805" s="625"/>
      <c r="U1805" s="625"/>
      <c r="V1805" s="356">
        <f t="shared" si="4520"/>
        <v>-3.8800000213086605</v>
      </c>
      <c r="W1805" s="356">
        <f t="shared" si="4521"/>
        <v>-127.26999999722466</v>
      </c>
      <c r="X1805" s="361" t="str">
        <f t="shared" ref="X1805" si="4594">IF(V1805&gt;0,"NORTE","SUL")</f>
        <v>SUL</v>
      </c>
      <c r="Y1805" s="361" t="str">
        <f t="shared" ref="Y1805" si="4595">IF(W1805&gt;0,"LESTE","OESTE")</f>
        <v>OESTE</v>
      </c>
      <c r="Z1805" s="361" t="str">
        <f t="shared" ref="Z1805" si="4596">IF(AND(X1805="SUL", Y1805="LESTE"),"SUDESTE", IF(AND(X1805="SUL", Y1805="OESTE"), "SUDOESTE", IF(AND(X1805="NORTE", Y1805="LESTE"), "NORDESTE", "NOROESTE")))</f>
        <v>SUDOESTE</v>
      </c>
      <c r="AA1805" s="358">
        <f t="shared" si="4525"/>
        <v>0.99952878347600715</v>
      </c>
      <c r="AB1805" s="359">
        <f t="shared" ref="AB1805" si="4597">DEGREES(ASIN(AA1805))</f>
        <v>88.241003637908662</v>
      </c>
      <c r="AC1805" s="360"/>
    </row>
    <row r="1806" spans="1:29" ht="17.25" customHeight="1" x14ac:dyDescent="0.2">
      <c r="A1806" s="345" t="str">
        <f t="shared" si="4413"/>
        <v>MS 402</v>
      </c>
      <c r="B1806" s="661">
        <f t="shared" si="4457"/>
        <v>121</v>
      </c>
      <c r="C1806" s="661" t="str">
        <f t="shared" si="4458"/>
        <v>MS 402-121</v>
      </c>
      <c r="D1806" s="369"/>
      <c r="E1806" s="370"/>
      <c r="F1806" s="370"/>
      <c r="G1806" s="370"/>
      <c r="H1806" s="371"/>
      <c r="I1806" s="371"/>
      <c r="J1806" s="371"/>
      <c r="K1806" s="371"/>
      <c r="L1806" s="371"/>
      <c r="M1806" s="371"/>
      <c r="N1806" s="371"/>
      <c r="O1806" s="371"/>
      <c r="P1806" s="371"/>
      <c r="Q1806" s="371"/>
      <c r="R1806" s="626"/>
      <c r="S1806" s="626"/>
      <c r="T1806" s="626"/>
      <c r="U1806" s="626"/>
      <c r="V1806" s="610"/>
      <c r="W1806" s="610"/>
      <c r="X1806" s="371"/>
      <c r="Y1806" s="371"/>
      <c r="Z1806" s="371"/>
      <c r="AA1806" s="371"/>
      <c r="AB1806" s="371"/>
      <c r="AC1806" s="376"/>
    </row>
    <row r="1807" spans="1:29" ht="17.25" customHeight="1" x14ac:dyDescent="0.2">
      <c r="A1807" s="345" t="str">
        <f t="shared" si="4413"/>
        <v>MS 402</v>
      </c>
      <c r="B1807" s="661">
        <f t="shared" si="4457"/>
        <v>122</v>
      </c>
      <c r="C1807" s="661" t="str">
        <f t="shared" si="4458"/>
        <v>MS 402-122</v>
      </c>
      <c r="D1807" s="346">
        <f t="shared" ref="D1807:D1843" si="4598">D127</f>
        <v>42160</v>
      </c>
      <c r="E1807" s="347">
        <v>7161849.8749000002</v>
      </c>
      <c r="F1807" s="348">
        <v>665744.82689999999</v>
      </c>
      <c r="G1807" s="348">
        <v>897.38900000000001</v>
      </c>
      <c r="H1807" s="371"/>
      <c r="I1807" s="371"/>
      <c r="J1807" s="371"/>
      <c r="K1807" s="371"/>
      <c r="L1807" s="371"/>
      <c r="M1807" s="371"/>
      <c r="N1807" s="371"/>
      <c r="O1807" s="371"/>
      <c r="P1807" s="371"/>
      <c r="Q1807" s="371"/>
      <c r="R1807" s="626"/>
      <c r="S1807" s="626"/>
      <c r="T1807" s="626"/>
      <c r="U1807" s="626"/>
      <c r="V1807" s="610"/>
      <c r="W1807" s="610"/>
      <c r="X1807" s="371"/>
      <c r="Y1807" s="371"/>
      <c r="Z1807" s="371"/>
      <c r="AA1807" s="371"/>
      <c r="AB1807" s="371"/>
      <c r="AC1807" s="376"/>
    </row>
    <row r="1808" spans="1:29" ht="17.25" customHeight="1" x14ac:dyDescent="0.25">
      <c r="A1808" s="345" t="str">
        <f t="shared" si="4413"/>
        <v>MS 402</v>
      </c>
      <c r="B1808" s="661">
        <f t="shared" si="4457"/>
        <v>123</v>
      </c>
      <c r="C1808" s="661" t="str">
        <f t="shared" si="4458"/>
        <v>MS 402-123</v>
      </c>
      <c r="D1808" s="346">
        <f t="shared" si="4598"/>
        <v>42174</v>
      </c>
      <c r="E1808" s="347">
        <v>7161849.8947000001</v>
      </c>
      <c r="F1808" s="348">
        <v>665744.84499999997</v>
      </c>
      <c r="G1808" s="348">
        <v>897.35599999999999</v>
      </c>
      <c r="H1808" s="355">
        <f t="shared" ref="H1808" si="4599">SQRT((E1808-E1807)^2+(F1808-F1807)^2)*100</f>
        <v>2.6826292984046476</v>
      </c>
      <c r="I1808" s="356">
        <f>SQRT((E1808-$E$1807)^2+(F1808-$F$1807)^2)*100</f>
        <v>2.6826292984046476</v>
      </c>
      <c r="J1808" s="356">
        <f t="shared" ref="J1808" si="4600">(G1808-G1807)*100</f>
        <v>-3.3000000000015461</v>
      </c>
      <c r="K1808" s="356">
        <f>(G1808-$G$1807)*100</f>
        <v>-3.3000000000015461</v>
      </c>
      <c r="L1808" s="356">
        <f>H1808/(D1808-D1807)</f>
        <v>0.19161637845747484</v>
      </c>
      <c r="M1808" s="356">
        <f>ABS(J1808/(D1808-D1807))</f>
        <v>0.23571428571439615</v>
      </c>
      <c r="N1808" s="361" t="str">
        <f t="shared" ref="N1808" si="4601">IF(L1808&lt;=0.25,"OK",IF(AND(0.25&lt;L1808,L1808&lt;=1),"ATENÇÃO",IF(AND(1&lt;L1808,L1808&lt;=4),"ALERTA",IF(AND(4&lt;L1808,L1808&lt;=14),"INTERVENÇÃO","PARALISAÇÃO"))))</f>
        <v>OK</v>
      </c>
      <c r="O1808" s="361" t="str">
        <f t="shared" ref="O1808" si="4602">IF(M1808&lt;=0.25,"OK",IF(AND(0.25&lt;M1808,M1808&lt;=1),"ATENÇÃO",IF(AND(1&lt;M1808,M1808&lt;=4),"ALERTA",IF(AND(4&lt;M1808,M1808&lt;=14),"INTERVENÇÃO","PARALISAÇÃO"))))</f>
        <v>OK</v>
      </c>
      <c r="P1808" s="361" t="str">
        <f t="shared" ref="P1808" si="4603">IF(L1808&lt;=1,"COND. MIN.",IF(AND(1&lt;L1808, L1808&lt;=2),"ATENÇÃO",IF(AND(2&lt;L1808,L1808&lt;=5),"ALERTA","INTERVENÇÃO")))</f>
        <v>COND. MIN.</v>
      </c>
      <c r="Q1808" s="361" t="str">
        <f t="shared" ref="Q1808:Q1844" si="4604">IF(M1808&lt;=2,"COND. MIN.",IF(AND(2&lt;M1808, M1808&lt;=4),"ATENÇÃO",IF(AND(4&lt;M1808, M1808&lt;=10),"ALERTA","INTERVENÇÃO")))</f>
        <v>COND. MIN.</v>
      </c>
      <c r="R1808" s="625"/>
      <c r="S1808" s="625"/>
      <c r="T1808" s="625"/>
      <c r="U1808" s="625"/>
      <c r="V1808" s="356">
        <f t="shared" ref="V1808:V1844" si="4605">(E1808-$E$1807)*100</f>
        <v>1.9799999892711639</v>
      </c>
      <c r="W1808" s="356">
        <f t="shared" ref="W1808:W1844" si="4606">(F1808-$F$1807)*100</f>
        <v>1.8099999986588955</v>
      </c>
      <c r="X1808" s="361" t="str">
        <f t="shared" ref="X1808" si="4607">IF(V1808&gt;0,"NORTE","SUL")</f>
        <v>NORTE</v>
      </c>
      <c r="Y1808" s="361" t="str">
        <f t="shared" ref="Y1808" si="4608">IF(W1808&gt;0,"LESTE","OESTE")</f>
        <v>LESTE</v>
      </c>
      <c r="Z1808" s="361" t="str">
        <f t="shared" ref="Z1808" si="4609">IF(AND(X1808="SUL", Y1808="LESTE"),"SUDESTE", IF(AND(X1808="SUL", Y1808="OESTE"), "SUDOESTE", IF(AND(X1808="NORTE", Y1808="LESTE"), "NORDESTE", "NOROESTE")))</f>
        <v>NORDESTE</v>
      </c>
      <c r="AA1808" s="358">
        <f t="shared" ref="AA1808:AA1844" si="4610">ABS(ROUND(W1808,2)/ROUND(I1808,2))</f>
        <v>0.67537313432835822</v>
      </c>
      <c r="AB1808" s="359">
        <f t="shared" ref="AB1808" si="4611">DEGREES(ASIN(AA1808))</f>
        <v>42.483132933199407</v>
      </c>
      <c r="AC1808" s="360" t="s">
        <v>196</v>
      </c>
    </row>
    <row r="1809" spans="1:29" ht="17.25" customHeight="1" x14ac:dyDescent="0.25">
      <c r="A1809" s="345" t="str">
        <f t="shared" si="4413"/>
        <v>MS 402</v>
      </c>
      <c r="B1809" s="661">
        <f t="shared" si="4457"/>
        <v>124</v>
      </c>
      <c r="C1809" s="661" t="str">
        <f t="shared" si="4458"/>
        <v>MS 402-124</v>
      </c>
      <c r="D1809" s="346">
        <f t="shared" si="4598"/>
        <v>42181</v>
      </c>
      <c r="E1809" s="347">
        <v>7161849.8905999996</v>
      </c>
      <c r="F1809" s="348">
        <v>665744.82120000001</v>
      </c>
      <c r="G1809" s="348">
        <v>897.36</v>
      </c>
      <c r="H1809" s="355">
        <f t="shared" ref="H1809:H1810" si="4612">SQRT((E1809-E1808)^2+(F1809-F1808)^2)*100</f>
        <v>2.4150569400711821</v>
      </c>
      <c r="I1809" s="356">
        <f t="shared" ref="I1809:I1810" si="4613">SQRT((E1809-$E$1807)^2+(F1809-$F$1807)^2)*100</f>
        <v>1.6702693829028565</v>
      </c>
      <c r="J1809" s="356">
        <f t="shared" ref="J1809:J1810" si="4614">(G1809-G1808)*100</f>
        <v>0.40000000000190994</v>
      </c>
      <c r="K1809" s="356">
        <f t="shared" ref="K1809:K1810" si="4615">(G1809-$G$1807)*100</f>
        <v>-2.8999999999996362</v>
      </c>
      <c r="L1809" s="356">
        <f t="shared" ref="L1809:L1810" si="4616">H1809/(D1809-D1808)</f>
        <v>0.34500813429588317</v>
      </c>
      <c r="M1809" s="356">
        <f t="shared" ref="M1809:M1810" si="4617">ABS(J1809/(D1809-D1808))</f>
        <v>5.7142857143129992E-2</v>
      </c>
      <c r="N1809" s="361" t="str">
        <f t="shared" ref="N1809:N1810" si="4618">IF(L1809&lt;=0.25,"OK",IF(AND(0.25&lt;L1809,L1809&lt;=1),"ATENÇÃO",IF(AND(1&lt;L1809,L1809&lt;=4),"ALERTA",IF(AND(4&lt;L1809,L1809&lt;=14),"INTERVENÇÃO","PARALISAÇÃO"))))</f>
        <v>ATENÇÃO</v>
      </c>
      <c r="O1809" s="361" t="str">
        <f t="shared" ref="O1809:O1810" si="4619">IF(M1809&lt;=0.25,"OK",IF(AND(0.25&lt;M1809,M1809&lt;=1),"ATENÇÃO",IF(AND(1&lt;M1809,M1809&lt;=4),"ALERTA",IF(AND(4&lt;M1809,M1809&lt;=14),"INTERVENÇÃO","PARALISAÇÃO"))))</f>
        <v>OK</v>
      </c>
      <c r="P1809" s="361" t="str">
        <f t="shared" ref="P1809:P1810" si="4620">IF(L1809&lt;=1,"COND. MIN.",IF(AND(1&lt;L1809, L1809&lt;=2),"ATENÇÃO",IF(AND(2&lt;L1809,L1809&lt;=5),"ALERTA","INTERVENÇÃO")))</f>
        <v>COND. MIN.</v>
      </c>
      <c r="Q1809" s="361" t="str">
        <f t="shared" si="4604"/>
        <v>COND. MIN.</v>
      </c>
      <c r="R1809" s="625"/>
      <c r="S1809" s="625"/>
      <c r="T1809" s="625"/>
      <c r="U1809" s="625"/>
      <c r="V1809" s="356">
        <f t="shared" si="4605"/>
        <v>1.5699999406933784</v>
      </c>
      <c r="W1809" s="356">
        <f t="shared" si="4606"/>
        <v>-0.56999999796971679</v>
      </c>
      <c r="X1809" s="361" t="str">
        <f t="shared" ref="X1809:X1810" si="4621">IF(V1809&gt;0,"NORTE","SUL")</f>
        <v>NORTE</v>
      </c>
      <c r="Y1809" s="361" t="str">
        <f t="shared" ref="Y1809:Y1810" si="4622">IF(W1809&gt;0,"LESTE","OESTE")</f>
        <v>OESTE</v>
      </c>
      <c r="Z1809" s="361" t="str">
        <f t="shared" ref="Z1809:Z1810" si="4623">IF(AND(X1809="SUL", Y1809="LESTE"),"SUDESTE", IF(AND(X1809="SUL", Y1809="OESTE"), "SUDOESTE", IF(AND(X1809="NORTE", Y1809="LESTE"), "NORDESTE", "NOROESTE")))</f>
        <v>NOROESTE</v>
      </c>
      <c r="AA1809" s="358">
        <f t="shared" si="4610"/>
        <v>0.34131736526946105</v>
      </c>
      <c r="AB1809" s="359">
        <f t="shared" ref="AB1809:AB1810" si="4624">DEGREES(ASIN(AA1809))</f>
        <v>19.957155413858356</v>
      </c>
      <c r="AC1809" s="360"/>
    </row>
    <row r="1810" spans="1:29" ht="17.25" customHeight="1" x14ac:dyDescent="0.25">
      <c r="A1810" s="345" t="str">
        <f t="shared" si="4413"/>
        <v>MS 402</v>
      </c>
      <c r="B1810" s="661">
        <f t="shared" si="4457"/>
        <v>125</v>
      </c>
      <c r="C1810" s="661" t="str">
        <f t="shared" si="4458"/>
        <v>MS 402-125</v>
      </c>
      <c r="D1810" s="346">
        <f t="shared" si="4598"/>
        <v>42188</v>
      </c>
      <c r="E1810" s="347">
        <v>7161849.8806999996</v>
      </c>
      <c r="F1810" s="348">
        <v>665744.81140000001</v>
      </c>
      <c r="G1810" s="348">
        <v>897.33699999999999</v>
      </c>
      <c r="H1810" s="355">
        <f t="shared" si="4612"/>
        <v>1.3930183018689828</v>
      </c>
      <c r="I1810" s="356">
        <f t="shared" si="4613"/>
        <v>1.6549622143950682</v>
      </c>
      <c r="J1810" s="356">
        <f t="shared" si="4614"/>
        <v>-2.3000000000024556</v>
      </c>
      <c r="K1810" s="356">
        <f t="shared" si="4615"/>
        <v>-5.2000000000020918</v>
      </c>
      <c r="L1810" s="356">
        <f t="shared" si="4616"/>
        <v>0.19900261455271182</v>
      </c>
      <c r="M1810" s="356">
        <f t="shared" si="4617"/>
        <v>0.3285714285717794</v>
      </c>
      <c r="N1810" s="361" t="str">
        <f t="shared" si="4618"/>
        <v>OK</v>
      </c>
      <c r="O1810" s="361" t="str">
        <f t="shared" si="4619"/>
        <v>ATENÇÃO</v>
      </c>
      <c r="P1810" s="361" t="str">
        <f t="shared" si="4620"/>
        <v>COND. MIN.</v>
      </c>
      <c r="Q1810" s="361" t="str">
        <f t="shared" si="4604"/>
        <v>COND. MIN.</v>
      </c>
      <c r="R1810" s="625"/>
      <c r="S1810" s="625"/>
      <c r="T1810" s="625"/>
      <c r="U1810" s="625"/>
      <c r="V1810" s="356">
        <f t="shared" si="4605"/>
        <v>0.57999994605779648</v>
      </c>
      <c r="W1810" s="356">
        <f t="shared" si="4606"/>
        <v>-1.5499999979510903</v>
      </c>
      <c r="X1810" s="361" t="str">
        <f t="shared" si="4621"/>
        <v>NORTE</v>
      </c>
      <c r="Y1810" s="361" t="str">
        <f t="shared" si="4622"/>
        <v>OESTE</v>
      </c>
      <c r="Z1810" s="361" t="str">
        <f t="shared" si="4623"/>
        <v>NOROESTE</v>
      </c>
      <c r="AA1810" s="358">
        <f t="shared" si="4610"/>
        <v>0.93939393939393945</v>
      </c>
      <c r="AB1810" s="359">
        <f t="shared" si="4624"/>
        <v>69.950024275848534</v>
      </c>
      <c r="AC1810" s="360"/>
    </row>
    <row r="1811" spans="1:29" ht="17.25" customHeight="1" x14ac:dyDescent="0.25">
      <c r="A1811" s="345" t="str">
        <f t="shared" si="4413"/>
        <v>MS 402</v>
      </c>
      <c r="B1811" s="661">
        <f t="shared" si="4457"/>
        <v>126</v>
      </c>
      <c r="C1811" s="661" t="str">
        <f t="shared" si="4458"/>
        <v>MS 402-126</v>
      </c>
      <c r="D1811" s="346">
        <f t="shared" si="4598"/>
        <v>42195</v>
      </c>
      <c r="E1811" s="347">
        <v>7161849.8852000004</v>
      </c>
      <c r="F1811" s="348">
        <v>665744.77430000005</v>
      </c>
      <c r="G1811" s="348">
        <v>897.32799999999997</v>
      </c>
      <c r="H1811" s="355">
        <f t="shared" ref="H1811:H1812" si="4625">SQRT((E1811-E1810)^2+(F1811-F1810)^2)*100</f>
        <v>3.7371914635206211</v>
      </c>
      <c r="I1811" s="356">
        <f t="shared" ref="I1811:I1812" si="4626">SQRT((E1811-$E$1807)^2+(F1811-$F$1807)^2)*100</f>
        <v>5.359897384725846</v>
      </c>
      <c r="J1811" s="356">
        <f t="shared" ref="J1811:J1812" si="4627">(G1811-G1810)*100</f>
        <v>-0.90000000000145519</v>
      </c>
      <c r="K1811" s="356">
        <f t="shared" ref="K1811:K1812" si="4628">(G1811-$G$1807)*100</f>
        <v>-6.100000000003547</v>
      </c>
      <c r="L1811" s="356">
        <f t="shared" ref="L1811:L1812" si="4629">H1811/(D1811-D1810)</f>
        <v>0.53388449478866018</v>
      </c>
      <c r="M1811" s="356">
        <f t="shared" ref="M1811:M1812" si="4630">ABS(J1811/(D1811-D1810))</f>
        <v>0.12857142857163645</v>
      </c>
      <c r="N1811" s="361" t="str">
        <f t="shared" ref="N1811:N1812" si="4631">IF(L1811&lt;=0.25,"OK",IF(AND(0.25&lt;L1811,L1811&lt;=1),"ATENÇÃO",IF(AND(1&lt;L1811,L1811&lt;=4),"ALERTA",IF(AND(4&lt;L1811,L1811&lt;=14),"INTERVENÇÃO","PARALISAÇÃO"))))</f>
        <v>ATENÇÃO</v>
      </c>
      <c r="O1811" s="361" t="str">
        <f t="shared" ref="O1811:O1812" si="4632">IF(M1811&lt;=0.25,"OK",IF(AND(0.25&lt;M1811,M1811&lt;=1),"ATENÇÃO",IF(AND(1&lt;M1811,M1811&lt;=4),"ALERTA",IF(AND(4&lt;M1811,M1811&lt;=14),"INTERVENÇÃO","PARALISAÇÃO"))))</f>
        <v>OK</v>
      </c>
      <c r="P1811" s="361" t="str">
        <f t="shared" ref="P1811:P1812" si="4633">IF(L1811&lt;=1,"COND. MIN.",IF(AND(1&lt;L1811, L1811&lt;=2),"ATENÇÃO",IF(AND(2&lt;L1811,L1811&lt;=5),"ALERTA","INTERVENÇÃO")))</f>
        <v>COND. MIN.</v>
      </c>
      <c r="Q1811" s="361" t="str">
        <f t="shared" si="4604"/>
        <v>COND. MIN.</v>
      </c>
      <c r="R1811" s="625"/>
      <c r="S1811" s="625"/>
      <c r="T1811" s="625"/>
      <c r="U1811" s="625"/>
      <c r="V1811" s="356">
        <f t="shared" si="4605"/>
        <v>1.0300000198185444</v>
      </c>
      <c r="W1811" s="356">
        <f t="shared" si="4606"/>
        <v>-5.2599999937228858</v>
      </c>
      <c r="X1811" s="361" t="str">
        <f t="shared" ref="X1811:X1812" si="4634">IF(V1811&gt;0,"NORTE","SUL")</f>
        <v>NORTE</v>
      </c>
      <c r="Y1811" s="361" t="str">
        <f t="shared" ref="Y1811:Y1812" si="4635">IF(W1811&gt;0,"LESTE","OESTE")</f>
        <v>OESTE</v>
      </c>
      <c r="Z1811" s="361" t="str">
        <f t="shared" ref="Z1811:Z1812" si="4636">IF(AND(X1811="SUL", Y1811="LESTE"),"SUDESTE", IF(AND(X1811="SUL", Y1811="OESTE"), "SUDOESTE", IF(AND(X1811="NORTE", Y1811="LESTE"), "NORDESTE", "NOROESTE")))</f>
        <v>NOROESTE</v>
      </c>
      <c r="AA1811" s="358">
        <f t="shared" si="4610"/>
        <v>0.98134328358208944</v>
      </c>
      <c r="AB1811" s="359">
        <f t="shared" ref="AB1811:AB1812" si="4637">DEGREES(ASIN(AA1811))</f>
        <v>78.915074824856774</v>
      </c>
      <c r="AC1811" s="360"/>
    </row>
    <row r="1812" spans="1:29" ht="17.25" customHeight="1" x14ac:dyDescent="0.25">
      <c r="A1812" s="345" t="str">
        <f t="shared" si="4413"/>
        <v>MS 402</v>
      </c>
      <c r="B1812" s="661">
        <f t="shared" si="4457"/>
        <v>127</v>
      </c>
      <c r="C1812" s="661" t="str">
        <f t="shared" si="4458"/>
        <v>MS 402-127</v>
      </c>
      <c r="D1812" s="346">
        <f t="shared" si="4598"/>
        <v>42202</v>
      </c>
      <c r="E1812" s="347">
        <v>7161849.9149000002</v>
      </c>
      <c r="F1812" s="348">
        <v>665744.78399999999</v>
      </c>
      <c r="G1812" s="348">
        <v>897.31600000000003</v>
      </c>
      <c r="H1812" s="355">
        <f t="shared" si="4625"/>
        <v>3.1243879228028324</v>
      </c>
      <c r="I1812" s="356">
        <f t="shared" si="4626"/>
        <v>5.8655008336988539</v>
      </c>
      <c r="J1812" s="356">
        <f t="shared" si="4627"/>
        <v>-1.1999999999943611</v>
      </c>
      <c r="K1812" s="356">
        <f t="shared" si="4628"/>
        <v>-7.2999999999979082</v>
      </c>
      <c r="L1812" s="356">
        <f t="shared" si="4629"/>
        <v>0.44634113182897606</v>
      </c>
      <c r="M1812" s="356">
        <f t="shared" si="4630"/>
        <v>0.17142857142776588</v>
      </c>
      <c r="N1812" s="361" t="str">
        <f t="shared" si="4631"/>
        <v>ATENÇÃO</v>
      </c>
      <c r="O1812" s="361" t="str">
        <f t="shared" si="4632"/>
        <v>OK</v>
      </c>
      <c r="P1812" s="361" t="str">
        <f t="shared" si="4633"/>
        <v>COND. MIN.</v>
      </c>
      <c r="Q1812" s="361" t="str">
        <f t="shared" si="4604"/>
        <v>COND. MIN.</v>
      </c>
      <c r="R1812" s="625"/>
      <c r="S1812" s="625"/>
      <c r="T1812" s="625"/>
      <c r="U1812" s="625"/>
      <c r="V1812" s="356">
        <f t="shared" si="4605"/>
        <v>4.0000000037252903</v>
      </c>
      <c r="W1812" s="356">
        <f t="shared" si="4606"/>
        <v>-4.2900000000372529</v>
      </c>
      <c r="X1812" s="361" t="str">
        <f t="shared" si="4634"/>
        <v>NORTE</v>
      </c>
      <c r="Y1812" s="361" t="str">
        <f t="shared" si="4635"/>
        <v>OESTE</v>
      </c>
      <c r="Z1812" s="361" t="str">
        <f t="shared" si="4636"/>
        <v>NOROESTE</v>
      </c>
      <c r="AA1812" s="358">
        <f t="shared" si="4610"/>
        <v>0.73083475298126066</v>
      </c>
      <c r="AB1812" s="359">
        <f t="shared" si="4637"/>
        <v>46.956420058942214</v>
      </c>
      <c r="AC1812" s="360"/>
    </row>
    <row r="1813" spans="1:29" ht="17.25" customHeight="1" x14ac:dyDescent="0.25">
      <c r="A1813" s="345" t="str">
        <f t="shared" si="4413"/>
        <v>MS 402</v>
      </c>
      <c r="B1813" s="661">
        <f t="shared" si="4457"/>
        <v>128</v>
      </c>
      <c r="C1813" s="661" t="str">
        <f t="shared" si="4458"/>
        <v>MS 402-128</v>
      </c>
      <c r="D1813" s="346">
        <f t="shared" si="4598"/>
        <v>42209</v>
      </c>
      <c r="E1813" s="347">
        <v>7161849.8849999998</v>
      </c>
      <c r="F1813" s="348">
        <v>665744.76789999998</v>
      </c>
      <c r="G1813" s="348">
        <v>897.32</v>
      </c>
      <c r="H1813" s="355">
        <f t="shared" ref="H1813:H1814" si="4638">SQRT((E1813-E1812)^2+(F1813-F1812)^2)*100</f>
        <v>3.3959093421503272</v>
      </c>
      <c r="I1813" s="356">
        <f t="shared" ref="I1813:I1814" si="4639">SQRT((E1813-$E$1807)^2+(F1813-$F$1807)^2)*100</f>
        <v>5.98582491645268</v>
      </c>
      <c r="J1813" s="356">
        <f t="shared" ref="J1813:J1814" si="4640">(G1813-G1812)*100</f>
        <v>0.40000000000190994</v>
      </c>
      <c r="K1813" s="356">
        <f t="shared" ref="K1813:K1814" si="4641">(G1813-$G$1807)*100</f>
        <v>-6.8999999999959982</v>
      </c>
      <c r="L1813" s="356">
        <f t="shared" ref="L1813:L1814" si="4642">H1813/(D1813-D1812)</f>
        <v>0.48512990602147532</v>
      </c>
      <c r="M1813" s="356">
        <f t="shared" ref="M1813:M1814" si="4643">ABS(J1813/(D1813-D1812))</f>
        <v>5.7142857143129992E-2</v>
      </c>
      <c r="N1813" s="361" t="str">
        <f t="shared" ref="N1813:N1814" si="4644">IF(L1813&lt;=0.25,"OK",IF(AND(0.25&lt;L1813,L1813&lt;=1),"ATENÇÃO",IF(AND(1&lt;L1813,L1813&lt;=4),"ALERTA",IF(AND(4&lt;L1813,L1813&lt;=14),"INTERVENÇÃO","PARALISAÇÃO"))))</f>
        <v>ATENÇÃO</v>
      </c>
      <c r="O1813" s="361" t="str">
        <f t="shared" ref="O1813:O1814" si="4645">IF(M1813&lt;=0.25,"OK",IF(AND(0.25&lt;M1813,M1813&lt;=1),"ATENÇÃO",IF(AND(1&lt;M1813,M1813&lt;=4),"ALERTA",IF(AND(4&lt;M1813,M1813&lt;=14),"INTERVENÇÃO","PARALISAÇÃO"))))</f>
        <v>OK</v>
      </c>
      <c r="P1813" s="361" t="str">
        <f t="shared" ref="P1813:P1814" si="4646">IF(L1813&lt;=1,"COND. MIN.",IF(AND(1&lt;L1813, L1813&lt;=2),"ATENÇÃO",IF(AND(2&lt;L1813,L1813&lt;=5),"ALERTA","INTERVENÇÃO")))</f>
        <v>COND. MIN.</v>
      </c>
      <c r="Q1813" s="361" t="str">
        <f t="shared" si="4604"/>
        <v>COND. MIN.</v>
      </c>
      <c r="R1813" s="625"/>
      <c r="S1813" s="625"/>
      <c r="T1813" s="625"/>
      <c r="U1813" s="625"/>
      <c r="V1813" s="356">
        <f t="shared" si="4605"/>
        <v>1.0099999606609344</v>
      </c>
      <c r="W1813" s="356">
        <f t="shared" si="4606"/>
        <v>-5.9000000008381903</v>
      </c>
      <c r="X1813" s="361" t="str">
        <f t="shared" ref="X1813:X1814" si="4647">IF(V1813&gt;0,"NORTE","SUL")</f>
        <v>NORTE</v>
      </c>
      <c r="Y1813" s="361" t="str">
        <f t="shared" ref="Y1813:Y1814" si="4648">IF(W1813&gt;0,"LESTE","OESTE")</f>
        <v>OESTE</v>
      </c>
      <c r="Z1813" s="361" t="str">
        <f t="shared" ref="Z1813:Z1814" si="4649">IF(AND(X1813="SUL", Y1813="LESTE"),"SUDESTE", IF(AND(X1813="SUL", Y1813="OESTE"), "SUDOESTE", IF(AND(X1813="NORTE", Y1813="LESTE"), "NORDESTE", "NOROESTE")))</f>
        <v>NOROESTE</v>
      </c>
      <c r="AA1813" s="358">
        <f t="shared" si="4610"/>
        <v>0.98497495826377301</v>
      </c>
      <c r="AB1813" s="359">
        <f t="shared" ref="AB1813:AB1814" si="4650">DEGREES(ASIN(AA1813))</f>
        <v>80.055321389592009</v>
      </c>
      <c r="AC1813" s="360"/>
    </row>
    <row r="1814" spans="1:29" ht="17.25" customHeight="1" x14ac:dyDescent="0.25">
      <c r="A1814" s="345" t="str">
        <f t="shared" si="4413"/>
        <v>MS 402</v>
      </c>
      <c r="B1814" s="661">
        <f t="shared" si="4457"/>
        <v>129</v>
      </c>
      <c r="C1814" s="661" t="str">
        <f t="shared" si="4458"/>
        <v>MS 402-129</v>
      </c>
      <c r="D1814" s="346">
        <f t="shared" si="4598"/>
        <v>42216</v>
      </c>
      <c r="E1814" s="347">
        <v>7161849.8919000002</v>
      </c>
      <c r="F1814" s="348">
        <v>665744.7598</v>
      </c>
      <c r="G1814" s="348">
        <v>897.31299999999999</v>
      </c>
      <c r="H1814" s="355">
        <f t="shared" si="4638"/>
        <v>1.0640488943551418</v>
      </c>
      <c r="I1814" s="356">
        <f t="shared" si="4639"/>
        <v>6.9220011541619479</v>
      </c>
      <c r="J1814" s="356">
        <f t="shared" si="4640"/>
        <v>-0.70000000000618456</v>
      </c>
      <c r="K1814" s="356">
        <f t="shared" si="4641"/>
        <v>-7.6000000000021828</v>
      </c>
      <c r="L1814" s="356">
        <f t="shared" si="4642"/>
        <v>0.1520069849078774</v>
      </c>
      <c r="M1814" s="356">
        <f t="shared" si="4643"/>
        <v>0.10000000000088351</v>
      </c>
      <c r="N1814" s="361" t="str">
        <f t="shared" si="4644"/>
        <v>OK</v>
      </c>
      <c r="O1814" s="361" t="str">
        <f t="shared" si="4645"/>
        <v>OK</v>
      </c>
      <c r="P1814" s="361" t="str">
        <f t="shared" si="4646"/>
        <v>COND. MIN.</v>
      </c>
      <c r="Q1814" s="361" t="str">
        <f t="shared" si="4604"/>
        <v>COND. MIN.</v>
      </c>
      <c r="R1814" s="625"/>
      <c r="S1814" s="625"/>
      <c r="T1814" s="625"/>
      <c r="U1814" s="625"/>
      <c r="V1814" s="356">
        <f t="shared" si="4605"/>
        <v>1.6999999992549419</v>
      </c>
      <c r="W1814" s="356">
        <f t="shared" si="4606"/>
        <v>-6.7099999985657632</v>
      </c>
      <c r="X1814" s="361" t="str">
        <f t="shared" si="4647"/>
        <v>NORTE</v>
      </c>
      <c r="Y1814" s="361" t="str">
        <f t="shared" si="4648"/>
        <v>OESTE</v>
      </c>
      <c r="Z1814" s="361" t="str">
        <f t="shared" si="4649"/>
        <v>NOROESTE</v>
      </c>
      <c r="AA1814" s="358">
        <f t="shared" si="4610"/>
        <v>0.96965317919075145</v>
      </c>
      <c r="AB1814" s="359">
        <f t="shared" si="4650"/>
        <v>75.848623666788825</v>
      </c>
      <c r="AC1814" s="360"/>
    </row>
    <row r="1815" spans="1:29" ht="17.25" customHeight="1" x14ac:dyDescent="0.25">
      <c r="A1815" s="345" t="str">
        <f t="shared" si="4413"/>
        <v>MS 402</v>
      </c>
      <c r="B1815" s="661">
        <f t="shared" si="4457"/>
        <v>130</v>
      </c>
      <c r="C1815" s="661" t="str">
        <f t="shared" si="4458"/>
        <v>MS 402-130</v>
      </c>
      <c r="D1815" s="346">
        <f t="shared" si="4598"/>
        <v>42223</v>
      </c>
      <c r="E1815" s="347">
        <v>7161849.8794999998</v>
      </c>
      <c r="F1815" s="348">
        <v>665744.75939999998</v>
      </c>
      <c r="G1815" s="348">
        <v>897.29200000000003</v>
      </c>
      <c r="H1815" s="355">
        <f t="shared" ref="H1815" si="4651">SQRT((E1815-E1814)^2+(F1815-F1814)^2)*100</f>
        <v>1.2406450291981812</v>
      </c>
      <c r="I1815" s="356">
        <f t="shared" ref="I1815" si="4652">SQRT((E1815-$E$1807)^2+(F1815-$F$1807)^2)*100</f>
        <v>6.7656559159357421</v>
      </c>
      <c r="J1815" s="356">
        <f t="shared" ref="J1815" si="4653">(G1815-G1814)*100</f>
        <v>-2.0999999999958163</v>
      </c>
      <c r="K1815" s="356">
        <f t="shared" ref="K1815" si="4654">(G1815-$G$1807)*100</f>
        <v>-9.6999999999979991</v>
      </c>
      <c r="L1815" s="356">
        <f t="shared" ref="L1815" si="4655">H1815/(D1815-D1814)</f>
        <v>0.17723500417116875</v>
      </c>
      <c r="M1815" s="356">
        <f t="shared" ref="M1815" si="4656">ABS(J1815/(D1815-D1814))</f>
        <v>0.29999999999940236</v>
      </c>
      <c r="N1815" s="361" t="str">
        <f t="shared" ref="N1815" si="4657">IF(L1815&lt;=0.25,"OK",IF(AND(0.25&lt;L1815,L1815&lt;=1),"ATENÇÃO",IF(AND(1&lt;L1815,L1815&lt;=4),"ALERTA",IF(AND(4&lt;L1815,L1815&lt;=14),"INTERVENÇÃO","PARALISAÇÃO"))))</f>
        <v>OK</v>
      </c>
      <c r="O1815" s="361" t="str">
        <f t="shared" ref="O1815" si="4658">IF(M1815&lt;=0.25,"OK",IF(AND(0.25&lt;M1815,M1815&lt;=1),"ATENÇÃO",IF(AND(1&lt;M1815,M1815&lt;=4),"ALERTA",IF(AND(4&lt;M1815,M1815&lt;=14),"INTERVENÇÃO","PARALISAÇÃO"))))</f>
        <v>ATENÇÃO</v>
      </c>
      <c r="P1815" s="361" t="str">
        <f t="shared" ref="P1815" si="4659">IF(L1815&lt;=1,"COND. MIN.",IF(AND(1&lt;L1815, L1815&lt;=2),"ATENÇÃO",IF(AND(2&lt;L1815,L1815&lt;=5),"ALERTA","INTERVENÇÃO")))</f>
        <v>COND. MIN.</v>
      </c>
      <c r="Q1815" s="361" t="str">
        <f t="shared" si="4604"/>
        <v>COND. MIN.</v>
      </c>
      <c r="R1815" s="625"/>
      <c r="S1815" s="625"/>
      <c r="T1815" s="625"/>
      <c r="U1815" s="625"/>
      <c r="V1815" s="356">
        <f t="shared" si="4605"/>
        <v>0.45999996364116669</v>
      </c>
      <c r="W1815" s="356">
        <f t="shared" si="4606"/>
        <v>-6.7500000004656613</v>
      </c>
      <c r="X1815" s="361" t="str">
        <f t="shared" ref="X1815" si="4660">IF(V1815&gt;0,"NORTE","SUL")</f>
        <v>NORTE</v>
      </c>
      <c r="Y1815" s="361" t="str">
        <f t="shared" ref="Y1815" si="4661">IF(W1815&gt;0,"LESTE","OESTE")</f>
        <v>OESTE</v>
      </c>
      <c r="Z1815" s="361" t="str">
        <f t="shared" ref="Z1815" si="4662">IF(AND(X1815="SUL", Y1815="LESTE"),"SUDESTE", IF(AND(X1815="SUL", Y1815="OESTE"), "SUDOESTE", IF(AND(X1815="NORTE", Y1815="LESTE"), "NORDESTE", "NOROESTE")))</f>
        <v>NOROESTE</v>
      </c>
      <c r="AA1815" s="358">
        <f t="shared" si="4610"/>
        <v>0.99704579025110784</v>
      </c>
      <c r="AB1815" s="359">
        <f t="shared" ref="AB1815" si="4663">DEGREES(ASIN(AA1815))</f>
        <v>85.594803676468402</v>
      </c>
      <c r="AC1815" s="360"/>
    </row>
    <row r="1816" spans="1:29" ht="17.25" customHeight="1" x14ac:dyDescent="0.25">
      <c r="A1816" s="345" t="str">
        <f t="shared" ref="A1816:A1834" si="4664">A1815</f>
        <v>MS 402</v>
      </c>
      <c r="B1816" s="661">
        <f t="shared" si="4457"/>
        <v>131</v>
      </c>
      <c r="C1816" s="661" t="str">
        <f t="shared" si="4458"/>
        <v>MS 402-131</v>
      </c>
      <c r="D1816" s="346">
        <f t="shared" si="4598"/>
        <v>42230</v>
      </c>
      <c r="E1816" s="347">
        <v>7161849.8739</v>
      </c>
      <c r="F1816" s="348">
        <v>665744.75950000004</v>
      </c>
      <c r="G1816" s="348">
        <v>897.27700000000004</v>
      </c>
      <c r="H1816" s="355">
        <f t="shared" ref="H1816:H1818" si="4665">SQRT((E1816-E1815)^2+(F1816-F1815)^2)*100</f>
        <v>0.56008925874565074</v>
      </c>
      <c r="I1816" s="356">
        <f t="shared" ref="I1816:I1818" si="4666">SQRT((E1816-$E$1807)^2+(F1816-$F$1807)^2)*100</f>
        <v>6.7407417933554452</v>
      </c>
      <c r="J1816" s="356">
        <f t="shared" ref="J1816:J1818" si="4667">(G1816-G1815)*100</f>
        <v>-1.4999999999986358</v>
      </c>
      <c r="K1816" s="356">
        <f t="shared" ref="K1816:K1818" si="4668">(G1816-$G$1807)*100</f>
        <v>-11.199999999996635</v>
      </c>
      <c r="L1816" s="356">
        <f t="shared" ref="L1816:L1818" si="4669">H1816/(D1816-D1815)</f>
        <v>8.0012751249378677E-2</v>
      </c>
      <c r="M1816" s="356">
        <f t="shared" ref="M1816:M1818" si="4670">ABS(J1816/(D1816-D1815))</f>
        <v>0.2142857142855194</v>
      </c>
      <c r="N1816" s="361" t="str">
        <f t="shared" ref="N1816:N1818" si="4671">IF(L1816&lt;=0.25,"OK",IF(AND(0.25&lt;L1816,L1816&lt;=1),"ATENÇÃO",IF(AND(1&lt;L1816,L1816&lt;=4),"ALERTA",IF(AND(4&lt;L1816,L1816&lt;=14),"INTERVENÇÃO","PARALISAÇÃO"))))</f>
        <v>OK</v>
      </c>
      <c r="O1816" s="361" t="str">
        <f t="shared" ref="O1816:O1818" si="4672">IF(M1816&lt;=0.25,"OK",IF(AND(0.25&lt;M1816,M1816&lt;=1),"ATENÇÃO",IF(AND(1&lt;M1816,M1816&lt;=4),"ALERTA",IF(AND(4&lt;M1816,M1816&lt;=14),"INTERVENÇÃO","PARALISAÇÃO"))))</f>
        <v>OK</v>
      </c>
      <c r="P1816" s="361" t="str">
        <f t="shared" ref="P1816:P1818" si="4673">IF(L1816&lt;=1,"COND. MIN.",IF(AND(1&lt;L1816, L1816&lt;=2),"ATENÇÃO",IF(AND(2&lt;L1816,L1816&lt;=5),"ALERTA","INTERVENÇÃO")))</f>
        <v>COND. MIN.</v>
      </c>
      <c r="Q1816" s="361" t="str">
        <f t="shared" si="4604"/>
        <v>COND. MIN.</v>
      </c>
      <c r="R1816" s="625"/>
      <c r="S1816" s="625"/>
      <c r="T1816" s="625"/>
      <c r="U1816" s="625"/>
      <c r="V1816" s="356">
        <f t="shared" si="4605"/>
        <v>-0.10000001639127731</v>
      </c>
      <c r="W1816" s="356">
        <f t="shared" si="4606"/>
        <v>-6.7399999941699207</v>
      </c>
      <c r="X1816" s="361" t="str">
        <f t="shared" ref="X1816:X1818" si="4674">IF(V1816&gt;0,"NORTE","SUL")</f>
        <v>SUL</v>
      </c>
      <c r="Y1816" s="361" t="str">
        <f t="shared" ref="Y1816:Y1818" si="4675">IF(W1816&gt;0,"LESTE","OESTE")</f>
        <v>OESTE</v>
      </c>
      <c r="Z1816" s="361" t="str">
        <f t="shared" ref="Z1816:Z1818" si="4676">IF(AND(X1816="SUL", Y1816="LESTE"),"SUDESTE", IF(AND(X1816="SUL", Y1816="OESTE"), "SUDOESTE", IF(AND(X1816="NORTE", Y1816="LESTE"), "NORDESTE", "NOROESTE")))</f>
        <v>SUDOESTE</v>
      </c>
      <c r="AA1816" s="358">
        <f t="shared" si="4610"/>
        <v>1</v>
      </c>
      <c r="AB1816" s="359">
        <f t="shared" ref="AB1816:AB1818" si="4677">DEGREES(ASIN(AA1816))</f>
        <v>90</v>
      </c>
      <c r="AC1816" s="360"/>
    </row>
    <row r="1817" spans="1:29" ht="17.25" customHeight="1" x14ac:dyDescent="0.25">
      <c r="A1817" s="345" t="str">
        <f t="shared" si="4664"/>
        <v>MS 402</v>
      </c>
      <c r="B1817" s="661">
        <f t="shared" si="4457"/>
        <v>132</v>
      </c>
      <c r="C1817" s="661" t="str">
        <f t="shared" si="4458"/>
        <v>MS 402-132</v>
      </c>
      <c r="D1817" s="346">
        <f t="shared" si="4598"/>
        <v>42244</v>
      </c>
      <c r="E1817" s="347">
        <v>7161849.8729999997</v>
      </c>
      <c r="F1817" s="348">
        <v>665744.73620000004</v>
      </c>
      <c r="G1817" s="348">
        <v>897.26199999999994</v>
      </c>
      <c r="H1817" s="355">
        <f t="shared" si="4665"/>
        <v>2.3317375509167722</v>
      </c>
      <c r="I1817" s="356">
        <f t="shared" si="4666"/>
        <v>9.0719898541889048</v>
      </c>
      <c r="J1817" s="356">
        <f t="shared" si="4667"/>
        <v>-1.5000000000100044</v>
      </c>
      <c r="K1817" s="356">
        <f t="shared" si="4668"/>
        <v>-12.700000000006639</v>
      </c>
      <c r="L1817" s="356">
        <f t="shared" si="4669"/>
        <v>0.16655268220834088</v>
      </c>
      <c r="M1817" s="356">
        <f t="shared" si="4670"/>
        <v>0.10714285714357175</v>
      </c>
      <c r="N1817" s="361" t="str">
        <f t="shared" si="4671"/>
        <v>OK</v>
      </c>
      <c r="O1817" s="361" t="str">
        <f t="shared" si="4672"/>
        <v>OK</v>
      </c>
      <c r="P1817" s="361" t="str">
        <f t="shared" si="4673"/>
        <v>COND. MIN.</v>
      </c>
      <c r="Q1817" s="361" t="str">
        <f t="shared" si="4604"/>
        <v>COND. MIN.</v>
      </c>
      <c r="R1817" s="625"/>
      <c r="S1817" s="625"/>
      <c r="T1817" s="625"/>
      <c r="U1817" s="625"/>
      <c r="V1817" s="356">
        <f t="shared" si="4605"/>
        <v>-0.19000004976987839</v>
      </c>
      <c r="W1817" s="356">
        <f t="shared" si="4606"/>
        <v>-9.0699999942444265</v>
      </c>
      <c r="X1817" s="361" t="str">
        <f t="shared" si="4674"/>
        <v>SUL</v>
      </c>
      <c r="Y1817" s="361" t="str">
        <f t="shared" si="4675"/>
        <v>OESTE</v>
      </c>
      <c r="Z1817" s="361" t="str">
        <f t="shared" si="4676"/>
        <v>SUDOESTE</v>
      </c>
      <c r="AA1817" s="358">
        <f t="shared" si="4610"/>
        <v>1</v>
      </c>
      <c r="AB1817" s="359">
        <f t="shared" si="4677"/>
        <v>90</v>
      </c>
      <c r="AC1817" s="360"/>
    </row>
    <row r="1818" spans="1:29" ht="17.25" customHeight="1" x14ac:dyDescent="0.25">
      <c r="A1818" s="345" t="str">
        <f t="shared" si="4664"/>
        <v>MS 402</v>
      </c>
      <c r="B1818" s="661">
        <f t="shared" si="4457"/>
        <v>133</v>
      </c>
      <c r="C1818" s="661" t="str">
        <f t="shared" si="4458"/>
        <v>MS 402-133</v>
      </c>
      <c r="D1818" s="346">
        <f t="shared" si="4598"/>
        <v>42251</v>
      </c>
      <c r="E1818" s="347">
        <v>7161849.8936999999</v>
      </c>
      <c r="F1818" s="348">
        <v>665744.74650000001</v>
      </c>
      <c r="G1818" s="348">
        <v>897.255</v>
      </c>
      <c r="H1818" s="355">
        <f t="shared" si="4665"/>
        <v>2.3120986325486022</v>
      </c>
      <c r="I1818" s="356">
        <f t="shared" si="4666"/>
        <v>8.256875914120803</v>
      </c>
      <c r="J1818" s="356">
        <f t="shared" si="4667"/>
        <v>-0.69999999999481588</v>
      </c>
      <c r="K1818" s="356">
        <f t="shared" si="4668"/>
        <v>-13.400000000001455</v>
      </c>
      <c r="L1818" s="356">
        <f t="shared" si="4669"/>
        <v>0.3302998046498003</v>
      </c>
      <c r="M1818" s="356">
        <f t="shared" si="4670"/>
        <v>9.9999999999259417E-2</v>
      </c>
      <c r="N1818" s="361" t="str">
        <f t="shared" si="4671"/>
        <v>ATENÇÃO</v>
      </c>
      <c r="O1818" s="361" t="str">
        <f t="shared" si="4672"/>
        <v>OK</v>
      </c>
      <c r="P1818" s="361" t="str">
        <f t="shared" si="4673"/>
        <v>COND. MIN.</v>
      </c>
      <c r="Q1818" s="361" t="str">
        <f t="shared" si="4604"/>
        <v>COND. MIN.</v>
      </c>
      <c r="R1818" s="625"/>
      <c r="S1818" s="625"/>
      <c r="T1818" s="625"/>
      <c r="U1818" s="625"/>
      <c r="V1818" s="356">
        <f t="shared" si="4605"/>
        <v>1.8799999728798866</v>
      </c>
      <c r="W1818" s="356">
        <f t="shared" si="4606"/>
        <v>-8.0399999977089465</v>
      </c>
      <c r="X1818" s="361" t="str">
        <f t="shared" si="4674"/>
        <v>NORTE</v>
      </c>
      <c r="Y1818" s="361" t="str">
        <f t="shared" si="4675"/>
        <v>OESTE</v>
      </c>
      <c r="Z1818" s="361" t="str">
        <f t="shared" si="4676"/>
        <v>NOROESTE</v>
      </c>
      <c r="AA1818" s="358">
        <f t="shared" si="4610"/>
        <v>0.97336561743341399</v>
      </c>
      <c r="AB1818" s="359">
        <f t="shared" si="4677"/>
        <v>76.746590431078275</v>
      </c>
      <c r="AC1818" s="360"/>
    </row>
    <row r="1819" spans="1:29" ht="17.25" customHeight="1" x14ac:dyDescent="0.25">
      <c r="A1819" s="345" t="str">
        <f t="shared" si="4664"/>
        <v>MS 402</v>
      </c>
      <c r="B1819" s="661">
        <f t="shared" si="4457"/>
        <v>134</v>
      </c>
      <c r="C1819" s="661" t="str">
        <f t="shared" si="4458"/>
        <v>MS 402-134</v>
      </c>
      <c r="D1819" s="346">
        <f t="shared" si="4598"/>
        <v>42258</v>
      </c>
      <c r="E1819" s="347">
        <v>7161849.8744000001</v>
      </c>
      <c r="F1819" s="348">
        <v>665744.71230000001</v>
      </c>
      <c r="G1819" s="348">
        <v>897.24</v>
      </c>
      <c r="H1819" s="355">
        <f t="shared" ref="H1819" si="4678">SQRT((E1819-E1818)^2+(F1819-F1818)^2)*100</f>
        <v>3.9269962978409829</v>
      </c>
      <c r="I1819" s="356">
        <f t="shared" ref="I1819" si="4679">SQRT((E1819-$E$1807)^2+(F1819-$F$1807)^2)*100</f>
        <v>11.460109071729116</v>
      </c>
      <c r="J1819" s="356">
        <f t="shared" ref="J1819" si="4680">(G1819-G1818)*100</f>
        <v>-1.4999999999986358</v>
      </c>
      <c r="K1819" s="356">
        <f t="shared" ref="K1819" si="4681">(G1819-$G$1807)*100</f>
        <v>-14.900000000000091</v>
      </c>
      <c r="L1819" s="356">
        <f t="shared" ref="L1819" si="4682">H1819/(D1819-D1818)</f>
        <v>0.56099947112014037</v>
      </c>
      <c r="M1819" s="356">
        <f t="shared" ref="M1819" si="4683">ABS(J1819/(D1819-D1818))</f>
        <v>0.2142857142855194</v>
      </c>
      <c r="N1819" s="361" t="str">
        <f t="shared" ref="N1819" si="4684">IF(L1819&lt;=0.25,"OK",IF(AND(0.25&lt;L1819,L1819&lt;=1),"ATENÇÃO",IF(AND(1&lt;L1819,L1819&lt;=4),"ALERTA",IF(AND(4&lt;L1819,L1819&lt;=14),"INTERVENÇÃO","PARALISAÇÃO"))))</f>
        <v>ATENÇÃO</v>
      </c>
      <c r="O1819" s="361" t="str">
        <f t="shared" ref="O1819" si="4685">IF(M1819&lt;=0.25,"OK",IF(AND(0.25&lt;M1819,M1819&lt;=1),"ATENÇÃO",IF(AND(1&lt;M1819,M1819&lt;=4),"ALERTA",IF(AND(4&lt;M1819,M1819&lt;=14),"INTERVENÇÃO","PARALISAÇÃO"))))</f>
        <v>OK</v>
      </c>
      <c r="P1819" s="361" t="str">
        <f t="shared" ref="P1819" si="4686">IF(L1819&lt;=1,"COND. MIN.",IF(AND(1&lt;L1819, L1819&lt;=2),"ATENÇÃO",IF(AND(2&lt;L1819,L1819&lt;=5),"ALERTA","INTERVENÇÃO")))</f>
        <v>COND. MIN.</v>
      </c>
      <c r="Q1819" s="361" t="str">
        <f t="shared" si="4604"/>
        <v>COND. MIN.</v>
      </c>
      <c r="R1819" s="625"/>
      <c r="S1819" s="625"/>
      <c r="T1819" s="625"/>
      <c r="U1819" s="625"/>
      <c r="V1819" s="356">
        <f t="shared" si="4605"/>
        <v>-5.0000008195638657E-2</v>
      </c>
      <c r="W1819" s="356">
        <f t="shared" si="4606"/>
        <v>-11.459999997168779</v>
      </c>
      <c r="X1819" s="361" t="str">
        <f t="shared" ref="X1819" si="4687">IF(V1819&gt;0,"NORTE","SUL")</f>
        <v>SUL</v>
      </c>
      <c r="Y1819" s="361" t="str">
        <f t="shared" ref="Y1819" si="4688">IF(W1819&gt;0,"LESTE","OESTE")</f>
        <v>OESTE</v>
      </c>
      <c r="Z1819" s="361" t="str">
        <f t="shared" ref="Z1819" si="4689">IF(AND(X1819="SUL", Y1819="LESTE"),"SUDESTE", IF(AND(X1819="SUL", Y1819="OESTE"), "SUDOESTE", IF(AND(X1819="NORTE", Y1819="LESTE"), "NORDESTE", "NOROESTE")))</f>
        <v>SUDOESTE</v>
      </c>
      <c r="AA1819" s="358">
        <f t="shared" si="4610"/>
        <v>1</v>
      </c>
      <c r="AB1819" s="359">
        <f t="shared" ref="AB1819" si="4690">DEGREES(ASIN(AA1819))</f>
        <v>90</v>
      </c>
      <c r="AC1819" s="360"/>
    </row>
    <row r="1820" spans="1:29" ht="17.25" customHeight="1" x14ac:dyDescent="0.25">
      <c r="A1820" s="345" t="str">
        <f t="shared" si="4664"/>
        <v>MS 402</v>
      </c>
      <c r="B1820" s="661">
        <f t="shared" si="4457"/>
        <v>135</v>
      </c>
      <c r="C1820" s="661" t="str">
        <f t="shared" si="4458"/>
        <v>MS 402-135</v>
      </c>
      <c r="D1820" s="346">
        <f t="shared" si="4598"/>
        <v>42265</v>
      </c>
      <c r="E1820" s="347">
        <v>7161849.8849999998</v>
      </c>
      <c r="F1820" s="348">
        <v>665744.72750000004</v>
      </c>
      <c r="G1820" s="348">
        <v>897.23299999999995</v>
      </c>
      <c r="H1820" s="355">
        <f t="shared" ref="H1820:H1821" si="4691">SQRT((E1820-E1819)^2+(F1820-F1819)^2)*100</f>
        <v>1.8531054856943823</v>
      </c>
      <c r="I1820" s="356">
        <f t="shared" ref="I1820:I1821" si="4692">SQRT((E1820-$E$1807)^2+(F1820-$F$1807)^2)*100</f>
        <v>9.9911811022317778</v>
      </c>
      <c r="J1820" s="356">
        <f t="shared" ref="J1820:J1821" si="4693">(G1820-G1819)*100</f>
        <v>-0.70000000000618456</v>
      </c>
      <c r="K1820" s="356">
        <f t="shared" ref="K1820:K1821" si="4694">(G1820-$G$1807)*100</f>
        <v>-15.600000000006276</v>
      </c>
      <c r="L1820" s="356">
        <f t="shared" ref="L1820:L1821" si="4695">H1820/(D1820-D1819)</f>
        <v>0.26472935509919748</v>
      </c>
      <c r="M1820" s="356">
        <f t="shared" ref="M1820:M1821" si="4696">ABS(J1820/(D1820-D1819))</f>
        <v>0.10000000000088351</v>
      </c>
      <c r="N1820" s="361" t="str">
        <f t="shared" ref="N1820:N1821" si="4697">IF(L1820&lt;=0.25,"OK",IF(AND(0.25&lt;L1820,L1820&lt;=1),"ATENÇÃO",IF(AND(1&lt;L1820,L1820&lt;=4),"ALERTA",IF(AND(4&lt;L1820,L1820&lt;=14),"INTERVENÇÃO","PARALISAÇÃO"))))</f>
        <v>ATENÇÃO</v>
      </c>
      <c r="O1820" s="361" t="str">
        <f t="shared" ref="O1820:O1821" si="4698">IF(M1820&lt;=0.25,"OK",IF(AND(0.25&lt;M1820,M1820&lt;=1),"ATENÇÃO",IF(AND(1&lt;M1820,M1820&lt;=4),"ALERTA",IF(AND(4&lt;M1820,M1820&lt;=14),"INTERVENÇÃO","PARALISAÇÃO"))))</f>
        <v>OK</v>
      </c>
      <c r="P1820" s="361" t="str">
        <f t="shared" ref="P1820:P1821" si="4699">IF(L1820&lt;=1,"COND. MIN.",IF(AND(1&lt;L1820, L1820&lt;=2),"ATENÇÃO",IF(AND(2&lt;L1820,L1820&lt;=5),"ALERTA","INTERVENÇÃO")))</f>
        <v>COND. MIN.</v>
      </c>
      <c r="Q1820" s="361" t="str">
        <f t="shared" si="4604"/>
        <v>COND. MIN.</v>
      </c>
      <c r="R1820" s="625"/>
      <c r="S1820" s="625"/>
      <c r="T1820" s="625"/>
      <c r="U1820" s="625"/>
      <c r="V1820" s="356">
        <f t="shared" si="4605"/>
        <v>1.0099999606609344</v>
      </c>
      <c r="W1820" s="356">
        <f t="shared" si="4606"/>
        <v>-9.9399999948218465</v>
      </c>
      <c r="X1820" s="361" t="str">
        <f t="shared" ref="X1820:X1821" si="4700">IF(V1820&gt;0,"NORTE","SUL")</f>
        <v>NORTE</v>
      </c>
      <c r="Y1820" s="361" t="str">
        <f t="shared" ref="Y1820:Y1821" si="4701">IF(W1820&gt;0,"LESTE","OESTE")</f>
        <v>OESTE</v>
      </c>
      <c r="Z1820" s="361" t="str">
        <f t="shared" ref="Z1820:Z1821" si="4702">IF(AND(X1820="SUL", Y1820="LESTE"),"SUDESTE", IF(AND(X1820="SUL", Y1820="OESTE"), "SUDOESTE", IF(AND(X1820="NORTE", Y1820="LESTE"), "NORDESTE", "NOROESTE")))</f>
        <v>NOROESTE</v>
      </c>
      <c r="AA1820" s="358">
        <f t="shared" si="4610"/>
        <v>0.99499499499499489</v>
      </c>
      <c r="AB1820" s="359">
        <f t="shared" ref="AB1820:AB1821" si="4703">DEGREES(ASIN(AA1820))</f>
        <v>84.265161503234921</v>
      </c>
      <c r="AC1820" s="360"/>
    </row>
    <row r="1821" spans="1:29" ht="17.25" customHeight="1" x14ac:dyDescent="0.25">
      <c r="A1821" s="345" t="str">
        <f t="shared" si="4664"/>
        <v>MS 402</v>
      </c>
      <c r="B1821" s="661">
        <f t="shared" si="4457"/>
        <v>136</v>
      </c>
      <c r="C1821" s="661" t="str">
        <f t="shared" si="4458"/>
        <v>MS 402-136</v>
      </c>
      <c r="D1821" s="346">
        <f t="shared" si="4598"/>
        <v>42272</v>
      </c>
      <c r="E1821" s="347">
        <v>7161849.8734999998</v>
      </c>
      <c r="F1821" s="348">
        <v>665744.70920000004</v>
      </c>
      <c r="G1821" s="348">
        <v>897.23299999999995</v>
      </c>
      <c r="H1821" s="355">
        <f t="shared" si="4691"/>
        <v>2.1613421764517691</v>
      </c>
      <c r="I1821" s="356">
        <f t="shared" si="4692"/>
        <v>11.770832590795745</v>
      </c>
      <c r="J1821" s="356">
        <f t="shared" si="4693"/>
        <v>0</v>
      </c>
      <c r="K1821" s="356">
        <f t="shared" si="4694"/>
        <v>-15.600000000006276</v>
      </c>
      <c r="L1821" s="356">
        <f t="shared" si="4695"/>
        <v>0.30876316806453846</v>
      </c>
      <c r="M1821" s="356">
        <f t="shared" si="4696"/>
        <v>0</v>
      </c>
      <c r="N1821" s="361" t="str">
        <f t="shared" si="4697"/>
        <v>ATENÇÃO</v>
      </c>
      <c r="O1821" s="361" t="str">
        <f t="shared" si="4698"/>
        <v>OK</v>
      </c>
      <c r="P1821" s="361" t="str">
        <f t="shared" si="4699"/>
        <v>COND. MIN.</v>
      </c>
      <c r="Q1821" s="361" t="str">
        <f t="shared" si="4604"/>
        <v>COND. MIN.</v>
      </c>
      <c r="R1821" s="625"/>
      <c r="S1821" s="625"/>
      <c r="T1821" s="625"/>
      <c r="U1821" s="625"/>
      <c r="V1821" s="356">
        <f t="shared" si="4605"/>
        <v>-0.14000004157423973</v>
      </c>
      <c r="W1821" s="356">
        <f t="shared" si="4606"/>
        <v>-11.769999994430691</v>
      </c>
      <c r="X1821" s="361" t="str">
        <f t="shared" si="4700"/>
        <v>SUL</v>
      </c>
      <c r="Y1821" s="361" t="str">
        <f t="shared" si="4701"/>
        <v>OESTE</v>
      </c>
      <c r="Z1821" s="361" t="str">
        <f t="shared" si="4702"/>
        <v>SUDOESTE</v>
      </c>
      <c r="AA1821" s="358">
        <f t="shared" si="4610"/>
        <v>1</v>
      </c>
      <c r="AB1821" s="359">
        <f t="shared" si="4703"/>
        <v>90</v>
      </c>
      <c r="AC1821" s="360"/>
    </row>
    <row r="1822" spans="1:29" ht="17.25" customHeight="1" x14ac:dyDescent="0.25">
      <c r="A1822" s="345" t="str">
        <f t="shared" si="4664"/>
        <v>MS 402</v>
      </c>
      <c r="B1822" s="661">
        <f t="shared" si="4457"/>
        <v>137</v>
      </c>
      <c r="C1822" s="661" t="str">
        <f t="shared" si="4458"/>
        <v>MS 402-137</v>
      </c>
      <c r="D1822" s="346">
        <f t="shared" si="4598"/>
        <v>42279</v>
      </c>
      <c r="E1822" s="347">
        <v>7161849.8822999997</v>
      </c>
      <c r="F1822" s="348">
        <v>665744.71669999999</v>
      </c>
      <c r="G1822" s="348">
        <v>897.21400000000006</v>
      </c>
      <c r="H1822" s="355">
        <f t="shared" ref="H1822:H1824" si="4704">SQRT((E1822-E1821)^2+(F1822-F1821)^2)*100</f>
        <v>1.1562439119512176</v>
      </c>
      <c r="I1822" s="356">
        <f t="shared" ref="I1822:I1824" si="4705">SQRT((E1822-$E$1807)^2+(F1822-$F$1807)^2)*100</f>
        <v>11.044817785801641</v>
      </c>
      <c r="J1822" s="356">
        <f t="shared" ref="J1822:J1824" si="4706">(G1822-G1821)*100</f>
        <v>-1.899999999989177</v>
      </c>
      <c r="K1822" s="356">
        <f t="shared" ref="K1822:K1824" si="4707">(G1822-$G$1807)*100</f>
        <v>-17.499999999995453</v>
      </c>
      <c r="L1822" s="356">
        <f t="shared" ref="L1822:L1824" si="4708">H1822/(D1822-D1821)</f>
        <v>0.1651777017073168</v>
      </c>
      <c r="M1822" s="356">
        <f t="shared" ref="M1822:M1824" si="4709">ABS(J1822/(D1822-D1821))</f>
        <v>0.27142857142702531</v>
      </c>
      <c r="N1822" s="361" t="str">
        <f t="shared" ref="N1822:N1824" si="4710">IF(L1822&lt;=0.25,"OK",IF(AND(0.25&lt;L1822,L1822&lt;=1),"ATENÇÃO",IF(AND(1&lt;L1822,L1822&lt;=4),"ALERTA",IF(AND(4&lt;L1822,L1822&lt;=14),"INTERVENÇÃO","PARALISAÇÃO"))))</f>
        <v>OK</v>
      </c>
      <c r="O1822" s="361" t="str">
        <f t="shared" ref="O1822:O1824" si="4711">IF(M1822&lt;=0.25,"OK",IF(AND(0.25&lt;M1822,M1822&lt;=1),"ATENÇÃO",IF(AND(1&lt;M1822,M1822&lt;=4),"ALERTA",IF(AND(4&lt;M1822,M1822&lt;=14),"INTERVENÇÃO","PARALISAÇÃO"))))</f>
        <v>ATENÇÃO</v>
      </c>
      <c r="P1822" s="361" t="str">
        <f t="shared" ref="P1822:P1824" si="4712">IF(L1822&lt;=1,"COND. MIN.",IF(AND(1&lt;L1822, L1822&lt;=2),"ATENÇÃO",IF(AND(2&lt;L1822,L1822&lt;=5),"ALERTA","INTERVENÇÃO")))</f>
        <v>COND. MIN.</v>
      </c>
      <c r="Q1822" s="361" t="str">
        <f t="shared" si="4604"/>
        <v>COND. MIN.</v>
      </c>
      <c r="R1822" s="625"/>
      <c r="S1822" s="625"/>
      <c r="T1822" s="625"/>
      <c r="U1822" s="625"/>
      <c r="V1822" s="356">
        <f t="shared" si="4605"/>
        <v>0.73999995365738869</v>
      </c>
      <c r="W1822" s="356">
        <f t="shared" si="4606"/>
        <v>-11.019999999552965</v>
      </c>
      <c r="X1822" s="361" t="str">
        <f t="shared" ref="X1822:X1824" si="4713">IF(V1822&gt;0,"NORTE","SUL")</f>
        <v>NORTE</v>
      </c>
      <c r="Y1822" s="361" t="str">
        <f t="shared" ref="Y1822:Y1824" si="4714">IF(W1822&gt;0,"LESTE","OESTE")</f>
        <v>OESTE</v>
      </c>
      <c r="Z1822" s="361" t="str">
        <f t="shared" ref="Z1822:Z1824" si="4715">IF(AND(X1822="SUL", Y1822="LESTE"),"SUDESTE", IF(AND(X1822="SUL", Y1822="OESTE"), "SUDOESTE", IF(AND(X1822="NORTE", Y1822="LESTE"), "NORDESTE", "NOROESTE")))</f>
        <v>NOROESTE</v>
      </c>
      <c r="AA1822" s="358">
        <f t="shared" si="4610"/>
        <v>0.99818840579710144</v>
      </c>
      <c r="AB1822" s="359">
        <f t="shared" ref="AB1822:AB1824" si="4716">DEGREES(ASIN(AA1822))</f>
        <v>86.550678487943173</v>
      </c>
      <c r="AC1822" s="360"/>
    </row>
    <row r="1823" spans="1:29" ht="17.25" customHeight="1" x14ac:dyDescent="0.25">
      <c r="A1823" s="345" t="str">
        <f t="shared" si="4664"/>
        <v>MS 402</v>
      </c>
      <c r="B1823" s="661">
        <f t="shared" si="4457"/>
        <v>138</v>
      </c>
      <c r="C1823" s="661" t="str">
        <f t="shared" si="4458"/>
        <v>MS 402-138</v>
      </c>
      <c r="D1823" s="346">
        <f t="shared" si="4598"/>
        <v>42286</v>
      </c>
      <c r="E1823" s="347">
        <v>7161849.8651000001</v>
      </c>
      <c r="F1823" s="348">
        <v>665744.6936</v>
      </c>
      <c r="G1823" s="348">
        <v>897.19600000000003</v>
      </c>
      <c r="H1823" s="355">
        <f t="shared" si="4704"/>
        <v>2.8800173396213546</v>
      </c>
      <c r="I1823" s="356">
        <f t="shared" si="4705"/>
        <v>13.36597545963345</v>
      </c>
      <c r="J1823" s="356">
        <f t="shared" si="4706"/>
        <v>-1.8000000000029104</v>
      </c>
      <c r="K1823" s="356">
        <f t="shared" si="4707"/>
        <v>-19.299999999998363</v>
      </c>
      <c r="L1823" s="356">
        <f t="shared" si="4708"/>
        <v>0.41143104851733636</v>
      </c>
      <c r="M1823" s="356">
        <f t="shared" si="4709"/>
        <v>0.2571428571432729</v>
      </c>
      <c r="N1823" s="361" t="str">
        <f t="shared" si="4710"/>
        <v>ATENÇÃO</v>
      </c>
      <c r="O1823" s="361" t="str">
        <f t="shared" si="4711"/>
        <v>ATENÇÃO</v>
      </c>
      <c r="P1823" s="361" t="str">
        <f t="shared" si="4712"/>
        <v>COND. MIN.</v>
      </c>
      <c r="Q1823" s="361" t="str">
        <f t="shared" si="4604"/>
        <v>COND. MIN.</v>
      </c>
      <c r="R1823" s="625"/>
      <c r="S1823" s="625"/>
      <c r="T1823" s="625"/>
      <c r="U1823" s="625"/>
      <c r="V1823" s="356">
        <f t="shared" si="4605"/>
        <v>-0.98000001162290573</v>
      </c>
      <c r="W1823" s="356">
        <f t="shared" si="4606"/>
        <v>-13.329999998677522</v>
      </c>
      <c r="X1823" s="361" t="str">
        <f t="shared" si="4713"/>
        <v>SUL</v>
      </c>
      <c r="Y1823" s="361" t="str">
        <f t="shared" si="4714"/>
        <v>OESTE</v>
      </c>
      <c r="Z1823" s="361" t="str">
        <f t="shared" si="4715"/>
        <v>SUDOESTE</v>
      </c>
      <c r="AA1823" s="358">
        <f t="shared" si="4610"/>
        <v>0.99700822737471961</v>
      </c>
      <c r="AB1823" s="359">
        <f t="shared" si="4716"/>
        <v>85.566872137970506</v>
      </c>
      <c r="AC1823" s="360"/>
    </row>
    <row r="1824" spans="1:29" ht="17.25" customHeight="1" x14ac:dyDescent="0.25">
      <c r="A1824" s="345" t="str">
        <f t="shared" si="4664"/>
        <v>MS 402</v>
      </c>
      <c r="B1824" s="661">
        <f t="shared" ref="B1824:B1913" si="4717">IF(A1823=A1824,B1823+1,1)</f>
        <v>139</v>
      </c>
      <c r="C1824" s="661" t="str">
        <f t="shared" ref="C1824:C1913" si="4718">A1824&amp;"-"&amp;B1824</f>
        <v>MS 402-139</v>
      </c>
      <c r="D1824" s="346">
        <f t="shared" si="4598"/>
        <v>42300</v>
      </c>
      <c r="E1824" s="347">
        <v>7161849.8814000003</v>
      </c>
      <c r="F1824" s="348">
        <v>665744.69700000004</v>
      </c>
      <c r="G1824" s="348">
        <v>897.15499999999997</v>
      </c>
      <c r="H1824" s="355">
        <f t="shared" si="4704"/>
        <v>1.6650826059615926</v>
      </c>
      <c r="I1824" s="356">
        <f t="shared" si="4705"/>
        <v>13.006252337470963</v>
      </c>
      <c r="J1824" s="356">
        <f t="shared" si="4706"/>
        <v>-4.100000000005366</v>
      </c>
      <c r="K1824" s="356">
        <f t="shared" si="4707"/>
        <v>-23.400000000003729</v>
      </c>
      <c r="L1824" s="356">
        <f t="shared" si="4708"/>
        <v>0.11893447185439947</v>
      </c>
      <c r="M1824" s="356">
        <f t="shared" si="4709"/>
        <v>0.29285714285752612</v>
      </c>
      <c r="N1824" s="361" t="str">
        <f t="shared" si="4710"/>
        <v>OK</v>
      </c>
      <c r="O1824" s="361" t="str">
        <f t="shared" si="4711"/>
        <v>ATENÇÃO</v>
      </c>
      <c r="P1824" s="361" t="str">
        <f t="shared" si="4712"/>
        <v>COND. MIN.</v>
      </c>
      <c r="Q1824" s="361" t="str">
        <f t="shared" si="4604"/>
        <v>COND. MIN.</v>
      </c>
      <c r="R1824" s="625"/>
      <c r="S1824" s="625"/>
      <c r="T1824" s="625"/>
      <c r="U1824" s="625"/>
      <c r="V1824" s="356">
        <f t="shared" si="4605"/>
        <v>0.65000001341104507</v>
      </c>
      <c r="W1824" s="356">
        <f t="shared" si="4606"/>
        <v>-12.989999994169921</v>
      </c>
      <c r="X1824" s="361" t="str">
        <f t="shared" si="4713"/>
        <v>NORTE</v>
      </c>
      <c r="Y1824" s="361" t="str">
        <f t="shared" si="4714"/>
        <v>OESTE</v>
      </c>
      <c r="Z1824" s="361" t="str">
        <f t="shared" si="4715"/>
        <v>NOROESTE</v>
      </c>
      <c r="AA1824" s="358">
        <f t="shared" si="4610"/>
        <v>0.99846272098385858</v>
      </c>
      <c r="AB1824" s="359">
        <f t="shared" si="4716"/>
        <v>86.822616532777673</v>
      </c>
      <c r="AC1824" s="360"/>
    </row>
    <row r="1825" spans="1:29" ht="17.25" customHeight="1" x14ac:dyDescent="0.25">
      <c r="A1825" s="345" t="str">
        <f t="shared" si="4664"/>
        <v>MS 402</v>
      </c>
      <c r="B1825" s="661">
        <f t="shared" si="4717"/>
        <v>140</v>
      </c>
      <c r="C1825" s="661" t="str">
        <f t="shared" si="4718"/>
        <v>MS 402-140</v>
      </c>
      <c r="D1825" s="346">
        <f t="shared" si="4598"/>
        <v>42314</v>
      </c>
      <c r="E1825" s="347">
        <v>7161849.8820000002</v>
      </c>
      <c r="F1825" s="348">
        <v>665744.65769999998</v>
      </c>
      <c r="G1825" s="348">
        <v>897.16099999999994</v>
      </c>
      <c r="H1825" s="355">
        <f t="shared" ref="H1825" si="4719">SQRT((E1825-E1824)^2+(F1825-F1824)^2)*100</f>
        <v>3.9304579946672762</v>
      </c>
      <c r="I1825" s="356">
        <f t="shared" ref="I1825" si="4720">SQRT((E1825-$E$1807)^2+(F1825-$F$1807)^2)*100</f>
        <v>16.93489002089462</v>
      </c>
      <c r="J1825" s="356">
        <f t="shared" ref="J1825" si="4721">(G1825-G1824)*100</f>
        <v>0.59999999999718057</v>
      </c>
      <c r="K1825" s="356">
        <f t="shared" ref="K1825" si="4722">(G1825-$G$1807)*100</f>
        <v>-22.800000000006548</v>
      </c>
      <c r="L1825" s="356">
        <f t="shared" ref="L1825" si="4723">H1825/(D1825-D1824)</f>
        <v>0.28074699961909116</v>
      </c>
      <c r="M1825" s="356">
        <f t="shared" ref="M1825" si="4724">ABS(J1825/(D1825-D1824))</f>
        <v>4.285714285694147E-2</v>
      </c>
      <c r="N1825" s="361" t="str">
        <f t="shared" ref="N1825" si="4725">IF(L1825&lt;=0.25,"OK",IF(AND(0.25&lt;L1825,L1825&lt;=1),"ATENÇÃO",IF(AND(1&lt;L1825,L1825&lt;=4),"ALERTA",IF(AND(4&lt;L1825,L1825&lt;=14),"INTERVENÇÃO","PARALISAÇÃO"))))</f>
        <v>ATENÇÃO</v>
      </c>
      <c r="O1825" s="361" t="str">
        <f t="shared" ref="O1825" si="4726">IF(M1825&lt;=0.25,"OK",IF(AND(0.25&lt;M1825,M1825&lt;=1),"ATENÇÃO",IF(AND(1&lt;M1825,M1825&lt;=4),"ALERTA",IF(AND(4&lt;M1825,M1825&lt;=14),"INTERVENÇÃO","PARALISAÇÃO"))))</f>
        <v>OK</v>
      </c>
      <c r="P1825" s="361" t="str">
        <f t="shared" ref="P1825" si="4727">IF(L1825&lt;=1,"COND. MIN.",IF(AND(1&lt;L1825, L1825&lt;=2),"ATENÇÃO",IF(AND(2&lt;L1825,L1825&lt;=5),"ALERTA","INTERVENÇÃO")))</f>
        <v>COND. MIN.</v>
      </c>
      <c r="Q1825" s="361" t="str">
        <f t="shared" si="4604"/>
        <v>COND. MIN.</v>
      </c>
      <c r="R1825" s="625"/>
      <c r="S1825" s="625"/>
      <c r="T1825" s="625"/>
      <c r="U1825" s="625"/>
      <c r="V1825" s="356">
        <f t="shared" si="4605"/>
        <v>0.71000000461935997</v>
      </c>
      <c r="W1825" s="356">
        <f t="shared" si="4606"/>
        <v>-16.920000000391155</v>
      </c>
      <c r="X1825" s="361" t="str">
        <f t="shared" ref="X1825" si="4728">IF(V1825&gt;0,"NORTE","SUL")</f>
        <v>NORTE</v>
      </c>
      <c r="Y1825" s="361" t="str">
        <f t="shared" ref="Y1825" si="4729">IF(W1825&gt;0,"LESTE","OESTE")</f>
        <v>OESTE</v>
      </c>
      <c r="Z1825" s="361" t="str">
        <f t="shared" ref="Z1825" si="4730">IF(AND(X1825="SUL", Y1825="LESTE"),"SUDESTE", IF(AND(X1825="SUL", Y1825="OESTE"), "SUDOESTE", IF(AND(X1825="NORTE", Y1825="LESTE"), "NORDESTE", "NOROESTE")))</f>
        <v>NOROESTE</v>
      </c>
      <c r="AA1825" s="358">
        <f t="shared" si="4610"/>
        <v>0.9994093325457768</v>
      </c>
      <c r="AB1825" s="359">
        <f t="shared" ref="AB1825" si="4731">DEGREES(ASIN(AA1825))</f>
        <v>88.030615432076118</v>
      </c>
      <c r="AC1825" s="360"/>
    </row>
    <row r="1826" spans="1:29" ht="17.25" customHeight="1" x14ac:dyDescent="0.25">
      <c r="A1826" s="345" t="str">
        <f t="shared" si="4664"/>
        <v>MS 402</v>
      </c>
      <c r="B1826" s="661">
        <f t="shared" si="4717"/>
        <v>141</v>
      </c>
      <c r="C1826" s="661" t="str">
        <f t="shared" si="4718"/>
        <v>MS 402-141</v>
      </c>
      <c r="D1826" s="346">
        <f t="shared" si="4598"/>
        <v>42321</v>
      </c>
      <c r="E1826" s="347">
        <v>7161849.8778999997</v>
      </c>
      <c r="F1826" s="348">
        <v>665744.66780000005</v>
      </c>
      <c r="G1826" s="348">
        <v>897.15899999999999</v>
      </c>
      <c r="H1826" s="355">
        <f t="shared" ref="H1826:H1828" si="4732">SQRT((E1826-E1825)^2+(F1826-F1825)^2)*100</f>
        <v>1.0900458955624088</v>
      </c>
      <c r="I1826" s="356">
        <f t="shared" ref="I1826:I1828" si="4733">SQRT((E1826-$E$1807)^2+(F1826-$F$1807)^2)*100</f>
        <v>15.912828150775285</v>
      </c>
      <c r="J1826" s="356">
        <f t="shared" ref="J1826:J1828" si="4734">(G1826-G1825)*100</f>
        <v>-0.19999999999527063</v>
      </c>
      <c r="K1826" s="356">
        <f t="shared" ref="K1826:K1828" si="4735">(G1826-$G$1807)*100</f>
        <v>-23.000000000001819</v>
      </c>
      <c r="L1826" s="356">
        <f t="shared" ref="L1826:L1828" si="4736">H1826/(D1826-D1825)</f>
        <v>0.15572084222320126</v>
      </c>
      <c r="M1826" s="356">
        <f t="shared" ref="M1826:M1828" si="4737">ABS(J1826/(D1826-D1825))</f>
        <v>2.8571428570752948E-2</v>
      </c>
      <c r="N1826" s="361" t="str">
        <f t="shared" ref="N1826:N1828" si="4738">IF(L1826&lt;=0.25,"OK",IF(AND(0.25&lt;L1826,L1826&lt;=1),"ATENÇÃO",IF(AND(1&lt;L1826,L1826&lt;=4),"ALERTA",IF(AND(4&lt;L1826,L1826&lt;=14),"INTERVENÇÃO","PARALISAÇÃO"))))</f>
        <v>OK</v>
      </c>
      <c r="O1826" s="361" t="str">
        <f t="shared" ref="O1826:O1828" si="4739">IF(M1826&lt;=0.25,"OK",IF(AND(0.25&lt;M1826,M1826&lt;=1),"ATENÇÃO",IF(AND(1&lt;M1826,M1826&lt;=4),"ALERTA",IF(AND(4&lt;M1826,M1826&lt;=14),"INTERVENÇÃO","PARALISAÇÃO"))))</f>
        <v>OK</v>
      </c>
      <c r="P1826" s="361" t="str">
        <f t="shared" ref="P1826:P1828" si="4740">IF(L1826&lt;=1,"COND. MIN.",IF(AND(1&lt;L1826, L1826&lt;=2),"ATENÇÃO",IF(AND(2&lt;L1826,L1826&lt;=5),"ALERTA","INTERVENÇÃO")))</f>
        <v>COND. MIN.</v>
      </c>
      <c r="Q1826" s="361" t="str">
        <f t="shared" si="4604"/>
        <v>COND. MIN.</v>
      </c>
      <c r="R1826" s="625"/>
      <c r="S1826" s="625"/>
      <c r="T1826" s="625"/>
      <c r="U1826" s="625"/>
      <c r="V1826" s="356">
        <f t="shared" si="4605"/>
        <v>0.29999995604157448</v>
      </c>
      <c r="W1826" s="356">
        <f t="shared" si="4606"/>
        <v>-15.909999993164092</v>
      </c>
      <c r="X1826" s="361" t="str">
        <f t="shared" ref="X1826:X1828" si="4741">IF(V1826&gt;0,"NORTE","SUL")</f>
        <v>NORTE</v>
      </c>
      <c r="Y1826" s="361" t="str">
        <f t="shared" ref="Y1826:Y1828" si="4742">IF(W1826&gt;0,"LESTE","OESTE")</f>
        <v>OESTE</v>
      </c>
      <c r="Z1826" s="361" t="str">
        <f t="shared" ref="Z1826:Z1828" si="4743">IF(AND(X1826="SUL", Y1826="LESTE"),"SUDESTE", IF(AND(X1826="SUL", Y1826="OESTE"), "SUDOESTE", IF(AND(X1826="NORTE", Y1826="LESTE"), "NORDESTE", "NOROESTE")))</f>
        <v>NOROESTE</v>
      </c>
      <c r="AA1826" s="358">
        <f t="shared" si="4610"/>
        <v>1</v>
      </c>
      <c r="AB1826" s="359">
        <f t="shared" ref="AB1826:AB1828" si="4744">DEGREES(ASIN(AA1826))</f>
        <v>90</v>
      </c>
      <c r="AC1826" s="360"/>
    </row>
    <row r="1827" spans="1:29" ht="17.25" customHeight="1" x14ac:dyDescent="0.25">
      <c r="A1827" s="345" t="str">
        <f t="shared" si="4664"/>
        <v>MS 402</v>
      </c>
      <c r="B1827" s="661">
        <f t="shared" si="4717"/>
        <v>142</v>
      </c>
      <c r="C1827" s="661" t="str">
        <f t="shared" si="4718"/>
        <v>MS 402-142</v>
      </c>
      <c r="D1827" s="346">
        <f t="shared" si="4598"/>
        <v>42328</v>
      </c>
      <c r="E1827" s="347">
        <v>7161849.9066000003</v>
      </c>
      <c r="F1827" s="348">
        <v>665744.67020000005</v>
      </c>
      <c r="G1827" s="348">
        <v>897.149</v>
      </c>
      <c r="H1827" s="355">
        <f t="shared" si="4732"/>
        <v>2.8800174214753844</v>
      </c>
      <c r="I1827" s="356">
        <f t="shared" si="4733"/>
        <v>15.987426306293381</v>
      </c>
      <c r="J1827" s="356">
        <f t="shared" si="4734"/>
        <v>-0.99999999999909051</v>
      </c>
      <c r="K1827" s="356">
        <f t="shared" si="4735"/>
        <v>-24.000000000000909</v>
      </c>
      <c r="L1827" s="356">
        <f t="shared" si="4736"/>
        <v>0.41143106021076919</v>
      </c>
      <c r="M1827" s="356">
        <f t="shared" si="4737"/>
        <v>0.14285714285701293</v>
      </c>
      <c r="N1827" s="361" t="str">
        <f t="shared" si="4738"/>
        <v>ATENÇÃO</v>
      </c>
      <c r="O1827" s="361" t="str">
        <f t="shared" si="4739"/>
        <v>OK</v>
      </c>
      <c r="P1827" s="361" t="str">
        <f t="shared" si="4740"/>
        <v>COND. MIN.</v>
      </c>
      <c r="Q1827" s="361" t="str">
        <f t="shared" si="4604"/>
        <v>COND. MIN.</v>
      </c>
      <c r="R1827" s="625"/>
      <c r="S1827" s="625"/>
      <c r="T1827" s="625"/>
      <c r="U1827" s="625"/>
      <c r="V1827" s="356">
        <f t="shared" si="4605"/>
        <v>3.1700000166893005</v>
      </c>
      <c r="W1827" s="356">
        <f t="shared" si="4606"/>
        <v>-15.669999993406236</v>
      </c>
      <c r="X1827" s="361" t="str">
        <f t="shared" si="4741"/>
        <v>NORTE</v>
      </c>
      <c r="Y1827" s="361" t="str">
        <f t="shared" si="4742"/>
        <v>OESTE</v>
      </c>
      <c r="Z1827" s="361" t="str">
        <f t="shared" si="4743"/>
        <v>NOROESTE</v>
      </c>
      <c r="AA1827" s="358">
        <f t="shared" si="4610"/>
        <v>0.97998749218261416</v>
      </c>
      <c r="AB1827" s="359">
        <f t="shared" si="4744"/>
        <v>78.518058325290781</v>
      </c>
      <c r="AC1827" s="360"/>
    </row>
    <row r="1828" spans="1:29" ht="17.25" customHeight="1" x14ac:dyDescent="0.25">
      <c r="A1828" s="345" t="str">
        <f t="shared" si="4664"/>
        <v>MS 402</v>
      </c>
      <c r="B1828" s="661">
        <f t="shared" si="4717"/>
        <v>143</v>
      </c>
      <c r="C1828" s="661" t="str">
        <f t="shared" si="4718"/>
        <v>MS 402-143</v>
      </c>
      <c r="D1828" s="346">
        <f t="shared" si="4598"/>
        <v>42335</v>
      </c>
      <c r="E1828" s="347">
        <v>7161849.8833999997</v>
      </c>
      <c r="F1828" s="348">
        <v>665744.65110000002</v>
      </c>
      <c r="G1828" s="348">
        <v>897.13699999999994</v>
      </c>
      <c r="H1828" s="355">
        <f t="shared" si="4732"/>
        <v>3.0050790851913924</v>
      </c>
      <c r="I1828" s="356">
        <f t="shared" si="4733"/>
        <v>17.600536918179948</v>
      </c>
      <c r="J1828" s="356">
        <f t="shared" si="4734"/>
        <v>-1.2000000000057298</v>
      </c>
      <c r="K1828" s="356">
        <f t="shared" si="4735"/>
        <v>-25.200000000006639</v>
      </c>
      <c r="L1828" s="356">
        <f t="shared" si="4736"/>
        <v>0.42929701217019894</v>
      </c>
      <c r="M1828" s="356">
        <f t="shared" si="4737"/>
        <v>0.17142857142938997</v>
      </c>
      <c r="N1828" s="361" t="str">
        <f t="shared" si="4738"/>
        <v>ATENÇÃO</v>
      </c>
      <c r="O1828" s="361" t="str">
        <f t="shared" si="4739"/>
        <v>OK</v>
      </c>
      <c r="P1828" s="361" t="str">
        <f t="shared" si="4740"/>
        <v>COND. MIN.</v>
      </c>
      <c r="Q1828" s="361" t="str">
        <f t="shared" si="4604"/>
        <v>COND. MIN.</v>
      </c>
      <c r="R1828" s="625"/>
      <c r="S1828" s="625"/>
      <c r="T1828" s="625"/>
      <c r="U1828" s="625"/>
      <c r="V1828" s="356">
        <f t="shared" si="4605"/>
        <v>0.84999995306134224</v>
      </c>
      <c r="W1828" s="356">
        <f t="shared" si="4606"/>
        <v>-17.579999996814877</v>
      </c>
      <c r="X1828" s="361" t="str">
        <f t="shared" si="4741"/>
        <v>NORTE</v>
      </c>
      <c r="Y1828" s="361" t="str">
        <f t="shared" si="4742"/>
        <v>OESTE</v>
      </c>
      <c r="Z1828" s="361" t="str">
        <f t="shared" si="4743"/>
        <v>NOROESTE</v>
      </c>
      <c r="AA1828" s="358">
        <f t="shared" si="4610"/>
        <v>0.99886363636363618</v>
      </c>
      <c r="AB1828" s="359">
        <f t="shared" si="4744"/>
        <v>87.268272157624921</v>
      </c>
      <c r="AC1828" s="360"/>
    </row>
    <row r="1829" spans="1:29" ht="17.25" customHeight="1" x14ac:dyDescent="0.25">
      <c r="A1829" s="345" t="str">
        <f t="shared" si="4664"/>
        <v>MS 402</v>
      </c>
      <c r="B1829" s="661"/>
      <c r="C1829" s="661"/>
      <c r="D1829" s="346">
        <f t="shared" si="4598"/>
        <v>42342</v>
      </c>
      <c r="E1829" s="347">
        <v>7161849.8848999999</v>
      </c>
      <c r="F1829" s="348">
        <v>665744.64309999999</v>
      </c>
      <c r="G1829" s="348">
        <v>897.12800000000004</v>
      </c>
      <c r="H1829" s="355">
        <f t="shared" ref="H1829" si="4745">SQRT((E1829-E1828)^2+(F1829-F1828)^2)*100</f>
        <v>0.81394103735679679</v>
      </c>
      <c r="I1829" s="356">
        <f t="shared" ref="I1829" si="4746">SQRT((E1829-$E$1807)^2+(F1829-$F$1807)^2)*100</f>
        <v>18.407183379082966</v>
      </c>
      <c r="J1829" s="356">
        <f t="shared" ref="J1829" si="4747">(G1829-G1828)*100</f>
        <v>-0.89999999999008651</v>
      </c>
      <c r="K1829" s="356">
        <f t="shared" ref="K1829" si="4748">(G1829-$G$1807)*100</f>
        <v>-26.099999999996726</v>
      </c>
      <c r="L1829" s="356">
        <f t="shared" ref="L1829" si="4749">H1829/(D1829-D1828)</f>
        <v>0.11627729105097097</v>
      </c>
      <c r="M1829" s="356">
        <f t="shared" ref="M1829" si="4750">ABS(J1829/(D1829-D1828))</f>
        <v>0.12857142857001236</v>
      </c>
      <c r="N1829" s="361" t="str">
        <f t="shared" ref="N1829" si="4751">IF(L1829&lt;=0.25,"OK",IF(AND(0.25&lt;L1829,L1829&lt;=1),"ATENÇÃO",IF(AND(1&lt;L1829,L1829&lt;=4),"ALERTA",IF(AND(4&lt;L1829,L1829&lt;=14),"INTERVENÇÃO","PARALISAÇÃO"))))</f>
        <v>OK</v>
      </c>
      <c r="O1829" s="361" t="str">
        <f t="shared" ref="O1829" si="4752">IF(M1829&lt;=0.25,"OK",IF(AND(0.25&lt;M1829,M1829&lt;=1),"ATENÇÃO",IF(AND(1&lt;M1829,M1829&lt;=4),"ALERTA",IF(AND(4&lt;M1829,M1829&lt;=14),"INTERVENÇÃO","PARALISAÇÃO"))))</f>
        <v>OK</v>
      </c>
      <c r="P1829" s="361" t="str">
        <f t="shared" ref="P1829" si="4753">IF(L1829&lt;=1,"COND. MIN.",IF(AND(1&lt;L1829, L1829&lt;=2),"ATENÇÃO",IF(AND(2&lt;L1829,L1829&lt;=5),"ALERTA","INTERVENÇÃO")))</f>
        <v>COND. MIN.</v>
      </c>
      <c r="Q1829" s="361" t="str">
        <f t="shared" si="4604"/>
        <v>COND. MIN.</v>
      </c>
      <c r="R1829" s="625"/>
      <c r="S1829" s="625"/>
      <c r="T1829" s="625"/>
      <c r="U1829" s="625"/>
      <c r="V1829" s="356">
        <f t="shared" si="4605"/>
        <v>0.99999997764825821</v>
      </c>
      <c r="W1829" s="356">
        <f t="shared" si="4606"/>
        <v>-18.379999999888241</v>
      </c>
      <c r="X1829" s="361" t="str">
        <f t="shared" ref="X1829" si="4754">IF(V1829&gt;0,"NORTE","SUL")</f>
        <v>NORTE</v>
      </c>
      <c r="Y1829" s="361" t="str">
        <f t="shared" ref="Y1829" si="4755">IF(W1829&gt;0,"LESTE","OESTE")</f>
        <v>OESTE</v>
      </c>
      <c r="Z1829" s="361" t="str">
        <f t="shared" ref="Z1829" si="4756">IF(AND(X1829="SUL", Y1829="LESTE"),"SUDESTE", IF(AND(X1829="SUL", Y1829="OESTE"), "SUDOESTE", IF(AND(X1829="NORTE", Y1829="LESTE"), "NORDESTE", "NOROESTE")))</f>
        <v>NOROESTE</v>
      </c>
      <c r="AA1829" s="358">
        <f t="shared" si="4610"/>
        <v>0.99837045084193365</v>
      </c>
      <c r="AB1829" s="359">
        <f t="shared" ref="AB1829" si="4757">DEGREES(ASIN(AA1829))</f>
        <v>86.728624805144293</v>
      </c>
      <c r="AC1829" s="360"/>
    </row>
    <row r="1830" spans="1:29" ht="17.25" customHeight="1" x14ac:dyDescent="0.25">
      <c r="A1830" s="345" t="str">
        <f t="shared" si="4664"/>
        <v>MS 402</v>
      </c>
      <c r="B1830" s="661"/>
      <c r="C1830" s="661"/>
      <c r="D1830" s="346">
        <f t="shared" si="4598"/>
        <v>42349</v>
      </c>
      <c r="E1830" s="347">
        <v>7161849.8823999995</v>
      </c>
      <c r="F1830" s="348">
        <v>665744.59030000004</v>
      </c>
      <c r="G1830" s="348">
        <v>897.12199999999996</v>
      </c>
      <c r="H1830" s="355">
        <f t="shared" ref="H1830:H1833" si="4758">SQRT((E1830-E1829)^2+(F1830-F1829)^2)*100</f>
        <v>5.2859152437618819</v>
      </c>
      <c r="I1830" s="356">
        <f t="shared" ref="I1830:I1833" si="4759">SQRT((E1830-$E$1807)^2+(F1830-$F$1807)^2)*100</f>
        <v>23.671884159222206</v>
      </c>
      <c r="J1830" s="356">
        <f t="shared" ref="J1830:J1833" si="4760">(G1830-G1829)*100</f>
        <v>-0.60000000000854925</v>
      </c>
      <c r="K1830" s="356">
        <f t="shared" ref="K1830:K1833" si="4761">(G1830-$G$1807)*100</f>
        <v>-26.700000000005275</v>
      </c>
      <c r="L1830" s="356">
        <f t="shared" ref="L1830:L1833" si="4762">H1830/(D1830-D1829)</f>
        <v>0.75513074910884026</v>
      </c>
      <c r="M1830" s="356">
        <f t="shared" ref="M1830:M1833" si="4763">ABS(J1830/(D1830-D1829))</f>
        <v>8.571428571550703E-2</v>
      </c>
      <c r="N1830" s="361" t="str">
        <f t="shared" ref="N1830:N1833" si="4764">IF(L1830&lt;=0.25,"OK",IF(AND(0.25&lt;L1830,L1830&lt;=1),"ATENÇÃO",IF(AND(1&lt;L1830,L1830&lt;=4),"ALERTA",IF(AND(4&lt;L1830,L1830&lt;=14),"INTERVENÇÃO","PARALISAÇÃO"))))</f>
        <v>ATENÇÃO</v>
      </c>
      <c r="O1830" s="361" t="str">
        <f t="shared" ref="O1830:O1833" si="4765">IF(M1830&lt;=0.25,"OK",IF(AND(0.25&lt;M1830,M1830&lt;=1),"ATENÇÃO",IF(AND(1&lt;M1830,M1830&lt;=4),"ALERTA",IF(AND(4&lt;M1830,M1830&lt;=14),"INTERVENÇÃO","PARALISAÇÃO"))))</f>
        <v>OK</v>
      </c>
      <c r="P1830" s="361" t="str">
        <f t="shared" ref="P1830:P1833" si="4766">IF(L1830&lt;=1,"COND. MIN.",IF(AND(1&lt;L1830, L1830&lt;=2),"ATENÇÃO",IF(AND(2&lt;L1830,L1830&lt;=5),"ALERTA","INTERVENÇÃO")))</f>
        <v>COND. MIN.</v>
      </c>
      <c r="Q1830" s="361" t="str">
        <f t="shared" si="4604"/>
        <v>COND. MIN.</v>
      </c>
      <c r="R1830" s="625"/>
      <c r="S1830" s="625"/>
      <c r="T1830" s="625"/>
      <c r="U1830" s="625"/>
      <c r="V1830" s="356">
        <f t="shared" si="4605"/>
        <v>0.74999993667006493</v>
      </c>
      <c r="W1830" s="356">
        <f t="shared" si="4606"/>
        <v>-23.659999994561076</v>
      </c>
      <c r="X1830" s="361" t="str">
        <f t="shared" ref="X1830:X1833" si="4767">IF(V1830&gt;0,"NORTE","SUL")</f>
        <v>NORTE</v>
      </c>
      <c r="Y1830" s="361" t="str">
        <f t="shared" ref="Y1830:Y1833" si="4768">IF(W1830&gt;0,"LESTE","OESTE")</f>
        <v>OESTE</v>
      </c>
      <c r="Z1830" s="361" t="str">
        <f t="shared" ref="Z1830:Z1833" si="4769">IF(AND(X1830="SUL", Y1830="LESTE"),"SUDESTE", IF(AND(X1830="SUL", Y1830="OESTE"), "SUDOESTE", IF(AND(X1830="NORTE", Y1830="LESTE"), "NORDESTE", "NOROESTE")))</f>
        <v>NOROESTE</v>
      </c>
      <c r="AA1830" s="358">
        <f t="shared" si="4610"/>
        <v>0.99957752429235314</v>
      </c>
      <c r="AB1830" s="359">
        <f t="shared" ref="AB1830:AB1833" si="4770">DEGREES(ASIN(AA1830))</f>
        <v>88.33446488931034</v>
      </c>
      <c r="AC1830" s="360"/>
    </row>
    <row r="1831" spans="1:29" ht="17.25" customHeight="1" x14ac:dyDescent="0.25">
      <c r="A1831" s="345" t="str">
        <f t="shared" si="4664"/>
        <v>MS 402</v>
      </c>
      <c r="B1831" s="661"/>
      <c r="C1831" s="661"/>
      <c r="D1831" s="346">
        <f t="shared" si="4598"/>
        <v>42356</v>
      </c>
      <c r="E1831" s="347">
        <v>7161849.8886000002</v>
      </c>
      <c r="F1831" s="348">
        <v>665744.6237</v>
      </c>
      <c r="G1831" s="348">
        <v>897.10400000000004</v>
      </c>
      <c r="H1831" s="355">
        <f t="shared" si="4758"/>
        <v>3.397057557774315</v>
      </c>
      <c r="I1831" s="356">
        <f t="shared" si="4759"/>
        <v>20.366131197608354</v>
      </c>
      <c r="J1831" s="356">
        <f t="shared" si="4760"/>
        <v>-1.7999999999915417</v>
      </c>
      <c r="K1831" s="356">
        <f t="shared" si="4761"/>
        <v>-28.499999999996817</v>
      </c>
      <c r="L1831" s="356">
        <f t="shared" si="4762"/>
        <v>0.48529393682490213</v>
      </c>
      <c r="M1831" s="356">
        <f t="shared" si="4763"/>
        <v>0.25714285714164881</v>
      </c>
      <c r="N1831" s="361" t="str">
        <f t="shared" si="4764"/>
        <v>ATENÇÃO</v>
      </c>
      <c r="O1831" s="361" t="str">
        <f t="shared" si="4765"/>
        <v>ATENÇÃO</v>
      </c>
      <c r="P1831" s="361" t="str">
        <f t="shared" si="4766"/>
        <v>COND. MIN.</v>
      </c>
      <c r="Q1831" s="361" t="str">
        <f t="shared" si="4604"/>
        <v>COND. MIN.</v>
      </c>
      <c r="R1831" s="625"/>
      <c r="S1831" s="625"/>
      <c r="T1831" s="625"/>
      <c r="U1831" s="625"/>
      <c r="V1831" s="356">
        <f t="shared" si="4605"/>
        <v>1.3700000010430813</v>
      </c>
      <c r="W1831" s="356">
        <f t="shared" si="4606"/>
        <v>-20.319999998901039</v>
      </c>
      <c r="X1831" s="361" t="str">
        <f t="shared" si="4767"/>
        <v>NORTE</v>
      </c>
      <c r="Y1831" s="361" t="str">
        <f t="shared" si="4768"/>
        <v>OESTE</v>
      </c>
      <c r="Z1831" s="361" t="str">
        <f t="shared" si="4769"/>
        <v>NOROESTE</v>
      </c>
      <c r="AA1831" s="358">
        <f t="shared" si="4610"/>
        <v>0.99754540991654395</v>
      </c>
      <c r="AB1831" s="359">
        <f t="shared" si="4770"/>
        <v>85.984718549434206</v>
      </c>
      <c r="AC1831" s="360"/>
    </row>
    <row r="1832" spans="1:29" ht="17.25" customHeight="1" x14ac:dyDescent="0.25">
      <c r="A1832" s="345" t="str">
        <f t="shared" si="4664"/>
        <v>MS 402</v>
      </c>
      <c r="B1832" s="661"/>
      <c r="C1832" s="661"/>
      <c r="D1832" s="346">
        <f t="shared" si="4598"/>
        <v>42369</v>
      </c>
      <c r="E1832" s="347">
        <v>7161849.8969999999</v>
      </c>
      <c r="F1832" s="348">
        <v>665744.5932</v>
      </c>
      <c r="G1832" s="348">
        <v>897.08799999999997</v>
      </c>
      <c r="H1832" s="355">
        <f t="shared" si="4758"/>
        <v>3.1635581147981164</v>
      </c>
      <c r="I1832" s="356">
        <f t="shared" si="4759"/>
        <v>23.474262497262593</v>
      </c>
      <c r="J1832" s="356">
        <f t="shared" si="4760"/>
        <v>-1.6000000000076398</v>
      </c>
      <c r="K1832" s="356">
        <f t="shared" si="4761"/>
        <v>-30.100000000004457</v>
      </c>
      <c r="L1832" s="356">
        <f t="shared" si="4762"/>
        <v>0.24335062421523973</v>
      </c>
      <c r="M1832" s="356">
        <f t="shared" si="4763"/>
        <v>0.12307692307751075</v>
      </c>
      <c r="N1832" s="361" t="str">
        <f t="shared" si="4764"/>
        <v>OK</v>
      </c>
      <c r="O1832" s="361" t="str">
        <f t="shared" si="4765"/>
        <v>OK</v>
      </c>
      <c r="P1832" s="361" t="str">
        <f t="shared" si="4766"/>
        <v>COND. MIN.</v>
      </c>
      <c r="Q1832" s="361" t="str">
        <f t="shared" si="4604"/>
        <v>COND. MIN.</v>
      </c>
      <c r="R1832" s="625"/>
      <c r="S1832" s="625"/>
      <c r="T1832" s="625"/>
      <c r="U1832" s="625"/>
      <c r="V1832" s="356">
        <f t="shared" si="4605"/>
        <v>2.2099999710917473</v>
      </c>
      <c r="W1832" s="356">
        <f t="shared" si="4606"/>
        <v>-23.369999998249114</v>
      </c>
      <c r="X1832" s="361" t="str">
        <f t="shared" si="4767"/>
        <v>NORTE</v>
      </c>
      <c r="Y1832" s="361" t="str">
        <f t="shared" si="4768"/>
        <v>OESTE</v>
      </c>
      <c r="Z1832" s="361" t="str">
        <f t="shared" si="4769"/>
        <v>NOROESTE</v>
      </c>
      <c r="AA1832" s="358">
        <f t="shared" si="4610"/>
        <v>0.99573924158500227</v>
      </c>
      <c r="AB1832" s="359">
        <f t="shared" si="4770"/>
        <v>84.709028672637459</v>
      </c>
      <c r="AC1832" s="360"/>
    </row>
    <row r="1833" spans="1:29" ht="15" customHeight="1" x14ac:dyDescent="0.25">
      <c r="A1833" s="345" t="str">
        <f t="shared" si="4664"/>
        <v>MS 402</v>
      </c>
      <c r="B1833" s="661"/>
      <c r="C1833" s="661"/>
      <c r="D1833" s="346">
        <f t="shared" si="4598"/>
        <v>42377</v>
      </c>
      <c r="E1833" s="347">
        <v>7161849.8754000003</v>
      </c>
      <c r="F1833" s="348">
        <v>665744.61289999995</v>
      </c>
      <c r="G1833" s="348">
        <v>897.08600000000001</v>
      </c>
      <c r="H1833" s="355">
        <f t="shared" si="4758"/>
        <v>2.923439723767534</v>
      </c>
      <c r="I1833" s="356">
        <f t="shared" si="4759"/>
        <v>21.400058414786532</v>
      </c>
      <c r="J1833" s="356">
        <f t="shared" si="4760"/>
        <v>-0.19999999999527063</v>
      </c>
      <c r="K1833" s="356">
        <f t="shared" si="4761"/>
        <v>-30.299999999999727</v>
      </c>
      <c r="L1833" s="356">
        <f t="shared" si="4762"/>
        <v>0.36542996547094175</v>
      </c>
      <c r="M1833" s="356">
        <f t="shared" si="4763"/>
        <v>2.4999999999408828E-2</v>
      </c>
      <c r="N1833" s="361" t="str">
        <f t="shared" si="4764"/>
        <v>ATENÇÃO</v>
      </c>
      <c r="O1833" s="361" t="str">
        <f t="shared" si="4765"/>
        <v>OK</v>
      </c>
      <c r="P1833" s="361" t="str">
        <f t="shared" si="4766"/>
        <v>COND. MIN.</v>
      </c>
      <c r="Q1833" s="361" t="str">
        <f t="shared" si="4604"/>
        <v>COND. MIN.</v>
      </c>
      <c r="R1833" s="625"/>
      <c r="S1833" s="625"/>
      <c r="T1833" s="625"/>
      <c r="U1833" s="625"/>
      <c r="V1833" s="356">
        <f t="shared" si="4605"/>
        <v>5.0000008195638657E-2</v>
      </c>
      <c r="W1833" s="356">
        <f t="shared" si="4606"/>
        <v>-21.400000003632158</v>
      </c>
      <c r="X1833" s="361" t="str">
        <f t="shared" si="4767"/>
        <v>NORTE</v>
      </c>
      <c r="Y1833" s="361" t="str">
        <f t="shared" si="4768"/>
        <v>OESTE</v>
      </c>
      <c r="Z1833" s="361" t="str">
        <f t="shared" si="4769"/>
        <v>NOROESTE</v>
      </c>
      <c r="AA1833" s="358">
        <f t="shared" si="4610"/>
        <v>1</v>
      </c>
      <c r="AB1833" s="359">
        <f t="shared" si="4770"/>
        <v>90</v>
      </c>
      <c r="AC1833" s="360"/>
    </row>
    <row r="1834" spans="1:29" ht="15" customHeight="1" x14ac:dyDescent="0.25">
      <c r="A1834" s="345" t="str">
        <f t="shared" si="4664"/>
        <v>MS 402</v>
      </c>
      <c r="B1834" s="661"/>
      <c r="C1834" s="661"/>
      <c r="D1834" s="346">
        <f t="shared" si="4598"/>
        <v>42384</v>
      </c>
      <c r="E1834" s="347">
        <v>7161849.8799000001</v>
      </c>
      <c r="F1834" s="348">
        <v>665744.60470000003</v>
      </c>
      <c r="G1834" s="348">
        <v>897.07600000000002</v>
      </c>
      <c r="H1834" s="355">
        <f t="shared" ref="H1834:H1875" si="4771">SQRT((E1834-E1833)^2+(F1834-F1833)^2)*100</f>
        <v>0.93536087691957859</v>
      </c>
      <c r="I1834" s="356">
        <f t="shared" ref="I1834:I1875" si="4772">SQRT((E1834-$E$1807)^2+(F1834-$F$1807)^2)*100</f>
        <v>22.225624846372341</v>
      </c>
      <c r="J1834" s="356">
        <f t="shared" ref="J1834:J1875" si="4773">(G1834-G1833)*100</f>
        <v>-0.99999999999909051</v>
      </c>
      <c r="K1834" s="356">
        <f t="shared" ref="K1834:K1875" si="4774">(G1834-$G$1807)*100</f>
        <v>-31.299999999998818</v>
      </c>
      <c r="L1834" s="356">
        <f t="shared" ref="L1834:L1875" si="4775">H1834/(D1834-D1833)</f>
        <v>0.13362298241708265</v>
      </c>
      <c r="M1834" s="356">
        <f t="shared" ref="M1834:M1875" si="4776">ABS(J1834/(D1834-D1833))</f>
        <v>0.14285714285701293</v>
      </c>
      <c r="N1834" s="361" t="str">
        <f t="shared" ref="N1834:N1844" si="4777">IF(L1834&lt;=0.25,"OK",IF(AND(0.25&lt;L1834,L1834&lt;=1),"ATENÇÃO",IF(AND(1&lt;L1834,L1834&lt;=4),"ALERTA",IF(AND(4&lt;L1834,L1834&lt;=14),"INTERVENÇÃO","PARALISAÇÃO"))))</f>
        <v>OK</v>
      </c>
      <c r="O1834" s="361" t="str">
        <f t="shared" ref="O1834:O1844" si="4778">IF(M1834&lt;=0.25,"OK",IF(AND(0.25&lt;M1834,M1834&lt;=1),"ATENÇÃO",IF(AND(1&lt;M1834,M1834&lt;=4),"ALERTA",IF(AND(4&lt;M1834,M1834&lt;=14),"INTERVENÇÃO","PARALISAÇÃO"))))</f>
        <v>OK</v>
      </c>
      <c r="P1834" s="361" t="str">
        <f t="shared" ref="P1834:P1847" si="4779">IF(L1834&lt;=1,"COND. MIN.",IF(AND(1&lt;L1834, L1834&lt;=2),"ATENÇÃO",IF(AND(2&lt;L1834,L1834&lt;=5),"ALERTA","INTERVENÇÃO")))</f>
        <v>COND. MIN.</v>
      </c>
      <c r="Q1834" s="361" t="str">
        <f t="shared" si="4604"/>
        <v>COND. MIN.</v>
      </c>
      <c r="R1834" s="625"/>
      <c r="S1834" s="625"/>
      <c r="T1834" s="625"/>
      <c r="U1834" s="625"/>
      <c r="V1834" s="356">
        <f t="shared" si="4605"/>
        <v>0.4999999888241291</v>
      </c>
      <c r="W1834" s="356">
        <f t="shared" si="4606"/>
        <v>-22.219999996013939</v>
      </c>
      <c r="X1834" s="361" t="str">
        <f t="shared" ref="X1834:X1875" si="4780">IF(V1834&gt;0,"NORTE","SUL")</f>
        <v>NORTE</v>
      </c>
      <c r="Y1834" s="361" t="str">
        <f t="shared" ref="Y1834:Y1875" si="4781">IF(W1834&gt;0,"LESTE","OESTE")</f>
        <v>OESTE</v>
      </c>
      <c r="Z1834" s="361" t="str">
        <f t="shared" ref="Z1834:Z1875" si="4782">IF(AND(X1834="SUL", Y1834="LESTE"),"SUDESTE", IF(AND(X1834="SUL", Y1834="OESTE"), "SUDOESTE", IF(AND(X1834="NORTE", Y1834="LESTE"), "NORDESTE", "NOROESTE")))</f>
        <v>NOROESTE</v>
      </c>
      <c r="AA1834" s="358">
        <f t="shared" si="4610"/>
        <v>0.99955015744489417</v>
      </c>
      <c r="AB1834" s="359">
        <f t="shared" ref="AB1834:AB1844" si="4783">DEGREES(ASIN(AA1834))</f>
        <v>88.281362908064096</v>
      </c>
      <c r="AC1834" s="360"/>
    </row>
    <row r="1835" spans="1:29" ht="15" customHeight="1" x14ac:dyDescent="0.25">
      <c r="A1835" s="345" t="str">
        <f>A1828</f>
        <v>MS 402</v>
      </c>
      <c r="B1835" s="661">
        <f>IF(A1828=A1835,B1828+1,1)</f>
        <v>144</v>
      </c>
      <c r="C1835" s="661" t="str">
        <f t="shared" si="4718"/>
        <v>MS 402-144</v>
      </c>
      <c r="D1835" s="346">
        <f t="shared" si="4598"/>
        <v>42391</v>
      </c>
      <c r="E1835" s="347">
        <v>7161849.8821</v>
      </c>
      <c r="F1835" s="348">
        <v>665744.58979999996</v>
      </c>
      <c r="G1835" s="348">
        <v>897.06200000000001</v>
      </c>
      <c r="H1835" s="355">
        <f t="shared" si="4771"/>
        <v>1.5061540490829448</v>
      </c>
      <c r="I1835" s="356">
        <f t="shared" si="4772"/>
        <v>23.720929579443414</v>
      </c>
      <c r="J1835" s="356">
        <f t="shared" si="4773"/>
        <v>-1.4000000000010004</v>
      </c>
      <c r="K1835" s="356">
        <f t="shared" si="4774"/>
        <v>-32.699999999999818</v>
      </c>
      <c r="L1835" s="356">
        <f t="shared" si="4775"/>
        <v>0.2151648641547064</v>
      </c>
      <c r="M1835" s="356">
        <f t="shared" si="4776"/>
        <v>0.20000000000014292</v>
      </c>
      <c r="N1835" s="361" t="str">
        <f t="shared" si="4777"/>
        <v>OK</v>
      </c>
      <c r="O1835" s="361" t="str">
        <f t="shared" si="4778"/>
        <v>OK</v>
      </c>
      <c r="P1835" s="361" t="str">
        <f t="shared" si="4779"/>
        <v>COND. MIN.</v>
      </c>
      <c r="Q1835" s="361" t="str">
        <f t="shared" si="4604"/>
        <v>COND. MIN.</v>
      </c>
      <c r="R1835" s="625"/>
      <c r="S1835" s="625"/>
      <c r="T1835" s="625"/>
      <c r="U1835" s="625"/>
      <c r="V1835" s="356">
        <f t="shared" si="4605"/>
        <v>0.71999998763203621</v>
      </c>
      <c r="W1835" s="356">
        <f t="shared" si="4606"/>
        <v>-23.710000002756715</v>
      </c>
      <c r="X1835" s="361" t="str">
        <f t="shared" si="4780"/>
        <v>NORTE</v>
      </c>
      <c r="Y1835" s="361" t="str">
        <f t="shared" si="4781"/>
        <v>OESTE</v>
      </c>
      <c r="Z1835" s="361" t="str">
        <f t="shared" si="4782"/>
        <v>NOROESTE</v>
      </c>
      <c r="AA1835" s="358">
        <f t="shared" si="4610"/>
        <v>0.9995784148397977</v>
      </c>
      <c r="AB1835" s="359">
        <f t="shared" si="4783"/>
        <v>88.336221351064623</v>
      </c>
      <c r="AC1835" s="360"/>
    </row>
    <row r="1836" spans="1:29" ht="15" customHeight="1" x14ac:dyDescent="0.25">
      <c r="A1836" s="345" t="str">
        <f t="shared" ref="A1836:A1844" si="4784">A1829</f>
        <v>MS 402</v>
      </c>
      <c r="B1836" s="661"/>
      <c r="C1836" s="661"/>
      <c r="D1836" s="346">
        <f t="shared" si="4598"/>
        <v>42398</v>
      </c>
      <c r="E1836" s="347">
        <v>7161849.8767999997</v>
      </c>
      <c r="F1836" s="348">
        <v>665744.571</v>
      </c>
      <c r="G1836" s="348">
        <v>897.05</v>
      </c>
      <c r="H1836" s="355">
        <f t="shared" si="4771"/>
        <v>1.9532792986223901</v>
      </c>
      <c r="I1836" s="356">
        <f t="shared" si="4772"/>
        <v>25.590705342530729</v>
      </c>
      <c r="J1836" s="356">
        <f t="shared" si="4773"/>
        <v>-1.2000000000057298</v>
      </c>
      <c r="K1836" s="356">
        <f t="shared" si="4774"/>
        <v>-33.900000000005548</v>
      </c>
      <c r="L1836" s="356">
        <f t="shared" si="4775"/>
        <v>0.2790398998031986</v>
      </c>
      <c r="M1836" s="356">
        <f t="shared" si="4776"/>
        <v>0.17142857142938997</v>
      </c>
      <c r="N1836" s="361" t="str">
        <f t="shared" si="4777"/>
        <v>ATENÇÃO</v>
      </c>
      <c r="O1836" s="361" t="str">
        <f t="shared" si="4778"/>
        <v>OK</v>
      </c>
      <c r="P1836" s="361" t="str">
        <f t="shared" si="4779"/>
        <v>COND. MIN.</v>
      </c>
      <c r="Q1836" s="361" t="str">
        <f t="shared" si="4604"/>
        <v>COND. MIN.</v>
      </c>
      <c r="R1836" s="625"/>
      <c r="S1836" s="625"/>
      <c r="T1836" s="625"/>
      <c r="U1836" s="625"/>
      <c r="V1836" s="356">
        <f t="shared" si="4605"/>
        <v>0.18999995663762093</v>
      </c>
      <c r="W1836" s="356">
        <f t="shared" si="4606"/>
        <v>-25.589999998919666</v>
      </c>
      <c r="X1836" s="361" t="str">
        <f t="shared" si="4780"/>
        <v>NORTE</v>
      </c>
      <c r="Y1836" s="361" t="str">
        <f t="shared" si="4781"/>
        <v>OESTE</v>
      </c>
      <c r="Z1836" s="361" t="str">
        <f t="shared" si="4782"/>
        <v>NOROESTE</v>
      </c>
      <c r="AA1836" s="358">
        <f t="shared" si="4610"/>
        <v>1</v>
      </c>
      <c r="AB1836" s="359">
        <f t="shared" si="4783"/>
        <v>90</v>
      </c>
      <c r="AC1836" s="360"/>
    </row>
    <row r="1837" spans="1:29" ht="17.25" customHeight="1" x14ac:dyDescent="0.25">
      <c r="A1837" s="345" t="str">
        <f t="shared" si="4784"/>
        <v>MS 402</v>
      </c>
      <c r="B1837" s="661"/>
      <c r="C1837" s="661"/>
      <c r="D1837" s="346">
        <f t="shared" si="4598"/>
        <v>42405</v>
      </c>
      <c r="E1837" s="347">
        <v>7161849.8832999999</v>
      </c>
      <c r="F1837" s="348">
        <v>665744.57039999997</v>
      </c>
      <c r="G1837" s="348">
        <v>897.05</v>
      </c>
      <c r="H1837" s="355">
        <f t="shared" si="4771"/>
        <v>0.65276337043092447</v>
      </c>
      <c r="I1837" s="356">
        <f t="shared" si="4772"/>
        <v>25.663750700948952</v>
      </c>
      <c r="J1837" s="356">
        <f t="shared" si="4773"/>
        <v>0</v>
      </c>
      <c r="K1837" s="356">
        <f t="shared" si="4774"/>
        <v>-33.900000000005548</v>
      </c>
      <c r="L1837" s="356">
        <f t="shared" si="4775"/>
        <v>9.3251910061560639E-2</v>
      </c>
      <c r="M1837" s="356">
        <f t="shared" si="4776"/>
        <v>0</v>
      </c>
      <c r="N1837" s="361" t="str">
        <f t="shared" si="4777"/>
        <v>OK</v>
      </c>
      <c r="O1837" s="361" t="str">
        <f t="shared" si="4778"/>
        <v>OK</v>
      </c>
      <c r="P1837" s="361" t="str">
        <f t="shared" si="4779"/>
        <v>COND. MIN.</v>
      </c>
      <c r="Q1837" s="361" t="str">
        <f t="shared" si="4604"/>
        <v>COND. MIN.</v>
      </c>
      <c r="R1837" s="625"/>
      <c r="S1837" s="625"/>
      <c r="T1837" s="625"/>
      <c r="U1837" s="625"/>
      <c r="V1837" s="356">
        <f t="shared" si="4605"/>
        <v>0.839999970048666</v>
      </c>
      <c r="W1837" s="356">
        <f t="shared" si="4606"/>
        <v>-25.650000001769513</v>
      </c>
      <c r="X1837" s="361" t="str">
        <f t="shared" si="4780"/>
        <v>NORTE</v>
      </c>
      <c r="Y1837" s="361" t="str">
        <f t="shared" si="4781"/>
        <v>OESTE</v>
      </c>
      <c r="Z1837" s="361" t="str">
        <f t="shared" si="4782"/>
        <v>NOROESTE</v>
      </c>
      <c r="AA1837" s="358">
        <f t="shared" si="4610"/>
        <v>0.99961028838659383</v>
      </c>
      <c r="AB1837" s="359">
        <f t="shared" si="4783"/>
        <v>88.400355749603676</v>
      </c>
      <c r="AC1837" s="360"/>
    </row>
    <row r="1838" spans="1:29" ht="17.25" customHeight="1" x14ac:dyDescent="0.25">
      <c r="A1838" s="345" t="str">
        <f t="shared" si="4784"/>
        <v>MS 402</v>
      </c>
      <c r="B1838" s="661"/>
      <c r="C1838" s="661"/>
      <c r="D1838" s="346">
        <f t="shared" si="4598"/>
        <v>42412</v>
      </c>
      <c r="E1838" s="347">
        <v>7161849.8937999997</v>
      </c>
      <c r="F1838" s="348">
        <v>665744.56680000003</v>
      </c>
      <c r="G1838" s="348">
        <v>897.029</v>
      </c>
      <c r="H1838" s="355">
        <f t="shared" si="4771"/>
        <v>1.1099999846034758</v>
      </c>
      <c r="I1838" s="356">
        <f t="shared" si="4772"/>
        <v>26.078577407589421</v>
      </c>
      <c r="J1838" s="356">
        <f t="shared" si="4773"/>
        <v>-2.0999999999958163</v>
      </c>
      <c r="K1838" s="356">
        <f t="shared" si="4774"/>
        <v>-36.000000000001364</v>
      </c>
      <c r="L1838" s="356">
        <f t="shared" si="4775"/>
        <v>0.15857142637192512</v>
      </c>
      <c r="M1838" s="356">
        <f t="shared" si="4776"/>
        <v>0.29999999999940236</v>
      </c>
      <c r="N1838" s="361" t="str">
        <f t="shared" si="4777"/>
        <v>OK</v>
      </c>
      <c r="O1838" s="361" t="str">
        <f t="shared" si="4778"/>
        <v>ATENÇÃO</v>
      </c>
      <c r="P1838" s="361" t="str">
        <f t="shared" si="4779"/>
        <v>COND. MIN.</v>
      </c>
      <c r="Q1838" s="361" t="str">
        <f t="shared" si="4604"/>
        <v>COND. MIN.</v>
      </c>
      <c r="R1838" s="625"/>
      <c r="S1838" s="625"/>
      <c r="T1838" s="625"/>
      <c r="U1838" s="625"/>
      <c r="V1838" s="356">
        <f t="shared" si="4605"/>
        <v>1.8899999558925629</v>
      </c>
      <c r="W1838" s="356">
        <f t="shared" si="4606"/>
        <v>-26.009999995585531</v>
      </c>
      <c r="X1838" s="361" t="str">
        <f t="shared" si="4780"/>
        <v>NORTE</v>
      </c>
      <c r="Y1838" s="361" t="str">
        <f t="shared" si="4781"/>
        <v>OESTE</v>
      </c>
      <c r="Z1838" s="361" t="str">
        <f t="shared" si="4782"/>
        <v>NOROESTE</v>
      </c>
      <c r="AA1838" s="358">
        <f t="shared" si="4610"/>
        <v>0.9973159509202455</v>
      </c>
      <c r="AB1838" s="359">
        <f t="shared" si="4783"/>
        <v>85.80115306115627</v>
      </c>
      <c r="AC1838" s="360"/>
    </row>
    <row r="1839" spans="1:29" ht="17.25" customHeight="1" x14ac:dyDescent="0.25">
      <c r="A1839" s="345" t="str">
        <f t="shared" si="4784"/>
        <v>MS 402</v>
      </c>
      <c r="B1839" s="661"/>
      <c r="C1839" s="661"/>
      <c r="D1839" s="346">
        <f t="shared" si="4598"/>
        <v>42419</v>
      </c>
      <c r="E1839" s="347">
        <v>7161849.898</v>
      </c>
      <c r="F1839" s="348">
        <v>665744.57889999996</v>
      </c>
      <c r="G1839" s="348">
        <v>897.02499999999998</v>
      </c>
      <c r="H1839" s="355">
        <f t="shared" si="4771"/>
        <v>1.2808200539768388</v>
      </c>
      <c r="I1839" s="356">
        <f t="shared" si="4772"/>
        <v>24.907350321710595</v>
      </c>
      <c r="J1839" s="356">
        <f t="shared" si="4773"/>
        <v>-0.40000000000190994</v>
      </c>
      <c r="K1839" s="356">
        <f t="shared" si="4774"/>
        <v>-36.400000000003274</v>
      </c>
      <c r="L1839" s="356">
        <f t="shared" si="4775"/>
        <v>0.1829742934252627</v>
      </c>
      <c r="M1839" s="356">
        <f t="shared" si="4776"/>
        <v>5.7142857143129992E-2</v>
      </c>
      <c r="N1839" s="361" t="str">
        <f t="shared" si="4777"/>
        <v>OK</v>
      </c>
      <c r="O1839" s="361" t="str">
        <f t="shared" si="4778"/>
        <v>OK</v>
      </c>
      <c r="P1839" s="361" t="str">
        <f t="shared" si="4779"/>
        <v>COND. MIN.</v>
      </c>
      <c r="Q1839" s="361" t="str">
        <f t="shared" si="4604"/>
        <v>COND. MIN.</v>
      </c>
      <c r="R1839" s="625"/>
      <c r="S1839" s="625"/>
      <c r="T1839" s="625"/>
      <c r="U1839" s="625"/>
      <c r="V1839" s="356">
        <f t="shared" si="4605"/>
        <v>2.3099999874830246</v>
      </c>
      <c r="W1839" s="356">
        <f t="shared" si="4606"/>
        <v>-24.800000002142042</v>
      </c>
      <c r="X1839" s="361" t="str">
        <f t="shared" si="4780"/>
        <v>NORTE</v>
      </c>
      <c r="Y1839" s="361" t="str">
        <f t="shared" si="4781"/>
        <v>OESTE</v>
      </c>
      <c r="Z1839" s="361" t="str">
        <f t="shared" si="4782"/>
        <v>NOROESTE</v>
      </c>
      <c r="AA1839" s="358">
        <f t="shared" si="4610"/>
        <v>0.99558410276997189</v>
      </c>
      <c r="AB1839" s="359">
        <f t="shared" si="4783"/>
        <v>84.613495149698835</v>
      </c>
      <c r="AC1839" s="360"/>
    </row>
    <row r="1840" spans="1:29" ht="17.25" customHeight="1" x14ac:dyDescent="0.25">
      <c r="A1840" s="345" t="str">
        <f t="shared" si="4784"/>
        <v>MS 402</v>
      </c>
      <c r="B1840" s="661"/>
      <c r="C1840" s="661"/>
      <c r="D1840" s="346">
        <f t="shared" si="4598"/>
        <v>42426</v>
      </c>
      <c r="E1840" s="347">
        <v>7161849.8696999997</v>
      </c>
      <c r="F1840" s="348">
        <v>665744.52509999997</v>
      </c>
      <c r="G1840" s="348">
        <v>897.01300000000003</v>
      </c>
      <c r="H1840" s="355">
        <f t="shared" si="4771"/>
        <v>6.0789226179083347</v>
      </c>
      <c r="I1840" s="356">
        <f t="shared" si="4772"/>
        <v>30.184479457899243</v>
      </c>
      <c r="J1840" s="356">
        <f t="shared" si="4773"/>
        <v>-1.1999999999943611</v>
      </c>
      <c r="K1840" s="356">
        <f t="shared" si="4774"/>
        <v>-37.599999999997635</v>
      </c>
      <c r="L1840" s="356">
        <f t="shared" si="4775"/>
        <v>0.86841751684404778</v>
      </c>
      <c r="M1840" s="356">
        <f t="shared" si="4776"/>
        <v>0.17142857142776588</v>
      </c>
      <c r="N1840" s="361" t="str">
        <f t="shared" si="4777"/>
        <v>ATENÇÃO</v>
      </c>
      <c r="O1840" s="361" t="str">
        <f t="shared" si="4778"/>
        <v>OK</v>
      </c>
      <c r="P1840" s="361" t="str">
        <f t="shared" si="4779"/>
        <v>COND. MIN.</v>
      </c>
      <c r="Q1840" s="361" t="str">
        <f t="shared" si="4604"/>
        <v>COND. MIN.</v>
      </c>
      <c r="R1840" s="625"/>
      <c r="S1840" s="625"/>
      <c r="T1840" s="625"/>
      <c r="U1840" s="625"/>
      <c r="V1840" s="356">
        <f t="shared" si="4605"/>
        <v>-0.52000004798173904</v>
      </c>
      <c r="W1840" s="356">
        <f t="shared" si="4606"/>
        <v>-30.180000001564622</v>
      </c>
      <c r="X1840" s="361" t="str">
        <f t="shared" si="4780"/>
        <v>SUL</v>
      </c>
      <c r="Y1840" s="361" t="str">
        <f t="shared" si="4781"/>
        <v>OESTE</v>
      </c>
      <c r="Z1840" s="361" t="str">
        <f t="shared" si="4782"/>
        <v>SUDOESTE</v>
      </c>
      <c r="AA1840" s="358">
        <f t="shared" si="4610"/>
        <v>1</v>
      </c>
      <c r="AB1840" s="359">
        <f t="shared" si="4783"/>
        <v>90</v>
      </c>
      <c r="AC1840" s="360"/>
    </row>
    <row r="1841" spans="1:29" ht="17.25" customHeight="1" x14ac:dyDescent="0.25">
      <c r="A1841" s="345" t="str">
        <f t="shared" si="4784"/>
        <v>MS 402</v>
      </c>
      <c r="B1841" s="661">
        <f t="shared" ref="B1841:B1844" si="4785">IF(A1840=A1841,B1840+1,1)</f>
        <v>1</v>
      </c>
      <c r="C1841" s="661" t="str">
        <f t="shared" ref="C1841:C1844" si="4786">A1841&amp;"-"&amp;B1841</f>
        <v>MS 402-1</v>
      </c>
      <c r="D1841" s="346">
        <f t="shared" si="4598"/>
        <v>42433</v>
      </c>
      <c r="E1841" s="347">
        <v>7161849.8783999998</v>
      </c>
      <c r="F1841" s="348">
        <v>665744.54059999995</v>
      </c>
      <c r="G1841" s="348">
        <v>896.99400000000003</v>
      </c>
      <c r="H1841" s="355">
        <f t="shared" si="4771"/>
        <v>1.7774701164602902</v>
      </c>
      <c r="I1841" s="356">
        <f t="shared" si="4772"/>
        <v>28.632139287553716</v>
      </c>
      <c r="J1841" s="356">
        <f t="shared" si="4773"/>
        <v>-1.9000000000005457</v>
      </c>
      <c r="K1841" s="356">
        <f t="shared" si="4774"/>
        <v>-39.499999999998181</v>
      </c>
      <c r="L1841" s="356">
        <f t="shared" si="4775"/>
        <v>0.25392430235147001</v>
      </c>
      <c r="M1841" s="356">
        <f t="shared" si="4776"/>
        <v>0.2714285714286494</v>
      </c>
      <c r="N1841" s="361" t="str">
        <f t="shared" si="4777"/>
        <v>ATENÇÃO</v>
      </c>
      <c r="O1841" s="361" t="str">
        <f t="shared" si="4778"/>
        <v>ATENÇÃO</v>
      </c>
      <c r="P1841" s="361" t="str">
        <f t="shared" si="4779"/>
        <v>COND. MIN.</v>
      </c>
      <c r="Q1841" s="361" t="str">
        <f t="shared" si="4604"/>
        <v>COND. MIN.</v>
      </c>
      <c r="R1841" s="625"/>
      <c r="S1841" s="625"/>
      <c r="T1841" s="625"/>
      <c r="U1841" s="625"/>
      <c r="V1841" s="356">
        <f t="shared" si="4605"/>
        <v>0.34999996423721313</v>
      </c>
      <c r="W1841" s="356">
        <f t="shared" si="4606"/>
        <v>-28.630000003613532</v>
      </c>
      <c r="X1841" s="361" t="str">
        <f t="shared" si="4780"/>
        <v>NORTE</v>
      </c>
      <c r="Y1841" s="361" t="str">
        <f t="shared" si="4781"/>
        <v>OESTE</v>
      </c>
      <c r="Z1841" s="361" t="str">
        <f t="shared" si="4782"/>
        <v>NOROESTE</v>
      </c>
      <c r="AA1841" s="358">
        <f t="shared" si="4610"/>
        <v>1</v>
      </c>
      <c r="AB1841" s="359">
        <f t="shared" si="4783"/>
        <v>90</v>
      </c>
      <c r="AC1841" s="360"/>
    </row>
    <row r="1842" spans="1:29" ht="17.25" customHeight="1" x14ac:dyDescent="0.25">
      <c r="A1842" s="345" t="str">
        <f t="shared" si="4784"/>
        <v>MS 402</v>
      </c>
      <c r="B1842" s="661">
        <f t="shared" si="4785"/>
        <v>2</v>
      </c>
      <c r="C1842" s="661" t="str">
        <f t="shared" si="4786"/>
        <v>MS 402-2</v>
      </c>
      <c r="D1842" s="346">
        <f t="shared" si="4598"/>
        <v>42440</v>
      </c>
      <c r="E1842" s="347">
        <v>7161849.8748000003</v>
      </c>
      <c r="F1842" s="348">
        <v>665744.55409999995</v>
      </c>
      <c r="G1842" s="348">
        <v>897.00199999999995</v>
      </c>
      <c r="H1842" s="355">
        <f t="shared" si="4771"/>
        <v>1.3971757091616572</v>
      </c>
      <c r="I1842" s="356">
        <f t="shared" si="4772"/>
        <v>27.280001836358686</v>
      </c>
      <c r="J1842" s="356">
        <f t="shared" si="4773"/>
        <v>0.79999999999245119</v>
      </c>
      <c r="K1842" s="356">
        <f t="shared" si="4774"/>
        <v>-38.70000000000573</v>
      </c>
      <c r="L1842" s="356">
        <f t="shared" si="4775"/>
        <v>0.19959652988023674</v>
      </c>
      <c r="M1842" s="356">
        <f t="shared" si="4776"/>
        <v>0.11428571428463588</v>
      </c>
      <c r="N1842" s="361" t="str">
        <f t="shared" si="4777"/>
        <v>OK</v>
      </c>
      <c r="O1842" s="361" t="str">
        <f t="shared" si="4778"/>
        <v>OK</v>
      </c>
      <c r="P1842" s="361" t="str">
        <f t="shared" si="4779"/>
        <v>COND. MIN.</v>
      </c>
      <c r="Q1842" s="361" t="str">
        <f t="shared" si="4604"/>
        <v>COND. MIN.</v>
      </c>
      <c r="R1842" s="625"/>
      <c r="S1842" s="625"/>
      <c r="T1842" s="625"/>
      <c r="U1842" s="625"/>
      <c r="V1842" s="356">
        <f t="shared" si="4605"/>
        <v>-9.999983012676239E-3</v>
      </c>
      <c r="W1842" s="356">
        <f t="shared" si="4606"/>
        <v>-27.280000003520399</v>
      </c>
      <c r="X1842" s="361" t="str">
        <f t="shared" si="4780"/>
        <v>SUL</v>
      </c>
      <c r="Y1842" s="361" t="str">
        <f t="shared" si="4781"/>
        <v>OESTE</v>
      </c>
      <c r="Z1842" s="361" t="str">
        <f t="shared" si="4782"/>
        <v>SUDOESTE</v>
      </c>
      <c r="AA1842" s="358">
        <f t="shared" si="4610"/>
        <v>1</v>
      </c>
      <c r="AB1842" s="359">
        <f t="shared" si="4783"/>
        <v>90</v>
      </c>
      <c r="AC1842" s="360"/>
    </row>
    <row r="1843" spans="1:29" ht="17.25" customHeight="1" x14ac:dyDescent="0.25">
      <c r="A1843" s="345" t="str">
        <f t="shared" si="4784"/>
        <v>MS 402</v>
      </c>
      <c r="B1843" s="661">
        <f t="shared" si="4785"/>
        <v>3</v>
      </c>
      <c r="C1843" s="661" t="str">
        <f t="shared" si="4786"/>
        <v>MS 402-3</v>
      </c>
      <c r="D1843" s="346">
        <f t="shared" si="4598"/>
        <v>42447</v>
      </c>
      <c r="E1843" s="347">
        <v>7161849.8767999997</v>
      </c>
      <c r="F1843" s="348">
        <v>665744.54410000006</v>
      </c>
      <c r="G1843" s="348">
        <v>896.99599999999998</v>
      </c>
      <c r="H1843" s="355">
        <f t="shared" si="4771"/>
        <v>1.0198038803807836</v>
      </c>
      <c r="I1843" s="356">
        <f t="shared" si="4772"/>
        <v>28.28063824557124</v>
      </c>
      <c r="J1843" s="356">
        <f t="shared" si="4773"/>
        <v>-0.59999999999718057</v>
      </c>
      <c r="K1843" s="356">
        <f t="shared" si="4774"/>
        <v>-39.30000000000291</v>
      </c>
      <c r="L1843" s="356">
        <f t="shared" si="4775"/>
        <v>0.14568626862582623</v>
      </c>
      <c r="M1843" s="356">
        <f t="shared" si="4776"/>
        <v>8.571428571388294E-2</v>
      </c>
      <c r="N1843" s="361" t="str">
        <f t="shared" si="4777"/>
        <v>OK</v>
      </c>
      <c r="O1843" s="361" t="str">
        <f t="shared" si="4778"/>
        <v>OK</v>
      </c>
      <c r="P1843" s="361" t="str">
        <f t="shared" si="4779"/>
        <v>COND. MIN.</v>
      </c>
      <c r="Q1843" s="361" t="str">
        <f t="shared" si="4604"/>
        <v>COND. MIN.</v>
      </c>
      <c r="R1843" s="625"/>
      <c r="S1843" s="625"/>
      <c r="T1843" s="625"/>
      <c r="U1843" s="625"/>
      <c r="V1843" s="356">
        <f t="shared" si="4605"/>
        <v>0.18999995663762093</v>
      </c>
      <c r="W1843" s="356">
        <f t="shared" si="4606"/>
        <v>-28.27999999281019</v>
      </c>
      <c r="X1843" s="361" t="str">
        <f t="shared" si="4780"/>
        <v>NORTE</v>
      </c>
      <c r="Y1843" s="361" t="str">
        <f t="shared" si="4781"/>
        <v>OESTE</v>
      </c>
      <c r="Z1843" s="361" t="str">
        <f t="shared" si="4782"/>
        <v>NOROESTE</v>
      </c>
      <c r="AA1843" s="358">
        <f t="shared" si="4610"/>
        <v>1</v>
      </c>
      <c r="AB1843" s="359">
        <f t="shared" si="4783"/>
        <v>90</v>
      </c>
      <c r="AC1843" s="360"/>
    </row>
    <row r="1844" spans="1:29" ht="17.25" customHeight="1" x14ac:dyDescent="0.25">
      <c r="A1844" s="345" t="str">
        <f t="shared" si="4784"/>
        <v>MS 402</v>
      </c>
      <c r="B1844" s="661">
        <f t="shared" si="4785"/>
        <v>4</v>
      </c>
      <c r="C1844" s="661" t="str">
        <f t="shared" si="4786"/>
        <v>MS 402-4</v>
      </c>
      <c r="D1844" s="346">
        <f>D165</f>
        <v>42461</v>
      </c>
      <c r="E1844" s="347">
        <v>7161849.8770000003</v>
      </c>
      <c r="F1844" s="348">
        <v>665744.5442</v>
      </c>
      <c r="G1844" s="348">
        <v>896.98</v>
      </c>
      <c r="H1844" s="355">
        <f t="shared" si="4771"/>
        <v>2.236073029648393E-2</v>
      </c>
      <c r="I1844" s="356">
        <f t="shared" si="4772"/>
        <v>28.270779966289805</v>
      </c>
      <c r="J1844" s="356">
        <f t="shared" si="4773"/>
        <v>-1.5999999999962711</v>
      </c>
      <c r="K1844" s="356">
        <f t="shared" si="4774"/>
        <v>-40.899999999999181</v>
      </c>
      <c r="L1844" s="356">
        <f t="shared" si="4775"/>
        <v>1.5971950211774236E-3</v>
      </c>
      <c r="M1844" s="356">
        <f t="shared" si="4776"/>
        <v>0.11428571428544794</v>
      </c>
      <c r="N1844" s="361" t="str">
        <f t="shared" si="4777"/>
        <v>OK</v>
      </c>
      <c r="O1844" s="361" t="str">
        <f t="shared" si="4778"/>
        <v>OK</v>
      </c>
      <c r="P1844" s="361" t="str">
        <f t="shared" si="4779"/>
        <v>COND. MIN.</v>
      </c>
      <c r="Q1844" s="361" t="str">
        <f t="shared" si="4604"/>
        <v>COND. MIN.</v>
      </c>
      <c r="R1844" s="625"/>
      <c r="S1844" s="625"/>
      <c r="T1844" s="625"/>
      <c r="U1844" s="625"/>
      <c r="V1844" s="356">
        <f t="shared" si="4605"/>
        <v>0.21000001579523087</v>
      </c>
      <c r="W1844" s="356">
        <f t="shared" si="4606"/>
        <v>-28.269999998155981</v>
      </c>
      <c r="X1844" s="361" t="str">
        <f t="shared" si="4780"/>
        <v>NORTE</v>
      </c>
      <c r="Y1844" s="361" t="str">
        <f t="shared" si="4781"/>
        <v>OESTE</v>
      </c>
      <c r="Z1844" s="361" t="str">
        <f t="shared" si="4782"/>
        <v>NOROESTE</v>
      </c>
      <c r="AA1844" s="358">
        <f t="shared" si="4610"/>
        <v>1</v>
      </c>
      <c r="AB1844" s="359">
        <f t="shared" si="4783"/>
        <v>90</v>
      </c>
      <c r="AC1844" s="360"/>
    </row>
    <row r="1845" spans="1:29" ht="17.25" customHeight="1" x14ac:dyDescent="0.25">
      <c r="A1845" s="602"/>
      <c r="B1845" s="661"/>
      <c r="C1845" s="661"/>
      <c r="D1845" s="393"/>
      <c r="E1845" s="381"/>
      <c r="F1845" s="382"/>
      <c r="G1845" s="382"/>
      <c r="H1845" s="439"/>
      <c r="I1845" s="383"/>
      <c r="J1845" s="383"/>
      <c r="K1845" s="383"/>
      <c r="L1845" s="383"/>
      <c r="M1845" s="383"/>
      <c r="N1845" s="384"/>
      <c r="O1845" s="384"/>
      <c r="P1845" s="384"/>
      <c r="Q1845" s="384"/>
      <c r="R1845" s="354"/>
      <c r="S1845" s="354"/>
      <c r="T1845" s="354"/>
      <c r="U1845" s="354"/>
      <c r="V1845" s="383"/>
      <c r="W1845" s="383"/>
      <c r="X1845" s="384"/>
      <c r="Y1845" s="384"/>
      <c r="Z1845" s="384"/>
      <c r="AA1845" s="384"/>
      <c r="AB1845" s="435"/>
      <c r="AC1845" s="451"/>
    </row>
    <row r="1846" spans="1:29" ht="17.25" customHeight="1" x14ac:dyDescent="0.25">
      <c r="A1846" s="345" t="s">
        <v>388</v>
      </c>
      <c r="B1846" s="661"/>
      <c r="C1846" s="661"/>
      <c r="D1846" s="346">
        <f>D167</f>
        <v>42468</v>
      </c>
      <c r="E1846" s="622">
        <v>7161850.0314999996</v>
      </c>
      <c r="F1846" s="622">
        <v>665744.68310000002</v>
      </c>
      <c r="G1846" s="631">
        <v>896.90899999999999</v>
      </c>
      <c r="H1846" s="349"/>
      <c r="I1846" s="349"/>
      <c r="J1846" s="349"/>
      <c r="K1846" s="349"/>
      <c r="L1846" s="349"/>
      <c r="M1846" s="349"/>
      <c r="N1846" s="349"/>
      <c r="O1846" s="349"/>
      <c r="P1846" s="349"/>
      <c r="Q1846" s="349"/>
      <c r="R1846" s="354"/>
      <c r="S1846" s="354"/>
      <c r="T1846" s="354"/>
      <c r="U1846" s="354"/>
      <c r="V1846" s="383"/>
      <c r="W1846" s="383"/>
      <c r="X1846" s="384"/>
      <c r="Y1846" s="384"/>
      <c r="Z1846" s="384"/>
      <c r="AA1846" s="384"/>
      <c r="AB1846" s="435"/>
      <c r="AC1846" s="451"/>
    </row>
    <row r="1847" spans="1:29" ht="17.25" customHeight="1" x14ac:dyDescent="0.25">
      <c r="A1847" s="345" t="s">
        <v>388</v>
      </c>
      <c r="B1847" s="661"/>
      <c r="C1847" s="661"/>
      <c r="D1847" s="346">
        <f>D168</f>
        <v>42475</v>
      </c>
      <c r="E1847" s="622">
        <v>7161850.0440999996</v>
      </c>
      <c r="F1847" s="622">
        <v>665744.68209999998</v>
      </c>
      <c r="G1847" s="631">
        <v>896.88300000000004</v>
      </c>
      <c r="H1847" s="355">
        <f t="shared" ref="H1847" si="4787">SQRT((E1847-E1846)^2+(F1847-F1846)^2)*100</f>
        <v>1.263962026755769</v>
      </c>
      <c r="I1847" s="356">
        <f>SQRT((E1847-$E$1846)^2+(F1847-$F$1846)^2)*100</f>
        <v>1.263962026755769</v>
      </c>
      <c r="J1847" s="356">
        <f t="shared" ref="J1847" si="4788">(G1847-G1846)*100</f>
        <v>-2.5999999999953616</v>
      </c>
      <c r="K1847" s="356">
        <f>(G1847-$G$1846)*100</f>
        <v>-2.5999999999953616</v>
      </c>
      <c r="L1847" s="356">
        <f t="shared" ref="L1847" si="4789">H1847/(D1847-D1846)</f>
        <v>0.18056600382225271</v>
      </c>
      <c r="M1847" s="356">
        <f t="shared" ref="M1847" si="4790">ABS(J1847/(D1847-D1846))</f>
        <v>0.3714285714279088</v>
      </c>
      <c r="N1847" s="361" t="str">
        <f t="shared" ref="N1847" si="4791">IF(L1847&lt;=0.25,"OK",IF(AND(0.25&lt;L1847,L1847&lt;=1),"ATENÇÃO",IF(AND(1&lt;L1847,L1847&lt;=4),"ALERTA",IF(AND(4&lt;L1847,L1847&lt;=14),"INTERVENÇÃO","PARALISAÇÃO"))))</f>
        <v>OK</v>
      </c>
      <c r="O1847" s="361" t="str">
        <f t="shared" ref="O1847" si="4792">IF(M1847&lt;=0.25,"OK",IF(AND(0.25&lt;M1847,M1847&lt;=1),"ATENÇÃO",IF(AND(1&lt;M1847,M1847&lt;=4),"ALERTA",IF(AND(4&lt;M1847,M1847&lt;=14),"INTERVENÇÃO","PARALISAÇÃO"))))</f>
        <v>ATENÇÃO</v>
      </c>
      <c r="P1847" s="361" t="str">
        <f t="shared" si="4779"/>
        <v>COND. MIN.</v>
      </c>
      <c r="Q1847" s="361" t="str">
        <f t="shared" ref="Q1847:Q1875" si="4793">IF(M1847&lt;=2,"COND. MIN.",IF(AND(2&lt;M1847, M1847&lt;=4),"ATENÇÃO",IF(AND(4&lt;M1847, M1847&lt;=10),"ALERTA","INTERVENÇÃO")))</f>
        <v>COND. MIN.</v>
      </c>
      <c r="R1847" s="625"/>
      <c r="S1847" s="625"/>
      <c r="T1847" s="625"/>
      <c r="U1847" s="625"/>
      <c r="V1847" s="356">
        <f>(E1847-$E$1846)*100</f>
        <v>1.2600000016391277</v>
      </c>
      <c r="W1847" s="356">
        <f>(F1847-$F$1846)*100</f>
        <v>-0.10000000474974513</v>
      </c>
      <c r="X1847" s="361" t="str">
        <f t="shared" si="4780"/>
        <v>NORTE</v>
      </c>
      <c r="Y1847" s="361" t="str">
        <f t="shared" si="4781"/>
        <v>OESTE</v>
      </c>
      <c r="Z1847" s="361" t="str">
        <f t="shared" si="4782"/>
        <v>NOROESTE</v>
      </c>
      <c r="AA1847" s="358">
        <f t="shared" ref="AA1847:AA1875" si="4794">ABS(ROUND(W1847,2)/ROUND(I1847,2))</f>
        <v>7.9365079365079375E-2</v>
      </c>
      <c r="AB1847" s="359">
        <f t="shared" ref="AB1847:AB1875" si="4795">DEGREES(ASIN(AA1847))</f>
        <v>4.552071421157577</v>
      </c>
      <c r="AC1847" s="678" t="s">
        <v>408</v>
      </c>
    </row>
    <row r="1848" spans="1:29" ht="17.25" customHeight="1" x14ac:dyDescent="0.25">
      <c r="A1848" s="345" t="s">
        <v>388</v>
      </c>
      <c r="B1848" s="661"/>
      <c r="C1848" s="661"/>
      <c r="D1848" s="346">
        <f>D169</f>
        <v>42482</v>
      </c>
      <c r="E1848" s="622">
        <v>7161850.0154999997</v>
      </c>
      <c r="F1848" s="622">
        <v>665744.65009999997</v>
      </c>
      <c r="G1848" s="631">
        <v>896.875</v>
      </c>
      <c r="H1848" s="355">
        <f t="shared" ref="H1848:H1849" si="4796">SQRT((E1848-E1847)^2+(F1848-F1847)^2)*100</f>
        <v>4.2918061367597096</v>
      </c>
      <c r="I1848" s="356">
        <f t="shared" ref="I1848:I1849" si="4797">SQRT((E1848-$E$1846)^2+(F1848-$F$1846)^2)*100</f>
        <v>3.6674241615628205</v>
      </c>
      <c r="J1848" s="356">
        <f t="shared" ref="J1848:J1849" si="4798">(G1848-G1847)*100</f>
        <v>-0.80000000000381988</v>
      </c>
      <c r="K1848" s="356">
        <f t="shared" ref="K1848:K1849" si="4799">(G1848-$G$1846)*100</f>
        <v>-3.3999999999991815</v>
      </c>
      <c r="L1848" s="356">
        <f t="shared" ref="L1848:L1849" si="4800">H1848/(D1848-D1847)</f>
        <v>0.61311516239424424</v>
      </c>
      <c r="M1848" s="356">
        <f t="shared" ref="M1848:M1849" si="4801">ABS(J1848/(D1848-D1847))</f>
        <v>0.11428571428625998</v>
      </c>
      <c r="N1848" s="361" t="str">
        <f t="shared" ref="N1848:N1875" si="4802">IF(L1848&lt;=0.25,"OK",IF(AND(0.25&lt;L1848,L1848&lt;=1),"ATENÇÃO",IF(AND(1&lt;L1848,L1848&lt;=4),"ALERTA",IF(AND(4&lt;L1848,L1848&lt;=14),"INTERVENÇÃO","PARALISAÇÃO"))))</f>
        <v>ATENÇÃO</v>
      </c>
      <c r="O1848" s="361" t="str">
        <f t="shared" ref="O1848:O1875" si="4803">IF(M1848&lt;=0.25,"OK",IF(AND(0.25&lt;M1848,M1848&lt;=1),"ATENÇÃO",IF(AND(1&lt;M1848,M1848&lt;=4),"ALERTA",IF(AND(4&lt;M1848,M1848&lt;=14),"INTERVENÇÃO","PARALISAÇÃO"))))</f>
        <v>OK</v>
      </c>
      <c r="P1848" s="361" t="str">
        <f t="shared" ref="P1848:P1875" si="4804">IF(L1848&lt;=1,"COND. MIN.",IF(AND(1&lt;L1848, L1848&lt;=2),"ATENÇÃO",IF(AND(2&lt;L1848,L1848&lt;=5),"ALERTA","INTERVENÇÃO")))</f>
        <v>COND. MIN.</v>
      </c>
      <c r="Q1848" s="361" t="str">
        <f t="shared" si="4793"/>
        <v>COND. MIN.</v>
      </c>
      <c r="R1848" s="625"/>
      <c r="S1848" s="625"/>
      <c r="T1848" s="625"/>
      <c r="U1848" s="625"/>
      <c r="V1848" s="356">
        <f t="shared" ref="V1848:V1875" si="4805">(E1848-$E$1846)*100</f>
        <v>-1.5999999828636646</v>
      </c>
      <c r="W1848" s="356">
        <f t="shared" ref="W1848:W1875" si="4806">(F1848-$F$1846)*100</f>
        <v>-3.3000000054016709</v>
      </c>
      <c r="X1848" s="361" t="str">
        <f t="shared" si="4780"/>
        <v>SUL</v>
      </c>
      <c r="Y1848" s="361" t="str">
        <f t="shared" si="4781"/>
        <v>OESTE</v>
      </c>
      <c r="Z1848" s="361" t="str">
        <f t="shared" si="4782"/>
        <v>SUDOESTE</v>
      </c>
      <c r="AA1848" s="358">
        <f t="shared" si="4794"/>
        <v>0.89918256130790186</v>
      </c>
      <c r="AB1848" s="359">
        <f t="shared" si="4795"/>
        <v>64.050825732976136</v>
      </c>
      <c r="AC1848" s="360"/>
    </row>
    <row r="1849" spans="1:29" ht="17.25" customHeight="1" x14ac:dyDescent="0.25">
      <c r="A1849" s="345" t="s">
        <v>388</v>
      </c>
      <c r="B1849" s="661"/>
      <c r="C1849" s="661"/>
      <c r="D1849" s="633">
        <v>42496</v>
      </c>
      <c r="E1849" s="635">
        <v>7161850.0581</v>
      </c>
      <c r="F1849" s="635">
        <v>665744.67449999996</v>
      </c>
      <c r="G1849" s="623">
        <v>896.85900000000004</v>
      </c>
      <c r="H1849" s="355">
        <f t="shared" si="4796"/>
        <v>4.9092973258498578</v>
      </c>
      <c r="I1849" s="356">
        <f t="shared" si="4797"/>
        <v>2.7955679653342718</v>
      </c>
      <c r="J1849" s="356">
        <f t="shared" si="4798"/>
        <v>-1.5999999999962711</v>
      </c>
      <c r="K1849" s="356">
        <f t="shared" si="4799"/>
        <v>-4.9999999999954525</v>
      </c>
      <c r="L1849" s="356">
        <f t="shared" si="4800"/>
        <v>0.35066409470356125</v>
      </c>
      <c r="M1849" s="356">
        <f t="shared" si="4801"/>
        <v>0.11428571428544794</v>
      </c>
      <c r="N1849" s="361" t="str">
        <f t="shared" si="4802"/>
        <v>ATENÇÃO</v>
      </c>
      <c r="O1849" s="361" t="str">
        <f t="shared" si="4803"/>
        <v>OK</v>
      </c>
      <c r="P1849" s="361" t="str">
        <f t="shared" si="4804"/>
        <v>COND. MIN.</v>
      </c>
      <c r="Q1849" s="361" t="str">
        <f t="shared" si="4793"/>
        <v>COND. MIN.</v>
      </c>
      <c r="R1849" s="625"/>
      <c r="S1849" s="625"/>
      <c r="T1849" s="625"/>
      <c r="U1849" s="625"/>
      <c r="V1849" s="356">
        <f t="shared" si="4805"/>
        <v>2.6600000448524952</v>
      </c>
      <c r="W1849" s="356">
        <f t="shared" si="4806"/>
        <v>-0.86000000592321157</v>
      </c>
      <c r="X1849" s="361" t="str">
        <f t="shared" si="4780"/>
        <v>NORTE</v>
      </c>
      <c r="Y1849" s="361" t="str">
        <f t="shared" si="4781"/>
        <v>OESTE</v>
      </c>
      <c r="Z1849" s="361" t="str">
        <f t="shared" si="4782"/>
        <v>NOROESTE</v>
      </c>
      <c r="AA1849" s="358">
        <f t="shared" si="4794"/>
        <v>0.30714285714285716</v>
      </c>
      <c r="AB1849" s="359">
        <f t="shared" si="4795"/>
        <v>17.887129874615137</v>
      </c>
      <c r="AC1849" s="360"/>
    </row>
    <row r="1850" spans="1:29" ht="17.25" customHeight="1" x14ac:dyDescent="0.25">
      <c r="A1850" s="345" t="s">
        <v>388</v>
      </c>
      <c r="B1850" s="661"/>
      <c r="C1850" s="661"/>
      <c r="D1850" s="346"/>
      <c r="E1850" s="347"/>
      <c r="F1850" s="348"/>
      <c r="G1850" s="348"/>
      <c r="H1850" s="355">
        <f t="shared" si="4771"/>
        <v>719272634.1682415</v>
      </c>
      <c r="I1850" s="356">
        <f t="shared" si="4772"/>
        <v>719272617.33746862</v>
      </c>
      <c r="J1850" s="356">
        <f t="shared" si="4773"/>
        <v>-89685.900000000009</v>
      </c>
      <c r="K1850" s="356">
        <f t="shared" si="4774"/>
        <v>-89738.9</v>
      </c>
      <c r="L1850" s="356">
        <f t="shared" si="4775"/>
        <v>-16925.654983251166</v>
      </c>
      <c r="M1850" s="356">
        <f t="shared" si="4776"/>
        <v>2.1104551016566266</v>
      </c>
      <c r="N1850" s="361" t="str">
        <f t="shared" si="4802"/>
        <v>OK</v>
      </c>
      <c r="O1850" s="361" t="str">
        <f t="shared" si="4803"/>
        <v>ALERTA</v>
      </c>
      <c r="P1850" s="361" t="str">
        <f t="shared" si="4804"/>
        <v>COND. MIN.</v>
      </c>
      <c r="Q1850" s="361" t="str">
        <f t="shared" si="4793"/>
        <v>ATENÇÃO</v>
      </c>
      <c r="R1850" s="625"/>
      <c r="S1850" s="625"/>
      <c r="T1850" s="625"/>
      <c r="U1850" s="625"/>
      <c r="V1850" s="356">
        <f t="shared" si="4805"/>
        <v>-716185003.14999998</v>
      </c>
      <c r="W1850" s="356">
        <f t="shared" si="4806"/>
        <v>-66574468.310000002</v>
      </c>
      <c r="X1850" s="361" t="str">
        <f t="shared" si="4780"/>
        <v>SUL</v>
      </c>
      <c r="Y1850" s="361" t="str">
        <f t="shared" si="4781"/>
        <v>OESTE</v>
      </c>
      <c r="Z1850" s="361" t="str">
        <f t="shared" si="4782"/>
        <v>SUDOESTE</v>
      </c>
      <c r="AA1850" s="358">
        <f t="shared" si="4794"/>
        <v>9.255804642779869E-2</v>
      </c>
      <c r="AB1850" s="359">
        <f t="shared" si="4795"/>
        <v>5.310786819220402</v>
      </c>
      <c r="AC1850" s="360"/>
    </row>
    <row r="1851" spans="1:29" ht="17.25" customHeight="1" x14ac:dyDescent="0.25">
      <c r="A1851" s="345" t="s">
        <v>388</v>
      </c>
      <c r="B1851" s="661"/>
      <c r="C1851" s="661"/>
      <c r="D1851" s="346"/>
      <c r="E1851" s="347"/>
      <c r="F1851" s="348"/>
      <c r="G1851" s="348"/>
      <c r="H1851" s="355">
        <f t="shared" si="4771"/>
        <v>0</v>
      </c>
      <c r="I1851" s="356">
        <f t="shared" si="4772"/>
        <v>719272617.33746862</v>
      </c>
      <c r="J1851" s="356">
        <f t="shared" si="4773"/>
        <v>0</v>
      </c>
      <c r="K1851" s="356">
        <f t="shared" si="4774"/>
        <v>-89738.9</v>
      </c>
      <c r="L1851" s="356" t="e">
        <f t="shared" si="4775"/>
        <v>#DIV/0!</v>
      </c>
      <c r="M1851" s="356" t="e">
        <f t="shared" si="4776"/>
        <v>#DIV/0!</v>
      </c>
      <c r="N1851" s="361" t="e">
        <f t="shared" si="4802"/>
        <v>#DIV/0!</v>
      </c>
      <c r="O1851" s="361" t="e">
        <f t="shared" si="4803"/>
        <v>#DIV/0!</v>
      </c>
      <c r="P1851" s="361" t="e">
        <f t="shared" si="4804"/>
        <v>#DIV/0!</v>
      </c>
      <c r="Q1851" s="361" t="e">
        <f t="shared" si="4793"/>
        <v>#DIV/0!</v>
      </c>
      <c r="R1851" s="625"/>
      <c r="S1851" s="625"/>
      <c r="T1851" s="625"/>
      <c r="U1851" s="625"/>
      <c r="V1851" s="356">
        <f t="shared" si="4805"/>
        <v>-716185003.14999998</v>
      </c>
      <c r="W1851" s="356">
        <f t="shared" si="4806"/>
        <v>-66574468.310000002</v>
      </c>
      <c r="X1851" s="361" t="str">
        <f t="shared" si="4780"/>
        <v>SUL</v>
      </c>
      <c r="Y1851" s="361" t="str">
        <f t="shared" si="4781"/>
        <v>OESTE</v>
      </c>
      <c r="Z1851" s="361" t="str">
        <f t="shared" si="4782"/>
        <v>SUDOESTE</v>
      </c>
      <c r="AA1851" s="358">
        <f t="shared" si="4794"/>
        <v>9.255804642779869E-2</v>
      </c>
      <c r="AB1851" s="359">
        <f t="shared" si="4795"/>
        <v>5.310786819220402</v>
      </c>
      <c r="AC1851" s="360"/>
    </row>
    <row r="1852" spans="1:29" ht="17.25" customHeight="1" x14ac:dyDescent="0.25">
      <c r="A1852" s="345" t="s">
        <v>388</v>
      </c>
      <c r="B1852" s="661"/>
      <c r="C1852" s="661"/>
      <c r="D1852" s="346"/>
      <c r="E1852" s="347"/>
      <c r="F1852" s="348"/>
      <c r="G1852" s="348"/>
      <c r="H1852" s="355">
        <f t="shared" si="4771"/>
        <v>0</v>
      </c>
      <c r="I1852" s="356">
        <f t="shared" si="4772"/>
        <v>719272617.33746862</v>
      </c>
      <c r="J1852" s="356">
        <f t="shared" si="4773"/>
        <v>0</v>
      </c>
      <c r="K1852" s="356">
        <f t="shared" si="4774"/>
        <v>-89738.9</v>
      </c>
      <c r="L1852" s="356" t="e">
        <f t="shared" si="4775"/>
        <v>#DIV/0!</v>
      </c>
      <c r="M1852" s="356" t="e">
        <f t="shared" si="4776"/>
        <v>#DIV/0!</v>
      </c>
      <c r="N1852" s="361" t="e">
        <f t="shared" si="4802"/>
        <v>#DIV/0!</v>
      </c>
      <c r="O1852" s="361" t="e">
        <f t="shared" si="4803"/>
        <v>#DIV/0!</v>
      </c>
      <c r="P1852" s="361" t="e">
        <f t="shared" si="4804"/>
        <v>#DIV/0!</v>
      </c>
      <c r="Q1852" s="361" t="e">
        <f t="shared" si="4793"/>
        <v>#DIV/0!</v>
      </c>
      <c r="R1852" s="625"/>
      <c r="S1852" s="625"/>
      <c r="T1852" s="625"/>
      <c r="U1852" s="625"/>
      <c r="V1852" s="356">
        <f t="shared" si="4805"/>
        <v>-716185003.14999998</v>
      </c>
      <c r="W1852" s="356">
        <f t="shared" si="4806"/>
        <v>-66574468.310000002</v>
      </c>
      <c r="X1852" s="361" t="str">
        <f t="shared" si="4780"/>
        <v>SUL</v>
      </c>
      <c r="Y1852" s="361" t="str">
        <f t="shared" si="4781"/>
        <v>OESTE</v>
      </c>
      <c r="Z1852" s="361" t="str">
        <f t="shared" si="4782"/>
        <v>SUDOESTE</v>
      </c>
      <c r="AA1852" s="358">
        <f t="shared" si="4794"/>
        <v>9.255804642779869E-2</v>
      </c>
      <c r="AB1852" s="359">
        <f t="shared" si="4795"/>
        <v>5.310786819220402</v>
      </c>
      <c r="AC1852" s="360"/>
    </row>
    <row r="1853" spans="1:29" ht="17.25" customHeight="1" x14ac:dyDescent="0.25">
      <c r="A1853" s="345" t="s">
        <v>388</v>
      </c>
      <c r="B1853" s="661"/>
      <c r="C1853" s="661"/>
      <c r="D1853" s="346"/>
      <c r="E1853" s="347"/>
      <c r="F1853" s="348"/>
      <c r="G1853" s="348"/>
      <c r="H1853" s="355">
        <f t="shared" si="4771"/>
        <v>0</v>
      </c>
      <c r="I1853" s="356">
        <f t="shared" si="4772"/>
        <v>719272617.33746862</v>
      </c>
      <c r="J1853" s="356">
        <f t="shared" si="4773"/>
        <v>0</v>
      </c>
      <c r="K1853" s="356">
        <f t="shared" si="4774"/>
        <v>-89738.9</v>
      </c>
      <c r="L1853" s="356" t="e">
        <f t="shared" si="4775"/>
        <v>#DIV/0!</v>
      </c>
      <c r="M1853" s="356" t="e">
        <f t="shared" si="4776"/>
        <v>#DIV/0!</v>
      </c>
      <c r="N1853" s="361" t="e">
        <f t="shared" si="4802"/>
        <v>#DIV/0!</v>
      </c>
      <c r="O1853" s="361" t="e">
        <f t="shared" si="4803"/>
        <v>#DIV/0!</v>
      </c>
      <c r="P1853" s="361" t="e">
        <f t="shared" si="4804"/>
        <v>#DIV/0!</v>
      </c>
      <c r="Q1853" s="361" t="e">
        <f t="shared" si="4793"/>
        <v>#DIV/0!</v>
      </c>
      <c r="R1853" s="625"/>
      <c r="S1853" s="625"/>
      <c r="T1853" s="625"/>
      <c r="U1853" s="625"/>
      <c r="V1853" s="356">
        <f t="shared" si="4805"/>
        <v>-716185003.14999998</v>
      </c>
      <c r="W1853" s="356">
        <f t="shared" si="4806"/>
        <v>-66574468.310000002</v>
      </c>
      <c r="X1853" s="361" t="str">
        <f t="shared" si="4780"/>
        <v>SUL</v>
      </c>
      <c r="Y1853" s="361" t="str">
        <f t="shared" si="4781"/>
        <v>OESTE</v>
      </c>
      <c r="Z1853" s="361" t="str">
        <f t="shared" si="4782"/>
        <v>SUDOESTE</v>
      </c>
      <c r="AA1853" s="358">
        <f t="shared" si="4794"/>
        <v>9.255804642779869E-2</v>
      </c>
      <c r="AB1853" s="359">
        <f t="shared" si="4795"/>
        <v>5.310786819220402</v>
      </c>
      <c r="AC1853" s="360"/>
    </row>
    <row r="1854" spans="1:29" ht="17.25" customHeight="1" x14ac:dyDescent="0.25">
      <c r="A1854" s="345" t="s">
        <v>388</v>
      </c>
      <c r="B1854" s="661"/>
      <c r="C1854" s="661"/>
      <c r="D1854" s="346"/>
      <c r="E1854" s="347"/>
      <c r="F1854" s="348"/>
      <c r="G1854" s="348"/>
      <c r="H1854" s="355">
        <f t="shared" si="4771"/>
        <v>0</v>
      </c>
      <c r="I1854" s="356">
        <f t="shared" si="4772"/>
        <v>719272617.33746862</v>
      </c>
      <c r="J1854" s="356">
        <f t="shared" si="4773"/>
        <v>0</v>
      </c>
      <c r="K1854" s="356">
        <f t="shared" si="4774"/>
        <v>-89738.9</v>
      </c>
      <c r="L1854" s="356" t="e">
        <f t="shared" si="4775"/>
        <v>#DIV/0!</v>
      </c>
      <c r="M1854" s="356" t="e">
        <f t="shared" si="4776"/>
        <v>#DIV/0!</v>
      </c>
      <c r="N1854" s="361" t="e">
        <f t="shared" si="4802"/>
        <v>#DIV/0!</v>
      </c>
      <c r="O1854" s="361" t="e">
        <f t="shared" si="4803"/>
        <v>#DIV/0!</v>
      </c>
      <c r="P1854" s="361" t="e">
        <f t="shared" si="4804"/>
        <v>#DIV/0!</v>
      </c>
      <c r="Q1854" s="361" t="e">
        <f t="shared" si="4793"/>
        <v>#DIV/0!</v>
      </c>
      <c r="R1854" s="625"/>
      <c r="S1854" s="625"/>
      <c r="T1854" s="625"/>
      <c r="U1854" s="625"/>
      <c r="V1854" s="356">
        <f t="shared" si="4805"/>
        <v>-716185003.14999998</v>
      </c>
      <c r="W1854" s="356">
        <f t="shared" si="4806"/>
        <v>-66574468.310000002</v>
      </c>
      <c r="X1854" s="361" t="str">
        <f t="shared" si="4780"/>
        <v>SUL</v>
      </c>
      <c r="Y1854" s="361" t="str">
        <f t="shared" si="4781"/>
        <v>OESTE</v>
      </c>
      <c r="Z1854" s="361" t="str">
        <f t="shared" si="4782"/>
        <v>SUDOESTE</v>
      </c>
      <c r="AA1854" s="358">
        <f t="shared" si="4794"/>
        <v>9.255804642779869E-2</v>
      </c>
      <c r="AB1854" s="359">
        <f t="shared" si="4795"/>
        <v>5.310786819220402</v>
      </c>
      <c r="AC1854" s="360"/>
    </row>
    <row r="1855" spans="1:29" ht="17.25" customHeight="1" x14ac:dyDescent="0.25">
      <c r="A1855" s="345" t="s">
        <v>388</v>
      </c>
      <c r="B1855" s="661"/>
      <c r="C1855" s="661"/>
      <c r="D1855" s="346"/>
      <c r="E1855" s="347"/>
      <c r="F1855" s="348"/>
      <c r="G1855" s="348"/>
      <c r="H1855" s="355">
        <f t="shared" si="4771"/>
        <v>0</v>
      </c>
      <c r="I1855" s="356">
        <f t="shared" si="4772"/>
        <v>719272617.33746862</v>
      </c>
      <c r="J1855" s="356">
        <f t="shared" si="4773"/>
        <v>0</v>
      </c>
      <c r="K1855" s="356">
        <f t="shared" si="4774"/>
        <v>-89738.9</v>
      </c>
      <c r="L1855" s="356" t="e">
        <f t="shared" si="4775"/>
        <v>#DIV/0!</v>
      </c>
      <c r="M1855" s="356" t="e">
        <f t="shared" si="4776"/>
        <v>#DIV/0!</v>
      </c>
      <c r="N1855" s="361" t="e">
        <f t="shared" si="4802"/>
        <v>#DIV/0!</v>
      </c>
      <c r="O1855" s="361" t="e">
        <f t="shared" si="4803"/>
        <v>#DIV/0!</v>
      </c>
      <c r="P1855" s="361" t="e">
        <f t="shared" si="4804"/>
        <v>#DIV/0!</v>
      </c>
      <c r="Q1855" s="361" t="e">
        <f t="shared" si="4793"/>
        <v>#DIV/0!</v>
      </c>
      <c r="R1855" s="625"/>
      <c r="S1855" s="625"/>
      <c r="T1855" s="625"/>
      <c r="U1855" s="625"/>
      <c r="V1855" s="356">
        <f t="shared" si="4805"/>
        <v>-716185003.14999998</v>
      </c>
      <c r="W1855" s="356">
        <f t="shared" si="4806"/>
        <v>-66574468.310000002</v>
      </c>
      <c r="X1855" s="361" t="str">
        <f t="shared" si="4780"/>
        <v>SUL</v>
      </c>
      <c r="Y1855" s="361" t="str">
        <f t="shared" si="4781"/>
        <v>OESTE</v>
      </c>
      <c r="Z1855" s="361" t="str">
        <f t="shared" si="4782"/>
        <v>SUDOESTE</v>
      </c>
      <c r="AA1855" s="358">
        <f t="shared" si="4794"/>
        <v>9.255804642779869E-2</v>
      </c>
      <c r="AB1855" s="359">
        <f t="shared" si="4795"/>
        <v>5.310786819220402</v>
      </c>
      <c r="AC1855" s="360"/>
    </row>
    <row r="1856" spans="1:29" ht="17.25" customHeight="1" x14ac:dyDescent="0.25">
      <c r="A1856" s="345" t="s">
        <v>388</v>
      </c>
      <c r="B1856" s="661"/>
      <c r="C1856" s="661"/>
      <c r="D1856" s="346"/>
      <c r="E1856" s="347"/>
      <c r="F1856" s="348"/>
      <c r="G1856" s="348"/>
      <c r="H1856" s="355">
        <f t="shared" si="4771"/>
        <v>0</v>
      </c>
      <c r="I1856" s="356">
        <f t="shared" si="4772"/>
        <v>719272617.33746862</v>
      </c>
      <c r="J1856" s="356">
        <f t="shared" si="4773"/>
        <v>0</v>
      </c>
      <c r="K1856" s="356">
        <f t="shared" si="4774"/>
        <v>-89738.9</v>
      </c>
      <c r="L1856" s="356" t="e">
        <f t="shared" si="4775"/>
        <v>#DIV/0!</v>
      </c>
      <c r="M1856" s="356" t="e">
        <f t="shared" si="4776"/>
        <v>#DIV/0!</v>
      </c>
      <c r="N1856" s="361" t="e">
        <f t="shared" si="4802"/>
        <v>#DIV/0!</v>
      </c>
      <c r="O1856" s="361" t="e">
        <f t="shared" si="4803"/>
        <v>#DIV/0!</v>
      </c>
      <c r="P1856" s="361" t="e">
        <f t="shared" si="4804"/>
        <v>#DIV/0!</v>
      </c>
      <c r="Q1856" s="361" t="e">
        <f t="shared" si="4793"/>
        <v>#DIV/0!</v>
      </c>
      <c r="R1856" s="625"/>
      <c r="S1856" s="625"/>
      <c r="T1856" s="625"/>
      <c r="U1856" s="625"/>
      <c r="V1856" s="356">
        <f t="shared" si="4805"/>
        <v>-716185003.14999998</v>
      </c>
      <c r="W1856" s="356">
        <f t="shared" si="4806"/>
        <v>-66574468.310000002</v>
      </c>
      <c r="X1856" s="361" t="str">
        <f t="shared" si="4780"/>
        <v>SUL</v>
      </c>
      <c r="Y1856" s="361" t="str">
        <f t="shared" si="4781"/>
        <v>OESTE</v>
      </c>
      <c r="Z1856" s="361" t="str">
        <f t="shared" si="4782"/>
        <v>SUDOESTE</v>
      </c>
      <c r="AA1856" s="358">
        <f t="shared" si="4794"/>
        <v>9.255804642779869E-2</v>
      </c>
      <c r="AB1856" s="359">
        <f t="shared" si="4795"/>
        <v>5.310786819220402</v>
      </c>
      <c r="AC1856" s="360"/>
    </row>
    <row r="1857" spans="1:29" ht="17.25" customHeight="1" x14ac:dyDescent="0.25">
      <c r="A1857" s="345" t="s">
        <v>388</v>
      </c>
      <c r="B1857" s="661"/>
      <c r="C1857" s="661"/>
      <c r="D1857" s="346"/>
      <c r="E1857" s="347"/>
      <c r="F1857" s="348"/>
      <c r="G1857" s="348"/>
      <c r="H1857" s="355">
        <f t="shared" si="4771"/>
        <v>0</v>
      </c>
      <c r="I1857" s="356">
        <f t="shared" si="4772"/>
        <v>719272617.33746862</v>
      </c>
      <c r="J1857" s="356">
        <f t="shared" si="4773"/>
        <v>0</v>
      </c>
      <c r="K1857" s="356">
        <f t="shared" si="4774"/>
        <v>-89738.9</v>
      </c>
      <c r="L1857" s="356" t="e">
        <f t="shared" si="4775"/>
        <v>#DIV/0!</v>
      </c>
      <c r="M1857" s="356" t="e">
        <f t="shared" si="4776"/>
        <v>#DIV/0!</v>
      </c>
      <c r="N1857" s="361" t="e">
        <f t="shared" si="4802"/>
        <v>#DIV/0!</v>
      </c>
      <c r="O1857" s="361" t="e">
        <f t="shared" si="4803"/>
        <v>#DIV/0!</v>
      </c>
      <c r="P1857" s="361" t="e">
        <f t="shared" si="4804"/>
        <v>#DIV/0!</v>
      </c>
      <c r="Q1857" s="361" t="e">
        <f t="shared" si="4793"/>
        <v>#DIV/0!</v>
      </c>
      <c r="R1857" s="625"/>
      <c r="S1857" s="625"/>
      <c r="T1857" s="625"/>
      <c r="U1857" s="625"/>
      <c r="V1857" s="356">
        <f t="shared" si="4805"/>
        <v>-716185003.14999998</v>
      </c>
      <c r="W1857" s="356">
        <f t="shared" si="4806"/>
        <v>-66574468.310000002</v>
      </c>
      <c r="X1857" s="361" t="str">
        <f t="shared" si="4780"/>
        <v>SUL</v>
      </c>
      <c r="Y1857" s="361" t="str">
        <f t="shared" si="4781"/>
        <v>OESTE</v>
      </c>
      <c r="Z1857" s="361" t="str">
        <f t="shared" si="4782"/>
        <v>SUDOESTE</v>
      </c>
      <c r="AA1857" s="358">
        <f t="shared" si="4794"/>
        <v>9.255804642779869E-2</v>
      </c>
      <c r="AB1857" s="359">
        <f t="shared" si="4795"/>
        <v>5.310786819220402</v>
      </c>
      <c r="AC1857" s="360"/>
    </row>
    <row r="1858" spans="1:29" ht="17.25" customHeight="1" x14ac:dyDescent="0.25">
      <c r="A1858" s="345" t="s">
        <v>388</v>
      </c>
      <c r="B1858" s="661"/>
      <c r="C1858" s="661"/>
      <c r="D1858" s="346"/>
      <c r="E1858" s="347"/>
      <c r="F1858" s="348"/>
      <c r="G1858" s="348"/>
      <c r="H1858" s="355">
        <f t="shared" si="4771"/>
        <v>0</v>
      </c>
      <c r="I1858" s="356">
        <f t="shared" si="4772"/>
        <v>719272617.33746862</v>
      </c>
      <c r="J1858" s="356">
        <f t="shared" si="4773"/>
        <v>0</v>
      </c>
      <c r="K1858" s="356">
        <f t="shared" si="4774"/>
        <v>-89738.9</v>
      </c>
      <c r="L1858" s="356" t="e">
        <f t="shared" si="4775"/>
        <v>#DIV/0!</v>
      </c>
      <c r="M1858" s="356" t="e">
        <f t="shared" si="4776"/>
        <v>#DIV/0!</v>
      </c>
      <c r="N1858" s="361" t="e">
        <f t="shared" si="4802"/>
        <v>#DIV/0!</v>
      </c>
      <c r="O1858" s="361" t="e">
        <f t="shared" si="4803"/>
        <v>#DIV/0!</v>
      </c>
      <c r="P1858" s="361" t="e">
        <f t="shared" si="4804"/>
        <v>#DIV/0!</v>
      </c>
      <c r="Q1858" s="361" t="e">
        <f t="shared" si="4793"/>
        <v>#DIV/0!</v>
      </c>
      <c r="R1858" s="625"/>
      <c r="S1858" s="625"/>
      <c r="T1858" s="625"/>
      <c r="U1858" s="625"/>
      <c r="V1858" s="356">
        <f t="shared" si="4805"/>
        <v>-716185003.14999998</v>
      </c>
      <c r="W1858" s="356">
        <f t="shared" si="4806"/>
        <v>-66574468.310000002</v>
      </c>
      <c r="X1858" s="361" t="str">
        <f t="shared" si="4780"/>
        <v>SUL</v>
      </c>
      <c r="Y1858" s="361" t="str">
        <f t="shared" si="4781"/>
        <v>OESTE</v>
      </c>
      <c r="Z1858" s="361" t="str">
        <f t="shared" si="4782"/>
        <v>SUDOESTE</v>
      </c>
      <c r="AA1858" s="358">
        <f t="shared" si="4794"/>
        <v>9.255804642779869E-2</v>
      </c>
      <c r="AB1858" s="359">
        <f t="shared" si="4795"/>
        <v>5.310786819220402</v>
      </c>
      <c r="AC1858" s="360"/>
    </row>
    <row r="1859" spans="1:29" ht="17.25" customHeight="1" x14ac:dyDescent="0.25">
      <c r="A1859" s="345" t="s">
        <v>388</v>
      </c>
      <c r="B1859" s="661"/>
      <c r="C1859" s="661"/>
      <c r="D1859" s="346"/>
      <c r="E1859" s="347"/>
      <c r="F1859" s="348"/>
      <c r="G1859" s="348"/>
      <c r="H1859" s="355">
        <f t="shared" si="4771"/>
        <v>0</v>
      </c>
      <c r="I1859" s="356">
        <f t="shared" si="4772"/>
        <v>719272617.33746862</v>
      </c>
      <c r="J1859" s="356">
        <f t="shared" si="4773"/>
        <v>0</v>
      </c>
      <c r="K1859" s="356">
        <f t="shared" si="4774"/>
        <v>-89738.9</v>
      </c>
      <c r="L1859" s="356" t="e">
        <f t="shared" si="4775"/>
        <v>#DIV/0!</v>
      </c>
      <c r="M1859" s="356" t="e">
        <f t="shared" si="4776"/>
        <v>#DIV/0!</v>
      </c>
      <c r="N1859" s="361" t="e">
        <f t="shared" si="4802"/>
        <v>#DIV/0!</v>
      </c>
      <c r="O1859" s="361" t="e">
        <f t="shared" si="4803"/>
        <v>#DIV/0!</v>
      </c>
      <c r="P1859" s="361" t="e">
        <f t="shared" si="4804"/>
        <v>#DIV/0!</v>
      </c>
      <c r="Q1859" s="361" t="e">
        <f t="shared" si="4793"/>
        <v>#DIV/0!</v>
      </c>
      <c r="R1859" s="625"/>
      <c r="S1859" s="625"/>
      <c r="T1859" s="625"/>
      <c r="U1859" s="625"/>
      <c r="V1859" s="356">
        <f t="shared" si="4805"/>
        <v>-716185003.14999998</v>
      </c>
      <c r="W1859" s="356">
        <f t="shared" si="4806"/>
        <v>-66574468.310000002</v>
      </c>
      <c r="X1859" s="361" t="str">
        <f t="shared" si="4780"/>
        <v>SUL</v>
      </c>
      <c r="Y1859" s="361" t="str">
        <f t="shared" si="4781"/>
        <v>OESTE</v>
      </c>
      <c r="Z1859" s="361" t="str">
        <f t="shared" si="4782"/>
        <v>SUDOESTE</v>
      </c>
      <c r="AA1859" s="358">
        <f t="shared" si="4794"/>
        <v>9.255804642779869E-2</v>
      </c>
      <c r="AB1859" s="359">
        <f t="shared" si="4795"/>
        <v>5.310786819220402</v>
      </c>
      <c r="AC1859" s="360"/>
    </row>
    <row r="1860" spans="1:29" ht="17.25" customHeight="1" x14ac:dyDescent="0.25">
      <c r="A1860" s="345" t="s">
        <v>388</v>
      </c>
      <c r="B1860" s="661"/>
      <c r="C1860" s="661"/>
      <c r="D1860" s="346"/>
      <c r="E1860" s="347"/>
      <c r="F1860" s="348"/>
      <c r="G1860" s="348"/>
      <c r="H1860" s="355">
        <f t="shared" si="4771"/>
        <v>0</v>
      </c>
      <c r="I1860" s="356">
        <f t="shared" si="4772"/>
        <v>719272617.33746862</v>
      </c>
      <c r="J1860" s="356">
        <f t="shared" si="4773"/>
        <v>0</v>
      </c>
      <c r="K1860" s="356">
        <f t="shared" si="4774"/>
        <v>-89738.9</v>
      </c>
      <c r="L1860" s="356" t="e">
        <f t="shared" si="4775"/>
        <v>#DIV/0!</v>
      </c>
      <c r="M1860" s="356" t="e">
        <f t="shared" si="4776"/>
        <v>#DIV/0!</v>
      </c>
      <c r="N1860" s="361" t="e">
        <f t="shared" si="4802"/>
        <v>#DIV/0!</v>
      </c>
      <c r="O1860" s="361" t="e">
        <f t="shared" si="4803"/>
        <v>#DIV/0!</v>
      </c>
      <c r="P1860" s="361" t="e">
        <f t="shared" si="4804"/>
        <v>#DIV/0!</v>
      </c>
      <c r="Q1860" s="361" t="e">
        <f t="shared" si="4793"/>
        <v>#DIV/0!</v>
      </c>
      <c r="R1860" s="625"/>
      <c r="S1860" s="625"/>
      <c r="T1860" s="625"/>
      <c r="U1860" s="625"/>
      <c r="V1860" s="356">
        <f t="shared" si="4805"/>
        <v>-716185003.14999998</v>
      </c>
      <c r="W1860" s="356">
        <f t="shared" si="4806"/>
        <v>-66574468.310000002</v>
      </c>
      <c r="X1860" s="361" t="str">
        <f t="shared" si="4780"/>
        <v>SUL</v>
      </c>
      <c r="Y1860" s="361" t="str">
        <f t="shared" si="4781"/>
        <v>OESTE</v>
      </c>
      <c r="Z1860" s="361" t="str">
        <f t="shared" si="4782"/>
        <v>SUDOESTE</v>
      </c>
      <c r="AA1860" s="358">
        <f t="shared" si="4794"/>
        <v>9.255804642779869E-2</v>
      </c>
      <c r="AB1860" s="359">
        <f t="shared" si="4795"/>
        <v>5.310786819220402</v>
      </c>
      <c r="AC1860" s="360"/>
    </row>
    <row r="1861" spans="1:29" ht="17.25" customHeight="1" x14ac:dyDescent="0.25">
      <c r="A1861" s="345" t="s">
        <v>388</v>
      </c>
      <c r="B1861" s="661"/>
      <c r="C1861" s="661"/>
      <c r="D1861" s="346"/>
      <c r="E1861" s="347"/>
      <c r="F1861" s="348"/>
      <c r="G1861" s="348"/>
      <c r="H1861" s="355">
        <f t="shared" si="4771"/>
        <v>0</v>
      </c>
      <c r="I1861" s="356">
        <f t="shared" si="4772"/>
        <v>719272617.33746862</v>
      </c>
      <c r="J1861" s="356">
        <f t="shared" si="4773"/>
        <v>0</v>
      </c>
      <c r="K1861" s="356">
        <f t="shared" si="4774"/>
        <v>-89738.9</v>
      </c>
      <c r="L1861" s="356" t="e">
        <f t="shared" si="4775"/>
        <v>#DIV/0!</v>
      </c>
      <c r="M1861" s="356" t="e">
        <f t="shared" si="4776"/>
        <v>#DIV/0!</v>
      </c>
      <c r="N1861" s="361" t="e">
        <f t="shared" si="4802"/>
        <v>#DIV/0!</v>
      </c>
      <c r="O1861" s="361" t="e">
        <f t="shared" si="4803"/>
        <v>#DIV/0!</v>
      </c>
      <c r="P1861" s="361" t="e">
        <f t="shared" si="4804"/>
        <v>#DIV/0!</v>
      </c>
      <c r="Q1861" s="361" t="e">
        <f t="shared" si="4793"/>
        <v>#DIV/0!</v>
      </c>
      <c r="R1861" s="625"/>
      <c r="S1861" s="625"/>
      <c r="T1861" s="625"/>
      <c r="U1861" s="625"/>
      <c r="V1861" s="356">
        <f t="shared" si="4805"/>
        <v>-716185003.14999998</v>
      </c>
      <c r="W1861" s="356">
        <f t="shared" si="4806"/>
        <v>-66574468.310000002</v>
      </c>
      <c r="X1861" s="361" t="str">
        <f t="shared" si="4780"/>
        <v>SUL</v>
      </c>
      <c r="Y1861" s="361" t="str">
        <f t="shared" si="4781"/>
        <v>OESTE</v>
      </c>
      <c r="Z1861" s="361" t="str">
        <f t="shared" si="4782"/>
        <v>SUDOESTE</v>
      </c>
      <c r="AA1861" s="358">
        <f t="shared" si="4794"/>
        <v>9.255804642779869E-2</v>
      </c>
      <c r="AB1861" s="359">
        <f t="shared" si="4795"/>
        <v>5.310786819220402</v>
      </c>
      <c r="AC1861" s="360"/>
    </row>
    <row r="1862" spans="1:29" ht="17.25" customHeight="1" x14ac:dyDescent="0.25">
      <c r="A1862" s="345" t="s">
        <v>388</v>
      </c>
      <c r="B1862" s="661"/>
      <c r="C1862" s="661"/>
      <c r="D1862" s="346"/>
      <c r="E1862" s="347"/>
      <c r="F1862" s="348"/>
      <c r="G1862" s="348"/>
      <c r="H1862" s="355">
        <f t="shared" si="4771"/>
        <v>0</v>
      </c>
      <c r="I1862" s="356">
        <f t="shared" si="4772"/>
        <v>719272617.33746862</v>
      </c>
      <c r="J1862" s="356">
        <f t="shared" si="4773"/>
        <v>0</v>
      </c>
      <c r="K1862" s="356">
        <f t="shared" si="4774"/>
        <v>-89738.9</v>
      </c>
      <c r="L1862" s="356" t="e">
        <f t="shared" si="4775"/>
        <v>#DIV/0!</v>
      </c>
      <c r="M1862" s="356" t="e">
        <f t="shared" si="4776"/>
        <v>#DIV/0!</v>
      </c>
      <c r="N1862" s="361" t="e">
        <f t="shared" si="4802"/>
        <v>#DIV/0!</v>
      </c>
      <c r="O1862" s="361" t="e">
        <f t="shared" si="4803"/>
        <v>#DIV/0!</v>
      </c>
      <c r="P1862" s="361" t="e">
        <f t="shared" si="4804"/>
        <v>#DIV/0!</v>
      </c>
      <c r="Q1862" s="361" t="e">
        <f t="shared" si="4793"/>
        <v>#DIV/0!</v>
      </c>
      <c r="R1862" s="625"/>
      <c r="S1862" s="625"/>
      <c r="T1862" s="625"/>
      <c r="U1862" s="625"/>
      <c r="V1862" s="356">
        <f t="shared" si="4805"/>
        <v>-716185003.14999998</v>
      </c>
      <c r="W1862" s="356">
        <f t="shared" si="4806"/>
        <v>-66574468.310000002</v>
      </c>
      <c r="X1862" s="361" t="str">
        <f t="shared" si="4780"/>
        <v>SUL</v>
      </c>
      <c r="Y1862" s="361" t="str">
        <f t="shared" si="4781"/>
        <v>OESTE</v>
      </c>
      <c r="Z1862" s="361" t="str">
        <f t="shared" si="4782"/>
        <v>SUDOESTE</v>
      </c>
      <c r="AA1862" s="358">
        <f t="shared" si="4794"/>
        <v>9.255804642779869E-2</v>
      </c>
      <c r="AB1862" s="359">
        <f t="shared" si="4795"/>
        <v>5.310786819220402</v>
      </c>
      <c r="AC1862" s="360"/>
    </row>
    <row r="1863" spans="1:29" ht="17.25" customHeight="1" x14ac:dyDescent="0.25">
      <c r="A1863" s="345" t="s">
        <v>388</v>
      </c>
      <c r="B1863" s="661"/>
      <c r="C1863" s="661"/>
      <c r="D1863" s="346"/>
      <c r="E1863" s="347"/>
      <c r="F1863" s="348"/>
      <c r="G1863" s="348"/>
      <c r="H1863" s="355">
        <f t="shared" si="4771"/>
        <v>0</v>
      </c>
      <c r="I1863" s="356">
        <f t="shared" si="4772"/>
        <v>719272617.33746862</v>
      </c>
      <c r="J1863" s="356">
        <f t="shared" si="4773"/>
        <v>0</v>
      </c>
      <c r="K1863" s="356">
        <f t="shared" si="4774"/>
        <v>-89738.9</v>
      </c>
      <c r="L1863" s="356" t="e">
        <f t="shared" si="4775"/>
        <v>#DIV/0!</v>
      </c>
      <c r="M1863" s="356" t="e">
        <f t="shared" si="4776"/>
        <v>#DIV/0!</v>
      </c>
      <c r="N1863" s="361" t="e">
        <f t="shared" si="4802"/>
        <v>#DIV/0!</v>
      </c>
      <c r="O1863" s="361" t="e">
        <f t="shared" si="4803"/>
        <v>#DIV/0!</v>
      </c>
      <c r="P1863" s="361" t="e">
        <f t="shared" si="4804"/>
        <v>#DIV/0!</v>
      </c>
      <c r="Q1863" s="361" t="e">
        <f t="shared" si="4793"/>
        <v>#DIV/0!</v>
      </c>
      <c r="R1863" s="625"/>
      <c r="S1863" s="625"/>
      <c r="T1863" s="625"/>
      <c r="U1863" s="625"/>
      <c r="V1863" s="356">
        <f t="shared" si="4805"/>
        <v>-716185003.14999998</v>
      </c>
      <c r="W1863" s="356">
        <f t="shared" si="4806"/>
        <v>-66574468.310000002</v>
      </c>
      <c r="X1863" s="361" t="str">
        <f t="shared" si="4780"/>
        <v>SUL</v>
      </c>
      <c r="Y1863" s="361" t="str">
        <f t="shared" si="4781"/>
        <v>OESTE</v>
      </c>
      <c r="Z1863" s="361" t="str">
        <f t="shared" si="4782"/>
        <v>SUDOESTE</v>
      </c>
      <c r="AA1863" s="358">
        <f t="shared" si="4794"/>
        <v>9.255804642779869E-2</v>
      </c>
      <c r="AB1863" s="359">
        <f t="shared" si="4795"/>
        <v>5.310786819220402</v>
      </c>
      <c r="AC1863" s="360"/>
    </row>
    <row r="1864" spans="1:29" ht="17.25" customHeight="1" x14ac:dyDescent="0.25">
      <c r="A1864" s="345" t="s">
        <v>388</v>
      </c>
      <c r="B1864" s="661"/>
      <c r="C1864" s="661"/>
      <c r="D1864" s="346"/>
      <c r="E1864" s="347"/>
      <c r="F1864" s="348"/>
      <c r="G1864" s="348"/>
      <c r="H1864" s="355">
        <f t="shared" si="4771"/>
        <v>0</v>
      </c>
      <c r="I1864" s="356">
        <f t="shared" si="4772"/>
        <v>719272617.33746862</v>
      </c>
      <c r="J1864" s="356">
        <f t="shared" si="4773"/>
        <v>0</v>
      </c>
      <c r="K1864" s="356">
        <f t="shared" si="4774"/>
        <v>-89738.9</v>
      </c>
      <c r="L1864" s="356" t="e">
        <f t="shared" si="4775"/>
        <v>#DIV/0!</v>
      </c>
      <c r="M1864" s="356" t="e">
        <f t="shared" si="4776"/>
        <v>#DIV/0!</v>
      </c>
      <c r="N1864" s="361" t="e">
        <f t="shared" si="4802"/>
        <v>#DIV/0!</v>
      </c>
      <c r="O1864" s="361" t="e">
        <f t="shared" si="4803"/>
        <v>#DIV/0!</v>
      </c>
      <c r="P1864" s="361" t="e">
        <f t="shared" si="4804"/>
        <v>#DIV/0!</v>
      </c>
      <c r="Q1864" s="361" t="e">
        <f t="shared" si="4793"/>
        <v>#DIV/0!</v>
      </c>
      <c r="R1864" s="625"/>
      <c r="S1864" s="625"/>
      <c r="T1864" s="625"/>
      <c r="U1864" s="625"/>
      <c r="V1864" s="356">
        <f t="shared" si="4805"/>
        <v>-716185003.14999998</v>
      </c>
      <c r="W1864" s="356">
        <f t="shared" si="4806"/>
        <v>-66574468.310000002</v>
      </c>
      <c r="X1864" s="361" t="str">
        <f t="shared" si="4780"/>
        <v>SUL</v>
      </c>
      <c r="Y1864" s="361" t="str">
        <f t="shared" si="4781"/>
        <v>OESTE</v>
      </c>
      <c r="Z1864" s="361" t="str">
        <f t="shared" si="4782"/>
        <v>SUDOESTE</v>
      </c>
      <c r="AA1864" s="358">
        <f t="shared" si="4794"/>
        <v>9.255804642779869E-2</v>
      </c>
      <c r="AB1864" s="359">
        <f t="shared" si="4795"/>
        <v>5.310786819220402</v>
      </c>
      <c r="AC1864" s="360"/>
    </row>
    <row r="1865" spans="1:29" ht="17.25" customHeight="1" x14ac:dyDescent="0.25">
      <c r="A1865" s="345" t="s">
        <v>388</v>
      </c>
      <c r="B1865" s="661"/>
      <c r="C1865" s="661"/>
      <c r="D1865" s="346"/>
      <c r="E1865" s="347"/>
      <c r="F1865" s="348"/>
      <c r="G1865" s="348"/>
      <c r="H1865" s="355">
        <f t="shared" si="4771"/>
        <v>0</v>
      </c>
      <c r="I1865" s="356">
        <f t="shared" si="4772"/>
        <v>719272617.33746862</v>
      </c>
      <c r="J1865" s="356">
        <f t="shared" si="4773"/>
        <v>0</v>
      </c>
      <c r="K1865" s="356">
        <f t="shared" si="4774"/>
        <v>-89738.9</v>
      </c>
      <c r="L1865" s="356" t="e">
        <f t="shared" si="4775"/>
        <v>#DIV/0!</v>
      </c>
      <c r="M1865" s="356" t="e">
        <f t="shared" si="4776"/>
        <v>#DIV/0!</v>
      </c>
      <c r="N1865" s="361" t="e">
        <f t="shared" si="4802"/>
        <v>#DIV/0!</v>
      </c>
      <c r="O1865" s="361" t="e">
        <f t="shared" si="4803"/>
        <v>#DIV/0!</v>
      </c>
      <c r="P1865" s="361" t="e">
        <f t="shared" si="4804"/>
        <v>#DIV/0!</v>
      </c>
      <c r="Q1865" s="361" t="e">
        <f t="shared" si="4793"/>
        <v>#DIV/0!</v>
      </c>
      <c r="R1865" s="625"/>
      <c r="S1865" s="625"/>
      <c r="T1865" s="625"/>
      <c r="U1865" s="625"/>
      <c r="V1865" s="356">
        <f t="shared" si="4805"/>
        <v>-716185003.14999998</v>
      </c>
      <c r="W1865" s="356">
        <f t="shared" si="4806"/>
        <v>-66574468.310000002</v>
      </c>
      <c r="X1865" s="361" t="str">
        <f t="shared" si="4780"/>
        <v>SUL</v>
      </c>
      <c r="Y1865" s="361" t="str">
        <f t="shared" si="4781"/>
        <v>OESTE</v>
      </c>
      <c r="Z1865" s="361" t="str">
        <f t="shared" si="4782"/>
        <v>SUDOESTE</v>
      </c>
      <c r="AA1865" s="358">
        <f t="shared" si="4794"/>
        <v>9.255804642779869E-2</v>
      </c>
      <c r="AB1865" s="359">
        <f t="shared" si="4795"/>
        <v>5.310786819220402</v>
      </c>
      <c r="AC1865" s="360"/>
    </row>
    <row r="1866" spans="1:29" ht="17.25" customHeight="1" x14ac:dyDescent="0.25">
      <c r="A1866" s="345" t="s">
        <v>388</v>
      </c>
      <c r="B1866" s="661"/>
      <c r="C1866" s="661"/>
      <c r="D1866" s="346"/>
      <c r="E1866" s="347"/>
      <c r="F1866" s="348"/>
      <c r="G1866" s="348"/>
      <c r="H1866" s="355">
        <f t="shared" si="4771"/>
        <v>0</v>
      </c>
      <c r="I1866" s="356">
        <f t="shared" si="4772"/>
        <v>719272617.33746862</v>
      </c>
      <c r="J1866" s="356">
        <f t="shared" si="4773"/>
        <v>0</v>
      </c>
      <c r="K1866" s="356">
        <f t="shared" si="4774"/>
        <v>-89738.9</v>
      </c>
      <c r="L1866" s="356" t="e">
        <f t="shared" si="4775"/>
        <v>#DIV/0!</v>
      </c>
      <c r="M1866" s="356" t="e">
        <f t="shared" si="4776"/>
        <v>#DIV/0!</v>
      </c>
      <c r="N1866" s="361" t="e">
        <f t="shared" si="4802"/>
        <v>#DIV/0!</v>
      </c>
      <c r="O1866" s="361" t="e">
        <f t="shared" si="4803"/>
        <v>#DIV/0!</v>
      </c>
      <c r="P1866" s="361" t="e">
        <f t="shared" si="4804"/>
        <v>#DIV/0!</v>
      </c>
      <c r="Q1866" s="361" t="e">
        <f t="shared" si="4793"/>
        <v>#DIV/0!</v>
      </c>
      <c r="R1866" s="625"/>
      <c r="S1866" s="625"/>
      <c r="T1866" s="625"/>
      <c r="U1866" s="625"/>
      <c r="V1866" s="356">
        <f t="shared" si="4805"/>
        <v>-716185003.14999998</v>
      </c>
      <c r="W1866" s="356">
        <f t="shared" si="4806"/>
        <v>-66574468.310000002</v>
      </c>
      <c r="X1866" s="361" t="str">
        <f t="shared" si="4780"/>
        <v>SUL</v>
      </c>
      <c r="Y1866" s="361" t="str">
        <f t="shared" si="4781"/>
        <v>OESTE</v>
      </c>
      <c r="Z1866" s="361" t="str">
        <f t="shared" si="4782"/>
        <v>SUDOESTE</v>
      </c>
      <c r="AA1866" s="358">
        <f t="shared" si="4794"/>
        <v>9.255804642779869E-2</v>
      </c>
      <c r="AB1866" s="359">
        <f t="shared" si="4795"/>
        <v>5.310786819220402</v>
      </c>
      <c r="AC1866" s="360"/>
    </row>
    <row r="1867" spans="1:29" ht="17.25" customHeight="1" x14ac:dyDescent="0.25">
      <c r="A1867" s="345" t="s">
        <v>388</v>
      </c>
      <c r="B1867" s="661"/>
      <c r="C1867" s="661"/>
      <c r="D1867" s="346"/>
      <c r="E1867" s="347"/>
      <c r="F1867" s="348"/>
      <c r="G1867" s="348"/>
      <c r="H1867" s="355">
        <f t="shared" si="4771"/>
        <v>0</v>
      </c>
      <c r="I1867" s="356">
        <f t="shared" si="4772"/>
        <v>719272617.33746862</v>
      </c>
      <c r="J1867" s="356">
        <f t="shared" si="4773"/>
        <v>0</v>
      </c>
      <c r="K1867" s="356">
        <f t="shared" si="4774"/>
        <v>-89738.9</v>
      </c>
      <c r="L1867" s="356" t="e">
        <f t="shared" si="4775"/>
        <v>#DIV/0!</v>
      </c>
      <c r="M1867" s="356" t="e">
        <f t="shared" si="4776"/>
        <v>#DIV/0!</v>
      </c>
      <c r="N1867" s="361" t="e">
        <f t="shared" si="4802"/>
        <v>#DIV/0!</v>
      </c>
      <c r="O1867" s="361" t="e">
        <f t="shared" si="4803"/>
        <v>#DIV/0!</v>
      </c>
      <c r="P1867" s="361" t="e">
        <f t="shared" si="4804"/>
        <v>#DIV/0!</v>
      </c>
      <c r="Q1867" s="361" t="e">
        <f t="shared" si="4793"/>
        <v>#DIV/0!</v>
      </c>
      <c r="R1867" s="625"/>
      <c r="S1867" s="625"/>
      <c r="T1867" s="625"/>
      <c r="U1867" s="625"/>
      <c r="V1867" s="356">
        <f t="shared" si="4805"/>
        <v>-716185003.14999998</v>
      </c>
      <c r="W1867" s="356">
        <f t="shared" si="4806"/>
        <v>-66574468.310000002</v>
      </c>
      <c r="X1867" s="361" t="str">
        <f t="shared" si="4780"/>
        <v>SUL</v>
      </c>
      <c r="Y1867" s="361" t="str">
        <f t="shared" si="4781"/>
        <v>OESTE</v>
      </c>
      <c r="Z1867" s="361" t="str">
        <f t="shared" si="4782"/>
        <v>SUDOESTE</v>
      </c>
      <c r="AA1867" s="358">
        <f t="shared" si="4794"/>
        <v>9.255804642779869E-2</v>
      </c>
      <c r="AB1867" s="359">
        <f t="shared" si="4795"/>
        <v>5.310786819220402</v>
      </c>
      <c r="AC1867" s="360"/>
    </row>
    <row r="1868" spans="1:29" ht="17.25" customHeight="1" x14ac:dyDescent="0.25">
      <c r="A1868" s="345" t="s">
        <v>388</v>
      </c>
      <c r="B1868" s="661"/>
      <c r="C1868" s="661"/>
      <c r="D1868" s="346"/>
      <c r="E1868" s="347"/>
      <c r="F1868" s="348"/>
      <c r="G1868" s="348"/>
      <c r="H1868" s="355">
        <f t="shared" si="4771"/>
        <v>0</v>
      </c>
      <c r="I1868" s="356">
        <f t="shared" si="4772"/>
        <v>719272617.33746862</v>
      </c>
      <c r="J1868" s="356">
        <f t="shared" si="4773"/>
        <v>0</v>
      </c>
      <c r="K1868" s="356">
        <f t="shared" si="4774"/>
        <v>-89738.9</v>
      </c>
      <c r="L1868" s="356" t="e">
        <f t="shared" si="4775"/>
        <v>#DIV/0!</v>
      </c>
      <c r="M1868" s="356" t="e">
        <f t="shared" si="4776"/>
        <v>#DIV/0!</v>
      </c>
      <c r="N1868" s="361" t="e">
        <f t="shared" si="4802"/>
        <v>#DIV/0!</v>
      </c>
      <c r="O1868" s="361" t="e">
        <f t="shared" si="4803"/>
        <v>#DIV/0!</v>
      </c>
      <c r="P1868" s="361" t="e">
        <f t="shared" si="4804"/>
        <v>#DIV/0!</v>
      </c>
      <c r="Q1868" s="361" t="e">
        <f t="shared" si="4793"/>
        <v>#DIV/0!</v>
      </c>
      <c r="R1868" s="625"/>
      <c r="S1868" s="625"/>
      <c r="T1868" s="625"/>
      <c r="U1868" s="625"/>
      <c r="V1868" s="356">
        <f t="shared" si="4805"/>
        <v>-716185003.14999998</v>
      </c>
      <c r="W1868" s="356">
        <f t="shared" si="4806"/>
        <v>-66574468.310000002</v>
      </c>
      <c r="X1868" s="361" t="str">
        <f t="shared" si="4780"/>
        <v>SUL</v>
      </c>
      <c r="Y1868" s="361" t="str">
        <f t="shared" si="4781"/>
        <v>OESTE</v>
      </c>
      <c r="Z1868" s="361" t="str">
        <f t="shared" si="4782"/>
        <v>SUDOESTE</v>
      </c>
      <c r="AA1868" s="358">
        <f t="shared" si="4794"/>
        <v>9.255804642779869E-2</v>
      </c>
      <c r="AB1868" s="359">
        <f t="shared" si="4795"/>
        <v>5.310786819220402</v>
      </c>
      <c r="AC1868" s="360"/>
    </row>
    <row r="1869" spans="1:29" ht="17.25" customHeight="1" x14ac:dyDescent="0.25">
      <c r="A1869" s="345" t="s">
        <v>388</v>
      </c>
      <c r="B1869" s="661"/>
      <c r="C1869" s="661"/>
      <c r="D1869" s="346"/>
      <c r="E1869" s="347"/>
      <c r="F1869" s="348"/>
      <c r="G1869" s="348"/>
      <c r="H1869" s="355">
        <f t="shared" si="4771"/>
        <v>0</v>
      </c>
      <c r="I1869" s="356">
        <f t="shared" si="4772"/>
        <v>719272617.33746862</v>
      </c>
      <c r="J1869" s="356">
        <f t="shared" si="4773"/>
        <v>0</v>
      </c>
      <c r="K1869" s="356">
        <f t="shared" si="4774"/>
        <v>-89738.9</v>
      </c>
      <c r="L1869" s="356" t="e">
        <f t="shared" si="4775"/>
        <v>#DIV/0!</v>
      </c>
      <c r="M1869" s="356" t="e">
        <f t="shared" si="4776"/>
        <v>#DIV/0!</v>
      </c>
      <c r="N1869" s="361" t="e">
        <f t="shared" si="4802"/>
        <v>#DIV/0!</v>
      </c>
      <c r="O1869" s="361" t="e">
        <f t="shared" si="4803"/>
        <v>#DIV/0!</v>
      </c>
      <c r="P1869" s="361" t="e">
        <f t="shared" si="4804"/>
        <v>#DIV/0!</v>
      </c>
      <c r="Q1869" s="361" t="e">
        <f t="shared" si="4793"/>
        <v>#DIV/0!</v>
      </c>
      <c r="R1869" s="625"/>
      <c r="S1869" s="625"/>
      <c r="T1869" s="625"/>
      <c r="U1869" s="625"/>
      <c r="V1869" s="356">
        <f t="shared" si="4805"/>
        <v>-716185003.14999998</v>
      </c>
      <c r="W1869" s="356">
        <f t="shared" si="4806"/>
        <v>-66574468.310000002</v>
      </c>
      <c r="X1869" s="361" t="str">
        <f t="shared" si="4780"/>
        <v>SUL</v>
      </c>
      <c r="Y1869" s="361" t="str">
        <f t="shared" si="4781"/>
        <v>OESTE</v>
      </c>
      <c r="Z1869" s="361" t="str">
        <f t="shared" si="4782"/>
        <v>SUDOESTE</v>
      </c>
      <c r="AA1869" s="358">
        <f t="shared" si="4794"/>
        <v>9.255804642779869E-2</v>
      </c>
      <c r="AB1869" s="359">
        <f t="shared" si="4795"/>
        <v>5.310786819220402</v>
      </c>
      <c r="AC1869" s="360"/>
    </row>
    <row r="1870" spans="1:29" ht="17.25" customHeight="1" x14ac:dyDescent="0.25">
      <c r="A1870" s="345" t="s">
        <v>388</v>
      </c>
      <c r="B1870" s="661"/>
      <c r="C1870" s="661"/>
      <c r="D1870" s="346"/>
      <c r="E1870" s="347"/>
      <c r="F1870" s="348"/>
      <c r="G1870" s="348"/>
      <c r="H1870" s="355">
        <f t="shared" si="4771"/>
        <v>0</v>
      </c>
      <c r="I1870" s="356">
        <f t="shared" si="4772"/>
        <v>719272617.33746862</v>
      </c>
      <c r="J1870" s="356">
        <f t="shared" si="4773"/>
        <v>0</v>
      </c>
      <c r="K1870" s="356">
        <f t="shared" si="4774"/>
        <v>-89738.9</v>
      </c>
      <c r="L1870" s="356" t="e">
        <f t="shared" si="4775"/>
        <v>#DIV/0!</v>
      </c>
      <c r="M1870" s="356" t="e">
        <f t="shared" si="4776"/>
        <v>#DIV/0!</v>
      </c>
      <c r="N1870" s="361" t="e">
        <f t="shared" si="4802"/>
        <v>#DIV/0!</v>
      </c>
      <c r="O1870" s="361" t="e">
        <f t="shared" si="4803"/>
        <v>#DIV/0!</v>
      </c>
      <c r="P1870" s="361" t="e">
        <f t="shared" si="4804"/>
        <v>#DIV/0!</v>
      </c>
      <c r="Q1870" s="361" t="e">
        <f t="shared" si="4793"/>
        <v>#DIV/0!</v>
      </c>
      <c r="R1870" s="625"/>
      <c r="S1870" s="625"/>
      <c r="T1870" s="625"/>
      <c r="U1870" s="625"/>
      <c r="V1870" s="356">
        <f t="shared" si="4805"/>
        <v>-716185003.14999998</v>
      </c>
      <c r="W1870" s="356">
        <f t="shared" si="4806"/>
        <v>-66574468.310000002</v>
      </c>
      <c r="X1870" s="361" t="str">
        <f t="shared" si="4780"/>
        <v>SUL</v>
      </c>
      <c r="Y1870" s="361" t="str">
        <f t="shared" si="4781"/>
        <v>OESTE</v>
      </c>
      <c r="Z1870" s="361" t="str">
        <f t="shared" si="4782"/>
        <v>SUDOESTE</v>
      </c>
      <c r="AA1870" s="358">
        <f t="shared" si="4794"/>
        <v>9.255804642779869E-2</v>
      </c>
      <c r="AB1870" s="359">
        <f t="shared" si="4795"/>
        <v>5.310786819220402</v>
      </c>
      <c r="AC1870" s="360"/>
    </row>
    <row r="1871" spans="1:29" ht="17.25" customHeight="1" x14ac:dyDescent="0.25">
      <c r="A1871" s="345" t="s">
        <v>388</v>
      </c>
      <c r="B1871" s="661"/>
      <c r="C1871" s="661"/>
      <c r="D1871" s="346"/>
      <c r="E1871" s="347"/>
      <c r="F1871" s="348"/>
      <c r="G1871" s="348"/>
      <c r="H1871" s="355">
        <f t="shared" si="4771"/>
        <v>0</v>
      </c>
      <c r="I1871" s="356">
        <f t="shared" si="4772"/>
        <v>719272617.33746862</v>
      </c>
      <c r="J1871" s="356">
        <f t="shared" si="4773"/>
        <v>0</v>
      </c>
      <c r="K1871" s="356">
        <f t="shared" si="4774"/>
        <v>-89738.9</v>
      </c>
      <c r="L1871" s="356" t="e">
        <f t="shared" si="4775"/>
        <v>#DIV/0!</v>
      </c>
      <c r="M1871" s="356" t="e">
        <f t="shared" si="4776"/>
        <v>#DIV/0!</v>
      </c>
      <c r="N1871" s="361" t="e">
        <f t="shared" si="4802"/>
        <v>#DIV/0!</v>
      </c>
      <c r="O1871" s="361" t="e">
        <f t="shared" si="4803"/>
        <v>#DIV/0!</v>
      </c>
      <c r="P1871" s="361" t="e">
        <f t="shared" si="4804"/>
        <v>#DIV/0!</v>
      </c>
      <c r="Q1871" s="361" t="e">
        <f t="shared" si="4793"/>
        <v>#DIV/0!</v>
      </c>
      <c r="R1871" s="625"/>
      <c r="S1871" s="625"/>
      <c r="T1871" s="625"/>
      <c r="U1871" s="625"/>
      <c r="V1871" s="356">
        <f t="shared" si="4805"/>
        <v>-716185003.14999998</v>
      </c>
      <c r="W1871" s="356">
        <f t="shared" si="4806"/>
        <v>-66574468.310000002</v>
      </c>
      <c r="X1871" s="361" t="str">
        <f t="shared" si="4780"/>
        <v>SUL</v>
      </c>
      <c r="Y1871" s="361" t="str">
        <f t="shared" si="4781"/>
        <v>OESTE</v>
      </c>
      <c r="Z1871" s="361" t="str">
        <f t="shared" si="4782"/>
        <v>SUDOESTE</v>
      </c>
      <c r="AA1871" s="358">
        <f t="shared" si="4794"/>
        <v>9.255804642779869E-2</v>
      </c>
      <c r="AB1871" s="359">
        <f t="shared" si="4795"/>
        <v>5.310786819220402</v>
      </c>
      <c r="AC1871" s="360"/>
    </row>
    <row r="1872" spans="1:29" ht="17.25" customHeight="1" x14ac:dyDescent="0.25">
      <c r="A1872" s="345" t="s">
        <v>388</v>
      </c>
      <c r="B1872" s="661"/>
      <c r="C1872" s="661"/>
      <c r="D1872" s="346"/>
      <c r="E1872" s="347"/>
      <c r="F1872" s="348"/>
      <c r="G1872" s="348"/>
      <c r="H1872" s="355">
        <f t="shared" si="4771"/>
        <v>0</v>
      </c>
      <c r="I1872" s="356">
        <f t="shared" si="4772"/>
        <v>719272617.33746862</v>
      </c>
      <c r="J1872" s="356">
        <f t="shared" si="4773"/>
        <v>0</v>
      </c>
      <c r="K1872" s="356">
        <f t="shared" si="4774"/>
        <v>-89738.9</v>
      </c>
      <c r="L1872" s="356" t="e">
        <f t="shared" si="4775"/>
        <v>#DIV/0!</v>
      </c>
      <c r="M1872" s="356" t="e">
        <f t="shared" si="4776"/>
        <v>#DIV/0!</v>
      </c>
      <c r="N1872" s="361" t="e">
        <f t="shared" si="4802"/>
        <v>#DIV/0!</v>
      </c>
      <c r="O1872" s="361" t="e">
        <f t="shared" si="4803"/>
        <v>#DIV/0!</v>
      </c>
      <c r="P1872" s="361" t="e">
        <f t="shared" si="4804"/>
        <v>#DIV/0!</v>
      </c>
      <c r="Q1872" s="361" t="e">
        <f t="shared" si="4793"/>
        <v>#DIV/0!</v>
      </c>
      <c r="R1872" s="625"/>
      <c r="S1872" s="625"/>
      <c r="T1872" s="625"/>
      <c r="U1872" s="625"/>
      <c r="V1872" s="356">
        <f t="shared" si="4805"/>
        <v>-716185003.14999998</v>
      </c>
      <c r="W1872" s="356">
        <f t="shared" si="4806"/>
        <v>-66574468.310000002</v>
      </c>
      <c r="X1872" s="361" t="str">
        <f t="shared" si="4780"/>
        <v>SUL</v>
      </c>
      <c r="Y1872" s="361" t="str">
        <f t="shared" si="4781"/>
        <v>OESTE</v>
      </c>
      <c r="Z1872" s="361" t="str">
        <f t="shared" si="4782"/>
        <v>SUDOESTE</v>
      </c>
      <c r="AA1872" s="358">
        <f t="shared" si="4794"/>
        <v>9.255804642779869E-2</v>
      </c>
      <c r="AB1872" s="359">
        <f t="shared" si="4795"/>
        <v>5.310786819220402</v>
      </c>
      <c r="AC1872" s="360"/>
    </row>
    <row r="1873" spans="1:29" ht="17.25" customHeight="1" x14ac:dyDescent="0.25">
      <c r="A1873" s="345" t="s">
        <v>388</v>
      </c>
      <c r="B1873" s="661"/>
      <c r="C1873" s="661"/>
      <c r="D1873" s="346"/>
      <c r="E1873" s="347"/>
      <c r="F1873" s="348"/>
      <c r="G1873" s="348"/>
      <c r="H1873" s="355">
        <f t="shared" si="4771"/>
        <v>0</v>
      </c>
      <c r="I1873" s="356">
        <f t="shared" si="4772"/>
        <v>719272617.33746862</v>
      </c>
      <c r="J1873" s="356">
        <f t="shared" si="4773"/>
        <v>0</v>
      </c>
      <c r="K1873" s="356">
        <f t="shared" si="4774"/>
        <v>-89738.9</v>
      </c>
      <c r="L1873" s="356" t="e">
        <f t="shared" si="4775"/>
        <v>#DIV/0!</v>
      </c>
      <c r="M1873" s="356" t="e">
        <f t="shared" si="4776"/>
        <v>#DIV/0!</v>
      </c>
      <c r="N1873" s="361" t="e">
        <f t="shared" si="4802"/>
        <v>#DIV/0!</v>
      </c>
      <c r="O1873" s="361" t="e">
        <f t="shared" si="4803"/>
        <v>#DIV/0!</v>
      </c>
      <c r="P1873" s="361" t="e">
        <f t="shared" si="4804"/>
        <v>#DIV/0!</v>
      </c>
      <c r="Q1873" s="361" t="e">
        <f t="shared" si="4793"/>
        <v>#DIV/0!</v>
      </c>
      <c r="R1873" s="625"/>
      <c r="S1873" s="625"/>
      <c r="T1873" s="625"/>
      <c r="U1873" s="625"/>
      <c r="V1873" s="356">
        <f t="shared" si="4805"/>
        <v>-716185003.14999998</v>
      </c>
      <c r="W1873" s="356">
        <f t="shared" si="4806"/>
        <v>-66574468.310000002</v>
      </c>
      <c r="X1873" s="361" t="str">
        <f t="shared" si="4780"/>
        <v>SUL</v>
      </c>
      <c r="Y1873" s="361" t="str">
        <f t="shared" si="4781"/>
        <v>OESTE</v>
      </c>
      <c r="Z1873" s="361" t="str">
        <f t="shared" si="4782"/>
        <v>SUDOESTE</v>
      </c>
      <c r="AA1873" s="358">
        <f t="shared" si="4794"/>
        <v>9.255804642779869E-2</v>
      </c>
      <c r="AB1873" s="359">
        <f t="shared" si="4795"/>
        <v>5.310786819220402</v>
      </c>
      <c r="AC1873" s="360"/>
    </row>
    <row r="1874" spans="1:29" ht="17.25" customHeight="1" x14ac:dyDescent="0.25">
      <c r="A1874" s="345" t="s">
        <v>388</v>
      </c>
      <c r="B1874" s="661"/>
      <c r="C1874" s="661"/>
      <c r="D1874" s="346"/>
      <c r="E1874" s="347"/>
      <c r="F1874" s="348"/>
      <c r="G1874" s="348"/>
      <c r="H1874" s="355">
        <f t="shared" si="4771"/>
        <v>0</v>
      </c>
      <c r="I1874" s="356">
        <f t="shared" si="4772"/>
        <v>719272617.33746862</v>
      </c>
      <c r="J1874" s="356">
        <f t="shared" si="4773"/>
        <v>0</v>
      </c>
      <c r="K1874" s="356">
        <f t="shared" si="4774"/>
        <v>-89738.9</v>
      </c>
      <c r="L1874" s="356" t="e">
        <f t="shared" si="4775"/>
        <v>#DIV/0!</v>
      </c>
      <c r="M1874" s="356" t="e">
        <f t="shared" si="4776"/>
        <v>#DIV/0!</v>
      </c>
      <c r="N1874" s="361" t="e">
        <f t="shared" si="4802"/>
        <v>#DIV/0!</v>
      </c>
      <c r="O1874" s="361" t="e">
        <f t="shared" si="4803"/>
        <v>#DIV/0!</v>
      </c>
      <c r="P1874" s="361" t="e">
        <f t="shared" si="4804"/>
        <v>#DIV/0!</v>
      </c>
      <c r="Q1874" s="361" t="e">
        <f t="shared" si="4793"/>
        <v>#DIV/0!</v>
      </c>
      <c r="R1874" s="625"/>
      <c r="S1874" s="625"/>
      <c r="T1874" s="625"/>
      <c r="U1874" s="625"/>
      <c r="V1874" s="356">
        <f t="shared" si="4805"/>
        <v>-716185003.14999998</v>
      </c>
      <c r="W1874" s="356">
        <f t="shared" si="4806"/>
        <v>-66574468.310000002</v>
      </c>
      <c r="X1874" s="361" t="str">
        <f t="shared" si="4780"/>
        <v>SUL</v>
      </c>
      <c r="Y1874" s="361" t="str">
        <f t="shared" si="4781"/>
        <v>OESTE</v>
      </c>
      <c r="Z1874" s="361" t="str">
        <f t="shared" si="4782"/>
        <v>SUDOESTE</v>
      </c>
      <c r="AA1874" s="358">
        <f t="shared" si="4794"/>
        <v>9.255804642779869E-2</v>
      </c>
      <c r="AB1874" s="359">
        <f t="shared" si="4795"/>
        <v>5.310786819220402</v>
      </c>
      <c r="AC1874" s="360"/>
    </row>
    <row r="1875" spans="1:29" ht="17.25" customHeight="1" x14ac:dyDescent="0.25">
      <c r="A1875" s="345" t="s">
        <v>388</v>
      </c>
      <c r="B1875" s="661"/>
      <c r="C1875" s="661"/>
      <c r="D1875" s="346"/>
      <c r="E1875" s="347"/>
      <c r="F1875" s="348"/>
      <c r="G1875" s="348"/>
      <c r="H1875" s="355">
        <f t="shared" si="4771"/>
        <v>0</v>
      </c>
      <c r="I1875" s="356">
        <f t="shared" si="4772"/>
        <v>719272617.33746862</v>
      </c>
      <c r="J1875" s="356">
        <f t="shared" si="4773"/>
        <v>0</v>
      </c>
      <c r="K1875" s="356">
        <f t="shared" si="4774"/>
        <v>-89738.9</v>
      </c>
      <c r="L1875" s="356" t="e">
        <f t="shared" si="4775"/>
        <v>#DIV/0!</v>
      </c>
      <c r="M1875" s="356" t="e">
        <f t="shared" si="4776"/>
        <v>#DIV/0!</v>
      </c>
      <c r="N1875" s="361" t="e">
        <f t="shared" si="4802"/>
        <v>#DIV/0!</v>
      </c>
      <c r="O1875" s="361" t="e">
        <f t="shared" si="4803"/>
        <v>#DIV/0!</v>
      </c>
      <c r="P1875" s="361" t="e">
        <f t="shared" si="4804"/>
        <v>#DIV/0!</v>
      </c>
      <c r="Q1875" s="361" t="e">
        <f t="shared" si="4793"/>
        <v>#DIV/0!</v>
      </c>
      <c r="R1875" s="625"/>
      <c r="S1875" s="625"/>
      <c r="T1875" s="625"/>
      <c r="U1875" s="625"/>
      <c r="V1875" s="356">
        <f t="shared" si="4805"/>
        <v>-716185003.14999998</v>
      </c>
      <c r="W1875" s="356">
        <f t="shared" si="4806"/>
        <v>-66574468.310000002</v>
      </c>
      <c r="X1875" s="361" t="str">
        <f t="shared" si="4780"/>
        <v>SUL</v>
      </c>
      <c r="Y1875" s="361" t="str">
        <f t="shared" si="4781"/>
        <v>OESTE</v>
      </c>
      <c r="Z1875" s="361" t="str">
        <f t="shared" si="4782"/>
        <v>SUDOESTE</v>
      </c>
      <c r="AA1875" s="358">
        <f t="shared" si="4794"/>
        <v>9.255804642779869E-2</v>
      </c>
      <c r="AB1875" s="359">
        <f t="shared" si="4795"/>
        <v>5.310786819220402</v>
      </c>
      <c r="AC1875" s="360"/>
    </row>
    <row r="1876" spans="1:29" ht="15" customHeight="1" x14ac:dyDescent="0.2">
      <c r="A1876" s="436"/>
      <c r="B1876" s="661" t="e">
        <f>IF(#REF!=A1876,#REF!+1,1)</f>
        <v>#REF!</v>
      </c>
      <c r="C1876" s="661" t="e">
        <f t="shared" si="4718"/>
        <v>#REF!</v>
      </c>
      <c r="D1876" s="428"/>
      <c r="E1876" s="429"/>
      <c r="F1876" s="430"/>
      <c r="G1876" s="430"/>
      <c r="H1876" s="437"/>
      <c r="I1876" s="437"/>
      <c r="J1876" s="437"/>
      <c r="K1876" s="437"/>
      <c r="L1876" s="437"/>
      <c r="M1876" s="437"/>
      <c r="N1876" s="437"/>
      <c r="O1876" s="437"/>
      <c r="P1876" s="437"/>
      <c r="Q1876" s="437"/>
      <c r="R1876" s="436"/>
      <c r="S1876" s="436"/>
      <c r="T1876" s="354"/>
      <c r="U1876" s="354"/>
      <c r="V1876" s="383"/>
      <c r="W1876" s="383"/>
      <c r="X1876" s="384"/>
      <c r="Y1876" s="384"/>
      <c r="Z1876" s="384"/>
      <c r="AA1876" s="437"/>
      <c r="AB1876" s="437"/>
      <c r="AC1876" s="386"/>
    </row>
    <row r="1877" spans="1:29" ht="17.25" customHeight="1" x14ac:dyDescent="0.2">
      <c r="A1877" s="434" t="s">
        <v>123</v>
      </c>
      <c r="B1877" s="661">
        <f t="shared" si="4717"/>
        <v>1</v>
      </c>
      <c r="C1877" s="661" t="str">
        <f t="shared" si="4718"/>
        <v>MS 403-1</v>
      </c>
      <c r="D1877" s="346">
        <v>41887</v>
      </c>
      <c r="E1877" s="347">
        <v>7161895.3350999998</v>
      </c>
      <c r="F1877" s="348">
        <v>665826.41980000003</v>
      </c>
      <c r="G1877" s="348">
        <v>909.05700000000002</v>
      </c>
      <c r="H1877" s="349"/>
      <c r="I1877" s="349"/>
      <c r="J1877" s="349"/>
      <c r="K1877" s="349"/>
      <c r="L1877" s="349"/>
      <c r="M1877" s="349"/>
      <c r="N1877" s="349"/>
      <c r="O1877" s="349"/>
      <c r="P1877" s="349"/>
      <c r="Q1877" s="349"/>
      <c r="R1877" s="354"/>
      <c r="S1877" s="354"/>
      <c r="T1877" s="354"/>
      <c r="U1877" s="354"/>
      <c r="V1877" s="383"/>
      <c r="W1877" s="383"/>
      <c r="X1877" s="384"/>
      <c r="Y1877" s="384"/>
      <c r="Z1877" s="384"/>
      <c r="AA1877" s="383"/>
      <c r="AB1877" s="435"/>
      <c r="AC1877" s="386"/>
    </row>
    <row r="1878" spans="1:29" ht="17.25" customHeight="1" x14ac:dyDescent="0.25">
      <c r="A1878" s="434" t="str">
        <f>A1877</f>
        <v>MS 403</v>
      </c>
      <c r="B1878" s="661">
        <f t="shared" si="4717"/>
        <v>2</v>
      </c>
      <c r="C1878" s="661" t="str">
        <f t="shared" si="4718"/>
        <v>MS 403-2</v>
      </c>
      <c r="D1878" s="346">
        <v>41894</v>
      </c>
      <c r="E1878" s="347">
        <v>7161895.3202</v>
      </c>
      <c r="F1878" s="348">
        <v>665826.38179999997</v>
      </c>
      <c r="G1878" s="348">
        <v>909.03200000000004</v>
      </c>
      <c r="H1878" s="355">
        <f t="shared" ref="H1878" si="4807">SQRT((E1878-E1877)^2+(F1878-F1877)^2)*100</f>
        <v>4.0816785756967278</v>
      </c>
      <c r="I1878" s="356">
        <f>SQRT((E1878-$E$1877)^2+(F1878-$F$1877)^2)*100</f>
        <v>4.0816785756967278</v>
      </c>
      <c r="J1878" s="356">
        <f t="shared" ref="J1878" si="4808">(G1878-G1877)*100</f>
        <v>-2.4999999999977263</v>
      </c>
      <c r="K1878" s="356">
        <f>(G1878-$G$1877)*100</f>
        <v>-2.4999999999977263</v>
      </c>
      <c r="L1878" s="356">
        <f t="shared" ref="L1878" si="4809">H1878/(D1878-D1877)</f>
        <v>0.58309693938524687</v>
      </c>
      <c r="M1878" s="356">
        <f t="shared" ref="M1878" si="4810">ABS(J1878/(D1878-D1877))</f>
        <v>0.3571428571425323</v>
      </c>
      <c r="N1878" s="361" t="str">
        <f t="shared" ref="N1878" si="4811">IF(L1878&lt;=0.25,"OK",IF(AND(0.25&lt;L1878,L1878&lt;=1),"ATENÇÃO",IF(AND(1&lt;L1878,L1878&lt;=4),"ALERTA",IF(AND(4&lt;L1878,L1878&lt;=14),"INTERVENÇÃO","PARALISAÇÃO"))))</f>
        <v>ATENÇÃO</v>
      </c>
      <c r="O1878" s="361" t="str">
        <f t="shared" ref="O1878" si="4812">IF(M1878&lt;=0.25,"OK",IF(AND(0.25&lt;M1878,M1878&lt;=1),"ATENÇÃO",IF(AND(1&lt;M1878,M1878&lt;=4),"ALERTA",IF(AND(4&lt;M1878,M1878&lt;=14),"INTERVENÇÃO","PARALISAÇÃO"))))</f>
        <v>ATENÇÃO</v>
      </c>
      <c r="P1878" s="361" t="str">
        <f t="shared" ref="P1878" si="4813">IF(L1878&lt;=1,"COND. MIN.",IF(AND(1&lt;L1878, L1878&lt;=2),"ATENÇÃO",IF(AND(2&lt;L1878,L1878&lt;=5),"ALERTA","INTERVENÇÃO")))</f>
        <v>COND. MIN.</v>
      </c>
      <c r="Q1878" s="361" t="str">
        <f t="shared" ref="Q1878:Q1914" si="4814">IF(M1878&lt;=2,"COND. MIN.",IF(AND(2&lt;M1878, M1878&lt;=4),"ATENÇÃO",IF(AND(4&lt;M1878, M1878&lt;=10),"ALERTA","INTERVENÇÃO")))</f>
        <v>COND. MIN.</v>
      </c>
      <c r="R1878" s="625"/>
      <c r="S1878" s="625"/>
      <c r="T1878" s="625"/>
      <c r="U1878" s="625"/>
      <c r="V1878" s="356">
        <f t="shared" ref="V1878:V1914" si="4815">(E1878-$E$1877)*100</f>
        <v>-1.4899999834597111</v>
      </c>
      <c r="W1878" s="356">
        <f t="shared" ref="W1878:W1914" si="4816">(F1878-$F$1877)*100</f>
        <v>-3.8000000058673322</v>
      </c>
      <c r="X1878" s="361" t="str">
        <f t="shared" ref="X1878" si="4817">IF(V1878&gt;0,"NORTE","SUL")</f>
        <v>SUL</v>
      </c>
      <c r="Y1878" s="361" t="str">
        <f t="shared" ref="Y1878" si="4818">IF(W1878&gt;0,"LESTE","OESTE")</f>
        <v>OESTE</v>
      </c>
      <c r="Z1878" s="361" t="str">
        <f t="shared" ref="Z1878" si="4819">IF(AND(X1878="SUL", Y1878="LESTE"),"SUDESTE", IF(AND(X1878="SUL", Y1878="OESTE"), "SUDOESTE", IF(AND(X1878="NORTE", Y1878="LESTE"), "NORDESTE", "NOROESTE")))</f>
        <v>SUDOESTE</v>
      </c>
      <c r="AA1878" s="358">
        <f t="shared" ref="AA1878:AA1914" si="4820">ABS(ROUND(W1878,2)/ROUND(I1878,2))</f>
        <v>0.93137254901960775</v>
      </c>
      <c r="AB1878" s="359">
        <f t="shared" ref="AB1878" si="4821">DEGREES(ASIN(AA1878))</f>
        <v>68.649791105690142</v>
      </c>
      <c r="AC1878" s="360"/>
    </row>
    <row r="1879" spans="1:29" ht="17.25" customHeight="1" x14ac:dyDescent="0.25">
      <c r="A1879" s="434" t="str">
        <f t="shared" ref="A1879:A1945" si="4822">A1878</f>
        <v>MS 403</v>
      </c>
      <c r="B1879" s="661">
        <f t="shared" si="4717"/>
        <v>3</v>
      </c>
      <c r="C1879" s="661" t="str">
        <f t="shared" si="4718"/>
        <v>MS 403-3</v>
      </c>
      <c r="D1879" s="346">
        <v>41901</v>
      </c>
      <c r="E1879" s="347">
        <v>7161895.3302999996</v>
      </c>
      <c r="F1879" s="348">
        <v>665826.39199999999</v>
      </c>
      <c r="G1879" s="348">
        <v>909.00900000000001</v>
      </c>
      <c r="H1879" s="355">
        <f t="shared" ref="H1879" si="4823">SQRT((E1879-E1878)^2+(F1879-F1878)^2)*100</f>
        <v>1.4354441557834574</v>
      </c>
      <c r="I1879" s="356">
        <f>SQRT((E1879-$E$1877)^2+(F1879-$F$1877)^2)*100</f>
        <v>2.8211345313631044</v>
      </c>
      <c r="J1879" s="356">
        <f t="shared" ref="J1879" si="4824">(G1879-G1878)*100</f>
        <v>-2.3000000000024556</v>
      </c>
      <c r="K1879" s="356">
        <f>(G1879-$G$1877)*100</f>
        <v>-4.8000000000001819</v>
      </c>
      <c r="L1879" s="356">
        <f t="shared" ref="L1879" si="4825">H1879/(D1879-D1878)</f>
        <v>0.20506345082620819</v>
      </c>
      <c r="M1879" s="356">
        <f t="shared" ref="M1879" si="4826">ABS(J1879/(D1879-D1878))</f>
        <v>0.3285714285717794</v>
      </c>
      <c r="N1879" s="361" t="str">
        <f t="shared" ref="N1879:N1914" si="4827">IF(L1879&lt;=0.25,"OK",IF(AND(0.25&lt;L1879,L1879&lt;=1),"ATENÇÃO",IF(AND(1&lt;L1879,L1879&lt;=4),"ALERTA",IF(AND(4&lt;L1879,L1879&lt;=14),"INTERVENÇÃO","PARALISAÇÃO"))))</f>
        <v>OK</v>
      </c>
      <c r="O1879" s="361" t="str">
        <f t="shared" ref="O1879:O1914" si="4828">IF(M1879&lt;=0.25,"OK",IF(AND(0.25&lt;M1879,M1879&lt;=1),"ATENÇÃO",IF(AND(1&lt;M1879,M1879&lt;=4),"ALERTA",IF(AND(4&lt;M1879,M1879&lt;=14),"INTERVENÇÃO","PARALISAÇÃO"))))</f>
        <v>ATENÇÃO</v>
      </c>
      <c r="P1879" s="361" t="str">
        <f t="shared" ref="P1879:P1914" si="4829">IF(L1879&lt;=1,"COND. MIN.",IF(AND(1&lt;L1879, L1879&lt;=2),"ATENÇÃO",IF(AND(2&lt;L1879,L1879&lt;=5),"ALERTA","INTERVENÇÃO")))</f>
        <v>COND. MIN.</v>
      </c>
      <c r="Q1879" s="361" t="str">
        <f t="shared" si="4814"/>
        <v>COND. MIN.</v>
      </c>
      <c r="R1879" s="625"/>
      <c r="S1879" s="625"/>
      <c r="T1879" s="625"/>
      <c r="U1879" s="625"/>
      <c r="V1879" s="356">
        <f t="shared" si="4815"/>
        <v>-0.48000002279877663</v>
      </c>
      <c r="W1879" s="356">
        <f t="shared" si="4816"/>
        <v>-2.7800000039860606</v>
      </c>
      <c r="X1879" s="361" t="str">
        <f t="shared" ref="X1879" si="4830">IF(V1879&gt;0,"NORTE","SUL")</f>
        <v>SUL</v>
      </c>
      <c r="Y1879" s="361" t="str">
        <f t="shared" ref="Y1879" si="4831">IF(W1879&gt;0,"LESTE","OESTE")</f>
        <v>OESTE</v>
      </c>
      <c r="Z1879" s="361" t="str">
        <f t="shared" ref="Z1879" si="4832">IF(AND(X1879="SUL", Y1879="LESTE"),"SUDESTE", IF(AND(X1879="SUL", Y1879="OESTE"), "SUDOESTE", IF(AND(X1879="NORTE", Y1879="LESTE"), "NORDESTE", "NOROESTE")))</f>
        <v>SUDOESTE</v>
      </c>
      <c r="AA1879" s="358">
        <f t="shared" si="4820"/>
        <v>0.98581560283687941</v>
      </c>
      <c r="AB1879" s="359">
        <f t="shared" ref="AB1879" si="4833">DEGREES(ASIN(AA1879))</f>
        <v>80.33820624966981</v>
      </c>
      <c r="AC1879" s="360"/>
    </row>
    <row r="1880" spans="1:29" ht="17.25" customHeight="1" x14ac:dyDescent="0.25">
      <c r="A1880" s="434" t="str">
        <f t="shared" si="4822"/>
        <v>MS 403</v>
      </c>
      <c r="B1880" s="661">
        <f t="shared" si="4717"/>
        <v>4</v>
      </c>
      <c r="C1880" s="661" t="str">
        <f t="shared" si="4718"/>
        <v>MS 403-4</v>
      </c>
      <c r="D1880" s="346">
        <v>41908</v>
      </c>
      <c r="E1880" s="347">
        <v>7161895.3256999999</v>
      </c>
      <c r="F1880" s="348">
        <v>665826.37990000006</v>
      </c>
      <c r="G1880" s="348">
        <v>909</v>
      </c>
      <c r="H1880" s="355">
        <f t="shared" ref="H1880" si="4834">SQRT((E1880-E1879)^2+(F1880-F1879)^2)*100</f>
        <v>1.2944882968505811</v>
      </c>
      <c r="I1880" s="356">
        <f>SQRT((E1880-$E$1877)^2+(F1880-$F$1877)^2)*100</f>
        <v>4.0992316297075604</v>
      </c>
      <c r="J1880" s="356">
        <f t="shared" ref="J1880" si="4835">(G1880-G1879)*100</f>
        <v>-0.90000000000145519</v>
      </c>
      <c r="K1880" s="356">
        <f>(G1880-$G$1877)*100</f>
        <v>-5.7000000000016371</v>
      </c>
      <c r="L1880" s="356">
        <f t="shared" ref="L1880" si="4836">H1880/(D1880-D1879)</f>
        <v>0.18492689955008301</v>
      </c>
      <c r="M1880" s="356">
        <f t="shared" ref="M1880" si="4837">ABS(J1880/(D1880-D1879))</f>
        <v>0.12857142857163645</v>
      </c>
      <c r="N1880" s="361" t="str">
        <f t="shared" si="4827"/>
        <v>OK</v>
      </c>
      <c r="O1880" s="361" t="str">
        <f t="shared" si="4828"/>
        <v>OK</v>
      </c>
      <c r="P1880" s="361" t="str">
        <f t="shared" si="4829"/>
        <v>COND. MIN.</v>
      </c>
      <c r="Q1880" s="361" t="str">
        <f t="shared" si="4814"/>
        <v>COND. MIN.</v>
      </c>
      <c r="R1880" s="625"/>
      <c r="S1880" s="625"/>
      <c r="T1880" s="625"/>
      <c r="U1880" s="625"/>
      <c r="V1880" s="356">
        <f t="shared" si="4815"/>
        <v>-0.93999998643994331</v>
      </c>
      <c r="W1880" s="356">
        <f t="shared" si="4816"/>
        <v>-3.9899999974295497</v>
      </c>
      <c r="X1880" s="361" t="str">
        <f t="shared" ref="X1880" si="4838">IF(V1880&gt;0,"NORTE","SUL")</f>
        <v>SUL</v>
      </c>
      <c r="Y1880" s="361" t="str">
        <f t="shared" ref="Y1880" si="4839">IF(W1880&gt;0,"LESTE","OESTE")</f>
        <v>OESTE</v>
      </c>
      <c r="Z1880" s="361" t="str">
        <f t="shared" ref="Z1880" si="4840">IF(AND(X1880="SUL", Y1880="LESTE"),"SUDESTE", IF(AND(X1880="SUL", Y1880="OESTE"), "SUDOESTE", IF(AND(X1880="NORTE", Y1880="LESTE"), "NORDESTE", "NOROESTE")))</f>
        <v>SUDOESTE</v>
      </c>
      <c r="AA1880" s="358">
        <f t="shared" si="4820"/>
        <v>0.97317073170731716</v>
      </c>
      <c r="AB1880" s="359">
        <f t="shared" ref="AB1880" si="4841">DEGREES(ASIN(AA1880))</f>
        <v>76.697972551348201</v>
      </c>
      <c r="AC1880" s="360"/>
    </row>
    <row r="1881" spans="1:29" ht="17.25" customHeight="1" x14ac:dyDescent="0.25">
      <c r="A1881" s="434" t="str">
        <f t="shared" si="4822"/>
        <v>MS 403</v>
      </c>
      <c r="B1881" s="661">
        <f t="shared" si="4717"/>
        <v>5</v>
      </c>
      <c r="C1881" s="661" t="str">
        <f t="shared" si="4718"/>
        <v>MS 403-5</v>
      </c>
      <c r="D1881" s="346">
        <v>41915</v>
      </c>
      <c r="E1881" s="347">
        <v>7161895.3436000003</v>
      </c>
      <c r="F1881" s="348">
        <v>665826.38459999999</v>
      </c>
      <c r="G1881" s="348">
        <v>908.96900000000005</v>
      </c>
      <c r="H1881" s="355">
        <f t="shared" ref="H1881" si="4842">SQRT((E1881-E1880)^2+(F1881-F1880)^2)*100</f>
        <v>1.850675582173942</v>
      </c>
      <c r="I1881" s="356">
        <f>SQRT((E1881-$E$1877)^2+(F1881-$F$1877)^2)*100</f>
        <v>3.6211738577655384</v>
      </c>
      <c r="J1881" s="356">
        <f t="shared" ref="J1881" si="4843">(G1881-G1880)*100</f>
        <v>-3.0999999999949068</v>
      </c>
      <c r="K1881" s="356">
        <f>(G1881-$G$1877)*100</f>
        <v>-8.7999999999965439</v>
      </c>
      <c r="L1881" s="356">
        <f t="shared" ref="L1881" si="4844">H1881/(D1881-D1880)</f>
        <v>0.26438222602484884</v>
      </c>
      <c r="M1881" s="356">
        <f t="shared" ref="M1881" si="4845">ABS(J1881/(D1881-D1880))</f>
        <v>0.44285714285641525</v>
      </c>
      <c r="N1881" s="361" t="str">
        <f t="shared" si="4827"/>
        <v>ATENÇÃO</v>
      </c>
      <c r="O1881" s="361" t="str">
        <f t="shared" si="4828"/>
        <v>ATENÇÃO</v>
      </c>
      <c r="P1881" s="361" t="str">
        <f t="shared" si="4829"/>
        <v>COND. MIN.</v>
      </c>
      <c r="Q1881" s="361" t="str">
        <f t="shared" si="4814"/>
        <v>COND. MIN.</v>
      </c>
      <c r="R1881" s="625"/>
      <c r="S1881" s="625"/>
      <c r="T1881" s="625"/>
      <c r="U1881" s="625"/>
      <c r="V1881" s="356">
        <f t="shared" si="4815"/>
        <v>0.8500000461935997</v>
      </c>
      <c r="W1881" s="356">
        <f t="shared" si="4816"/>
        <v>-3.520000004209578</v>
      </c>
      <c r="X1881" s="361" t="str">
        <f t="shared" ref="X1881" si="4846">IF(V1881&gt;0,"NORTE","SUL")</f>
        <v>NORTE</v>
      </c>
      <c r="Y1881" s="361" t="str">
        <f t="shared" ref="Y1881" si="4847">IF(W1881&gt;0,"LESTE","OESTE")</f>
        <v>OESTE</v>
      </c>
      <c r="Z1881" s="361" t="str">
        <f t="shared" ref="Z1881" si="4848">IF(AND(X1881="SUL", Y1881="LESTE"),"SUDESTE", IF(AND(X1881="SUL", Y1881="OESTE"), "SUDOESTE", IF(AND(X1881="NORTE", Y1881="LESTE"), "NORDESTE", "NOROESTE")))</f>
        <v>NOROESTE</v>
      </c>
      <c r="AA1881" s="358">
        <f t="shared" si="4820"/>
        <v>0.97237569060773477</v>
      </c>
      <c r="AB1881" s="359">
        <f t="shared" ref="AB1881" si="4849">DEGREES(ASIN(AA1881))</f>
        <v>76.501416287300273</v>
      </c>
      <c r="AC1881" s="360"/>
    </row>
    <row r="1882" spans="1:29" ht="17.25" customHeight="1" x14ac:dyDescent="0.25">
      <c r="A1882" s="434" t="str">
        <f t="shared" si="4822"/>
        <v>MS 403</v>
      </c>
      <c r="B1882" s="661">
        <f t="shared" si="4717"/>
        <v>6</v>
      </c>
      <c r="C1882" s="661" t="str">
        <f t="shared" si="4718"/>
        <v>MS 403-6</v>
      </c>
      <c r="D1882" s="346">
        <v>41922</v>
      </c>
      <c r="E1882" s="347">
        <v>7161895.3531999998</v>
      </c>
      <c r="F1882" s="348">
        <v>665826.3811</v>
      </c>
      <c r="G1882" s="348">
        <v>908.96500000000003</v>
      </c>
      <c r="H1882" s="355">
        <f t="shared" ref="H1882:H1885" si="4850">SQRT((E1882-E1881)^2+(F1882-F1881)^2)*100</f>
        <v>1.0218120708558092</v>
      </c>
      <c r="I1882" s="356">
        <f t="shared" ref="I1882:I1885" si="4851">SQRT((E1882-$E$1877)^2+(F1882-$F$1877)^2)*100</f>
        <v>4.2723529841575294</v>
      </c>
      <c r="J1882" s="356">
        <f t="shared" ref="J1882:J1885" si="4852">(G1882-G1881)*100</f>
        <v>-0.40000000000190994</v>
      </c>
      <c r="K1882" s="356">
        <f t="shared" ref="K1882:K1885" si="4853">(G1882-$G$1877)*100</f>
        <v>-9.1999999999984539</v>
      </c>
      <c r="L1882" s="356">
        <f t="shared" ref="L1882:L1885" si="4854">H1882/(D1882-D1881)</f>
        <v>0.1459731529794013</v>
      </c>
      <c r="M1882" s="356">
        <f t="shared" ref="M1882:M1885" si="4855">ABS(J1882/(D1882-D1881))</f>
        <v>5.7142857143129992E-2</v>
      </c>
      <c r="N1882" s="361" t="str">
        <f t="shared" si="4827"/>
        <v>OK</v>
      </c>
      <c r="O1882" s="361" t="str">
        <f t="shared" si="4828"/>
        <v>OK</v>
      </c>
      <c r="P1882" s="361" t="str">
        <f t="shared" si="4829"/>
        <v>COND. MIN.</v>
      </c>
      <c r="Q1882" s="361" t="str">
        <f t="shared" si="4814"/>
        <v>COND. MIN.</v>
      </c>
      <c r="R1882" s="625"/>
      <c r="S1882" s="625"/>
      <c r="T1882" s="625"/>
      <c r="U1882" s="625"/>
      <c r="V1882" s="356">
        <f t="shared" si="4815"/>
        <v>1.8099999986588955</v>
      </c>
      <c r="W1882" s="356">
        <f t="shared" si="4816"/>
        <v>-3.8700000033713877</v>
      </c>
      <c r="X1882" s="361" t="str">
        <f t="shared" ref="X1882:X1885" si="4856">IF(V1882&gt;0,"NORTE","SUL")</f>
        <v>NORTE</v>
      </c>
      <c r="Y1882" s="361" t="str">
        <f t="shared" ref="Y1882:Y1885" si="4857">IF(W1882&gt;0,"LESTE","OESTE")</f>
        <v>OESTE</v>
      </c>
      <c r="Z1882" s="361" t="str">
        <f t="shared" ref="Z1882:Z1885" si="4858">IF(AND(X1882="SUL", Y1882="LESTE"),"SUDESTE", IF(AND(X1882="SUL", Y1882="OESTE"), "SUDOESTE", IF(AND(X1882="NORTE", Y1882="LESTE"), "NORDESTE", "NOROESTE")))</f>
        <v>NOROESTE</v>
      </c>
      <c r="AA1882" s="358">
        <f t="shared" si="4820"/>
        <v>0.90632318501170972</v>
      </c>
      <c r="AB1882" s="359">
        <f t="shared" ref="AB1882:AB1885" si="4859">DEGREES(ASIN(AA1882))</f>
        <v>65.002087636842475</v>
      </c>
      <c r="AC1882" s="360"/>
    </row>
    <row r="1883" spans="1:29" ht="17.25" customHeight="1" x14ac:dyDescent="0.25">
      <c r="A1883" s="434" t="str">
        <f t="shared" si="4822"/>
        <v>MS 403</v>
      </c>
      <c r="B1883" s="661">
        <f t="shared" si="4717"/>
        <v>7</v>
      </c>
      <c r="C1883" s="661" t="str">
        <f t="shared" si="4718"/>
        <v>MS 403-7</v>
      </c>
      <c r="D1883" s="346">
        <v>41929</v>
      </c>
      <c r="E1883" s="347">
        <v>7161895.3252999997</v>
      </c>
      <c r="F1883" s="348">
        <v>665826.34569999995</v>
      </c>
      <c r="G1883" s="348">
        <v>908.92499999999995</v>
      </c>
      <c r="H1883" s="355">
        <f t="shared" si="4850"/>
        <v>4.5072940988914745</v>
      </c>
      <c r="I1883" s="356">
        <f t="shared" si="4851"/>
        <v>7.4745234061583528</v>
      </c>
      <c r="J1883" s="356">
        <f t="shared" si="4852"/>
        <v>-4.0000000000077307</v>
      </c>
      <c r="K1883" s="356">
        <f t="shared" si="4853"/>
        <v>-13.200000000006185</v>
      </c>
      <c r="L1883" s="356">
        <f t="shared" si="4854"/>
        <v>0.6438991569844964</v>
      </c>
      <c r="M1883" s="356">
        <f t="shared" si="4855"/>
        <v>0.57142857142967585</v>
      </c>
      <c r="N1883" s="361" t="str">
        <f t="shared" si="4827"/>
        <v>ATENÇÃO</v>
      </c>
      <c r="O1883" s="361" t="str">
        <f t="shared" si="4828"/>
        <v>ATENÇÃO</v>
      </c>
      <c r="P1883" s="361" t="str">
        <f t="shared" si="4829"/>
        <v>COND. MIN.</v>
      </c>
      <c r="Q1883" s="361" t="str">
        <f t="shared" si="4814"/>
        <v>COND. MIN.</v>
      </c>
      <c r="R1883" s="625"/>
      <c r="S1883" s="625"/>
      <c r="T1883" s="625"/>
      <c r="U1883" s="625"/>
      <c r="V1883" s="356">
        <f t="shared" si="4815"/>
        <v>-0.98000001162290573</v>
      </c>
      <c r="W1883" s="356">
        <f t="shared" si="4816"/>
        <v>-7.4100000085309148</v>
      </c>
      <c r="X1883" s="361" t="str">
        <f t="shared" si="4856"/>
        <v>SUL</v>
      </c>
      <c r="Y1883" s="361" t="str">
        <f t="shared" si="4857"/>
        <v>OESTE</v>
      </c>
      <c r="Z1883" s="361" t="str">
        <f t="shared" si="4858"/>
        <v>SUDOESTE</v>
      </c>
      <c r="AA1883" s="358">
        <f t="shared" si="4820"/>
        <v>0.99196787148594379</v>
      </c>
      <c r="AB1883" s="359">
        <f t="shared" si="4859"/>
        <v>82.733185468829276</v>
      </c>
      <c r="AC1883" s="360"/>
    </row>
    <row r="1884" spans="1:29" ht="17.25" customHeight="1" x14ac:dyDescent="0.25">
      <c r="A1884" s="434" t="str">
        <f t="shared" si="4822"/>
        <v>MS 403</v>
      </c>
      <c r="B1884" s="661">
        <f t="shared" si="4717"/>
        <v>8</v>
      </c>
      <c r="C1884" s="661" t="str">
        <f t="shared" si="4718"/>
        <v>MS 403-8</v>
      </c>
      <c r="D1884" s="346">
        <v>41936</v>
      </c>
      <c r="E1884" s="347">
        <v>7161895.3313999996</v>
      </c>
      <c r="F1884" s="348">
        <v>665826.35080000001</v>
      </c>
      <c r="G1884" s="348">
        <v>908.89499999999998</v>
      </c>
      <c r="H1884" s="355">
        <f t="shared" si="4850"/>
        <v>0.7951100505809815</v>
      </c>
      <c r="I1884" s="356">
        <f t="shared" si="4851"/>
        <v>6.9099131717939448</v>
      </c>
      <c r="J1884" s="356">
        <f t="shared" si="4852"/>
        <v>-2.9999999999972715</v>
      </c>
      <c r="K1884" s="356">
        <f t="shared" si="4853"/>
        <v>-16.200000000003456</v>
      </c>
      <c r="L1884" s="356">
        <f t="shared" si="4854"/>
        <v>0.11358715008299736</v>
      </c>
      <c r="M1884" s="356">
        <f t="shared" si="4855"/>
        <v>0.4285714285710388</v>
      </c>
      <c r="N1884" s="361" t="str">
        <f t="shared" si="4827"/>
        <v>OK</v>
      </c>
      <c r="O1884" s="361" t="str">
        <f t="shared" si="4828"/>
        <v>ATENÇÃO</v>
      </c>
      <c r="P1884" s="361" t="str">
        <f t="shared" si="4829"/>
        <v>COND. MIN.</v>
      </c>
      <c r="Q1884" s="361" t="str">
        <f t="shared" si="4814"/>
        <v>COND. MIN.</v>
      </c>
      <c r="R1884" s="625"/>
      <c r="S1884" s="625"/>
      <c r="T1884" s="625"/>
      <c r="U1884" s="625"/>
      <c r="V1884" s="356">
        <f t="shared" si="4815"/>
        <v>-0.37000002339482307</v>
      </c>
      <c r="W1884" s="356">
        <f t="shared" si="4816"/>
        <v>-6.9000000017695129</v>
      </c>
      <c r="X1884" s="361" t="str">
        <f t="shared" si="4856"/>
        <v>SUL</v>
      </c>
      <c r="Y1884" s="361" t="str">
        <f t="shared" si="4857"/>
        <v>OESTE</v>
      </c>
      <c r="Z1884" s="361" t="str">
        <f t="shared" si="4858"/>
        <v>SUDOESTE</v>
      </c>
      <c r="AA1884" s="358">
        <f t="shared" si="4820"/>
        <v>0.99855282199710571</v>
      </c>
      <c r="AB1884" s="359">
        <f t="shared" si="4859"/>
        <v>86.917159927373334</v>
      </c>
      <c r="AC1884" s="360"/>
    </row>
    <row r="1885" spans="1:29" ht="17.25" customHeight="1" x14ac:dyDescent="0.25">
      <c r="A1885" s="434" t="str">
        <f t="shared" si="4822"/>
        <v>MS 403</v>
      </c>
      <c r="B1885" s="661">
        <f t="shared" si="4717"/>
        <v>9</v>
      </c>
      <c r="C1885" s="661" t="str">
        <f t="shared" si="4718"/>
        <v>MS 403-9</v>
      </c>
      <c r="D1885" s="346">
        <v>41943</v>
      </c>
      <c r="E1885" s="347">
        <v>7161895.3245000001</v>
      </c>
      <c r="F1885" s="348">
        <v>665826.34450000001</v>
      </c>
      <c r="G1885" s="348">
        <v>908.88400000000001</v>
      </c>
      <c r="H1885" s="355">
        <f t="shared" si="4850"/>
        <v>0.93434465042074732</v>
      </c>
      <c r="I1885" s="356">
        <f t="shared" si="4851"/>
        <v>7.6042422352899459</v>
      </c>
      <c r="J1885" s="356">
        <f t="shared" si="4852"/>
        <v>-1.0999999999967258</v>
      </c>
      <c r="K1885" s="356">
        <f t="shared" si="4853"/>
        <v>-17.300000000000182</v>
      </c>
      <c r="L1885" s="356">
        <f t="shared" si="4854"/>
        <v>0.1334778072029639</v>
      </c>
      <c r="M1885" s="356">
        <f t="shared" si="4855"/>
        <v>0.1571428571423894</v>
      </c>
      <c r="N1885" s="361" t="str">
        <f t="shared" si="4827"/>
        <v>OK</v>
      </c>
      <c r="O1885" s="361" t="str">
        <f t="shared" si="4828"/>
        <v>OK</v>
      </c>
      <c r="P1885" s="361" t="str">
        <f t="shared" si="4829"/>
        <v>COND. MIN.</v>
      </c>
      <c r="Q1885" s="361" t="str">
        <f t="shared" si="4814"/>
        <v>COND. MIN.</v>
      </c>
      <c r="R1885" s="625"/>
      <c r="S1885" s="625"/>
      <c r="T1885" s="625"/>
      <c r="U1885" s="625"/>
      <c r="V1885" s="356">
        <f t="shared" si="4815"/>
        <v>-1.0599999688565731</v>
      </c>
      <c r="W1885" s="356">
        <f t="shared" si="4816"/>
        <v>-7.5300000025890768</v>
      </c>
      <c r="X1885" s="361" t="str">
        <f t="shared" si="4856"/>
        <v>SUL</v>
      </c>
      <c r="Y1885" s="361" t="str">
        <f t="shared" si="4857"/>
        <v>OESTE</v>
      </c>
      <c r="Z1885" s="361" t="str">
        <f t="shared" si="4858"/>
        <v>SUDOESTE</v>
      </c>
      <c r="AA1885" s="358">
        <f t="shared" si="4820"/>
        <v>0.99078947368421055</v>
      </c>
      <c r="AB1885" s="359">
        <f t="shared" si="4859"/>
        <v>82.217596244755782</v>
      </c>
      <c r="AC1885" s="360"/>
    </row>
    <row r="1886" spans="1:29" ht="17.25" customHeight="1" x14ac:dyDescent="0.2">
      <c r="A1886" s="434" t="str">
        <f t="shared" si="4822"/>
        <v>MS 403</v>
      </c>
      <c r="B1886" s="661">
        <f t="shared" si="4717"/>
        <v>10</v>
      </c>
      <c r="C1886" s="661" t="str">
        <f t="shared" si="4718"/>
        <v>MS 403-10</v>
      </c>
      <c r="D1886" s="363">
        <v>41950</v>
      </c>
      <c r="E1886" s="364">
        <v>7161895.3246999998</v>
      </c>
      <c r="F1886" s="365">
        <v>665826.33120000002</v>
      </c>
      <c r="G1886" s="365">
        <v>908.84699999999998</v>
      </c>
      <c r="H1886" s="355">
        <f t="shared" ref="H1886" si="4860">SQRT((E1886-E1885)^2+(F1886-F1885)^2)*100</f>
        <v>1.330150366072153</v>
      </c>
      <c r="I1886" s="356">
        <f t="shared" ref="I1886" si="4861">SQRT((E1886-$E$1877)^2+(F1886-$F$1877)^2)*100</f>
        <v>8.9208295598887322</v>
      </c>
      <c r="J1886" s="356">
        <f t="shared" ref="J1886" si="4862">(G1886-G1885)*100</f>
        <v>-3.7000000000034561</v>
      </c>
      <c r="K1886" s="356">
        <f t="shared" ref="K1886" si="4863">(G1886-$G$1877)*100</f>
        <v>-21.000000000003638</v>
      </c>
      <c r="L1886" s="356">
        <f t="shared" ref="L1886" si="4864">H1886/(D1886-D1885)</f>
        <v>0.19002148086745044</v>
      </c>
      <c r="M1886" s="356">
        <f t="shared" ref="M1886" si="4865">ABS(J1886/(D1886-D1885))</f>
        <v>0.5285714285719223</v>
      </c>
      <c r="N1886" s="361" t="str">
        <f t="shared" si="4827"/>
        <v>OK</v>
      </c>
      <c r="O1886" s="361" t="str">
        <f t="shared" si="4828"/>
        <v>ATENÇÃO</v>
      </c>
      <c r="P1886" s="361" t="str">
        <f t="shared" si="4829"/>
        <v>COND. MIN.</v>
      </c>
      <c r="Q1886" s="361" t="str">
        <f t="shared" si="4814"/>
        <v>COND. MIN.</v>
      </c>
      <c r="R1886" s="625"/>
      <c r="S1886" s="625"/>
      <c r="T1886" s="625"/>
      <c r="U1886" s="625"/>
      <c r="V1886" s="356">
        <f t="shared" si="4815"/>
        <v>-1.0400000028312206</v>
      </c>
      <c r="W1886" s="356">
        <f t="shared" si="4816"/>
        <v>-8.86000000173226</v>
      </c>
      <c r="X1886" s="361" t="str">
        <f t="shared" ref="X1886" si="4866">IF(V1886&gt;0,"NORTE","SUL")</f>
        <v>SUL</v>
      </c>
      <c r="Y1886" s="361" t="str">
        <f t="shared" ref="Y1886" si="4867">IF(W1886&gt;0,"LESTE","OESTE")</f>
        <v>OESTE</v>
      </c>
      <c r="Z1886" s="361" t="str">
        <f t="shared" ref="Z1886" si="4868">IF(AND(X1886="SUL", Y1886="LESTE"),"SUDESTE", IF(AND(X1886="SUL", Y1886="OESTE"), "SUDOESTE", IF(AND(X1886="NORTE", Y1886="LESTE"), "NORDESTE", "NOROESTE")))</f>
        <v>SUDOESTE</v>
      </c>
      <c r="AA1886" s="358">
        <f t="shared" si="4820"/>
        <v>0.99327354260089684</v>
      </c>
      <c r="AB1886" s="359">
        <f t="shared" ref="AB1886" si="4869">DEGREES(ASIN(AA1886))</f>
        <v>83.35072082342748</v>
      </c>
      <c r="AC1886" s="360"/>
    </row>
    <row r="1887" spans="1:29" ht="17.25" customHeight="1" x14ac:dyDescent="0.2">
      <c r="A1887" s="434" t="str">
        <f t="shared" si="4822"/>
        <v>MS 403</v>
      </c>
      <c r="B1887" s="661">
        <f t="shared" si="4717"/>
        <v>11</v>
      </c>
      <c r="C1887" s="661" t="str">
        <f t="shared" si="4718"/>
        <v>MS 403-11</v>
      </c>
      <c r="D1887" s="363">
        <v>41957</v>
      </c>
      <c r="E1887" s="364">
        <v>7161895.3272000002</v>
      </c>
      <c r="F1887" s="365">
        <v>665826.30110000004</v>
      </c>
      <c r="G1887" s="365">
        <v>908.83900000000006</v>
      </c>
      <c r="H1887" s="355">
        <f t="shared" ref="H1887:H1891" si="4870">SQRT((E1887-E1886)^2+(F1887-F1886)^2)*100</f>
        <v>3.0203642172968346</v>
      </c>
      <c r="I1887" s="356">
        <f t="shared" ref="I1887:I1891" si="4871">SQRT((E1887-$E$1877)^2+(F1887-$F$1877)^2)*100</f>
        <v>11.896259913110143</v>
      </c>
      <c r="J1887" s="356">
        <f t="shared" ref="J1887:J1891" si="4872">(G1887-G1886)*100</f>
        <v>-0.79999999999245119</v>
      </c>
      <c r="K1887" s="356">
        <f t="shared" ref="K1887:K1891" si="4873">(G1887-$G$1877)*100</f>
        <v>-21.799999999996089</v>
      </c>
      <c r="L1887" s="356">
        <f t="shared" ref="L1887:L1891" si="4874">H1887/(D1887-D1886)</f>
        <v>0.43148060247097636</v>
      </c>
      <c r="M1887" s="356">
        <f t="shared" ref="M1887:M1891" si="4875">ABS(J1887/(D1887-D1886))</f>
        <v>0.11428571428463588</v>
      </c>
      <c r="N1887" s="361" t="str">
        <f t="shared" si="4827"/>
        <v>ATENÇÃO</v>
      </c>
      <c r="O1887" s="361" t="str">
        <f t="shared" si="4828"/>
        <v>OK</v>
      </c>
      <c r="P1887" s="361" t="str">
        <f t="shared" si="4829"/>
        <v>COND. MIN.</v>
      </c>
      <c r="Q1887" s="361" t="str">
        <f t="shared" si="4814"/>
        <v>COND. MIN.</v>
      </c>
      <c r="R1887" s="625"/>
      <c r="S1887" s="625"/>
      <c r="T1887" s="625"/>
      <c r="U1887" s="625"/>
      <c r="V1887" s="356">
        <f t="shared" si="4815"/>
        <v>-0.78999996185302734</v>
      </c>
      <c r="W1887" s="356">
        <f t="shared" si="4816"/>
        <v>-11.869999999180436</v>
      </c>
      <c r="X1887" s="361" t="str">
        <f t="shared" ref="X1887:X1891" si="4876">IF(V1887&gt;0,"NORTE","SUL")</f>
        <v>SUL</v>
      </c>
      <c r="Y1887" s="361" t="str">
        <f t="shared" ref="Y1887:Y1891" si="4877">IF(W1887&gt;0,"LESTE","OESTE")</f>
        <v>OESTE</v>
      </c>
      <c r="Z1887" s="361" t="str">
        <f t="shared" ref="Z1887:Z1891" si="4878">IF(AND(X1887="SUL", Y1887="LESTE"),"SUDESTE", IF(AND(X1887="SUL", Y1887="OESTE"), "SUDOESTE", IF(AND(X1887="NORTE", Y1887="LESTE"), "NORDESTE", "NOROESTE")))</f>
        <v>SUDOESTE</v>
      </c>
      <c r="AA1887" s="358">
        <f t="shared" si="4820"/>
        <v>0.99747899159663855</v>
      </c>
      <c r="AB1887" s="359">
        <f t="shared" ref="AB1887:AB1891" si="4879">DEGREES(ASIN(AA1887))</f>
        <v>85.930734209198363</v>
      </c>
      <c r="AC1887" s="360"/>
    </row>
    <row r="1888" spans="1:29" ht="17.25" customHeight="1" x14ac:dyDescent="0.2">
      <c r="A1888" s="434" t="str">
        <f t="shared" si="4822"/>
        <v>MS 403</v>
      </c>
      <c r="B1888" s="661">
        <f t="shared" si="4717"/>
        <v>12</v>
      </c>
      <c r="C1888" s="661" t="str">
        <f t="shared" si="4718"/>
        <v>MS 403-12</v>
      </c>
      <c r="D1888" s="363">
        <v>41964</v>
      </c>
      <c r="E1888" s="364">
        <v>7161895.3487999998</v>
      </c>
      <c r="F1888" s="365">
        <v>665826.31929999997</v>
      </c>
      <c r="G1888" s="365">
        <v>908.851</v>
      </c>
      <c r="H1888" s="355">
        <f t="shared" si="4870"/>
        <v>2.8245353273363194</v>
      </c>
      <c r="I1888" s="356">
        <f t="shared" si="4871"/>
        <v>10.14294829528335</v>
      </c>
      <c r="J1888" s="356">
        <f t="shared" si="4872"/>
        <v>1.1999999999943611</v>
      </c>
      <c r="K1888" s="356">
        <f t="shared" si="4873"/>
        <v>-20.600000000001728</v>
      </c>
      <c r="L1888" s="356">
        <f t="shared" si="4874"/>
        <v>0.40350504676233134</v>
      </c>
      <c r="M1888" s="356">
        <f t="shared" si="4875"/>
        <v>0.17142857142776588</v>
      </c>
      <c r="N1888" s="361" t="str">
        <f t="shared" si="4827"/>
        <v>ATENÇÃO</v>
      </c>
      <c r="O1888" s="361" t="str">
        <f t="shared" si="4828"/>
        <v>OK</v>
      </c>
      <c r="P1888" s="361" t="str">
        <f t="shared" si="4829"/>
        <v>COND. MIN.</v>
      </c>
      <c r="Q1888" s="361" t="str">
        <f t="shared" si="4814"/>
        <v>COND. MIN.</v>
      </c>
      <c r="R1888" s="625"/>
      <c r="S1888" s="625"/>
      <c r="T1888" s="625"/>
      <c r="U1888" s="625"/>
      <c r="V1888" s="356">
        <f t="shared" si="4815"/>
        <v>1.3700000010430813</v>
      </c>
      <c r="W1888" s="356">
        <f t="shared" si="4816"/>
        <v>-10.050000005867332</v>
      </c>
      <c r="X1888" s="361" t="str">
        <f t="shared" si="4876"/>
        <v>NORTE</v>
      </c>
      <c r="Y1888" s="361" t="str">
        <f t="shared" si="4877"/>
        <v>OESTE</v>
      </c>
      <c r="Z1888" s="361" t="str">
        <f t="shared" si="4878"/>
        <v>NOROESTE</v>
      </c>
      <c r="AA1888" s="358">
        <f t="shared" si="4820"/>
        <v>0.99112426035502965</v>
      </c>
      <c r="AB1888" s="359">
        <f t="shared" si="4879"/>
        <v>82.360557697944529</v>
      </c>
      <c r="AC1888" s="360"/>
    </row>
    <row r="1889" spans="1:29" ht="17.25" customHeight="1" x14ac:dyDescent="0.2">
      <c r="A1889" s="434" t="str">
        <f t="shared" si="4822"/>
        <v>MS 403</v>
      </c>
      <c r="B1889" s="661">
        <f t="shared" si="4717"/>
        <v>13</v>
      </c>
      <c r="C1889" s="661" t="str">
        <f t="shared" si="4718"/>
        <v>MS 403-13</v>
      </c>
      <c r="D1889" s="363">
        <v>41971</v>
      </c>
      <c r="E1889" s="364">
        <v>7161895.3366</v>
      </c>
      <c r="F1889" s="365">
        <v>665826.31839999999</v>
      </c>
      <c r="G1889" s="365">
        <v>908.79100000000005</v>
      </c>
      <c r="H1889" s="355">
        <f t="shared" si="4870"/>
        <v>1.2233151443004231</v>
      </c>
      <c r="I1889" s="356">
        <f t="shared" si="4871"/>
        <v>10.141109411450641</v>
      </c>
      <c r="J1889" s="356">
        <f t="shared" si="4872"/>
        <v>-5.999999999994543</v>
      </c>
      <c r="K1889" s="356">
        <f t="shared" si="4873"/>
        <v>-26.599999999996271</v>
      </c>
      <c r="L1889" s="356">
        <f t="shared" si="4874"/>
        <v>0.17475930632863187</v>
      </c>
      <c r="M1889" s="356">
        <f t="shared" si="4875"/>
        <v>0.85714285714207761</v>
      </c>
      <c r="N1889" s="361" t="str">
        <f t="shared" si="4827"/>
        <v>OK</v>
      </c>
      <c r="O1889" s="361" t="str">
        <f t="shared" si="4828"/>
        <v>ATENÇÃO</v>
      </c>
      <c r="P1889" s="361" t="str">
        <f t="shared" si="4829"/>
        <v>COND. MIN.</v>
      </c>
      <c r="Q1889" s="361" t="str">
        <f t="shared" si="4814"/>
        <v>COND. MIN.</v>
      </c>
      <c r="R1889" s="625"/>
      <c r="S1889" s="625"/>
      <c r="T1889" s="625"/>
      <c r="U1889" s="625"/>
      <c r="V1889" s="356">
        <f t="shared" si="4815"/>
        <v>0.15000002458691597</v>
      </c>
      <c r="W1889" s="356">
        <f t="shared" si="4816"/>
        <v>-10.140000004321337</v>
      </c>
      <c r="X1889" s="361" t="str">
        <f t="shared" si="4876"/>
        <v>NORTE</v>
      </c>
      <c r="Y1889" s="361" t="str">
        <f t="shared" si="4877"/>
        <v>OESTE</v>
      </c>
      <c r="Z1889" s="361" t="str">
        <f t="shared" si="4878"/>
        <v>NOROESTE</v>
      </c>
      <c r="AA1889" s="358">
        <f t="shared" si="4820"/>
        <v>1</v>
      </c>
      <c r="AB1889" s="359">
        <f t="shared" si="4879"/>
        <v>90</v>
      </c>
      <c r="AC1889" s="360"/>
    </row>
    <row r="1890" spans="1:29" ht="17.25" customHeight="1" x14ac:dyDescent="0.2">
      <c r="A1890" s="434" t="str">
        <f t="shared" si="4822"/>
        <v>MS 403</v>
      </c>
      <c r="B1890" s="661">
        <f t="shared" si="4717"/>
        <v>14</v>
      </c>
      <c r="C1890" s="661" t="str">
        <f t="shared" si="4718"/>
        <v>MS 403-14</v>
      </c>
      <c r="D1890" s="363">
        <v>41978</v>
      </c>
      <c r="E1890" s="364">
        <v>7161895.3397000004</v>
      </c>
      <c r="F1890" s="365">
        <v>665826.30729999999</v>
      </c>
      <c r="G1890" s="365">
        <v>908.77099999999996</v>
      </c>
      <c r="H1890" s="355">
        <f t="shared" si="4870"/>
        <v>1.1524756052515599</v>
      </c>
      <c r="I1890" s="356">
        <f t="shared" si="4871"/>
        <v>11.259400523873611</v>
      </c>
      <c r="J1890" s="356">
        <f t="shared" si="4872"/>
        <v>-2.0000000000095497</v>
      </c>
      <c r="K1890" s="356">
        <f t="shared" si="4873"/>
        <v>-28.600000000005821</v>
      </c>
      <c r="L1890" s="356">
        <f t="shared" si="4874"/>
        <v>0.16463937217879426</v>
      </c>
      <c r="M1890" s="356">
        <f t="shared" si="4875"/>
        <v>0.28571428571564994</v>
      </c>
      <c r="N1890" s="361" t="str">
        <f t="shared" si="4827"/>
        <v>OK</v>
      </c>
      <c r="O1890" s="361" t="str">
        <f t="shared" si="4828"/>
        <v>ATENÇÃO</v>
      </c>
      <c r="P1890" s="361" t="str">
        <f t="shared" si="4829"/>
        <v>COND. MIN.</v>
      </c>
      <c r="Q1890" s="361" t="str">
        <f t="shared" si="4814"/>
        <v>COND. MIN.</v>
      </c>
      <c r="R1890" s="625"/>
      <c r="S1890" s="625"/>
      <c r="T1890" s="625"/>
      <c r="U1890" s="625"/>
      <c r="V1890" s="356">
        <f t="shared" si="4815"/>
        <v>0.46000005677342415</v>
      </c>
      <c r="W1890" s="356">
        <f t="shared" si="4816"/>
        <v>-11.250000004656613</v>
      </c>
      <c r="X1890" s="361" t="str">
        <f t="shared" si="4876"/>
        <v>NORTE</v>
      </c>
      <c r="Y1890" s="361" t="str">
        <f t="shared" si="4877"/>
        <v>OESTE</v>
      </c>
      <c r="Z1890" s="361" t="str">
        <f t="shared" si="4878"/>
        <v>NOROESTE</v>
      </c>
      <c r="AA1890" s="358">
        <f t="shared" si="4820"/>
        <v>0.9991119005328597</v>
      </c>
      <c r="AB1890" s="359">
        <f t="shared" si="4879"/>
        <v>87.585092047882966</v>
      </c>
      <c r="AC1890" s="360"/>
    </row>
    <row r="1891" spans="1:29" ht="17.25" customHeight="1" x14ac:dyDescent="0.2">
      <c r="A1891" s="434" t="str">
        <f t="shared" si="4822"/>
        <v>MS 403</v>
      </c>
      <c r="B1891" s="661">
        <f t="shared" si="4717"/>
        <v>15</v>
      </c>
      <c r="C1891" s="661" t="str">
        <f t="shared" si="4718"/>
        <v>MS 403-15</v>
      </c>
      <c r="D1891" s="363">
        <v>41985</v>
      </c>
      <c r="E1891" s="364">
        <v>7161895.3284</v>
      </c>
      <c r="F1891" s="365">
        <v>665826.2916</v>
      </c>
      <c r="G1891" s="365">
        <v>908.76400000000001</v>
      </c>
      <c r="H1891" s="355">
        <f t="shared" si="4870"/>
        <v>1.9343733037817346</v>
      </c>
      <c r="I1891" s="356">
        <f t="shared" si="4871"/>
        <v>12.837495864212109</v>
      </c>
      <c r="J1891" s="356">
        <f t="shared" si="4872"/>
        <v>-0.69999999999481588</v>
      </c>
      <c r="K1891" s="356">
        <f t="shared" si="4873"/>
        <v>-29.300000000000637</v>
      </c>
      <c r="L1891" s="356">
        <f t="shared" si="4874"/>
        <v>0.27633904339739063</v>
      </c>
      <c r="M1891" s="356">
        <f t="shared" si="4875"/>
        <v>9.9999999999259417E-2</v>
      </c>
      <c r="N1891" s="361" t="str">
        <f t="shared" si="4827"/>
        <v>ATENÇÃO</v>
      </c>
      <c r="O1891" s="361" t="str">
        <f t="shared" si="4828"/>
        <v>OK</v>
      </c>
      <c r="P1891" s="361" t="str">
        <f t="shared" si="4829"/>
        <v>COND. MIN.</v>
      </c>
      <c r="Q1891" s="361" t="str">
        <f t="shared" si="4814"/>
        <v>COND. MIN.</v>
      </c>
      <c r="R1891" s="625"/>
      <c r="S1891" s="625"/>
      <c r="T1891" s="625"/>
      <c r="U1891" s="625"/>
      <c r="V1891" s="356">
        <f t="shared" si="4815"/>
        <v>-0.66999997943639755</v>
      </c>
      <c r="W1891" s="356">
        <f t="shared" si="4816"/>
        <v>-12.820000003557652</v>
      </c>
      <c r="X1891" s="361" t="str">
        <f t="shared" si="4876"/>
        <v>SUL</v>
      </c>
      <c r="Y1891" s="361" t="str">
        <f t="shared" si="4877"/>
        <v>OESTE</v>
      </c>
      <c r="Z1891" s="361" t="str">
        <f t="shared" si="4878"/>
        <v>SUDOESTE</v>
      </c>
      <c r="AA1891" s="358">
        <f t="shared" si="4820"/>
        <v>0.99844236760124616</v>
      </c>
      <c r="AB1891" s="359">
        <f t="shared" si="4879"/>
        <v>86.801646189376598</v>
      </c>
      <c r="AC1891" s="360"/>
    </row>
    <row r="1892" spans="1:29" ht="17.25" customHeight="1" x14ac:dyDescent="0.25">
      <c r="A1892" s="434" t="str">
        <f t="shared" si="4822"/>
        <v>MS 403</v>
      </c>
      <c r="B1892" s="661">
        <f t="shared" si="4717"/>
        <v>16</v>
      </c>
      <c r="C1892" s="661" t="str">
        <f t="shared" si="4718"/>
        <v>MS 403-16</v>
      </c>
      <c r="D1892" s="346">
        <v>41992</v>
      </c>
      <c r="E1892" s="347">
        <v>7161895.3295</v>
      </c>
      <c r="F1892" s="348">
        <v>665826.26919999998</v>
      </c>
      <c r="G1892" s="348">
        <v>908.721</v>
      </c>
      <c r="H1892" s="355">
        <f t="shared" ref="H1892:H1893" si="4880">SQRT((E1892-E1891)^2+(F1892-F1891)^2)*100</f>
        <v>2.2426992680983147</v>
      </c>
      <c r="I1892" s="356">
        <f t="shared" ref="I1892:I1893" si="4881">SQRT((E1892-$E$1877)^2+(F1892-$F$1877)^2)*100</f>
        <v>15.070408094461222</v>
      </c>
      <c r="J1892" s="356">
        <f t="shared" ref="J1892:J1893" si="4882">(G1892-G1891)*100</f>
        <v>-4.3000000000006366</v>
      </c>
      <c r="K1892" s="356">
        <f t="shared" ref="K1892:K1893" si="4883">(G1892-$G$1877)*100</f>
        <v>-33.600000000001273</v>
      </c>
      <c r="L1892" s="356">
        <f t="shared" ref="L1892:L1893" si="4884">H1892/(D1892-D1891)</f>
        <v>0.32038560972833069</v>
      </c>
      <c r="M1892" s="356">
        <f t="shared" ref="M1892:M1893" si="4885">ABS(J1892/(D1892-D1891))</f>
        <v>0.61428571428580525</v>
      </c>
      <c r="N1892" s="361" t="str">
        <f t="shared" si="4827"/>
        <v>ATENÇÃO</v>
      </c>
      <c r="O1892" s="361" t="str">
        <f t="shared" si="4828"/>
        <v>ATENÇÃO</v>
      </c>
      <c r="P1892" s="361" t="str">
        <f t="shared" si="4829"/>
        <v>COND. MIN.</v>
      </c>
      <c r="Q1892" s="361" t="str">
        <f t="shared" si="4814"/>
        <v>COND. MIN.</v>
      </c>
      <c r="R1892" s="625"/>
      <c r="S1892" s="625"/>
      <c r="T1892" s="625"/>
      <c r="U1892" s="625"/>
      <c r="V1892" s="356">
        <f t="shared" si="4815"/>
        <v>-0.559999980032444</v>
      </c>
      <c r="W1892" s="356">
        <f t="shared" si="4816"/>
        <v>-15.060000005178154</v>
      </c>
      <c r="X1892" s="361" t="str">
        <f t="shared" ref="X1892:X1893" si="4886">IF(V1892&gt;0,"NORTE","SUL")</f>
        <v>SUL</v>
      </c>
      <c r="Y1892" s="361" t="str">
        <f t="shared" ref="Y1892:Y1893" si="4887">IF(W1892&gt;0,"LESTE","OESTE")</f>
        <v>OESTE</v>
      </c>
      <c r="Z1892" s="361" t="str">
        <f t="shared" ref="Z1892:Z1893" si="4888">IF(AND(X1892="SUL", Y1892="LESTE"),"SUDESTE", IF(AND(X1892="SUL", Y1892="OESTE"), "SUDOESTE", IF(AND(X1892="NORTE", Y1892="LESTE"), "NORDESTE", "NOROESTE")))</f>
        <v>SUDOESTE</v>
      </c>
      <c r="AA1892" s="358">
        <f t="shared" si="4820"/>
        <v>0.99933642999336436</v>
      </c>
      <c r="AB1892" s="359">
        <f t="shared" ref="AB1892:AB1893" si="4889">DEGREES(ASIN(AA1892))</f>
        <v>87.912603156495749</v>
      </c>
      <c r="AC1892" s="360"/>
    </row>
    <row r="1893" spans="1:29" ht="17.25" customHeight="1" x14ac:dyDescent="0.25">
      <c r="A1893" s="434" t="str">
        <f t="shared" si="4822"/>
        <v>MS 403</v>
      </c>
      <c r="B1893" s="661">
        <f t="shared" si="4717"/>
        <v>17</v>
      </c>
      <c r="C1893" s="661" t="str">
        <f t="shared" si="4718"/>
        <v>MS 403-17</v>
      </c>
      <c r="D1893" s="346">
        <v>41999</v>
      </c>
      <c r="E1893" s="347">
        <v>7161895.3295</v>
      </c>
      <c r="F1893" s="348">
        <v>665826.26919999998</v>
      </c>
      <c r="G1893" s="348">
        <v>908.71100000000001</v>
      </c>
      <c r="H1893" s="355">
        <f t="shared" si="4880"/>
        <v>0</v>
      </c>
      <c r="I1893" s="356">
        <f t="shared" si="4881"/>
        <v>15.070408094461222</v>
      </c>
      <c r="J1893" s="356">
        <f t="shared" si="4882"/>
        <v>-0.99999999999909051</v>
      </c>
      <c r="K1893" s="356">
        <f t="shared" si="4883"/>
        <v>-34.600000000000364</v>
      </c>
      <c r="L1893" s="356">
        <f t="shared" si="4884"/>
        <v>0</v>
      </c>
      <c r="M1893" s="356">
        <f t="shared" si="4885"/>
        <v>0.14285714285701293</v>
      </c>
      <c r="N1893" s="361" t="str">
        <f t="shared" si="4827"/>
        <v>OK</v>
      </c>
      <c r="O1893" s="361" t="str">
        <f t="shared" si="4828"/>
        <v>OK</v>
      </c>
      <c r="P1893" s="361" t="str">
        <f t="shared" si="4829"/>
        <v>COND. MIN.</v>
      </c>
      <c r="Q1893" s="361" t="str">
        <f t="shared" si="4814"/>
        <v>COND. MIN.</v>
      </c>
      <c r="R1893" s="625"/>
      <c r="S1893" s="625"/>
      <c r="T1893" s="625"/>
      <c r="U1893" s="625"/>
      <c r="V1893" s="356">
        <f t="shared" si="4815"/>
        <v>-0.559999980032444</v>
      </c>
      <c r="W1893" s="356">
        <f t="shared" si="4816"/>
        <v>-15.060000005178154</v>
      </c>
      <c r="X1893" s="361" t="str">
        <f t="shared" si="4886"/>
        <v>SUL</v>
      </c>
      <c r="Y1893" s="361" t="str">
        <f t="shared" si="4887"/>
        <v>OESTE</v>
      </c>
      <c r="Z1893" s="361" t="str">
        <f t="shared" si="4888"/>
        <v>SUDOESTE</v>
      </c>
      <c r="AA1893" s="358">
        <f t="shared" si="4820"/>
        <v>0.99933642999336436</v>
      </c>
      <c r="AB1893" s="359">
        <f t="shared" si="4889"/>
        <v>87.912603156495749</v>
      </c>
      <c r="AC1893" s="360"/>
    </row>
    <row r="1894" spans="1:29" ht="17.25" customHeight="1" x14ac:dyDescent="0.25">
      <c r="A1894" s="434" t="str">
        <f t="shared" si="4822"/>
        <v>MS 403</v>
      </c>
      <c r="B1894" s="661">
        <f t="shared" si="4717"/>
        <v>18</v>
      </c>
      <c r="C1894" s="661" t="str">
        <f t="shared" si="4718"/>
        <v>MS 403-18</v>
      </c>
      <c r="D1894" s="346">
        <v>42006</v>
      </c>
      <c r="E1894" s="347">
        <v>7161895.3232000005</v>
      </c>
      <c r="F1894" s="348">
        <v>665826.26229999994</v>
      </c>
      <c r="G1894" s="348">
        <v>908.67700000000002</v>
      </c>
      <c r="H1894" s="355">
        <f t="shared" ref="H1894:H1899" si="4890">SQRT((E1894-E1893)^2+(F1894-F1893)^2)*100</f>
        <v>0.93434466200814659</v>
      </c>
      <c r="I1894" s="356">
        <f t="shared" ref="I1894:I1899" si="4891">SQRT((E1894-$E$1877)^2+(F1894-$F$1877)^2)*100</f>
        <v>15.794891583113152</v>
      </c>
      <c r="J1894" s="356">
        <f t="shared" ref="J1894:J1899" si="4892">(G1894-G1893)*100</f>
        <v>-3.3999999999991815</v>
      </c>
      <c r="K1894" s="356">
        <f t="shared" ref="K1894:K1899" si="4893">(G1894-$G$1877)*100</f>
        <v>-37.999999999999545</v>
      </c>
      <c r="L1894" s="356">
        <f t="shared" ref="L1894:L1899" si="4894">H1894/(D1894-D1893)</f>
        <v>0.13347780885830665</v>
      </c>
      <c r="M1894" s="356">
        <f t="shared" ref="M1894:M1899" si="4895">ABS(J1894/(D1894-D1893))</f>
        <v>0.4857142857141688</v>
      </c>
      <c r="N1894" s="361" t="str">
        <f t="shared" si="4827"/>
        <v>OK</v>
      </c>
      <c r="O1894" s="361" t="str">
        <f t="shared" si="4828"/>
        <v>ATENÇÃO</v>
      </c>
      <c r="P1894" s="361" t="str">
        <f t="shared" si="4829"/>
        <v>COND. MIN.</v>
      </c>
      <c r="Q1894" s="361" t="str">
        <f t="shared" si="4814"/>
        <v>COND. MIN.</v>
      </c>
      <c r="R1894" s="625"/>
      <c r="S1894" s="625"/>
      <c r="T1894" s="625"/>
      <c r="U1894" s="625"/>
      <c r="V1894" s="356">
        <f t="shared" si="4815"/>
        <v>-1.1899999342858791</v>
      </c>
      <c r="W1894" s="356">
        <f t="shared" si="4816"/>
        <v>-15.750000008847564</v>
      </c>
      <c r="X1894" s="361" t="str">
        <f t="shared" ref="X1894:X1899" si="4896">IF(V1894&gt;0,"NORTE","SUL")</f>
        <v>SUL</v>
      </c>
      <c r="Y1894" s="361" t="str">
        <f t="shared" ref="Y1894:Y1899" si="4897">IF(W1894&gt;0,"LESTE","OESTE")</f>
        <v>OESTE</v>
      </c>
      <c r="Z1894" s="361" t="str">
        <f t="shared" ref="Z1894:Z1899" si="4898">IF(AND(X1894="SUL", Y1894="LESTE"),"SUDESTE", IF(AND(X1894="SUL", Y1894="OESTE"), "SUDOESTE", IF(AND(X1894="NORTE", Y1894="LESTE"), "NORDESTE", "NOROESTE")))</f>
        <v>SUDOESTE</v>
      </c>
      <c r="AA1894" s="358">
        <f t="shared" si="4820"/>
        <v>0.99746675110829641</v>
      </c>
      <c r="AB1894" s="359">
        <f t="shared" ref="AB1894:AB1899" si="4899">DEGREES(ASIN(AA1894))</f>
        <v>85.920863063211257</v>
      </c>
      <c r="AC1894" s="360"/>
    </row>
    <row r="1895" spans="1:29" ht="17.25" customHeight="1" x14ac:dyDescent="0.25">
      <c r="A1895" s="434" t="str">
        <f t="shared" si="4822"/>
        <v>MS 403</v>
      </c>
      <c r="B1895" s="661">
        <f t="shared" si="4717"/>
        <v>19</v>
      </c>
      <c r="C1895" s="661" t="str">
        <f t="shared" si="4718"/>
        <v>MS 403-19</v>
      </c>
      <c r="D1895" s="346">
        <v>42013</v>
      </c>
      <c r="E1895" s="347">
        <v>7161895.3323999997</v>
      </c>
      <c r="F1895" s="348">
        <v>665826.2378</v>
      </c>
      <c r="G1895" s="348">
        <v>908.65499999999997</v>
      </c>
      <c r="H1895" s="355">
        <f t="shared" si="4890"/>
        <v>2.6170402819692269</v>
      </c>
      <c r="I1895" s="356">
        <f t="shared" si="4891"/>
        <v>18.202002640156451</v>
      </c>
      <c r="J1895" s="356">
        <f t="shared" si="4892"/>
        <v>-2.2000000000048203</v>
      </c>
      <c r="K1895" s="356">
        <f t="shared" si="4893"/>
        <v>-40.200000000004366</v>
      </c>
      <c r="L1895" s="356">
        <f t="shared" si="4894"/>
        <v>0.37386289742417528</v>
      </c>
      <c r="M1895" s="356">
        <f t="shared" si="4895"/>
        <v>0.3142857142864029</v>
      </c>
      <c r="N1895" s="361" t="str">
        <f t="shared" si="4827"/>
        <v>ATENÇÃO</v>
      </c>
      <c r="O1895" s="361" t="str">
        <f t="shared" si="4828"/>
        <v>ATENÇÃO</v>
      </c>
      <c r="P1895" s="361" t="str">
        <f t="shared" si="4829"/>
        <v>COND. MIN.</v>
      </c>
      <c r="Q1895" s="361" t="str">
        <f t="shared" si="4814"/>
        <v>COND. MIN.</v>
      </c>
      <c r="R1895" s="625"/>
      <c r="S1895" s="625"/>
      <c r="T1895" s="625"/>
      <c r="U1895" s="625"/>
      <c r="V1895" s="356">
        <f t="shared" si="4815"/>
        <v>-0.27000000700354576</v>
      </c>
      <c r="W1895" s="356">
        <f t="shared" si="4816"/>
        <v>-18.200000002980232</v>
      </c>
      <c r="X1895" s="361" t="str">
        <f t="shared" si="4896"/>
        <v>SUL</v>
      </c>
      <c r="Y1895" s="361" t="str">
        <f t="shared" si="4897"/>
        <v>OESTE</v>
      </c>
      <c r="Z1895" s="361" t="str">
        <f t="shared" si="4898"/>
        <v>SUDOESTE</v>
      </c>
      <c r="AA1895" s="358">
        <f t="shared" si="4820"/>
        <v>1</v>
      </c>
      <c r="AB1895" s="359">
        <f t="shared" si="4899"/>
        <v>90</v>
      </c>
      <c r="AC1895" s="360"/>
    </row>
    <row r="1896" spans="1:29" ht="17.25" customHeight="1" x14ac:dyDescent="0.25">
      <c r="A1896" s="434" t="str">
        <f t="shared" si="4822"/>
        <v>MS 403</v>
      </c>
      <c r="B1896" s="661">
        <f t="shared" si="4717"/>
        <v>20</v>
      </c>
      <c r="C1896" s="661" t="str">
        <f t="shared" si="4718"/>
        <v>MS 403-20</v>
      </c>
      <c r="D1896" s="346">
        <v>42020</v>
      </c>
      <c r="E1896" s="347">
        <v>7161895.3553999998</v>
      </c>
      <c r="F1896" s="348">
        <v>665826.25210000004</v>
      </c>
      <c r="G1896" s="348">
        <v>908.649</v>
      </c>
      <c r="H1896" s="355">
        <f t="shared" si="4890"/>
        <v>2.7083020569532819</v>
      </c>
      <c r="I1896" s="356">
        <f t="shared" si="4891"/>
        <v>16.892418416529452</v>
      </c>
      <c r="J1896" s="356">
        <f t="shared" si="4892"/>
        <v>-0.59999999999718057</v>
      </c>
      <c r="K1896" s="356">
        <f t="shared" si="4893"/>
        <v>-40.800000000001546</v>
      </c>
      <c r="L1896" s="356">
        <f t="shared" si="4894"/>
        <v>0.38690029385046881</v>
      </c>
      <c r="M1896" s="356">
        <f t="shared" si="4895"/>
        <v>8.571428571388294E-2</v>
      </c>
      <c r="N1896" s="361" t="str">
        <f t="shared" si="4827"/>
        <v>ATENÇÃO</v>
      </c>
      <c r="O1896" s="361" t="str">
        <f t="shared" si="4828"/>
        <v>OK</v>
      </c>
      <c r="P1896" s="361" t="str">
        <f t="shared" si="4829"/>
        <v>COND. MIN.</v>
      </c>
      <c r="Q1896" s="361" t="str">
        <f t="shared" si="4814"/>
        <v>COND. MIN.</v>
      </c>
      <c r="R1896" s="625"/>
      <c r="S1896" s="625"/>
      <c r="T1896" s="625"/>
      <c r="U1896" s="625"/>
      <c r="V1896" s="356">
        <f t="shared" si="4815"/>
        <v>2.0299999974668026</v>
      </c>
      <c r="W1896" s="356">
        <f t="shared" si="4816"/>
        <v>-16.769999999087304</v>
      </c>
      <c r="X1896" s="361" t="str">
        <f t="shared" si="4896"/>
        <v>NORTE</v>
      </c>
      <c r="Y1896" s="361" t="str">
        <f t="shared" si="4897"/>
        <v>OESTE</v>
      </c>
      <c r="Z1896" s="361" t="str">
        <f t="shared" si="4898"/>
        <v>NOROESTE</v>
      </c>
      <c r="AA1896" s="358">
        <f t="shared" si="4820"/>
        <v>0.99289520426287736</v>
      </c>
      <c r="AB1896" s="359">
        <f t="shared" si="4899"/>
        <v>83.166064190528374</v>
      </c>
      <c r="AC1896" s="360"/>
    </row>
    <row r="1897" spans="1:29" ht="17.25" customHeight="1" x14ac:dyDescent="0.25">
      <c r="A1897" s="434" t="str">
        <f t="shared" si="4822"/>
        <v>MS 403</v>
      </c>
      <c r="B1897" s="661">
        <f t="shared" si="4717"/>
        <v>21</v>
      </c>
      <c r="C1897" s="661" t="str">
        <f t="shared" si="4718"/>
        <v>MS 403-21</v>
      </c>
      <c r="D1897" s="346">
        <v>42027</v>
      </c>
      <c r="E1897" s="347">
        <v>7161895.3081999999</v>
      </c>
      <c r="F1897" s="348">
        <v>665826.23010000004</v>
      </c>
      <c r="G1897" s="348">
        <v>908.61900000000003</v>
      </c>
      <c r="H1897" s="355">
        <f t="shared" si="4890"/>
        <v>5.2075329972246758</v>
      </c>
      <c r="I1897" s="356">
        <f t="shared" si="4891"/>
        <v>19.159775570760296</v>
      </c>
      <c r="J1897" s="356">
        <f t="shared" si="4892"/>
        <v>-2.9999999999972715</v>
      </c>
      <c r="K1897" s="356">
        <f t="shared" si="4893"/>
        <v>-43.799999999998818</v>
      </c>
      <c r="L1897" s="356">
        <f t="shared" si="4894"/>
        <v>0.74393328531781078</v>
      </c>
      <c r="M1897" s="356">
        <f t="shared" si="4895"/>
        <v>0.4285714285710388</v>
      </c>
      <c r="N1897" s="361" t="str">
        <f t="shared" si="4827"/>
        <v>ATENÇÃO</v>
      </c>
      <c r="O1897" s="361" t="str">
        <f t="shared" si="4828"/>
        <v>ATENÇÃO</v>
      </c>
      <c r="P1897" s="361" t="str">
        <f t="shared" si="4829"/>
        <v>COND. MIN.</v>
      </c>
      <c r="Q1897" s="361" t="str">
        <f t="shared" si="4814"/>
        <v>COND. MIN.</v>
      </c>
      <c r="R1897" s="625"/>
      <c r="S1897" s="625"/>
      <c r="T1897" s="625"/>
      <c r="U1897" s="625"/>
      <c r="V1897" s="356">
        <f t="shared" si="4815"/>
        <v>-2.6899999938905239</v>
      </c>
      <c r="W1897" s="356">
        <f t="shared" si="4816"/>
        <v>-18.969999998807907</v>
      </c>
      <c r="X1897" s="361" t="str">
        <f t="shared" si="4896"/>
        <v>SUL</v>
      </c>
      <c r="Y1897" s="361" t="str">
        <f t="shared" si="4897"/>
        <v>OESTE</v>
      </c>
      <c r="Z1897" s="361" t="str">
        <f t="shared" si="4898"/>
        <v>SUDOESTE</v>
      </c>
      <c r="AA1897" s="358">
        <f t="shared" si="4820"/>
        <v>0.99008350730688932</v>
      </c>
      <c r="AB1897" s="359">
        <f t="shared" si="4899"/>
        <v>81.924373538125636</v>
      </c>
      <c r="AC1897" s="360"/>
    </row>
    <row r="1898" spans="1:29" ht="17.25" customHeight="1" x14ac:dyDescent="0.25">
      <c r="A1898" s="434" t="str">
        <f t="shared" si="4822"/>
        <v>MS 403</v>
      </c>
      <c r="B1898" s="661">
        <f t="shared" si="4717"/>
        <v>22</v>
      </c>
      <c r="C1898" s="661" t="str">
        <f t="shared" si="4718"/>
        <v>MS 403-22</v>
      </c>
      <c r="D1898" s="346">
        <v>42034</v>
      </c>
      <c r="E1898" s="347">
        <v>7161895.3394999998</v>
      </c>
      <c r="F1898" s="348">
        <v>665826.21499999997</v>
      </c>
      <c r="G1898" s="348">
        <v>908.61300000000006</v>
      </c>
      <c r="H1898" s="355">
        <f t="shared" si="4890"/>
        <v>3.4751978317876673</v>
      </c>
      <c r="I1898" s="356">
        <f t="shared" si="4891"/>
        <v>20.484726023654005</v>
      </c>
      <c r="J1898" s="356">
        <f t="shared" si="4892"/>
        <v>-0.59999999999718057</v>
      </c>
      <c r="K1898" s="356">
        <f t="shared" si="4893"/>
        <v>-44.399999999995998</v>
      </c>
      <c r="L1898" s="356">
        <f t="shared" si="4894"/>
        <v>0.49645683311252392</v>
      </c>
      <c r="M1898" s="356">
        <f t="shared" si="4895"/>
        <v>8.571428571388294E-2</v>
      </c>
      <c r="N1898" s="361" t="str">
        <f t="shared" si="4827"/>
        <v>ATENÇÃO</v>
      </c>
      <c r="O1898" s="361" t="str">
        <f t="shared" si="4828"/>
        <v>OK</v>
      </c>
      <c r="P1898" s="361" t="str">
        <f t="shared" si="4829"/>
        <v>COND. MIN.</v>
      </c>
      <c r="Q1898" s="361" t="str">
        <f t="shared" si="4814"/>
        <v>COND. MIN.</v>
      </c>
      <c r="R1898" s="625"/>
      <c r="S1898" s="625"/>
      <c r="T1898" s="625"/>
      <c r="U1898" s="625"/>
      <c r="V1898" s="356">
        <f t="shared" si="4815"/>
        <v>0.43999999761581421</v>
      </c>
      <c r="W1898" s="356">
        <f t="shared" si="4816"/>
        <v>-20.480000006500632</v>
      </c>
      <c r="X1898" s="361" t="str">
        <f t="shared" si="4896"/>
        <v>NORTE</v>
      </c>
      <c r="Y1898" s="361" t="str">
        <f t="shared" si="4897"/>
        <v>OESTE</v>
      </c>
      <c r="Z1898" s="361" t="str">
        <f t="shared" si="4898"/>
        <v>NOROESTE</v>
      </c>
      <c r="AA1898" s="358">
        <f t="shared" si="4820"/>
        <v>1</v>
      </c>
      <c r="AB1898" s="359">
        <f t="shared" si="4899"/>
        <v>90</v>
      </c>
      <c r="AC1898" s="360"/>
    </row>
    <row r="1899" spans="1:29" ht="17.25" customHeight="1" x14ac:dyDescent="0.25">
      <c r="A1899" s="434" t="str">
        <f t="shared" si="4822"/>
        <v>MS 403</v>
      </c>
      <c r="B1899" s="661">
        <f t="shared" si="4717"/>
        <v>23</v>
      </c>
      <c r="C1899" s="661" t="str">
        <f t="shared" si="4718"/>
        <v>MS 403-23</v>
      </c>
      <c r="D1899" s="346">
        <v>42041</v>
      </c>
      <c r="E1899" s="347">
        <v>7161895.3411999997</v>
      </c>
      <c r="F1899" s="348">
        <v>665826.21539999999</v>
      </c>
      <c r="G1899" s="348">
        <v>908.59199999999998</v>
      </c>
      <c r="H1899" s="355">
        <f t="shared" si="4890"/>
        <v>0.17464248326270218</v>
      </c>
      <c r="I1899" s="356">
        <f t="shared" si="4891"/>
        <v>20.449100228951792</v>
      </c>
      <c r="J1899" s="356">
        <f t="shared" si="4892"/>
        <v>-2.100000000007185</v>
      </c>
      <c r="K1899" s="356">
        <f t="shared" si="4893"/>
        <v>-46.500000000003183</v>
      </c>
      <c r="L1899" s="356">
        <f t="shared" si="4894"/>
        <v>2.4948926180386025E-2</v>
      </c>
      <c r="M1899" s="356">
        <f t="shared" si="4895"/>
        <v>0.30000000000102645</v>
      </c>
      <c r="N1899" s="361" t="str">
        <f t="shared" si="4827"/>
        <v>OK</v>
      </c>
      <c r="O1899" s="361" t="str">
        <f t="shared" si="4828"/>
        <v>ATENÇÃO</v>
      </c>
      <c r="P1899" s="361" t="str">
        <f t="shared" si="4829"/>
        <v>COND. MIN.</v>
      </c>
      <c r="Q1899" s="361" t="str">
        <f t="shared" si="4814"/>
        <v>COND. MIN.</v>
      </c>
      <c r="R1899" s="625"/>
      <c r="S1899" s="625"/>
      <c r="T1899" s="625"/>
      <c r="U1899" s="625"/>
      <c r="V1899" s="356">
        <f t="shared" si="4815"/>
        <v>0.60999998822808266</v>
      </c>
      <c r="W1899" s="356">
        <f t="shared" si="4816"/>
        <v>-20.440000004600734</v>
      </c>
      <c r="X1899" s="361" t="str">
        <f t="shared" si="4896"/>
        <v>NORTE</v>
      </c>
      <c r="Y1899" s="361" t="str">
        <f t="shared" si="4897"/>
        <v>OESTE</v>
      </c>
      <c r="Z1899" s="361" t="str">
        <f t="shared" si="4898"/>
        <v>NOROESTE</v>
      </c>
      <c r="AA1899" s="358">
        <f t="shared" si="4820"/>
        <v>0.99951100244498792</v>
      </c>
      <c r="AB1899" s="359">
        <f t="shared" si="4899"/>
        <v>88.208121027629787</v>
      </c>
      <c r="AC1899" s="360"/>
    </row>
    <row r="1900" spans="1:29" ht="17.25" customHeight="1" x14ac:dyDescent="0.25">
      <c r="A1900" s="434" t="str">
        <f t="shared" si="4822"/>
        <v>MS 403</v>
      </c>
      <c r="B1900" s="661">
        <f t="shared" si="4717"/>
        <v>24</v>
      </c>
      <c r="C1900" s="661" t="str">
        <f t="shared" si="4718"/>
        <v>MS 403-24</v>
      </c>
      <c r="D1900" s="346">
        <v>42048</v>
      </c>
      <c r="E1900" s="347">
        <v>7161895.3437999999</v>
      </c>
      <c r="F1900" s="348">
        <v>665826.20160000003</v>
      </c>
      <c r="G1900" s="348">
        <v>908.57</v>
      </c>
      <c r="H1900" s="355">
        <f t="shared" ref="H1900" si="4900">SQRT((E1900-E1899)^2+(F1900-F1899)^2)*100</f>
        <v>1.4042791747369083</v>
      </c>
      <c r="I1900" s="356">
        <f t="shared" ref="I1900" si="4901">SQRT((E1900-$E$1877)^2+(F1900-$F$1877)^2)*100</f>
        <v>21.837337292679862</v>
      </c>
      <c r="J1900" s="356">
        <f t="shared" ref="J1900" si="4902">(G1900-G1899)*100</f>
        <v>-2.1999999999934516</v>
      </c>
      <c r="K1900" s="356">
        <f t="shared" ref="K1900" si="4903">(G1900-$G$1877)*100</f>
        <v>-48.699999999996635</v>
      </c>
      <c r="L1900" s="356">
        <f t="shared" ref="L1900" si="4904">H1900/(D1900-D1899)</f>
        <v>0.20061131067670118</v>
      </c>
      <c r="M1900" s="356">
        <f t="shared" ref="M1900" si="4905">ABS(J1900/(D1900-D1899))</f>
        <v>0.31428571428477881</v>
      </c>
      <c r="N1900" s="361" t="str">
        <f t="shared" si="4827"/>
        <v>OK</v>
      </c>
      <c r="O1900" s="361" t="str">
        <f t="shared" si="4828"/>
        <v>ATENÇÃO</v>
      </c>
      <c r="P1900" s="361" t="str">
        <f t="shared" si="4829"/>
        <v>COND. MIN.</v>
      </c>
      <c r="Q1900" s="361" t="str">
        <f t="shared" si="4814"/>
        <v>COND. MIN.</v>
      </c>
      <c r="R1900" s="625"/>
      <c r="S1900" s="625"/>
      <c r="T1900" s="625"/>
      <c r="U1900" s="625"/>
      <c r="V1900" s="356">
        <f t="shared" si="4815"/>
        <v>0.87000001221895218</v>
      </c>
      <c r="W1900" s="356">
        <f t="shared" si="4816"/>
        <v>-21.820000000298023</v>
      </c>
      <c r="X1900" s="361" t="str">
        <f t="shared" ref="X1900" si="4906">IF(V1900&gt;0,"NORTE","SUL")</f>
        <v>NORTE</v>
      </c>
      <c r="Y1900" s="361" t="str">
        <f t="shared" ref="Y1900" si="4907">IF(W1900&gt;0,"LESTE","OESTE")</f>
        <v>OESTE</v>
      </c>
      <c r="Z1900" s="361" t="str">
        <f t="shared" ref="Z1900" si="4908">IF(AND(X1900="SUL", Y1900="LESTE"),"SUDESTE", IF(AND(X1900="SUL", Y1900="OESTE"), "SUDOESTE", IF(AND(X1900="NORTE", Y1900="LESTE"), "NORDESTE", "NOROESTE")))</f>
        <v>NOROESTE</v>
      </c>
      <c r="AA1900" s="358">
        <f t="shared" si="4820"/>
        <v>0.99908424908424909</v>
      </c>
      <c r="AB1900" s="359">
        <f t="shared" ref="AB1900" si="4909">DEGREES(ASIN(AA1900))</f>
        <v>87.547779838557233</v>
      </c>
      <c r="AC1900" s="360"/>
    </row>
    <row r="1901" spans="1:29" ht="17.25" customHeight="1" x14ac:dyDescent="0.25">
      <c r="A1901" s="434" t="str">
        <f t="shared" si="4822"/>
        <v>MS 403</v>
      </c>
      <c r="B1901" s="661">
        <f t="shared" si="4717"/>
        <v>25</v>
      </c>
      <c r="C1901" s="661" t="str">
        <f t="shared" si="4718"/>
        <v>MS 403-25</v>
      </c>
      <c r="D1901" s="346">
        <v>42055</v>
      </c>
      <c r="E1901" s="347">
        <v>7161895.3464000002</v>
      </c>
      <c r="F1901" s="348">
        <v>665826.18770000001</v>
      </c>
      <c r="G1901" s="348">
        <v>908.548</v>
      </c>
      <c r="H1901" s="355">
        <f>SQRT((E1901-E1900)^2+(F1901-F1900)^2)*100</f>
        <v>1.4141074987481952</v>
      </c>
      <c r="I1901" s="356">
        <f>SQRT((E1901-$E$1877)^2+(F1901-$F$1877)^2)*100</f>
        <v>23.23749126278878</v>
      </c>
      <c r="J1901" s="356">
        <f>(G1901-G1900)*100</f>
        <v>-2.2000000000048203</v>
      </c>
      <c r="K1901" s="356">
        <f>(G1901-$G$1877)*100</f>
        <v>-50.900000000001455</v>
      </c>
      <c r="L1901" s="356">
        <f>H1901/(D1901-D1900)</f>
        <v>0.20201535696402789</v>
      </c>
      <c r="M1901" s="356">
        <f>ABS(J1901/(D1901-D1900))</f>
        <v>0.3142857142864029</v>
      </c>
      <c r="N1901" s="361" t="str">
        <f t="shared" si="4827"/>
        <v>OK</v>
      </c>
      <c r="O1901" s="361" t="str">
        <f t="shared" si="4828"/>
        <v>ATENÇÃO</v>
      </c>
      <c r="P1901" s="361" t="str">
        <f t="shared" si="4829"/>
        <v>COND. MIN.</v>
      </c>
      <c r="Q1901" s="361" t="str">
        <f t="shared" si="4814"/>
        <v>COND. MIN.</v>
      </c>
      <c r="R1901" s="625"/>
      <c r="S1901" s="625"/>
      <c r="T1901" s="625"/>
      <c r="U1901" s="625"/>
      <c r="V1901" s="356">
        <f t="shared" si="4815"/>
        <v>1.1300000362098217</v>
      </c>
      <c r="W1901" s="356">
        <f t="shared" si="4816"/>
        <v>-23.210000002291054</v>
      </c>
      <c r="X1901" s="361" t="str">
        <f>IF(V1901&gt;0,"NORTE","SUL")</f>
        <v>NORTE</v>
      </c>
      <c r="Y1901" s="361" t="str">
        <f>IF(W1901&gt;0,"LESTE","OESTE")</f>
        <v>OESTE</v>
      </c>
      <c r="Z1901" s="361" t="str">
        <f>IF(AND(X1901="SUL", Y1901="LESTE"),"SUDESTE", IF(AND(X1901="SUL", Y1901="OESTE"), "SUDOESTE", IF(AND(X1901="NORTE", Y1901="LESTE"), "NORDESTE", "NOROESTE")))</f>
        <v>NOROESTE</v>
      </c>
      <c r="AA1901" s="358">
        <f t="shared" si="4820"/>
        <v>0.99870912220309827</v>
      </c>
      <c r="AB1901" s="359">
        <f>DEGREES(ASIN(AA1901))</f>
        <v>87.088432082673549</v>
      </c>
      <c r="AC1901" s="360"/>
    </row>
    <row r="1902" spans="1:29" ht="17.25" customHeight="1" x14ac:dyDescent="0.25">
      <c r="A1902" s="434" t="str">
        <f t="shared" si="4822"/>
        <v>MS 403</v>
      </c>
      <c r="B1902" s="661">
        <f t="shared" si="4717"/>
        <v>26</v>
      </c>
      <c r="C1902" s="661" t="str">
        <f t="shared" si="4718"/>
        <v>MS 403-26</v>
      </c>
      <c r="D1902" s="346">
        <f t="shared" ref="D1902:D1914" si="4910">D113</f>
        <v>42062</v>
      </c>
      <c r="E1902" s="347">
        <v>7161895.3453000002</v>
      </c>
      <c r="F1902" s="348">
        <v>665826.17790000001</v>
      </c>
      <c r="G1902" s="348">
        <v>908.52700000000004</v>
      </c>
      <c r="H1902" s="355">
        <f t="shared" ref="H1902:H1905" si="4911">SQRT((E1902-E1901)^2+(F1902-F1901)^2)*100</f>
        <v>0.98615414608080509</v>
      </c>
      <c r="I1902" s="356">
        <f t="shared" ref="I1902:I1905" si="4912">SQRT((E1902-$E$1877)^2+(F1902-$F$1877)^2)*100</f>
        <v>24.211495207546022</v>
      </c>
      <c r="J1902" s="356">
        <f t="shared" ref="J1902:J1905" si="4913">(G1902-G1901)*100</f>
        <v>-2.0999999999958163</v>
      </c>
      <c r="K1902" s="356">
        <f t="shared" ref="K1902:K1905" si="4914">(G1902-$G$1877)*100</f>
        <v>-52.999999999997272</v>
      </c>
      <c r="L1902" s="356">
        <f t="shared" ref="L1902:L1905" si="4915">H1902/(D1902-D1901)</f>
        <v>0.14087916372582929</v>
      </c>
      <c r="M1902" s="356">
        <f t="shared" ref="M1902:M1905" si="4916">ABS(J1902/(D1902-D1901))</f>
        <v>0.29999999999940236</v>
      </c>
      <c r="N1902" s="361" t="str">
        <f t="shared" si="4827"/>
        <v>OK</v>
      </c>
      <c r="O1902" s="361" t="str">
        <f t="shared" si="4828"/>
        <v>ATENÇÃO</v>
      </c>
      <c r="P1902" s="361" t="str">
        <f t="shared" si="4829"/>
        <v>COND. MIN.</v>
      </c>
      <c r="Q1902" s="361" t="str">
        <f t="shared" si="4814"/>
        <v>COND. MIN.</v>
      </c>
      <c r="R1902" s="625"/>
      <c r="S1902" s="625"/>
      <c r="T1902" s="625"/>
      <c r="U1902" s="625"/>
      <c r="V1902" s="356">
        <f t="shared" si="4815"/>
        <v>1.0200000368058681</v>
      </c>
      <c r="W1902" s="356">
        <f t="shared" si="4816"/>
        <v>-24.190000002272427</v>
      </c>
      <c r="X1902" s="361" t="str">
        <f t="shared" ref="X1902:X1905" si="4917">IF(V1902&gt;0,"NORTE","SUL")</f>
        <v>NORTE</v>
      </c>
      <c r="Y1902" s="361" t="str">
        <f t="shared" ref="Y1902:Y1905" si="4918">IF(W1902&gt;0,"LESTE","OESTE")</f>
        <v>OESTE</v>
      </c>
      <c r="Z1902" s="361" t="str">
        <f t="shared" ref="Z1902:Z1905" si="4919">IF(AND(X1902="SUL", Y1902="LESTE"),"SUDESTE", IF(AND(X1902="SUL", Y1902="OESTE"), "SUDOESTE", IF(AND(X1902="NORTE", Y1902="LESTE"), "NORDESTE", "NOROESTE")))</f>
        <v>NOROESTE</v>
      </c>
      <c r="AA1902" s="358">
        <f t="shared" si="4820"/>
        <v>0.9991738950846758</v>
      </c>
      <c r="AB1902" s="359">
        <f t="shared" ref="AB1902:AB1905" si="4920">DEGREES(ASIN(AA1902))</f>
        <v>87.670916087565843</v>
      </c>
      <c r="AC1902" s="360"/>
    </row>
    <row r="1903" spans="1:29" ht="17.25" customHeight="1" x14ac:dyDescent="0.25">
      <c r="A1903" s="434" t="str">
        <f t="shared" si="4822"/>
        <v>MS 403</v>
      </c>
      <c r="B1903" s="661">
        <f t="shared" si="4717"/>
        <v>27</v>
      </c>
      <c r="C1903" s="661" t="str">
        <f t="shared" si="4718"/>
        <v>MS 403-27</v>
      </c>
      <c r="D1903" s="346">
        <f t="shared" si="4910"/>
        <v>42069</v>
      </c>
      <c r="E1903" s="347">
        <v>7161895.3441000003</v>
      </c>
      <c r="F1903" s="348">
        <v>665826.16810000001</v>
      </c>
      <c r="G1903" s="348">
        <v>908.50599999999997</v>
      </c>
      <c r="H1903" s="355">
        <f t="shared" si="4911"/>
        <v>0.9873196016202066</v>
      </c>
      <c r="I1903" s="356">
        <f t="shared" si="4912"/>
        <v>25.18608544834542</v>
      </c>
      <c r="J1903" s="356">
        <f t="shared" si="4913"/>
        <v>-2.100000000007185</v>
      </c>
      <c r="K1903" s="356">
        <f t="shared" si="4914"/>
        <v>-55.100000000004457</v>
      </c>
      <c r="L1903" s="356">
        <f t="shared" si="4915"/>
        <v>0.14104565737431524</v>
      </c>
      <c r="M1903" s="356">
        <f t="shared" si="4916"/>
        <v>0.30000000000102645</v>
      </c>
      <c r="N1903" s="361" t="str">
        <f t="shared" si="4827"/>
        <v>OK</v>
      </c>
      <c r="O1903" s="361" t="str">
        <f t="shared" si="4828"/>
        <v>ATENÇÃO</v>
      </c>
      <c r="P1903" s="361" t="str">
        <f t="shared" si="4829"/>
        <v>COND. MIN.</v>
      </c>
      <c r="Q1903" s="361" t="str">
        <f t="shared" si="4814"/>
        <v>COND. MIN.</v>
      </c>
      <c r="R1903" s="625"/>
      <c r="S1903" s="625"/>
      <c r="T1903" s="625"/>
      <c r="U1903" s="625"/>
      <c r="V1903" s="356">
        <f t="shared" si="4815"/>
        <v>0.90000005438923836</v>
      </c>
      <c r="W1903" s="356">
        <f t="shared" si="4816"/>
        <v>-25.170000002253801</v>
      </c>
      <c r="X1903" s="361" t="str">
        <f t="shared" si="4917"/>
        <v>NORTE</v>
      </c>
      <c r="Y1903" s="361" t="str">
        <f t="shared" si="4918"/>
        <v>OESTE</v>
      </c>
      <c r="Z1903" s="361" t="str">
        <f t="shared" si="4919"/>
        <v>NOROESTE</v>
      </c>
      <c r="AA1903" s="358">
        <f t="shared" si="4820"/>
        <v>0.999206034140532</v>
      </c>
      <c r="AB1903" s="359">
        <f t="shared" si="4920"/>
        <v>87.716677358868367</v>
      </c>
      <c r="AC1903" s="360"/>
    </row>
    <row r="1904" spans="1:29" ht="17.25" customHeight="1" x14ac:dyDescent="0.25">
      <c r="A1904" s="434" t="str">
        <f t="shared" si="4822"/>
        <v>MS 403</v>
      </c>
      <c r="B1904" s="661">
        <f t="shared" si="4717"/>
        <v>28</v>
      </c>
      <c r="C1904" s="661" t="str">
        <f t="shared" si="4718"/>
        <v>MS 403-28</v>
      </c>
      <c r="D1904" s="346">
        <f t="shared" si="4910"/>
        <v>42076</v>
      </c>
      <c r="E1904" s="347">
        <v>7161895.3404999999</v>
      </c>
      <c r="F1904" s="348">
        <v>665826.14690000005</v>
      </c>
      <c r="G1904" s="348">
        <v>908.48500000000001</v>
      </c>
      <c r="H1904" s="355">
        <f t="shared" si="4911"/>
        <v>2.1503488116534419</v>
      </c>
      <c r="I1904" s="356">
        <f t="shared" si="4912"/>
        <v>27.295342091930223</v>
      </c>
      <c r="J1904" s="356">
        <f t="shared" si="4913"/>
        <v>-2.0999999999958163</v>
      </c>
      <c r="K1904" s="356">
        <f t="shared" si="4914"/>
        <v>-57.200000000000273</v>
      </c>
      <c r="L1904" s="356">
        <f t="shared" si="4915"/>
        <v>0.30719268737906313</v>
      </c>
      <c r="M1904" s="356">
        <f t="shared" si="4916"/>
        <v>0.29999999999940236</v>
      </c>
      <c r="N1904" s="361" t="str">
        <f t="shared" si="4827"/>
        <v>ATENÇÃO</v>
      </c>
      <c r="O1904" s="361" t="str">
        <f t="shared" si="4828"/>
        <v>ATENÇÃO</v>
      </c>
      <c r="P1904" s="361" t="str">
        <f t="shared" si="4829"/>
        <v>COND. MIN.</v>
      </c>
      <c r="Q1904" s="361" t="str">
        <f t="shared" si="4814"/>
        <v>COND. MIN.</v>
      </c>
      <c r="R1904" s="625"/>
      <c r="S1904" s="625"/>
      <c r="T1904" s="625"/>
      <c r="U1904" s="625"/>
      <c r="V1904" s="356">
        <f t="shared" si="4815"/>
        <v>0.54000001400709152</v>
      </c>
      <c r="W1904" s="356">
        <f t="shared" si="4816"/>
        <v>-27.289999998174608</v>
      </c>
      <c r="X1904" s="361" t="str">
        <f t="shared" si="4917"/>
        <v>NORTE</v>
      </c>
      <c r="Y1904" s="361" t="str">
        <f t="shared" si="4918"/>
        <v>OESTE</v>
      </c>
      <c r="Z1904" s="361" t="str">
        <f t="shared" si="4919"/>
        <v>NOROESTE</v>
      </c>
      <c r="AA1904" s="358">
        <f t="shared" si="4820"/>
        <v>0.99963369963369952</v>
      </c>
      <c r="AB1904" s="359">
        <f t="shared" si="4920"/>
        <v>88.449150821030017</v>
      </c>
      <c r="AC1904" s="360"/>
    </row>
    <row r="1905" spans="1:29" ht="12.75" x14ac:dyDescent="0.25">
      <c r="A1905" s="434" t="str">
        <f t="shared" si="4822"/>
        <v>MS 403</v>
      </c>
      <c r="B1905" s="661">
        <f t="shared" si="4717"/>
        <v>29</v>
      </c>
      <c r="C1905" s="661" t="str">
        <f t="shared" si="4718"/>
        <v>MS 403-29</v>
      </c>
      <c r="D1905" s="346">
        <f t="shared" si="4910"/>
        <v>42083</v>
      </c>
      <c r="E1905" s="347">
        <v>7161895.3663999997</v>
      </c>
      <c r="F1905" s="348">
        <v>665826.17460000003</v>
      </c>
      <c r="G1905" s="348">
        <v>908.47199999999998</v>
      </c>
      <c r="H1905" s="355">
        <f t="shared" si="4911"/>
        <v>3.7922288789906222</v>
      </c>
      <c r="I1905" s="356">
        <f t="shared" si="4912"/>
        <v>24.718966401744616</v>
      </c>
      <c r="J1905" s="356">
        <f t="shared" si="4913"/>
        <v>-1.3000000000033651</v>
      </c>
      <c r="K1905" s="356">
        <f t="shared" si="4914"/>
        <v>-58.500000000003638</v>
      </c>
      <c r="L1905" s="356">
        <f t="shared" si="4915"/>
        <v>0.54174698271294608</v>
      </c>
      <c r="M1905" s="356">
        <f t="shared" si="4916"/>
        <v>0.18571428571476645</v>
      </c>
      <c r="N1905" s="361" t="str">
        <f t="shared" si="4827"/>
        <v>ATENÇÃO</v>
      </c>
      <c r="O1905" s="361" t="str">
        <f t="shared" si="4828"/>
        <v>OK</v>
      </c>
      <c r="P1905" s="361" t="str">
        <f t="shared" si="4829"/>
        <v>COND. MIN.</v>
      </c>
      <c r="Q1905" s="361" t="str">
        <f t="shared" si="4814"/>
        <v>COND. MIN.</v>
      </c>
      <c r="R1905" s="625"/>
      <c r="S1905" s="625"/>
      <c r="T1905" s="625"/>
      <c r="U1905" s="625"/>
      <c r="V1905" s="356">
        <f t="shared" si="4815"/>
        <v>3.1299999915063381</v>
      </c>
      <c r="W1905" s="356">
        <f t="shared" si="4816"/>
        <v>-24.520000000484288</v>
      </c>
      <c r="X1905" s="361" t="str">
        <f t="shared" si="4917"/>
        <v>NORTE</v>
      </c>
      <c r="Y1905" s="361" t="str">
        <f t="shared" si="4918"/>
        <v>OESTE</v>
      </c>
      <c r="Z1905" s="361" t="str">
        <f t="shared" si="4919"/>
        <v>NOROESTE</v>
      </c>
      <c r="AA1905" s="358">
        <f t="shared" si="4820"/>
        <v>0.99190938511326865</v>
      </c>
      <c r="AB1905" s="359">
        <f t="shared" si="4920"/>
        <v>82.706740955306543</v>
      </c>
      <c r="AC1905" s="360"/>
    </row>
    <row r="1906" spans="1:29" ht="17.25" customHeight="1" x14ac:dyDescent="0.25">
      <c r="A1906" s="434" t="str">
        <f t="shared" si="4822"/>
        <v>MS 403</v>
      </c>
      <c r="B1906" s="661">
        <f t="shared" si="4717"/>
        <v>30</v>
      </c>
      <c r="C1906" s="661" t="str">
        <f t="shared" si="4718"/>
        <v>MS 403-30</v>
      </c>
      <c r="D1906" s="346">
        <f t="shared" si="4910"/>
        <v>42090</v>
      </c>
      <c r="E1906" s="347">
        <v>7161895.3317999998</v>
      </c>
      <c r="F1906" s="348">
        <v>665826.10939999996</v>
      </c>
      <c r="G1906" s="348">
        <v>908.45699999999999</v>
      </c>
      <c r="H1906" s="355">
        <f t="shared" ref="H1906:H1907" si="4921">SQRT((E1906-E1905)^2+(F1906-F1905)^2)*100</f>
        <v>7.3811923169753655</v>
      </c>
      <c r="I1906" s="356">
        <f t="shared" ref="I1906:I1907" si="4922">SQRT((E1906-$E$1877)^2+(F1906-$F$1877)^2)*100</f>
        <v>31.041754146047616</v>
      </c>
      <c r="J1906" s="356">
        <f t="shared" ref="J1906:J1907" si="4923">(G1906-G1905)*100</f>
        <v>-1.4999999999986358</v>
      </c>
      <c r="K1906" s="356">
        <f t="shared" ref="K1906:K1907" si="4924">(G1906-$G$1877)*100</f>
        <v>-60.000000000002274</v>
      </c>
      <c r="L1906" s="356">
        <f t="shared" ref="L1906:L1907" si="4925">H1906/(D1906-D1905)</f>
        <v>1.0544560452821952</v>
      </c>
      <c r="M1906" s="356">
        <f t="shared" ref="M1906:M1907" si="4926">ABS(J1906/(D1906-D1905))</f>
        <v>0.2142857142855194</v>
      </c>
      <c r="N1906" s="361" t="str">
        <f t="shared" si="4827"/>
        <v>ALERTA</v>
      </c>
      <c r="O1906" s="361" t="str">
        <f t="shared" si="4828"/>
        <v>OK</v>
      </c>
      <c r="P1906" s="361" t="str">
        <f t="shared" si="4829"/>
        <v>ATENÇÃO</v>
      </c>
      <c r="Q1906" s="361" t="str">
        <f t="shared" si="4814"/>
        <v>COND. MIN.</v>
      </c>
      <c r="R1906" s="625"/>
      <c r="S1906" s="625"/>
      <c r="T1906" s="625"/>
      <c r="U1906" s="625"/>
      <c r="V1906" s="356">
        <f t="shared" si="4815"/>
        <v>-0.32999999821186066</v>
      </c>
      <c r="W1906" s="356">
        <f t="shared" si="4816"/>
        <v>-31.040000007487833</v>
      </c>
      <c r="X1906" s="361" t="str">
        <f t="shared" ref="X1906:X1907" si="4927">IF(V1906&gt;0,"NORTE","SUL")</f>
        <v>SUL</v>
      </c>
      <c r="Y1906" s="361" t="str">
        <f t="shared" ref="Y1906:Y1907" si="4928">IF(W1906&gt;0,"LESTE","OESTE")</f>
        <v>OESTE</v>
      </c>
      <c r="Z1906" s="361" t="str">
        <f t="shared" ref="Z1906:Z1907" si="4929">IF(AND(X1906="SUL", Y1906="LESTE"),"SUDESTE", IF(AND(X1906="SUL", Y1906="OESTE"), "SUDOESTE", IF(AND(X1906="NORTE", Y1906="LESTE"), "NORDESTE", "NOROESTE")))</f>
        <v>SUDOESTE</v>
      </c>
      <c r="AA1906" s="358">
        <f t="shared" si="4820"/>
        <v>1</v>
      </c>
      <c r="AB1906" s="359">
        <f t="shared" ref="AB1906:AB1907" si="4930">DEGREES(ASIN(AA1906))</f>
        <v>90</v>
      </c>
      <c r="AC1906" s="360"/>
    </row>
    <row r="1907" spans="1:29" ht="17.25" customHeight="1" x14ac:dyDescent="0.25">
      <c r="A1907" s="434" t="str">
        <f t="shared" si="4822"/>
        <v>MS 403</v>
      </c>
      <c r="B1907" s="661">
        <f t="shared" si="4717"/>
        <v>31</v>
      </c>
      <c r="C1907" s="661" t="str">
        <f t="shared" si="4718"/>
        <v>MS 403-31</v>
      </c>
      <c r="D1907" s="346">
        <f t="shared" si="4910"/>
        <v>42097</v>
      </c>
      <c r="E1907" s="347">
        <v>7161895.3459000001</v>
      </c>
      <c r="F1907" s="348">
        <v>665826.14049999998</v>
      </c>
      <c r="G1907" s="348">
        <v>908.42</v>
      </c>
      <c r="H1907" s="355">
        <f t="shared" si="4921"/>
        <v>3.4147035138688859</v>
      </c>
      <c r="I1907" s="356">
        <f t="shared" si="4922"/>
        <v>27.95087298021307</v>
      </c>
      <c r="J1907" s="356">
        <f t="shared" si="4923"/>
        <v>-3.7000000000034561</v>
      </c>
      <c r="K1907" s="356">
        <f t="shared" si="4924"/>
        <v>-63.70000000000573</v>
      </c>
      <c r="L1907" s="356">
        <f t="shared" si="4925"/>
        <v>0.48781478769555514</v>
      </c>
      <c r="M1907" s="356">
        <f t="shared" si="4926"/>
        <v>0.5285714285719223</v>
      </c>
      <c r="N1907" s="361" t="str">
        <f t="shared" si="4827"/>
        <v>ATENÇÃO</v>
      </c>
      <c r="O1907" s="361" t="str">
        <f t="shared" si="4828"/>
        <v>ATENÇÃO</v>
      </c>
      <c r="P1907" s="361" t="str">
        <f t="shared" si="4829"/>
        <v>COND. MIN.</v>
      </c>
      <c r="Q1907" s="361" t="str">
        <f t="shared" si="4814"/>
        <v>COND. MIN.</v>
      </c>
      <c r="R1907" s="625"/>
      <c r="S1907" s="625"/>
      <c r="T1907" s="625"/>
      <c r="U1907" s="625"/>
      <c r="V1907" s="356">
        <f t="shared" si="4815"/>
        <v>1.080000028014183</v>
      </c>
      <c r="W1907" s="356">
        <f t="shared" si="4816"/>
        <v>-27.930000005289912</v>
      </c>
      <c r="X1907" s="361" t="str">
        <f t="shared" si="4927"/>
        <v>NORTE</v>
      </c>
      <c r="Y1907" s="361" t="str">
        <f t="shared" si="4928"/>
        <v>OESTE</v>
      </c>
      <c r="Z1907" s="361" t="str">
        <f t="shared" si="4929"/>
        <v>NOROESTE</v>
      </c>
      <c r="AA1907" s="358">
        <f t="shared" si="4820"/>
        <v>0.99928443649373888</v>
      </c>
      <c r="AB1907" s="359">
        <f t="shared" si="4930"/>
        <v>87.832357674568087</v>
      </c>
      <c r="AC1907" s="360"/>
    </row>
    <row r="1908" spans="1:29" ht="17.25" customHeight="1" x14ac:dyDescent="0.25">
      <c r="A1908" s="434" t="str">
        <f t="shared" si="4822"/>
        <v>MS 403</v>
      </c>
      <c r="B1908" s="661">
        <f t="shared" si="4717"/>
        <v>32</v>
      </c>
      <c r="C1908" s="661" t="str">
        <f t="shared" si="4718"/>
        <v>MS 403-32</v>
      </c>
      <c r="D1908" s="346">
        <f t="shared" si="4910"/>
        <v>42104</v>
      </c>
      <c r="E1908" s="347">
        <v>7161895.3589000003</v>
      </c>
      <c r="F1908" s="348">
        <v>665826.11840000004</v>
      </c>
      <c r="G1908" s="348">
        <v>908.40899999999999</v>
      </c>
      <c r="H1908" s="355">
        <f t="shared" ref="H1908:H1910" si="4931">SQRT((E1908-E1907)^2+(F1908-F1907)^2)*100</f>
        <v>2.5640007887818799</v>
      </c>
      <c r="I1908" s="356">
        <f t="shared" ref="I1908:I1910" si="4932">SQRT((E1908-$E$1877)^2+(F1908-$F$1877)^2)*100</f>
        <v>30.233822124250352</v>
      </c>
      <c r="J1908" s="356">
        <f t="shared" ref="J1908:J1910" si="4933">(G1908-G1907)*100</f>
        <v>-1.0999999999967258</v>
      </c>
      <c r="K1908" s="356">
        <f t="shared" ref="K1908:K1910" si="4934">(G1908-$G$1877)*100</f>
        <v>-64.800000000002456</v>
      </c>
      <c r="L1908" s="356">
        <f t="shared" ref="L1908:L1910" si="4935">H1908/(D1908-D1907)</f>
        <v>0.36628582696883999</v>
      </c>
      <c r="M1908" s="356">
        <f t="shared" ref="M1908:M1910" si="4936">ABS(J1908/(D1908-D1907))</f>
        <v>0.1571428571423894</v>
      </c>
      <c r="N1908" s="361" t="str">
        <f t="shared" si="4827"/>
        <v>ATENÇÃO</v>
      </c>
      <c r="O1908" s="361" t="str">
        <f t="shared" si="4828"/>
        <v>OK</v>
      </c>
      <c r="P1908" s="361" t="str">
        <f t="shared" si="4829"/>
        <v>COND. MIN.</v>
      </c>
      <c r="Q1908" s="361" t="str">
        <f t="shared" si="4814"/>
        <v>COND. MIN.</v>
      </c>
      <c r="R1908" s="625"/>
      <c r="S1908" s="625"/>
      <c r="T1908" s="625"/>
      <c r="U1908" s="625"/>
      <c r="V1908" s="356">
        <f t="shared" si="4815"/>
        <v>2.3800000548362732</v>
      </c>
      <c r="W1908" s="356">
        <f t="shared" si="4816"/>
        <v>-30.139999999664724</v>
      </c>
      <c r="X1908" s="361" t="str">
        <f t="shared" ref="X1908:X1910" si="4937">IF(V1908&gt;0,"NORTE","SUL")</f>
        <v>NORTE</v>
      </c>
      <c r="Y1908" s="361" t="str">
        <f t="shared" ref="Y1908:Y1910" si="4938">IF(W1908&gt;0,"LESTE","OESTE")</f>
        <v>OESTE</v>
      </c>
      <c r="Z1908" s="361" t="str">
        <f t="shared" ref="Z1908:Z1910" si="4939">IF(AND(X1908="SUL", Y1908="LESTE"),"SUDESTE", IF(AND(X1908="SUL", Y1908="OESTE"), "SUDOESTE", IF(AND(X1908="NORTE", Y1908="LESTE"), "NORDESTE", "NOROESTE")))</f>
        <v>NOROESTE</v>
      </c>
      <c r="AA1908" s="358">
        <f t="shared" si="4820"/>
        <v>0.99702282500826989</v>
      </c>
      <c r="AB1908" s="359">
        <f t="shared" ref="AB1908:AB1910" si="4940">DEGREES(ASIN(AA1908))</f>
        <v>85.577705937805703</v>
      </c>
      <c r="AC1908" s="360"/>
    </row>
    <row r="1909" spans="1:29" ht="17.25" customHeight="1" x14ac:dyDescent="0.25">
      <c r="A1909" s="434" t="str">
        <f t="shared" si="4822"/>
        <v>MS 403</v>
      </c>
      <c r="B1909" s="661">
        <f t="shared" si="4717"/>
        <v>33</v>
      </c>
      <c r="C1909" s="661" t="str">
        <f t="shared" si="4718"/>
        <v>MS 403-33</v>
      </c>
      <c r="D1909" s="346">
        <f t="shared" si="4910"/>
        <v>42111</v>
      </c>
      <c r="E1909" s="347">
        <v>7161895.3576999996</v>
      </c>
      <c r="F1909" s="348">
        <v>665826.12760000001</v>
      </c>
      <c r="G1909" s="348">
        <v>908.39200000000005</v>
      </c>
      <c r="H1909" s="355">
        <f t="shared" si="4931"/>
        <v>0.92779308730651122</v>
      </c>
      <c r="I1909" s="356">
        <f t="shared" si="4932"/>
        <v>29.307268723892015</v>
      </c>
      <c r="J1909" s="356">
        <f t="shared" si="4933"/>
        <v>-1.6999999999939064</v>
      </c>
      <c r="K1909" s="356">
        <f t="shared" si="4934"/>
        <v>-66.499999999996362</v>
      </c>
      <c r="L1909" s="356">
        <f t="shared" si="4935"/>
        <v>0.13254186961521588</v>
      </c>
      <c r="M1909" s="356">
        <f t="shared" si="4936"/>
        <v>0.24285714285627233</v>
      </c>
      <c r="N1909" s="361" t="str">
        <f t="shared" si="4827"/>
        <v>OK</v>
      </c>
      <c r="O1909" s="361" t="str">
        <f t="shared" si="4828"/>
        <v>OK</v>
      </c>
      <c r="P1909" s="361" t="str">
        <f t="shared" si="4829"/>
        <v>COND. MIN.</v>
      </c>
      <c r="Q1909" s="361" t="str">
        <f t="shared" si="4814"/>
        <v>COND. MIN.</v>
      </c>
      <c r="R1909" s="625"/>
      <c r="S1909" s="625"/>
      <c r="T1909" s="625"/>
      <c r="U1909" s="625"/>
      <c r="V1909" s="356">
        <f t="shared" si="4815"/>
        <v>2.2599999792873859</v>
      </c>
      <c r="W1909" s="356">
        <f t="shared" si="4816"/>
        <v>-29.220000002533197</v>
      </c>
      <c r="X1909" s="361" t="str">
        <f t="shared" si="4937"/>
        <v>NORTE</v>
      </c>
      <c r="Y1909" s="361" t="str">
        <f t="shared" si="4938"/>
        <v>OESTE</v>
      </c>
      <c r="Z1909" s="361" t="str">
        <f t="shared" si="4939"/>
        <v>NOROESTE</v>
      </c>
      <c r="AA1909" s="358">
        <f t="shared" si="4820"/>
        <v>0.9969293756397134</v>
      </c>
      <c r="AB1909" s="359">
        <f t="shared" si="4940"/>
        <v>85.508802350947406</v>
      </c>
      <c r="AC1909" s="360"/>
    </row>
    <row r="1910" spans="1:29" ht="17.25" customHeight="1" x14ac:dyDescent="0.25">
      <c r="A1910" s="434" t="str">
        <f t="shared" si="4822"/>
        <v>MS 403</v>
      </c>
      <c r="B1910" s="661">
        <f t="shared" si="4717"/>
        <v>34</v>
      </c>
      <c r="C1910" s="661" t="str">
        <f t="shared" si="4718"/>
        <v>MS 403-34</v>
      </c>
      <c r="D1910" s="346">
        <f t="shared" si="4910"/>
        <v>42118</v>
      </c>
      <c r="E1910" s="347">
        <v>7161895.3487</v>
      </c>
      <c r="F1910" s="348">
        <v>665826.1298</v>
      </c>
      <c r="G1910" s="348">
        <v>908.37300000000005</v>
      </c>
      <c r="H1910" s="355">
        <f t="shared" si="4931"/>
        <v>0.92649874783404118</v>
      </c>
      <c r="I1910" s="356">
        <f t="shared" si="4932"/>
        <v>29.031872145369984</v>
      </c>
      <c r="J1910" s="356">
        <f t="shared" si="4933"/>
        <v>-1.9000000000005457</v>
      </c>
      <c r="K1910" s="356">
        <f t="shared" si="4934"/>
        <v>-68.399999999996908</v>
      </c>
      <c r="L1910" s="356">
        <f t="shared" si="4935"/>
        <v>0.1323569639762916</v>
      </c>
      <c r="M1910" s="356">
        <f t="shared" si="4936"/>
        <v>0.2714285714286494</v>
      </c>
      <c r="N1910" s="361" t="str">
        <f t="shared" si="4827"/>
        <v>OK</v>
      </c>
      <c r="O1910" s="361" t="str">
        <f t="shared" si="4828"/>
        <v>ATENÇÃO</v>
      </c>
      <c r="P1910" s="361" t="str">
        <f t="shared" si="4829"/>
        <v>COND. MIN.</v>
      </c>
      <c r="Q1910" s="361" t="str">
        <f t="shared" si="4814"/>
        <v>COND. MIN.</v>
      </c>
      <c r="R1910" s="625"/>
      <c r="S1910" s="625"/>
      <c r="T1910" s="625"/>
      <c r="U1910" s="625"/>
      <c r="V1910" s="356">
        <f t="shared" si="4815"/>
        <v>1.360000018030405</v>
      </c>
      <c r="W1910" s="356">
        <f t="shared" si="4816"/>
        <v>-29.00000000372529</v>
      </c>
      <c r="X1910" s="361" t="str">
        <f t="shared" si="4937"/>
        <v>NORTE</v>
      </c>
      <c r="Y1910" s="361" t="str">
        <f t="shared" si="4938"/>
        <v>OESTE</v>
      </c>
      <c r="Z1910" s="361" t="str">
        <f t="shared" si="4939"/>
        <v>NOROESTE</v>
      </c>
      <c r="AA1910" s="358">
        <f t="shared" si="4820"/>
        <v>0.99896658629004476</v>
      </c>
      <c r="AB1910" s="359">
        <f t="shared" si="4940"/>
        <v>87.394973489908523</v>
      </c>
      <c r="AC1910" s="360"/>
    </row>
    <row r="1911" spans="1:29" ht="17.25" customHeight="1" x14ac:dyDescent="0.25">
      <c r="A1911" s="434" t="str">
        <f t="shared" si="4822"/>
        <v>MS 403</v>
      </c>
      <c r="B1911" s="661">
        <f t="shared" si="4717"/>
        <v>35</v>
      </c>
      <c r="C1911" s="661" t="str">
        <f t="shared" si="4718"/>
        <v>MS 403-35</v>
      </c>
      <c r="D1911" s="346">
        <f t="shared" si="4910"/>
        <v>42125</v>
      </c>
      <c r="E1911" s="347">
        <v>7161895.3513000002</v>
      </c>
      <c r="F1911" s="348">
        <v>665826.10005000001</v>
      </c>
      <c r="G1911" s="348">
        <v>908.35149999999999</v>
      </c>
      <c r="H1911" s="355">
        <f t="shared" ref="H1911:H1913" si="4941">SQRT((E1911-E1910)^2+(F1911-F1910)^2)*100</f>
        <v>2.9863397336400519</v>
      </c>
      <c r="I1911" s="356">
        <f t="shared" ref="I1911:I1913" si="4942">SQRT((E1911-$E$1877)^2+(F1911-$F$1877)^2)*100</f>
        <v>32.016012014162534</v>
      </c>
      <c r="J1911" s="356">
        <f t="shared" ref="J1911:J1913" si="4943">(G1911-G1910)*100</f>
        <v>-2.1500000000060027</v>
      </c>
      <c r="K1911" s="356">
        <f t="shared" ref="K1911:K1913" si="4944">(G1911-$G$1877)*100</f>
        <v>-70.55000000000291</v>
      </c>
      <c r="L1911" s="356">
        <f t="shared" ref="L1911:L1913" si="4945">H1911/(D1911-D1910)</f>
        <v>0.42661996194857882</v>
      </c>
      <c r="M1911" s="356">
        <f t="shared" ref="M1911:M1913" si="4946">ABS(J1911/(D1911-D1910))</f>
        <v>0.30714285714371464</v>
      </c>
      <c r="N1911" s="361" t="str">
        <f t="shared" si="4827"/>
        <v>ATENÇÃO</v>
      </c>
      <c r="O1911" s="361" t="str">
        <f t="shared" si="4828"/>
        <v>ATENÇÃO</v>
      </c>
      <c r="P1911" s="361" t="str">
        <f t="shared" si="4829"/>
        <v>COND. MIN.</v>
      </c>
      <c r="Q1911" s="361" t="str">
        <f t="shared" si="4814"/>
        <v>COND. MIN.</v>
      </c>
      <c r="R1911" s="625"/>
      <c r="S1911" s="625"/>
      <c r="T1911" s="625"/>
      <c r="U1911" s="625"/>
      <c r="V1911" s="356">
        <f t="shared" si="4815"/>
        <v>1.6200000420212746</v>
      </c>
      <c r="W1911" s="356">
        <f t="shared" si="4816"/>
        <v>-31.975000002421439</v>
      </c>
      <c r="X1911" s="361" t="str">
        <f t="shared" ref="X1911:X1913" si="4947">IF(V1911&gt;0,"NORTE","SUL")</f>
        <v>NORTE</v>
      </c>
      <c r="Y1911" s="361" t="str">
        <f t="shared" ref="Y1911:Y1913" si="4948">IF(W1911&gt;0,"LESTE","OESTE")</f>
        <v>OESTE</v>
      </c>
      <c r="Z1911" s="361" t="str">
        <f t="shared" ref="Z1911:Z1913" si="4949">IF(AND(X1911="SUL", Y1911="LESTE"),"SUDESTE", IF(AND(X1911="SUL", Y1911="OESTE"), "SUDOESTE", IF(AND(X1911="NORTE", Y1911="LESTE"), "NORDESTE", "NOROESTE")))</f>
        <v>NOROESTE</v>
      </c>
      <c r="AA1911" s="358">
        <f t="shared" si="4820"/>
        <v>0.99875078076202362</v>
      </c>
      <c r="AB1911" s="359">
        <f t="shared" ref="AB1911:AB1913" si="4950">DEGREES(ASIN(AA1911))</f>
        <v>87.135807631670573</v>
      </c>
      <c r="AC1911" s="360"/>
    </row>
    <row r="1912" spans="1:29" ht="17.25" customHeight="1" x14ac:dyDescent="0.25">
      <c r="A1912" s="434" t="str">
        <f t="shared" si="4822"/>
        <v>MS 403</v>
      </c>
      <c r="B1912" s="661">
        <f t="shared" si="4717"/>
        <v>36</v>
      </c>
      <c r="C1912" s="661" t="str">
        <f t="shared" si="4718"/>
        <v>MS 403-36</v>
      </c>
      <c r="D1912" s="346">
        <f t="shared" si="4910"/>
        <v>42132</v>
      </c>
      <c r="E1912" s="347">
        <v>7161895.3539000005</v>
      </c>
      <c r="F1912" s="348">
        <v>665826.07030000002</v>
      </c>
      <c r="G1912" s="348">
        <v>908.33</v>
      </c>
      <c r="H1912" s="355">
        <f t="shared" si="4941"/>
        <v>2.9863397336400519</v>
      </c>
      <c r="I1912" s="356">
        <f t="shared" si="4942"/>
        <v>35.000527143549206</v>
      </c>
      <c r="J1912" s="356">
        <f t="shared" si="4943"/>
        <v>-2.149999999994634</v>
      </c>
      <c r="K1912" s="356">
        <f t="shared" si="4944"/>
        <v>-72.699999999997544</v>
      </c>
      <c r="L1912" s="356">
        <f t="shared" si="4945"/>
        <v>0.42661996194857882</v>
      </c>
      <c r="M1912" s="356">
        <f t="shared" si="4946"/>
        <v>0.30714285714209055</v>
      </c>
      <c r="N1912" s="361" t="str">
        <f t="shared" si="4827"/>
        <v>ATENÇÃO</v>
      </c>
      <c r="O1912" s="361" t="str">
        <f t="shared" si="4828"/>
        <v>ATENÇÃO</v>
      </c>
      <c r="P1912" s="361" t="str">
        <f t="shared" si="4829"/>
        <v>COND. MIN.</v>
      </c>
      <c r="Q1912" s="361" t="str">
        <f t="shared" si="4814"/>
        <v>COND. MIN.</v>
      </c>
      <c r="R1912" s="625"/>
      <c r="S1912" s="625"/>
      <c r="T1912" s="625"/>
      <c r="U1912" s="625"/>
      <c r="V1912" s="356">
        <f t="shared" si="4815"/>
        <v>1.8800000660121441</v>
      </c>
      <c r="W1912" s="356">
        <f t="shared" si="4816"/>
        <v>-34.950000001117587</v>
      </c>
      <c r="X1912" s="361" t="str">
        <f t="shared" si="4947"/>
        <v>NORTE</v>
      </c>
      <c r="Y1912" s="361" t="str">
        <f t="shared" si="4948"/>
        <v>OESTE</v>
      </c>
      <c r="Z1912" s="361" t="str">
        <f t="shared" si="4949"/>
        <v>NOROESTE</v>
      </c>
      <c r="AA1912" s="358">
        <f t="shared" si="4820"/>
        <v>0.99857142857142867</v>
      </c>
      <c r="AB1912" s="359">
        <f t="shared" si="4950"/>
        <v>86.937047051120175</v>
      </c>
      <c r="AC1912" s="360"/>
    </row>
    <row r="1913" spans="1:29" ht="17.25" customHeight="1" x14ac:dyDescent="0.25">
      <c r="A1913" s="434" t="str">
        <f t="shared" si="4822"/>
        <v>MS 403</v>
      </c>
      <c r="B1913" s="661">
        <f t="shared" si="4717"/>
        <v>37</v>
      </c>
      <c r="C1913" s="661" t="str">
        <f t="shared" si="4718"/>
        <v>MS 403-37</v>
      </c>
      <c r="D1913" s="346">
        <f t="shared" si="4910"/>
        <v>42146</v>
      </c>
      <c r="E1913" s="347">
        <v>7161895.3329999996</v>
      </c>
      <c r="F1913" s="348">
        <v>665826.04489999998</v>
      </c>
      <c r="G1913" s="348">
        <v>908.28700000000003</v>
      </c>
      <c r="H1913" s="355">
        <f t="shared" si="4941"/>
        <v>3.2893312942654638</v>
      </c>
      <c r="I1913" s="356">
        <f t="shared" si="4942"/>
        <v>37.490588157662472</v>
      </c>
      <c r="J1913" s="356">
        <f t="shared" si="4943"/>
        <v>-4.3000000000006366</v>
      </c>
      <c r="K1913" s="356">
        <f t="shared" si="4944"/>
        <v>-76.999999999998181</v>
      </c>
      <c r="L1913" s="356">
        <f t="shared" si="4945"/>
        <v>0.23495223530467599</v>
      </c>
      <c r="M1913" s="356">
        <f t="shared" si="4946"/>
        <v>0.30714285714290263</v>
      </c>
      <c r="N1913" s="361" t="str">
        <f t="shared" si="4827"/>
        <v>OK</v>
      </c>
      <c r="O1913" s="361" t="str">
        <f t="shared" si="4828"/>
        <v>ATENÇÃO</v>
      </c>
      <c r="P1913" s="361" t="str">
        <f t="shared" si="4829"/>
        <v>COND. MIN.</v>
      </c>
      <c r="Q1913" s="361" t="str">
        <f t="shared" si="4814"/>
        <v>COND. MIN.</v>
      </c>
      <c r="R1913" s="625"/>
      <c r="S1913" s="625"/>
      <c r="T1913" s="625"/>
      <c r="U1913" s="625"/>
      <c r="V1913" s="356">
        <f t="shared" si="4815"/>
        <v>-0.21000001579523087</v>
      </c>
      <c r="W1913" s="356">
        <f t="shared" si="4816"/>
        <v>-37.490000005345792</v>
      </c>
      <c r="X1913" s="361" t="str">
        <f t="shared" si="4947"/>
        <v>SUL</v>
      </c>
      <c r="Y1913" s="361" t="str">
        <f t="shared" si="4948"/>
        <v>OESTE</v>
      </c>
      <c r="Z1913" s="361" t="str">
        <f t="shared" si="4949"/>
        <v>SUDOESTE</v>
      </c>
      <c r="AA1913" s="358">
        <f t="shared" si="4820"/>
        <v>1</v>
      </c>
      <c r="AB1913" s="359">
        <f t="shared" si="4950"/>
        <v>90</v>
      </c>
      <c r="AC1913" s="360"/>
    </row>
    <row r="1914" spans="1:29" ht="17.25" customHeight="1" x14ac:dyDescent="0.25">
      <c r="A1914" s="434" t="str">
        <f t="shared" si="4822"/>
        <v>MS 403</v>
      </c>
      <c r="B1914" s="661">
        <f t="shared" ref="B1914:B2024" si="4951">IF(A1913=A1914,B1913+1,1)</f>
        <v>38</v>
      </c>
      <c r="C1914" s="661" t="str">
        <f t="shared" ref="C1914:C2024" si="4952">A1914&amp;"-"&amp;B1914</f>
        <v>MS 403-38</v>
      </c>
      <c r="D1914" s="346">
        <f t="shared" si="4910"/>
        <v>42153</v>
      </c>
      <c r="E1914" s="347">
        <v>7161895.3459999999</v>
      </c>
      <c r="F1914" s="348">
        <v>665826.05900000001</v>
      </c>
      <c r="G1914" s="348">
        <v>908.26800000000003</v>
      </c>
      <c r="H1914" s="355">
        <f t="shared" ref="H1914" si="4953">SQRT((E1914-E1913)^2+(F1914-F1913)^2)*100</f>
        <v>1.9178373439988694</v>
      </c>
      <c r="I1914" s="356">
        <f t="shared" ref="I1914" si="4954">SQRT((E1914-$E$1877)^2+(F1914-$F$1877)^2)*100</f>
        <v>36.096461048105887</v>
      </c>
      <c r="J1914" s="356">
        <f t="shared" ref="J1914" si="4955">(G1914-G1913)*100</f>
        <v>-1.9000000000005457</v>
      </c>
      <c r="K1914" s="356">
        <f t="shared" ref="K1914" si="4956">(G1914-$G$1877)*100</f>
        <v>-78.899999999998727</v>
      </c>
      <c r="L1914" s="356">
        <f t="shared" ref="L1914" si="4957">H1914/(D1914-D1913)</f>
        <v>0.27397676342840993</v>
      </c>
      <c r="M1914" s="356">
        <f t="shared" ref="M1914" si="4958">ABS(J1914/(D1914-D1913))</f>
        <v>0.2714285714286494</v>
      </c>
      <c r="N1914" s="361" t="str">
        <f t="shared" si="4827"/>
        <v>ATENÇÃO</v>
      </c>
      <c r="O1914" s="361" t="str">
        <f t="shared" si="4828"/>
        <v>ATENÇÃO</v>
      </c>
      <c r="P1914" s="361" t="str">
        <f t="shared" si="4829"/>
        <v>COND. MIN.</v>
      </c>
      <c r="Q1914" s="361" t="str">
        <f t="shared" si="4814"/>
        <v>COND. MIN.</v>
      </c>
      <c r="R1914" s="625"/>
      <c r="S1914" s="625"/>
      <c r="T1914" s="625"/>
      <c r="U1914" s="625"/>
      <c r="V1914" s="356">
        <f t="shared" si="4815"/>
        <v>1.0900000110268593</v>
      </c>
      <c r="W1914" s="356">
        <f t="shared" si="4816"/>
        <v>-36.080000002402812</v>
      </c>
      <c r="X1914" s="361" t="str">
        <f t="shared" ref="X1914" si="4959">IF(V1914&gt;0,"NORTE","SUL")</f>
        <v>NORTE</v>
      </c>
      <c r="Y1914" s="361" t="str">
        <f t="shared" ref="Y1914" si="4960">IF(W1914&gt;0,"LESTE","OESTE")</f>
        <v>OESTE</v>
      </c>
      <c r="Z1914" s="361" t="str">
        <f t="shared" ref="Z1914" si="4961">IF(AND(X1914="SUL", Y1914="LESTE"),"SUDESTE", IF(AND(X1914="SUL", Y1914="OESTE"), "SUDOESTE", IF(AND(X1914="NORTE", Y1914="LESTE"), "NORDESTE", "NOROESTE")))</f>
        <v>NOROESTE</v>
      </c>
      <c r="AA1914" s="358">
        <f t="shared" si="4820"/>
        <v>0.9994459833795013</v>
      </c>
      <c r="AB1914" s="359">
        <f t="shared" ref="AB1914" si="4962">DEGREES(ASIN(AA1914))</f>
        <v>88.092699688578278</v>
      </c>
      <c r="AC1914" s="360"/>
    </row>
    <row r="1915" spans="1:29" ht="17.25" customHeight="1" x14ac:dyDescent="0.2">
      <c r="A1915" s="434" t="str">
        <f t="shared" si="4822"/>
        <v>MS 403</v>
      </c>
      <c r="B1915" s="661">
        <f t="shared" si="4951"/>
        <v>39</v>
      </c>
      <c r="C1915" s="661" t="str">
        <f t="shared" si="4952"/>
        <v>MS 403-39</v>
      </c>
      <c r="D1915" s="369"/>
      <c r="E1915" s="370"/>
      <c r="F1915" s="370"/>
      <c r="G1915" s="370"/>
      <c r="H1915" s="371"/>
      <c r="I1915" s="371"/>
      <c r="J1915" s="371"/>
      <c r="K1915" s="371"/>
      <c r="L1915" s="371"/>
      <c r="M1915" s="371"/>
      <c r="N1915" s="371"/>
      <c r="O1915" s="371"/>
      <c r="P1915" s="371"/>
      <c r="Q1915" s="371"/>
      <c r="R1915" s="626"/>
      <c r="S1915" s="626"/>
      <c r="T1915" s="626"/>
      <c r="U1915" s="626"/>
      <c r="V1915" s="610"/>
      <c r="W1915" s="610"/>
      <c r="X1915" s="371"/>
      <c r="Y1915" s="371"/>
      <c r="Z1915" s="371"/>
      <c r="AA1915" s="371"/>
      <c r="AB1915" s="371"/>
      <c r="AC1915" s="376"/>
    </row>
    <row r="1916" spans="1:29" ht="17.25" customHeight="1" x14ac:dyDescent="0.2">
      <c r="A1916" s="434" t="str">
        <f t="shared" si="4822"/>
        <v>MS 403</v>
      </c>
      <c r="B1916" s="661">
        <f t="shared" si="4951"/>
        <v>40</v>
      </c>
      <c r="C1916" s="661" t="str">
        <f t="shared" si="4952"/>
        <v>MS 403-40</v>
      </c>
      <c r="D1916" s="346">
        <f t="shared" ref="D1916:D1952" si="4963">D127</f>
        <v>42160</v>
      </c>
      <c r="E1916" s="347">
        <v>7161851.6600000001</v>
      </c>
      <c r="F1916" s="348">
        <v>665776.81599999999</v>
      </c>
      <c r="G1916" s="348">
        <v>908.24800000000005</v>
      </c>
      <c r="H1916" s="371"/>
      <c r="I1916" s="371"/>
      <c r="J1916" s="371"/>
      <c r="K1916" s="371"/>
      <c r="L1916" s="371"/>
      <c r="M1916" s="371"/>
      <c r="N1916" s="371"/>
      <c r="O1916" s="371"/>
      <c r="P1916" s="371"/>
      <c r="Q1916" s="371"/>
      <c r="R1916" s="626"/>
      <c r="S1916" s="626"/>
      <c r="T1916" s="626"/>
      <c r="U1916" s="626"/>
      <c r="V1916" s="610"/>
      <c r="W1916" s="610"/>
      <c r="X1916" s="371"/>
      <c r="Y1916" s="371"/>
      <c r="Z1916" s="371"/>
      <c r="AA1916" s="371"/>
      <c r="AB1916" s="371"/>
      <c r="AC1916" s="376"/>
    </row>
    <row r="1917" spans="1:29" ht="17.25" customHeight="1" x14ac:dyDescent="0.25">
      <c r="A1917" s="434" t="str">
        <f t="shared" si="4822"/>
        <v>MS 403</v>
      </c>
      <c r="B1917" s="661">
        <f t="shared" si="4951"/>
        <v>41</v>
      </c>
      <c r="C1917" s="661" t="str">
        <f t="shared" si="4952"/>
        <v>MS 403-41</v>
      </c>
      <c r="D1917" s="346">
        <f t="shared" si="4963"/>
        <v>42174</v>
      </c>
      <c r="E1917" s="347">
        <v>7161851.6825000001</v>
      </c>
      <c r="F1917" s="348">
        <v>665776.81299999997</v>
      </c>
      <c r="G1917" s="348">
        <v>908.19299999999998</v>
      </c>
      <c r="H1917" s="355">
        <f t="shared" ref="H1917" si="4964">SQRT((E1917-E1916)^2+(F1917-F1916)^2)*100</f>
        <v>2.2699118892152654</v>
      </c>
      <c r="I1917" s="356">
        <f>SQRT((E1917-$E$1916)^2+(F1917-$F$1916)^2)*100</f>
        <v>2.2699118892152654</v>
      </c>
      <c r="J1917" s="356">
        <f t="shared" ref="J1917" si="4965">(G1917-G1916)*100</f>
        <v>-5.5000000000063665</v>
      </c>
      <c r="K1917" s="356">
        <f>(G1917-$G$1916)*100</f>
        <v>-5.5000000000063665</v>
      </c>
      <c r="L1917" s="356">
        <f t="shared" ref="L1917" si="4966">H1917/(D1917-D1916)</f>
        <v>0.16213656351537611</v>
      </c>
      <c r="M1917" s="356">
        <f t="shared" ref="M1917" si="4967">ABS(J1917/(D1917-D1916))</f>
        <v>0.3928571428575976</v>
      </c>
      <c r="N1917" s="361" t="str">
        <f t="shared" ref="N1917" si="4968">IF(L1917&lt;=0.25,"OK",IF(AND(0.25&lt;L1917,L1917&lt;=1),"ATENÇÃO",IF(AND(1&lt;L1917,L1917&lt;=4),"ALERTA",IF(AND(4&lt;L1917,L1917&lt;=14),"INTERVENÇÃO","PARALISAÇÃO"))))</f>
        <v>OK</v>
      </c>
      <c r="O1917" s="361" t="str">
        <f t="shared" ref="O1917" si="4969">IF(M1917&lt;=0.25,"OK",IF(AND(0.25&lt;M1917,M1917&lt;=1),"ATENÇÃO",IF(AND(1&lt;M1917,M1917&lt;=4),"ALERTA",IF(AND(4&lt;M1917,M1917&lt;=14),"INTERVENÇÃO","PARALISAÇÃO"))))</f>
        <v>ATENÇÃO</v>
      </c>
      <c r="P1917" s="361" t="str">
        <f t="shared" ref="P1917" si="4970">IF(L1917&lt;=1,"COND. MIN.",IF(AND(1&lt;L1917, L1917&lt;=2),"ATENÇÃO",IF(AND(2&lt;L1917,L1917&lt;=5),"ALERTA","INTERVENÇÃO")))</f>
        <v>COND. MIN.</v>
      </c>
      <c r="Q1917" s="361" t="str">
        <f t="shared" ref="Q1917:Q1953" si="4971">IF(M1917&lt;=2,"COND. MIN.",IF(AND(2&lt;M1917, M1917&lt;=4),"ATENÇÃO",IF(AND(4&lt;M1917, M1917&lt;=10),"ALERTA","INTERVENÇÃO")))</f>
        <v>COND. MIN.</v>
      </c>
      <c r="R1917" s="625"/>
      <c r="S1917" s="625"/>
      <c r="T1917" s="625"/>
      <c r="U1917" s="625"/>
      <c r="V1917" s="356">
        <f t="shared" ref="V1917:V1953" si="4972">(E1917-$E$1916)*100</f>
        <v>2.2499999962747097</v>
      </c>
      <c r="W1917" s="356">
        <f t="shared" ref="W1917:W1953" si="4973">(F1917-$F$1916)*100</f>
        <v>-0.30000000260770321</v>
      </c>
      <c r="X1917" s="361" t="str">
        <f t="shared" ref="X1917" si="4974">IF(V1917&gt;0,"NORTE","SUL")</f>
        <v>NORTE</v>
      </c>
      <c r="Y1917" s="361" t="str">
        <f t="shared" ref="Y1917" si="4975">IF(W1917&gt;0,"LESTE","OESTE")</f>
        <v>OESTE</v>
      </c>
      <c r="Z1917" s="361" t="str">
        <f t="shared" ref="Z1917" si="4976">IF(AND(X1917="SUL", Y1917="LESTE"),"SUDESTE", IF(AND(X1917="SUL", Y1917="OESTE"), "SUDOESTE", IF(AND(X1917="NORTE", Y1917="LESTE"), "NORDESTE", "NOROESTE")))</f>
        <v>NOROESTE</v>
      </c>
      <c r="AA1917" s="358">
        <f t="shared" ref="AA1917:AA1953" si="4977">ABS(ROUND(W1917,2)/ROUND(I1917,2))</f>
        <v>0.13215859030837004</v>
      </c>
      <c r="AB1917" s="359">
        <f t="shared" ref="AB1917" si="4978">DEGREES(ASIN(AA1917))</f>
        <v>7.5943468527307232</v>
      </c>
      <c r="AC1917" s="360" t="s">
        <v>196</v>
      </c>
    </row>
    <row r="1918" spans="1:29" ht="17.25" customHeight="1" x14ac:dyDescent="0.25">
      <c r="A1918" s="434" t="str">
        <f t="shared" si="4822"/>
        <v>MS 403</v>
      </c>
      <c r="B1918" s="661">
        <f t="shared" si="4951"/>
        <v>42</v>
      </c>
      <c r="C1918" s="661" t="str">
        <f t="shared" si="4952"/>
        <v>MS 403-42</v>
      </c>
      <c r="D1918" s="346">
        <f t="shared" si="4963"/>
        <v>42181</v>
      </c>
      <c r="E1918" s="347">
        <v>7161851.6787</v>
      </c>
      <c r="F1918" s="348">
        <v>665776.79570000002</v>
      </c>
      <c r="G1918" s="348">
        <v>908.18799999999999</v>
      </c>
      <c r="H1918" s="355">
        <f t="shared" ref="H1918:H1919" si="4979">SQRT((E1918-E1917)^2+(F1918-F1917)^2)*100</f>
        <v>1.7712424981018784</v>
      </c>
      <c r="I1918" s="356">
        <f t="shared" ref="I1918:I1919" si="4980">SQRT((E1918-$E$1916)^2+(F1918-$F$1916)^2)*100</f>
        <v>2.7600362229178415</v>
      </c>
      <c r="J1918" s="356">
        <f t="shared" ref="J1918:J1919" si="4981">(G1918-G1917)*100</f>
        <v>-0.49999999999954525</v>
      </c>
      <c r="K1918" s="356">
        <f t="shared" ref="K1918:K1919" si="4982">(G1918-$G$1916)*100</f>
        <v>-6.0000000000059117</v>
      </c>
      <c r="L1918" s="356">
        <f t="shared" ref="L1918:L1919" si="4983">H1918/(D1918-D1917)</f>
        <v>0.25303464258598263</v>
      </c>
      <c r="M1918" s="356">
        <f t="shared" ref="M1918:M1919" si="4984">ABS(J1918/(D1918-D1917))</f>
        <v>7.1428571428506463E-2</v>
      </c>
      <c r="N1918" s="361" t="str">
        <f t="shared" ref="N1918:N1919" si="4985">IF(L1918&lt;=0.25,"OK",IF(AND(0.25&lt;L1918,L1918&lt;=1),"ATENÇÃO",IF(AND(1&lt;L1918,L1918&lt;=4),"ALERTA",IF(AND(4&lt;L1918,L1918&lt;=14),"INTERVENÇÃO","PARALISAÇÃO"))))</f>
        <v>ATENÇÃO</v>
      </c>
      <c r="O1918" s="361" t="str">
        <f t="shared" ref="O1918:O1919" si="4986">IF(M1918&lt;=0.25,"OK",IF(AND(0.25&lt;M1918,M1918&lt;=1),"ATENÇÃO",IF(AND(1&lt;M1918,M1918&lt;=4),"ALERTA",IF(AND(4&lt;M1918,M1918&lt;=14),"INTERVENÇÃO","PARALISAÇÃO"))))</f>
        <v>OK</v>
      </c>
      <c r="P1918" s="361" t="str">
        <f t="shared" ref="P1918:P1919" si="4987">IF(L1918&lt;=1,"COND. MIN.",IF(AND(1&lt;L1918, L1918&lt;=2),"ATENÇÃO",IF(AND(2&lt;L1918,L1918&lt;=5),"ALERTA","INTERVENÇÃO")))</f>
        <v>COND. MIN.</v>
      </c>
      <c r="Q1918" s="361" t="str">
        <f t="shared" si="4971"/>
        <v>COND. MIN.</v>
      </c>
      <c r="R1918" s="625"/>
      <c r="S1918" s="625"/>
      <c r="T1918" s="625"/>
      <c r="U1918" s="625"/>
      <c r="V1918" s="356">
        <f t="shared" si="4972"/>
        <v>1.8699999898672104</v>
      </c>
      <c r="W1918" s="356">
        <f t="shared" si="4973"/>
        <v>-2.0299999974668026</v>
      </c>
      <c r="X1918" s="361" t="str">
        <f t="shared" ref="X1918:X1919" si="4988">IF(V1918&gt;0,"NORTE","SUL")</f>
        <v>NORTE</v>
      </c>
      <c r="Y1918" s="361" t="str">
        <f t="shared" ref="Y1918:Y1919" si="4989">IF(W1918&gt;0,"LESTE","OESTE")</f>
        <v>OESTE</v>
      </c>
      <c r="Z1918" s="361" t="str">
        <f t="shared" ref="Z1918:Z1919" si="4990">IF(AND(X1918="SUL", Y1918="LESTE"),"SUDESTE", IF(AND(X1918="SUL", Y1918="OESTE"), "SUDOESTE", IF(AND(X1918="NORTE", Y1918="LESTE"), "NORDESTE", "NOROESTE")))</f>
        <v>NOROESTE</v>
      </c>
      <c r="AA1918" s="358">
        <f t="shared" si="4977"/>
        <v>0.73550724637681153</v>
      </c>
      <c r="AB1918" s="359">
        <f t="shared" ref="AB1918:AB1919" si="4991">DEGREES(ASIN(AA1918))</f>
        <v>47.350095153532649</v>
      </c>
      <c r="AC1918" s="360"/>
    </row>
    <row r="1919" spans="1:29" ht="17.25" customHeight="1" x14ac:dyDescent="0.25">
      <c r="A1919" s="434" t="str">
        <f t="shared" si="4822"/>
        <v>MS 403</v>
      </c>
      <c r="B1919" s="661">
        <f t="shared" si="4951"/>
        <v>43</v>
      </c>
      <c r="C1919" s="661" t="str">
        <f t="shared" si="4952"/>
        <v>MS 403-43</v>
      </c>
      <c r="D1919" s="346">
        <f t="shared" si="4963"/>
        <v>42188</v>
      </c>
      <c r="E1919" s="347">
        <v>7161851.6654000003</v>
      </c>
      <c r="F1919" s="348">
        <v>665776.77789999999</v>
      </c>
      <c r="G1919" s="348">
        <v>908.14300000000003</v>
      </c>
      <c r="H1919" s="355">
        <f t="shared" si="4979"/>
        <v>2.2220035883550651</v>
      </c>
      <c r="I1919" s="356">
        <f t="shared" si="4980"/>
        <v>3.8480774445301646</v>
      </c>
      <c r="J1919" s="356">
        <f t="shared" si="4981"/>
        <v>-4.4999999999959073</v>
      </c>
      <c r="K1919" s="356">
        <f t="shared" si="4982"/>
        <v>-10.500000000001819</v>
      </c>
      <c r="L1919" s="356">
        <f t="shared" si="4983"/>
        <v>0.31742908405072356</v>
      </c>
      <c r="M1919" s="356">
        <f t="shared" si="4984"/>
        <v>0.64285714285655815</v>
      </c>
      <c r="N1919" s="361" t="str">
        <f t="shared" si="4985"/>
        <v>ATENÇÃO</v>
      </c>
      <c r="O1919" s="361" t="str">
        <f t="shared" si="4986"/>
        <v>ATENÇÃO</v>
      </c>
      <c r="P1919" s="361" t="str">
        <f t="shared" si="4987"/>
        <v>COND. MIN.</v>
      </c>
      <c r="Q1919" s="361" t="str">
        <f t="shared" si="4971"/>
        <v>COND. MIN.</v>
      </c>
      <c r="R1919" s="625"/>
      <c r="S1919" s="625"/>
      <c r="T1919" s="625"/>
      <c r="U1919" s="625"/>
      <c r="V1919" s="356">
        <f t="shared" si="4972"/>
        <v>0.54000001400709152</v>
      </c>
      <c r="W1919" s="356">
        <f t="shared" si="4973"/>
        <v>-3.8100000005215406</v>
      </c>
      <c r="X1919" s="361" t="str">
        <f t="shared" si="4988"/>
        <v>NORTE</v>
      </c>
      <c r="Y1919" s="361" t="str">
        <f t="shared" si="4989"/>
        <v>OESTE</v>
      </c>
      <c r="Z1919" s="361" t="str">
        <f t="shared" si="4990"/>
        <v>NOROESTE</v>
      </c>
      <c r="AA1919" s="358">
        <f t="shared" si="4977"/>
        <v>0.98961038961038961</v>
      </c>
      <c r="AB1919" s="359">
        <f t="shared" si="4991"/>
        <v>81.733646146490557</v>
      </c>
      <c r="AC1919" s="360"/>
    </row>
    <row r="1920" spans="1:29" ht="17.25" customHeight="1" x14ac:dyDescent="0.25">
      <c r="A1920" s="434" t="str">
        <f t="shared" si="4822"/>
        <v>MS 403</v>
      </c>
      <c r="B1920" s="661">
        <f t="shared" si="4951"/>
        <v>44</v>
      </c>
      <c r="C1920" s="661" t="str">
        <f t="shared" si="4952"/>
        <v>MS 403-44</v>
      </c>
      <c r="D1920" s="346">
        <f t="shared" si="4963"/>
        <v>42195</v>
      </c>
      <c r="E1920" s="347">
        <v>7161851.6679999996</v>
      </c>
      <c r="F1920" s="348">
        <v>665776.74769999995</v>
      </c>
      <c r="G1920" s="348">
        <v>908.13599999999997</v>
      </c>
      <c r="H1920" s="355">
        <f t="shared" ref="H1920:H1921" si="4992">SQRT((E1920-E1919)^2+(F1920-F1919)^2)*100</f>
        <v>3.0311713885327798</v>
      </c>
      <c r="I1920" s="356">
        <f t="shared" ref="I1920:I1921" si="4993">SQRT((E1920-$E$1916)^2+(F1920-$F$1916)^2)*100</f>
        <v>6.8766925167591486</v>
      </c>
      <c r="J1920" s="356">
        <f t="shared" ref="J1920:J1921" si="4994">(G1920-G1919)*100</f>
        <v>-0.70000000000618456</v>
      </c>
      <c r="K1920" s="356">
        <f t="shared" ref="K1920:K1921" si="4995">(G1920-$G$1916)*100</f>
        <v>-11.200000000008004</v>
      </c>
      <c r="L1920" s="356">
        <f t="shared" ref="L1920:L1921" si="4996">H1920/(D1920-D1919)</f>
        <v>0.43302448407611138</v>
      </c>
      <c r="M1920" s="356">
        <f t="shared" ref="M1920:M1921" si="4997">ABS(J1920/(D1920-D1919))</f>
        <v>0.10000000000088351</v>
      </c>
      <c r="N1920" s="361" t="str">
        <f t="shared" ref="N1920:N1921" si="4998">IF(L1920&lt;=0.25,"OK",IF(AND(0.25&lt;L1920,L1920&lt;=1),"ATENÇÃO",IF(AND(1&lt;L1920,L1920&lt;=4),"ALERTA",IF(AND(4&lt;L1920,L1920&lt;=14),"INTERVENÇÃO","PARALISAÇÃO"))))</f>
        <v>ATENÇÃO</v>
      </c>
      <c r="O1920" s="361" t="str">
        <f t="shared" ref="O1920:O1921" si="4999">IF(M1920&lt;=0.25,"OK",IF(AND(0.25&lt;M1920,M1920&lt;=1),"ATENÇÃO",IF(AND(1&lt;M1920,M1920&lt;=4),"ALERTA",IF(AND(4&lt;M1920,M1920&lt;=14),"INTERVENÇÃO","PARALISAÇÃO"))))</f>
        <v>OK</v>
      </c>
      <c r="P1920" s="361" t="str">
        <f t="shared" ref="P1920:P1921" si="5000">IF(L1920&lt;=1,"COND. MIN.",IF(AND(1&lt;L1920, L1920&lt;=2),"ATENÇÃO",IF(AND(2&lt;L1920,L1920&lt;=5),"ALERTA","INTERVENÇÃO")))</f>
        <v>COND. MIN.</v>
      </c>
      <c r="Q1920" s="361" t="str">
        <f t="shared" si="4971"/>
        <v>COND. MIN.</v>
      </c>
      <c r="R1920" s="625"/>
      <c r="S1920" s="625"/>
      <c r="T1920" s="625"/>
      <c r="U1920" s="625"/>
      <c r="V1920" s="356">
        <f t="shared" si="4972"/>
        <v>0.79999994486570358</v>
      </c>
      <c r="W1920" s="356">
        <f t="shared" si="4973"/>
        <v>-6.8300000042654574</v>
      </c>
      <c r="X1920" s="361" t="str">
        <f t="shared" ref="X1920:X1921" si="5001">IF(V1920&gt;0,"NORTE","SUL")</f>
        <v>NORTE</v>
      </c>
      <c r="Y1920" s="361" t="str">
        <f t="shared" ref="Y1920:Y1921" si="5002">IF(W1920&gt;0,"LESTE","OESTE")</f>
        <v>OESTE</v>
      </c>
      <c r="Z1920" s="361" t="str">
        <f t="shared" ref="Z1920:Z1921" si="5003">IF(AND(X1920="SUL", Y1920="LESTE"),"SUDESTE", IF(AND(X1920="SUL", Y1920="OESTE"), "SUDOESTE", IF(AND(X1920="NORTE", Y1920="LESTE"), "NORDESTE", "NOROESTE")))</f>
        <v>NOROESTE</v>
      </c>
      <c r="AA1920" s="358">
        <f t="shared" si="4977"/>
        <v>0.99273255813953487</v>
      </c>
      <c r="AB1920" s="359">
        <f t="shared" ref="AB1920:AB1921" si="5004">DEGREES(ASIN(AA1920))</f>
        <v>83.088190148223958</v>
      </c>
      <c r="AC1920" s="360"/>
    </row>
    <row r="1921" spans="1:29" ht="17.25" customHeight="1" x14ac:dyDescent="0.25">
      <c r="A1921" s="434" t="str">
        <f t="shared" si="4822"/>
        <v>MS 403</v>
      </c>
      <c r="B1921" s="661">
        <f t="shared" si="4951"/>
        <v>45</v>
      </c>
      <c r="C1921" s="661" t="str">
        <f t="shared" si="4952"/>
        <v>MS 403-45</v>
      </c>
      <c r="D1921" s="346">
        <f t="shared" si="4963"/>
        <v>42202</v>
      </c>
      <c r="E1921" s="347">
        <v>7161851.6608999996</v>
      </c>
      <c r="F1921" s="348">
        <v>665776.76679999998</v>
      </c>
      <c r="G1921" s="348">
        <v>908.11199999999997</v>
      </c>
      <c r="H1921" s="355">
        <f t="shared" si="4992"/>
        <v>2.037694780770785</v>
      </c>
      <c r="I1921" s="356">
        <f t="shared" si="4993"/>
        <v>4.9208231016442179</v>
      </c>
      <c r="J1921" s="356">
        <f t="shared" si="4994"/>
        <v>-2.4000000000000909</v>
      </c>
      <c r="K1921" s="356">
        <f t="shared" si="4995"/>
        <v>-13.600000000008095</v>
      </c>
      <c r="L1921" s="356">
        <f t="shared" si="4996"/>
        <v>0.29109925439582646</v>
      </c>
      <c r="M1921" s="356">
        <f t="shared" si="4997"/>
        <v>0.34285714285715585</v>
      </c>
      <c r="N1921" s="361" t="str">
        <f t="shared" si="4998"/>
        <v>ATENÇÃO</v>
      </c>
      <c r="O1921" s="361" t="str">
        <f t="shared" si="4999"/>
        <v>ATENÇÃO</v>
      </c>
      <c r="P1921" s="361" t="str">
        <f t="shared" si="5000"/>
        <v>COND. MIN.</v>
      </c>
      <c r="Q1921" s="361" t="str">
        <f t="shared" si="4971"/>
        <v>COND. MIN.</v>
      </c>
      <c r="R1921" s="625"/>
      <c r="S1921" s="625"/>
      <c r="T1921" s="625"/>
      <c r="U1921" s="625"/>
      <c r="V1921" s="356">
        <f t="shared" si="4972"/>
        <v>8.9999940246343613E-2</v>
      </c>
      <c r="W1921" s="356">
        <f t="shared" si="4973"/>
        <v>-4.9200000008568168</v>
      </c>
      <c r="X1921" s="361" t="str">
        <f t="shared" si="5001"/>
        <v>NORTE</v>
      </c>
      <c r="Y1921" s="361" t="str">
        <f t="shared" si="5002"/>
        <v>OESTE</v>
      </c>
      <c r="Z1921" s="361" t="str">
        <f t="shared" si="5003"/>
        <v>NOROESTE</v>
      </c>
      <c r="AA1921" s="358">
        <f t="shared" si="4977"/>
        <v>1</v>
      </c>
      <c r="AB1921" s="359">
        <f t="shared" si="5004"/>
        <v>90</v>
      </c>
      <c r="AC1921" s="360"/>
    </row>
    <row r="1922" spans="1:29" ht="17.25" customHeight="1" x14ac:dyDescent="0.25">
      <c r="A1922" s="434" t="str">
        <f t="shared" si="4822"/>
        <v>MS 403</v>
      </c>
      <c r="B1922" s="661">
        <f t="shared" si="4951"/>
        <v>46</v>
      </c>
      <c r="C1922" s="661" t="str">
        <f t="shared" si="4952"/>
        <v>MS 403-46</v>
      </c>
      <c r="D1922" s="346">
        <f t="shared" si="4963"/>
        <v>42209</v>
      </c>
      <c r="E1922" s="347">
        <v>7161851.6666000001</v>
      </c>
      <c r="F1922" s="348">
        <v>665776.7452</v>
      </c>
      <c r="G1922" s="348">
        <v>908.096</v>
      </c>
      <c r="H1922" s="355">
        <f t="shared" ref="H1922:H1923" si="5005">SQRT((E1922-E1921)^2+(F1922-F1921)^2)*100</f>
        <v>2.2339427151625126</v>
      </c>
      <c r="I1922" s="356">
        <f t="shared" ref="I1922:I1923" si="5006">SQRT((E1922-$E$1916)^2+(F1922-$F$1916)^2)*100</f>
        <v>7.1106961668006186</v>
      </c>
      <c r="J1922" s="356">
        <f t="shared" ref="J1922:J1923" si="5007">(G1922-G1921)*100</f>
        <v>-1.5999999999962711</v>
      </c>
      <c r="K1922" s="356">
        <f t="shared" ref="K1922:K1923" si="5008">(G1922-$G$1916)*100</f>
        <v>-15.200000000004366</v>
      </c>
      <c r="L1922" s="356">
        <f t="shared" ref="L1922:L1923" si="5009">H1922/(D1922-D1921)</f>
        <v>0.31913467359464465</v>
      </c>
      <c r="M1922" s="356">
        <f t="shared" ref="M1922:M1923" si="5010">ABS(J1922/(D1922-D1921))</f>
        <v>0.22857142857089588</v>
      </c>
      <c r="N1922" s="361" t="str">
        <f t="shared" ref="N1922:N1923" si="5011">IF(L1922&lt;=0.25,"OK",IF(AND(0.25&lt;L1922,L1922&lt;=1),"ATENÇÃO",IF(AND(1&lt;L1922,L1922&lt;=4),"ALERTA",IF(AND(4&lt;L1922,L1922&lt;=14),"INTERVENÇÃO","PARALISAÇÃO"))))</f>
        <v>ATENÇÃO</v>
      </c>
      <c r="O1922" s="361" t="str">
        <f t="shared" ref="O1922:O1923" si="5012">IF(M1922&lt;=0.25,"OK",IF(AND(0.25&lt;M1922,M1922&lt;=1),"ATENÇÃO",IF(AND(1&lt;M1922,M1922&lt;=4),"ALERTA",IF(AND(4&lt;M1922,M1922&lt;=14),"INTERVENÇÃO","PARALISAÇÃO"))))</f>
        <v>OK</v>
      </c>
      <c r="P1922" s="361" t="str">
        <f t="shared" ref="P1922:P1923" si="5013">IF(L1922&lt;=1,"COND. MIN.",IF(AND(1&lt;L1922, L1922&lt;=2),"ATENÇÃO",IF(AND(2&lt;L1922,L1922&lt;=5),"ALERTA","INTERVENÇÃO")))</f>
        <v>COND. MIN.</v>
      </c>
      <c r="Q1922" s="361" t="str">
        <f t="shared" si="4971"/>
        <v>COND. MIN.</v>
      </c>
      <c r="R1922" s="625"/>
      <c r="S1922" s="625"/>
      <c r="T1922" s="625"/>
      <c r="U1922" s="625"/>
      <c r="V1922" s="356">
        <f t="shared" si="4972"/>
        <v>0.65999999642372131</v>
      </c>
      <c r="W1922" s="356">
        <f t="shared" si="4973"/>
        <v>-7.0799999986775219</v>
      </c>
      <c r="X1922" s="361" t="str">
        <f t="shared" ref="X1922:X1923" si="5014">IF(V1922&gt;0,"NORTE","SUL")</f>
        <v>NORTE</v>
      </c>
      <c r="Y1922" s="361" t="str">
        <f t="shared" ref="Y1922:Y1923" si="5015">IF(W1922&gt;0,"LESTE","OESTE")</f>
        <v>OESTE</v>
      </c>
      <c r="Z1922" s="361" t="str">
        <f t="shared" ref="Z1922:Z1923" si="5016">IF(AND(X1922="SUL", Y1922="LESTE"),"SUDESTE", IF(AND(X1922="SUL", Y1922="OESTE"), "SUDOESTE", IF(AND(X1922="NORTE", Y1922="LESTE"), "NORDESTE", "NOROESTE")))</f>
        <v>NOROESTE</v>
      </c>
      <c r="AA1922" s="358">
        <f t="shared" si="4977"/>
        <v>0.99578059071729952</v>
      </c>
      <c r="AB1922" s="359">
        <f t="shared" ref="AB1922:AB1923" si="5017">DEGREES(ASIN(AA1922))</f>
        <v>84.734782925256766</v>
      </c>
      <c r="AC1922" s="360"/>
    </row>
    <row r="1923" spans="1:29" ht="17.25" customHeight="1" x14ac:dyDescent="0.25">
      <c r="A1923" s="434" t="str">
        <f t="shared" si="4822"/>
        <v>MS 403</v>
      </c>
      <c r="B1923" s="661">
        <f t="shared" si="4951"/>
        <v>47</v>
      </c>
      <c r="C1923" s="661" t="str">
        <f t="shared" si="4952"/>
        <v>MS 403-47</v>
      </c>
      <c r="D1923" s="346">
        <f t="shared" si="4963"/>
        <v>42216</v>
      </c>
      <c r="E1923" s="347">
        <v>7161851.6764000002</v>
      </c>
      <c r="F1923" s="348">
        <v>665776.74820000003</v>
      </c>
      <c r="G1923" s="348">
        <v>908.07899999999995</v>
      </c>
      <c r="H1923" s="355">
        <f t="shared" si="5005"/>
        <v>1.0248902499026504</v>
      </c>
      <c r="I1923" s="356">
        <f t="shared" si="5006"/>
        <v>6.9755286518728949</v>
      </c>
      <c r="J1923" s="356">
        <f t="shared" si="5007"/>
        <v>-1.7000000000052751</v>
      </c>
      <c r="K1923" s="356">
        <f t="shared" si="5008"/>
        <v>-16.900000000009641</v>
      </c>
      <c r="L1923" s="356">
        <f t="shared" si="5009"/>
        <v>0.14641289284323578</v>
      </c>
      <c r="M1923" s="356">
        <f t="shared" si="5010"/>
        <v>0.24285714285789645</v>
      </c>
      <c r="N1923" s="361" t="str">
        <f t="shared" si="5011"/>
        <v>OK</v>
      </c>
      <c r="O1923" s="361" t="str">
        <f t="shared" si="5012"/>
        <v>OK</v>
      </c>
      <c r="P1923" s="361" t="str">
        <f t="shared" si="5013"/>
        <v>COND. MIN.</v>
      </c>
      <c r="Q1923" s="361" t="str">
        <f t="shared" si="4971"/>
        <v>COND. MIN.</v>
      </c>
      <c r="R1923" s="625"/>
      <c r="S1923" s="625"/>
      <c r="T1923" s="625"/>
      <c r="U1923" s="625"/>
      <c r="V1923" s="356">
        <f t="shared" si="4972"/>
        <v>1.640000008046627</v>
      </c>
      <c r="W1923" s="356">
        <f t="shared" si="4973"/>
        <v>-6.7799999960698187</v>
      </c>
      <c r="X1923" s="361" t="str">
        <f t="shared" si="5014"/>
        <v>NORTE</v>
      </c>
      <c r="Y1923" s="361" t="str">
        <f t="shared" si="5015"/>
        <v>OESTE</v>
      </c>
      <c r="Z1923" s="361" t="str">
        <f t="shared" si="5016"/>
        <v>NOROESTE</v>
      </c>
      <c r="AA1923" s="358">
        <f t="shared" si="4977"/>
        <v>0.97134670487106012</v>
      </c>
      <c r="AB1923" s="359">
        <f t="shared" si="5017"/>
        <v>76.251117356313998</v>
      </c>
      <c r="AC1923" s="360"/>
    </row>
    <row r="1924" spans="1:29" ht="17.25" customHeight="1" x14ac:dyDescent="0.25">
      <c r="A1924" s="434" t="str">
        <f t="shared" si="4822"/>
        <v>MS 403</v>
      </c>
      <c r="B1924" s="661">
        <f t="shared" si="4951"/>
        <v>48</v>
      </c>
      <c r="C1924" s="661" t="str">
        <f t="shared" si="4952"/>
        <v>MS 403-48</v>
      </c>
      <c r="D1924" s="346">
        <f t="shared" si="4963"/>
        <v>42223</v>
      </c>
      <c r="E1924" s="347">
        <v>7161851.6573999999</v>
      </c>
      <c r="F1924" s="348">
        <v>665776.73149999999</v>
      </c>
      <c r="G1924" s="348">
        <v>908.05499999999995</v>
      </c>
      <c r="H1924" s="355">
        <f t="shared" ref="H1924" si="5018">SQRT((E1924-E1923)^2+(F1924-F1923)^2)*100</f>
        <v>2.5296047386767975</v>
      </c>
      <c r="I1924" s="356">
        <f t="shared" ref="I1924" si="5019">SQRT((E1924-$E$1916)^2+(F1924-$F$1916)^2)*100</f>
        <v>8.4539990541609029</v>
      </c>
      <c r="J1924" s="356">
        <f t="shared" ref="J1924" si="5020">(G1924-G1923)*100</f>
        <v>-2.4000000000000909</v>
      </c>
      <c r="K1924" s="356">
        <f t="shared" ref="K1924" si="5021">(G1924-$G$1916)*100</f>
        <v>-19.300000000009732</v>
      </c>
      <c r="L1924" s="356">
        <f t="shared" ref="L1924" si="5022">H1924/(D1924-D1923)</f>
        <v>0.36137210552525678</v>
      </c>
      <c r="M1924" s="356">
        <f t="shared" ref="M1924" si="5023">ABS(J1924/(D1924-D1923))</f>
        <v>0.34285714285715585</v>
      </c>
      <c r="N1924" s="361" t="str">
        <f t="shared" ref="N1924" si="5024">IF(L1924&lt;=0.25,"OK",IF(AND(0.25&lt;L1924,L1924&lt;=1),"ATENÇÃO",IF(AND(1&lt;L1924,L1924&lt;=4),"ALERTA",IF(AND(4&lt;L1924,L1924&lt;=14),"INTERVENÇÃO","PARALISAÇÃO"))))</f>
        <v>ATENÇÃO</v>
      </c>
      <c r="O1924" s="361" t="str">
        <f t="shared" ref="O1924" si="5025">IF(M1924&lt;=0.25,"OK",IF(AND(0.25&lt;M1924,M1924&lt;=1),"ATENÇÃO",IF(AND(1&lt;M1924,M1924&lt;=4),"ALERTA",IF(AND(4&lt;M1924,M1924&lt;=14),"INTERVENÇÃO","PARALISAÇÃO"))))</f>
        <v>ATENÇÃO</v>
      </c>
      <c r="P1924" s="361" t="str">
        <f t="shared" ref="P1924" si="5026">IF(L1924&lt;=1,"COND. MIN.",IF(AND(1&lt;L1924, L1924&lt;=2),"ATENÇÃO",IF(AND(2&lt;L1924,L1924&lt;=5),"ALERTA","INTERVENÇÃO")))</f>
        <v>COND. MIN.</v>
      </c>
      <c r="Q1924" s="361" t="str">
        <f t="shared" si="4971"/>
        <v>COND. MIN.</v>
      </c>
      <c r="R1924" s="625"/>
      <c r="S1924" s="625"/>
      <c r="T1924" s="625"/>
      <c r="U1924" s="625"/>
      <c r="V1924" s="356">
        <f t="shared" si="4972"/>
        <v>-0.26000002399086952</v>
      </c>
      <c r="W1924" s="356">
        <f t="shared" si="4973"/>
        <v>-8.4499999997206032</v>
      </c>
      <c r="X1924" s="361" t="str">
        <f t="shared" ref="X1924" si="5027">IF(V1924&gt;0,"NORTE","SUL")</f>
        <v>SUL</v>
      </c>
      <c r="Y1924" s="361" t="str">
        <f t="shared" ref="Y1924" si="5028">IF(W1924&gt;0,"LESTE","OESTE")</f>
        <v>OESTE</v>
      </c>
      <c r="Z1924" s="361" t="str">
        <f t="shared" ref="Z1924" si="5029">IF(AND(X1924="SUL", Y1924="LESTE"),"SUDESTE", IF(AND(X1924="SUL", Y1924="OESTE"), "SUDOESTE", IF(AND(X1924="NORTE", Y1924="LESTE"), "NORDESTE", "NOROESTE")))</f>
        <v>SUDOESTE</v>
      </c>
      <c r="AA1924" s="358">
        <f t="shared" si="4977"/>
        <v>1</v>
      </c>
      <c r="AB1924" s="359">
        <f t="shared" ref="AB1924" si="5030">DEGREES(ASIN(AA1924))</f>
        <v>90</v>
      </c>
      <c r="AC1924" s="360"/>
    </row>
    <row r="1925" spans="1:29" ht="17.25" customHeight="1" x14ac:dyDescent="0.25">
      <c r="A1925" s="434" t="str">
        <f t="shared" si="4822"/>
        <v>MS 403</v>
      </c>
      <c r="B1925" s="661">
        <f t="shared" si="4951"/>
        <v>49</v>
      </c>
      <c r="C1925" s="661" t="str">
        <f t="shared" si="4952"/>
        <v>MS 403-49</v>
      </c>
      <c r="D1925" s="346">
        <f t="shared" si="4963"/>
        <v>42230</v>
      </c>
      <c r="E1925" s="347">
        <v>7161851.6695999997</v>
      </c>
      <c r="F1925" s="348">
        <v>665776.71010000003</v>
      </c>
      <c r="G1925" s="348">
        <v>908.03899999999999</v>
      </c>
      <c r="H1925" s="355">
        <f t="shared" ref="H1925:H1927" si="5031">SQRT((E1925-E1924)^2+(F1925-F1924)^2)*100</f>
        <v>2.4633310636534183</v>
      </c>
      <c r="I1925" s="356">
        <f t="shared" ref="I1925:I1927" si="5032">SQRT((E1925-$E$1916)^2+(F1925-$F$1916)^2)*100</f>
        <v>10.633423711887829</v>
      </c>
      <c r="J1925" s="356">
        <f t="shared" ref="J1925:J1927" si="5033">(G1925-G1924)*100</f>
        <v>-1.5999999999962711</v>
      </c>
      <c r="K1925" s="356">
        <f t="shared" ref="K1925:K1927" si="5034">(G1925-$G$1916)*100</f>
        <v>-20.900000000006003</v>
      </c>
      <c r="L1925" s="356">
        <f t="shared" ref="L1925:L1927" si="5035">H1925/(D1925-D1924)</f>
        <v>0.35190443766477403</v>
      </c>
      <c r="M1925" s="356">
        <f t="shared" ref="M1925:M1927" si="5036">ABS(J1925/(D1925-D1924))</f>
        <v>0.22857142857089588</v>
      </c>
      <c r="N1925" s="361" t="str">
        <f t="shared" ref="N1925:N1927" si="5037">IF(L1925&lt;=0.25,"OK",IF(AND(0.25&lt;L1925,L1925&lt;=1),"ATENÇÃO",IF(AND(1&lt;L1925,L1925&lt;=4),"ALERTA",IF(AND(4&lt;L1925,L1925&lt;=14),"INTERVENÇÃO","PARALISAÇÃO"))))</f>
        <v>ATENÇÃO</v>
      </c>
      <c r="O1925" s="361" t="str">
        <f t="shared" ref="O1925:O1927" si="5038">IF(M1925&lt;=0.25,"OK",IF(AND(0.25&lt;M1925,M1925&lt;=1),"ATENÇÃO",IF(AND(1&lt;M1925,M1925&lt;=4),"ALERTA",IF(AND(4&lt;M1925,M1925&lt;=14),"INTERVENÇÃO","PARALISAÇÃO"))))</f>
        <v>OK</v>
      </c>
      <c r="P1925" s="361" t="str">
        <f t="shared" ref="P1925:P1927" si="5039">IF(L1925&lt;=1,"COND. MIN.",IF(AND(1&lt;L1925, L1925&lt;=2),"ATENÇÃO",IF(AND(2&lt;L1925,L1925&lt;=5),"ALERTA","INTERVENÇÃO")))</f>
        <v>COND. MIN.</v>
      </c>
      <c r="Q1925" s="361" t="str">
        <f t="shared" si="4971"/>
        <v>COND. MIN.</v>
      </c>
      <c r="R1925" s="625"/>
      <c r="S1925" s="625"/>
      <c r="T1925" s="625"/>
      <c r="U1925" s="625"/>
      <c r="V1925" s="356">
        <f t="shared" si="4972"/>
        <v>0.95999995246529579</v>
      </c>
      <c r="W1925" s="356">
        <f t="shared" si="4973"/>
        <v>-10.589999996591359</v>
      </c>
      <c r="X1925" s="361" t="str">
        <f t="shared" ref="X1925:X1927" si="5040">IF(V1925&gt;0,"NORTE","SUL")</f>
        <v>NORTE</v>
      </c>
      <c r="Y1925" s="361" t="str">
        <f t="shared" ref="Y1925:Y1927" si="5041">IF(W1925&gt;0,"LESTE","OESTE")</f>
        <v>OESTE</v>
      </c>
      <c r="Z1925" s="361" t="str">
        <f t="shared" ref="Z1925:Z1927" si="5042">IF(AND(X1925="SUL", Y1925="LESTE"),"SUDESTE", IF(AND(X1925="SUL", Y1925="OESTE"), "SUDOESTE", IF(AND(X1925="NORTE", Y1925="LESTE"), "NORDESTE", "NOROESTE")))</f>
        <v>NOROESTE</v>
      </c>
      <c r="AA1925" s="358">
        <f t="shared" si="4977"/>
        <v>0.99623706491063024</v>
      </c>
      <c r="AB1925" s="359">
        <f t="shared" ref="AB1925:AB1927" si="5043">DEGREES(ASIN(AA1925))</f>
        <v>85.027929558499608</v>
      </c>
      <c r="AC1925" s="360"/>
    </row>
    <row r="1926" spans="1:29" ht="17.25" customHeight="1" x14ac:dyDescent="0.25">
      <c r="A1926" s="434" t="str">
        <f t="shared" si="4822"/>
        <v>MS 403</v>
      </c>
      <c r="B1926" s="661">
        <f t="shared" si="4951"/>
        <v>50</v>
      </c>
      <c r="C1926" s="661" t="str">
        <f t="shared" si="4952"/>
        <v>MS 403-50</v>
      </c>
      <c r="D1926" s="346">
        <f t="shared" si="4963"/>
        <v>42244</v>
      </c>
      <c r="E1926" s="347">
        <v>7161851.6715000002</v>
      </c>
      <c r="F1926" s="348">
        <v>665776.70380000002</v>
      </c>
      <c r="G1926" s="348">
        <v>907.99800000000005</v>
      </c>
      <c r="H1926" s="355">
        <f t="shared" si="5031"/>
        <v>0.65802737020978597</v>
      </c>
      <c r="I1926" s="356">
        <f t="shared" si="5032"/>
        <v>11.278780960149994</v>
      </c>
      <c r="J1926" s="356">
        <f t="shared" si="5033"/>
        <v>-4.0999999999939973</v>
      </c>
      <c r="K1926" s="356">
        <f t="shared" si="5034"/>
        <v>-25</v>
      </c>
      <c r="L1926" s="356">
        <f t="shared" si="5035"/>
        <v>4.7001955014984713E-2</v>
      </c>
      <c r="M1926" s="356">
        <f t="shared" si="5036"/>
        <v>0.2928571428567141</v>
      </c>
      <c r="N1926" s="361" t="str">
        <f t="shared" si="5037"/>
        <v>OK</v>
      </c>
      <c r="O1926" s="361" t="str">
        <f t="shared" si="5038"/>
        <v>ATENÇÃO</v>
      </c>
      <c r="P1926" s="361" t="str">
        <f t="shared" si="5039"/>
        <v>COND. MIN.</v>
      </c>
      <c r="Q1926" s="361" t="str">
        <f t="shared" si="4971"/>
        <v>COND. MIN.</v>
      </c>
      <c r="R1926" s="625"/>
      <c r="S1926" s="625"/>
      <c r="T1926" s="625"/>
      <c r="U1926" s="625"/>
      <c r="V1926" s="356">
        <f t="shared" si="4972"/>
        <v>1.1500000022351742</v>
      </c>
      <c r="W1926" s="356">
        <f t="shared" si="4973"/>
        <v>-11.219999997410923</v>
      </c>
      <c r="X1926" s="361" t="str">
        <f t="shared" si="5040"/>
        <v>NORTE</v>
      </c>
      <c r="Y1926" s="361" t="str">
        <f t="shared" si="5041"/>
        <v>OESTE</v>
      </c>
      <c r="Z1926" s="361" t="str">
        <f t="shared" si="5042"/>
        <v>NOROESTE</v>
      </c>
      <c r="AA1926" s="358">
        <f t="shared" si="4977"/>
        <v>0.99468085106382986</v>
      </c>
      <c r="AB1926" s="359">
        <f t="shared" si="5043"/>
        <v>84.087768921620878</v>
      </c>
      <c r="AC1926" s="360"/>
    </row>
    <row r="1927" spans="1:29" ht="17.25" customHeight="1" x14ac:dyDescent="0.25">
      <c r="A1927" s="434" t="str">
        <f t="shared" si="4822"/>
        <v>MS 403</v>
      </c>
      <c r="B1927" s="661">
        <f t="shared" si="4951"/>
        <v>51</v>
      </c>
      <c r="C1927" s="661" t="str">
        <f t="shared" si="4952"/>
        <v>MS 403-51</v>
      </c>
      <c r="D1927" s="346">
        <f t="shared" si="4963"/>
        <v>42251</v>
      </c>
      <c r="E1927" s="347">
        <v>7161851.6726000002</v>
      </c>
      <c r="F1927" s="348">
        <v>665776.70010000002</v>
      </c>
      <c r="G1927" s="348">
        <v>907.97400000000005</v>
      </c>
      <c r="H1927" s="355">
        <f t="shared" si="5031"/>
        <v>0.38600518124964495</v>
      </c>
      <c r="I1927" s="356">
        <f t="shared" si="5032"/>
        <v>11.658288894460728</v>
      </c>
      <c r="J1927" s="356">
        <f t="shared" si="5033"/>
        <v>-2.4000000000000909</v>
      </c>
      <c r="K1927" s="356">
        <f t="shared" si="5034"/>
        <v>-27.400000000000091</v>
      </c>
      <c r="L1927" s="356">
        <f t="shared" si="5035"/>
        <v>5.514359732137785E-2</v>
      </c>
      <c r="M1927" s="356">
        <f t="shared" si="5036"/>
        <v>0.34285714285715585</v>
      </c>
      <c r="N1927" s="361" t="str">
        <f t="shared" si="5037"/>
        <v>OK</v>
      </c>
      <c r="O1927" s="361" t="str">
        <f t="shared" si="5038"/>
        <v>ATENÇÃO</v>
      </c>
      <c r="P1927" s="361" t="str">
        <f t="shared" si="5039"/>
        <v>COND. MIN.</v>
      </c>
      <c r="Q1927" s="361" t="str">
        <f t="shared" si="4971"/>
        <v>COND. MIN.</v>
      </c>
      <c r="R1927" s="625"/>
      <c r="S1927" s="625"/>
      <c r="T1927" s="625"/>
      <c r="U1927" s="625"/>
      <c r="V1927" s="356">
        <f t="shared" si="4972"/>
        <v>1.2600000016391277</v>
      </c>
      <c r="W1927" s="356">
        <f t="shared" si="4973"/>
        <v>-11.589999997522682</v>
      </c>
      <c r="X1927" s="361" t="str">
        <f t="shared" si="5040"/>
        <v>NORTE</v>
      </c>
      <c r="Y1927" s="361" t="str">
        <f t="shared" si="5041"/>
        <v>OESTE</v>
      </c>
      <c r="Z1927" s="361" t="str">
        <f t="shared" si="5042"/>
        <v>NOROESTE</v>
      </c>
      <c r="AA1927" s="358">
        <f t="shared" si="4977"/>
        <v>0.99399656946826753</v>
      </c>
      <c r="AB1927" s="359">
        <f t="shared" si="5043"/>
        <v>83.718622624044301</v>
      </c>
      <c r="AC1927" s="360"/>
    </row>
    <row r="1928" spans="1:29" ht="17.25" customHeight="1" x14ac:dyDescent="0.25">
      <c r="A1928" s="434" t="str">
        <f t="shared" si="4822"/>
        <v>MS 403</v>
      </c>
      <c r="B1928" s="661">
        <f t="shared" si="4951"/>
        <v>52</v>
      </c>
      <c r="C1928" s="661" t="str">
        <f t="shared" si="4952"/>
        <v>MS 403-52</v>
      </c>
      <c r="D1928" s="346">
        <f t="shared" si="4963"/>
        <v>42258</v>
      </c>
      <c r="E1928" s="347">
        <v>7161851.6734999996</v>
      </c>
      <c r="F1928" s="348">
        <v>665776.68160000001</v>
      </c>
      <c r="G1928" s="348">
        <v>907.95699999999999</v>
      </c>
      <c r="H1928" s="355">
        <f t="shared" ref="H1928" si="5044">SQRT((E1928-E1927)^2+(F1928-F1927)^2)*100</f>
        <v>1.8521878930907312</v>
      </c>
      <c r="I1928" s="356">
        <f t="shared" ref="I1928" si="5045">SQRT((E1928-$E$1916)^2+(F1928-$F$1916)^2)*100</f>
        <v>13.507631168769779</v>
      </c>
      <c r="J1928" s="356">
        <f t="shared" ref="J1928" si="5046">(G1928-G1927)*100</f>
        <v>-1.7000000000052751</v>
      </c>
      <c r="K1928" s="356">
        <f t="shared" ref="K1928" si="5047">(G1928-$G$1916)*100</f>
        <v>-29.100000000005366</v>
      </c>
      <c r="L1928" s="356">
        <f t="shared" ref="L1928" si="5048">H1928/(D1928-D1927)</f>
        <v>0.264598270441533</v>
      </c>
      <c r="M1928" s="356">
        <f t="shared" ref="M1928" si="5049">ABS(J1928/(D1928-D1927))</f>
        <v>0.24285714285789645</v>
      </c>
      <c r="N1928" s="361" t="str">
        <f t="shared" ref="N1928" si="5050">IF(L1928&lt;=0.25,"OK",IF(AND(0.25&lt;L1928,L1928&lt;=1),"ATENÇÃO",IF(AND(1&lt;L1928,L1928&lt;=4),"ALERTA",IF(AND(4&lt;L1928,L1928&lt;=14),"INTERVENÇÃO","PARALISAÇÃO"))))</f>
        <v>ATENÇÃO</v>
      </c>
      <c r="O1928" s="361" t="str">
        <f t="shared" ref="O1928" si="5051">IF(M1928&lt;=0.25,"OK",IF(AND(0.25&lt;M1928,M1928&lt;=1),"ATENÇÃO",IF(AND(1&lt;M1928,M1928&lt;=4),"ALERTA",IF(AND(4&lt;M1928,M1928&lt;=14),"INTERVENÇÃO","PARALISAÇÃO"))))</f>
        <v>OK</v>
      </c>
      <c r="P1928" s="361" t="str">
        <f t="shared" ref="P1928" si="5052">IF(L1928&lt;=1,"COND. MIN.",IF(AND(1&lt;L1928, L1928&lt;=2),"ATENÇÃO",IF(AND(2&lt;L1928,L1928&lt;=5),"ALERTA","INTERVENÇÃO")))</f>
        <v>COND. MIN.</v>
      </c>
      <c r="Q1928" s="361" t="str">
        <f t="shared" si="4971"/>
        <v>COND. MIN.</v>
      </c>
      <c r="R1928" s="625"/>
      <c r="S1928" s="625"/>
      <c r="T1928" s="625"/>
      <c r="U1928" s="625"/>
      <c r="V1928" s="356">
        <f t="shared" si="4972"/>
        <v>1.3499999418854713</v>
      </c>
      <c r="W1928" s="356">
        <f t="shared" si="4973"/>
        <v>-13.439999998081475</v>
      </c>
      <c r="X1928" s="361" t="str">
        <f t="shared" ref="X1928" si="5053">IF(V1928&gt;0,"NORTE","SUL")</f>
        <v>NORTE</v>
      </c>
      <c r="Y1928" s="361" t="str">
        <f t="shared" ref="Y1928" si="5054">IF(W1928&gt;0,"LESTE","OESTE")</f>
        <v>OESTE</v>
      </c>
      <c r="Z1928" s="361" t="str">
        <f t="shared" ref="Z1928" si="5055">IF(AND(X1928="SUL", Y1928="LESTE"),"SUDESTE", IF(AND(X1928="SUL", Y1928="OESTE"), "SUDOESTE", IF(AND(X1928="NORTE", Y1928="LESTE"), "NORDESTE", "NOROESTE")))</f>
        <v>NOROESTE</v>
      </c>
      <c r="AA1928" s="358">
        <f t="shared" si="4977"/>
        <v>0.99481865284974091</v>
      </c>
      <c r="AB1928" s="359">
        <f t="shared" ref="AB1928" si="5056">DEGREES(ASIN(AA1928))</f>
        <v>84.164921899178538</v>
      </c>
      <c r="AC1928" s="360"/>
    </row>
    <row r="1929" spans="1:29" ht="17.25" customHeight="1" x14ac:dyDescent="0.25">
      <c r="A1929" s="434" t="str">
        <f t="shared" si="4822"/>
        <v>MS 403</v>
      </c>
      <c r="B1929" s="661">
        <f t="shared" si="4951"/>
        <v>53</v>
      </c>
      <c r="C1929" s="661" t="str">
        <f t="shared" si="4952"/>
        <v>MS 403-53</v>
      </c>
      <c r="D1929" s="346">
        <f t="shared" si="4963"/>
        <v>42265</v>
      </c>
      <c r="E1929" s="347">
        <v>7161851.6624999996</v>
      </c>
      <c r="F1929" s="348">
        <v>665776.68530000001</v>
      </c>
      <c r="G1929" s="348">
        <v>907.93499999999995</v>
      </c>
      <c r="H1929" s="355">
        <f t="shared" ref="H1929:H1930" si="5057">SQRT((E1929-E1928)^2+(F1929-F1928)^2)*100</f>
        <v>1.1605602039401832</v>
      </c>
      <c r="I1929" s="356">
        <f t="shared" ref="I1929:I1930" si="5058">SQRT((E1929-$E$1916)^2+(F1929-$F$1916)^2)*100</f>
        <v>13.072390750006344</v>
      </c>
      <c r="J1929" s="356">
        <f t="shared" ref="J1929:J1930" si="5059">(G1929-G1928)*100</f>
        <v>-2.2000000000048203</v>
      </c>
      <c r="K1929" s="356">
        <f t="shared" ref="K1929:K1930" si="5060">(G1929-$G$1916)*100</f>
        <v>-31.300000000010186</v>
      </c>
      <c r="L1929" s="356">
        <f t="shared" ref="L1929:L1930" si="5061">H1929/(D1929-D1928)</f>
        <v>0.16579431484859761</v>
      </c>
      <c r="M1929" s="356">
        <f t="shared" ref="M1929:M1930" si="5062">ABS(J1929/(D1929-D1928))</f>
        <v>0.3142857142864029</v>
      </c>
      <c r="N1929" s="361" t="str">
        <f t="shared" ref="N1929:N1930" si="5063">IF(L1929&lt;=0.25,"OK",IF(AND(0.25&lt;L1929,L1929&lt;=1),"ATENÇÃO",IF(AND(1&lt;L1929,L1929&lt;=4),"ALERTA",IF(AND(4&lt;L1929,L1929&lt;=14),"INTERVENÇÃO","PARALISAÇÃO"))))</f>
        <v>OK</v>
      </c>
      <c r="O1929" s="361" t="str">
        <f t="shared" ref="O1929:O1930" si="5064">IF(M1929&lt;=0.25,"OK",IF(AND(0.25&lt;M1929,M1929&lt;=1),"ATENÇÃO",IF(AND(1&lt;M1929,M1929&lt;=4),"ALERTA",IF(AND(4&lt;M1929,M1929&lt;=14),"INTERVENÇÃO","PARALISAÇÃO"))))</f>
        <v>ATENÇÃO</v>
      </c>
      <c r="P1929" s="361" t="str">
        <f t="shared" ref="P1929:P1930" si="5065">IF(L1929&lt;=1,"COND. MIN.",IF(AND(1&lt;L1929, L1929&lt;=2),"ATENÇÃO",IF(AND(2&lt;L1929,L1929&lt;=5),"ALERTA","INTERVENÇÃO")))</f>
        <v>COND. MIN.</v>
      </c>
      <c r="Q1929" s="361" t="str">
        <f t="shared" si="4971"/>
        <v>COND. MIN.</v>
      </c>
      <c r="R1929" s="625"/>
      <c r="S1929" s="625"/>
      <c r="T1929" s="625"/>
      <c r="U1929" s="625"/>
      <c r="V1929" s="356">
        <f t="shared" si="4972"/>
        <v>0.24999994784593582</v>
      </c>
      <c r="W1929" s="356">
        <f t="shared" si="4973"/>
        <v>-13.069999997969717</v>
      </c>
      <c r="X1929" s="361" t="str">
        <f t="shared" ref="X1929:X1930" si="5066">IF(V1929&gt;0,"NORTE","SUL")</f>
        <v>NORTE</v>
      </c>
      <c r="Y1929" s="361" t="str">
        <f t="shared" ref="Y1929:Y1930" si="5067">IF(W1929&gt;0,"LESTE","OESTE")</f>
        <v>OESTE</v>
      </c>
      <c r="Z1929" s="361" t="str">
        <f t="shared" ref="Z1929:Z1930" si="5068">IF(AND(X1929="SUL", Y1929="LESTE"),"SUDESTE", IF(AND(X1929="SUL", Y1929="OESTE"), "SUDOESTE", IF(AND(X1929="NORTE", Y1929="LESTE"), "NORDESTE", "NOROESTE")))</f>
        <v>NOROESTE</v>
      </c>
      <c r="AA1929" s="358">
        <f t="shared" si="4977"/>
        <v>1</v>
      </c>
      <c r="AB1929" s="359">
        <f t="shared" ref="AB1929:AB1930" si="5069">DEGREES(ASIN(AA1929))</f>
        <v>90</v>
      </c>
      <c r="AC1929" s="360"/>
    </row>
    <row r="1930" spans="1:29" ht="17.25" customHeight="1" x14ac:dyDescent="0.25">
      <c r="A1930" s="434" t="str">
        <f t="shared" si="4822"/>
        <v>MS 403</v>
      </c>
      <c r="B1930" s="661">
        <f t="shared" si="4951"/>
        <v>54</v>
      </c>
      <c r="C1930" s="661" t="str">
        <f t="shared" si="4952"/>
        <v>MS 403-54</v>
      </c>
      <c r="D1930" s="346">
        <f t="shared" si="4963"/>
        <v>42272</v>
      </c>
      <c r="E1930" s="347">
        <v>7161851.6536999997</v>
      </c>
      <c r="F1930" s="348">
        <v>665776.69449999998</v>
      </c>
      <c r="G1930" s="348">
        <v>907.92200000000003</v>
      </c>
      <c r="H1930" s="355">
        <f t="shared" si="5057"/>
        <v>1.2731064316582785</v>
      </c>
      <c r="I1930" s="356">
        <f t="shared" si="5058"/>
        <v>12.166322372848501</v>
      </c>
      <c r="J1930" s="356">
        <f t="shared" si="5059"/>
        <v>-1.2999999999919964</v>
      </c>
      <c r="K1930" s="356">
        <f t="shared" si="5060"/>
        <v>-32.600000000002183</v>
      </c>
      <c r="L1930" s="356">
        <f t="shared" si="5061"/>
        <v>0.18187234737975408</v>
      </c>
      <c r="M1930" s="356">
        <f t="shared" si="5062"/>
        <v>0.18571428571314236</v>
      </c>
      <c r="N1930" s="361" t="str">
        <f t="shared" si="5063"/>
        <v>OK</v>
      </c>
      <c r="O1930" s="361" t="str">
        <f t="shared" si="5064"/>
        <v>OK</v>
      </c>
      <c r="P1930" s="361" t="str">
        <f t="shared" si="5065"/>
        <v>COND. MIN.</v>
      </c>
      <c r="Q1930" s="361" t="str">
        <f t="shared" si="4971"/>
        <v>COND. MIN.</v>
      </c>
      <c r="R1930" s="625"/>
      <c r="S1930" s="625"/>
      <c r="T1930" s="625"/>
      <c r="U1930" s="625"/>
      <c r="V1930" s="356">
        <f t="shared" si="4972"/>
        <v>-0.6300000473856926</v>
      </c>
      <c r="W1930" s="356">
        <f t="shared" si="4973"/>
        <v>-12.15000000083819</v>
      </c>
      <c r="X1930" s="361" t="str">
        <f t="shared" si="5066"/>
        <v>SUL</v>
      </c>
      <c r="Y1930" s="361" t="str">
        <f t="shared" si="5067"/>
        <v>OESTE</v>
      </c>
      <c r="Z1930" s="361" t="str">
        <f t="shared" si="5068"/>
        <v>SUDOESTE</v>
      </c>
      <c r="AA1930" s="358">
        <f t="shared" si="4977"/>
        <v>0.9983566146261299</v>
      </c>
      <c r="AB1930" s="359">
        <f t="shared" si="5069"/>
        <v>86.714762035076916</v>
      </c>
      <c r="AC1930" s="360"/>
    </row>
    <row r="1931" spans="1:29" ht="17.25" customHeight="1" x14ac:dyDescent="0.25">
      <c r="A1931" s="434" t="str">
        <f t="shared" si="4822"/>
        <v>MS 403</v>
      </c>
      <c r="B1931" s="661">
        <f t="shared" si="4951"/>
        <v>55</v>
      </c>
      <c r="C1931" s="661" t="str">
        <f t="shared" si="4952"/>
        <v>MS 403-55</v>
      </c>
      <c r="D1931" s="346">
        <f t="shared" si="4963"/>
        <v>42279</v>
      </c>
      <c r="E1931" s="347">
        <v>7161851.6563999997</v>
      </c>
      <c r="F1931" s="348">
        <v>665776.66339999996</v>
      </c>
      <c r="G1931" s="348">
        <v>907.89200000000005</v>
      </c>
      <c r="H1931" s="355">
        <f t="shared" ref="H1931:H1933" si="5070">SQRT((E1931-E1930)^2+(F1931-F1930)^2)*100</f>
        <v>3.1216982585530242</v>
      </c>
      <c r="I1931" s="356">
        <f t="shared" ref="I1931:I1933" si="5071">SQRT((E1931-$E$1916)^2+(F1931-$F$1916)^2)*100</f>
        <v>15.264245809136371</v>
      </c>
      <c r="J1931" s="356">
        <f t="shared" ref="J1931:J1933" si="5072">(G1931-G1930)*100</f>
        <v>-2.9999999999972715</v>
      </c>
      <c r="K1931" s="356">
        <f t="shared" ref="K1931:K1933" si="5073">(G1931-$G$1916)*100</f>
        <v>-35.599999999999454</v>
      </c>
      <c r="L1931" s="356">
        <f t="shared" ref="L1931:L1933" si="5074">H1931/(D1931-D1930)</f>
        <v>0.44595689407900346</v>
      </c>
      <c r="M1931" s="356">
        <f t="shared" ref="M1931:M1933" si="5075">ABS(J1931/(D1931-D1930))</f>
        <v>0.4285714285710388</v>
      </c>
      <c r="N1931" s="361" t="str">
        <f t="shared" ref="N1931:N1933" si="5076">IF(L1931&lt;=0.25,"OK",IF(AND(0.25&lt;L1931,L1931&lt;=1),"ATENÇÃO",IF(AND(1&lt;L1931,L1931&lt;=4),"ALERTA",IF(AND(4&lt;L1931,L1931&lt;=14),"INTERVENÇÃO","PARALISAÇÃO"))))</f>
        <v>ATENÇÃO</v>
      </c>
      <c r="O1931" s="361" t="str">
        <f t="shared" ref="O1931:O1933" si="5077">IF(M1931&lt;=0.25,"OK",IF(AND(0.25&lt;M1931,M1931&lt;=1),"ATENÇÃO",IF(AND(1&lt;M1931,M1931&lt;=4),"ALERTA",IF(AND(4&lt;M1931,M1931&lt;=14),"INTERVENÇÃO","PARALISAÇÃO"))))</f>
        <v>ATENÇÃO</v>
      </c>
      <c r="P1931" s="361" t="str">
        <f t="shared" ref="P1931:P1933" si="5078">IF(L1931&lt;=1,"COND. MIN.",IF(AND(1&lt;L1931, L1931&lt;=2),"ATENÇÃO",IF(AND(2&lt;L1931,L1931&lt;=5),"ALERTA","INTERVENÇÃO")))</f>
        <v>COND. MIN.</v>
      </c>
      <c r="Q1931" s="361" t="str">
        <f t="shared" si="4971"/>
        <v>COND. MIN.</v>
      </c>
      <c r="R1931" s="625"/>
      <c r="S1931" s="625"/>
      <c r="T1931" s="625"/>
      <c r="U1931" s="625"/>
      <c r="V1931" s="356">
        <f t="shared" si="4972"/>
        <v>-0.36000004038214684</v>
      </c>
      <c r="W1931" s="356">
        <f t="shared" si="4973"/>
        <v>-15.260000003036112</v>
      </c>
      <c r="X1931" s="361" t="str">
        <f t="shared" ref="X1931:X1933" si="5079">IF(V1931&gt;0,"NORTE","SUL")</f>
        <v>SUL</v>
      </c>
      <c r="Y1931" s="361" t="str">
        <f t="shared" ref="Y1931:Y1933" si="5080">IF(W1931&gt;0,"LESTE","OESTE")</f>
        <v>OESTE</v>
      </c>
      <c r="Z1931" s="361" t="str">
        <f t="shared" ref="Z1931:Z1933" si="5081">IF(AND(X1931="SUL", Y1931="LESTE"),"SUDESTE", IF(AND(X1931="SUL", Y1931="OESTE"), "SUDOESTE", IF(AND(X1931="NORTE", Y1931="LESTE"), "NORDESTE", "NOROESTE")))</f>
        <v>SUDOESTE</v>
      </c>
      <c r="AA1931" s="358">
        <f t="shared" si="4977"/>
        <v>1</v>
      </c>
      <c r="AB1931" s="359">
        <f t="shared" ref="AB1931:AB1933" si="5082">DEGREES(ASIN(AA1931))</f>
        <v>90</v>
      </c>
      <c r="AC1931" s="360"/>
    </row>
    <row r="1932" spans="1:29" ht="17.25" customHeight="1" x14ac:dyDescent="0.25">
      <c r="A1932" s="434" t="str">
        <f t="shared" si="4822"/>
        <v>MS 403</v>
      </c>
      <c r="B1932" s="661">
        <f t="shared" si="4951"/>
        <v>56</v>
      </c>
      <c r="C1932" s="661" t="str">
        <f t="shared" si="4952"/>
        <v>MS 403-56</v>
      </c>
      <c r="D1932" s="346">
        <f t="shared" si="4963"/>
        <v>42286</v>
      </c>
      <c r="E1932" s="347">
        <v>7161851.6684999997</v>
      </c>
      <c r="F1932" s="348">
        <v>665776.65319999994</v>
      </c>
      <c r="G1932" s="348">
        <v>907.87199999999996</v>
      </c>
      <c r="H1932" s="355">
        <f t="shared" si="5070"/>
        <v>1.5825612114452436</v>
      </c>
      <c r="I1932" s="356">
        <f t="shared" si="5071"/>
        <v>16.302174704017691</v>
      </c>
      <c r="J1932" s="356">
        <f t="shared" si="5072"/>
        <v>-2.0000000000095497</v>
      </c>
      <c r="K1932" s="356">
        <f t="shared" si="5073"/>
        <v>-37.600000000009004</v>
      </c>
      <c r="L1932" s="356">
        <f t="shared" si="5074"/>
        <v>0.22608017306360623</v>
      </c>
      <c r="M1932" s="356">
        <f t="shared" si="5075"/>
        <v>0.28571428571564994</v>
      </c>
      <c r="N1932" s="361" t="str">
        <f t="shared" si="5076"/>
        <v>OK</v>
      </c>
      <c r="O1932" s="361" t="str">
        <f t="shared" si="5077"/>
        <v>ATENÇÃO</v>
      </c>
      <c r="P1932" s="361" t="str">
        <f t="shared" si="5078"/>
        <v>COND. MIN.</v>
      </c>
      <c r="Q1932" s="361" t="str">
        <f t="shared" si="4971"/>
        <v>COND. MIN.</v>
      </c>
      <c r="R1932" s="625"/>
      <c r="S1932" s="625"/>
      <c r="T1932" s="625"/>
      <c r="U1932" s="625"/>
      <c r="V1932" s="356">
        <f t="shared" si="4972"/>
        <v>0.84999995306134224</v>
      </c>
      <c r="W1932" s="356">
        <f t="shared" si="4973"/>
        <v>-16.280000004917383</v>
      </c>
      <c r="X1932" s="361" t="str">
        <f t="shared" si="5079"/>
        <v>NORTE</v>
      </c>
      <c r="Y1932" s="361" t="str">
        <f t="shared" si="5080"/>
        <v>OESTE</v>
      </c>
      <c r="Z1932" s="361" t="str">
        <f t="shared" si="5081"/>
        <v>NOROESTE</v>
      </c>
      <c r="AA1932" s="358">
        <f t="shared" si="4977"/>
        <v>0.99877300613496933</v>
      </c>
      <c r="AB1932" s="359">
        <f t="shared" si="5082"/>
        <v>87.161406249696824</v>
      </c>
      <c r="AC1932" s="360"/>
    </row>
    <row r="1933" spans="1:29" ht="17.25" customHeight="1" x14ac:dyDescent="0.25">
      <c r="A1933" s="434" t="str">
        <f t="shared" si="4822"/>
        <v>MS 403</v>
      </c>
      <c r="B1933" s="661">
        <f t="shared" si="4951"/>
        <v>57</v>
      </c>
      <c r="C1933" s="661" t="str">
        <f t="shared" si="4952"/>
        <v>MS 403-57</v>
      </c>
      <c r="D1933" s="346">
        <f t="shared" si="4963"/>
        <v>42300</v>
      </c>
      <c r="E1933" s="347">
        <v>7161851.6886</v>
      </c>
      <c r="F1933" s="348">
        <v>665776.6568</v>
      </c>
      <c r="G1933" s="348">
        <v>907.80499999999995</v>
      </c>
      <c r="H1933" s="355">
        <f t="shared" si="5070"/>
        <v>2.0419843609401291</v>
      </c>
      <c r="I1933" s="356">
        <f t="shared" si="5071"/>
        <v>16.174857028553824</v>
      </c>
      <c r="J1933" s="356">
        <f t="shared" si="5072"/>
        <v>-6.7000000000007276</v>
      </c>
      <c r="K1933" s="356">
        <f t="shared" si="5073"/>
        <v>-44.300000000009732</v>
      </c>
      <c r="L1933" s="356">
        <f t="shared" si="5074"/>
        <v>0.1458560257814378</v>
      </c>
      <c r="M1933" s="356">
        <f t="shared" si="5075"/>
        <v>0.47857142857148055</v>
      </c>
      <c r="N1933" s="361" t="str">
        <f t="shared" si="5076"/>
        <v>OK</v>
      </c>
      <c r="O1933" s="361" t="str">
        <f t="shared" si="5077"/>
        <v>ATENÇÃO</v>
      </c>
      <c r="P1933" s="361" t="str">
        <f t="shared" si="5078"/>
        <v>COND. MIN.</v>
      </c>
      <c r="Q1933" s="361" t="str">
        <f t="shared" si="4971"/>
        <v>COND. MIN.</v>
      </c>
      <c r="R1933" s="625"/>
      <c r="S1933" s="625"/>
      <c r="T1933" s="625"/>
      <c r="U1933" s="625"/>
      <c r="V1933" s="356">
        <f t="shared" si="4972"/>
        <v>2.8599999845027924</v>
      </c>
      <c r="W1933" s="356">
        <f t="shared" si="4973"/>
        <v>-15.919999999459833</v>
      </c>
      <c r="X1933" s="361" t="str">
        <f t="shared" si="5079"/>
        <v>NORTE</v>
      </c>
      <c r="Y1933" s="361" t="str">
        <f t="shared" si="5080"/>
        <v>OESTE</v>
      </c>
      <c r="Z1933" s="361" t="str">
        <f t="shared" si="5081"/>
        <v>NOROESTE</v>
      </c>
      <c r="AA1933" s="358">
        <f t="shared" si="4977"/>
        <v>0.98453927025355581</v>
      </c>
      <c r="AB1933" s="359">
        <f t="shared" si="5082"/>
        <v>79.911798227887857</v>
      </c>
      <c r="AC1933" s="360"/>
    </row>
    <row r="1934" spans="1:29" ht="17.25" customHeight="1" x14ac:dyDescent="0.25">
      <c r="A1934" s="434" t="str">
        <f t="shared" si="4822"/>
        <v>MS 403</v>
      </c>
      <c r="B1934" s="661">
        <f t="shared" si="4951"/>
        <v>58</v>
      </c>
      <c r="C1934" s="661" t="str">
        <f t="shared" si="4952"/>
        <v>MS 403-58</v>
      </c>
      <c r="D1934" s="346">
        <f t="shared" si="4963"/>
        <v>42314</v>
      </c>
      <c r="E1934" s="347">
        <v>7161851.6606000001</v>
      </c>
      <c r="F1934" s="348">
        <v>665776.61609999998</v>
      </c>
      <c r="G1934" s="348">
        <v>907.79100000000005</v>
      </c>
      <c r="H1934" s="355">
        <f t="shared" ref="H1934" si="5083">SQRT((E1934-E1933)^2+(F1934-F1933)^2)*100</f>
        <v>4.9401315744072996</v>
      </c>
      <c r="I1934" s="356">
        <f t="shared" ref="I1934" si="5084">SQRT((E1934-$E$1916)^2+(F1934-$F$1916)^2)*100</f>
        <v>19.990090045482496</v>
      </c>
      <c r="J1934" s="356">
        <f t="shared" ref="J1934" si="5085">(G1934-G1933)*100</f>
        <v>-1.3999999999896318</v>
      </c>
      <c r="K1934" s="356">
        <f t="shared" ref="K1934" si="5086">(G1934-$G$1916)*100</f>
        <v>-45.699999999999363</v>
      </c>
      <c r="L1934" s="356">
        <f t="shared" ref="L1934" si="5087">H1934/(D1934-D1933)</f>
        <v>0.35286654102909282</v>
      </c>
      <c r="M1934" s="356">
        <f t="shared" ref="M1934" si="5088">ABS(J1934/(D1934-D1933))</f>
        <v>9.9999999999259417E-2</v>
      </c>
      <c r="N1934" s="361" t="str">
        <f t="shared" ref="N1934" si="5089">IF(L1934&lt;=0.25,"OK",IF(AND(0.25&lt;L1934,L1934&lt;=1),"ATENÇÃO",IF(AND(1&lt;L1934,L1934&lt;=4),"ALERTA",IF(AND(4&lt;L1934,L1934&lt;=14),"INTERVENÇÃO","PARALISAÇÃO"))))</f>
        <v>ATENÇÃO</v>
      </c>
      <c r="O1934" s="361" t="str">
        <f t="shared" ref="O1934" si="5090">IF(M1934&lt;=0.25,"OK",IF(AND(0.25&lt;M1934,M1934&lt;=1),"ATENÇÃO",IF(AND(1&lt;M1934,M1934&lt;=4),"ALERTA",IF(AND(4&lt;M1934,M1934&lt;=14),"INTERVENÇÃO","PARALISAÇÃO"))))</f>
        <v>OK</v>
      </c>
      <c r="P1934" s="361" t="str">
        <f t="shared" ref="P1934" si="5091">IF(L1934&lt;=1,"COND. MIN.",IF(AND(1&lt;L1934, L1934&lt;=2),"ATENÇÃO",IF(AND(2&lt;L1934,L1934&lt;=5),"ALERTA","INTERVENÇÃO")))</f>
        <v>COND. MIN.</v>
      </c>
      <c r="Q1934" s="361" t="str">
        <f t="shared" si="4971"/>
        <v>COND. MIN.</v>
      </c>
      <c r="R1934" s="625"/>
      <c r="S1934" s="625"/>
      <c r="T1934" s="625"/>
      <c r="U1934" s="625"/>
      <c r="V1934" s="356">
        <f t="shared" si="4972"/>
        <v>5.9999991208314896E-2</v>
      </c>
      <c r="W1934" s="356">
        <f t="shared" si="4973"/>
        <v>-19.990000000689179</v>
      </c>
      <c r="X1934" s="361" t="str">
        <f t="shared" ref="X1934" si="5092">IF(V1934&gt;0,"NORTE","SUL")</f>
        <v>NORTE</v>
      </c>
      <c r="Y1934" s="361" t="str">
        <f t="shared" ref="Y1934" si="5093">IF(W1934&gt;0,"LESTE","OESTE")</f>
        <v>OESTE</v>
      </c>
      <c r="Z1934" s="361" t="str">
        <f t="shared" ref="Z1934" si="5094">IF(AND(X1934="SUL", Y1934="LESTE"),"SUDESTE", IF(AND(X1934="SUL", Y1934="OESTE"), "SUDOESTE", IF(AND(X1934="NORTE", Y1934="LESTE"), "NORDESTE", "NOROESTE")))</f>
        <v>NOROESTE</v>
      </c>
      <c r="AA1934" s="358">
        <f t="shared" si="4977"/>
        <v>1</v>
      </c>
      <c r="AB1934" s="359">
        <f t="shared" ref="AB1934" si="5095">DEGREES(ASIN(AA1934))</f>
        <v>90</v>
      </c>
      <c r="AC1934" s="360"/>
    </row>
    <row r="1935" spans="1:29" ht="17.25" customHeight="1" x14ac:dyDescent="0.25">
      <c r="A1935" s="434" t="str">
        <f t="shared" si="4822"/>
        <v>MS 403</v>
      </c>
      <c r="B1935" s="661"/>
      <c r="C1935" s="661"/>
      <c r="D1935" s="346">
        <f t="shared" si="4963"/>
        <v>42321</v>
      </c>
      <c r="E1935" s="347">
        <v>7161851.6651999997</v>
      </c>
      <c r="F1935" s="348">
        <v>665776.62239999999</v>
      </c>
      <c r="G1935" s="348">
        <v>907.76700000000005</v>
      </c>
      <c r="H1935" s="355">
        <f t="shared" ref="H1935:H1937" si="5096">SQRT((E1935-E1934)^2+(F1935-F1934)^2)*100</f>
        <v>0.78006407915153042</v>
      </c>
      <c r="I1935" s="356">
        <f t="shared" ref="I1935:I1937" si="5097">SQRT((E1935-$E$1916)^2+(F1935-$F$1916)^2)*100</f>
        <v>19.366982210659327</v>
      </c>
      <c r="J1935" s="356">
        <f t="shared" ref="J1935:J1937" si="5098">(G1935-G1934)*100</f>
        <v>-2.4000000000000909</v>
      </c>
      <c r="K1935" s="356">
        <f t="shared" ref="K1935:K1937" si="5099">(G1935-$G$1916)*100</f>
        <v>-48.099999999999454</v>
      </c>
      <c r="L1935" s="356">
        <f t="shared" ref="L1935:L1937" si="5100">H1935/(D1935-D1934)</f>
        <v>0.11143772559307577</v>
      </c>
      <c r="M1935" s="356">
        <f t="shared" ref="M1935:M1937" si="5101">ABS(J1935/(D1935-D1934))</f>
        <v>0.34285714285715585</v>
      </c>
      <c r="N1935" s="361" t="str">
        <f t="shared" ref="N1935:N1937" si="5102">IF(L1935&lt;=0.25,"OK",IF(AND(0.25&lt;L1935,L1935&lt;=1),"ATENÇÃO",IF(AND(1&lt;L1935,L1935&lt;=4),"ALERTA",IF(AND(4&lt;L1935,L1935&lt;=14),"INTERVENÇÃO","PARALISAÇÃO"))))</f>
        <v>OK</v>
      </c>
      <c r="O1935" s="361" t="str">
        <f t="shared" ref="O1935:O1937" si="5103">IF(M1935&lt;=0.25,"OK",IF(AND(0.25&lt;M1935,M1935&lt;=1),"ATENÇÃO",IF(AND(1&lt;M1935,M1935&lt;=4),"ALERTA",IF(AND(4&lt;M1935,M1935&lt;=14),"INTERVENÇÃO","PARALISAÇÃO"))))</f>
        <v>ATENÇÃO</v>
      </c>
      <c r="P1935" s="361" t="str">
        <f t="shared" ref="P1935:P1937" si="5104">IF(L1935&lt;=1,"COND. MIN.",IF(AND(1&lt;L1935, L1935&lt;=2),"ATENÇÃO",IF(AND(2&lt;L1935,L1935&lt;=5),"ALERTA","INTERVENÇÃO")))</f>
        <v>COND. MIN.</v>
      </c>
      <c r="Q1935" s="361" t="str">
        <f t="shared" si="4971"/>
        <v>COND. MIN.</v>
      </c>
      <c r="R1935" s="625"/>
      <c r="S1935" s="625"/>
      <c r="T1935" s="625"/>
      <c r="U1935" s="625"/>
      <c r="V1935" s="356">
        <f t="shared" si="4972"/>
        <v>0.51999995484948158</v>
      </c>
      <c r="W1935" s="356">
        <f t="shared" si="4973"/>
        <v>-19.359999999869615</v>
      </c>
      <c r="X1935" s="361" t="str">
        <f t="shared" ref="X1935:X1937" si="5105">IF(V1935&gt;0,"NORTE","SUL")</f>
        <v>NORTE</v>
      </c>
      <c r="Y1935" s="361" t="str">
        <f t="shared" ref="Y1935:Y1937" si="5106">IF(W1935&gt;0,"LESTE","OESTE")</f>
        <v>OESTE</v>
      </c>
      <c r="Z1935" s="361" t="str">
        <f t="shared" ref="Z1935:Z1937" si="5107">IF(AND(X1935="SUL", Y1935="LESTE"),"SUDESTE", IF(AND(X1935="SUL", Y1935="OESTE"), "SUDOESTE", IF(AND(X1935="NORTE", Y1935="LESTE"), "NORDESTE", "NOROESTE")))</f>
        <v>NOROESTE</v>
      </c>
      <c r="AA1935" s="358">
        <f t="shared" si="4977"/>
        <v>0.99948373773877119</v>
      </c>
      <c r="AB1935" s="359">
        <f t="shared" ref="AB1935:AB1937" si="5108">DEGREES(ASIN(AA1935))</f>
        <v>88.15884010718861</v>
      </c>
      <c r="AC1935" s="360"/>
    </row>
    <row r="1936" spans="1:29" ht="17.25" customHeight="1" x14ac:dyDescent="0.25">
      <c r="A1936" s="434" t="str">
        <f t="shared" si="4822"/>
        <v>MS 403</v>
      </c>
      <c r="B1936" s="661"/>
      <c r="C1936" s="661"/>
      <c r="D1936" s="346">
        <f t="shared" si="4963"/>
        <v>42328</v>
      </c>
      <c r="E1936" s="347">
        <v>7161851.6733999997</v>
      </c>
      <c r="F1936" s="348">
        <v>665776.60439999995</v>
      </c>
      <c r="G1936" s="348">
        <v>907.75900000000001</v>
      </c>
      <c r="H1936" s="355">
        <f t="shared" si="5096"/>
        <v>1.9779787716290353</v>
      </c>
      <c r="I1936" s="356">
        <f t="shared" si="5097"/>
        <v>21.202386659377275</v>
      </c>
      <c r="J1936" s="356">
        <f t="shared" si="5098"/>
        <v>-0.80000000000381988</v>
      </c>
      <c r="K1936" s="356">
        <f t="shared" si="5099"/>
        <v>-48.900000000003274</v>
      </c>
      <c r="L1936" s="356">
        <f t="shared" si="5100"/>
        <v>0.28256839594700506</v>
      </c>
      <c r="M1936" s="356">
        <f t="shared" si="5101"/>
        <v>0.11428571428625998</v>
      </c>
      <c r="N1936" s="361" t="str">
        <f t="shared" si="5102"/>
        <v>ATENÇÃO</v>
      </c>
      <c r="O1936" s="361" t="str">
        <f t="shared" si="5103"/>
        <v>OK</v>
      </c>
      <c r="P1936" s="361" t="str">
        <f t="shared" si="5104"/>
        <v>COND. MIN.</v>
      </c>
      <c r="Q1936" s="361" t="str">
        <f t="shared" si="4971"/>
        <v>COND. MIN.</v>
      </c>
      <c r="R1936" s="625"/>
      <c r="S1936" s="625"/>
      <c r="T1936" s="625"/>
      <c r="U1936" s="625"/>
      <c r="V1936" s="356">
        <f t="shared" si="4972"/>
        <v>1.3399999588727951</v>
      </c>
      <c r="W1936" s="356">
        <f t="shared" si="4973"/>
        <v>-21.160000003874302</v>
      </c>
      <c r="X1936" s="361" t="str">
        <f t="shared" si="5105"/>
        <v>NORTE</v>
      </c>
      <c r="Y1936" s="361" t="str">
        <f t="shared" si="5106"/>
        <v>OESTE</v>
      </c>
      <c r="Z1936" s="361" t="str">
        <f t="shared" si="5107"/>
        <v>NOROESTE</v>
      </c>
      <c r="AA1936" s="358">
        <f t="shared" si="4977"/>
        <v>0.99811320754716981</v>
      </c>
      <c r="AB1936" s="359">
        <f t="shared" si="5108"/>
        <v>86.479794603559739</v>
      </c>
      <c r="AC1936" s="360"/>
    </row>
    <row r="1937" spans="1:29" ht="17.25" customHeight="1" x14ac:dyDescent="0.25">
      <c r="A1937" s="434" t="str">
        <f t="shared" si="4822"/>
        <v>MS 403</v>
      </c>
      <c r="B1937" s="661"/>
      <c r="C1937" s="661"/>
      <c r="D1937" s="346">
        <f t="shared" si="4963"/>
        <v>42335</v>
      </c>
      <c r="E1937" s="347">
        <v>7161851.6941999998</v>
      </c>
      <c r="F1937" s="348">
        <v>665776.59629999998</v>
      </c>
      <c r="G1937" s="348">
        <v>907.71400000000006</v>
      </c>
      <c r="H1937" s="355">
        <f t="shared" si="5096"/>
        <v>2.2321514330068251</v>
      </c>
      <c r="I1937" s="356">
        <f t="shared" si="5097"/>
        <v>22.234596911745612</v>
      </c>
      <c r="J1937" s="356">
        <f t="shared" si="5098"/>
        <v>-4.4999999999959073</v>
      </c>
      <c r="K1937" s="356">
        <f t="shared" si="5099"/>
        <v>-53.399999999999181</v>
      </c>
      <c r="L1937" s="356">
        <f t="shared" si="5100"/>
        <v>0.31887877614383214</v>
      </c>
      <c r="M1937" s="356">
        <f t="shared" si="5101"/>
        <v>0.64285714285655815</v>
      </c>
      <c r="N1937" s="361" t="str">
        <f t="shared" si="5102"/>
        <v>ATENÇÃO</v>
      </c>
      <c r="O1937" s="361" t="str">
        <f t="shared" si="5103"/>
        <v>ATENÇÃO</v>
      </c>
      <c r="P1937" s="361" t="str">
        <f t="shared" si="5104"/>
        <v>COND. MIN.</v>
      </c>
      <c r="Q1937" s="361" t="str">
        <f t="shared" si="4971"/>
        <v>COND. MIN.</v>
      </c>
      <c r="R1937" s="625"/>
      <c r="S1937" s="625"/>
      <c r="T1937" s="625"/>
      <c r="U1937" s="625"/>
      <c r="V1937" s="356">
        <f t="shared" si="4972"/>
        <v>3.4199999645352364</v>
      </c>
      <c r="W1937" s="356">
        <f t="shared" si="4973"/>
        <v>-21.970000001601875</v>
      </c>
      <c r="X1937" s="361" t="str">
        <f t="shared" si="5105"/>
        <v>NORTE</v>
      </c>
      <c r="Y1937" s="361" t="str">
        <f t="shared" si="5106"/>
        <v>OESTE</v>
      </c>
      <c r="Z1937" s="361" t="str">
        <f t="shared" si="5107"/>
        <v>NOROESTE</v>
      </c>
      <c r="AA1937" s="358">
        <f t="shared" si="4977"/>
        <v>0.98830409356725135</v>
      </c>
      <c r="AB1937" s="359">
        <f t="shared" si="5108"/>
        <v>81.228400938449937</v>
      </c>
      <c r="AC1937" s="360"/>
    </row>
    <row r="1938" spans="1:29" ht="17.25" customHeight="1" x14ac:dyDescent="0.25">
      <c r="A1938" s="434" t="str">
        <f t="shared" si="4822"/>
        <v>MS 403</v>
      </c>
      <c r="B1938" s="661">
        <f>IF(A1934=A1938,B1934+1,1)</f>
        <v>59</v>
      </c>
      <c r="C1938" s="661" t="str">
        <f t="shared" si="4952"/>
        <v>MS 403-59</v>
      </c>
      <c r="D1938" s="346">
        <f t="shared" si="4963"/>
        <v>42342</v>
      </c>
      <c r="E1938" s="347">
        <v>7161851.6838999996</v>
      </c>
      <c r="F1938" s="348">
        <v>665776.60679999995</v>
      </c>
      <c r="G1938" s="348">
        <v>907.702</v>
      </c>
      <c r="H1938" s="355">
        <f t="shared" ref="H1938" si="5109">SQRT((E1938-E1937)^2+(F1938-F1937)^2)*100</f>
        <v>1.4708501064165591</v>
      </c>
      <c r="I1938" s="356">
        <f t="shared" ref="I1938" si="5110">SQRT((E1938-$E$1916)^2+(F1938-$F$1916)^2)*100</f>
        <v>21.056079879882152</v>
      </c>
      <c r="J1938" s="356">
        <f t="shared" ref="J1938" si="5111">(G1938-G1937)*100</f>
        <v>-1.2000000000057298</v>
      </c>
      <c r="K1938" s="356">
        <f t="shared" ref="K1938" si="5112">(G1938-$G$1916)*100</f>
        <v>-54.600000000004911</v>
      </c>
      <c r="L1938" s="356">
        <f t="shared" ref="L1938" si="5113">H1938/(D1938-D1937)</f>
        <v>0.21012144377379416</v>
      </c>
      <c r="M1938" s="356">
        <f t="shared" ref="M1938" si="5114">ABS(J1938/(D1938-D1937))</f>
        <v>0.17142857142938997</v>
      </c>
      <c r="N1938" s="361" t="str">
        <f t="shared" ref="N1938" si="5115">IF(L1938&lt;=0.25,"OK",IF(AND(0.25&lt;L1938,L1938&lt;=1),"ATENÇÃO",IF(AND(1&lt;L1938,L1938&lt;=4),"ALERTA",IF(AND(4&lt;L1938,L1938&lt;=14),"INTERVENÇÃO","PARALISAÇÃO"))))</f>
        <v>OK</v>
      </c>
      <c r="O1938" s="361" t="str">
        <f t="shared" ref="O1938" si="5116">IF(M1938&lt;=0.25,"OK",IF(AND(0.25&lt;M1938,M1938&lt;=1),"ATENÇÃO",IF(AND(1&lt;M1938,M1938&lt;=4),"ALERTA",IF(AND(4&lt;M1938,M1938&lt;=14),"INTERVENÇÃO","PARALISAÇÃO"))))</f>
        <v>OK</v>
      </c>
      <c r="P1938" s="361" t="str">
        <f t="shared" ref="P1938" si="5117">IF(L1938&lt;=1,"COND. MIN.",IF(AND(1&lt;L1938, L1938&lt;=2),"ATENÇÃO",IF(AND(2&lt;L1938,L1938&lt;=5),"ALERTA","INTERVENÇÃO")))</f>
        <v>COND. MIN.</v>
      </c>
      <c r="Q1938" s="361" t="str">
        <f t="shared" si="4971"/>
        <v>COND. MIN.</v>
      </c>
      <c r="R1938" s="625"/>
      <c r="S1938" s="625"/>
      <c r="T1938" s="625"/>
      <c r="U1938" s="625"/>
      <c r="V1938" s="356">
        <f t="shared" si="4972"/>
        <v>2.389999944716692</v>
      </c>
      <c r="W1938" s="356">
        <f t="shared" si="4973"/>
        <v>-20.920000004116446</v>
      </c>
      <c r="X1938" s="361" t="str">
        <f t="shared" ref="X1938" si="5118">IF(V1938&gt;0,"NORTE","SUL")</f>
        <v>NORTE</v>
      </c>
      <c r="Y1938" s="361" t="str">
        <f t="shared" ref="Y1938" si="5119">IF(W1938&gt;0,"LESTE","OESTE")</f>
        <v>OESTE</v>
      </c>
      <c r="Z1938" s="361" t="str">
        <f t="shared" ref="Z1938" si="5120">IF(AND(X1938="SUL", Y1938="LESTE"),"SUDESTE", IF(AND(X1938="SUL", Y1938="OESTE"), "SUDOESTE", IF(AND(X1938="NORTE", Y1938="LESTE"), "NORDESTE", "NOROESTE")))</f>
        <v>NOROESTE</v>
      </c>
      <c r="AA1938" s="358">
        <f t="shared" si="4977"/>
        <v>0.9933523266856602</v>
      </c>
      <c r="AB1938" s="359">
        <f t="shared" ref="AB1938" si="5121">DEGREES(ASIN(AA1938))</f>
        <v>83.389819087888512</v>
      </c>
      <c r="AC1938" s="360"/>
    </row>
    <row r="1939" spans="1:29" ht="17.25" customHeight="1" x14ac:dyDescent="0.25">
      <c r="A1939" s="434" t="str">
        <f t="shared" si="4822"/>
        <v>MS 403</v>
      </c>
      <c r="B1939" s="661"/>
      <c r="C1939" s="661"/>
      <c r="D1939" s="346">
        <f t="shared" si="4963"/>
        <v>42349</v>
      </c>
      <c r="E1939" s="347">
        <v>7161851.6923000002</v>
      </c>
      <c r="F1939" s="348">
        <v>665776.5736</v>
      </c>
      <c r="G1939" s="348">
        <v>907.68600000000004</v>
      </c>
      <c r="H1939" s="355">
        <f t="shared" ref="H1939:H1942" si="5122">SQRT((E1939-E1938)^2+(F1939-F1938)^2)*100</f>
        <v>3.4246167772495268</v>
      </c>
      <c r="I1939" s="356">
        <f t="shared" ref="I1939:I1942" si="5123">SQRT((E1939-$E$1916)^2+(F1939-$F$1916)^2)*100</f>
        <v>24.454253208677809</v>
      </c>
      <c r="J1939" s="356">
        <f t="shared" ref="J1939:J1942" si="5124">(G1939-G1938)*100</f>
        <v>-1.5999999999962711</v>
      </c>
      <c r="K1939" s="356">
        <f t="shared" ref="K1939:K1942" si="5125">(G1939-$G$1916)*100</f>
        <v>-56.200000000001182</v>
      </c>
      <c r="L1939" s="356">
        <f t="shared" ref="L1939:L1942" si="5126">H1939/(D1939-D1938)</f>
        <v>0.48923096817850381</v>
      </c>
      <c r="M1939" s="356">
        <f t="shared" ref="M1939:M1942" si="5127">ABS(J1939/(D1939-D1938))</f>
        <v>0.22857142857089588</v>
      </c>
      <c r="N1939" s="361" t="str">
        <f t="shared" ref="N1939:N1942" si="5128">IF(L1939&lt;=0.25,"OK",IF(AND(0.25&lt;L1939,L1939&lt;=1),"ATENÇÃO",IF(AND(1&lt;L1939,L1939&lt;=4),"ALERTA",IF(AND(4&lt;L1939,L1939&lt;=14),"INTERVENÇÃO","PARALISAÇÃO"))))</f>
        <v>ATENÇÃO</v>
      </c>
      <c r="O1939" s="361" t="str">
        <f t="shared" ref="O1939:O1942" si="5129">IF(M1939&lt;=0.25,"OK",IF(AND(0.25&lt;M1939,M1939&lt;=1),"ATENÇÃO",IF(AND(1&lt;M1939,M1939&lt;=4),"ALERTA",IF(AND(4&lt;M1939,M1939&lt;=14),"INTERVENÇÃO","PARALISAÇÃO"))))</f>
        <v>OK</v>
      </c>
      <c r="P1939" s="361" t="str">
        <f t="shared" ref="P1939:P1942" si="5130">IF(L1939&lt;=1,"COND. MIN.",IF(AND(1&lt;L1939, L1939&lt;=2),"ATENÇÃO",IF(AND(2&lt;L1939,L1939&lt;=5),"ALERTA","INTERVENÇÃO")))</f>
        <v>COND. MIN.</v>
      </c>
      <c r="Q1939" s="361" t="str">
        <f t="shared" si="4971"/>
        <v>COND. MIN.</v>
      </c>
      <c r="R1939" s="625"/>
      <c r="S1939" s="625"/>
      <c r="T1939" s="625"/>
      <c r="U1939" s="625"/>
      <c r="V1939" s="356">
        <f t="shared" si="4972"/>
        <v>3.2300000078976154</v>
      </c>
      <c r="W1939" s="356">
        <f t="shared" si="4973"/>
        <v>-24.239999998826534</v>
      </c>
      <c r="X1939" s="361" t="str">
        <f t="shared" ref="X1939:X1942" si="5131">IF(V1939&gt;0,"NORTE","SUL")</f>
        <v>NORTE</v>
      </c>
      <c r="Y1939" s="361" t="str">
        <f t="shared" ref="Y1939:Y1942" si="5132">IF(W1939&gt;0,"LESTE","OESTE")</f>
        <v>OESTE</v>
      </c>
      <c r="Z1939" s="361" t="str">
        <f t="shared" ref="Z1939:Z1942" si="5133">IF(AND(X1939="SUL", Y1939="LESTE"),"SUDESTE", IF(AND(X1939="SUL", Y1939="OESTE"), "SUDOESTE", IF(AND(X1939="NORTE", Y1939="LESTE"), "NORDESTE", "NOROESTE")))</f>
        <v>NOROESTE</v>
      </c>
      <c r="AA1939" s="358">
        <f t="shared" si="4977"/>
        <v>0.99141104294478521</v>
      </c>
      <c r="AB1939" s="359">
        <f t="shared" ref="AB1939:AB1942" si="5134">DEGREES(ASIN(AA1939))</f>
        <v>82.485169640460597</v>
      </c>
      <c r="AC1939" s="360"/>
    </row>
    <row r="1940" spans="1:29" ht="17.25" customHeight="1" x14ac:dyDescent="0.25">
      <c r="A1940" s="434" t="str">
        <f t="shared" si="4822"/>
        <v>MS 403</v>
      </c>
      <c r="B1940" s="661"/>
      <c r="C1940" s="661"/>
      <c r="D1940" s="346">
        <f t="shared" si="4963"/>
        <v>42356</v>
      </c>
      <c r="E1940" s="347">
        <v>7161851.6849999996</v>
      </c>
      <c r="F1940" s="348">
        <v>665776.58250000002</v>
      </c>
      <c r="G1940" s="348">
        <v>907.654</v>
      </c>
      <c r="H1940" s="355">
        <f t="shared" si="5122"/>
        <v>1.1510864849493703</v>
      </c>
      <c r="I1940" s="356">
        <f t="shared" si="5123"/>
        <v>23.483451611602462</v>
      </c>
      <c r="J1940" s="356">
        <f t="shared" si="5124"/>
        <v>-3.2000000000039108</v>
      </c>
      <c r="K1940" s="356">
        <f t="shared" si="5125"/>
        <v>-59.400000000005093</v>
      </c>
      <c r="L1940" s="356">
        <f t="shared" si="5126"/>
        <v>0.16444092642133862</v>
      </c>
      <c r="M1940" s="356">
        <f t="shared" si="5127"/>
        <v>0.45714285714341585</v>
      </c>
      <c r="N1940" s="361" t="str">
        <f t="shared" si="5128"/>
        <v>OK</v>
      </c>
      <c r="O1940" s="361" t="str">
        <f t="shared" si="5129"/>
        <v>ATENÇÃO</v>
      </c>
      <c r="P1940" s="361" t="str">
        <f t="shared" si="5130"/>
        <v>COND. MIN.</v>
      </c>
      <c r="Q1940" s="361" t="str">
        <f t="shared" si="4971"/>
        <v>COND. MIN.</v>
      </c>
      <c r="R1940" s="625"/>
      <c r="S1940" s="625"/>
      <c r="T1940" s="625"/>
      <c r="U1940" s="625"/>
      <c r="V1940" s="356">
        <f t="shared" si="4972"/>
        <v>2.4999999441206455</v>
      </c>
      <c r="W1940" s="356">
        <f t="shared" si="4973"/>
        <v>-23.349999997299165</v>
      </c>
      <c r="X1940" s="361" t="str">
        <f t="shared" si="5131"/>
        <v>NORTE</v>
      </c>
      <c r="Y1940" s="361" t="str">
        <f t="shared" si="5132"/>
        <v>OESTE</v>
      </c>
      <c r="Z1940" s="361" t="str">
        <f t="shared" si="5133"/>
        <v>NOROESTE</v>
      </c>
      <c r="AA1940" s="358">
        <f t="shared" si="4977"/>
        <v>0.99446337308347532</v>
      </c>
      <c r="AB1940" s="359">
        <f t="shared" si="5134"/>
        <v>83.968006831279226</v>
      </c>
      <c r="AC1940" s="360"/>
    </row>
    <row r="1941" spans="1:29" ht="17.25" customHeight="1" x14ac:dyDescent="0.25">
      <c r="A1941" s="434" t="str">
        <f t="shared" si="4822"/>
        <v>MS 403</v>
      </c>
      <c r="B1941" s="661"/>
      <c r="C1941" s="661"/>
      <c r="D1941" s="346">
        <f t="shared" si="4963"/>
        <v>42369</v>
      </c>
      <c r="E1941" s="347">
        <v>7161851.6253000004</v>
      </c>
      <c r="F1941" s="348">
        <v>665776.58230000001</v>
      </c>
      <c r="G1941" s="348">
        <v>907.61199999999997</v>
      </c>
      <c r="H1941" s="355">
        <f t="shared" si="5122"/>
        <v>5.9700334175986951</v>
      </c>
      <c r="I1941" s="356">
        <f t="shared" si="5123"/>
        <v>23.626210016185752</v>
      </c>
      <c r="J1941" s="356">
        <f t="shared" si="5124"/>
        <v>-4.2000000000030013</v>
      </c>
      <c r="K1941" s="356">
        <f t="shared" si="5125"/>
        <v>-63.600000000008095</v>
      </c>
      <c r="L1941" s="356">
        <f t="shared" si="5126"/>
        <v>0.45923333981528425</v>
      </c>
      <c r="M1941" s="356">
        <f t="shared" si="5127"/>
        <v>0.32307692307715397</v>
      </c>
      <c r="N1941" s="361" t="str">
        <f t="shared" si="5128"/>
        <v>ATENÇÃO</v>
      </c>
      <c r="O1941" s="361" t="str">
        <f t="shared" si="5129"/>
        <v>ATENÇÃO</v>
      </c>
      <c r="P1941" s="361" t="str">
        <f t="shared" si="5130"/>
        <v>COND. MIN.</v>
      </c>
      <c r="Q1941" s="361" t="str">
        <f t="shared" si="4971"/>
        <v>COND. MIN.</v>
      </c>
      <c r="R1941" s="625"/>
      <c r="S1941" s="625"/>
      <c r="T1941" s="625"/>
      <c r="U1941" s="625"/>
      <c r="V1941" s="356">
        <f t="shared" si="4972"/>
        <v>-3.469999972730875</v>
      </c>
      <c r="W1941" s="356">
        <f t="shared" si="4973"/>
        <v>-23.369999998249114</v>
      </c>
      <c r="X1941" s="361" t="str">
        <f t="shared" si="5131"/>
        <v>SUL</v>
      </c>
      <c r="Y1941" s="361" t="str">
        <f t="shared" si="5132"/>
        <v>OESTE</v>
      </c>
      <c r="Z1941" s="361" t="str">
        <f t="shared" si="5133"/>
        <v>SUDOESTE</v>
      </c>
      <c r="AA1941" s="358">
        <f t="shared" si="4977"/>
        <v>0.9889970376639865</v>
      </c>
      <c r="AB1941" s="359">
        <f t="shared" si="5134"/>
        <v>81.492705648381516</v>
      </c>
      <c r="AC1941" s="360"/>
    </row>
    <row r="1942" spans="1:29" ht="15" customHeight="1" x14ac:dyDescent="0.25">
      <c r="A1942" s="434" t="str">
        <f t="shared" si="4822"/>
        <v>MS 403</v>
      </c>
      <c r="B1942" s="661"/>
      <c r="C1942" s="661"/>
      <c r="D1942" s="346">
        <f t="shared" si="4963"/>
        <v>42377</v>
      </c>
      <c r="E1942" s="347">
        <v>7161851.6892999997</v>
      </c>
      <c r="F1942" s="348">
        <v>665776.56400000001</v>
      </c>
      <c r="G1942" s="348">
        <v>907.60400000000004</v>
      </c>
      <c r="H1942" s="355">
        <f t="shared" si="5122"/>
        <v>6.6564930046675475</v>
      </c>
      <c r="I1942" s="356">
        <f t="shared" si="5123"/>
        <v>25.369763492199972</v>
      </c>
      <c r="J1942" s="356">
        <f t="shared" si="5124"/>
        <v>-0.79999999999245119</v>
      </c>
      <c r="K1942" s="356">
        <f t="shared" si="5125"/>
        <v>-64.400000000000546</v>
      </c>
      <c r="L1942" s="356">
        <f t="shared" si="5126"/>
        <v>0.83206162558344343</v>
      </c>
      <c r="M1942" s="356">
        <f t="shared" si="5127"/>
        <v>9.9999999999056399E-2</v>
      </c>
      <c r="N1942" s="361" t="str">
        <f t="shared" si="5128"/>
        <v>ATENÇÃO</v>
      </c>
      <c r="O1942" s="361" t="str">
        <f t="shared" si="5129"/>
        <v>OK</v>
      </c>
      <c r="P1942" s="361" t="str">
        <f t="shared" si="5130"/>
        <v>COND. MIN.</v>
      </c>
      <c r="Q1942" s="361" t="str">
        <f t="shared" si="4971"/>
        <v>COND. MIN.</v>
      </c>
      <c r="R1942" s="625"/>
      <c r="S1942" s="625"/>
      <c r="T1942" s="625"/>
      <c r="U1942" s="625"/>
      <c r="V1942" s="356">
        <f t="shared" si="4972"/>
        <v>2.9299999587237835</v>
      </c>
      <c r="W1942" s="356">
        <f t="shared" si="4973"/>
        <v>-25.199999997857958</v>
      </c>
      <c r="X1942" s="361" t="str">
        <f t="shared" si="5131"/>
        <v>NORTE</v>
      </c>
      <c r="Y1942" s="361" t="str">
        <f t="shared" si="5132"/>
        <v>OESTE</v>
      </c>
      <c r="Z1942" s="361" t="str">
        <f t="shared" si="5133"/>
        <v>NOROESTE</v>
      </c>
      <c r="AA1942" s="358">
        <f t="shared" si="4977"/>
        <v>0.99329917225068975</v>
      </c>
      <c r="AB1942" s="359">
        <f t="shared" si="5134"/>
        <v>83.36341491264794</v>
      </c>
      <c r="AC1942" s="360"/>
    </row>
    <row r="1943" spans="1:29" ht="15" customHeight="1" x14ac:dyDescent="0.25">
      <c r="A1943" s="434" t="str">
        <f t="shared" si="4822"/>
        <v>MS 403</v>
      </c>
      <c r="B1943" s="661">
        <f>IF(A1938=A1943,B1938+1,1)</f>
        <v>60</v>
      </c>
      <c r="C1943" s="661" t="str">
        <f t="shared" si="4952"/>
        <v>MS 403-60</v>
      </c>
      <c r="D1943" s="346">
        <f t="shared" si="4963"/>
        <v>42384</v>
      </c>
      <c r="E1943" s="347">
        <v>7161851.6945000002</v>
      </c>
      <c r="F1943" s="348">
        <v>665776.55409999995</v>
      </c>
      <c r="G1943" s="348">
        <v>907.57</v>
      </c>
      <c r="H1943" s="355">
        <f t="shared" ref="H1943:H1984" si="5135">SQRT((E1943-E1942)^2+(F1943-F1942)^2)*100</f>
        <v>1.1182576010605503</v>
      </c>
      <c r="I1943" s="356">
        <f t="shared" ref="I1943:I1984" si="5136">SQRT((E1943-$E$1916)^2+(F1943-$F$1916)^2)*100</f>
        <v>26.416256363513419</v>
      </c>
      <c r="J1943" s="356">
        <f t="shared" ref="J1943:J1984" si="5137">(G1943-G1942)*100</f>
        <v>-3.3999999999991815</v>
      </c>
      <c r="K1943" s="356">
        <f t="shared" ref="K1943:K1984" si="5138">(G1943-$G$1916)*100</f>
        <v>-67.799999999999727</v>
      </c>
      <c r="L1943" s="356">
        <f t="shared" ref="L1943:L1984" si="5139">H1943/(D1943-D1942)</f>
        <v>0.1597510858657929</v>
      </c>
      <c r="M1943" s="356">
        <f t="shared" ref="M1943:M1984" si="5140">ABS(J1943/(D1943-D1942))</f>
        <v>0.4857142857141688</v>
      </c>
      <c r="N1943" s="361" t="str">
        <f t="shared" ref="N1943:N1953" si="5141">IF(L1943&lt;=0.25,"OK",IF(AND(0.25&lt;L1943,L1943&lt;=1),"ATENÇÃO",IF(AND(1&lt;L1943,L1943&lt;=4),"ALERTA",IF(AND(4&lt;L1943,L1943&lt;=14),"INTERVENÇÃO","PARALISAÇÃO"))))</f>
        <v>OK</v>
      </c>
      <c r="O1943" s="361" t="str">
        <f t="shared" ref="O1943:O1953" si="5142">IF(M1943&lt;=0.25,"OK",IF(AND(0.25&lt;M1943,M1943&lt;=1),"ATENÇÃO",IF(AND(1&lt;M1943,M1943&lt;=4),"ALERTA",IF(AND(4&lt;M1943,M1943&lt;=14),"INTERVENÇÃO","PARALISAÇÃO"))))</f>
        <v>ATENÇÃO</v>
      </c>
      <c r="P1943" s="361" t="str">
        <f t="shared" ref="P1943:P1984" si="5143">IF(L1943&lt;=1,"COND. MIN.",IF(AND(1&lt;L1943, L1943&lt;=2),"ATENÇÃO",IF(AND(2&lt;L1943,L1943&lt;=5),"ALERTA","INTERVENÇÃO")))</f>
        <v>COND. MIN.</v>
      </c>
      <c r="Q1943" s="361" t="str">
        <f t="shared" si="4971"/>
        <v>COND. MIN.</v>
      </c>
      <c r="R1943" s="625"/>
      <c r="S1943" s="625"/>
      <c r="T1943" s="625"/>
      <c r="U1943" s="625"/>
      <c r="V1943" s="356">
        <f t="shared" si="4972"/>
        <v>3.4500000067055225</v>
      </c>
      <c r="W1943" s="356">
        <f t="shared" si="4973"/>
        <v>-26.190000004135072</v>
      </c>
      <c r="X1943" s="361" t="str">
        <f t="shared" ref="X1943:X1956" si="5144">IF(V1943&gt;0,"NORTE","SUL")</f>
        <v>NORTE</v>
      </c>
      <c r="Y1943" s="361" t="str">
        <f t="shared" ref="Y1943:Y1956" si="5145">IF(W1943&gt;0,"LESTE","OESTE")</f>
        <v>OESTE</v>
      </c>
      <c r="Z1943" s="361" t="str">
        <f t="shared" ref="Z1943:Z1956" si="5146">IF(AND(X1943="SUL", Y1943="LESTE"),"SUDESTE", IF(AND(X1943="SUL", Y1943="OESTE"), "SUDOESTE", IF(AND(X1943="NORTE", Y1943="LESTE"), "NORDESTE", "NOROESTE")))</f>
        <v>NOROESTE</v>
      </c>
      <c r="AA1943" s="358">
        <f t="shared" si="4977"/>
        <v>0.99129447388342162</v>
      </c>
      <c r="AB1943" s="359">
        <f t="shared" ref="AB1943:AB1953" si="5147">DEGREES(ASIN(AA1943))</f>
        <v>82.434272252515044</v>
      </c>
      <c r="AC1943" s="360"/>
    </row>
    <row r="1944" spans="1:29" ht="15" customHeight="1" x14ac:dyDescent="0.25">
      <c r="A1944" s="434" t="str">
        <f t="shared" si="4822"/>
        <v>MS 403</v>
      </c>
      <c r="B1944" s="661">
        <f t="shared" si="4951"/>
        <v>61</v>
      </c>
      <c r="C1944" s="661" t="str">
        <f t="shared" si="4952"/>
        <v>MS 403-61</v>
      </c>
      <c r="D1944" s="346">
        <f t="shared" si="4963"/>
        <v>42391</v>
      </c>
      <c r="E1944" s="347">
        <v>7161851.6684999997</v>
      </c>
      <c r="F1944" s="348">
        <v>665776.51069999998</v>
      </c>
      <c r="G1944" s="348">
        <v>907.54600000000005</v>
      </c>
      <c r="H1944" s="355">
        <f t="shared" si="5135"/>
        <v>5.059209449050587</v>
      </c>
      <c r="I1944" s="356">
        <f t="shared" si="5136"/>
        <v>30.541830330950376</v>
      </c>
      <c r="J1944" s="356">
        <f t="shared" si="5137"/>
        <v>-2.4000000000000909</v>
      </c>
      <c r="K1944" s="356">
        <f t="shared" si="5138"/>
        <v>-70.199999999999818</v>
      </c>
      <c r="L1944" s="356">
        <f t="shared" si="5139"/>
        <v>0.72274420700722675</v>
      </c>
      <c r="M1944" s="356">
        <f t="shared" si="5140"/>
        <v>0.34285714285715585</v>
      </c>
      <c r="N1944" s="361" t="str">
        <f t="shared" si="5141"/>
        <v>ATENÇÃO</v>
      </c>
      <c r="O1944" s="361" t="str">
        <f t="shared" si="5142"/>
        <v>ATENÇÃO</v>
      </c>
      <c r="P1944" s="361" t="str">
        <f t="shared" si="5143"/>
        <v>COND. MIN.</v>
      </c>
      <c r="Q1944" s="361" t="str">
        <f t="shared" si="4971"/>
        <v>COND. MIN.</v>
      </c>
      <c r="R1944" s="625"/>
      <c r="S1944" s="625"/>
      <c r="T1944" s="625"/>
      <c r="U1944" s="625"/>
      <c r="V1944" s="356">
        <f t="shared" si="4972"/>
        <v>0.84999995306134224</v>
      </c>
      <c r="W1944" s="356">
        <f t="shared" si="4973"/>
        <v>-30.530000000726432</v>
      </c>
      <c r="X1944" s="361" t="str">
        <f t="shared" si="5144"/>
        <v>NORTE</v>
      </c>
      <c r="Y1944" s="361" t="str">
        <f t="shared" si="5145"/>
        <v>OESTE</v>
      </c>
      <c r="Z1944" s="361" t="str">
        <f t="shared" si="5146"/>
        <v>NOROESTE</v>
      </c>
      <c r="AA1944" s="358">
        <f t="shared" si="4977"/>
        <v>0.9996725605762935</v>
      </c>
      <c r="AB1944" s="359">
        <f t="shared" si="5147"/>
        <v>88.533726569573872</v>
      </c>
      <c r="AC1944" s="360"/>
    </row>
    <row r="1945" spans="1:29" ht="15" customHeight="1" x14ac:dyDescent="0.25">
      <c r="A1945" s="434" t="str">
        <f t="shared" si="4822"/>
        <v>MS 403</v>
      </c>
      <c r="B1945" s="665"/>
      <c r="C1945" s="665"/>
      <c r="D1945" s="346">
        <f t="shared" si="4963"/>
        <v>42398</v>
      </c>
      <c r="E1945" s="347">
        <v>7161851.6966000004</v>
      </c>
      <c r="F1945" s="348">
        <v>665776.53469999996</v>
      </c>
      <c r="G1945" s="348">
        <v>907.53700000000003</v>
      </c>
      <c r="H1945" s="355">
        <f t="shared" si="5135"/>
        <v>3.6954161306443676</v>
      </c>
      <c r="I1945" s="356">
        <f t="shared" si="5136"/>
        <v>28.36710243119316</v>
      </c>
      <c r="J1945" s="356">
        <f t="shared" si="5137"/>
        <v>-0.90000000000145519</v>
      </c>
      <c r="K1945" s="356">
        <f t="shared" si="5138"/>
        <v>-71.100000000001273</v>
      </c>
      <c r="L1945" s="356">
        <f t="shared" si="5139"/>
        <v>0.5279165900920525</v>
      </c>
      <c r="M1945" s="356">
        <f t="shared" si="5140"/>
        <v>0.12857142857163645</v>
      </c>
      <c r="N1945" s="361" t="str">
        <f t="shared" si="5141"/>
        <v>ATENÇÃO</v>
      </c>
      <c r="O1945" s="361" t="str">
        <f t="shared" si="5142"/>
        <v>OK</v>
      </c>
      <c r="P1945" s="361" t="str">
        <f t="shared" si="5143"/>
        <v>COND. MIN.</v>
      </c>
      <c r="Q1945" s="361" t="str">
        <f t="shared" si="4971"/>
        <v>COND. MIN.</v>
      </c>
      <c r="R1945" s="625"/>
      <c r="S1945" s="625"/>
      <c r="T1945" s="625"/>
      <c r="U1945" s="625"/>
      <c r="V1945" s="356">
        <f t="shared" si="4972"/>
        <v>3.6600000225007534</v>
      </c>
      <c r="W1945" s="356">
        <f t="shared" si="4973"/>
        <v>-28.13000000314787</v>
      </c>
      <c r="X1945" s="361" t="str">
        <f t="shared" si="5144"/>
        <v>NORTE</v>
      </c>
      <c r="Y1945" s="361" t="str">
        <f t="shared" si="5145"/>
        <v>OESTE</v>
      </c>
      <c r="Z1945" s="361" t="str">
        <f t="shared" si="5146"/>
        <v>NOROESTE</v>
      </c>
      <c r="AA1945" s="358">
        <f t="shared" si="4977"/>
        <v>0.99154035953471975</v>
      </c>
      <c r="AB1945" s="359">
        <f t="shared" si="5147"/>
        <v>82.542037011792786</v>
      </c>
      <c r="AC1945" s="360"/>
    </row>
    <row r="1946" spans="1:29" ht="17.25" customHeight="1" x14ac:dyDescent="0.25">
      <c r="A1946" s="434" t="str">
        <f t="shared" ref="A1946:A1984" si="5148">A1945</f>
        <v>MS 403</v>
      </c>
      <c r="B1946" s="665"/>
      <c r="C1946" s="665"/>
      <c r="D1946" s="346">
        <f t="shared" si="4963"/>
        <v>42405</v>
      </c>
      <c r="E1946" s="347">
        <v>7161851.6794999996</v>
      </c>
      <c r="F1946" s="348">
        <v>665776.52009999997</v>
      </c>
      <c r="G1946" s="348">
        <v>907.52499999999998</v>
      </c>
      <c r="H1946" s="355">
        <f t="shared" si="5135"/>
        <v>2.2484884381288399</v>
      </c>
      <c r="I1946" s="356">
        <f t="shared" si="5136"/>
        <v>29.654183515150471</v>
      </c>
      <c r="J1946" s="356">
        <f t="shared" si="5137"/>
        <v>-1.2000000000057298</v>
      </c>
      <c r="K1946" s="356">
        <f t="shared" si="5138"/>
        <v>-72.300000000007003</v>
      </c>
      <c r="L1946" s="356">
        <f t="shared" si="5139"/>
        <v>0.32121263401840572</v>
      </c>
      <c r="M1946" s="356">
        <f t="shared" si="5140"/>
        <v>0.17142857142938997</v>
      </c>
      <c r="N1946" s="361" t="str">
        <f t="shared" si="5141"/>
        <v>ATENÇÃO</v>
      </c>
      <c r="O1946" s="361" t="str">
        <f t="shared" si="5142"/>
        <v>OK</v>
      </c>
      <c r="P1946" s="361" t="str">
        <f t="shared" si="5143"/>
        <v>COND. MIN.</v>
      </c>
      <c r="Q1946" s="361" t="str">
        <f t="shared" si="4971"/>
        <v>COND. MIN.</v>
      </c>
      <c r="R1946" s="625"/>
      <c r="S1946" s="625"/>
      <c r="T1946" s="625"/>
      <c r="U1946" s="625"/>
      <c r="V1946" s="356">
        <f t="shared" si="4972"/>
        <v>1.9499999471008778</v>
      </c>
      <c r="W1946" s="356">
        <f t="shared" si="4973"/>
        <v>-29.590000002644956</v>
      </c>
      <c r="X1946" s="361" t="str">
        <f t="shared" si="5144"/>
        <v>NORTE</v>
      </c>
      <c r="Y1946" s="361" t="str">
        <f t="shared" si="5145"/>
        <v>OESTE</v>
      </c>
      <c r="Z1946" s="361" t="str">
        <f t="shared" si="5146"/>
        <v>NOROESTE</v>
      </c>
      <c r="AA1946" s="358">
        <f t="shared" si="4977"/>
        <v>0.99797639123102866</v>
      </c>
      <c r="AB1946" s="359">
        <f t="shared" si="5147"/>
        <v>86.354356726789277</v>
      </c>
      <c r="AC1946" s="360"/>
    </row>
    <row r="1947" spans="1:29" ht="17.25" customHeight="1" x14ac:dyDescent="0.25">
      <c r="A1947" s="434" t="str">
        <f t="shared" si="5148"/>
        <v>MS 403</v>
      </c>
      <c r="B1947" s="665"/>
      <c r="C1947" s="665"/>
      <c r="D1947" s="346">
        <f t="shared" si="4963"/>
        <v>42412</v>
      </c>
      <c r="E1947" s="347">
        <v>7161851.7083999999</v>
      </c>
      <c r="F1947" s="348">
        <v>665776.51269999996</v>
      </c>
      <c r="G1947" s="348">
        <v>907.48099999999999</v>
      </c>
      <c r="H1947" s="355">
        <f t="shared" si="5135"/>
        <v>2.9832365233922036</v>
      </c>
      <c r="I1947" s="356">
        <f t="shared" si="5136"/>
        <v>30.713750990722925</v>
      </c>
      <c r="J1947" s="356">
        <f t="shared" si="5137"/>
        <v>-4.399999999998272</v>
      </c>
      <c r="K1947" s="356">
        <f t="shared" si="5138"/>
        <v>-76.700000000005275</v>
      </c>
      <c r="L1947" s="356">
        <f t="shared" si="5139"/>
        <v>0.42617664619888623</v>
      </c>
      <c r="M1947" s="356">
        <f t="shared" si="5140"/>
        <v>0.62857142857118176</v>
      </c>
      <c r="N1947" s="361" t="str">
        <f t="shared" si="5141"/>
        <v>ATENÇÃO</v>
      </c>
      <c r="O1947" s="361" t="str">
        <f t="shared" si="5142"/>
        <v>ATENÇÃO</v>
      </c>
      <c r="P1947" s="361" t="str">
        <f t="shared" si="5143"/>
        <v>COND. MIN.</v>
      </c>
      <c r="Q1947" s="361" t="str">
        <f t="shared" si="4971"/>
        <v>COND. MIN.</v>
      </c>
      <c r="R1947" s="625"/>
      <c r="S1947" s="625"/>
      <c r="T1947" s="625"/>
      <c r="U1947" s="625"/>
      <c r="V1947" s="356">
        <f t="shared" si="4972"/>
        <v>4.8399999737739563</v>
      </c>
      <c r="W1947" s="356">
        <f t="shared" si="4973"/>
        <v>-30.330000002868474</v>
      </c>
      <c r="X1947" s="361" t="str">
        <f t="shared" si="5144"/>
        <v>NORTE</v>
      </c>
      <c r="Y1947" s="361" t="str">
        <f t="shared" si="5145"/>
        <v>OESTE</v>
      </c>
      <c r="Z1947" s="361" t="str">
        <f t="shared" si="5146"/>
        <v>NOROESTE</v>
      </c>
      <c r="AA1947" s="358">
        <f t="shared" si="4977"/>
        <v>0.98762618039726469</v>
      </c>
      <c r="AB1947" s="359">
        <f t="shared" si="5147"/>
        <v>80.977261656015827</v>
      </c>
      <c r="AC1947" s="360"/>
    </row>
    <row r="1948" spans="1:29" ht="17.25" customHeight="1" x14ac:dyDescent="0.25">
      <c r="A1948" s="434" t="str">
        <f t="shared" si="5148"/>
        <v>MS 403</v>
      </c>
      <c r="B1948" s="665"/>
      <c r="C1948" s="665"/>
      <c r="D1948" s="346">
        <f t="shared" si="4963"/>
        <v>42419</v>
      </c>
      <c r="E1948" s="347">
        <v>7161851.7098000003</v>
      </c>
      <c r="F1948" s="348">
        <v>665776.50219999999</v>
      </c>
      <c r="G1948" s="348">
        <v>907.47900000000004</v>
      </c>
      <c r="H1948" s="355">
        <f t="shared" si="5135"/>
        <v>1.059292219531603</v>
      </c>
      <c r="I1948" s="356">
        <f t="shared" si="5136"/>
        <v>31.77270527001248</v>
      </c>
      <c r="J1948" s="356">
        <f t="shared" si="5137"/>
        <v>-0.19999999999527063</v>
      </c>
      <c r="K1948" s="356">
        <f t="shared" si="5138"/>
        <v>-76.900000000000546</v>
      </c>
      <c r="L1948" s="356">
        <f t="shared" si="5139"/>
        <v>0.15132745993308613</v>
      </c>
      <c r="M1948" s="356">
        <f t="shared" si="5140"/>
        <v>2.8571428570752948E-2</v>
      </c>
      <c r="N1948" s="361" t="str">
        <f t="shared" si="5141"/>
        <v>OK</v>
      </c>
      <c r="O1948" s="361" t="str">
        <f t="shared" si="5142"/>
        <v>OK</v>
      </c>
      <c r="P1948" s="361" t="str">
        <f t="shared" si="5143"/>
        <v>COND. MIN.</v>
      </c>
      <c r="Q1948" s="361" t="str">
        <f t="shared" si="4971"/>
        <v>COND. MIN.</v>
      </c>
      <c r="R1948" s="625"/>
      <c r="S1948" s="625"/>
      <c r="T1948" s="625"/>
      <c r="U1948" s="625"/>
      <c r="V1948" s="356">
        <f t="shared" si="4972"/>
        <v>4.980000015348196</v>
      </c>
      <c r="W1948" s="356">
        <f t="shared" si="4973"/>
        <v>-31.380000000353903</v>
      </c>
      <c r="X1948" s="361" t="str">
        <f t="shared" si="5144"/>
        <v>NORTE</v>
      </c>
      <c r="Y1948" s="361" t="str">
        <f t="shared" si="5145"/>
        <v>OESTE</v>
      </c>
      <c r="Z1948" s="361" t="str">
        <f t="shared" si="5146"/>
        <v>NOROESTE</v>
      </c>
      <c r="AA1948" s="358">
        <f t="shared" si="4977"/>
        <v>0.9877242681775259</v>
      </c>
      <c r="AB1948" s="359">
        <f t="shared" si="5147"/>
        <v>81.013168412011908</v>
      </c>
      <c r="AC1948" s="360"/>
    </row>
    <row r="1949" spans="1:29" ht="17.25" customHeight="1" x14ac:dyDescent="0.25">
      <c r="A1949" s="434" t="str">
        <f t="shared" si="5148"/>
        <v>MS 403</v>
      </c>
      <c r="B1949" s="665"/>
      <c r="C1949" s="665"/>
      <c r="D1949" s="346">
        <f t="shared" si="4963"/>
        <v>42426</v>
      </c>
      <c r="E1949" s="347">
        <v>7161851.6918000001</v>
      </c>
      <c r="F1949" s="348">
        <v>665776.47169999999</v>
      </c>
      <c r="G1949" s="348">
        <v>907.43700000000001</v>
      </c>
      <c r="H1949" s="355">
        <f t="shared" si="5135"/>
        <v>3.5415392207837599</v>
      </c>
      <c r="I1949" s="356">
        <f t="shared" si="5136"/>
        <v>34.57654262614443</v>
      </c>
      <c r="J1949" s="356">
        <f t="shared" si="5137"/>
        <v>-4.2000000000030013</v>
      </c>
      <c r="K1949" s="356">
        <f t="shared" si="5138"/>
        <v>-81.100000000003547</v>
      </c>
      <c r="L1949" s="356">
        <f t="shared" si="5139"/>
        <v>0.50593417439767996</v>
      </c>
      <c r="M1949" s="356">
        <f t="shared" si="5140"/>
        <v>0.60000000000042875</v>
      </c>
      <c r="N1949" s="361" t="str">
        <f t="shared" si="5141"/>
        <v>ATENÇÃO</v>
      </c>
      <c r="O1949" s="361" t="str">
        <f t="shared" si="5142"/>
        <v>ATENÇÃO</v>
      </c>
      <c r="P1949" s="361" t="str">
        <f t="shared" si="5143"/>
        <v>COND. MIN.</v>
      </c>
      <c r="Q1949" s="361" t="str">
        <f t="shared" si="4971"/>
        <v>COND. MIN.</v>
      </c>
      <c r="R1949" s="625"/>
      <c r="S1949" s="625"/>
      <c r="T1949" s="625"/>
      <c r="U1949" s="625"/>
      <c r="V1949" s="356">
        <f t="shared" si="4972"/>
        <v>3.1799999997019768</v>
      </c>
      <c r="W1949" s="356">
        <f t="shared" si="4973"/>
        <v>-34.429999999701977</v>
      </c>
      <c r="X1949" s="361" t="str">
        <f t="shared" si="5144"/>
        <v>NORTE</v>
      </c>
      <c r="Y1949" s="361" t="str">
        <f t="shared" si="5145"/>
        <v>OESTE</v>
      </c>
      <c r="Z1949" s="361" t="str">
        <f t="shared" si="5146"/>
        <v>NOROESTE</v>
      </c>
      <c r="AA1949" s="358">
        <f t="shared" si="4977"/>
        <v>0.99566223250433783</v>
      </c>
      <c r="AB1949" s="359">
        <f t="shared" si="5147"/>
        <v>84.661393887967321</v>
      </c>
      <c r="AC1949" s="360"/>
    </row>
    <row r="1950" spans="1:29" ht="17.25" customHeight="1" x14ac:dyDescent="0.25">
      <c r="A1950" s="434" t="str">
        <f t="shared" si="5148"/>
        <v>MS 403</v>
      </c>
      <c r="B1950" s="661">
        <f t="shared" ref="B1950:B1953" si="5149">IF(A1949=A1950,B1949+1,1)</f>
        <v>1</v>
      </c>
      <c r="C1950" s="661" t="str">
        <f t="shared" ref="C1950:C1953" si="5150">A1950&amp;"-"&amp;B1950</f>
        <v>MS 403-1</v>
      </c>
      <c r="D1950" s="346">
        <f t="shared" si="4963"/>
        <v>42433</v>
      </c>
      <c r="E1950" s="347">
        <v>7161851.6923000002</v>
      </c>
      <c r="F1950" s="348">
        <v>665776.47400000005</v>
      </c>
      <c r="G1950" s="348">
        <v>907.40899999999999</v>
      </c>
      <c r="H1950" s="355">
        <f t="shared" si="5135"/>
        <v>0.23537205264695704</v>
      </c>
      <c r="I1950" s="356">
        <f t="shared" si="5136"/>
        <v>34.352189154136077</v>
      </c>
      <c r="J1950" s="356">
        <f t="shared" si="5137"/>
        <v>-2.8000000000020009</v>
      </c>
      <c r="K1950" s="356">
        <f t="shared" si="5138"/>
        <v>-83.900000000005548</v>
      </c>
      <c r="L1950" s="356">
        <f>H1950/(D1950-D1949)</f>
        <v>3.362457894956529E-2</v>
      </c>
      <c r="M1950" s="356">
        <f>ABS(J1950/(D1950-D1949))</f>
        <v>0.40000000000028585</v>
      </c>
      <c r="N1950" s="361" t="str">
        <f t="shared" si="5141"/>
        <v>OK</v>
      </c>
      <c r="O1950" s="361" t="str">
        <f t="shared" si="5142"/>
        <v>ATENÇÃO</v>
      </c>
      <c r="P1950" s="361" t="str">
        <f t="shared" si="5143"/>
        <v>COND. MIN.</v>
      </c>
      <c r="Q1950" s="361" t="str">
        <f t="shared" si="4971"/>
        <v>COND. MIN.</v>
      </c>
      <c r="R1950" s="625"/>
      <c r="S1950" s="625"/>
      <c r="T1950" s="625"/>
      <c r="U1950" s="625"/>
      <c r="V1950" s="356">
        <f t="shared" si="4972"/>
        <v>3.2300000078976154</v>
      </c>
      <c r="W1950" s="356">
        <f t="shared" si="4973"/>
        <v>-34.199999994598329</v>
      </c>
      <c r="X1950" s="361" t="str">
        <f t="shared" si="5144"/>
        <v>NORTE</v>
      </c>
      <c r="Y1950" s="361" t="str">
        <f t="shared" si="5145"/>
        <v>OESTE</v>
      </c>
      <c r="Z1950" s="361" t="str">
        <f t="shared" si="5146"/>
        <v>NOROESTE</v>
      </c>
      <c r="AA1950" s="358">
        <f t="shared" si="4977"/>
        <v>0.99563318777292575</v>
      </c>
      <c r="AB1950" s="359">
        <f t="shared" si="5147"/>
        <v>84.643537658601929</v>
      </c>
      <c r="AC1950" s="360"/>
    </row>
    <row r="1951" spans="1:29" ht="17.25" customHeight="1" x14ac:dyDescent="0.25">
      <c r="A1951" s="434" t="str">
        <f t="shared" si="5148"/>
        <v>MS 403</v>
      </c>
      <c r="B1951" s="661">
        <f t="shared" si="5149"/>
        <v>2</v>
      </c>
      <c r="C1951" s="661" t="str">
        <f t="shared" si="5150"/>
        <v>MS 403-2</v>
      </c>
      <c r="D1951" s="346">
        <f t="shared" si="4963"/>
        <v>42440</v>
      </c>
      <c r="E1951" s="347">
        <v>7161851.6830000002</v>
      </c>
      <c r="F1951" s="348">
        <v>665776.4791</v>
      </c>
      <c r="G1951" s="348">
        <v>907.41200000000003</v>
      </c>
      <c r="H1951" s="355">
        <f t="shared" si="5135"/>
        <v>1.0606601724383657</v>
      </c>
      <c r="I1951" s="356">
        <f t="shared" si="5136"/>
        <v>33.768418677596109</v>
      </c>
      <c r="J1951" s="356">
        <f t="shared" si="5137"/>
        <v>0.30000000000427463</v>
      </c>
      <c r="K1951" s="356">
        <f t="shared" si="5138"/>
        <v>-83.600000000001273</v>
      </c>
      <c r="L1951" s="356">
        <f>H1951/(D1951-D1950)</f>
        <v>0.1515228817769094</v>
      </c>
      <c r="M1951" s="356">
        <f>ABS(J1951/(D1951-D1950))</f>
        <v>4.2857142857753515E-2</v>
      </c>
      <c r="N1951" s="361" t="str">
        <f t="shared" si="5141"/>
        <v>OK</v>
      </c>
      <c r="O1951" s="361" t="str">
        <f t="shared" si="5142"/>
        <v>OK</v>
      </c>
      <c r="P1951" s="361" t="str">
        <f t="shared" si="5143"/>
        <v>COND. MIN.</v>
      </c>
      <c r="Q1951" s="361" t="str">
        <f t="shared" si="4971"/>
        <v>COND. MIN.</v>
      </c>
      <c r="R1951" s="625"/>
      <c r="S1951" s="625"/>
      <c r="T1951" s="625"/>
      <c r="U1951" s="625"/>
      <c r="V1951" s="356">
        <f t="shared" si="4972"/>
        <v>2.3000000044703484</v>
      </c>
      <c r="W1951" s="356">
        <f t="shared" si="4973"/>
        <v>-33.689999999478459</v>
      </c>
      <c r="X1951" s="361" t="str">
        <f t="shared" si="5144"/>
        <v>NORTE</v>
      </c>
      <c r="Y1951" s="361" t="str">
        <f t="shared" si="5145"/>
        <v>OESTE</v>
      </c>
      <c r="Z1951" s="361" t="str">
        <f t="shared" si="5146"/>
        <v>NOROESTE</v>
      </c>
      <c r="AA1951" s="358">
        <f t="shared" si="4977"/>
        <v>0.99763103346165216</v>
      </c>
      <c r="AB1951" s="359">
        <f t="shared" si="5147"/>
        <v>86.05540094412477</v>
      </c>
      <c r="AC1951" s="360"/>
    </row>
    <row r="1952" spans="1:29" ht="17.25" customHeight="1" x14ac:dyDescent="0.25">
      <c r="A1952" s="434" t="str">
        <f t="shared" si="5148"/>
        <v>MS 403</v>
      </c>
      <c r="B1952" s="661">
        <f t="shared" si="5149"/>
        <v>3</v>
      </c>
      <c r="C1952" s="661" t="str">
        <f t="shared" si="5150"/>
        <v>MS 403-3</v>
      </c>
      <c r="D1952" s="346">
        <f t="shared" si="4963"/>
        <v>42447</v>
      </c>
      <c r="E1952" s="347">
        <v>7161851.693</v>
      </c>
      <c r="F1952" s="348">
        <v>665776.46909999999</v>
      </c>
      <c r="G1952" s="348">
        <v>907.39200000000005</v>
      </c>
      <c r="H1952" s="355">
        <f t="shared" si="5135"/>
        <v>1.4142135472265716</v>
      </c>
      <c r="I1952" s="356">
        <f t="shared" si="5136"/>
        <v>34.846608155033017</v>
      </c>
      <c r="J1952" s="356">
        <f t="shared" si="5137"/>
        <v>-1.999999999998181</v>
      </c>
      <c r="K1952" s="356">
        <f t="shared" si="5138"/>
        <v>-85.599999999999454</v>
      </c>
      <c r="L1952" s="356">
        <f t="shared" si="5139"/>
        <v>0.20203050674665307</v>
      </c>
      <c r="M1952" s="356">
        <f t="shared" si="5140"/>
        <v>0.28571428571402585</v>
      </c>
      <c r="N1952" s="361" t="str">
        <f t="shared" si="5141"/>
        <v>OK</v>
      </c>
      <c r="O1952" s="361" t="str">
        <f t="shared" si="5142"/>
        <v>ATENÇÃO</v>
      </c>
      <c r="P1952" s="361" t="str">
        <f t="shared" si="5143"/>
        <v>COND. MIN.</v>
      </c>
      <c r="Q1952" s="361" t="str">
        <f t="shared" si="4971"/>
        <v>COND. MIN.</v>
      </c>
      <c r="R1952" s="625"/>
      <c r="S1952" s="625"/>
      <c r="T1952" s="625"/>
      <c r="U1952" s="625"/>
      <c r="V1952" s="356">
        <f t="shared" si="4972"/>
        <v>3.2999999821186066</v>
      </c>
      <c r="W1952" s="356">
        <f t="shared" si="4973"/>
        <v>-34.690000000409782</v>
      </c>
      <c r="X1952" s="361" t="str">
        <f t="shared" si="5144"/>
        <v>NORTE</v>
      </c>
      <c r="Y1952" s="361" t="str">
        <f t="shared" si="5145"/>
        <v>OESTE</v>
      </c>
      <c r="Z1952" s="361" t="str">
        <f t="shared" si="5146"/>
        <v>NOROESTE</v>
      </c>
      <c r="AA1952" s="358">
        <f t="shared" si="4977"/>
        <v>0.99540889526542309</v>
      </c>
      <c r="AB1952" s="359">
        <f t="shared" si="5147"/>
        <v>84.507595326647007</v>
      </c>
      <c r="AC1952" s="360"/>
    </row>
    <row r="1953" spans="1:29" ht="17.25" customHeight="1" x14ac:dyDescent="0.25">
      <c r="A1953" s="434" t="str">
        <f t="shared" si="5148"/>
        <v>MS 403</v>
      </c>
      <c r="B1953" s="661">
        <f t="shared" si="5149"/>
        <v>4</v>
      </c>
      <c r="C1953" s="661" t="str">
        <f t="shared" si="5150"/>
        <v>MS 403-4</v>
      </c>
      <c r="D1953" s="346">
        <f>D165</f>
        <v>42461</v>
      </c>
      <c r="E1953" s="347">
        <v>7161851.7028999999</v>
      </c>
      <c r="F1953" s="348">
        <v>665776.45959999994</v>
      </c>
      <c r="G1953" s="348">
        <v>907.37699999999995</v>
      </c>
      <c r="H1953" s="355">
        <f t="shared" si="5135"/>
        <v>1.3720787141032262</v>
      </c>
      <c r="I1953" s="356">
        <f t="shared" si="5136"/>
        <v>35.897265914575833</v>
      </c>
      <c r="J1953" s="356">
        <f t="shared" si="5137"/>
        <v>-1.5000000000100044</v>
      </c>
      <c r="K1953" s="356">
        <f t="shared" si="5138"/>
        <v>-87.100000000009459</v>
      </c>
      <c r="L1953" s="356">
        <f>H1953/(D1953-D1952)</f>
        <v>9.8005622435944725E-2</v>
      </c>
      <c r="M1953" s="356">
        <f>ABS(J1953/(D1953-D1952))</f>
        <v>0.10714285714357175</v>
      </c>
      <c r="N1953" s="361" t="str">
        <f t="shared" si="5141"/>
        <v>OK</v>
      </c>
      <c r="O1953" s="361" t="str">
        <f t="shared" si="5142"/>
        <v>OK</v>
      </c>
      <c r="P1953" s="361" t="str">
        <f t="shared" si="5143"/>
        <v>COND. MIN.</v>
      </c>
      <c r="Q1953" s="361" t="str">
        <f t="shared" si="4971"/>
        <v>COND. MIN.</v>
      </c>
      <c r="R1953" s="625"/>
      <c r="S1953" s="625"/>
      <c r="T1953" s="625"/>
      <c r="U1953" s="625"/>
      <c r="V1953" s="356">
        <f t="shared" si="4972"/>
        <v>4.2899999767541885</v>
      </c>
      <c r="W1953" s="356">
        <f t="shared" si="4973"/>
        <v>-35.640000004786998</v>
      </c>
      <c r="X1953" s="361" t="str">
        <f t="shared" si="5144"/>
        <v>NORTE</v>
      </c>
      <c r="Y1953" s="361" t="str">
        <f t="shared" si="5145"/>
        <v>OESTE</v>
      </c>
      <c r="Z1953" s="361" t="str">
        <f t="shared" si="5146"/>
        <v>NOROESTE</v>
      </c>
      <c r="AA1953" s="358">
        <f t="shared" si="4977"/>
        <v>0.99275766016713096</v>
      </c>
      <c r="AB1953" s="359">
        <f t="shared" si="5147"/>
        <v>83.100151775891604</v>
      </c>
      <c r="AC1953" s="360"/>
    </row>
    <row r="1954" spans="1:29" ht="17.25" customHeight="1" x14ac:dyDescent="0.25">
      <c r="A1954" s="438"/>
      <c r="B1954" s="665"/>
      <c r="C1954" s="665"/>
      <c r="D1954" s="393"/>
      <c r="E1954" s="381"/>
      <c r="F1954" s="382"/>
      <c r="G1954" s="382"/>
      <c r="H1954" s="439"/>
      <c r="I1954" s="383"/>
      <c r="J1954" s="383"/>
      <c r="K1954" s="383"/>
      <c r="L1954" s="383"/>
      <c r="M1954" s="383"/>
      <c r="N1954" s="384"/>
      <c r="O1954" s="384"/>
      <c r="P1954" s="384"/>
      <c r="Q1954" s="384"/>
      <c r="R1954" s="354"/>
      <c r="S1954" s="354"/>
      <c r="T1954" s="354"/>
      <c r="U1954" s="354"/>
      <c r="V1954" s="383"/>
      <c r="W1954" s="383"/>
      <c r="X1954" s="384"/>
      <c r="Y1954" s="384"/>
      <c r="Z1954" s="384"/>
      <c r="AA1954" s="383"/>
      <c r="AB1954" s="435"/>
      <c r="AC1954" s="451"/>
    </row>
    <row r="1955" spans="1:29" ht="17.25" customHeight="1" x14ac:dyDescent="0.25">
      <c r="A1955" s="434" t="s">
        <v>389</v>
      </c>
      <c r="B1955" s="665"/>
      <c r="C1955" s="665"/>
      <c r="D1955" s="346">
        <f>D167</f>
        <v>42468</v>
      </c>
      <c r="E1955" s="622">
        <v>7161851.8218999999</v>
      </c>
      <c r="F1955" s="622">
        <v>665776.5821</v>
      </c>
      <c r="G1955" s="631">
        <v>907.27099999999996</v>
      </c>
      <c r="H1955" s="349"/>
      <c r="I1955" s="349"/>
      <c r="J1955" s="349"/>
      <c r="K1955" s="349"/>
      <c r="L1955" s="349"/>
      <c r="M1955" s="349"/>
      <c r="N1955" s="349"/>
      <c r="O1955" s="349"/>
      <c r="P1955" s="349"/>
      <c r="Q1955" s="349"/>
      <c r="R1955" s="354"/>
      <c r="S1955" s="354"/>
      <c r="T1955" s="354"/>
      <c r="U1955" s="354"/>
      <c r="V1955" s="383"/>
      <c r="W1955" s="383"/>
      <c r="X1955" s="384"/>
      <c r="Y1955" s="384"/>
      <c r="Z1955" s="384"/>
      <c r="AA1955" s="383"/>
      <c r="AB1955" s="435"/>
      <c r="AC1955" s="451"/>
    </row>
    <row r="1956" spans="1:29" ht="17.25" customHeight="1" x14ac:dyDescent="0.25">
      <c r="A1956" s="434" t="str">
        <f t="shared" si="5148"/>
        <v>MS 403 A</v>
      </c>
      <c r="B1956" s="665"/>
      <c r="C1956" s="665"/>
      <c r="D1956" s="346">
        <f>D168</f>
        <v>42475</v>
      </c>
      <c r="E1956" s="622">
        <v>7161851.8764000004</v>
      </c>
      <c r="F1956" s="622">
        <v>665776.6165</v>
      </c>
      <c r="G1956" s="631">
        <v>907.22199999999998</v>
      </c>
      <c r="H1956" s="355">
        <f t="shared" ref="H1956" si="5151">SQRT((E1956-E1955)^2+(F1956-F1955)^2)*100</f>
        <v>6.4448507045379371</v>
      </c>
      <c r="I1956" s="356">
        <f>SQRT((E1956-$E$1955)^2+(F1956-$F$1955)^2)*100</f>
        <v>6.4448507045379371</v>
      </c>
      <c r="J1956" s="356">
        <f t="shared" ref="J1956" si="5152">(G1956-G1955)*100</f>
        <v>-4.8999999999978172</v>
      </c>
      <c r="K1956" s="356">
        <f>(G1956-$G$1955)*100</f>
        <v>-4.8999999999978172</v>
      </c>
      <c r="L1956" s="356">
        <f t="shared" ref="L1956" si="5153">H1956/(D1956-D1955)</f>
        <v>0.92069295779113391</v>
      </c>
      <c r="M1956" s="356">
        <f t="shared" ref="M1956" si="5154">ABS(J1956/(D1956-D1955))</f>
        <v>0.6999999999996882</v>
      </c>
      <c r="N1956" s="361" t="str">
        <f t="shared" ref="N1956" si="5155">IF(L1956&lt;=0.25,"OK",IF(AND(0.25&lt;L1956,L1956&lt;=1),"ATENÇÃO",IF(AND(1&lt;L1956,L1956&lt;=4),"ALERTA",IF(AND(4&lt;L1956,L1956&lt;=14),"INTERVENÇÃO","PARALISAÇÃO"))))</f>
        <v>ATENÇÃO</v>
      </c>
      <c r="O1956" s="361" t="str">
        <f t="shared" ref="O1956" si="5156">IF(M1956&lt;=0.25,"OK",IF(AND(0.25&lt;M1956,M1956&lt;=1),"ATENÇÃO",IF(AND(1&lt;M1956,M1956&lt;=4),"ALERTA",IF(AND(4&lt;M1956,M1956&lt;=14),"INTERVENÇÃO","PARALISAÇÃO"))))</f>
        <v>ATENÇÃO</v>
      </c>
      <c r="P1956" s="361" t="str">
        <f t="shared" si="5143"/>
        <v>COND. MIN.</v>
      </c>
      <c r="Q1956" s="361" t="str">
        <f t="shared" ref="Q1956:Q1984" si="5157">IF(M1956&lt;=2,"COND. MIN.",IF(AND(2&lt;M1956, M1956&lt;=4),"ATENÇÃO",IF(AND(4&lt;M1956, M1956&lt;=10),"ALERTA","INTERVENÇÃO")))</f>
        <v>COND. MIN.</v>
      </c>
      <c r="R1956" s="625"/>
      <c r="S1956" s="625"/>
      <c r="T1956" s="625"/>
      <c r="U1956" s="625"/>
      <c r="V1956" s="356">
        <f>(E1956-$E$1955)*100</f>
        <v>5.4500000551342964</v>
      </c>
      <c r="W1956" s="356">
        <f>(F1956-$F$1955)*100</f>
        <v>3.4400000004097819</v>
      </c>
      <c r="X1956" s="361" t="str">
        <f t="shared" si="5144"/>
        <v>NORTE</v>
      </c>
      <c r="Y1956" s="361" t="str">
        <f t="shared" si="5145"/>
        <v>LESTE</v>
      </c>
      <c r="Z1956" s="361" t="str">
        <f t="shared" si="5146"/>
        <v>NORDESTE</v>
      </c>
      <c r="AA1956" s="358">
        <f t="shared" ref="AA1956:AA1984" si="5158">ABS(ROUND(W1956,2)/ROUND(I1956,2))</f>
        <v>0.53416149068322982</v>
      </c>
      <c r="AB1956" s="359">
        <f t="shared" ref="AB1956" si="5159">DEGREES(ASIN(AA1956))</f>
        <v>32.287063632041828</v>
      </c>
      <c r="AC1956" s="678" t="s">
        <v>408</v>
      </c>
    </row>
    <row r="1957" spans="1:29" ht="17.25" customHeight="1" x14ac:dyDescent="0.25">
      <c r="A1957" s="434" t="str">
        <f t="shared" si="5148"/>
        <v>MS 403 A</v>
      </c>
      <c r="B1957" s="665"/>
      <c r="C1957" s="665"/>
      <c r="D1957" s="346">
        <f>D169</f>
        <v>42482</v>
      </c>
      <c r="E1957" s="622">
        <v>7161851.8455999997</v>
      </c>
      <c r="F1957" s="622">
        <v>665776.55579999997</v>
      </c>
      <c r="G1957" s="631">
        <v>907.20100000000002</v>
      </c>
      <c r="H1957" s="355">
        <f t="shared" ref="H1957:H1958" si="5160">SQRT((E1957-E1956)^2+(F1957-F1956)^2)*100</f>
        <v>6.8067099621201272</v>
      </c>
      <c r="I1957" s="356">
        <f t="shared" ref="I1957:I1958" si="5161">SQRT((E1957-$E$1955)^2+(F1957-$F$1955)^2)*100</f>
        <v>3.5403107085544581</v>
      </c>
      <c r="J1957" s="356">
        <f t="shared" ref="J1957:J1958" si="5162">(G1957-G1956)*100</f>
        <v>-2.0999999999958163</v>
      </c>
      <c r="K1957" s="356">
        <f t="shared" ref="K1957:K1958" si="5163">(G1957-$G$1955)*100</f>
        <v>-6.9999999999936335</v>
      </c>
      <c r="L1957" s="356">
        <f t="shared" ref="L1957:L1958" si="5164">H1957/(D1957-D1956)</f>
        <v>0.97238713744573246</v>
      </c>
      <c r="M1957" s="356">
        <f t="shared" ref="M1957:M1958" si="5165">ABS(J1957/(D1957-D1956))</f>
        <v>0.29999999999940236</v>
      </c>
      <c r="N1957" s="361" t="str">
        <f t="shared" ref="N1957:N1958" si="5166">IF(L1957&lt;=0.25,"OK",IF(AND(0.25&lt;L1957,L1957&lt;=1),"ATENÇÃO",IF(AND(1&lt;L1957,L1957&lt;=4),"ALERTA",IF(AND(4&lt;L1957,L1957&lt;=14),"INTERVENÇÃO","PARALISAÇÃO"))))</f>
        <v>ATENÇÃO</v>
      </c>
      <c r="O1957" s="361" t="str">
        <f t="shared" ref="O1957:O1958" si="5167">IF(M1957&lt;=0.25,"OK",IF(AND(0.25&lt;M1957,M1957&lt;=1),"ATENÇÃO",IF(AND(1&lt;M1957,M1957&lt;=4),"ALERTA",IF(AND(4&lt;M1957,M1957&lt;=14),"INTERVENÇÃO","PARALISAÇÃO"))))</f>
        <v>ATENÇÃO</v>
      </c>
      <c r="P1957" s="361" t="str">
        <f t="shared" si="5143"/>
        <v>COND. MIN.</v>
      </c>
      <c r="Q1957" s="361" t="str">
        <f t="shared" si="5157"/>
        <v>COND. MIN.</v>
      </c>
      <c r="R1957" s="625"/>
      <c r="S1957" s="625"/>
      <c r="T1957" s="625"/>
      <c r="U1957" s="625"/>
      <c r="V1957" s="356">
        <f t="shared" ref="V1957:V1984" si="5168">(E1957-$E$1955)*100</f>
        <v>2.3699999786913395</v>
      </c>
      <c r="W1957" s="356">
        <f t="shared" ref="W1957:W1984" si="5169">(F1957-$F$1955)*100</f>
        <v>-2.630000002682209</v>
      </c>
      <c r="X1957" s="361" t="str">
        <f t="shared" ref="X1957:X1984" si="5170">IF(V1957&gt;0,"NORTE","SUL")</f>
        <v>NORTE</v>
      </c>
      <c r="Y1957" s="361" t="str">
        <f t="shared" ref="Y1957:Y1984" si="5171">IF(W1957&gt;0,"LESTE","OESTE")</f>
        <v>OESTE</v>
      </c>
      <c r="Z1957" s="361" t="str">
        <f t="shared" ref="Z1957:Z1984" si="5172">IF(AND(X1957="SUL", Y1957="LESTE"),"SUDESTE", IF(AND(X1957="SUL", Y1957="OESTE"), "SUDOESTE", IF(AND(X1957="NORTE", Y1957="LESTE"), "NORDESTE", "NOROESTE")))</f>
        <v>NOROESTE</v>
      </c>
      <c r="AA1957" s="358">
        <f t="shared" si="5158"/>
        <v>0.74293785310734461</v>
      </c>
      <c r="AB1957" s="359">
        <f t="shared" ref="AB1957:AB1984" si="5173">DEGREES(ASIN(AA1957))</f>
        <v>47.982280578472341</v>
      </c>
      <c r="AC1957" s="360"/>
    </row>
    <row r="1958" spans="1:29" ht="17.25" customHeight="1" x14ac:dyDescent="0.25">
      <c r="A1958" s="434" t="str">
        <f t="shared" si="5148"/>
        <v>MS 403 A</v>
      </c>
      <c r="B1958" s="665"/>
      <c r="C1958" s="665"/>
      <c r="D1958" s="633">
        <v>42496</v>
      </c>
      <c r="E1958" s="635">
        <v>7161851.8350999998</v>
      </c>
      <c r="F1958" s="635">
        <v>665776.58770000003</v>
      </c>
      <c r="G1958" s="623">
        <v>907.16399999999999</v>
      </c>
      <c r="H1958" s="355">
        <f t="shared" si="5160"/>
        <v>3.3583626975860752</v>
      </c>
      <c r="I1958" s="356">
        <f t="shared" si="5161"/>
        <v>1.433875861025151</v>
      </c>
      <c r="J1958" s="356">
        <f t="shared" si="5162"/>
        <v>-3.7000000000034561</v>
      </c>
      <c r="K1958" s="356">
        <f t="shared" si="5163"/>
        <v>-10.69999999999709</v>
      </c>
      <c r="L1958" s="356">
        <f t="shared" si="5164"/>
        <v>0.2398830498275768</v>
      </c>
      <c r="M1958" s="356">
        <f t="shared" si="5165"/>
        <v>0.26428571428596115</v>
      </c>
      <c r="N1958" s="361" t="str">
        <f t="shared" si="5166"/>
        <v>OK</v>
      </c>
      <c r="O1958" s="361" t="str">
        <f t="shared" si="5167"/>
        <v>ATENÇÃO</v>
      </c>
      <c r="P1958" s="361" t="str">
        <f t="shared" si="5143"/>
        <v>COND. MIN.</v>
      </c>
      <c r="Q1958" s="361" t="str">
        <f t="shared" si="5157"/>
        <v>COND. MIN.</v>
      </c>
      <c r="R1958" s="625"/>
      <c r="S1958" s="625"/>
      <c r="T1958" s="625"/>
      <c r="U1958" s="625"/>
      <c r="V1958" s="356">
        <f t="shared" si="5168"/>
        <v>1.3199999928474426</v>
      </c>
      <c r="W1958" s="356">
        <f t="shared" si="5169"/>
        <v>0.56000000331550837</v>
      </c>
      <c r="X1958" s="361" t="str">
        <f t="shared" si="5170"/>
        <v>NORTE</v>
      </c>
      <c r="Y1958" s="361" t="str">
        <f t="shared" si="5171"/>
        <v>LESTE</v>
      </c>
      <c r="Z1958" s="361" t="str">
        <f t="shared" si="5172"/>
        <v>NORDESTE</v>
      </c>
      <c r="AA1958" s="358">
        <f t="shared" si="5158"/>
        <v>0.39160839160839167</v>
      </c>
      <c r="AB1958" s="359">
        <f t="shared" si="5173"/>
        <v>23.054615304251914</v>
      </c>
      <c r="AC1958" s="360"/>
    </row>
    <row r="1959" spans="1:29" ht="17.25" customHeight="1" x14ac:dyDescent="0.25">
      <c r="A1959" s="434" t="str">
        <f t="shared" si="5148"/>
        <v>MS 403 A</v>
      </c>
      <c r="B1959" s="665"/>
      <c r="C1959" s="665"/>
      <c r="D1959" s="346"/>
      <c r="E1959" s="347"/>
      <c r="F1959" s="348"/>
      <c r="G1959" s="348"/>
      <c r="H1959" s="355">
        <f t="shared" si="5135"/>
        <v>719273106.49470747</v>
      </c>
      <c r="I1959" s="356">
        <f t="shared" si="5136"/>
        <v>719273091.17308056</v>
      </c>
      <c r="J1959" s="356">
        <f t="shared" si="5137"/>
        <v>-90716.4</v>
      </c>
      <c r="K1959" s="356">
        <f t="shared" si="5138"/>
        <v>-90824.8</v>
      </c>
      <c r="L1959" s="356">
        <f t="shared" si="5139"/>
        <v>-16925.666097861151</v>
      </c>
      <c r="M1959" s="356">
        <f t="shared" si="5140"/>
        <v>2.1347044427710844</v>
      </c>
      <c r="N1959" s="361" t="str">
        <f t="shared" ref="N1959:N1984" si="5174">IF(L1959&lt;=0.25,"OK",IF(AND(0.25&lt;L1959,L1959&lt;=1),"ATENÇÃO",IF(AND(1&lt;L1959,L1959&lt;=4),"ALERTA",IF(AND(4&lt;L1959,L1959&lt;=14),"INTERVENÇÃO","PARALISAÇÃO"))))</f>
        <v>OK</v>
      </c>
      <c r="O1959" s="361" t="str">
        <f t="shared" ref="O1959:O1984" si="5175">IF(M1959&lt;=0.25,"OK",IF(AND(0.25&lt;M1959,M1959&lt;=1),"ATENÇÃO",IF(AND(1&lt;M1959,M1959&lt;=4),"ALERTA",IF(AND(4&lt;M1959,M1959&lt;=14),"INTERVENÇÃO","PARALISAÇÃO"))))</f>
        <v>ALERTA</v>
      </c>
      <c r="P1959" s="361" t="str">
        <f t="shared" si="5143"/>
        <v>COND. MIN.</v>
      </c>
      <c r="Q1959" s="361" t="str">
        <f t="shared" si="5157"/>
        <v>ATENÇÃO</v>
      </c>
      <c r="R1959" s="625"/>
      <c r="S1959" s="625"/>
      <c r="T1959" s="625"/>
      <c r="U1959" s="625"/>
      <c r="V1959" s="356">
        <f t="shared" si="5168"/>
        <v>-716185182.18999994</v>
      </c>
      <c r="W1959" s="356">
        <f t="shared" si="5169"/>
        <v>-66577658.210000001</v>
      </c>
      <c r="X1959" s="361" t="str">
        <f t="shared" si="5170"/>
        <v>SUL</v>
      </c>
      <c r="Y1959" s="361" t="str">
        <f t="shared" si="5171"/>
        <v>OESTE</v>
      </c>
      <c r="Z1959" s="361" t="str">
        <f t="shared" si="5172"/>
        <v>SUDOESTE</v>
      </c>
      <c r="AA1959" s="358">
        <f t="shared" si="5158"/>
        <v>9.2562420348162852E-2</v>
      </c>
      <c r="AB1959" s="359">
        <f t="shared" si="5173"/>
        <v>5.3110385068703678</v>
      </c>
      <c r="AC1959" s="360"/>
    </row>
    <row r="1960" spans="1:29" ht="17.25" customHeight="1" x14ac:dyDescent="0.25">
      <c r="A1960" s="434" t="str">
        <f t="shared" si="5148"/>
        <v>MS 403 A</v>
      </c>
      <c r="B1960" s="665"/>
      <c r="C1960" s="665"/>
      <c r="D1960" s="346"/>
      <c r="E1960" s="347"/>
      <c r="F1960" s="348"/>
      <c r="G1960" s="348"/>
      <c r="H1960" s="355">
        <f t="shared" si="5135"/>
        <v>0</v>
      </c>
      <c r="I1960" s="356">
        <f t="shared" si="5136"/>
        <v>719273091.17308056</v>
      </c>
      <c r="J1960" s="356">
        <f t="shared" si="5137"/>
        <v>0</v>
      </c>
      <c r="K1960" s="356">
        <f t="shared" si="5138"/>
        <v>-90824.8</v>
      </c>
      <c r="L1960" s="356" t="e">
        <f t="shared" si="5139"/>
        <v>#DIV/0!</v>
      </c>
      <c r="M1960" s="356" t="e">
        <f t="shared" si="5140"/>
        <v>#DIV/0!</v>
      </c>
      <c r="N1960" s="361" t="e">
        <f t="shared" si="5174"/>
        <v>#DIV/0!</v>
      </c>
      <c r="O1960" s="361" t="e">
        <f t="shared" si="5175"/>
        <v>#DIV/0!</v>
      </c>
      <c r="P1960" s="361" t="e">
        <f t="shared" si="5143"/>
        <v>#DIV/0!</v>
      </c>
      <c r="Q1960" s="361" t="e">
        <f t="shared" si="5157"/>
        <v>#DIV/0!</v>
      </c>
      <c r="R1960" s="625"/>
      <c r="S1960" s="625"/>
      <c r="T1960" s="625"/>
      <c r="U1960" s="625"/>
      <c r="V1960" s="356">
        <f t="shared" si="5168"/>
        <v>-716185182.18999994</v>
      </c>
      <c r="W1960" s="356">
        <f t="shared" si="5169"/>
        <v>-66577658.210000001</v>
      </c>
      <c r="X1960" s="361" t="str">
        <f t="shared" si="5170"/>
        <v>SUL</v>
      </c>
      <c r="Y1960" s="361" t="str">
        <f t="shared" si="5171"/>
        <v>OESTE</v>
      </c>
      <c r="Z1960" s="361" t="str">
        <f t="shared" si="5172"/>
        <v>SUDOESTE</v>
      </c>
      <c r="AA1960" s="358">
        <f t="shared" si="5158"/>
        <v>9.2562420348162852E-2</v>
      </c>
      <c r="AB1960" s="359">
        <f t="shared" si="5173"/>
        <v>5.3110385068703678</v>
      </c>
      <c r="AC1960" s="360"/>
    </row>
    <row r="1961" spans="1:29" ht="17.25" customHeight="1" x14ac:dyDescent="0.25">
      <c r="A1961" s="434" t="str">
        <f t="shared" si="5148"/>
        <v>MS 403 A</v>
      </c>
      <c r="B1961" s="665"/>
      <c r="C1961" s="665"/>
      <c r="D1961" s="346"/>
      <c r="E1961" s="347"/>
      <c r="F1961" s="348"/>
      <c r="G1961" s="348"/>
      <c r="H1961" s="355">
        <f t="shared" si="5135"/>
        <v>0</v>
      </c>
      <c r="I1961" s="356">
        <f t="shared" si="5136"/>
        <v>719273091.17308056</v>
      </c>
      <c r="J1961" s="356">
        <f t="shared" si="5137"/>
        <v>0</v>
      </c>
      <c r="K1961" s="356">
        <f t="shared" si="5138"/>
        <v>-90824.8</v>
      </c>
      <c r="L1961" s="356" t="e">
        <f t="shared" si="5139"/>
        <v>#DIV/0!</v>
      </c>
      <c r="M1961" s="356" t="e">
        <f t="shared" si="5140"/>
        <v>#DIV/0!</v>
      </c>
      <c r="N1961" s="361" t="e">
        <f t="shared" si="5174"/>
        <v>#DIV/0!</v>
      </c>
      <c r="O1961" s="361" t="e">
        <f t="shared" si="5175"/>
        <v>#DIV/0!</v>
      </c>
      <c r="P1961" s="361" t="e">
        <f t="shared" si="5143"/>
        <v>#DIV/0!</v>
      </c>
      <c r="Q1961" s="361" t="e">
        <f t="shared" si="5157"/>
        <v>#DIV/0!</v>
      </c>
      <c r="R1961" s="625"/>
      <c r="S1961" s="625"/>
      <c r="T1961" s="625"/>
      <c r="U1961" s="625"/>
      <c r="V1961" s="356">
        <f t="shared" si="5168"/>
        <v>-716185182.18999994</v>
      </c>
      <c r="W1961" s="356">
        <f t="shared" si="5169"/>
        <v>-66577658.210000001</v>
      </c>
      <c r="X1961" s="361" t="str">
        <f t="shared" si="5170"/>
        <v>SUL</v>
      </c>
      <c r="Y1961" s="361" t="str">
        <f t="shared" si="5171"/>
        <v>OESTE</v>
      </c>
      <c r="Z1961" s="361" t="str">
        <f t="shared" si="5172"/>
        <v>SUDOESTE</v>
      </c>
      <c r="AA1961" s="358">
        <f t="shared" si="5158"/>
        <v>9.2562420348162852E-2</v>
      </c>
      <c r="AB1961" s="359">
        <f t="shared" si="5173"/>
        <v>5.3110385068703678</v>
      </c>
      <c r="AC1961" s="360"/>
    </row>
    <row r="1962" spans="1:29" ht="17.25" customHeight="1" x14ac:dyDescent="0.25">
      <c r="A1962" s="434" t="str">
        <f t="shared" si="5148"/>
        <v>MS 403 A</v>
      </c>
      <c r="B1962" s="665"/>
      <c r="C1962" s="665"/>
      <c r="D1962" s="346"/>
      <c r="E1962" s="347"/>
      <c r="F1962" s="348"/>
      <c r="G1962" s="348"/>
      <c r="H1962" s="355">
        <f t="shared" si="5135"/>
        <v>0</v>
      </c>
      <c r="I1962" s="356">
        <f t="shared" si="5136"/>
        <v>719273091.17308056</v>
      </c>
      <c r="J1962" s="356">
        <f t="shared" si="5137"/>
        <v>0</v>
      </c>
      <c r="K1962" s="356">
        <f t="shared" si="5138"/>
        <v>-90824.8</v>
      </c>
      <c r="L1962" s="356" t="e">
        <f t="shared" si="5139"/>
        <v>#DIV/0!</v>
      </c>
      <c r="M1962" s="356" t="e">
        <f t="shared" si="5140"/>
        <v>#DIV/0!</v>
      </c>
      <c r="N1962" s="361" t="e">
        <f t="shared" si="5174"/>
        <v>#DIV/0!</v>
      </c>
      <c r="O1962" s="361" t="e">
        <f t="shared" si="5175"/>
        <v>#DIV/0!</v>
      </c>
      <c r="P1962" s="361" t="e">
        <f t="shared" si="5143"/>
        <v>#DIV/0!</v>
      </c>
      <c r="Q1962" s="361" t="e">
        <f t="shared" si="5157"/>
        <v>#DIV/0!</v>
      </c>
      <c r="R1962" s="625"/>
      <c r="S1962" s="625"/>
      <c r="T1962" s="625"/>
      <c r="U1962" s="625"/>
      <c r="V1962" s="356">
        <f t="shared" si="5168"/>
        <v>-716185182.18999994</v>
      </c>
      <c r="W1962" s="356">
        <f t="shared" si="5169"/>
        <v>-66577658.210000001</v>
      </c>
      <c r="X1962" s="361" t="str">
        <f t="shared" si="5170"/>
        <v>SUL</v>
      </c>
      <c r="Y1962" s="361" t="str">
        <f t="shared" si="5171"/>
        <v>OESTE</v>
      </c>
      <c r="Z1962" s="361" t="str">
        <f t="shared" si="5172"/>
        <v>SUDOESTE</v>
      </c>
      <c r="AA1962" s="358">
        <f t="shared" si="5158"/>
        <v>9.2562420348162852E-2</v>
      </c>
      <c r="AB1962" s="359">
        <f t="shared" si="5173"/>
        <v>5.3110385068703678</v>
      </c>
      <c r="AC1962" s="360"/>
    </row>
    <row r="1963" spans="1:29" ht="17.25" customHeight="1" x14ac:dyDescent="0.25">
      <c r="A1963" s="434" t="str">
        <f t="shared" si="5148"/>
        <v>MS 403 A</v>
      </c>
      <c r="B1963" s="665"/>
      <c r="C1963" s="665"/>
      <c r="D1963" s="346"/>
      <c r="E1963" s="347"/>
      <c r="F1963" s="348"/>
      <c r="G1963" s="348"/>
      <c r="H1963" s="355">
        <f t="shared" si="5135"/>
        <v>0</v>
      </c>
      <c r="I1963" s="356">
        <f t="shared" si="5136"/>
        <v>719273091.17308056</v>
      </c>
      <c r="J1963" s="356">
        <f t="shared" si="5137"/>
        <v>0</v>
      </c>
      <c r="K1963" s="356">
        <f t="shared" si="5138"/>
        <v>-90824.8</v>
      </c>
      <c r="L1963" s="356" t="e">
        <f t="shared" si="5139"/>
        <v>#DIV/0!</v>
      </c>
      <c r="M1963" s="356" t="e">
        <f t="shared" si="5140"/>
        <v>#DIV/0!</v>
      </c>
      <c r="N1963" s="361" t="e">
        <f t="shared" si="5174"/>
        <v>#DIV/0!</v>
      </c>
      <c r="O1963" s="361" t="e">
        <f t="shared" si="5175"/>
        <v>#DIV/0!</v>
      </c>
      <c r="P1963" s="361" t="e">
        <f t="shared" si="5143"/>
        <v>#DIV/0!</v>
      </c>
      <c r="Q1963" s="361" t="e">
        <f t="shared" si="5157"/>
        <v>#DIV/0!</v>
      </c>
      <c r="R1963" s="625"/>
      <c r="S1963" s="625"/>
      <c r="T1963" s="625"/>
      <c r="U1963" s="625"/>
      <c r="V1963" s="356">
        <f t="shared" si="5168"/>
        <v>-716185182.18999994</v>
      </c>
      <c r="W1963" s="356">
        <f t="shared" si="5169"/>
        <v>-66577658.210000001</v>
      </c>
      <c r="X1963" s="361" t="str">
        <f t="shared" si="5170"/>
        <v>SUL</v>
      </c>
      <c r="Y1963" s="361" t="str">
        <f t="shared" si="5171"/>
        <v>OESTE</v>
      </c>
      <c r="Z1963" s="361" t="str">
        <f t="shared" si="5172"/>
        <v>SUDOESTE</v>
      </c>
      <c r="AA1963" s="358">
        <f t="shared" si="5158"/>
        <v>9.2562420348162852E-2</v>
      </c>
      <c r="AB1963" s="359">
        <f t="shared" si="5173"/>
        <v>5.3110385068703678</v>
      </c>
      <c r="AC1963" s="360"/>
    </row>
    <row r="1964" spans="1:29" ht="17.25" customHeight="1" x14ac:dyDescent="0.25">
      <c r="A1964" s="434" t="str">
        <f t="shared" si="5148"/>
        <v>MS 403 A</v>
      </c>
      <c r="B1964" s="665"/>
      <c r="C1964" s="665"/>
      <c r="D1964" s="346"/>
      <c r="E1964" s="347"/>
      <c r="F1964" s="348"/>
      <c r="G1964" s="348"/>
      <c r="H1964" s="355">
        <f t="shared" si="5135"/>
        <v>0</v>
      </c>
      <c r="I1964" s="356">
        <f t="shared" si="5136"/>
        <v>719273091.17308056</v>
      </c>
      <c r="J1964" s="356">
        <f t="shared" si="5137"/>
        <v>0</v>
      </c>
      <c r="K1964" s="356">
        <f t="shared" si="5138"/>
        <v>-90824.8</v>
      </c>
      <c r="L1964" s="356" t="e">
        <f t="shared" si="5139"/>
        <v>#DIV/0!</v>
      </c>
      <c r="M1964" s="356" t="e">
        <f t="shared" si="5140"/>
        <v>#DIV/0!</v>
      </c>
      <c r="N1964" s="361" t="e">
        <f t="shared" si="5174"/>
        <v>#DIV/0!</v>
      </c>
      <c r="O1964" s="361" t="e">
        <f t="shared" si="5175"/>
        <v>#DIV/0!</v>
      </c>
      <c r="P1964" s="361" t="e">
        <f t="shared" si="5143"/>
        <v>#DIV/0!</v>
      </c>
      <c r="Q1964" s="361" t="e">
        <f t="shared" si="5157"/>
        <v>#DIV/0!</v>
      </c>
      <c r="R1964" s="625"/>
      <c r="S1964" s="625"/>
      <c r="T1964" s="625"/>
      <c r="U1964" s="625"/>
      <c r="V1964" s="356">
        <f t="shared" si="5168"/>
        <v>-716185182.18999994</v>
      </c>
      <c r="W1964" s="356">
        <f t="shared" si="5169"/>
        <v>-66577658.210000001</v>
      </c>
      <c r="X1964" s="361" t="str">
        <f t="shared" si="5170"/>
        <v>SUL</v>
      </c>
      <c r="Y1964" s="361" t="str">
        <f t="shared" si="5171"/>
        <v>OESTE</v>
      </c>
      <c r="Z1964" s="361" t="str">
        <f t="shared" si="5172"/>
        <v>SUDOESTE</v>
      </c>
      <c r="AA1964" s="358">
        <f t="shared" si="5158"/>
        <v>9.2562420348162852E-2</v>
      </c>
      <c r="AB1964" s="359">
        <f t="shared" si="5173"/>
        <v>5.3110385068703678</v>
      </c>
      <c r="AC1964" s="360"/>
    </row>
    <row r="1965" spans="1:29" ht="17.25" customHeight="1" x14ac:dyDescent="0.25">
      <c r="A1965" s="434" t="str">
        <f t="shared" si="5148"/>
        <v>MS 403 A</v>
      </c>
      <c r="B1965" s="665"/>
      <c r="C1965" s="665"/>
      <c r="D1965" s="346"/>
      <c r="E1965" s="347"/>
      <c r="F1965" s="348"/>
      <c r="G1965" s="348"/>
      <c r="H1965" s="355">
        <f t="shared" si="5135"/>
        <v>0</v>
      </c>
      <c r="I1965" s="356">
        <f t="shared" si="5136"/>
        <v>719273091.17308056</v>
      </c>
      <c r="J1965" s="356">
        <f t="shared" si="5137"/>
        <v>0</v>
      </c>
      <c r="K1965" s="356">
        <f t="shared" si="5138"/>
        <v>-90824.8</v>
      </c>
      <c r="L1965" s="356" t="e">
        <f t="shared" si="5139"/>
        <v>#DIV/0!</v>
      </c>
      <c r="M1965" s="356" t="e">
        <f t="shared" si="5140"/>
        <v>#DIV/0!</v>
      </c>
      <c r="N1965" s="361" t="e">
        <f t="shared" si="5174"/>
        <v>#DIV/0!</v>
      </c>
      <c r="O1965" s="361" t="e">
        <f t="shared" si="5175"/>
        <v>#DIV/0!</v>
      </c>
      <c r="P1965" s="361" t="e">
        <f t="shared" si="5143"/>
        <v>#DIV/0!</v>
      </c>
      <c r="Q1965" s="361" t="e">
        <f t="shared" si="5157"/>
        <v>#DIV/0!</v>
      </c>
      <c r="R1965" s="625"/>
      <c r="S1965" s="625"/>
      <c r="T1965" s="625"/>
      <c r="U1965" s="625"/>
      <c r="V1965" s="356">
        <f t="shared" si="5168"/>
        <v>-716185182.18999994</v>
      </c>
      <c r="W1965" s="356">
        <f t="shared" si="5169"/>
        <v>-66577658.210000001</v>
      </c>
      <c r="X1965" s="361" t="str">
        <f t="shared" si="5170"/>
        <v>SUL</v>
      </c>
      <c r="Y1965" s="361" t="str">
        <f t="shared" si="5171"/>
        <v>OESTE</v>
      </c>
      <c r="Z1965" s="361" t="str">
        <f t="shared" si="5172"/>
        <v>SUDOESTE</v>
      </c>
      <c r="AA1965" s="358">
        <f t="shared" si="5158"/>
        <v>9.2562420348162852E-2</v>
      </c>
      <c r="AB1965" s="359">
        <f t="shared" si="5173"/>
        <v>5.3110385068703678</v>
      </c>
      <c r="AC1965" s="360"/>
    </row>
    <row r="1966" spans="1:29" ht="17.25" customHeight="1" x14ac:dyDescent="0.25">
      <c r="A1966" s="434" t="str">
        <f t="shared" si="5148"/>
        <v>MS 403 A</v>
      </c>
      <c r="B1966" s="665"/>
      <c r="C1966" s="665"/>
      <c r="D1966" s="346"/>
      <c r="E1966" s="347"/>
      <c r="F1966" s="348"/>
      <c r="G1966" s="348"/>
      <c r="H1966" s="355">
        <f t="shared" si="5135"/>
        <v>0</v>
      </c>
      <c r="I1966" s="356">
        <f t="shared" si="5136"/>
        <v>719273091.17308056</v>
      </c>
      <c r="J1966" s="356">
        <f t="shared" si="5137"/>
        <v>0</v>
      </c>
      <c r="K1966" s="356">
        <f t="shared" si="5138"/>
        <v>-90824.8</v>
      </c>
      <c r="L1966" s="356" t="e">
        <f t="shared" si="5139"/>
        <v>#DIV/0!</v>
      </c>
      <c r="M1966" s="356" t="e">
        <f t="shared" si="5140"/>
        <v>#DIV/0!</v>
      </c>
      <c r="N1966" s="361" t="e">
        <f t="shared" si="5174"/>
        <v>#DIV/0!</v>
      </c>
      <c r="O1966" s="361" t="e">
        <f t="shared" si="5175"/>
        <v>#DIV/0!</v>
      </c>
      <c r="P1966" s="361" t="e">
        <f t="shared" si="5143"/>
        <v>#DIV/0!</v>
      </c>
      <c r="Q1966" s="361" t="e">
        <f t="shared" si="5157"/>
        <v>#DIV/0!</v>
      </c>
      <c r="R1966" s="625"/>
      <c r="S1966" s="625"/>
      <c r="T1966" s="625"/>
      <c r="U1966" s="625"/>
      <c r="V1966" s="356">
        <f t="shared" si="5168"/>
        <v>-716185182.18999994</v>
      </c>
      <c r="W1966" s="356">
        <f t="shared" si="5169"/>
        <v>-66577658.210000001</v>
      </c>
      <c r="X1966" s="361" t="str">
        <f t="shared" si="5170"/>
        <v>SUL</v>
      </c>
      <c r="Y1966" s="361" t="str">
        <f t="shared" si="5171"/>
        <v>OESTE</v>
      </c>
      <c r="Z1966" s="361" t="str">
        <f t="shared" si="5172"/>
        <v>SUDOESTE</v>
      </c>
      <c r="AA1966" s="358">
        <f t="shared" si="5158"/>
        <v>9.2562420348162852E-2</v>
      </c>
      <c r="AB1966" s="359">
        <f t="shared" si="5173"/>
        <v>5.3110385068703678</v>
      </c>
      <c r="AC1966" s="360"/>
    </row>
    <row r="1967" spans="1:29" ht="17.25" customHeight="1" x14ac:dyDescent="0.25">
      <c r="A1967" s="434" t="str">
        <f t="shared" si="5148"/>
        <v>MS 403 A</v>
      </c>
      <c r="B1967" s="665"/>
      <c r="C1967" s="665"/>
      <c r="D1967" s="346"/>
      <c r="E1967" s="347"/>
      <c r="F1967" s="348"/>
      <c r="G1967" s="348"/>
      <c r="H1967" s="355">
        <f t="shared" si="5135"/>
        <v>0</v>
      </c>
      <c r="I1967" s="356">
        <f t="shared" si="5136"/>
        <v>719273091.17308056</v>
      </c>
      <c r="J1967" s="356">
        <f t="shared" si="5137"/>
        <v>0</v>
      </c>
      <c r="K1967" s="356">
        <f t="shared" si="5138"/>
        <v>-90824.8</v>
      </c>
      <c r="L1967" s="356" t="e">
        <f t="shared" si="5139"/>
        <v>#DIV/0!</v>
      </c>
      <c r="M1967" s="356" t="e">
        <f t="shared" si="5140"/>
        <v>#DIV/0!</v>
      </c>
      <c r="N1967" s="361" t="e">
        <f t="shared" si="5174"/>
        <v>#DIV/0!</v>
      </c>
      <c r="O1967" s="361" t="e">
        <f t="shared" si="5175"/>
        <v>#DIV/0!</v>
      </c>
      <c r="P1967" s="361" t="e">
        <f t="shared" si="5143"/>
        <v>#DIV/0!</v>
      </c>
      <c r="Q1967" s="361" t="e">
        <f t="shared" si="5157"/>
        <v>#DIV/0!</v>
      </c>
      <c r="R1967" s="625"/>
      <c r="S1967" s="625"/>
      <c r="T1967" s="625"/>
      <c r="U1967" s="625"/>
      <c r="V1967" s="356">
        <f t="shared" si="5168"/>
        <v>-716185182.18999994</v>
      </c>
      <c r="W1967" s="356">
        <f t="shared" si="5169"/>
        <v>-66577658.210000001</v>
      </c>
      <c r="X1967" s="361" t="str">
        <f t="shared" si="5170"/>
        <v>SUL</v>
      </c>
      <c r="Y1967" s="361" t="str">
        <f t="shared" si="5171"/>
        <v>OESTE</v>
      </c>
      <c r="Z1967" s="361" t="str">
        <f t="shared" si="5172"/>
        <v>SUDOESTE</v>
      </c>
      <c r="AA1967" s="358">
        <f t="shared" si="5158"/>
        <v>9.2562420348162852E-2</v>
      </c>
      <c r="AB1967" s="359">
        <f t="shared" si="5173"/>
        <v>5.3110385068703678</v>
      </c>
      <c r="AC1967" s="360"/>
    </row>
    <row r="1968" spans="1:29" ht="17.25" customHeight="1" x14ac:dyDescent="0.25">
      <c r="A1968" s="434" t="str">
        <f t="shared" si="5148"/>
        <v>MS 403 A</v>
      </c>
      <c r="B1968" s="665"/>
      <c r="C1968" s="665"/>
      <c r="D1968" s="346"/>
      <c r="E1968" s="347"/>
      <c r="F1968" s="348"/>
      <c r="G1968" s="348"/>
      <c r="H1968" s="355">
        <f t="shared" si="5135"/>
        <v>0</v>
      </c>
      <c r="I1968" s="356">
        <f t="shared" si="5136"/>
        <v>719273091.17308056</v>
      </c>
      <c r="J1968" s="356">
        <f t="shared" si="5137"/>
        <v>0</v>
      </c>
      <c r="K1968" s="356">
        <f t="shared" si="5138"/>
        <v>-90824.8</v>
      </c>
      <c r="L1968" s="356" t="e">
        <f t="shared" si="5139"/>
        <v>#DIV/0!</v>
      </c>
      <c r="M1968" s="356" t="e">
        <f t="shared" si="5140"/>
        <v>#DIV/0!</v>
      </c>
      <c r="N1968" s="361" t="e">
        <f t="shared" si="5174"/>
        <v>#DIV/0!</v>
      </c>
      <c r="O1968" s="361" t="e">
        <f t="shared" si="5175"/>
        <v>#DIV/0!</v>
      </c>
      <c r="P1968" s="361" t="e">
        <f t="shared" si="5143"/>
        <v>#DIV/0!</v>
      </c>
      <c r="Q1968" s="361" t="e">
        <f t="shared" si="5157"/>
        <v>#DIV/0!</v>
      </c>
      <c r="R1968" s="625"/>
      <c r="S1968" s="625"/>
      <c r="T1968" s="625"/>
      <c r="U1968" s="625"/>
      <c r="V1968" s="356">
        <f t="shared" si="5168"/>
        <v>-716185182.18999994</v>
      </c>
      <c r="W1968" s="356">
        <f t="shared" si="5169"/>
        <v>-66577658.210000001</v>
      </c>
      <c r="X1968" s="361" t="str">
        <f t="shared" si="5170"/>
        <v>SUL</v>
      </c>
      <c r="Y1968" s="361" t="str">
        <f t="shared" si="5171"/>
        <v>OESTE</v>
      </c>
      <c r="Z1968" s="361" t="str">
        <f t="shared" si="5172"/>
        <v>SUDOESTE</v>
      </c>
      <c r="AA1968" s="358">
        <f t="shared" si="5158"/>
        <v>9.2562420348162852E-2</v>
      </c>
      <c r="AB1968" s="359">
        <f t="shared" si="5173"/>
        <v>5.3110385068703678</v>
      </c>
      <c r="AC1968" s="360"/>
    </row>
    <row r="1969" spans="1:29" ht="17.25" customHeight="1" x14ac:dyDescent="0.25">
      <c r="A1969" s="434" t="str">
        <f t="shared" si="5148"/>
        <v>MS 403 A</v>
      </c>
      <c r="B1969" s="665"/>
      <c r="C1969" s="665"/>
      <c r="D1969" s="346"/>
      <c r="E1969" s="347"/>
      <c r="F1969" s="348"/>
      <c r="G1969" s="348"/>
      <c r="H1969" s="355">
        <f t="shared" si="5135"/>
        <v>0</v>
      </c>
      <c r="I1969" s="356">
        <f t="shared" si="5136"/>
        <v>719273091.17308056</v>
      </c>
      <c r="J1969" s="356">
        <f t="shared" si="5137"/>
        <v>0</v>
      </c>
      <c r="K1969" s="356">
        <f t="shared" si="5138"/>
        <v>-90824.8</v>
      </c>
      <c r="L1969" s="356" t="e">
        <f t="shared" si="5139"/>
        <v>#DIV/0!</v>
      </c>
      <c r="M1969" s="356" t="e">
        <f t="shared" si="5140"/>
        <v>#DIV/0!</v>
      </c>
      <c r="N1969" s="361" t="e">
        <f t="shared" si="5174"/>
        <v>#DIV/0!</v>
      </c>
      <c r="O1969" s="361" t="e">
        <f t="shared" si="5175"/>
        <v>#DIV/0!</v>
      </c>
      <c r="P1969" s="361" t="e">
        <f t="shared" si="5143"/>
        <v>#DIV/0!</v>
      </c>
      <c r="Q1969" s="361" t="e">
        <f t="shared" si="5157"/>
        <v>#DIV/0!</v>
      </c>
      <c r="R1969" s="625"/>
      <c r="S1969" s="625"/>
      <c r="T1969" s="625"/>
      <c r="U1969" s="625"/>
      <c r="V1969" s="356">
        <f t="shared" si="5168"/>
        <v>-716185182.18999994</v>
      </c>
      <c r="W1969" s="356">
        <f t="shared" si="5169"/>
        <v>-66577658.210000001</v>
      </c>
      <c r="X1969" s="361" t="str">
        <f t="shared" si="5170"/>
        <v>SUL</v>
      </c>
      <c r="Y1969" s="361" t="str">
        <f t="shared" si="5171"/>
        <v>OESTE</v>
      </c>
      <c r="Z1969" s="361" t="str">
        <f t="shared" si="5172"/>
        <v>SUDOESTE</v>
      </c>
      <c r="AA1969" s="358">
        <f t="shared" si="5158"/>
        <v>9.2562420348162852E-2</v>
      </c>
      <c r="AB1969" s="359">
        <f t="shared" si="5173"/>
        <v>5.3110385068703678</v>
      </c>
      <c r="AC1969" s="360"/>
    </row>
    <row r="1970" spans="1:29" ht="17.25" customHeight="1" x14ac:dyDescent="0.25">
      <c r="A1970" s="434" t="str">
        <f t="shared" si="5148"/>
        <v>MS 403 A</v>
      </c>
      <c r="B1970" s="665"/>
      <c r="C1970" s="665"/>
      <c r="D1970" s="346"/>
      <c r="E1970" s="347"/>
      <c r="F1970" s="348"/>
      <c r="G1970" s="348"/>
      <c r="H1970" s="355">
        <f t="shared" si="5135"/>
        <v>0</v>
      </c>
      <c r="I1970" s="356">
        <f t="shared" si="5136"/>
        <v>719273091.17308056</v>
      </c>
      <c r="J1970" s="356">
        <f t="shared" si="5137"/>
        <v>0</v>
      </c>
      <c r="K1970" s="356">
        <f t="shared" si="5138"/>
        <v>-90824.8</v>
      </c>
      <c r="L1970" s="356" t="e">
        <f t="shared" si="5139"/>
        <v>#DIV/0!</v>
      </c>
      <c r="M1970" s="356" t="e">
        <f t="shared" si="5140"/>
        <v>#DIV/0!</v>
      </c>
      <c r="N1970" s="361" t="e">
        <f t="shared" si="5174"/>
        <v>#DIV/0!</v>
      </c>
      <c r="O1970" s="361" t="e">
        <f t="shared" si="5175"/>
        <v>#DIV/0!</v>
      </c>
      <c r="P1970" s="361" t="e">
        <f t="shared" si="5143"/>
        <v>#DIV/0!</v>
      </c>
      <c r="Q1970" s="361" t="e">
        <f t="shared" si="5157"/>
        <v>#DIV/0!</v>
      </c>
      <c r="R1970" s="625"/>
      <c r="S1970" s="625"/>
      <c r="T1970" s="625"/>
      <c r="U1970" s="625"/>
      <c r="V1970" s="356">
        <f t="shared" si="5168"/>
        <v>-716185182.18999994</v>
      </c>
      <c r="W1970" s="356">
        <f t="shared" si="5169"/>
        <v>-66577658.210000001</v>
      </c>
      <c r="X1970" s="361" t="str">
        <f t="shared" si="5170"/>
        <v>SUL</v>
      </c>
      <c r="Y1970" s="361" t="str">
        <f t="shared" si="5171"/>
        <v>OESTE</v>
      </c>
      <c r="Z1970" s="361" t="str">
        <f t="shared" si="5172"/>
        <v>SUDOESTE</v>
      </c>
      <c r="AA1970" s="358">
        <f t="shared" si="5158"/>
        <v>9.2562420348162852E-2</v>
      </c>
      <c r="AB1970" s="359">
        <f t="shared" si="5173"/>
        <v>5.3110385068703678</v>
      </c>
      <c r="AC1970" s="360"/>
    </row>
    <row r="1971" spans="1:29" ht="17.25" customHeight="1" x14ac:dyDescent="0.25">
      <c r="A1971" s="434" t="str">
        <f t="shared" si="5148"/>
        <v>MS 403 A</v>
      </c>
      <c r="B1971" s="665"/>
      <c r="C1971" s="665"/>
      <c r="D1971" s="346"/>
      <c r="E1971" s="347"/>
      <c r="F1971" s="348"/>
      <c r="G1971" s="348"/>
      <c r="H1971" s="355">
        <f t="shared" si="5135"/>
        <v>0</v>
      </c>
      <c r="I1971" s="356">
        <f t="shared" si="5136"/>
        <v>719273091.17308056</v>
      </c>
      <c r="J1971" s="356">
        <f t="shared" si="5137"/>
        <v>0</v>
      </c>
      <c r="K1971" s="356">
        <f t="shared" si="5138"/>
        <v>-90824.8</v>
      </c>
      <c r="L1971" s="356" t="e">
        <f t="shared" si="5139"/>
        <v>#DIV/0!</v>
      </c>
      <c r="M1971" s="356" t="e">
        <f t="shared" si="5140"/>
        <v>#DIV/0!</v>
      </c>
      <c r="N1971" s="361" t="e">
        <f t="shared" si="5174"/>
        <v>#DIV/0!</v>
      </c>
      <c r="O1971" s="361" t="e">
        <f t="shared" si="5175"/>
        <v>#DIV/0!</v>
      </c>
      <c r="P1971" s="361" t="e">
        <f t="shared" si="5143"/>
        <v>#DIV/0!</v>
      </c>
      <c r="Q1971" s="361" t="e">
        <f t="shared" si="5157"/>
        <v>#DIV/0!</v>
      </c>
      <c r="R1971" s="625"/>
      <c r="S1971" s="625"/>
      <c r="T1971" s="625"/>
      <c r="U1971" s="625"/>
      <c r="V1971" s="356">
        <f t="shared" si="5168"/>
        <v>-716185182.18999994</v>
      </c>
      <c r="W1971" s="356">
        <f t="shared" si="5169"/>
        <v>-66577658.210000001</v>
      </c>
      <c r="X1971" s="361" t="str">
        <f t="shared" si="5170"/>
        <v>SUL</v>
      </c>
      <c r="Y1971" s="361" t="str">
        <f t="shared" si="5171"/>
        <v>OESTE</v>
      </c>
      <c r="Z1971" s="361" t="str">
        <f t="shared" si="5172"/>
        <v>SUDOESTE</v>
      </c>
      <c r="AA1971" s="358">
        <f t="shared" si="5158"/>
        <v>9.2562420348162852E-2</v>
      </c>
      <c r="AB1971" s="359">
        <f t="shared" si="5173"/>
        <v>5.3110385068703678</v>
      </c>
      <c r="AC1971" s="360"/>
    </row>
    <row r="1972" spans="1:29" ht="17.25" customHeight="1" x14ac:dyDescent="0.25">
      <c r="A1972" s="434" t="str">
        <f t="shared" si="5148"/>
        <v>MS 403 A</v>
      </c>
      <c r="B1972" s="665"/>
      <c r="C1972" s="665"/>
      <c r="D1972" s="346"/>
      <c r="E1972" s="347"/>
      <c r="F1972" s="348"/>
      <c r="G1972" s="348"/>
      <c r="H1972" s="355">
        <f t="shared" si="5135"/>
        <v>0</v>
      </c>
      <c r="I1972" s="356">
        <f t="shared" si="5136"/>
        <v>719273091.17308056</v>
      </c>
      <c r="J1972" s="356">
        <f t="shared" si="5137"/>
        <v>0</v>
      </c>
      <c r="K1972" s="356">
        <f t="shared" si="5138"/>
        <v>-90824.8</v>
      </c>
      <c r="L1972" s="356" t="e">
        <f t="shared" si="5139"/>
        <v>#DIV/0!</v>
      </c>
      <c r="M1972" s="356" t="e">
        <f t="shared" si="5140"/>
        <v>#DIV/0!</v>
      </c>
      <c r="N1972" s="361" t="e">
        <f t="shared" si="5174"/>
        <v>#DIV/0!</v>
      </c>
      <c r="O1972" s="361" t="e">
        <f t="shared" si="5175"/>
        <v>#DIV/0!</v>
      </c>
      <c r="P1972" s="361" t="e">
        <f t="shared" si="5143"/>
        <v>#DIV/0!</v>
      </c>
      <c r="Q1972" s="361" t="e">
        <f t="shared" si="5157"/>
        <v>#DIV/0!</v>
      </c>
      <c r="R1972" s="625"/>
      <c r="S1972" s="625"/>
      <c r="T1972" s="625"/>
      <c r="U1972" s="625"/>
      <c r="V1972" s="356">
        <f t="shared" si="5168"/>
        <v>-716185182.18999994</v>
      </c>
      <c r="W1972" s="356">
        <f t="shared" si="5169"/>
        <v>-66577658.210000001</v>
      </c>
      <c r="X1972" s="361" t="str">
        <f t="shared" si="5170"/>
        <v>SUL</v>
      </c>
      <c r="Y1972" s="361" t="str">
        <f t="shared" si="5171"/>
        <v>OESTE</v>
      </c>
      <c r="Z1972" s="361" t="str">
        <f t="shared" si="5172"/>
        <v>SUDOESTE</v>
      </c>
      <c r="AA1972" s="358">
        <f t="shared" si="5158"/>
        <v>9.2562420348162852E-2</v>
      </c>
      <c r="AB1972" s="359">
        <f t="shared" si="5173"/>
        <v>5.3110385068703678</v>
      </c>
      <c r="AC1972" s="360"/>
    </row>
    <row r="1973" spans="1:29" ht="17.25" customHeight="1" x14ac:dyDescent="0.25">
      <c r="A1973" s="434" t="str">
        <f t="shared" si="5148"/>
        <v>MS 403 A</v>
      </c>
      <c r="B1973" s="665"/>
      <c r="C1973" s="665"/>
      <c r="D1973" s="346"/>
      <c r="E1973" s="347"/>
      <c r="F1973" s="348"/>
      <c r="G1973" s="348"/>
      <c r="H1973" s="355">
        <f t="shared" si="5135"/>
        <v>0</v>
      </c>
      <c r="I1973" s="356">
        <f t="shared" si="5136"/>
        <v>719273091.17308056</v>
      </c>
      <c r="J1973" s="356">
        <f t="shared" si="5137"/>
        <v>0</v>
      </c>
      <c r="K1973" s="356">
        <f t="shared" si="5138"/>
        <v>-90824.8</v>
      </c>
      <c r="L1973" s="356" t="e">
        <f t="shared" si="5139"/>
        <v>#DIV/0!</v>
      </c>
      <c r="M1973" s="356" t="e">
        <f t="shared" si="5140"/>
        <v>#DIV/0!</v>
      </c>
      <c r="N1973" s="361" t="e">
        <f t="shared" si="5174"/>
        <v>#DIV/0!</v>
      </c>
      <c r="O1973" s="361" t="e">
        <f t="shared" si="5175"/>
        <v>#DIV/0!</v>
      </c>
      <c r="P1973" s="361" t="e">
        <f t="shared" si="5143"/>
        <v>#DIV/0!</v>
      </c>
      <c r="Q1973" s="361" t="e">
        <f t="shared" si="5157"/>
        <v>#DIV/0!</v>
      </c>
      <c r="R1973" s="625"/>
      <c r="S1973" s="625"/>
      <c r="T1973" s="625"/>
      <c r="U1973" s="625"/>
      <c r="V1973" s="356">
        <f t="shared" si="5168"/>
        <v>-716185182.18999994</v>
      </c>
      <c r="W1973" s="356">
        <f t="shared" si="5169"/>
        <v>-66577658.210000001</v>
      </c>
      <c r="X1973" s="361" t="str">
        <f t="shared" si="5170"/>
        <v>SUL</v>
      </c>
      <c r="Y1973" s="361" t="str">
        <f t="shared" si="5171"/>
        <v>OESTE</v>
      </c>
      <c r="Z1973" s="361" t="str">
        <f t="shared" si="5172"/>
        <v>SUDOESTE</v>
      </c>
      <c r="AA1973" s="358">
        <f t="shared" si="5158"/>
        <v>9.2562420348162852E-2</v>
      </c>
      <c r="AB1973" s="359">
        <f t="shared" si="5173"/>
        <v>5.3110385068703678</v>
      </c>
      <c r="AC1973" s="360"/>
    </row>
    <row r="1974" spans="1:29" ht="17.25" customHeight="1" x14ac:dyDescent="0.25">
      <c r="A1974" s="434" t="str">
        <f t="shared" si="5148"/>
        <v>MS 403 A</v>
      </c>
      <c r="B1974" s="665"/>
      <c r="C1974" s="665"/>
      <c r="D1974" s="346"/>
      <c r="E1974" s="347"/>
      <c r="F1974" s="348"/>
      <c r="G1974" s="348"/>
      <c r="H1974" s="355">
        <f t="shared" si="5135"/>
        <v>0</v>
      </c>
      <c r="I1974" s="356">
        <f t="shared" si="5136"/>
        <v>719273091.17308056</v>
      </c>
      <c r="J1974" s="356">
        <f t="shared" si="5137"/>
        <v>0</v>
      </c>
      <c r="K1974" s="356">
        <f t="shared" si="5138"/>
        <v>-90824.8</v>
      </c>
      <c r="L1974" s="356" t="e">
        <f t="shared" si="5139"/>
        <v>#DIV/0!</v>
      </c>
      <c r="M1974" s="356" t="e">
        <f t="shared" si="5140"/>
        <v>#DIV/0!</v>
      </c>
      <c r="N1974" s="361" t="e">
        <f t="shared" si="5174"/>
        <v>#DIV/0!</v>
      </c>
      <c r="O1974" s="361" t="e">
        <f t="shared" si="5175"/>
        <v>#DIV/0!</v>
      </c>
      <c r="P1974" s="361" t="e">
        <f t="shared" si="5143"/>
        <v>#DIV/0!</v>
      </c>
      <c r="Q1974" s="361" t="e">
        <f t="shared" si="5157"/>
        <v>#DIV/0!</v>
      </c>
      <c r="R1974" s="625"/>
      <c r="S1974" s="625"/>
      <c r="T1974" s="625"/>
      <c r="U1974" s="625"/>
      <c r="V1974" s="356">
        <f t="shared" si="5168"/>
        <v>-716185182.18999994</v>
      </c>
      <c r="W1974" s="356">
        <f t="shared" si="5169"/>
        <v>-66577658.210000001</v>
      </c>
      <c r="X1974" s="361" t="str">
        <f t="shared" si="5170"/>
        <v>SUL</v>
      </c>
      <c r="Y1974" s="361" t="str">
        <f t="shared" si="5171"/>
        <v>OESTE</v>
      </c>
      <c r="Z1974" s="361" t="str">
        <f t="shared" si="5172"/>
        <v>SUDOESTE</v>
      </c>
      <c r="AA1974" s="358">
        <f t="shared" si="5158"/>
        <v>9.2562420348162852E-2</v>
      </c>
      <c r="AB1974" s="359">
        <f t="shared" si="5173"/>
        <v>5.3110385068703678</v>
      </c>
      <c r="AC1974" s="360"/>
    </row>
    <row r="1975" spans="1:29" ht="17.25" customHeight="1" x14ac:dyDescent="0.25">
      <c r="A1975" s="434" t="str">
        <f t="shared" si="5148"/>
        <v>MS 403 A</v>
      </c>
      <c r="B1975" s="665"/>
      <c r="C1975" s="665"/>
      <c r="D1975" s="346"/>
      <c r="E1975" s="347"/>
      <c r="F1975" s="348"/>
      <c r="G1975" s="348"/>
      <c r="H1975" s="355">
        <f t="shared" si="5135"/>
        <v>0</v>
      </c>
      <c r="I1975" s="356">
        <f t="shared" si="5136"/>
        <v>719273091.17308056</v>
      </c>
      <c r="J1975" s="356">
        <f t="shared" si="5137"/>
        <v>0</v>
      </c>
      <c r="K1975" s="356">
        <f t="shared" si="5138"/>
        <v>-90824.8</v>
      </c>
      <c r="L1975" s="356" t="e">
        <f t="shared" si="5139"/>
        <v>#DIV/0!</v>
      </c>
      <c r="M1975" s="356" t="e">
        <f t="shared" si="5140"/>
        <v>#DIV/0!</v>
      </c>
      <c r="N1975" s="361" t="e">
        <f t="shared" si="5174"/>
        <v>#DIV/0!</v>
      </c>
      <c r="O1975" s="361" t="e">
        <f t="shared" si="5175"/>
        <v>#DIV/0!</v>
      </c>
      <c r="P1975" s="361" t="e">
        <f t="shared" si="5143"/>
        <v>#DIV/0!</v>
      </c>
      <c r="Q1975" s="361" t="e">
        <f t="shared" si="5157"/>
        <v>#DIV/0!</v>
      </c>
      <c r="R1975" s="625"/>
      <c r="S1975" s="625"/>
      <c r="T1975" s="625"/>
      <c r="U1975" s="625"/>
      <c r="V1975" s="356">
        <f t="shared" si="5168"/>
        <v>-716185182.18999994</v>
      </c>
      <c r="W1975" s="356">
        <f t="shared" si="5169"/>
        <v>-66577658.210000001</v>
      </c>
      <c r="X1975" s="361" t="str">
        <f t="shared" si="5170"/>
        <v>SUL</v>
      </c>
      <c r="Y1975" s="361" t="str">
        <f t="shared" si="5171"/>
        <v>OESTE</v>
      </c>
      <c r="Z1975" s="361" t="str">
        <f t="shared" si="5172"/>
        <v>SUDOESTE</v>
      </c>
      <c r="AA1975" s="358">
        <f t="shared" si="5158"/>
        <v>9.2562420348162852E-2</v>
      </c>
      <c r="AB1975" s="359">
        <f t="shared" si="5173"/>
        <v>5.3110385068703678</v>
      </c>
      <c r="AC1975" s="360"/>
    </row>
    <row r="1976" spans="1:29" ht="17.25" customHeight="1" x14ac:dyDescent="0.25">
      <c r="A1976" s="434" t="str">
        <f t="shared" si="5148"/>
        <v>MS 403 A</v>
      </c>
      <c r="B1976" s="665"/>
      <c r="C1976" s="665"/>
      <c r="D1976" s="346"/>
      <c r="E1976" s="347"/>
      <c r="F1976" s="348"/>
      <c r="G1976" s="348"/>
      <c r="H1976" s="355">
        <f t="shared" si="5135"/>
        <v>0</v>
      </c>
      <c r="I1976" s="356">
        <f t="shared" si="5136"/>
        <v>719273091.17308056</v>
      </c>
      <c r="J1976" s="356">
        <f t="shared" si="5137"/>
        <v>0</v>
      </c>
      <c r="K1976" s="356">
        <f t="shared" si="5138"/>
        <v>-90824.8</v>
      </c>
      <c r="L1976" s="356" t="e">
        <f t="shared" si="5139"/>
        <v>#DIV/0!</v>
      </c>
      <c r="M1976" s="356" t="e">
        <f t="shared" si="5140"/>
        <v>#DIV/0!</v>
      </c>
      <c r="N1976" s="361" t="e">
        <f t="shared" si="5174"/>
        <v>#DIV/0!</v>
      </c>
      <c r="O1976" s="361" t="e">
        <f t="shared" si="5175"/>
        <v>#DIV/0!</v>
      </c>
      <c r="P1976" s="361" t="e">
        <f t="shared" si="5143"/>
        <v>#DIV/0!</v>
      </c>
      <c r="Q1976" s="361" t="e">
        <f t="shared" si="5157"/>
        <v>#DIV/0!</v>
      </c>
      <c r="R1976" s="625"/>
      <c r="S1976" s="625"/>
      <c r="T1976" s="625"/>
      <c r="U1976" s="625"/>
      <c r="V1976" s="356">
        <f t="shared" si="5168"/>
        <v>-716185182.18999994</v>
      </c>
      <c r="W1976" s="356">
        <f t="shared" si="5169"/>
        <v>-66577658.210000001</v>
      </c>
      <c r="X1976" s="361" t="str">
        <f t="shared" si="5170"/>
        <v>SUL</v>
      </c>
      <c r="Y1976" s="361" t="str">
        <f t="shared" si="5171"/>
        <v>OESTE</v>
      </c>
      <c r="Z1976" s="361" t="str">
        <f t="shared" si="5172"/>
        <v>SUDOESTE</v>
      </c>
      <c r="AA1976" s="358">
        <f t="shared" si="5158"/>
        <v>9.2562420348162852E-2</v>
      </c>
      <c r="AB1976" s="359">
        <f t="shared" si="5173"/>
        <v>5.3110385068703678</v>
      </c>
      <c r="AC1976" s="360"/>
    </row>
    <row r="1977" spans="1:29" ht="17.25" customHeight="1" x14ac:dyDescent="0.25">
      <c r="A1977" s="434" t="str">
        <f t="shared" si="5148"/>
        <v>MS 403 A</v>
      </c>
      <c r="B1977" s="665"/>
      <c r="C1977" s="665"/>
      <c r="D1977" s="346"/>
      <c r="E1977" s="347"/>
      <c r="F1977" s="348"/>
      <c r="G1977" s="348"/>
      <c r="H1977" s="355">
        <f t="shared" si="5135"/>
        <v>0</v>
      </c>
      <c r="I1977" s="356">
        <f t="shared" si="5136"/>
        <v>719273091.17308056</v>
      </c>
      <c r="J1977" s="356">
        <f t="shared" si="5137"/>
        <v>0</v>
      </c>
      <c r="K1977" s="356">
        <f t="shared" si="5138"/>
        <v>-90824.8</v>
      </c>
      <c r="L1977" s="356" t="e">
        <f t="shared" si="5139"/>
        <v>#DIV/0!</v>
      </c>
      <c r="M1977" s="356" t="e">
        <f t="shared" si="5140"/>
        <v>#DIV/0!</v>
      </c>
      <c r="N1977" s="361" t="e">
        <f t="shared" si="5174"/>
        <v>#DIV/0!</v>
      </c>
      <c r="O1977" s="361" t="e">
        <f t="shared" si="5175"/>
        <v>#DIV/0!</v>
      </c>
      <c r="P1977" s="361" t="e">
        <f t="shared" si="5143"/>
        <v>#DIV/0!</v>
      </c>
      <c r="Q1977" s="361" t="e">
        <f t="shared" si="5157"/>
        <v>#DIV/0!</v>
      </c>
      <c r="R1977" s="625"/>
      <c r="S1977" s="625"/>
      <c r="T1977" s="625"/>
      <c r="U1977" s="625"/>
      <c r="V1977" s="356">
        <f t="shared" si="5168"/>
        <v>-716185182.18999994</v>
      </c>
      <c r="W1977" s="356">
        <f t="shared" si="5169"/>
        <v>-66577658.210000001</v>
      </c>
      <c r="X1977" s="361" t="str">
        <f t="shared" si="5170"/>
        <v>SUL</v>
      </c>
      <c r="Y1977" s="361" t="str">
        <f t="shared" si="5171"/>
        <v>OESTE</v>
      </c>
      <c r="Z1977" s="361" t="str">
        <f t="shared" si="5172"/>
        <v>SUDOESTE</v>
      </c>
      <c r="AA1977" s="358">
        <f t="shared" si="5158"/>
        <v>9.2562420348162852E-2</v>
      </c>
      <c r="AB1977" s="359">
        <f t="shared" si="5173"/>
        <v>5.3110385068703678</v>
      </c>
      <c r="AC1977" s="360"/>
    </row>
    <row r="1978" spans="1:29" ht="17.25" customHeight="1" x14ac:dyDescent="0.25">
      <c r="A1978" s="434" t="str">
        <f t="shared" si="5148"/>
        <v>MS 403 A</v>
      </c>
      <c r="B1978" s="665"/>
      <c r="C1978" s="665"/>
      <c r="D1978" s="346"/>
      <c r="E1978" s="347"/>
      <c r="F1978" s="348"/>
      <c r="G1978" s="348"/>
      <c r="H1978" s="355">
        <f t="shared" si="5135"/>
        <v>0</v>
      </c>
      <c r="I1978" s="356">
        <f t="shared" si="5136"/>
        <v>719273091.17308056</v>
      </c>
      <c r="J1978" s="356">
        <f t="shared" si="5137"/>
        <v>0</v>
      </c>
      <c r="K1978" s="356">
        <f t="shared" si="5138"/>
        <v>-90824.8</v>
      </c>
      <c r="L1978" s="356" t="e">
        <f t="shared" si="5139"/>
        <v>#DIV/0!</v>
      </c>
      <c r="M1978" s="356" t="e">
        <f t="shared" si="5140"/>
        <v>#DIV/0!</v>
      </c>
      <c r="N1978" s="361" t="e">
        <f t="shared" si="5174"/>
        <v>#DIV/0!</v>
      </c>
      <c r="O1978" s="361" t="e">
        <f t="shared" si="5175"/>
        <v>#DIV/0!</v>
      </c>
      <c r="P1978" s="361" t="e">
        <f t="shared" si="5143"/>
        <v>#DIV/0!</v>
      </c>
      <c r="Q1978" s="361" t="e">
        <f t="shared" si="5157"/>
        <v>#DIV/0!</v>
      </c>
      <c r="R1978" s="625"/>
      <c r="S1978" s="625"/>
      <c r="T1978" s="625"/>
      <c r="U1978" s="625"/>
      <c r="V1978" s="356">
        <f t="shared" si="5168"/>
        <v>-716185182.18999994</v>
      </c>
      <c r="W1978" s="356">
        <f t="shared" si="5169"/>
        <v>-66577658.210000001</v>
      </c>
      <c r="X1978" s="361" t="str">
        <f t="shared" si="5170"/>
        <v>SUL</v>
      </c>
      <c r="Y1978" s="361" t="str">
        <f t="shared" si="5171"/>
        <v>OESTE</v>
      </c>
      <c r="Z1978" s="361" t="str">
        <f t="shared" si="5172"/>
        <v>SUDOESTE</v>
      </c>
      <c r="AA1978" s="358">
        <f t="shared" si="5158"/>
        <v>9.2562420348162852E-2</v>
      </c>
      <c r="AB1978" s="359">
        <f t="shared" si="5173"/>
        <v>5.3110385068703678</v>
      </c>
      <c r="AC1978" s="360"/>
    </row>
    <row r="1979" spans="1:29" ht="17.25" customHeight="1" x14ac:dyDescent="0.25">
      <c r="A1979" s="434" t="str">
        <f t="shared" si="5148"/>
        <v>MS 403 A</v>
      </c>
      <c r="B1979" s="665"/>
      <c r="C1979" s="665"/>
      <c r="D1979" s="346"/>
      <c r="E1979" s="347"/>
      <c r="F1979" s="348"/>
      <c r="G1979" s="348"/>
      <c r="H1979" s="355">
        <f t="shared" si="5135"/>
        <v>0</v>
      </c>
      <c r="I1979" s="356">
        <f t="shared" si="5136"/>
        <v>719273091.17308056</v>
      </c>
      <c r="J1979" s="356">
        <f t="shared" si="5137"/>
        <v>0</v>
      </c>
      <c r="K1979" s="356">
        <f t="shared" si="5138"/>
        <v>-90824.8</v>
      </c>
      <c r="L1979" s="356" t="e">
        <f t="shared" si="5139"/>
        <v>#DIV/0!</v>
      </c>
      <c r="M1979" s="356" t="e">
        <f t="shared" si="5140"/>
        <v>#DIV/0!</v>
      </c>
      <c r="N1979" s="361" t="e">
        <f t="shared" si="5174"/>
        <v>#DIV/0!</v>
      </c>
      <c r="O1979" s="361" t="e">
        <f t="shared" si="5175"/>
        <v>#DIV/0!</v>
      </c>
      <c r="P1979" s="361" t="e">
        <f t="shared" si="5143"/>
        <v>#DIV/0!</v>
      </c>
      <c r="Q1979" s="361" t="e">
        <f t="shared" si="5157"/>
        <v>#DIV/0!</v>
      </c>
      <c r="R1979" s="625"/>
      <c r="S1979" s="625"/>
      <c r="T1979" s="625"/>
      <c r="U1979" s="625"/>
      <c r="V1979" s="356">
        <f t="shared" si="5168"/>
        <v>-716185182.18999994</v>
      </c>
      <c r="W1979" s="356">
        <f t="shared" si="5169"/>
        <v>-66577658.210000001</v>
      </c>
      <c r="X1979" s="361" t="str">
        <f t="shared" si="5170"/>
        <v>SUL</v>
      </c>
      <c r="Y1979" s="361" t="str">
        <f t="shared" si="5171"/>
        <v>OESTE</v>
      </c>
      <c r="Z1979" s="361" t="str">
        <f t="shared" si="5172"/>
        <v>SUDOESTE</v>
      </c>
      <c r="AA1979" s="358">
        <f t="shared" si="5158"/>
        <v>9.2562420348162852E-2</v>
      </c>
      <c r="AB1979" s="359">
        <f t="shared" si="5173"/>
        <v>5.3110385068703678</v>
      </c>
      <c r="AC1979" s="360"/>
    </row>
    <row r="1980" spans="1:29" ht="17.25" customHeight="1" x14ac:dyDescent="0.25">
      <c r="A1980" s="434" t="str">
        <f t="shared" si="5148"/>
        <v>MS 403 A</v>
      </c>
      <c r="B1980" s="665"/>
      <c r="C1980" s="665"/>
      <c r="D1980" s="346"/>
      <c r="E1980" s="347"/>
      <c r="F1980" s="348"/>
      <c r="G1980" s="348"/>
      <c r="H1980" s="355">
        <f t="shared" si="5135"/>
        <v>0</v>
      </c>
      <c r="I1980" s="356">
        <f t="shared" si="5136"/>
        <v>719273091.17308056</v>
      </c>
      <c r="J1980" s="356">
        <f t="shared" si="5137"/>
        <v>0</v>
      </c>
      <c r="K1980" s="356">
        <f t="shared" si="5138"/>
        <v>-90824.8</v>
      </c>
      <c r="L1980" s="356" t="e">
        <f t="shared" si="5139"/>
        <v>#DIV/0!</v>
      </c>
      <c r="M1980" s="356" t="e">
        <f t="shared" si="5140"/>
        <v>#DIV/0!</v>
      </c>
      <c r="N1980" s="361" t="e">
        <f t="shared" si="5174"/>
        <v>#DIV/0!</v>
      </c>
      <c r="O1980" s="361" t="e">
        <f t="shared" si="5175"/>
        <v>#DIV/0!</v>
      </c>
      <c r="P1980" s="361" t="e">
        <f t="shared" si="5143"/>
        <v>#DIV/0!</v>
      </c>
      <c r="Q1980" s="361" t="e">
        <f t="shared" si="5157"/>
        <v>#DIV/0!</v>
      </c>
      <c r="R1980" s="625"/>
      <c r="S1980" s="625"/>
      <c r="T1980" s="625"/>
      <c r="U1980" s="625"/>
      <c r="V1980" s="356">
        <f t="shared" si="5168"/>
        <v>-716185182.18999994</v>
      </c>
      <c r="W1980" s="356">
        <f t="shared" si="5169"/>
        <v>-66577658.210000001</v>
      </c>
      <c r="X1980" s="361" t="str">
        <f t="shared" si="5170"/>
        <v>SUL</v>
      </c>
      <c r="Y1980" s="361" t="str">
        <f t="shared" si="5171"/>
        <v>OESTE</v>
      </c>
      <c r="Z1980" s="361" t="str">
        <f t="shared" si="5172"/>
        <v>SUDOESTE</v>
      </c>
      <c r="AA1980" s="358">
        <f t="shared" si="5158"/>
        <v>9.2562420348162852E-2</v>
      </c>
      <c r="AB1980" s="359">
        <f t="shared" si="5173"/>
        <v>5.3110385068703678</v>
      </c>
      <c r="AC1980" s="360"/>
    </row>
    <row r="1981" spans="1:29" ht="17.25" customHeight="1" x14ac:dyDescent="0.25">
      <c r="A1981" s="434" t="str">
        <f t="shared" si="5148"/>
        <v>MS 403 A</v>
      </c>
      <c r="B1981" s="665"/>
      <c r="C1981" s="665"/>
      <c r="D1981" s="346"/>
      <c r="E1981" s="347"/>
      <c r="F1981" s="348"/>
      <c r="G1981" s="348"/>
      <c r="H1981" s="355">
        <f t="shared" si="5135"/>
        <v>0</v>
      </c>
      <c r="I1981" s="356">
        <f t="shared" si="5136"/>
        <v>719273091.17308056</v>
      </c>
      <c r="J1981" s="356">
        <f t="shared" si="5137"/>
        <v>0</v>
      </c>
      <c r="K1981" s="356">
        <f t="shared" si="5138"/>
        <v>-90824.8</v>
      </c>
      <c r="L1981" s="356" t="e">
        <f t="shared" si="5139"/>
        <v>#DIV/0!</v>
      </c>
      <c r="M1981" s="356" t="e">
        <f t="shared" si="5140"/>
        <v>#DIV/0!</v>
      </c>
      <c r="N1981" s="361" t="e">
        <f t="shared" si="5174"/>
        <v>#DIV/0!</v>
      </c>
      <c r="O1981" s="361" t="e">
        <f t="shared" si="5175"/>
        <v>#DIV/0!</v>
      </c>
      <c r="P1981" s="361" t="e">
        <f t="shared" si="5143"/>
        <v>#DIV/0!</v>
      </c>
      <c r="Q1981" s="361" t="e">
        <f t="shared" si="5157"/>
        <v>#DIV/0!</v>
      </c>
      <c r="R1981" s="625"/>
      <c r="S1981" s="625"/>
      <c r="T1981" s="625"/>
      <c r="U1981" s="625"/>
      <c r="V1981" s="356">
        <f t="shared" si="5168"/>
        <v>-716185182.18999994</v>
      </c>
      <c r="W1981" s="356">
        <f t="shared" si="5169"/>
        <v>-66577658.210000001</v>
      </c>
      <c r="X1981" s="361" t="str">
        <f t="shared" si="5170"/>
        <v>SUL</v>
      </c>
      <c r="Y1981" s="361" t="str">
        <f t="shared" si="5171"/>
        <v>OESTE</v>
      </c>
      <c r="Z1981" s="361" t="str">
        <f t="shared" si="5172"/>
        <v>SUDOESTE</v>
      </c>
      <c r="AA1981" s="358">
        <f t="shared" si="5158"/>
        <v>9.2562420348162852E-2</v>
      </c>
      <c r="AB1981" s="359">
        <f t="shared" si="5173"/>
        <v>5.3110385068703678</v>
      </c>
      <c r="AC1981" s="360"/>
    </row>
    <row r="1982" spans="1:29" ht="17.25" customHeight="1" x14ac:dyDescent="0.25">
      <c r="A1982" s="434" t="str">
        <f t="shared" si="5148"/>
        <v>MS 403 A</v>
      </c>
      <c r="B1982" s="665"/>
      <c r="C1982" s="665"/>
      <c r="D1982" s="346"/>
      <c r="E1982" s="347"/>
      <c r="F1982" s="348"/>
      <c r="G1982" s="348"/>
      <c r="H1982" s="355">
        <f t="shared" si="5135"/>
        <v>0</v>
      </c>
      <c r="I1982" s="356">
        <f t="shared" si="5136"/>
        <v>719273091.17308056</v>
      </c>
      <c r="J1982" s="356">
        <f t="shared" si="5137"/>
        <v>0</v>
      </c>
      <c r="K1982" s="356">
        <f t="shared" si="5138"/>
        <v>-90824.8</v>
      </c>
      <c r="L1982" s="356" t="e">
        <f t="shared" si="5139"/>
        <v>#DIV/0!</v>
      </c>
      <c r="M1982" s="356" t="e">
        <f t="shared" si="5140"/>
        <v>#DIV/0!</v>
      </c>
      <c r="N1982" s="361" t="e">
        <f t="shared" si="5174"/>
        <v>#DIV/0!</v>
      </c>
      <c r="O1982" s="361" t="e">
        <f t="shared" si="5175"/>
        <v>#DIV/0!</v>
      </c>
      <c r="P1982" s="361" t="e">
        <f t="shared" si="5143"/>
        <v>#DIV/0!</v>
      </c>
      <c r="Q1982" s="361" t="e">
        <f t="shared" si="5157"/>
        <v>#DIV/0!</v>
      </c>
      <c r="R1982" s="625"/>
      <c r="S1982" s="625"/>
      <c r="T1982" s="625"/>
      <c r="U1982" s="625"/>
      <c r="V1982" s="356">
        <f t="shared" si="5168"/>
        <v>-716185182.18999994</v>
      </c>
      <c r="W1982" s="356">
        <f t="shared" si="5169"/>
        <v>-66577658.210000001</v>
      </c>
      <c r="X1982" s="361" t="str">
        <f t="shared" si="5170"/>
        <v>SUL</v>
      </c>
      <c r="Y1982" s="361" t="str">
        <f t="shared" si="5171"/>
        <v>OESTE</v>
      </c>
      <c r="Z1982" s="361" t="str">
        <f t="shared" si="5172"/>
        <v>SUDOESTE</v>
      </c>
      <c r="AA1982" s="358">
        <f t="shared" si="5158"/>
        <v>9.2562420348162852E-2</v>
      </c>
      <c r="AB1982" s="359">
        <f t="shared" si="5173"/>
        <v>5.3110385068703678</v>
      </c>
      <c r="AC1982" s="360"/>
    </row>
    <row r="1983" spans="1:29" ht="17.25" customHeight="1" x14ac:dyDescent="0.25">
      <c r="A1983" s="434" t="str">
        <f t="shared" si="5148"/>
        <v>MS 403 A</v>
      </c>
      <c r="B1983" s="665"/>
      <c r="C1983" s="665"/>
      <c r="D1983" s="346"/>
      <c r="E1983" s="347"/>
      <c r="F1983" s="348"/>
      <c r="G1983" s="348"/>
      <c r="H1983" s="355">
        <f t="shared" si="5135"/>
        <v>0</v>
      </c>
      <c r="I1983" s="356">
        <f t="shared" si="5136"/>
        <v>719273091.17308056</v>
      </c>
      <c r="J1983" s="356">
        <f t="shared" si="5137"/>
        <v>0</v>
      </c>
      <c r="K1983" s="356">
        <f t="shared" si="5138"/>
        <v>-90824.8</v>
      </c>
      <c r="L1983" s="356" t="e">
        <f t="shared" si="5139"/>
        <v>#DIV/0!</v>
      </c>
      <c r="M1983" s="356" t="e">
        <f t="shared" si="5140"/>
        <v>#DIV/0!</v>
      </c>
      <c r="N1983" s="361" t="e">
        <f t="shared" si="5174"/>
        <v>#DIV/0!</v>
      </c>
      <c r="O1983" s="361" t="e">
        <f t="shared" si="5175"/>
        <v>#DIV/0!</v>
      </c>
      <c r="P1983" s="361" t="e">
        <f t="shared" si="5143"/>
        <v>#DIV/0!</v>
      </c>
      <c r="Q1983" s="361" t="e">
        <f t="shared" si="5157"/>
        <v>#DIV/0!</v>
      </c>
      <c r="R1983" s="625"/>
      <c r="S1983" s="625"/>
      <c r="T1983" s="625"/>
      <c r="U1983" s="625"/>
      <c r="V1983" s="356">
        <f t="shared" si="5168"/>
        <v>-716185182.18999994</v>
      </c>
      <c r="W1983" s="356">
        <f t="shared" si="5169"/>
        <v>-66577658.210000001</v>
      </c>
      <c r="X1983" s="361" t="str">
        <f t="shared" si="5170"/>
        <v>SUL</v>
      </c>
      <c r="Y1983" s="361" t="str">
        <f t="shared" si="5171"/>
        <v>OESTE</v>
      </c>
      <c r="Z1983" s="361" t="str">
        <f t="shared" si="5172"/>
        <v>SUDOESTE</v>
      </c>
      <c r="AA1983" s="358">
        <f t="shared" si="5158"/>
        <v>9.2562420348162852E-2</v>
      </c>
      <c r="AB1983" s="359">
        <f t="shared" si="5173"/>
        <v>5.3110385068703678</v>
      </c>
      <c r="AC1983" s="360"/>
    </row>
    <row r="1984" spans="1:29" ht="17.25" customHeight="1" x14ac:dyDescent="0.25">
      <c r="A1984" s="434" t="str">
        <f t="shared" si="5148"/>
        <v>MS 403 A</v>
      </c>
      <c r="B1984" s="665"/>
      <c r="C1984" s="665"/>
      <c r="D1984" s="346"/>
      <c r="E1984" s="347"/>
      <c r="F1984" s="348"/>
      <c r="G1984" s="348"/>
      <c r="H1984" s="355">
        <f t="shared" si="5135"/>
        <v>0</v>
      </c>
      <c r="I1984" s="356">
        <f t="shared" si="5136"/>
        <v>719273091.17308056</v>
      </c>
      <c r="J1984" s="356">
        <f t="shared" si="5137"/>
        <v>0</v>
      </c>
      <c r="K1984" s="356">
        <f t="shared" si="5138"/>
        <v>-90824.8</v>
      </c>
      <c r="L1984" s="356" t="e">
        <f t="shared" si="5139"/>
        <v>#DIV/0!</v>
      </c>
      <c r="M1984" s="356" t="e">
        <f t="shared" si="5140"/>
        <v>#DIV/0!</v>
      </c>
      <c r="N1984" s="361" t="e">
        <f t="shared" si="5174"/>
        <v>#DIV/0!</v>
      </c>
      <c r="O1984" s="361" t="e">
        <f t="shared" si="5175"/>
        <v>#DIV/0!</v>
      </c>
      <c r="P1984" s="361" t="e">
        <f t="shared" si="5143"/>
        <v>#DIV/0!</v>
      </c>
      <c r="Q1984" s="361" t="e">
        <f t="shared" si="5157"/>
        <v>#DIV/0!</v>
      </c>
      <c r="R1984" s="625"/>
      <c r="S1984" s="625"/>
      <c r="T1984" s="625"/>
      <c r="U1984" s="625"/>
      <c r="V1984" s="356">
        <f t="shared" si="5168"/>
        <v>-716185182.18999994</v>
      </c>
      <c r="W1984" s="356">
        <f t="shared" si="5169"/>
        <v>-66577658.210000001</v>
      </c>
      <c r="X1984" s="361" t="str">
        <f t="shared" si="5170"/>
        <v>SUL</v>
      </c>
      <c r="Y1984" s="361" t="str">
        <f t="shared" si="5171"/>
        <v>OESTE</v>
      </c>
      <c r="Z1984" s="361" t="str">
        <f t="shared" si="5172"/>
        <v>SUDOESTE</v>
      </c>
      <c r="AA1984" s="358">
        <f t="shared" si="5158"/>
        <v>9.2562420348162852E-2</v>
      </c>
      <c r="AB1984" s="359">
        <f t="shared" si="5173"/>
        <v>5.3110385068703678</v>
      </c>
      <c r="AC1984" s="360"/>
    </row>
    <row r="1985" spans="1:29" ht="15" customHeight="1" x14ac:dyDescent="0.2">
      <c r="A1985" s="436"/>
      <c r="B1985" s="437"/>
      <c r="C1985" s="437"/>
      <c r="D1985" s="386"/>
      <c r="E1985" s="429"/>
      <c r="F1985" s="430"/>
      <c r="G1985" s="430"/>
      <c r="H1985" s="437"/>
      <c r="I1985" s="437"/>
      <c r="J1985" s="437"/>
      <c r="K1985" s="437"/>
      <c r="L1985" s="437"/>
      <c r="M1985" s="437"/>
      <c r="N1985" s="437"/>
      <c r="O1985" s="437"/>
      <c r="P1985" s="437"/>
      <c r="Q1985" s="437"/>
      <c r="R1985" s="436"/>
      <c r="S1985" s="436"/>
      <c r="T1985" s="354"/>
      <c r="U1985" s="354"/>
      <c r="V1985" s="383"/>
      <c r="W1985" s="383"/>
      <c r="X1985" s="384"/>
      <c r="Y1985" s="384"/>
      <c r="Z1985" s="384"/>
      <c r="AA1985" s="437"/>
      <c r="AB1985" s="437"/>
      <c r="AC1985" s="386"/>
    </row>
    <row r="1986" spans="1:29" ht="17.25" customHeight="1" x14ac:dyDescent="0.2">
      <c r="A1986" s="415" t="s">
        <v>124</v>
      </c>
      <c r="B1986" s="661">
        <f t="shared" si="4951"/>
        <v>1</v>
      </c>
      <c r="C1986" s="661" t="str">
        <f t="shared" si="4952"/>
        <v>MS 501-1</v>
      </c>
      <c r="D1986" s="346">
        <v>41887</v>
      </c>
      <c r="E1986" s="347">
        <v>7161801.6666000001</v>
      </c>
      <c r="F1986" s="348">
        <v>665766.55830000003</v>
      </c>
      <c r="G1986" s="348">
        <v>887.79600000000005</v>
      </c>
      <c r="H1986" s="349"/>
      <c r="I1986" s="349"/>
      <c r="J1986" s="349"/>
      <c r="K1986" s="349"/>
      <c r="L1986" s="349"/>
      <c r="M1986" s="349"/>
      <c r="N1986" s="349"/>
      <c r="O1986" s="349"/>
      <c r="P1986" s="349"/>
      <c r="Q1986" s="349"/>
      <c r="R1986" s="354"/>
      <c r="S1986" s="354"/>
      <c r="T1986" s="354"/>
      <c r="U1986" s="354"/>
      <c r="V1986" s="383"/>
      <c r="W1986" s="383"/>
      <c r="X1986" s="384"/>
      <c r="Y1986" s="384"/>
      <c r="Z1986" s="384"/>
      <c r="AA1986" s="383"/>
      <c r="AB1986" s="435"/>
      <c r="AC1986" s="386"/>
    </row>
    <row r="1987" spans="1:29" ht="17.25" customHeight="1" x14ac:dyDescent="0.25">
      <c r="A1987" s="415" t="str">
        <f>A1986</f>
        <v>MS 501</v>
      </c>
      <c r="B1987" s="661">
        <f t="shared" si="4951"/>
        <v>2</v>
      </c>
      <c r="C1987" s="661" t="str">
        <f t="shared" si="4952"/>
        <v>MS 501-2</v>
      </c>
      <c r="D1987" s="346">
        <v>41894</v>
      </c>
      <c r="E1987" s="347">
        <v>7161801.6776999999</v>
      </c>
      <c r="F1987" s="348">
        <v>665766.55689999997</v>
      </c>
      <c r="G1987" s="348">
        <v>887.79700000000003</v>
      </c>
      <c r="H1987" s="355">
        <f t="shared" ref="H1987" si="5176">SQRT((E1987-E1986)^2+(F1987-F1986)^2)*100</f>
        <v>1.1187939716130986</v>
      </c>
      <c r="I1987" s="356">
        <f>SQRT((E1987-$E$1986)^2+(F1987-$F$1986)^2)*100</f>
        <v>1.1187939716130986</v>
      </c>
      <c r="J1987" s="356">
        <f t="shared" ref="J1987" si="5177">(G1987-G1986)*100</f>
        <v>9.9999999997635314E-2</v>
      </c>
      <c r="K1987" s="356">
        <f>(G1987-$G$1986)*100</f>
        <v>9.9999999997635314E-2</v>
      </c>
      <c r="L1987" s="356">
        <f t="shared" ref="L1987" si="5178">H1987/(D1987-D1986)</f>
        <v>0.15982771023044265</v>
      </c>
      <c r="M1987" s="356">
        <f t="shared" ref="M1987" si="5179">ABS(J1987/(D1987-D1986))</f>
        <v>1.4285714285376474E-2</v>
      </c>
      <c r="N1987" s="361" t="str">
        <f t="shared" ref="N1987" si="5180">IF(L1987&lt;=0.25,"OK",IF(AND(0.25&lt;L1987,L1987&lt;=1),"ATENÇÃO",IF(AND(1&lt;L1987,L1987&lt;=4),"ALERTA",IF(AND(4&lt;L1987,L1987&lt;=14),"INTERVENÇÃO","PARALISAÇÃO"))))</f>
        <v>OK</v>
      </c>
      <c r="O1987" s="361" t="str">
        <f t="shared" ref="O1987" si="5181">IF(M1987&lt;=0.25,"OK",IF(AND(0.25&lt;M1987,M1987&lt;=1),"ATENÇÃO",IF(AND(1&lt;M1987,M1987&lt;=4),"ALERTA",IF(AND(4&lt;M1987,M1987&lt;=14),"INTERVENÇÃO","PARALISAÇÃO"))))</f>
        <v>OK</v>
      </c>
      <c r="P1987" s="361" t="str">
        <f t="shared" ref="P1987" si="5182">IF(L1987&lt;=1,"COND. MIN.",IF(AND(1&lt;L1987, L1987&lt;=2),"ATENÇÃO",IF(AND(2&lt;L1987,L1987&lt;=5),"ALERTA","INTERVENÇÃO")))</f>
        <v>COND. MIN.</v>
      </c>
      <c r="Q1987" s="361" t="str">
        <f t="shared" ref="Q1987:Q2023" si="5183">IF(M1987&lt;=2,"COND. MIN.",IF(AND(2&lt;M1987, M1987&lt;=4),"ATENÇÃO",IF(AND(4&lt;M1987, M1987&lt;=10),"ALERTA","INTERVENÇÃO")))</f>
        <v>COND. MIN.</v>
      </c>
      <c r="R1987" s="625"/>
      <c r="S1987" s="625"/>
      <c r="T1987" s="625"/>
      <c r="U1987" s="625"/>
      <c r="V1987" s="356">
        <f t="shared" ref="V1987:V2023" si="5184">(E1987-$E$1986)*100</f>
        <v>1.1099999770522118</v>
      </c>
      <c r="W1987" s="356">
        <f t="shared" ref="W1987:W2023" si="5185">(F1987-$F$1986)*100</f>
        <v>-0.14000000664964318</v>
      </c>
      <c r="X1987" s="361" t="str">
        <f t="shared" ref="X1987" si="5186">IF(V1987&gt;0,"NORTE","SUL")</f>
        <v>NORTE</v>
      </c>
      <c r="Y1987" s="361" t="str">
        <f t="shared" ref="Y1987" si="5187">IF(W1987&gt;0,"LESTE","OESTE")</f>
        <v>OESTE</v>
      </c>
      <c r="Z1987" s="361" t="str">
        <f t="shared" ref="Z1987" si="5188">IF(AND(X1987="SUL", Y1987="LESTE"),"SUDESTE", IF(AND(X1987="SUL", Y1987="OESTE"), "SUDOESTE", IF(AND(X1987="NORTE", Y1987="LESTE"), "NORDESTE", "NOROESTE")))</f>
        <v>NOROESTE</v>
      </c>
      <c r="AA1987" s="358">
        <f t="shared" ref="AA1987:AA2023" si="5189">ABS(ROUND(W1987,2)/ROUND(I1987,2))</f>
        <v>0.125</v>
      </c>
      <c r="AB1987" s="359">
        <f t="shared" ref="AB1987" si="5190">DEGREES(ASIN(AA1987))</f>
        <v>7.1807557814582799</v>
      </c>
      <c r="AC1987" s="360"/>
    </row>
    <row r="1988" spans="1:29" ht="17.25" customHeight="1" x14ac:dyDescent="0.25">
      <c r="A1988" s="415" t="str">
        <f t="shared" ref="A1988:A2030" si="5191">A1987</f>
        <v>MS 501</v>
      </c>
      <c r="B1988" s="661">
        <f t="shared" si="4951"/>
        <v>3</v>
      </c>
      <c r="C1988" s="661" t="str">
        <f t="shared" si="4952"/>
        <v>MS 501-3</v>
      </c>
      <c r="D1988" s="346">
        <v>41901</v>
      </c>
      <c r="E1988" s="347">
        <v>7161801.6688000001</v>
      </c>
      <c r="F1988" s="348">
        <v>665766.55790000001</v>
      </c>
      <c r="G1988" s="348">
        <v>887.79200000000003</v>
      </c>
      <c r="H1988" s="355">
        <f t="shared" ref="H1988" si="5192">SQRT((E1988-E1987)^2+(F1988-F1987)^2)*100</f>
        <v>0.89560033621298507</v>
      </c>
      <c r="I1988" s="356">
        <f>SQRT((E1988-$E$1986)^2+(F1988-$F$1986)^2)*100</f>
        <v>0.22360679691697874</v>
      </c>
      <c r="J1988" s="356">
        <f t="shared" ref="J1988" si="5193">(G1988-G1987)*100</f>
        <v>-0.49999999999954525</v>
      </c>
      <c r="K1988" s="356">
        <f>(G1988-$G$1986)*100</f>
        <v>-0.40000000000190994</v>
      </c>
      <c r="L1988" s="356">
        <f t="shared" ref="L1988" si="5194">H1988/(D1988-D1987)</f>
        <v>0.12794290517328358</v>
      </c>
      <c r="M1988" s="356">
        <f t="shared" ref="M1988" si="5195">ABS(J1988/(D1988-D1987))</f>
        <v>7.1428571428506463E-2</v>
      </c>
      <c r="N1988" s="361" t="str">
        <f t="shared" ref="N1988:N2023" si="5196">IF(L1988&lt;=0.25,"OK",IF(AND(0.25&lt;L1988,L1988&lt;=1),"ATENÇÃO",IF(AND(1&lt;L1988,L1988&lt;=4),"ALERTA",IF(AND(4&lt;L1988,L1988&lt;=14),"INTERVENÇÃO","PARALISAÇÃO"))))</f>
        <v>OK</v>
      </c>
      <c r="O1988" s="361" t="str">
        <f t="shared" ref="O1988:O2023" si="5197">IF(M1988&lt;=0.25,"OK",IF(AND(0.25&lt;M1988,M1988&lt;=1),"ATENÇÃO",IF(AND(1&lt;M1988,M1988&lt;=4),"ALERTA",IF(AND(4&lt;M1988,M1988&lt;=14),"INTERVENÇÃO","PARALISAÇÃO"))))</f>
        <v>OK</v>
      </c>
      <c r="P1988" s="361" t="str">
        <f t="shared" ref="P1988:P2023" si="5198">IF(L1988&lt;=1,"COND. MIN.",IF(AND(1&lt;L1988, L1988&lt;=2),"ATENÇÃO",IF(AND(2&lt;L1988,L1988&lt;=5),"ALERTA","INTERVENÇÃO")))</f>
        <v>COND. MIN.</v>
      </c>
      <c r="Q1988" s="361" t="str">
        <f t="shared" si="5183"/>
        <v>COND. MIN.</v>
      </c>
      <c r="R1988" s="625"/>
      <c r="S1988" s="625"/>
      <c r="T1988" s="625"/>
      <c r="U1988" s="625"/>
      <c r="V1988" s="356">
        <f t="shared" si="5184"/>
        <v>0.2199999988079071</v>
      </c>
      <c r="W1988" s="356">
        <f t="shared" si="5185"/>
        <v>-4.0000001899898052E-2</v>
      </c>
      <c r="X1988" s="361" t="str">
        <f t="shared" ref="X1988" si="5199">IF(V1988&gt;0,"NORTE","SUL")</f>
        <v>NORTE</v>
      </c>
      <c r="Y1988" s="361" t="str">
        <f t="shared" ref="Y1988" si="5200">IF(W1988&gt;0,"LESTE","OESTE")</f>
        <v>OESTE</v>
      </c>
      <c r="Z1988" s="361" t="str">
        <f t="shared" ref="Z1988" si="5201">IF(AND(X1988="SUL", Y1988="LESTE"),"SUDESTE", IF(AND(X1988="SUL", Y1988="OESTE"), "SUDOESTE", IF(AND(X1988="NORTE", Y1988="LESTE"), "NORDESTE", "NOROESTE")))</f>
        <v>NOROESTE</v>
      </c>
      <c r="AA1988" s="358">
        <f t="shared" si="5189"/>
        <v>0.18181818181818182</v>
      </c>
      <c r="AB1988" s="359">
        <f t="shared" ref="AB1988" si="5202">DEGREES(ASIN(AA1988))</f>
        <v>10.475681696389902</v>
      </c>
      <c r="AC1988" s="360"/>
    </row>
    <row r="1989" spans="1:29" ht="17.25" customHeight="1" x14ac:dyDescent="0.25">
      <c r="A1989" s="415" t="str">
        <f t="shared" si="5191"/>
        <v>MS 501</v>
      </c>
      <c r="B1989" s="661">
        <f t="shared" si="4951"/>
        <v>4</v>
      </c>
      <c r="C1989" s="661" t="str">
        <f t="shared" si="4952"/>
        <v>MS 501-4</v>
      </c>
      <c r="D1989" s="346">
        <v>41908</v>
      </c>
      <c r="E1989" s="347">
        <v>7161801.6723999996</v>
      </c>
      <c r="F1989" s="348">
        <v>665766.55180000002</v>
      </c>
      <c r="G1989" s="348">
        <v>887.79200000000003</v>
      </c>
      <c r="H1989" s="355">
        <f t="shared" ref="H1989" si="5203">SQRT((E1989-E1988)^2+(F1989-F1988)^2)*100</f>
        <v>0.70830781575587121</v>
      </c>
      <c r="I1989" s="356">
        <f>SQRT((E1989-$E$1986)^2+(F1989-$F$1986)^2)*100</f>
        <v>0.87114863239714357</v>
      </c>
      <c r="J1989" s="356">
        <f t="shared" ref="J1989" si="5204">(G1989-G1988)*100</f>
        <v>0</v>
      </c>
      <c r="K1989" s="356">
        <f>(G1989-$G$1986)*100</f>
        <v>-0.40000000000190994</v>
      </c>
      <c r="L1989" s="356">
        <f t="shared" ref="L1989" si="5205">H1989/(D1989-D1988)</f>
        <v>0.10118683082226732</v>
      </c>
      <c r="M1989" s="356">
        <f t="shared" ref="M1989" si="5206">ABS(J1989/(D1989-D1988))</f>
        <v>0</v>
      </c>
      <c r="N1989" s="361" t="str">
        <f t="shared" si="5196"/>
        <v>OK</v>
      </c>
      <c r="O1989" s="361" t="str">
        <f t="shared" si="5197"/>
        <v>OK</v>
      </c>
      <c r="P1989" s="361" t="str">
        <f t="shared" si="5198"/>
        <v>COND. MIN.</v>
      </c>
      <c r="Q1989" s="361" t="str">
        <f t="shared" si="5183"/>
        <v>COND. MIN.</v>
      </c>
      <c r="R1989" s="625"/>
      <c r="S1989" s="625"/>
      <c r="T1989" s="625"/>
      <c r="U1989" s="625"/>
      <c r="V1989" s="356">
        <f t="shared" si="5184"/>
        <v>0.57999994605779648</v>
      </c>
      <c r="W1989" s="356">
        <f t="shared" si="5185"/>
        <v>-0.65000000176951289</v>
      </c>
      <c r="X1989" s="361" t="str">
        <f t="shared" ref="X1989" si="5207">IF(V1989&gt;0,"NORTE","SUL")</f>
        <v>NORTE</v>
      </c>
      <c r="Y1989" s="361" t="str">
        <f t="shared" ref="Y1989" si="5208">IF(W1989&gt;0,"LESTE","OESTE")</f>
        <v>OESTE</v>
      </c>
      <c r="Z1989" s="361" t="str">
        <f t="shared" ref="Z1989" si="5209">IF(AND(X1989="SUL", Y1989="LESTE"),"SUDESTE", IF(AND(X1989="SUL", Y1989="OESTE"), "SUDOESTE", IF(AND(X1989="NORTE", Y1989="LESTE"), "NORDESTE", "NOROESTE")))</f>
        <v>NOROESTE</v>
      </c>
      <c r="AA1989" s="358">
        <f t="shared" si="5189"/>
        <v>0.74712643678160917</v>
      </c>
      <c r="AB1989" s="359">
        <f t="shared" ref="AB1989" si="5210">DEGREES(ASIN(AA1989))</f>
        <v>48.342070324066654</v>
      </c>
      <c r="AC1989" s="360"/>
    </row>
    <row r="1990" spans="1:29" ht="17.25" customHeight="1" x14ac:dyDescent="0.25">
      <c r="A1990" s="415" t="str">
        <f t="shared" si="5191"/>
        <v>MS 501</v>
      </c>
      <c r="B1990" s="661">
        <f t="shared" si="4951"/>
        <v>5</v>
      </c>
      <c r="C1990" s="661" t="str">
        <f t="shared" si="4952"/>
        <v>MS 501-5</v>
      </c>
      <c r="D1990" s="346">
        <v>41915</v>
      </c>
      <c r="E1990" s="347">
        <v>7161801.6715000002</v>
      </c>
      <c r="F1990" s="348">
        <v>665766.55579999997</v>
      </c>
      <c r="G1990" s="348">
        <v>887.78899999999999</v>
      </c>
      <c r="H1990" s="355">
        <f t="shared" ref="H1990" si="5211">SQRT((E1990-E1989)^2+(F1990-F1989)^2)*100</f>
        <v>0.40999998270375376</v>
      </c>
      <c r="I1990" s="356">
        <f>SQRT((E1990-$E$1986)^2+(F1990-$F$1986)^2)*100</f>
        <v>0.5500909095068035</v>
      </c>
      <c r="J1990" s="356">
        <f t="shared" ref="J1990" si="5212">(G1990-G1989)*100</f>
        <v>-0.30000000000427463</v>
      </c>
      <c r="K1990" s="356">
        <f>(G1990-$G$1986)*100</f>
        <v>-0.70000000000618456</v>
      </c>
      <c r="L1990" s="356">
        <f t="shared" ref="L1990" si="5213">H1990/(D1990-D1989)</f>
        <v>5.8571426100536249E-2</v>
      </c>
      <c r="M1990" s="356">
        <f t="shared" ref="M1990" si="5214">ABS(J1990/(D1990-D1989))</f>
        <v>4.2857142857753515E-2</v>
      </c>
      <c r="N1990" s="361" t="str">
        <f t="shared" si="5196"/>
        <v>OK</v>
      </c>
      <c r="O1990" s="361" t="str">
        <f t="shared" si="5197"/>
        <v>OK</v>
      </c>
      <c r="P1990" s="361" t="str">
        <f t="shared" si="5198"/>
        <v>COND. MIN.</v>
      </c>
      <c r="Q1990" s="361" t="str">
        <f t="shared" si="5183"/>
        <v>COND. MIN.</v>
      </c>
      <c r="R1990" s="625"/>
      <c r="S1990" s="625"/>
      <c r="T1990" s="625"/>
      <c r="U1990" s="625"/>
      <c r="V1990" s="356">
        <f t="shared" si="5184"/>
        <v>0.49000000581145287</v>
      </c>
      <c r="W1990" s="356">
        <f t="shared" si="5185"/>
        <v>-0.25000000605359674</v>
      </c>
      <c r="X1990" s="361" t="str">
        <f t="shared" ref="X1990" si="5215">IF(V1990&gt;0,"NORTE","SUL")</f>
        <v>NORTE</v>
      </c>
      <c r="Y1990" s="361" t="str">
        <f t="shared" ref="Y1990" si="5216">IF(W1990&gt;0,"LESTE","OESTE")</f>
        <v>OESTE</v>
      </c>
      <c r="Z1990" s="361" t="str">
        <f t="shared" ref="Z1990" si="5217">IF(AND(X1990="SUL", Y1990="LESTE"),"SUDESTE", IF(AND(X1990="SUL", Y1990="OESTE"), "SUDOESTE", IF(AND(X1990="NORTE", Y1990="LESTE"), "NORDESTE", "NOROESTE")))</f>
        <v>NOROESTE</v>
      </c>
      <c r="AA1990" s="358">
        <f t="shared" si="5189"/>
        <v>0.45454545454545453</v>
      </c>
      <c r="AB1990" s="359">
        <f t="shared" ref="AB1990" si="5218">DEGREES(ASIN(AA1990))</f>
        <v>27.035691789412294</v>
      </c>
      <c r="AC1990" s="360"/>
    </row>
    <row r="1991" spans="1:29" ht="17.25" customHeight="1" x14ac:dyDescent="0.25">
      <c r="A1991" s="415" t="str">
        <f t="shared" si="5191"/>
        <v>MS 501</v>
      </c>
      <c r="B1991" s="661">
        <f t="shared" si="4951"/>
        <v>6</v>
      </c>
      <c r="C1991" s="661" t="str">
        <f t="shared" si="4952"/>
        <v>MS 501-6</v>
      </c>
      <c r="D1991" s="346">
        <v>41922</v>
      </c>
      <c r="E1991" s="347">
        <v>7161801.6556000002</v>
      </c>
      <c r="F1991" s="348">
        <v>665766.55359999998</v>
      </c>
      <c r="G1991" s="348">
        <v>887.79399999999998</v>
      </c>
      <c r="H1991" s="355">
        <f t="shared" ref="H1991:H1994" si="5219">SQRT((E1991-E1990)^2+(F1991-F1990)^2)*100</f>
        <v>1.60514796794614</v>
      </c>
      <c r="I1991" s="356">
        <f t="shared" ref="I1991:I1994" si="5220">SQRT((E1991-$E$1986)^2+(F1991-$F$1986)^2)*100</f>
        <v>1.1962023204528538</v>
      </c>
      <c r="J1991" s="356">
        <f t="shared" ref="J1991:J1994" si="5221">(G1991-G1990)*100</f>
        <v>0.49999999999954525</v>
      </c>
      <c r="K1991" s="356">
        <f t="shared" ref="K1991:K1994" si="5222">(G1991-$G$1986)*100</f>
        <v>-0.20000000000663931</v>
      </c>
      <c r="L1991" s="356">
        <f t="shared" ref="L1991:L1994" si="5223">H1991/(D1991-D1990)</f>
        <v>0.22930685256373429</v>
      </c>
      <c r="M1991" s="356">
        <f t="shared" ref="M1991:M1994" si="5224">ABS(J1991/(D1991-D1990))</f>
        <v>7.1428571428506463E-2</v>
      </c>
      <c r="N1991" s="361" t="str">
        <f t="shared" si="5196"/>
        <v>OK</v>
      </c>
      <c r="O1991" s="361" t="str">
        <f t="shared" si="5197"/>
        <v>OK</v>
      </c>
      <c r="P1991" s="361" t="str">
        <f t="shared" si="5198"/>
        <v>COND. MIN.</v>
      </c>
      <c r="Q1991" s="361" t="str">
        <f t="shared" si="5183"/>
        <v>COND. MIN.</v>
      </c>
      <c r="R1991" s="625"/>
      <c r="S1991" s="625"/>
      <c r="T1991" s="625"/>
      <c r="U1991" s="625"/>
      <c r="V1991" s="356">
        <f t="shared" si="5184"/>
        <v>-1.0999999940395355</v>
      </c>
      <c r="W1991" s="356">
        <f t="shared" si="5185"/>
        <v>-0.47000000486150384</v>
      </c>
      <c r="X1991" s="361" t="str">
        <f t="shared" ref="X1991:X1994" si="5225">IF(V1991&gt;0,"NORTE","SUL")</f>
        <v>SUL</v>
      </c>
      <c r="Y1991" s="361" t="str">
        <f t="shared" ref="Y1991:Y1994" si="5226">IF(W1991&gt;0,"LESTE","OESTE")</f>
        <v>OESTE</v>
      </c>
      <c r="Z1991" s="361" t="str">
        <f t="shared" ref="Z1991:Z1994" si="5227">IF(AND(X1991="SUL", Y1991="LESTE"),"SUDESTE", IF(AND(X1991="SUL", Y1991="OESTE"), "SUDOESTE", IF(AND(X1991="NORTE", Y1991="LESTE"), "NORDESTE", "NOROESTE")))</f>
        <v>SUDOESTE</v>
      </c>
      <c r="AA1991" s="358">
        <f t="shared" si="5189"/>
        <v>0.39166666666666666</v>
      </c>
      <c r="AB1991" s="359">
        <f t="shared" ref="AB1991:AB1994" si="5228">DEGREES(ASIN(AA1991))</f>
        <v>23.058244087895964</v>
      </c>
      <c r="AC1991" s="360"/>
    </row>
    <row r="1992" spans="1:29" ht="17.25" customHeight="1" x14ac:dyDescent="0.25">
      <c r="A1992" s="415" t="str">
        <f t="shared" si="5191"/>
        <v>MS 501</v>
      </c>
      <c r="B1992" s="661">
        <f t="shared" si="4951"/>
        <v>7</v>
      </c>
      <c r="C1992" s="661" t="str">
        <f t="shared" si="4952"/>
        <v>MS 501-7</v>
      </c>
      <c r="D1992" s="346">
        <v>41929</v>
      </c>
      <c r="E1992" s="347">
        <v>7161801.6646999996</v>
      </c>
      <c r="F1992" s="348">
        <v>665766.55299999996</v>
      </c>
      <c r="G1992" s="348">
        <v>887.78899999999999</v>
      </c>
      <c r="H1992" s="355">
        <f t="shared" si="5219"/>
        <v>0.91197582145184142</v>
      </c>
      <c r="I1992" s="356">
        <f t="shared" si="5220"/>
        <v>0.56302755446477781</v>
      </c>
      <c r="J1992" s="356">
        <f t="shared" si="5221"/>
        <v>-0.49999999999954525</v>
      </c>
      <c r="K1992" s="356">
        <f t="shared" si="5222"/>
        <v>-0.70000000000618456</v>
      </c>
      <c r="L1992" s="356">
        <f t="shared" si="5223"/>
        <v>0.13028226020740591</v>
      </c>
      <c r="M1992" s="356">
        <f t="shared" si="5224"/>
        <v>7.1428571428506463E-2</v>
      </c>
      <c r="N1992" s="361" t="str">
        <f t="shared" si="5196"/>
        <v>OK</v>
      </c>
      <c r="O1992" s="361" t="str">
        <f t="shared" si="5197"/>
        <v>OK</v>
      </c>
      <c r="P1992" s="361" t="str">
        <f t="shared" si="5198"/>
        <v>COND. MIN.</v>
      </c>
      <c r="Q1992" s="361" t="str">
        <f t="shared" si="5183"/>
        <v>COND. MIN.</v>
      </c>
      <c r="R1992" s="625"/>
      <c r="S1992" s="625"/>
      <c r="T1992" s="625"/>
      <c r="U1992" s="625"/>
      <c r="V1992" s="356">
        <f t="shared" si="5184"/>
        <v>-0.19000004976987839</v>
      </c>
      <c r="W1992" s="356">
        <f t="shared" si="5185"/>
        <v>-0.53000000771135092</v>
      </c>
      <c r="X1992" s="361" t="str">
        <f t="shared" si="5225"/>
        <v>SUL</v>
      </c>
      <c r="Y1992" s="361" t="str">
        <f t="shared" si="5226"/>
        <v>OESTE</v>
      </c>
      <c r="Z1992" s="361" t="str">
        <f t="shared" si="5227"/>
        <v>SUDOESTE</v>
      </c>
      <c r="AA1992" s="358">
        <f t="shared" si="5189"/>
        <v>0.9464285714285714</v>
      </c>
      <c r="AB1992" s="359">
        <f t="shared" si="5228"/>
        <v>71.16080302930888</v>
      </c>
      <c r="AC1992" s="360"/>
    </row>
    <row r="1993" spans="1:29" ht="17.25" customHeight="1" x14ac:dyDescent="0.25">
      <c r="A1993" s="415" t="str">
        <f t="shared" si="5191"/>
        <v>MS 501</v>
      </c>
      <c r="B1993" s="661">
        <f t="shared" si="4951"/>
        <v>8</v>
      </c>
      <c r="C1993" s="661" t="str">
        <f t="shared" si="4952"/>
        <v>MS 501-8</v>
      </c>
      <c r="D1993" s="346">
        <v>41936</v>
      </c>
      <c r="E1993" s="347">
        <v>7161801.6754999999</v>
      </c>
      <c r="F1993" s="348">
        <v>665766.55229999998</v>
      </c>
      <c r="G1993" s="348">
        <v>887.78700000000003</v>
      </c>
      <c r="H1993" s="355">
        <f t="shared" si="5219"/>
        <v>1.082266168814864</v>
      </c>
      <c r="I1993" s="356">
        <f t="shared" si="5220"/>
        <v>1.0733591978146693</v>
      </c>
      <c r="J1993" s="356">
        <f t="shared" si="5221"/>
        <v>-0.19999999999527063</v>
      </c>
      <c r="K1993" s="356">
        <f t="shared" si="5222"/>
        <v>-0.90000000000145519</v>
      </c>
      <c r="L1993" s="356">
        <f t="shared" si="5223"/>
        <v>0.15460945268783771</v>
      </c>
      <c r="M1993" s="356">
        <f t="shared" si="5224"/>
        <v>2.8571428570752948E-2</v>
      </c>
      <c r="N1993" s="361" t="str">
        <f t="shared" si="5196"/>
        <v>OK</v>
      </c>
      <c r="O1993" s="361" t="str">
        <f t="shared" si="5197"/>
        <v>OK</v>
      </c>
      <c r="P1993" s="361" t="str">
        <f t="shared" si="5198"/>
        <v>COND. MIN.</v>
      </c>
      <c r="Q1993" s="361" t="str">
        <f t="shared" si="5183"/>
        <v>COND. MIN.</v>
      </c>
      <c r="R1993" s="625"/>
      <c r="S1993" s="625"/>
      <c r="T1993" s="625"/>
      <c r="U1993" s="625"/>
      <c r="V1993" s="356">
        <f t="shared" si="5184"/>
        <v>0.88999997824430466</v>
      </c>
      <c r="W1993" s="356">
        <f t="shared" si="5185"/>
        <v>-0.60000000521540642</v>
      </c>
      <c r="X1993" s="361" t="str">
        <f t="shared" si="5225"/>
        <v>NORTE</v>
      </c>
      <c r="Y1993" s="361" t="str">
        <f t="shared" si="5226"/>
        <v>OESTE</v>
      </c>
      <c r="Z1993" s="361" t="str">
        <f t="shared" si="5227"/>
        <v>NOROESTE</v>
      </c>
      <c r="AA1993" s="358">
        <f t="shared" si="5189"/>
        <v>0.56074766355140182</v>
      </c>
      <c r="AB1993" s="359">
        <f t="shared" si="5228"/>
        <v>34.107519441246829</v>
      </c>
      <c r="AC1993" s="360"/>
    </row>
    <row r="1994" spans="1:29" ht="17.25" customHeight="1" x14ac:dyDescent="0.25">
      <c r="A1994" s="415" t="str">
        <f t="shared" si="5191"/>
        <v>MS 501</v>
      </c>
      <c r="B1994" s="661">
        <f t="shared" si="4951"/>
        <v>9</v>
      </c>
      <c r="C1994" s="661" t="str">
        <f t="shared" si="4952"/>
        <v>MS 501-9</v>
      </c>
      <c r="D1994" s="346">
        <v>41943</v>
      </c>
      <c r="E1994" s="347">
        <v>7161801.6660000002</v>
      </c>
      <c r="F1994" s="348">
        <v>665766.55110000004</v>
      </c>
      <c r="G1994" s="348">
        <v>887.78700000000003</v>
      </c>
      <c r="H1994" s="355">
        <f t="shared" si="5219"/>
        <v>0.95754892331093822</v>
      </c>
      <c r="I1994" s="356">
        <f t="shared" si="5220"/>
        <v>0.72249567327350572</v>
      </c>
      <c r="J1994" s="356">
        <f t="shared" si="5221"/>
        <v>0</v>
      </c>
      <c r="K1994" s="356">
        <f t="shared" si="5222"/>
        <v>-0.90000000000145519</v>
      </c>
      <c r="L1994" s="356">
        <f t="shared" si="5223"/>
        <v>0.13679270333013402</v>
      </c>
      <c r="M1994" s="356">
        <f t="shared" si="5224"/>
        <v>0</v>
      </c>
      <c r="N1994" s="361" t="str">
        <f t="shared" si="5196"/>
        <v>OK</v>
      </c>
      <c r="O1994" s="361" t="str">
        <f t="shared" si="5197"/>
        <v>OK</v>
      </c>
      <c r="P1994" s="361" t="str">
        <f t="shared" si="5198"/>
        <v>COND. MIN.</v>
      </c>
      <c r="Q1994" s="361" t="str">
        <f t="shared" si="5183"/>
        <v>COND. MIN.</v>
      </c>
      <c r="R1994" s="625"/>
      <c r="S1994" s="625"/>
      <c r="T1994" s="625"/>
      <c r="U1994" s="625"/>
      <c r="V1994" s="356">
        <f t="shared" si="5184"/>
        <v>-5.9999991208314896E-2</v>
      </c>
      <c r="W1994" s="356">
        <f t="shared" si="5185"/>
        <v>-0.71999999927356839</v>
      </c>
      <c r="X1994" s="361" t="str">
        <f t="shared" si="5225"/>
        <v>SUL</v>
      </c>
      <c r="Y1994" s="361" t="str">
        <f t="shared" si="5226"/>
        <v>OESTE</v>
      </c>
      <c r="Z1994" s="361" t="str">
        <f t="shared" si="5227"/>
        <v>SUDOESTE</v>
      </c>
      <c r="AA1994" s="358">
        <f t="shared" si="5189"/>
        <v>1</v>
      </c>
      <c r="AB1994" s="359">
        <f t="shared" si="5228"/>
        <v>90</v>
      </c>
      <c r="AC1994" s="360"/>
    </row>
    <row r="1995" spans="1:29" ht="17.25" customHeight="1" x14ac:dyDescent="0.2">
      <c r="A1995" s="415" t="str">
        <f t="shared" si="5191"/>
        <v>MS 501</v>
      </c>
      <c r="B1995" s="661">
        <f t="shared" si="4951"/>
        <v>10</v>
      </c>
      <c r="C1995" s="661" t="str">
        <f t="shared" si="4952"/>
        <v>MS 501-10</v>
      </c>
      <c r="D1995" s="346">
        <v>41950</v>
      </c>
      <c r="E1995" s="364">
        <v>7161801.6743000001</v>
      </c>
      <c r="F1995" s="365">
        <v>665766.54890000005</v>
      </c>
      <c r="G1995" s="365">
        <v>887.78499999999997</v>
      </c>
      <c r="H1995" s="355">
        <f t="shared" ref="H1995" si="5229">SQRT((E1995-E1994)^2+(F1995-F1994)^2)*100</f>
        <v>0.85866173663161571</v>
      </c>
      <c r="I1995" s="356">
        <f t="shared" ref="I1995" si="5230">SQRT((E1995-$E$1986)^2+(F1995-$F$1986)^2)*100</f>
        <v>1.2151131593262385</v>
      </c>
      <c r="J1995" s="356">
        <f t="shared" ref="J1995" si="5231">(G1995-G1994)*100</f>
        <v>-0.20000000000663931</v>
      </c>
      <c r="K1995" s="356">
        <f t="shared" ref="K1995" si="5232">(G1995-$G$1986)*100</f>
        <v>-1.1000000000080945</v>
      </c>
      <c r="L1995" s="356">
        <f t="shared" ref="L1995" si="5233">H1995/(D1995-D1994)</f>
        <v>0.1226659623759451</v>
      </c>
      <c r="M1995" s="356">
        <f t="shared" ref="M1995" si="5234">ABS(J1995/(D1995-D1994))</f>
        <v>2.8571428572377044E-2</v>
      </c>
      <c r="N1995" s="361" t="str">
        <f t="shared" si="5196"/>
        <v>OK</v>
      </c>
      <c r="O1995" s="361" t="str">
        <f t="shared" si="5197"/>
        <v>OK</v>
      </c>
      <c r="P1995" s="361" t="str">
        <f t="shared" si="5198"/>
        <v>COND. MIN.</v>
      </c>
      <c r="Q1995" s="361" t="str">
        <f t="shared" si="5183"/>
        <v>COND. MIN.</v>
      </c>
      <c r="R1995" s="625"/>
      <c r="S1995" s="625"/>
      <c r="T1995" s="625"/>
      <c r="U1995" s="625"/>
      <c r="V1995" s="356">
        <f t="shared" si="5184"/>
        <v>0.76999999582767487</v>
      </c>
      <c r="W1995" s="356">
        <f t="shared" si="5185"/>
        <v>-0.9399999980814755</v>
      </c>
      <c r="X1995" s="361" t="str">
        <f t="shared" ref="X1995" si="5235">IF(V1995&gt;0,"NORTE","SUL")</f>
        <v>NORTE</v>
      </c>
      <c r="Y1995" s="361" t="str">
        <f t="shared" ref="Y1995" si="5236">IF(W1995&gt;0,"LESTE","OESTE")</f>
        <v>OESTE</v>
      </c>
      <c r="Z1995" s="361" t="str">
        <f t="shared" ref="Z1995" si="5237">IF(AND(X1995="SUL", Y1995="LESTE"),"SUDESTE", IF(AND(X1995="SUL", Y1995="OESTE"), "SUDOESTE", IF(AND(X1995="NORTE", Y1995="LESTE"), "NORDESTE", "NOROESTE")))</f>
        <v>NOROESTE</v>
      </c>
      <c r="AA1995" s="358">
        <f t="shared" si="5189"/>
        <v>0.77049180327868849</v>
      </c>
      <c r="AB1995" s="359">
        <f t="shared" ref="AB1995" si="5238">DEGREES(ASIN(AA1995))</f>
        <v>50.398072918891934</v>
      </c>
      <c r="AC1995" s="360"/>
    </row>
    <row r="1996" spans="1:29" ht="17.25" customHeight="1" x14ac:dyDescent="0.2">
      <c r="A1996" s="415" t="str">
        <f t="shared" si="5191"/>
        <v>MS 501</v>
      </c>
      <c r="B1996" s="661">
        <f t="shared" si="4951"/>
        <v>11</v>
      </c>
      <c r="C1996" s="661" t="str">
        <f t="shared" si="4952"/>
        <v>MS 501-11</v>
      </c>
      <c r="D1996" s="346">
        <v>41957</v>
      </c>
      <c r="E1996" s="364">
        <v>7161801.6666999999</v>
      </c>
      <c r="F1996" s="365">
        <v>665766.54870000004</v>
      </c>
      <c r="G1996" s="365">
        <v>887.78099999999995</v>
      </c>
      <c r="H1996" s="355">
        <f t="shared" ref="H1996:H2000" si="5239">SQRT((E1996-E1995)^2+(F1996-F1995)^2)*100</f>
        <v>0.76026312518548211</v>
      </c>
      <c r="I1996" s="356">
        <f t="shared" ref="I1996:I2000" si="5240">SQRT((E1996-$E$1986)^2+(F1996-$F$1986)^2)*100</f>
        <v>0.96005208077509474</v>
      </c>
      <c r="J1996" s="356">
        <f t="shared" ref="J1996:J2000" si="5241">(G1996-G1995)*100</f>
        <v>-0.40000000000190994</v>
      </c>
      <c r="K1996" s="356">
        <f t="shared" ref="K1996:K2000" si="5242">(G1996-$G$1986)*100</f>
        <v>-1.5000000000100044</v>
      </c>
      <c r="L1996" s="356">
        <f t="shared" ref="L1996:L2000" si="5243">H1996/(D1996-D1995)</f>
        <v>0.1086090178836403</v>
      </c>
      <c r="M1996" s="356">
        <f t="shared" ref="M1996:M2000" si="5244">ABS(J1996/(D1996-D1995))</f>
        <v>5.7142857143129992E-2</v>
      </c>
      <c r="N1996" s="361" t="str">
        <f t="shared" si="5196"/>
        <v>OK</v>
      </c>
      <c r="O1996" s="361" t="str">
        <f t="shared" si="5197"/>
        <v>OK</v>
      </c>
      <c r="P1996" s="361" t="str">
        <f t="shared" si="5198"/>
        <v>COND. MIN.</v>
      </c>
      <c r="Q1996" s="361" t="str">
        <f t="shared" si="5183"/>
        <v>COND. MIN.</v>
      </c>
      <c r="R1996" s="625"/>
      <c r="S1996" s="625"/>
      <c r="T1996" s="625"/>
      <c r="U1996" s="625"/>
      <c r="V1996" s="356">
        <f t="shared" si="5184"/>
        <v>9.999983012676239E-3</v>
      </c>
      <c r="W1996" s="356">
        <f t="shared" si="5185"/>
        <v>-0.95999999903142452</v>
      </c>
      <c r="X1996" s="361" t="str">
        <f t="shared" ref="X1996:X2000" si="5245">IF(V1996&gt;0,"NORTE","SUL")</f>
        <v>NORTE</v>
      </c>
      <c r="Y1996" s="361" t="str">
        <f t="shared" ref="Y1996:Y2000" si="5246">IF(W1996&gt;0,"LESTE","OESTE")</f>
        <v>OESTE</v>
      </c>
      <c r="Z1996" s="361" t="str">
        <f t="shared" ref="Z1996:Z2000" si="5247">IF(AND(X1996="SUL", Y1996="LESTE"),"SUDESTE", IF(AND(X1996="SUL", Y1996="OESTE"), "SUDOESTE", IF(AND(X1996="NORTE", Y1996="LESTE"), "NORDESTE", "NOROESTE")))</f>
        <v>NOROESTE</v>
      </c>
      <c r="AA1996" s="358">
        <f t="shared" si="5189"/>
        <v>1</v>
      </c>
      <c r="AB1996" s="359">
        <f t="shared" ref="AB1996:AB2000" si="5248">DEGREES(ASIN(AA1996))</f>
        <v>90</v>
      </c>
      <c r="AC1996" s="360"/>
    </row>
    <row r="1997" spans="1:29" ht="17.25" customHeight="1" x14ac:dyDescent="0.2">
      <c r="A1997" s="415" t="str">
        <f t="shared" si="5191"/>
        <v>MS 501</v>
      </c>
      <c r="B1997" s="661">
        <f t="shared" si="4951"/>
        <v>12</v>
      </c>
      <c r="C1997" s="661" t="str">
        <f t="shared" si="4952"/>
        <v>MS 501-12</v>
      </c>
      <c r="D1997" s="346">
        <v>41964</v>
      </c>
      <c r="E1997" s="364">
        <v>7161801.6638000002</v>
      </c>
      <c r="F1997" s="365">
        <v>665766.53769999999</v>
      </c>
      <c r="G1997" s="365">
        <v>887.78399999999999</v>
      </c>
      <c r="H1997" s="355">
        <f t="shared" si="5239"/>
        <v>1.1375851602649847</v>
      </c>
      <c r="I1997" s="356">
        <f t="shared" si="5240"/>
        <v>2.0789420419589746</v>
      </c>
      <c r="J1997" s="356">
        <f t="shared" si="5241"/>
        <v>0.30000000000427463</v>
      </c>
      <c r="K1997" s="356">
        <f t="shared" si="5242"/>
        <v>-1.2000000000057298</v>
      </c>
      <c r="L1997" s="356">
        <f t="shared" si="5243"/>
        <v>0.16251216575214067</v>
      </c>
      <c r="M1997" s="356">
        <f t="shared" si="5244"/>
        <v>4.2857142857753515E-2</v>
      </c>
      <c r="N1997" s="361" t="str">
        <f t="shared" si="5196"/>
        <v>OK</v>
      </c>
      <c r="O1997" s="361" t="str">
        <f t="shared" si="5197"/>
        <v>OK</v>
      </c>
      <c r="P1997" s="361" t="str">
        <f t="shared" si="5198"/>
        <v>COND. MIN.</v>
      </c>
      <c r="Q1997" s="361" t="str">
        <f t="shared" si="5183"/>
        <v>COND. MIN.</v>
      </c>
      <c r="R1997" s="625"/>
      <c r="S1997" s="625"/>
      <c r="T1997" s="625"/>
      <c r="U1997" s="625"/>
      <c r="V1997" s="356">
        <f t="shared" si="5184"/>
        <v>-0.279999990016222</v>
      </c>
      <c r="W1997" s="356">
        <f t="shared" si="5185"/>
        <v>-2.0600000047124922</v>
      </c>
      <c r="X1997" s="361" t="str">
        <f t="shared" si="5245"/>
        <v>SUL</v>
      </c>
      <c r="Y1997" s="361" t="str">
        <f t="shared" si="5246"/>
        <v>OESTE</v>
      </c>
      <c r="Z1997" s="361" t="str">
        <f t="shared" si="5247"/>
        <v>SUDOESTE</v>
      </c>
      <c r="AA1997" s="358">
        <f t="shared" si="5189"/>
        <v>0.99038461538461542</v>
      </c>
      <c r="AB1997" s="359">
        <f t="shared" si="5248"/>
        <v>82.04812456934124</v>
      </c>
      <c r="AC1997" s="360"/>
    </row>
    <row r="1998" spans="1:29" ht="17.25" customHeight="1" x14ac:dyDescent="0.2">
      <c r="A1998" s="415" t="str">
        <f t="shared" si="5191"/>
        <v>MS 501</v>
      </c>
      <c r="B1998" s="661">
        <f t="shared" si="4951"/>
        <v>13</v>
      </c>
      <c r="C1998" s="661" t="str">
        <f t="shared" si="4952"/>
        <v>MS 501-13</v>
      </c>
      <c r="D1998" s="346">
        <v>41971</v>
      </c>
      <c r="E1998" s="364">
        <v>7161801.6688999999</v>
      </c>
      <c r="F1998" s="365">
        <v>665766.54669999995</v>
      </c>
      <c r="G1998" s="365">
        <v>887.78099999999995</v>
      </c>
      <c r="H1998" s="355">
        <f t="shared" si="5239"/>
        <v>1.0344563617670788</v>
      </c>
      <c r="I1998" s="356">
        <f t="shared" si="5240"/>
        <v>1.1825819258847106</v>
      </c>
      <c r="J1998" s="356">
        <f t="shared" si="5241"/>
        <v>-0.30000000000427463</v>
      </c>
      <c r="K1998" s="356">
        <f t="shared" si="5242"/>
        <v>-1.5000000000100044</v>
      </c>
      <c r="L1998" s="356">
        <f t="shared" si="5243"/>
        <v>0.14777948025243984</v>
      </c>
      <c r="M1998" s="356">
        <f t="shared" si="5244"/>
        <v>4.2857142857753515E-2</v>
      </c>
      <c r="N1998" s="361" t="str">
        <f t="shared" si="5196"/>
        <v>OK</v>
      </c>
      <c r="O1998" s="361" t="str">
        <f t="shared" si="5197"/>
        <v>OK</v>
      </c>
      <c r="P1998" s="361" t="str">
        <f t="shared" si="5198"/>
        <v>COND. MIN.</v>
      </c>
      <c r="Q1998" s="361" t="str">
        <f t="shared" si="5183"/>
        <v>COND. MIN.</v>
      </c>
      <c r="R1998" s="625"/>
      <c r="S1998" s="625"/>
      <c r="T1998" s="625"/>
      <c r="U1998" s="625"/>
      <c r="V1998" s="356">
        <f t="shared" si="5184"/>
        <v>0.22999998182058334</v>
      </c>
      <c r="W1998" s="356">
        <f t="shared" si="5185"/>
        <v>-1.1600000085309148</v>
      </c>
      <c r="X1998" s="361" t="str">
        <f t="shared" si="5245"/>
        <v>NORTE</v>
      </c>
      <c r="Y1998" s="361" t="str">
        <f t="shared" si="5246"/>
        <v>OESTE</v>
      </c>
      <c r="Z1998" s="361" t="str">
        <f t="shared" si="5247"/>
        <v>NOROESTE</v>
      </c>
      <c r="AA1998" s="358">
        <f t="shared" si="5189"/>
        <v>0.98305084745762705</v>
      </c>
      <c r="AB1998" s="359">
        <f t="shared" si="5248"/>
        <v>79.436035095313159</v>
      </c>
      <c r="AC1998" s="360"/>
    </row>
    <row r="1999" spans="1:29" ht="17.25" customHeight="1" x14ac:dyDescent="0.2">
      <c r="A1999" s="415" t="str">
        <f t="shared" si="5191"/>
        <v>MS 501</v>
      </c>
      <c r="B1999" s="661">
        <f t="shared" si="4951"/>
        <v>14</v>
      </c>
      <c r="C1999" s="661" t="str">
        <f t="shared" si="4952"/>
        <v>MS 501-14</v>
      </c>
      <c r="D1999" s="346">
        <v>41978</v>
      </c>
      <c r="E1999" s="364">
        <v>7161801.6750999996</v>
      </c>
      <c r="F1999" s="365">
        <v>665766.54570000002</v>
      </c>
      <c r="G1999" s="365">
        <v>887.78</v>
      </c>
      <c r="H1999" s="355">
        <f t="shared" si="5239"/>
        <v>0.62801270923460184</v>
      </c>
      <c r="I1999" s="356">
        <f t="shared" si="5240"/>
        <v>1.5199012876943312</v>
      </c>
      <c r="J1999" s="356">
        <f t="shared" si="5241"/>
        <v>-9.9999999997635314E-2</v>
      </c>
      <c r="K1999" s="356">
        <f t="shared" si="5242"/>
        <v>-1.6000000000076398</v>
      </c>
      <c r="L1999" s="356">
        <f t="shared" si="5243"/>
        <v>8.971610131922883E-2</v>
      </c>
      <c r="M1999" s="356">
        <f t="shared" si="5244"/>
        <v>1.4285714285376474E-2</v>
      </c>
      <c r="N1999" s="361" t="str">
        <f t="shared" si="5196"/>
        <v>OK</v>
      </c>
      <c r="O1999" s="361" t="str">
        <f t="shared" si="5197"/>
        <v>OK</v>
      </c>
      <c r="P1999" s="361" t="str">
        <f t="shared" si="5198"/>
        <v>COND. MIN.</v>
      </c>
      <c r="Q1999" s="361" t="str">
        <f t="shared" si="5183"/>
        <v>COND. MIN.</v>
      </c>
      <c r="R1999" s="625"/>
      <c r="S1999" s="625"/>
      <c r="T1999" s="625"/>
      <c r="U1999" s="625"/>
      <c r="V1999" s="356">
        <f t="shared" si="5184"/>
        <v>0.84999995306134224</v>
      </c>
      <c r="W1999" s="356">
        <f t="shared" si="5185"/>
        <v>-1.2600000016391277</v>
      </c>
      <c r="X1999" s="361" t="str">
        <f t="shared" si="5245"/>
        <v>NORTE</v>
      </c>
      <c r="Y1999" s="361" t="str">
        <f t="shared" si="5246"/>
        <v>OESTE</v>
      </c>
      <c r="Z1999" s="361" t="str">
        <f t="shared" si="5247"/>
        <v>NOROESTE</v>
      </c>
      <c r="AA1999" s="358">
        <f t="shared" si="5189"/>
        <v>0.82894736842105265</v>
      </c>
      <c r="AB1999" s="359">
        <f t="shared" si="5248"/>
        <v>55.990758648225032</v>
      </c>
      <c r="AC1999" s="360"/>
    </row>
    <row r="2000" spans="1:29" ht="17.25" customHeight="1" x14ac:dyDescent="0.2">
      <c r="A2000" s="415" t="str">
        <f t="shared" si="5191"/>
        <v>MS 501</v>
      </c>
      <c r="B2000" s="661">
        <f t="shared" si="4951"/>
        <v>15</v>
      </c>
      <c r="C2000" s="661" t="str">
        <f t="shared" si="4952"/>
        <v>MS 501-15</v>
      </c>
      <c r="D2000" s="346">
        <v>41985</v>
      </c>
      <c r="E2000" s="364">
        <v>7161801.6731000002</v>
      </c>
      <c r="F2000" s="365">
        <v>665766.54009999998</v>
      </c>
      <c r="G2000" s="365">
        <v>887.78099999999995</v>
      </c>
      <c r="H2000" s="355">
        <f t="shared" si="5239"/>
        <v>0.59464273271729462</v>
      </c>
      <c r="I2000" s="356">
        <f t="shared" si="5240"/>
        <v>1.9325889463280166</v>
      </c>
      <c r="J2000" s="356">
        <f t="shared" si="5241"/>
        <v>9.9999999997635314E-2</v>
      </c>
      <c r="K2000" s="356">
        <f t="shared" si="5242"/>
        <v>-1.5000000000100044</v>
      </c>
      <c r="L2000" s="356">
        <f t="shared" si="5243"/>
        <v>8.4948961816756374E-2</v>
      </c>
      <c r="M2000" s="356">
        <f t="shared" si="5244"/>
        <v>1.4285714285376474E-2</v>
      </c>
      <c r="N2000" s="361" t="str">
        <f t="shared" si="5196"/>
        <v>OK</v>
      </c>
      <c r="O2000" s="361" t="str">
        <f t="shared" si="5197"/>
        <v>OK</v>
      </c>
      <c r="P2000" s="361" t="str">
        <f t="shared" si="5198"/>
        <v>COND. MIN.</v>
      </c>
      <c r="Q2000" s="361" t="str">
        <f t="shared" si="5183"/>
        <v>COND. MIN.</v>
      </c>
      <c r="R2000" s="625"/>
      <c r="S2000" s="625"/>
      <c r="T2000" s="625"/>
      <c r="U2000" s="625"/>
      <c r="V2000" s="356">
        <f t="shared" si="5184"/>
        <v>0.65000001341104507</v>
      </c>
      <c r="W2000" s="356">
        <f t="shared" si="5185"/>
        <v>-1.8200000049546361</v>
      </c>
      <c r="X2000" s="361" t="str">
        <f t="shared" si="5245"/>
        <v>NORTE</v>
      </c>
      <c r="Y2000" s="361" t="str">
        <f t="shared" si="5246"/>
        <v>OESTE</v>
      </c>
      <c r="Z2000" s="361" t="str">
        <f t="shared" si="5247"/>
        <v>NOROESTE</v>
      </c>
      <c r="AA2000" s="358">
        <f t="shared" si="5189"/>
        <v>0.94300518134715028</v>
      </c>
      <c r="AB2000" s="359">
        <f t="shared" si="5248"/>
        <v>70.562521411529559</v>
      </c>
      <c r="AC2000" s="360"/>
    </row>
    <row r="2001" spans="1:29" ht="17.25" customHeight="1" x14ac:dyDescent="0.25">
      <c r="A2001" s="415" t="str">
        <f t="shared" si="5191"/>
        <v>MS 501</v>
      </c>
      <c r="B2001" s="661">
        <f t="shared" si="4951"/>
        <v>16</v>
      </c>
      <c r="C2001" s="661" t="str">
        <f t="shared" si="4952"/>
        <v>MS 501-16</v>
      </c>
      <c r="D2001" s="346">
        <v>41992</v>
      </c>
      <c r="E2001" s="347">
        <v>7161801.6786000002</v>
      </c>
      <c r="F2001" s="348">
        <v>665766.52960000001</v>
      </c>
      <c r="G2001" s="348">
        <v>887.77499999999998</v>
      </c>
      <c r="H2001" s="355">
        <f t="shared" ref="H2001:H2002" si="5249">SQRT((E2001-E2000)^2+(F2001-F2000)^2)*100</f>
        <v>1.1853269555026349</v>
      </c>
      <c r="I2001" s="356">
        <f t="shared" ref="I2001:I2002" si="5250">SQRT((E2001-$E$1986)^2+(F2001-$F$1986)^2)*100</f>
        <v>3.1107716147348272</v>
      </c>
      <c r="J2001" s="356">
        <f t="shared" ref="J2001:J2002" si="5251">(G2001-G2000)*100</f>
        <v>-0.59999999999718057</v>
      </c>
      <c r="K2001" s="356">
        <f t="shared" ref="K2001:K2002" si="5252">(G2001-$G$1986)*100</f>
        <v>-2.100000000007185</v>
      </c>
      <c r="L2001" s="356">
        <f t="shared" ref="L2001:L2002" si="5253">H2001/(D2001-D2000)</f>
        <v>0.16933242221466213</v>
      </c>
      <c r="M2001" s="356">
        <f t="shared" ref="M2001:M2002" si="5254">ABS(J2001/(D2001-D2000))</f>
        <v>8.571428571388294E-2</v>
      </c>
      <c r="N2001" s="361" t="str">
        <f t="shared" si="5196"/>
        <v>OK</v>
      </c>
      <c r="O2001" s="361" t="str">
        <f t="shared" si="5197"/>
        <v>OK</v>
      </c>
      <c r="P2001" s="361" t="str">
        <f t="shared" si="5198"/>
        <v>COND. MIN.</v>
      </c>
      <c r="Q2001" s="361" t="str">
        <f t="shared" si="5183"/>
        <v>COND. MIN.</v>
      </c>
      <c r="R2001" s="625"/>
      <c r="S2001" s="625"/>
      <c r="T2001" s="625"/>
      <c r="U2001" s="625"/>
      <c r="V2001" s="356">
        <f t="shared" si="5184"/>
        <v>1.2000000104308128</v>
      </c>
      <c r="W2001" s="356">
        <f t="shared" si="5185"/>
        <v>-2.8700000024400651</v>
      </c>
      <c r="X2001" s="361" t="str">
        <f t="shared" ref="X2001:X2002" si="5255">IF(V2001&gt;0,"NORTE","SUL")</f>
        <v>NORTE</v>
      </c>
      <c r="Y2001" s="361" t="str">
        <f t="shared" ref="Y2001:Y2002" si="5256">IF(W2001&gt;0,"LESTE","OESTE")</f>
        <v>OESTE</v>
      </c>
      <c r="Z2001" s="361" t="str">
        <f t="shared" ref="Z2001:Z2002" si="5257">IF(AND(X2001="SUL", Y2001="LESTE"),"SUDESTE", IF(AND(X2001="SUL", Y2001="OESTE"), "SUDOESTE", IF(AND(X2001="NORTE", Y2001="LESTE"), "NORDESTE", "NOROESTE")))</f>
        <v>NOROESTE</v>
      </c>
      <c r="AA2001" s="358">
        <f t="shared" si="5189"/>
        <v>0.92282958199356924</v>
      </c>
      <c r="AB2001" s="359">
        <f t="shared" ref="AB2001:AB2002" si="5258">DEGREES(ASIN(AA2001))</f>
        <v>67.343317279504859</v>
      </c>
      <c r="AC2001" s="360"/>
    </row>
    <row r="2002" spans="1:29" ht="17.25" customHeight="1" x14ac:dyDescent="0.25">
      <c r="A2002" s="415" t="str">
        <f t="shared" si="5191"/>
        <v>MS 501</v>
      </c>
      <c r="B2002" s="661">
        <f t="shared" si="4951"/>
        <v>17</v>
      </c>
      <c r="C2002" s="661" t="str">
        <f t="shared" si="4952"/>
        <v>MS 501-17</v>
      </c>
      <c r="D2002" s="346">
        <v>41999</v>
      </c>
      <c r="E2002" s="347">
        <v>7161801.6786000002</v>
      </c>
      <c r="F2002" s="348">
        <v>665766.52960000001</v>
      </c>
      <c r="G2002" s="348">
        <v>887.71500000000003</v>
      </c>
      <c r="H2002" s="355">
        <f t="shared" si="5249"/>
        <v>0</v>
      </c>
      <c r="I2002" s="356">
        <f t="shared" si="5250"/>
        <v>3.1107716147348272</v>
      </c>
      <c r="J2002" s="356">
        <f t="shared" si="5251"/>
        <v>-5.999999999994543</v>
      </c>
      <c r="K2002" s="356">
        <f t="shared" si="5252"/>
        <v>-8.100000000001728</v>
      </c>
      <c r="L2002" s="356">
        <f t="shared" si="5253"/>
        <v>0</v>
      </c>
      <c r="M2002" s="356">
        <f t="shared" si="5254"/>
        <v>0.85714285714207761</v>
      </c>
      <c r="N2002" s="361" t="str">
        <f t="shared" si="5196"/>
        <v>OK</v>
      </c>
      <c r="O2002" s="361" t="str">
        <f t="shared" si="5197"/>
        <v>ATENÇÃO</v>
      </c>
      <c r="P2002" s="361" t="str">
        <f t="shared" si="5198"/>
        <v>COND. MIN.</v>
      </c>
      <c r="Q2002" s="361" t="str">
        <f t="shared" si="5183"/>
        <v>COND. MIN.</v>
      </c>
      <c r="R2002" s="625"/>
      <c r="S2002" s="625"/>
      <c r="T2002" s="625"/>
      <c r="U2002" s="625"/>
      <c r="V2002" s="356">
        <f t="shared" si="5184"/>
        <v>1.2000000104308128</v>
      </c>
      <c r="W2002" s="356">
        <f t="shared" si="5185"/>
        <v>-2.8700000024400651</v>
      </c>
      <c r="X2002" s="361" t="str">
        <f t="shared" si="5255"/>
        <v>NORTE</v>
      </c>
      <c r="Y2002" s="361" t="str">
        <f t="shared" si="5256"/>
        <v>OESTE</v>
      </c>
      <c r="Z2002" s="361" t="str">
        <f t="shared" si="5257"/>
        <v>NOROESTE</v>
      </c>
      <c r="AA2002" s="358">
        <f t="shared" si="5189"/>
        <v>0.92282958199356924</v>
      </c>
      <c r="AB2002" s="359">
        <f t="shared" si="5258"/>
        <v>67.343317279504859</v>
      </c>
      <c r="AC2002" s="360"/>
    </row>
    <row r="2003" spans="1:29" ht="17.25" customHeight="1" x14ac:dyDescent="0.25">
      <c r="A2003" s="415" t="str">
        <f t="shared" si="5191"/>
        <v>MS 501</v>
      </c>
      <c r="B2003" s="661">
        <f t="shared" si="4951"/>
        <v>18</v>
      </c>
      <c r="C2003" s="661" t="str">
        <f t="shared" si="4952"/>
        <v>MS 501-18</v>
      </c>
      <c r="D2003" s="346">
        <v>42006</v>
      </c>
      <c r="E2003" s="347">
        <v>7161801.6655999999</v>
      </c>
      <c r="F2003" s="348">
        <v>665766.5344</v>
      </c>
      <c r="G2003" s="348">
        <v>887.76700000000005</v>
      </c>
      <c r="H2003" s="355">
        <f t="shared" ref="H2003:H2008" si="5259">SQRT((E2003-E2002)^2+(F2003-F2002)^2)*100</f>
        <v>1.3857850010995643</v>
      </c>
      <c r="I2003" s="356">
        <f t="shared" ref="I2003:I2008" si="5260">SQRT((E2003-$E$1986)^2+(F2003-$F$1986)^2)*100</f>
        <v>2.3920911389946378</v>
      </c>
      <c r="J2003" s="356">
        <f t="shared" ref="J2003:J2008" si="5261">(G2003-G2002)*100</f>
        <v>5.2000000000020918</v>
      </c>
      <c r="K2003" s="356">
        <f t="shared" ref="K2003:K2008" si="5262">(G2003-$G$1986)*100</f>
        <v>-2.8999999999996362</v>
      </c>
      <c r="L2003" s="356">
        <f t="shared" ref="L2003:L2008" si="5263">H2003/(D2003-D2002)</f>
        <v>0.19796928587136634</v>
      </c>
      <c r="M2003" s="356">
        <f t="shared" ref="M2003:M2008" si="5264">ABS(J2003/(D2003-D2002))</f>
        <v>0.74285714285744164</v>
      </c>
      <c r="N2003" s="361" t="str">
        <f t="shared" si="5196"/>
        <v>OK</v>
      </c>
      <c r="O2003" s="361" t="str">
        <f t="shared" si="5197"/>
        <v>ATENÇÃO</v>
      </c>
      <c r="P2003" s="361" t="str">
        <f t="shared" si="5198"/>
        <v>COND. MIN.</v>
      </c>
      <c r="Q2003" s="361" t="str">
        <f t="shared" si="5183"/>
        <v>COND. MIN.</v>
      </c>
      <c r="R2003" s="625"/>
      <c r="S2003" s="625"/>
      <c r="T2003" s="625"/>
      <c r="U2003" s="625"/>
      <c r="V2003" s="356">
        <f t="shared" si="5184"/>
        <v>-0.10000001639127731</v>
      </c>
      <c r="W2003" s="356">
        <f t="shared" si="5185"/>
        <v>-2.3900000029243529</v>
      </c>
      <c r="X2003" s="361" t="str">
        <f t="shared" ref="X2003:X2008" si="5265">IF(V2003&gt;0,"NORTE","SUL")</f>
        <v>SUL</v>
      </c>
      <c r="Y2003" s="361" t="str">
        <f t="shared" ref="Y2003:Y2008" si="5266">IF(W2003&gt;0,"LESTE","OESTE")</f>
        <v>OESTE</v>
      </c>
      <c r="Z2003" s="361" t="str">
        <f t="shared" ref="Z2003:Z2008" si="5267">IF(AND(X2003="SUL", Y2003="LESTE"),"SUDESTE", IF(AND(X2003="SUL", Y2003="OESTE"), "SUDOESTE", IF(AND(X2003="NORTE", Y2003="LESTE"), "NORDESTE", "NOROESTE")))</f>
        <v>SUDOESTE</v>
      </c>
      <c r="AA2003" s="358">
        <f t="shared" si="5189"/>
        <v>1</v>
      </c>
      <c r="AB2003" s="359">
        <f t="shared" ref="AB2003:AB2008" si="5268">DEGREES(ASIN(AA2003))</f>
        <v>90</v>
      </c>
      <c r="AC2003" s="360"/>
    </row>
    <row r="2004" spans="1:29" ht="17.25" customHeight="1" x14ac:dyDescent="0.25">
      <c r="A2004" s="415" t="str">
        <f t="shared" si="5191"/>
        <v>MS 501</v>
      </c>
      <c r="B2004" s="661">
        <f t="shared" si="4951"/>
        <v>19</v>
      </c>
      <c r="C2004" s="661" t="str">
        <f t="shared" si="4952"/>
        <v>MS 501-19</v>
      </c>
      <c r="D2004" s="346">
        <v>42013</v>
      </c>
      <c r="E2004" s="347">
        <v>7161801.6701999996</v>
      </c>
      <c r="F2004" s="348">
        <v>665766.5405</v>
      </c>
      <c r="G2004" s="348">
        <v>887.76800000000003</v>
      </c>
      <c r="H2004" s="355">
        <f t="shared" si="5259"/>
        <v>0.76400259580109064</v>
      </c>
      <c r="I2004" s="356">
        <f t="shared" si="5260"/>
        <v>1.8160396396815766</v>
      </c>
      <c r="J2004" s="356">
        <f t="shared" si="5261"/>
        <v>9.9999999997635314E-2</v>
      </c>
      <c r="K2004" s="356">
        <f t="shared" si="5262"/>
        <v>-2.8000000000020009</v>
      </c>
      <c r="L2004" s="356">
        <f t="shared" si="5263"/>
        <v>0.10914322797158438</v>
      </c>
      <c r="M2004" s="356">
        <f t="shared" si="5264"/>
        <v>1.4285714285376474E-2</v>
      </c>
      <c r="N2004" s="361" t="str">
        <f t="shared" si="5196"/>
        <v>OK</v>
      </c>
      <c r="O2004" s="361" t="str">
        <f t="shared" si="5197"/>
        <v>OK</v>
      </c>
      <c r="P2004" s="361" t="str">
        <f t="shared" si="5198"/>
        <v>COND. MIN.</v>
      </c>
      <c r="Q2004" s="361" t="str">
        <f t="shared" si="5183"/>
        <v>COND. MIN.</v>
      </c>
      <c r="R2004" s="625"/>
      <c r="S2004" s="625"/>
      <c r="T2004" s="625"/>
      <c r="U2004" s="625"/>
      <c r="V2004" s="356">
        <f t="shared" si="5184"/>
        <v>0.35999994724988937</v>
      </c>
      <c r="W2004" s="356">
        <f t="shared" si="5185"/>
        <v>-1.780000003054738</v>
      </c>
      <c r="X2004" s="361" t="str">
        <f t="shared" si="5265"/>
        <v>NORTE</v>
      </c>
      <c r="Y2004" s="361" t="str">
        <f t="shared" si="5266"/>
        <v>OESTE</v>
      </c>
      <c r="Z2004" s="361" t="str">
        <f t="shared" si="5267"/>
        <v>NOROESTE</v>
      </c>
      <c r="AA2004" s="358">
        <f t="shared" si="5189"/>
        <v>0.97802197802197799</v>
      </c>
      <c r="AB2004" s="359">
        <f t="shared" si="5268"/>
        <v>77.965430271935929</v>
      </c>
      <c r="AC2004" s="360"/>
    </row>
    <row r="2005" spans="1:29" ht="17.25" customHeight="1" x14ac:dyDescent="0.25">
      <c r="A2005" s="415" t="str">
        <f t="shared" si="5191"/>
        <v>MS 501</v>
      </c>
      <c r="B2005" s="661">
        <f t="shared" si="4951"/>
        <v>20</v>
      </c>
      <c r="C2005" s="661" t="str">
        <f t="shared" si="4952"/>
        <v>MS 501-20</v>
      </c>
      <c r="D2005" s="346">
        <v>42020</v>
      </c>
      <c r="E2005" s="347">
        <v>7161801.6634</v>
      </c>
      <c r="F2005" s="348">
        <v>665766.53049999999</v>
      </c>
      <c r="G2005" s="348">
        <v>887.76400000000001</v>
      </c>
      <c r="H2005" s="355">
        <f t="shared" si="5259"/>
        <v>1.2092972962813515</v>
      </c>
      <c r="I2005" s="356">
        <f t="shared" si="5260"/>
        <v>2.7983566663114932</v>
      </c>
      <c r="J2005" s="356">
        <f t="shared" si="5261"/>
        <v>-0.40000000000190994</v>
      </c>
      <c r="K2005" s="356">
        <f t="shared" si="5262"/>
        <v>-3.2000000000039108</v>
      </c>
      <c r="L2005" s="356">
        <f t="shared" si="5263"/>
        <v>0.17275675661162165</v>
      </c>
      <c r="M2005" s="356">
        <f t="shared" si="5264"/>
        <v>5.7142857143129992E-2</v>
      </c>
      <c r="N2005" s="361" t="str">
        <f t="shared" si="5196"/>
        <v>OK</v>
      </c>
      <c r="O2005" s="361" t="str">
        <f t="shared" si="5197"/>
        <v>OK</v>
      </c>
      <c r="P2005" s="361" t="str">
        <f t="shared" si="5198"/>
        <v>COND. MIN.</v>
      </c>
      <c r="Q2005" s="361" t="str">
        <f t="shared" si="5183"/>
        <v>COND. MIN.</v>
      </c>
      <c r="R2005" s="625"/>
      <c r="S2005" s="625"/>
      <c r="T2005" s="625"/>
      <c r="U2005" s="625"/>
      <c r="V2005" s="356">
        <f t="shared" si="5184"/>
        <v>-0.32000001519918442</v>
      </c>
      <c r="W2005" s="356">
        <f t="shared" si="5185"/>
        <v>-2.7800000039860606</v>
      </c>
      <c r="X2005" s="361" t="str">
        <f t="shared" si="5265"/>
        <v>SUL</v>
      </c>
      <c r="Y2005" s="361" t="str">
        <f t="shared" si="5266"/>
        <v>OESTE</v>
      </c>
      <c r="Z2005" s="361" t="str">
        <f t="shared" si="5267"/>
        <v>SUDOESTE</v>
      </c>
      <c r="AA2005" s="358">
        <f t="shared" si="5189"/>
        <v>0.99285714285714288</v>
      </c>
      <c r="AB2005" s="359">
        <f t="shared" si="5268"/>
        <v>83.147761665027105</v>
      </c>
      <c r="AC2005" s="360"/>
    </row>
    <row r="2006" spans="1:29" ht="17.25" customHeight="1" x14ac:dyDescent="0.25">
      <c r="A2006" s="415" t="str">
        <f t="shared" si="5191"/>
        <v>MS 501</v>
      </c>
      <c r="B2006" s="661">
        <f t="shared" si="4951"/>
        <v>21</v>
      </c>
      <c r="C2006" s="661" t="str">
        <f t="shared" si="4952"/>
        <v>MS 501-21</v>
      </c>
      <c r="D2006" s="346">
        <v>42027</v>
      </c>
      <c r="E2006" s="347">
        <v>7161801.6546</v>
      </c>
      <c r="F2006" s="348">
        <v>665766.52879999997</v>
      </c>
      <c r="G2006" s="348">
        <v>887.76499999999999</v>
      </c>
      <c r="H2006" s="355">
        <f t="shared" si="5259"/>
        <v>0.8962700443359457</v>
      </c>
      <c r="I2006" s="356">
        <f t="shared" si="5260"/>
        <v>3.1847291975691014</v>
      </c>
      <c r="J2006" s="356">
        <f t="shared" si="5261"/>
        <v>9.9999999997635314E-2</v>
      </c>
      <c r="K2006" s="356">
        <f t="shared" si="5262"/>
        <v>-3.1000000000062755</v>
      </c>
      <c r="L2006" s="356">
        <f t="shared" si="5263"/>
        <v>0.12803857776227795</v>
      </c>
      <c r="M2006" s="356">
        <f t="shared" si="5264"/>
        <v>1.4285714285376474E-2</v>
      </c>
      <c r="N2006" s="361" t="str">
        <f t="shared" si="5196"/>
        <v>OK</v>
      </c>
      <c r="O2006" s="361" t="str">
        <f t="shared" si="5197"/>
        <v>OK</v>
      </c>
      <c r="P2006" s="361" t="str">
        <f t="shared" si="5198"/>
        <v>COND. MIN.</v>
      </c>
      <c r="Q2006" s="361" t="str">
        <f t="shared" si="5183"/>
        <v>COND. MIN.</v>
      </c>
      <c r="R2006" s="625"/>
      <c r="S2006" s="625"/>
      <c r="T2006" s="625"/>
      <c r="U2006" s="625"/>
      <c r="V2006" s="356">
        <f t="shared" si="5184"/>
        <v>-1.2000000104308128</v>
      </c>
      <c r="W2006" s="356">
        <f t="shared" si="5185"/>
        <v>-2.9500000062398612</v>
      </c>
      <c r="X2006" s="361" t="str">
        <f t="shared" si="5265"/>
        <v>SUL</v>
      </c>
      <c r="Y2006" s="361" t="str">
        <f t="shared" si="5266"/>
        <v>OESTE</v>
      </c>
      <c r="Z2006" s="361" t="str">
        <f t="shared" si="5267"/>
        <v>SUDOESTE</v>
      </c>
      <c r="AA2006" s="358">
        <f t="shared" si="5189"/>
        <v>0.92767295597484278</v>
      </c>
      <c r="AB2006" s="359">
        <f t="shared" si="5268"/>
        <v>68.074928956860916</v>
      </c>
      <c r="AC2006" s="360"/>
    </row>
    <row r="2007" spans="1:29" ht="17.25" customHeight="1" x14ac:dyDescent="0.25">
      <c r="A2007" s="415" t="str">
        <f t="shared" si="5191"/>
        <v>MS 501</v>
      </c>
      <c r="B2007" s="661">
        <f t="shared" si="4951"/>
        <v>22</v>
      </c>
      <c r="C2007" s="661" t="str">
        <f t="shared" si="4952"/>
        <v>MS 501-22</v>
      </c>
      <c r="D2007" s="346">
        <v>42034</v>
      </c>
      <c r="E2007" s="347">
        <v>7161801.6551999999</v>
      </c>
      <c r="F2007" s="348">
        <v>665766.52610000002</v>
      </c>
      <c r="G2007" s="348">
        <v>887.76199999999994</v>
      </c>
      <c r="H2007" s="355">
        <f t="shared" si="5259"/>
        <v>0.27658632728406013</v>
      </c>
      <c r="I2007" s="356">
        <f t="shared" si="5260"/>
        <v>3.4158454376835277</v>
      </c>
      <c r="J2007" s="356">
        <f t="shared" si="5261"/>
        <v>-0.30000000000427463</v>
      </c>
      <c r="K2007" s="356">
        <f t="shared" si="5262"/>
        <v>-3.4000000000105501</v>
      </c>
      <c r="L2007" s="356">
        <f t="shared" si="5263"/>
        <v>3.9512332469151444E-2</v>
      </c>
      <c r="M2007" s="356">
        <f t="shared" si="5264"/>
        <v>4.2857142857753515E-2</v>
      </c>
      <c r="N2007" s="361" t="str">
        <f t="shared" si="5196"/>
        <v>OK</v>
      </c>
      <c r="O2007" s="361" t="str">
        <f t="shared" si="5197"/>
        <v>OK</v>
      </c>
      <c r="P2007" s="361" t="str">
        <f t="shared" si="5198"/>
        <v>COND. MIN.</v>
      </c>
      <c r="Q2007" s="361" t="str">
        <f t="shared" si="5183"/>
        <v>COND. MIN.</v>
      </c>
      <c r="R2007" s="625"/>
      <c r="S2007" s="625"/>
      <c r="T2007" s="625"/>
      <c r="U2007" s="625"/>
      <c r="V2007" s="356">
        <f t="shared" si="5184"/>
        <v>-1.1400000192224979</v>
      </c>
      <c r="W2007" s="356">
        <f t="shared" si="5185"/>
        <v>-3.2200000016018748</v>
      </c>
      <c r="X2007" s="361" t="str">
        <f t="shared" si="5265"/>
        <v>SUL</v>
      </c>
      <c r="Y2007" s="361" t="str">
        <f t="shared" si="5266"/>
        <v>OESTE</v>
      </c>
      <c r="Z2007" s="361" t="str">
        <f t="shared" si="5267"/>
        <v>SUDOESTE</v>
      </c>
      <c r="AA2007" s="358">
        <f t="shared" si="5189"/>
        <v>0.94152046783625742</v>
      </c>
      <c r="AB2007" s="359">
        <f t="shared" si="5268"/>
        <v>70.308487127386357</v>
      </c>
      <c r="AC2007" s="360"/>
    </row>
    <row r="2008" spans="1:29" ht="17.25" customHeight="1" x14ac:dyDescent="0.25">
      <c r="A2008" s="415" t="str">
        <f t="shared" si="5191"/>
        <v>MS 501</v>
      </c>
      <c r="B2008" s="661">
        <f t="shared" si="4951"/>
        <v>23</v>
      </c>
      <c r="C2008" s="661" t="str">
        <f t="shared" si="4952"/>
        <v>MS 501-23</v>
      </c>
      <c r="D2008" s="346">
        <v>42041</v>
      </c>
      <c r="E2008" s="347">
        <v>7161801.6683999998</v>
      </c>
      <c r="F2008" s="348">
        <v>665766.52560000005</v>
      </c>
      <c r="G2008" s="348">
        <v>887.76</v>
      </c>
      <c r="H2008" s="355">
        <f t="shared" si="5259"/>
        <v>1.3209466229839337</v>
      </c>
      <c r="I2008" s="356">
        <f t="shared" si="5260"/>
        <v>3.2749503780126346</v>
      </c>
      <c r="J2008" s="356">
        <f t="shared" si="5261"/>
        <v>-0.19999999999527063</v>
      </c>
      <c r="K2008" s="356">
        <f t="shared" si="5262"/>
        <v>-3.6000000000058208</v>
      </c>
      <c r="L2008" s="356">
        <f t="shared" si="5263"/>
        <v>0.18870666042627623</v>
      </c>
      <c r="M2008" s="356">
        <f t="shared" si="5264"/>
        <v>2.8571428570752948E-2</v>
      </c>
      <c r="N2008" s="361" t="str">
        <f t="shared" si="5196"/>
        <v>OK</v>
      </c>
      <c r="O2008" s="361" t="str">
        <f t="shared" si="5197"/>
        <v>OK</v>
      </c>
      <c r="P2008" s="361" t="str">
        <f t="shared" si="5198"/>
        <v>COND. MIN.</v>
      </c>
      <c r="Q2008" s="361" t="str">
        <f t="shared" si="5183"/>
        <v>COND. MIN.</v>
      </c>
      <c r="R2008" s="625"/>
      <c r="S2008" s="625"/>
      <c r="T2008" s="625"/>
      <c r="U2008" s="625"/>
      <c r="V2008" s="356">
        <f t="shared" si="5184"/>
        <v>0.17999997362494469</v>
      </c>
      <c r="W2008" s="356">
        <f t="shared" si="5185"/>
        <v>-3.2699999981559813</v>
      </c>
      <c r="X2008" s="361" t="str">
        <f t="shared" si="5265"/>
        <v>NORTE</v>
      </c>
      <c r="Y2008" s="361" t="str">
        <f t="shared" si="5266"/>
        <v>OESTE</v>
      </c>
      <c r="Z2008" s="361" t="str">
        <f t="shared" si="5267"/>
        <v>NOROESTE</v>
      </c>
      <c r="AA2008" s="358">
        <f t="shared" si="5189"/>
        <v>1</v>
      </c>
      <c r="AB2008" s="359">
        <f t="shared" si="5268"/>
        <v>90</v>
      </c>
      <c r="AC2008" s="360"/>
    </row>
    <row r="2009" spans="1:29" ht="17.25" customHeight="1" x14ac:dyDescent="0.25">
      <c r="A2009" s="415" t="str">
        <f t="shared" si="5191"/>
        <v>MS 501</v>
      </c>
      <c r="B2009" s="661">
        <f t="shared" si="4951"/>
        <v>24</v>
      </c>
      <c r="C2009" s="661" t="str">
        <f t="shared" si="4952"/>
        <v>MS 501-24</v>
      </c>
      <c r="D2009" s="346">
        <v>42048</v>
      </c>
      <c r="E2009" s="347">
        <v>7161801.6622000001</v>
      </c>
      <c r="F2009" s="348">
        <v>665766.52209999994</v>
      </c>
      <c r="G2009" s="348">
        <v>887.75800000000004</v>
      </c>
      <c r="H2009" s="355">
        <f t="shared" ref="H2009:H2010" si="5269">SQRT((E2009-E2008)^2+(F2009-F2008)^2)*100</f>
        <v>0.71196908071971865</v>
      </c>
      <c r="I2009" s="356">
        <f t="shared" ref="I2009:I2010" si="5270">SQRT((E2009-$E$1986)^2+(F2009-$F$1986)^2)*100</f>
        <v>3.6466422998105279</v>
      </c>
      <c r="J2009" s="356">
        <f t="shared" ref="J2009:J2010" si="5271">(G2009-G2008)*100</f>
        <v>-0.19999999999527063</v>
      </c>
      <c r="K2009" s="356">
        <f t="shared" ref="K2009:K2010" si="5272">(G2009-$G$1986)*100</f>
        <v>-3.8000000000010914</v>
      </c>
      <c r="L2009" s="356">
        <f t="shared" ref="L2009:L2010" si="5273">H2009/(D2009-D2008)</f>
        <v>0.10170986867424552</v>
      </c>
      <c r="M2009" s="356">
        <f t="shared" ref="M2009:M2010" si="5274">ABS(J2009/(D2009-D2008))</f>
        <v>2.8571428570752948E-2</v>
      </c>
      <c r="N2009" s="361" t="str">
        <f t="shared" si="5196"/>
        <v>OK</v>
      </c>
      <c r="O2009" s="361" t="str">
        <f t="shared" si="5197"/>
        <v>OK</v>
      </c>
      <c r="P2009" s="361" t="str">
        <f t="shared" si="5198"/>
        <v>COND. MIN.</v>
      </c>
      <c r="Q2009" s="361" t="str">
        <f t="shared" si="5183"/>
        <v>COND. MIN.</v>
      </c>
      <c r="R2009" s="625"/>
      <c r="S2009" s="625"/>
      <c r="T2009" s="625"/>
      <c r="U2009" s="625"/>
      <c r="V2009" s="356">
        <f t="shared" si="5184"/>
        <v>-0.43999999761581421</v>
      </c>
      <c r="W2009" s="356">
        <f t="shared" si="5185"/>
        <v>-3.6200000089593232</v>
      </c>
      <c r="X2009" s="361" t="str">
        <f t="shared" ref="X2009:X2010" si="5275">IF(V2009&gt;0,"NORTE","SUL")</f>
        <v>SUL</v>
      </c>
      <c r="Y2009" s="361" t="str">
        <f t="shared" ref="Y2009:Y2010" si="5276">IF(W2009&gt;0,"LESTE","OESTE")</f>
        <v>OESTE</v>
      </c>
      <c r="Z2009" s="361" t="str">
        <f t="shared" ref="Z2009:Z2010" si="5277">IF(AND(X2009="SUL", Y2009="LESTE"),"SUDESTE", IF(AND(X2009="SUL", Y2009="OESTE"), "SUDOESTE", IF(AND(X2009="NORTE", Y2009="LESTE"), "NORDESTE", "NOROESTE")))</f>
        <v>SUDOESTE</v>
      </c>
      <c r="AA2009" s="358">
        <f t="shared" si="5189"/>
        <v>0.99178082191780825</v>
      </c>
      <c r="AB2009" s="359">
        <f t="shared" ref="AB2009:AB2010" si="5278">DEGREES(ASIN(AA2009))</f>
        <v>82.648943908632063</v>
      </c>
      <c r="AC2009" s="360"/>
    </row>
    <row r="2010" spans="1:29" ht="17.25" customHeight="1" x14ac:dyDescent="0.25">
      <c r="A2010" s="415" t="str">
        <f t="shared" si="5191"/>
        <v>MS 501</v>
      </c>
      <c r="B2010" s="661">
        <f t="shared" si="4951"/>
        <v>25</v>
      </c>
      <c r="C2010" s="661" t="str">
        <f t="shared" si="4952"/>
        <v>MS 501-25</v>
      </c>
      <c r="D2010" s="346">
        <v>42055</v>
      </c>
      <c r="E2010" s="347">
        <v>7161801.6558999997</v>
      </c>
      <c r="F2010" s="348">
        <v>665766.51859999995</v>
      </c>
      <c r="G2010" s="348">
        <v>887.75599999999997</v>
      </c>
      <c r="H2010" s="355">
        <f t="shared" si="5269"/>
        <v>0.72069415088457711</v>
      </c>
      <c r="I2010" s="356">
        <f t="shared" si="5270"/>
        <v>4.1116663484267573</v>
      </c>
      <c r="J2010" s="356">
        <f t="shared" si="5271"/>
        <v>-0.20000000000663931</v>
      </c>
      <c r="K2010" s="356">
        <f t="shared" si="5272"/>
        <v>-4.0000000000077307</v>
      </c>
      <c r="L2010" s="356">
        <f t="shared" si="5273"/>
        <v>0.10295630726922531</v>
      </c>
      <c r="M2010" s="356">
        <f t="shared" si="5274"/>
        <v>2.8571428572377044E-2</v>
      </c>
      <c r="N2010" s="361" t="str">
        <f t="shared" si="5196"/>
        <v>OK</v>
      </c>
      <c r="O2010" s="361" t="str">
        <f t="shared" si="5197"/>
        <v>OK</v>
      </c>
      <c r="P2010" s="361" t="str">
        <f t="shared" si="5198"/>
        <v>COND. MIN.</v>
      </c>
      <c r="Q2010" s="361" t="str">
        <f t="shared" si="5183"/>
        <v>COND. MIN.</v>
      </c>
      <c r="R2010" s="625"/>
      <c r="S2010" s="625"/>
      <c r="T2010" s="625"/>
      <c r="U2010" s="625"/>
      <c r="V2010" s="356">
        <f t="shared" si="5184"/>
        <v>-1.0700000450015068</v>
      </c>
      <c r="W2010" s="356">
        <f t="shared" si="5185"/>
        <v>-3.9700000081211329</v>
      </c>
      <c r="X2010" s="361" t="str">
        <f t="shared" si="5275"/>
        <v>SUL</v>
      </c>
      <c r="Y2010" s="361" t="str">
        <f t="shared" si="5276"/>
        <v>OESTE</v>
      </c>
      <c r="Z2010" s="361" t="str">
        <f t="shared" si="5277"/>
        <v>SUDOESTE</v>
      </c>
      <c r="AA2010" s="358">
        <f t="shared" si="5189"/>
        <v>0.96593673965936733</v>
      </c>
      <c r="AB2010" s="359">
        <f t="shared" si="5278"/>
        <v>75.002416125388692</v>
      </c>
      <c r="AC2010" s="360"/>
    </row>
    <row r="2011" spans="1:29" ht="17.25" customHeight="1" x14ac:dyDescent="0.25">
      <c r="A2011" s="415" t="str">
        <f t="shared" si="5191"/>
        <v>MS 501</v>
      </c>
      <c r="B2011" s="661">
        <f t="shared" si="4951"/>
        <v>26</v>
      </c>
      <c r="C2011" s="661" t="str">
        <f t="shared" si="4952"/>
        <v>MS 501-26</v>
      </c>
      <c r="D2011" s="346">
        <f t="shared" ref="D2011:D2023" si="5279">D113</f>
        <v>42062</v>
      </c>
      <c r="E2011" s="347">
        <v>7161801.6617999999</v>
      </c>
      <c r="F2011" s="348">
        <v>665766.52119999996</v>
      </c>
      <c r="G2011" s="348">
        <v>887.75400000000002</v>
      </c>
      <c r="H2011" s="355">
        <f t="shared" ref="H2011:H2014" si="5280">SQRT((E2011-E2010)^2+(F2011-F2010)^2)*100</f>
        <v>0.64474803339543485</v>
      </c>
      <c r="I2011" s="356">
        <f t="shared" ref="I2011:I2014" si="5281">SQRT((E2011-$E$1986)^2+(F2011-$F$1986)^2)*100</f>
        <v>3.7409223564374763</v>
      </c>
      <c r="J2011" s="356">
        <f t="shared" ref="J2011:J2014" si="5282">(G2011-G2010)*100</f>
        <v>-0.19999999999527063</v>
      </c>
      <c r="K2011" s="356">
        <f t="shared" ref="K2011:K2014" si="5283">(G2011-$G$1986)*100</f>
        <v>-4.2000000000030013</v>
      </c>
      <c r="L2011" s="356">
        <f t="shared" ref="L2011:L2014" si="5284">H2011/(D2011-D2010)</f>
        <v>9.2106861913633556E-2</v>
      </c>
      <c r="M2011" s="356">
        <f t="shared" ref="M2011:M2014" si="5285">ABS(J2011/(D2011-D2010))</f>
        <v>2.8571428570752948E-2</v>
      </c>
      <c r="N2011" s="361" t="str">
        <f t="shared" si="5196"/>
        <v>OK</v>
      </c>
      <c r="O2011" s="361" t="str">
        <f t="shared" si="5197"/>
        <v>OK</v>
      </c>
      <c r="P2011" s="361" t="str">
        <f t="shared" si="5198"/>
        <v>COND. MIN.</v>
      </c>
      <c r="Q2011" s="361" t="str">
        <f t="shared" si="5183"/>
        <v>COND. MIN.</v>
      </c>
      <c r="R2011" s="625"/>
      <c r="S2011" s="625"/>
      <c r="T2011" s="625"/>
      <c r="U2011" s="625"/>
      <c r="V2011" s="356">
        <f t="shared" si="5184"/>
        <v>-0.48000002279877663</v>
      </c>
      <c r="W2011" s="356">
        <f t="shared" si="5185"/>
        <v>-3.7100000074133277</v>
      </c>
      <c r="X2011" s="361" t="str">
        <f t="shared" ref="X2011:X2014" si="5286">IF(V2011&gt;0,"NORTE","SUL")</f>
        <v>SUL</v>
      </c>
      <c r="Y2011" s="361" t="str">
        <f t="shared" ref="Y2011:Y2014" si="5287">IF(W2011&gt;0,"LESTE","OESTE")</f>
        <v>OESTE</v>
      </c>
      <c r="Z2011" s="361" t="str">
        <f t="shared" ref="Z2011:Z2014" si="5288">IF(AND(X2011="SUL", Y2011="LESTE"),"SUDESTE", IF(AND(X2011="SUL", Y2011="OESTE"), "SUDOESTE", IF(AND(X2011="NORTE", Y2011="LESTE"), "NORDESTE", "NOROESTE")))</f>
        <v>SUDOESTE</v>
      </c>
      <c r="AA2011" s="358">
        <f t="shared" si="5189"/>
        <v>0.99197860962566842</v>
      </c>
      <c r="AB2011" s="359">
        <f t="shared" ref="AB2011:AB2014" si="5289">DEGREES(ASIN(AA2011))</f>
        <v>82.738051107265122</v>
      </c>
      <c r="AC2011" s="360"/>
    </row>
    <row r="2012" spans="1:29" ht="17.25" customHeight="1" x14ac:dyDescent="0.25">
      <c r="A2012" s="415" t="str">
        <f t="shared" si="5191"/>
        <v>MS 501</v>
      </c>
      <c r="B2012" s="661">
        <f t="shared" si="4951"/>
        <v>27</v>
      </c>
      <c r="C2012" s="661" t="str">
        <f t="shared" si="4952"/>
        <v>MS 501-27</v>
      </c>
      <c r="D2012" s="346">
        <f t="shared" si="5279"/>
        <v>42069</v>
      </c>
      <c r="E2012" s="347">
        <v>7161801.6676000003</v>
      </c>
      <c r="F2012" s="348">
        <v>665766.52379999997</v>
      </c>
      <c r="G2012" s="348">
        <v>887.75199999999995</v>
      </c>
      <c r="H2012" s="355">
        <f t="shared" si="5280"/>
        <v>0.63560997933364982</v>
      </c>
      <c r="I2012" s="356">
        <f t="shared" si="5281"/>
        <v>3.4514489782620812</v>
      </c>
      <c r="J2012" s="356">
        <f t="shared" si="5282"/>
        <v>-0.20000000000663931</v>
      </c>
      <c r="K2012" s="356">
        <f t="shared" si="5283"/>
        <v>-4.4000000000096406</v>
      </c>
      <c r="L2012" s="356">
        <f t="shared" si="5284"/>
        <v>9.0801425619092838E-2</v>
      </c>
      <c r="M2012" s="356">
        <f t="shared" si="5285"/>
        <v>2.8571428572377044E-2</v>
      </c>
      <c r="N2012" s="361" t="str">
        <f t="shared" si="5196"/>
        <v>OK</v>
      </c>
      <c r="O2012" s="361" t="str">
        <f t="shared" si="5197"/>
        <v>OK</v>
      </c>
      <c r="P2012" s="361" t="str">
        <f t="shared" si="5198"/>
        <v>COND. MIN.</v>
      </c>
      <c r="Q2012" s="361" t="str">
        <f t="shared" si="5183"/>
        <v>COND. MIN.</v>
      </c>
      <c r="R2012" s="625"/>
      <c r="S2012" s="625"/>
      <c r="T2012" s="625"/>
      <c r="U2012" s="625"/>
      <c r="V2012" s="356">
        <f t="shared" si="5184"/>
        <v>0.10000001639127731</v>
      </c>
      <c r="W2012" s="356">
        <f t="shared" si="5185"/>
        <v>-3.4500000067055225</v>
      </c>
      <c r="X2012" s="361" t="str">
        <f t="shared" si="5286"/>
        <v>NORTE</v>
      </c>
      <c r="Y2012" s="361" t="str">
        <f t="shared" si="5287"/>
        <v>OESTE</v>
      </c>
      <c r="Z2012" s="361" t="str">
        <f t="shared" si="5288"/>
        <v>NOROESTE</v>
      </c>
      <c r="AA2012" s="358">
        <f t="shared" si="5189"/>
        <v>1</v>
      </c>
      <c r="AB2012" s="359">
        <f t="shared" si="5289"/>
        <v>90</v>
      </c>
      <c r="AC2012" s="360"/>
    </row>
    <row r="2013" spans="1:29" ht="17.25" customHeight="1" x14ac:dyDescent="0.25">
      <c r="A2013" s="415" t="str">
        <f t="shared" si="5191"/>
        <v>MS 501</v>
      </c>
      <c r="B2013" s="661">
        <f t="shared" si="4951"/>
        <v>28</v>
      </c>
      <c r="C2013" s="661" t="str">
        <f t="shared" si="4952"/>
        <v>MS 501-28</v>
      </c>
      <c r="D2013" s="346">
        <f t="shared" si="5279"/>
        <v>42076</v>
      </c>
      <c r="E2013" s="347">
        <v>7161801.6586999996</v>
      </c>
      <c r="F2013" s="348">
        <v>665766.51679999998</v>
      </c>
      <c r="G2013" s="348">
        <v>887.75199999999995</v>
      </c>
      <c r="H2013" s="355">
        <f t="shared" si="5280"/>
        <v>1.1322986022703343</v>
      </c>
      <c r="I2013" s="356">
        <f t="shared" si="5281"/>
        <v>4.2245236570078086</v>
      </c>
      <c r="J2013" s="356">
        <f t="shared" si="5282"/>
        <v>0</v>
      </c>
      <c r="K2013" s="356">
        <f t="shared" si="5283"/>
        <v>-4.4000000000096406</v>
      </c>
      <c r="L2013" s="356">
        <f t="shared" si="5284"/>
        <v>0.16175694318147632</v>
      </c>
      <c r="M2013" s="356">
        <f t="shared" si="5285"/>
        <v>0</v>
      </c>
      <c r="N2013" s="361" t="str">
        <f t="shared" si="5196"/>
        <v>OK</v>
      </c>
      <c r="O2013" s="361" t="str">
        <f t="shared" si="5197"/>
        <v>OK</v>
      </c>
      <c r="P2013" s="361" t="str">
        <f t="shared" si="5198"/>
        <v>COND. MIN.</v>
      </c>
      <c r="Q2013" s="361" t="str">
        <f t="shared" si="5183"/>
        <v>COND. MIN.</v>
      </c>
      <c r="R2013" s="625"/>
      <c r="S2013" s="625"/>
      <c r="T2013" s="625"/>
      <c r="U2013" s="625"/>
      <c r="V2013" s="356">
        <f t="shared" si="5184"/>
        <v>-0.79000005498528481</v>
      </c>
      <c r="W2013" s="356">
        <f t="shared" si="5185"/>
        <v>-4.1500000050291419</v>
      </c>
      <c r="X2013" s="361" t="str">
        <f t="shared" si="5286"/>
        <v>SUL</v>
      </c>
      <c r="Y2013" s="361" t="str">
        <f t="shared" si="5287"/>
        <v>OESTE</v>
      </c>
      <c r="Z2013" s="361" t="str">
        <f t="shared" si="5288"/>
        <v>SUDOESTE</v>
      </c>
      <c r="AA2013" s="358">
        <f t="shared" si="5189"/>
        <v>0.98341232227488162</v>
      </c>
      <c r="AB2013" s="359">
        <f t="shared" si="5289"/>
        <v>79.549607867714982</v>
      </c>
      <c r="AC2013" s="360"/>
    </row>
    <row r="2014" spans="1:29" ht="12.75" x14ac:dyDescent="0.25">
      <c r="A2014" s="415" t="str">
        <f t="shared" si="5191"/>
        <v>MS 501</v>
      </c>
      <c r="B2014" s="661">
        <f t="shared" si="4951"/>
        <v>29</v>
      </c>
      <c r="C2014" s="661" t="str">
        <f t="shared" si="4952"/>
        <v>MS 501-29</v>
      </c>
      <c r="D2014" s="346">
        <f t="shared" si="5279"/>
        <v>42083</v>
      </c>
      <c r="E2014" s="347">
        <v>7161801.6550000003</v>
      </c>
      <c r="F2014" s="348">
        <v>665766.52839999995</v>
      </c>
      <c r="G2014" s="348">
        <v>887.74900000000002</v>
      </c>
      <c r="H2014" s="355">
        <f t="shared" si="5280"/>
        <v>1.2175795420331563</v>
      </c>
      <c r="I2014" s="356">
        <f t="shared" si="5281"/>
        <v>3.2071326780242151</v>
      </c>
      <c r="J2014" s="356">
        <f t="shared" si="5282"/>
        <v>-0.29999999999290594</v>
      </c>
      <c r="K2014" s="356">
        <f t="shared" si="5283"/>
        <v>-4.7000000000025466</v>
      </c>
      <c r="L2014" s="356">
        <f t="shared" si="5284"/>
        <v>0.17393993457616519</v>
      </c>
      <c r="M2014" s="356">
        <f t="shared" si="5285"/>
        <v>4.2857142856129418E-2</v>
      </c>
      <c r="N2014" s="361" t="str">
        <f t="shared" si="5196"/>
        <v>OK</v>
      </c>
      <c r="O2014" s="361" t="str">
        <f t="shared" si="5197"/>
        <v>OK</v>
      </c>
      <c r="P2014" s="361" t="str">
        <f t="shared" si="5198"/>
        <v>COND. MIN.</v>
      </c>
      <c r="Q2014" s="361" t="str">
        <f t="shared" si="5183"/>
        <v>COND. MIN.</v>
      </c>
      <c r="R2014" s="625"/>
      <c r="S2014" s="625"/>
      <c r="T2014" s="625"/>
      <c r="U2014" s="625"/>
      <c r="V2014" s="356">
        <f t="shared" si="5184"/>
        <v>-1.1599999852478504</v>
      </c>
      <c r="W2014" s="356">
        <f t="shared" si="5185"/>
        <v>-2.9900000081397593</v>
      </c>
      <c r="X2014" s="361" t="str">
        <f t="shared" si="5286"/>
        <v>SUL</v>
      </c>
      <c r="Y2014" s="361" t="str">
        <f t="shared" si="5287"/>
        <v>OESTE</v>
      </c>
      <c r="Z2014" s="361" t="str">
        <f t="shared" si="5288"/>
        <v>SUDOESTE</v>
      </c>
      <c r="AA2014" s="358">
        <f t="shared" si="5189"/>
        <v>0.93146417445482876</v>
      </c>
      <c r="AB2014" s="359">
        <f t="shared" si="5289"/>
        <v>68.66421546729164</v>
      </c>
      <c r="AC2014" s="360"/>
    </row>
    <row r="2015" spans="1:29" ht="17.25" customHeight="1" x14ac:dyDescent="0.25">
      <c r="A2015" s="415" t="str">
        <f t="shared" si="5191"/>
        <v>MS 501</v>
      </c>
      <c r="B2015" s="661">
        <f t="shared" si="4951"/>
        <v>30</v>
      </c>
      <c r="C2015" s="661" t="str">
        <f t="shared" si="4952"/>
        <v>MS 501-30</v>
      </c>
      <c r="D2015" s="346">
        <f t="shared" si="5279"/>
        <v>42090</v>
      </c>
      <c r="E2015" s="347">
        <v>7161801.6580999997</v>
      </c>
      <c r="F2015" s="348">
        <v>665766.51580000005</v>
      </c>
      <c r="G2015" s="348">
        <v>887.74800000000005</v>
      </c>
      <c r="H2015" s="355">
        <f t="shared" ref="H2015:H2016" si="5290">SQRT((E2015-E2014)^2+(F2015-F2014)^2)*100</f>
        <v>1.2975746363919032</v>
      </c>
      <c r="I2015" s="356">
        <f t="shared" ref="I2015:I2016" si="5291">SQRT((E2015-$E$1986)^2+(F2015-$F$1986)^2)*100</f>
        <v>4.3341665937867031</v>
      </c>
      <c r="J2015" s="356">
        <f t="shared" ref="J2015:J2016" si="5292">(G2015-G2014)*100</f>
        <v>-9.9999999997635314E-2</v>
      </c>
      <c r="K2015" s="356">
        <f t="shared" ref="K2015:K2016" si="5293">(G2015-$G$1986)*100</f>
        <v>-4.8000000000001819</v>
      </c>
      <c r="L2015" s="356">
        <f t="shared" ref="L2015:L2016" si="5294">H2015/(D2015-D2014)</f>
        <v>0.1853678051988433</v>
      </c>
      <c r="M2015" s="356">
        <f t="shared" ref="M2015:M2016" si="5295">ABS(J2015/(D2015-D2014))</f>
        <v>1.4285714285376474E-2</v>
      </c>
      <c r="N2015" s="361" t="str">
        <f t="shared" si="5196"/>
        <v>OK</v>
      </c>
      <c r="O2015" s="361" t="str">
        <f t="shared" si="5197"/>
        <v>OK</v>
      </c>
      <c r="P2015" s="361" t="str">
        <f t="shared" si="5198"/>
        <v>COND. MIN.</v>
      </c>
      <c r="Q2015" s="361" t="str">
        <f t="shared" si="5183"/>
        <v>COND. MIN.</v>
      </c>
      <c r="R2015" s="625"/>
      <c r="S2015" s="625"/>
      <c r="T2015" s="625"/>
      <c r="U2015" s="625"/>
      <c r="V2015" s="356">
        <f t="shared" si="5184"/>
        <v>-0.8500000461935997</v>
      </c>
      <c r="W2015" s="356">
        <f t="shared" si="5185"/>
        <v>-4.2499999981373549</v>
      </c>
      <c r="X2015" s="361" t="str">
        <f t="shared" ref="X2015:X2016" si="5296">IF(V2015&gt;0,"NORTE","SUL")</f>
        <v>SUL</v>
      </c>
      <c r="Y2015" s="361" t="str">
        <f t="shared" ref="Y2015:Y2016" si="5297">IF(W2015&gt;0,"LESTE","OESTE")</f>
        <v>OESTE</v>
      </c>
      <c r="Z2015" s="361" t="str">
        <f t="shared" ref="Z2015:Z2016" si="5298">IF(AND(X2015="SUL", Y2015="LESTE"),"SUDESTE", IF(AND(X2015="SUL", Y2015="OESTE"), "SUDOESTE", IF(AND(X2015="NORTE", Y2015="LESTE"), "NORDESTE", "NOROESTE")))</f>
        <v>SUDOESTE</v>
      </c>
      <c r="AA2015" s="358">
        <f t="shared" si="5189"/>
        <v>0.98152424942263283</v>
      </c>
      <c r="AB2015" s="359">
        <f t="shared" ref="AB2015:AB2016" si="5299">DEGREES(ASIN(AA2015))</f>
        <v>78.96913392774826</v>
      </c>
      <c r="AC2015" s="360"/>
    </row>
    <row r="2016" spans="1:29" ht="17.25" customHeight="1" x14ac:dyDescent="0.25">
      <c r="A2016" s="415" t="str">
        <f t="shared" si="5191"/>
        <v>MS 501</v>
      </c>
      <c r="B2016" s="661">
        <f t="shared" si="4951"/>
        <v>31</v>
      </c>
      <c r="C2016" s="661" t="str">
        <f t="shared" si="4952"/>
        <v>MS 501-31</v>
      </c>
      <c r="D2016" s="346">
        <f t="shared" si="5279"/>
        <v>42097</v>
      </c>
      <c r="E2016" s="347">
        <v>7161801.6672</v>
      </c>
      <c r="F2016" s="348">
        <v>665766.51390000002</v>
      </c>
      <c r="G2016" s="348">
        <v>887.74199999999996</v>
      </c>
      <c r="H2016" s="355">
        <f t="shared" si="5290"/>
        <v>0.9296236170025538</v>
      </c>
      <c r="I2016" s="356">
        <f t="shared" si="5291"/>
        <v>4.4404053881210004</v>
      </c>
      <c r="J2016" s="356">
        <f t="shared" si="5292"/>
        <v>-0.60000000000854925</v>
      </c>
      <c r="K2016" s="356">
        <f t="shared" si="5293"/>
        <v>-5.4000000000087311</v>
      </c>
      <c r="L2016" s="356">
        <f t="shared" si="5294"/>
        <v>0.13280337385750768</v>
      </c>
      <c r="M2016" s="356">
        <f t="shared" si="5295"/>
        <v>8.571428571550703E-2</v>
      </c>
      <c r="N2016" s="361" t="str">
        <f t="shared" si="5196"/>
        <v>OK</v>
      </c>
      <c r="O2016" s="361" t="str">
        <f t="shared" si="5197"/>
        <v>OK</v>
      </c>
      <c r="P2016" s="361" t="str">
        <f t="shared" si="5198"/>
        <v>COND. MIN.</v>
      </c>
      <c r="Q2016" s="361" t="str">
        <f t="shared" si="5183"/>
        <v>COND. MIN.</v>
      </c>
      <c r="R2016" s="625"/>
      <c r="S2016" s="625"/>
      <c r="T2016" s="625"/>
      <c r="U2016" s="625"/>
      <c r="V2016" s="356">
        <f t="shared" si="5184"/>
        <v>5.9999991208314896E-2</v>
      </c>
      <c r="W2016" s="356">
        <f t="shared" si="5185"/>
        <v>-4.4400000013411045</v>
      </c>
      <c r="X2016" s="361" t="str">
        <f t="shared" si="5296"/>
        <v>NORTE</v>
      </c>
      <c r="Y2016" s="361" t="str">
        <f t="shared" si="5297"/>
        <v>OESTE</v>
      </c>
      <c r="Z2016" s="361" t="str">
        <f t="shared" si="5298"/>
        <v>NOROESTE</v>
      </c>
      <c r="AA2016" s="358">
        <f t="shared" si="5189"/>
        <v>1</v>
      </c>
      <c r="AB2016" s="359">
        <f t="shared" si="5299"/>
        <v>90</v>
      </c>
      <c r="AC2016" s="360"/>
    </row>
    <row r="2017" spans="1:29" ht="17.25" customHeight="1" x14ac:dyDescent="0.25">
      <c r="A2017" s="415" t="str">
        <f t="shared" si="5191"/>
        <v>MS 501</v>
      </c>
      <c r="B2017" s="661">
        <f t="shared" si="4951"/>
        <v>32</v>
      </c>
      <c r="C2017" s="661" t="str">
        <f t="shared" si="4952"/>
        <v>MS 501-32</v>
      </c>
      <c r="D2017" s="346">
        <f t="shared" si="5279"/>
        <v>42104</v>
      </c>
      <c r="E2017" s="347">
        <v>7161801.6511000004</v>
      </c>
      <c r="F2017" s="348">
        <v>665766.50939999998</v>
      </c>
      <c r="G2017" s="348">
        <v>887.745</v>
      </c>
      <c r="H2017" s="355">
        <f t="shared" ref="H2017:H2019" si="5300">SQRT((E2017-E2016)^2+(F2017-F2016)^2)*100</f>
        <v>1.6717056839175424</v>
      </c>
      <c r="I2017" s="356">
        <f t="shared" ref="I2017:I2019" si="5301">SQRT((E2017-$E$1986)^2+(F2017-$F$1986)^2)*100</f>
        <v>5.1297758209147784</v>
      </c>
      <c r="J2017" s="356">
        <f t="shared" ref="J2017:J2019" si="5302">(G2017-G2016)*100</f>
        <v>0.30000000000427463</v>
      </c>
      <c r="K2017" s="356">
        <f t="shared" ref="K2017:K2019" si="5303">(G2017-$G$1986)*100</f>
        <v>-5.1000000000044565</v>
      </c>
      <c r="L2017" s="356">
        <f t="shared" ref="L2017:L2019" si="5304">H2017/(D2017-D2016)</f>
        <v>0.23881509770250606</v>
      </c>
      <c r="M2017" s="356">
        <f t="shared" ref="M2017:M2019" si="5305">ABS(J2017/(D2017-D2016))</f>
        <v>4.2857142857753515E-2</v>
      </c>
      <c r="N2017" s="361" t="str">
        <f t="shared" si="5196"/>
        <v>OK</v>
      </c>
      <c r="O2017" s="361" t="str">
        <f t="shared" si="5197"/>
        <v>OK</v>
      </c>
      <c r="P2017" s="361" t="str">
        <f t="shared" si="5198"/>
        <v>COND. MIN.</v>
      </c>
      <c r="Q2017" s="361" t="str">
        <f t="shared" si="5183"/>
        <v>COND. MIN.</v>
      </c>
      <c r="R2017" s="625"/>
      <c r="S2017" s="625"/>
      <c r="T2017" s="625"/>
      <c r="U2017" s="625"/>
      <c r="V2017" s="356">
        <f t="shared" si="5184"/>
        <v>-1.549999974668026</v>
      </c>
      <c r="W2017" s="356">
        <f t="shared" si="5185"/>
        <v>-4.8900000052526593</v>
      </c>
      <c r="X2017" s="361" t="str">
        <f t="shared" ref="X2017:X2019" si="5306">IF(V2017&gt;0,"NORTE","SUL")</f>
        <v>SUL</v>
      </c>
      <c r="Y2017" s="361" t="str">
        <f t="shared" ref="Y2017:Y2019" si="5307">IF(W2017&gt;0,"LESTE","OESTE")</f>
        <v>OESTE</v>
      </c>
      <c r="Z2017" s="361" t="str">
        <f t="shared" ref="Z2017:Z2019" si="5308">IF(AND(X2017="SUL", Y2017="LESTE"),"SUDESTE", IF(AND(X2017="SUL", Y2017="OESTE"), "SUDOESTE", IF(AND(X2017="NORTE", Y2017="LESTE"), "NORDESTE", "NOROESTE")))</f>
        <v>SUDOESTE</v>
      </c>
      <c r="AA2017" s="358">
        <f t="shared" si="5189"/>
        <v>0.95321637426900585</v>
      </c>
      <c r="AB2017" s="359">
        <f t="shared" ref="AB2017:AB2019" si="5309">DEGREES(ASIN(AA2017))</f>
        <v>72.404871748324652</v>
      </c>
      <c r="AC2017" s="360"/>
    </row>
    <row r="2018" spans="1:29" ht="17.25" customHeight="1" x14ac:dyDescent="0.25">
      <c r="A2018" s="415" t="str">
        <f t="shared" si="5191"/>
        <v>MS 501</v>
      </c>
      <c r="B2018" s="661">
        <f t="shared" si="4951"/>
        <v>33</v>
      </c>
      <c r="C2018" s="661" t="str">
        <f t="shared" si="4952"/>
        <v>MS 501-33</v>
      </c>
      <c r="D2018" s="346">
        <f t="shared" si="5279"/>
        <v>42111</v>
      </c>
      <c r="E2018" s="347">
        <v>7161801.6578000002</v>
      </c>
      <c r="F2018" s="348">
        <v>665766.51300000004</v>
      </c>
      <c r="G2018" s="348">
        <v>887.74400000000003</v>
      </c>
      <c r="H2018" s="355">
        <f t="shared" si="5300"/>
        <v>0.76059185926106876</v>
      </c>
      <c r="I2018" s="356">
        <f t="shared" si="5301"/>
        <v>4.6146830865999187</v>
      </c>
      <c r="J2018" s="356">
        <f t="shared" si="5302"/>
        <v>-9.9999999997635314E-2</v>
      </c>
      <c r="K2018" s="356">
        <f t="shared" si="5303"/>
        <v>-5.2000000000020918</v>
      </c>
      <c r="L2018" s="356">
        <f t="shared" si="5304"/>
        <v>0.1086559798944384</v>
      </c>
      <c r="M2018" s="356">
        <f t="shared" si="5305"/>
        <v>1.4285714285376474E-2</v>
      </c>
      <c r="N2018" s="361" t="str">
        <f t="shared" si="5196"/>
        <v>OK</v>
      </c>
      <c r="O2018" s="361" t="str">
        <f t="shared" si="5197"/>
        <v>OK</v>
      </c>
      <c r="P2018" s="361" t="str">
        <f t="shared" si="5198"/>
        <v>COND. MIN.</v>
      </c>
      <c r="Q2018" s="361" t="str">
        <f t="shared" si="5183"/>
        <v>COND. MIN.</v>
      </c>
      <c r="R2018" s="625"/>
      <c r="S2018" s="625"/>
      <c r="T2018" s="625"/>
      <c r="U2018" s="625"/>
      <c r="V2018" s="356">
        <f t="shared" si="5184"/>
        <v>-0.87999999523162842</v>
      </c>
      <c r="W2018" s="356">
        <f t="shared" si="5185"/>
        <v>-4.529999999795109</v>
      </c>
      <c r="X2018" s="361" t="str">
        <f t="shared" si="5306"/>
        <v>SUL</v>
      </c>
      <c r="Y2018" s="361" t="str">
        <f t="shared" si="5307"/>
        <v>OESTE</v>
      </c>
      <c r="Z2018" s="361" t="str">
        <f t="shared" si="5308"/>
        <v>SUDOESTE</v>
      </c>
      <c r="AA2018" s="358">
        <f t="shared" si="5189"/>
        <v>0.98264642082429499</v>
      </c>
      <c r="AB2018" s="359">
        <f t="shared" si="5309"/>
        <v>79.310381260530107</v>
      </c>
      <c r="AC2018" s="360"/>
    </row>
    <row r="2019" spans="1:29" ht="17.25" customHeight="1" x14ac:dyDescent="0.25">
      <c r="A2019" s="415" t="str">
        <f t="shared" si="5191"/>
        <v>MS 501</v>
      </c>
      <c r="B2019" s="661">
        <f t="shared" si="4951"/>
        <v>34</v>
      </c>
      <c r="C2019" s="661" t="str">
        <f t="shared" si="4952"/>
        <v>MS 501-34</v>
      </c>
      <c r="D2019" s="346">
        <f t="shared" si="5279"/>
        <v>42118</v>
      </c>
      <c r="E2019" s="347">
        <v>7161801.6575999996</v>
      </c>
      <c r="F2019" s="348">
        <v>665766.51289999997</v>
      </c>
      <c r="G2019" s="348">
        <v>887.74199999999996</v>
      </c>
      <c r="H2019" s="355">
        <f t="shared" si="5300"/>
        <v>2.2360735502723269E-2</v>
      </c>
      <c r="I2019" s="356">
        <f t="shared" si="5301"/>
        <v>4.6283474538117328</v>
      </c>
      <c r="J2019" s="356">
        <f t="shared" si="5302"/>
        <v>-0.20000000000663931</v>
      </c>
      <c r="K2019" s="356">
        <f t="shared" si="5303"/>
        <v>-5.4000000000087311</v>
      </c>
      <c r="L2019" s="356">
        <f t="shared" si="5304"/>
        <v>3.194390786103324E-3</v>
      </c>
      <c r="M2019" s="356">
        <f t="shared" si="5305"/>
        <v>2.8571428572377044E-2</v>
      </c>
      <c r="N2019" s="361" t="str">
        <f t="shared" si="5196"/>
        <v>OK</v>
      </c>
      <c r="O2019" s="361" t="str">
        <f t="shared" si="5197"/>
        <v>OK</v>
      </c>
      <c r="P2019" s="361" t="str">
        <f t="shared" si="5198"/>
        <v>COND. MIN.</v>
      </c>
      <c r="Q2019" s="361" t="str">
        <f t="shared" si="5183"/>
        <v>COND. MIN.</v>
      </c>
      <c r="R2019" s="625"/>
      <c r="S2019" s="625"/>
      <c r="T2019" s="625"/>
      <c r="U2019" s="625"/>
      <c r="V2019" s="356">
        <f t="shared" si="5184"/>
        <v>-0.90000005438923836</v>
      </c>
      <c r="W2019" s="356">
        <f t="shared" si="5185"/>
        <v>-4.5400000060908496</v>
      </c>
      <c r="X2019" s="361" t="str">
        <f t="shared" si="5306"/>
        <v>SUL</v>
      </c>
      <c r="Y2019" s="361" t="str">
        <f t="shared" si="5307"/>
        <v>OESTE</v>
      </c>
      <c r="Z2019" s="361" t="str">
        <f t="shared" si="5308"/>
        <v>SUDOESTE</v>
      </c>
      <c r="AA2019" s="358">
        <f t="shared" si="5189"/>
        <v>0.98056155507559395</v>
      </c>
      <c r="AB2019" s="359">
        <f t="shared" si="5309"/>
        <v>78.684482755174216</v>
      </c>
      <c r="AC2019" s="360"/>
    </row>
    <row r="2020" spans="1:29" ht="17.25" customHeight="1" x14ac:dyDescent="0.25">
      <c r="A2020" s="415" t="str">
        <f t="shared" si="5191"/>
        <v>MS 501</v>
      </c>
      <c r="B2020" s="661">
        <f t="shared" si="4951"/>
        <v>35</v>
      </c>
      <c r="C2020" s="661" t="str">
        <f t="shared" si="4952"/>
        <v>MS 501-35</v>
      </c>
      <c r="D2020" s="346">
        <f t="shared" si="5279"/>
        <v>42125</v>
      </c>
      <c r="E2020" s="347">
        <v>7161801.6642000005</v>
      </c>
      <c r="F2020" s="348">
        <v>665766.50340000005</v>
      </c>
      <c r="G2020" s="348">
        <v>887.74099999999999</v>
      </c>
      <c r="H2020" s="355">
        <f t="shared" ref="H2020:H2022" si="5310">SQRT((E2020-E2019)^2+(F2020-F2019)^2)*100</f>
        <v>1.1567627692883704</v>
      </c>
      <c r="I2020" s="356">
        <f t="shared" ref="I2020:I2022" si="5311">SQRT((E2020-$E$1986)^2+(F2020-$F$1986)^2)*100</f>
        <v>5.4952433949949215</v>
      </c>
      <c r="J2020" s="356">
        <f t="shared" ref="J2020:J2022" si="5312">(G2020-G2019)*100</f>
        <v>-9.9999999997635314E-2</v>
      </c>
      <c r="K2020" s="356">
        <f t="shared" ref="K2020:K2022" si="5313">(G2020-$G$1986)*100</f>
        <v>-5.5000000000063665</v>
      </c>
      <c r="L2020" s="356">
        <f t="shared" ref="L2020:L2022" si="5314">H2020/(D2020-D2019)</f>
        <v>0.1652518241840529</v>
      </c>
      <c r="M2020" s="356">
        <f t="shared" ref="M2020:M2022" si="5315">ABS(J2020/(D2020-D2019))</f>
        <v>1.4285714285376474E-2</v>
      </c>
      <c r="N2020" s="361" t="str">
        <f t="shared" si="5196"/>
        <v>OK</v>
      </c>
      <c r="O2020" s="361" t="str">
        <f t="shared" si="5197"/>
        <v>OK</v>
      </c>
      <c r="P2020" s="361" t="str">
        <f t="shared" si="5198"/>
        <v>COND. MIN.</v>
      </c>
      <c r="Q2020" s="361" t="str">
        <f t="shared" si="5183"/>
        <v>COND. MIN.</v>
      </c>
      <c r="R2020" s="625"/>
      <c r="S2020" s="625"/>
      <c r="T2020" s="625"/>
      <c r="U2020" s="625"/>
      <c r="V2020" s="356">
        <f t="shared" si="5184"/>
        <v>-0.23999996483325958</v>
      </c>
      <c r="W2020" s="356">
        <f t="shared" si="5185"/>
        <v>-5.4899999988265336</v>
      </c>
      <c r="X2020" s="361" t="str">
        <f t="shared" ref="X2020:X2022" si="5316">IF(V2020&gt;0,"NORTE","SUL")</f>
        <v>SUL</v>
      </c>
      <c r="Y2020" s="361" t="str">
        <f t="shared" ref="Y2020:Y2022" si="5317">IF(W2020&gt;0,"LESTE","OESTE")</f>
        <v>OESTE</v>
      </c>
      <c r="Z2020" s="361" t="str">
        <f t="shared" ref="Z2020:Z2022" si="5318">IF(AND(X2020="SUL", Y2020="LESTE"),"SUDESTE", IF(AND(X2020="SUL", Y2020="OESTE"), "SUDOESTE", IF(AND(X2020="NORTE", Y2020="LESTE"), "NORDESTE", "NOROESTE")))</f>
        <v>SUDOESTE</v>
      </c>
      <c r="AA2020" s="358">
        <f t="shared" si="5189"/>
        <v>0.99818181818181817</v>
      </c>
      <c r="AB2020" s="359">
        <f t="shared" ref="AB2020:AB2022" si="5319">DEGREES(ASIN(AA2020))</f>
        <v>86.544410787029648</v>
      </c>
      <c r="AC2020" s="360"/>
    </row>
    <row r="2021" spans="1:29" ht="17.25" customHeight="1" x14ac:dyDescent="0.25">
      <c r="A2021" s="415" t="str">
        <f t="shared" si="5191"/>
        <v>MS 501</v>
      </c>
      <c r="B2021" s="661">
        <f t="shared" si="4951"/>
        <v>36</v>
      </c>
      <c r="C2021" s="661" t="str">
        <f t="shared" si="4952"/>
        <v>MS 501-36</v>
      </c>
      <c r="D2021" s="346">
        <f t="shared" si="5279"/>
        <v>42132</v>
      </c>
      <c r="E2021" s="347">
        <v>7161801.6708000004</v>
      </c>
      <c r="F2021" s="348">
        <v>665766.4939</v>
      </c>
      <c r="G2021" s="348">
        <v>887.74</v>
      </c>
      <c r="H2021" s="355">
        <f t="shared" si="5310"/>
        <v>1.1567627257117263</v>
      </c>
      <c r="I2021" s="356">
        <f t="shared" si="5311"/>
        <v>6.4536811253578588</v>
      </c>
      <c r="J2021" s="356">
        <f t="shared" si="5312"/>
        <v>-9.9999999997635314E-2</v>
      </c>
      <c r="K2021" s="356">
        <f t="shared" si="5313"/>
        <v>-5.6000000000040018</v>
      </c>
      <c r="L2021" s="356">
        <f t="shared" si="5314"/>
        <v>0.16525181795881805</v>
      </c>
      <c r="M2021" s="356">
        <f t="shared" si="5315"/>
        <v>1.4285714285376474E-2</v>
      </c>
      <c r="N2021" s="361" t="str">
        <f t="shared" si="5196"/>
        <v>OK</v>
      </c>
      <c r="O2021" s="361" t="str">
        <f t="shared" si="5197"/>
        <v>OK</v>
      </c>
      <c r="P2021" s="361" t="str">
        <f t="shared" si="5198"/>
        <v>COND. MIN.</v>
      </c>
      <c r="Q2021" s="361" t="str">
        <f t="shared" si="5183"/>
        <v>COND. MIN.</v>
      </c>
      <c r="R2021" s="625"/>
      <c r="S2021" s="625"/>
      <c r="T2021" s="625"/>
      <c r="U2021" s="625"/>
      <c r="V2021" s="356">
        <f t="shared" si="5184"/>
        <v>0.42000003159046173</v>
      </c>
      <c r="W2021" s="356">
        <f t="shared" si="5185"/>
        <v>-6.4400000032037497</v>
      </c>
      <c r="X2021" s="361" t="str">
        <f t="shared" si="5316"/>
        <v>NORTE</v>
      </c>
      <c r="Y2021" s="361" t="str">
        <f t="shared" si="5317"/>
        <v>OESTE</v>
      </c>
      <c r="Z2021" s="361" t="str">
        <f t="shared" si="5318"/>
        <v>NOROESTE</v>
      </c>
      <c r="AA2021" s="358">
        <f t="shared" si="5189"/>
        <v>0.99844961240310082</v>
      </c>
      <c r="AB2021" s="359">
        <f t="shared" si="5319"/>
        <v>86.809094818096497</v>
      </c>
      <c r="AC2021" s="360"/>
    </row>
    <row r="2022" spans="1:29" ht="17.25" customHeight="1" x14ac:dyDescent="0.25">
      <c r="A2022" s="415" t="str">
        <f t="shared" si="5191"/>
        <v>MS 501</v>
      </c>
      <c r="B2022" s="661">
        <f t="shared" si="4951"/>
        <v>37</v>
      </c>
      <c r="C2022" s="661" t="str">
        <f t="shared" si="4952"/>
        <v>MS 501-37</v>
      </c>
      <c r="D2022" s="346">
        <f t="shared" si="5279"/>
        <v>42146</v>
      </c>
      <c r="E2022" s="347">
        <v>7161801.6584999999</v>
      </c>
      <c r="F2022" s="348">
        <v>665766.49340000004</v>
      </c>
      <c r="G2022" s="348">
        <v>887.73</v>
      </c>
      <c r="H2022" s="355">
        <f t="shared" si="5310"/>
        <v>1.2310158930956647</v>
      </c>
      <c r="I2022" s="356">
        <f t="shared" si="5311"/>
        <v>6.5403516748638371</v>
      </c>
      <c r="J2022" s="356">
        <f t="shared" si="5312"/>
        <v>-0.99999999999909051</v>
      </c>
      <c r="K2022" s="356">
        <f t="shared" si="5313"/>
        <v>-6.6000000000030923</v>
      </c>
      <c r="L2022" s="356">
        <f t="shared" si="5314"/>
        <v>8.792970664969034E-2</v>
      </c>
      <c r="M2022" s="356">
        <f t="shared" si="5315"/>
        <v>7.1428571428506463E-2</v>
      </c>
      <c r="N2022" s="361" t="str">
        <f t="shared" si="5196"/>
        <v>OK</v>
      </c>
      <c r="O2022" s="361" t="str">
        <f t="shared" si="5197"/>
        <v>OK</v>
      </c>
      <c r="P2022" s="361" t="str">
        <f t="shared" si="5198"/>
        <v>COND. MIN.</v>
      </c>
      <c r="Q2022" s="361" t="str">
        <f t="shared" si="5183"/>
        <v>COND. MIN.</v>
      </c>
      <c r="R2022" s="625"/>
      <c r="S2022" s="625"/>
      <c r="T2022" s="625"/>
      <c r="U2022" s="625"/>
      <c r="V2022" s="356">
        <f t="shared" si="5184"/>
        <v>-0.81000002101063728</v>
      </c>
      <c r="W2022" s="356">
        <f t="shared" si="5185"/>
        <v>-6.4899999997578561</v>
      </c>
      <c r="X2022" s="361" t="str">
        <f t="shared" si="5316"/>
        <v>SUL</v>
      </c>
      <c r="Y2022" s="361" t="str">
        <f t="shared" si="5317"/>
        <v>OESTE</v>
      </c>
      <c r="Z2022" s="361" t="str">
        <f t="shared" si="5318"/>
        <v>SUDOESTE</v>
      </c>
      <c r="AA2022" s="358">
        <f t="shared" si="5189"/>
        <v>0.99235474006116209</v>
      </c>
      <c r="AB2022" s="359">
        <f t="shared" si="5319"/>
        <v>82.9105778459612</v>
      </c>
      <c r="AC2022" s="360"/>
    </row>
    <row r="2023" spans="1:29" ht="17.25" customHeight="1" x14ac:dyDescent="0.25">
      <c r="A2023" s="415" t="str">
        <f t="shared" si="5191"/>
        <v>MS 501</v>
      </c>
      <c r="B2023" s="661">
        <f t="shared" si="4951"/>
        <v>38</v>
      </c>
      <c r="C2023" s="661" t="str">
        <f t="shared" si="4952"/>
        <v>MS 501-38</v>
      </c>
      <c r="D2023" s="346">
        <f t="shared" si="5279"/>
        <v>42153</v>
      </c>
      <c r="E2023" s="347">
        <v>7161801.6600000001</v>
      </c>
      <c r="F2023" s="348">
        <v>665766.49199999997</v>
      </c>
      <c r="G2023" s="348">
        <v>887.72799999999995</v>
      </c>
      <c r="H2023" s="355">
        <f t="shared" ref="H2023" si="5320">SQRT((E2023-E2022)^2+(F2023-F2022)^2)*100</f>
        <v>0.20518286779839962</v>
      </c>
      <c r="I2023" s="356">
        <f t="shared" ref="I2023" si="5321">SQRT((E2023-$E$1986)^2+(F2023-$F$1986)^2)*100</f>
        <v>6.662769700375569</v>
      </c>
      <c r="J2023" s="356">
        <f t="shared" ref="J2023" si="5322">(G2023-G2022)*100</f>
        <v>-0.20000000000663931</v>
      </c>
      <c r="K2023" s="356">
        <f t="shared" ref="K2023" si="5323">(G2023-$G$1986)*100</f>
        <v>-6.8000000000097316</v>
      </c>
      <c r="L2023" s="356">
        <f t="shared" ref="L2023" si="5324">H2023/(D2023-D2022)</f>
        <v>2.9311838256914229E-2</v>
      </c>
      <c r="M2023" s="356">
        <f t="shared" ref="M2023" si="5325">ABS(J2023/(D2023-D2022))</f>
        <v>2.8571428572377044E-2</v>
      </c>
      <c r="N2023" s="361" t="str">
        <f t="shared" si="5196"/>
        <v>OK</v>
      </c>
      <c r="O2023" s="361" t="str">
        <f t="shared" si="5197"/>
        <v>OK</v>
      </c>
      <c r="P2023" s="361" t="str">
        <f t="shared" si="5198"/>
        <v>COND. MIN.</v>
      </c>
      <c r="Q2023" s="361" t="str">
        <f t="shared" si="5183"/>
        <v>COND. MIN.</v>
      </c>
      <c r="R2023" s="625"/>
      <c r="S2023" s="625"/>
      <c r="T2023" s="625"/>
      <c r="U2023" s="625"/>
      <c r="V2023" s="356">
        <f t="shared" si="5184"/>
        <v>-0.65999999642372131</v>
      </c>
      <c r="W2023" s="356">
        <f t="shared" si="5185"/>
        <v>-6.6300000064074993</v>
      </c>
      <c r="X2023" s="361" t="str">
        <f t="shared" ref="X2023" si="5326">IF(V2023&gt;0,"NORTE","SUL")</f>
        <v>SUL</v>
      </c>
      <c r="Y2023" s="361" t="str">
        <f t="shared" ref="Y2023" si="5327">IF(W2023&gt;0,"LESTE","OESTE")</f>
        <v>OESTE</v>
      </c>
      <c r="Z2023" s="361" t="str">
        <f t="shared" ref="Z2023" si="5328">IF(AND(X2023="SUL", Y2023="LESTE"),"SUDESTE", IF(AND(X2023="SUL", Y2023="OESTE"), "SUDOESTE", IF(AND(X2023="NORTE", Y2023="LESTE"), "NORDESTE", "NOROESTE")))</f>
        <v>SUDOESTE</v>
      </c>
      <c r="AA2023" s="358">
        <f t="shared" si="5189"/>
        <v>0.99549549549549543</v>
      </c>
      <c r="AB2023" s="359">
        <f t="shared" ref="AB2023" si="5329">DEGREES(ASIN(AA2023))</f>
        <v>84.559681809053515</v>
      </c>
      <c r="AC2023" s="360"/>
    </row>
    <row r="2024" spans="1:29" ht="17.25" customHeight="1" x14ac:dyDescent="0.2">
      <c r="A2024" s="415" t="str">
        <f t="shared" si="5191"/>
        <v>MS 501</v>
      </c>
      <c r="B2024" s="661">
        <f t="shared" si="4951"/>
        <v>39</v>
      </c>
      <c r="C2024" s="661" t="str">
        <f t="shared" si="4952"/>
        <v>MS 501-39</v>
      </c>
      <c r="D2024" s="443"/>
      <c r="E2024" s="370"/>
      <c r="F2024" s="370"/>
      <c r="G2024" s="370"/>
      <c r="H2024" s="371"/>
      <c r="I2024" s="371"/>
      <c r="J2024" s="371"/>
      <c r="K2024" s="371"/>
      <c r="L2024" s="371"/>
      <c r="M2024" s="371"/>
      <c r="N2024" s="371"/>
      <c r="O2024" s="371"/>
      <c r="P2024" s="371"/>
      <c r="Q2024" s="371"/>
      <c r="R2024" s="626"/>
      <c r="S2024" s="626"/>
      <c r="T2024" s="626"/>
      <c r="U2024" s="626"/>
      <c r="V2024" s="610"/>
      <c r="W2024" s="610"/>
      <c r="X2024" s="371"/>
      <c r="Y2024" s="371"/>
      <c r="Z2024" s="371"/>
      <c r="AA2024" s="371"/>
      <c r="AB2024" s="371"/>
      <c r="AC2024" s="376"/>
    </row>
    <row r="2025" spans="1:29" ht="17.25" customHeight="1" x14ac:dyDescent="0.2">
      <c r="A2025" s="415" t="str">
        <f t="shared" si="5191"/>
        <v>MS 501</v>
      </c>
      <c r="B2025" s="661">
        <f t="shared" ref="B2025:B2055" si="5330">IF(A2024=A2025,B2024+1,1)</f>
        <v>40</v>
      </c>
      <c r="C2025" s="661" t="str">
        <f t="shared" ref="C2025:C2055" si="5331">A2025&amp;"-"&amp;B2025</f>
        <v>MS 501-40</v>
      </c>
      <c r="D2025" s="346">
        <f t="shared" ref="D2025:D2061" si="5332">D127</f>
        <v>42160</v>
      </c>
      <c r="E2025" s="444">
        <v>7161757.9622</v>
      </c>
      <c r="F2025" s="445">
        <v>665717.2341</v>
      </c>
      <c r="G2025" s="446">
        <v>887.72500000000002</v>
      </c>
      <c r="H2025" s="371"/>
      <c r="I2025" s="371"/>
      <c r="J2025" s="371"/>
      <c r="K2025" s="371"/>
      <c r="L2025" s="371"/>
      <c r="M2025" s="371"/>
      <c r="N2025" s="371"/>
      <c r="O2025" s="371"/>
      <c r="P2025" s="371"/>
      <c r="Q2025" s="371"/>
      <c r="R2025" s="626"/>
      <c r="S2025" s="626"/>
      <c r="T2025" s="626"/>
      <c r="U2025" s="626"/>
      <c r="V2025" s="610"/>
      <c r="W2025" s="610"/>
      <c r="X2025" s="371"/>
      <c r="Y2025" s="371"/>
      <c r="Z2025" s="371"/>
      <c r="AA2025" s="371"/>
      <c r="AB2025" s="371"/>
      <c r="AC2025" s="376"/>
    </row>
    <row r="2026" spans="1:29" ht="17.25" customHeight="1" x14ac:dyDescent="0.25">
      <c r="A2026" s="415" t="str">
        <f t="shared" si="5191"/>
        <v>MS 501</v>
      </c>
      <c r="B2026" s="661">
        <f t="shared" si="5330"/>
        <v>41</v>
      </c>
      <c r="C2026" s="661" t="str">
        <f t="shared" si="5331"/>
        <v>MS 501-41</v>
      </c>
      <c r="D2026" s="346">
        <f t="shared" si="5332"/>
        <v>42174</v>
      </c>
      <c r="E2026" s="347">
        <v>7161757.9540999997</v>
      </c>
      <c r="F2026" s="348">
        <v>665717.23459999997</v>
      </c>
      <c r="G2026" s="348">
        <v>887.72199999999998</v>
      </c>
      <c r="H2026" s="355">
        <f t="shared" ref="H2026" si="5333">SQRT((E2026-E2025)^2+(F2026-F2025)^2)*100</f>
        <v>0.8115417633693558</v>
      </c>
      <c r="I2026" s="356">
        <f>SQRT((E2026-$E$2025)^2+(F2026-$F$2025)^2)*100</f>
        <v>0.8115417633693558</v>
      </c>
      <c r="J2026" s="356">
        <f t="shared" ref="J2026" si="5334">(G2026-G2025)*100</f>
        <v>-0.30000000000427463</v>
      </c>
      <c r="K2026" s="356">
        <f>(G2026-$G$2025)*100</f>
        <v>-0.30000000000427463</v>
      </c>
      <c r="L2026" s="356">
        <f t="shared" ref="L2026" si="5335">H2026/(D2026-D2025)</f>
        <v>5.7967268812096844E-2</v>
      </c>
      <c r="M2026" s="356">
        <f t="shared" ref="M2026" si="5336">ABS(J2026/(D2026-D2025))</f>
        <v>2.1428571428876757E-2</v>
      </c>
      <c r="N2026" s="361" t="str">
        <f t="shared" ref="N2026" si="5337">IF(L2026&lt;=0.25,"OK",IF(AND(0.25&lt;L2026,L2026&lt;=1),"ATENÇÃO",IF(AND(1&lt;L2026,L2026&lt;=4),"ALERTA",IF(AND(4&lt;L2026,L2026&lt;=14),"INTERVENÇÃO","PARALISAÇÃO"))))</f>
        <v>OK</v>
      </c>
      <c r="O2026" s="361" t="str">
        <f t="shared" ref="O2026" si="5338">IF(M2026&lt;=0.25,"OK",IF(AND(0.25&lt;M2026,M2026&lt;=1),"ATENÇÃO",IF(AND(1&lt;M2026,M2026&lt;=4),"ALERTA",IF(AND(4&lt;M2026,M2026&lt;=14),"INTERVENÇÃO","PARALISAÇÃO"))))</f>
        <v>OK</v>
      </c>
      <c r="P2026" s="361" t="str">
        <f t="shared" ref="P2026" si="5339">IF(L2026&lt;=1,"COND. MIN.",IF(AND(1&lt;L2026, L2026&lt;=2),"ATENÇÃO",IF(AND(2&lt;L2026,L2026&lt;=5),"ALERTA","INTERVENÇÃO")))</f>
        <v>COND. MIN.</v>
      </c>
      <c r="Q2026" s="361" t="str">
        <f t="shared" ref="Q2026:Q2062" si="5340">IF(M2026&lt;=2,"COND. MIN.",IF(AND(2&lt;M2026, M2026&lt;=4),"ATENÇÃO",IF(AND(4&lt;M2026, M2026&lt;=10),"ALERTA","INTERVENÇÃO")))</f>
        <v>COND. MIN.</v>
      </c>
      <c r="R2026" s="625"/>
      <c r="S2026" s="625"/>
      <c r="T2026" s="625"/>
      <c r="U2026" s="625"/>
      <c r="V2026" s="356">
        <f t="shared" ref="V2026:V2062" si="5341">(E2026-$E$2025)*100</f>
        <v>-0.81000002101063728</v>
      </c>
      <c r="W2026" s="356">
        <f t="shared" ref="W2026:W2062" si="5342">(F2026-$F$2025)*100</f>
        <v>4.9999996554106474E-2</v>
      </c>
      <c r="X2026" s="361" t="str">
        <f t="shared" ref="X2026" si="5343">IF(V2026&gt;0,"NORTE","SUL")</f>
        <v>SUL</v>
      </c>
      <c r="Y2026" s="361" t="str">
        <f t="shared" ref="Y2026" si="5344">IF(W2026&gt;0,"LESTE","OESTE")</f>
        <v>LESTE</v>
      </c>
      <c r="Z2026" s="361" t="str">
        <f t="shared" ref="Z2026" si="5345">IF(AND(X2026="SUL", Y2026="LESTE"),"SUDESTE", IF(AND(X2026="SUL", Y2026="OESTE"), "SUDOESTE", IF(AND(X2026="NORTE", Y2026="LESTE"), "NORDESTE", "NOROESTE")))</f>
        <v>SUDESTE</v>
      </c>
      <c r="AA2026" s="358">
        <f t="shared" ref="AA2026:AA2062" si="5346">ABS(ROUND(W2026,2)/ROUND(I2026,2))</f>
        <v>6.1728395061728392E-2</v>
      </c>
      <c r="AB2026" s="359">
        <f t="shared" ref="AB2026" si="5347">DEGREES(ASIN(AA2026))</f>
        <v>3.5390264590044835</v>
      </c>
      <c r="AC2026" s="360" t="s">
        <v>196</v>
      </c>
    </row>
    <row r="2027" spans="1:29" ht="17.25" customHeight="1" x14ac:dyDescent="0.25">
      <c r="A2027" s="415" t="str">
        <f t="shared" si="5191"/>
        <v>MS 501</v>
      </c>
      <c r="B2027" s="661">
        <f t="shared" si="5330"/>
        <v>42</v>
      </c>
      <c r="C2027" s="661" t="str">
        <f t="shared" si="5331"/>
        <v>MS 501-42</v>
      </c>
      <c r="D2027" s="346">
        <f t="shared" si="5332"/>
        <v>42181</v>
      </c>
      <c r="E2027" s="347">
        <v>7161757.9561999999</v>
      </c>
      <c r="F2027" s="348">
        <v>665717.23600000003</v>
      </c>
      <c r="G2027" s="348">
        <v>887.72</v>
      </c>
      <c r="H2027" s="355">
        <f t="shared" ref="H2027:H2028" si="5348">SQRT((E2027-E2026)^2+(F2027-F2026)^2)*100</f>
        <v>0.25238860611346414</v>
      </c>
      <c r="I2027" s="356">
        <f t="shared" ref="I2027:I2028" si="5349">SQRT((E2027-$E$2025)^2+(F2027-$F$2025)^2)*100</f>
        <v>0.62936476504163508</v>
      </c>
      <c r="J2027" s="356">
        <f t="shared" ref="J2027:J2028" si="5350">(G2027-G2026)*100</f>
        <v>-0.19999999999527063</v>
      </c>
      <c r="K2027" s="356">
        <f t="shared" ref="K2027:K2028" si="5351">(G2027-$G$2025)*100</f>
        <v>-0.49999999999954525</v>
      </c>
      <c r="L2027" s="356">
        <f t="shared" ref="L2027:L2028" si="5352">H2027/(D2027-D2026)</f>
        <v>3.6055515159066305E-2</v>
      </c>
      <c r="M2027" s="356">
        <f t="shared" ref="M2027:M2028" si="5353">ABS(J2027/(D2027-D2026))</f>
        <v>2.8571428570752948E-2</v>
      </c>
      <c r="N2027" s="361" t="str">
        <f t="shared" ref="N2027:N2028" si="5354">IF(L2027&lt;=0.25,"OK",IF(AND(0.25&lt;L2027,L2027&lt;=1),"ATENÇÃO",IF(AND(1&lt;L2027,L2027&lt;=4),"ALERTA",IF(AND(4&lt;L2027,L2027&lt;=14),"INTERVENÇÃO","PARALISAÇÃO"))))</f>
        <v>OK</v>
      </c>
      <c r="O2027" s="361" t="str">
        <f t="shared" ref="O2027:O2028" si="5355">IF(M2027&lt;=0.25,"OK",IF(AND(0.25&lt;M2027,M2027&lt;=1),"ATENÇÃO",IF(AND(1&lt;M2027,M2027&lt;=4),"ALERTA",IF(AND(4&lt;M2027,M2027&lt;=14),"INTERVENÇÃO","PARALISAÇÃO"))))</f>
        <v>OK</v>
      </c>
      <c r="P2027" s="361" t="str">
        <f t="shared" ref="P2027:P2028" si="5356">IF(L2027&lt;=1,"COND. MIN.",IF(AND(1&lt;L2027, L2027&lt;=2),"ATENÇÃO",IF(AND(2&lt;L2027,L2027&lt;=5),"ALERTA","INTERVENÇÃO")))</f>
        <v>COND. MIN.</v>
      </c>
      <c r="Q2027" s="361" t="str">
        <f t="shared" si="5340"/>
        <v>COND. MIN.</v>
      </c>
      <c r="R2027" s="625"/>
      <c r="S2027" s="625"/>
      <c r="T2027" s="625"/>
      <c r="U2027" s="625"/>
      <c r="V2027" s="356">
        <f t="shared" si="5341"/>
        <v>-0.60000000521540642</v>
      </c>
      <c r="W2027" s="356">
        <f t="shared" si="5342"/>
        <v>0.19000000320374966</v>
      </c>
      <c r="X2027" s="361" t="str">
        <f t="shared" ref="X2027:X2028" si="5357">IF(V2027&gt;0,"NORTE","SUL")</f>
        <v>SUL</v>
      </c>
      <c r="Y2027" s="361" t="str">
        <f t="shared" ref="Y2027:Y2028" si="5358">IF(W2027&gt;0,"LESTE","OESTE")</f>
        <v>LESTE</v>
      </c>
      <c r="Z2027" s="361" t="str">
        <f t="shared" ref="Z2027:Z2028" si="5359">IF(AND(X2027="SUL", Y2027="LESTE"),"SUDESTE", IF(AND(X2027="SUL", Y2027="OESTE"), "SUDOESTE", IF(AND(X2027="NORTE", Y2027="LESTE"), "NORDESTE", "NOROESTE")))</f>
        <v>SUDESTE</v>
      </c>
      <c r="AA2027" s="358">
        <f t="shared" si="5346"/>
        <v>0.30158730158730157</v>
      </c>
      <c r="AB2027" s="359">
        <f t="shared" ref="AB2027:AB2028" si="5360">DEGREES(ASIN(AA2027))</f>
        <v>17.55296510425498</v>
      </c>
      <c r="AC2027" s="360"/>
    </row>
    <row r="2028" spans="1:29" ht="17.25" customHeight="1" x14ac:dyDescent="0.25">
      <c r="A2028" s="415" t="str">
        <f t="shared" si="5191"/>
        <v>MS 501</v>
      </c>
      <c r="B2028" s="661">
        <f t="shared" si="5330"/>
        <v>43</v>
      </c>
      <c r="C2028" s="661" t="str">
        <f t="shared" si="5331"/>
        <v>MS 501-43</v>
      </c>
      <c r="D2028" s="346">
        <f t="shared" si="5332"/>
        <v>42188</v>
      </c>
      <c r="E2028" s="347">
        <v>7161757.9697000002</v>
      </c>
      <c r="F2028" s="348">
        <v>665717.2365</v>
      </c>
      <c r="G2028" s="348">
        <v>887.721</v>
      </c>
      <c r="H2028" s="355">
        <f t="shared" si="5348"/>
        <v>1.3509256434768273</v>
      </c>
      <c r="I2028" s="356">
        <f t="shared" si="5349"/>
        <v>0.78746431321505328</v>
      </c>
      <c r="J2028" s="356">
        <f t="shared" si="5350"/>
        <v>9.9999999997635314E-2</v>
      </c>
      <c r="K2028" s="356">
        <f t="shared" si="5351"/>
        <v>-0.40000000000190994</v>
      </c>
      <c r="L2028" s="356">
        <f t="shared" si="5352"/>
        <v>0.19298937763954677</v>
      </c>
      <c r="M2028" s="356">
        <f t="shared" si="5353"/>
        <v>1.4285714285376474E-2</v>
      </c>
      <c r="N2028" s="361" t="str">
        <f t="shared" si="5354"/>
        <v>OK</v>
      </c>
      <c r="O2028" s="361" t="str">
        <f t="shared" si="5355"/>
        <v>OK</v>
      </c>
      <c r="P2028" s="361" t="str">
        <f t="shared" si="5356"/>
        <v>COND. MIN.</v>
      </c>
      <c r="Q2028" s="361" t="str">
        <f t="shared" si="5340"/>
        <v>COND. MIN.</v>
      </c>
      <c r="R2028" s="625"/>
      <c r="S2028" s="625"/>
      <c r="T2028" s="625"/>
      <c r="U2028" s="625"/>
      <c r="V2028" s="356">
        <f t="shared" si="5341"/>
        <v>0.75000002980232239</v>
      </c>
      <c r="W2028" s="356">
        <f t="shared" si="5342"/>
        <v>0.23999999975785613</v>
      </c>
      <c r="X2028" s="361" t="str">
        <f t="shared" si="5357"/>
        <v>NORTE</v>
      </c>
      <c r="Y2028" s="361" t="str">
        <f t="shared" si="5358"/>
        <v>LESTE</v>
      </c>
      <c r="Z2028" s="361" t="str">
        <f t="shared" si="5359"/>
        <v>NORDESTE</v>
      </c>
      <c r="AA2028" s="358">
        <f t="shared" si="5346"/>
        <v>0.30379746835443033</v>
      </c>
      <c r="AB2028" s="359">
        <f t="shared" si="5360"/>
        <v>17.685831349561067</v>
      </c>
      <c r="AC2028" s="360"/>
    </row>
    <row r="2029" spans="1:29" ht="17.25" customHeight="1" x14ac:dyDescent="0.25">
      <c r="A2029" s="415" t="str">
        <f t="shared" si="5191"/>
        <v>MS 501</v>
      </c>
      <c r="B2029" s="661">
        <f t="shared" si="5330"/>
        <v>44</v>
      </c>
      <c r="C2029" s="661" t="str">
        <f t="shared" si="5331"/>
        <v>MS 501-44</v>
      </c>
      <c r="D2029" s="346">
        <f t="shared" si="5332"/>
        <v>42195</v>
      </c>
      <c r="E2029" s="347">
        <v>7161757.9526000004</v>
      </c>
      <c r="F2029" s="348">
        <v>665717.22629999998</v>
      </c>
      <c r="G2029" s="348">
        <v>887.72</v>
      </c>
      <c r="H2029" s="355">
        <f t="shared" ref="H2029:H2030" si="5361">SQRT((E2029-E2028)^2+(F2029-F2028)^2)*100</f>
        <v>1.9911052064602333</v>
      </c>
      <c r="I2029" s="356">
        <f t="shared" ref="I2029:I2030" si="5362">SQRT((E2029-$E$2025)^2+(F2029-$F$2025)^2)*100</f>
        <v>1.2369316521319593</v>
      </c>
      <c r="J2029" s="356">
        <f t="shared" ref="J2029:J2030" si="5363">(G2029-G2028)*100</f>
        <v>-9.9999999997635314E-2</v>
      </c>
      <c r="K2029" s="356">
        <f t="shared" ref="K2029:K2030" si="5364">(G2029-$G$2025)*100</f>
        <v>-0.49999999999954525</v>
      </c>
      <c r="L2029" s="356">
        <f t="shared" ref="L2029:L2030" si="5365">H2029/(D2029-D2028)</f>
        <v>0.28444360092289045</v>
      </c>
      <c r="M2029" s="356">
        <f t="shared" ref="M2029:M2030" si="5366">ABS(J2029/(D2029-D2028))</f>
        <v>1.4285714285376474E-2</v>
      </c>
      <c r="N2029" s="361" t="str">
        <f t="shared" ref="N2029:N2030" si="5367">IF(L2029&lt;=0.25,"OK",IF(AND(0.25&lt;L2029,L2029&lt;=1),"ATENÇÃO",IF(AND(1&lt;L2029,L2029&lt;=4),"ALERTA",IF(AND(4&lt;L2029,L2029&lt;=14),"INTERVENÇÃO","PARALISAÇÃO"))))</f>
        <v>ATENÇÃO</v>
      </c>
      <c r="O2029" s="361" t="str">
        <f t="shared" ref="O2029:O2030" si="5368">IF(M2029&lt;=0.25,"OK",IF(AND(0.25&lt;M2029,M2029&lt;=1),"ATENÇÃO",IF(AND(1&lt;M2029,M2029&lt;=4),"ALERTA",IF(AND(4&lt;M2029,M2029&lt;=14),"INTERVENÇÃO","PARALISAÇÃO"))))</f>
        <v>OK</v>
      </c>
      <c r="P2029" s="361" t="str">
        <f t="shared" ref="P2029:P2030" si="5369">IF(L2029&lt;=1,"COND. MIN.",IF(AND(1&lt;L2029, L2029&lt;=2),"ATENÇÃO",IF(AND(2&lt;L2029,L2029&lt;=5),"ALERTA","INTERVENÇÃO")))</f>
        <v>COND. MIN.</v>
      </c>
      <c r="Q2029" s="361" t="str">
        <f t="shared" si="5340"/>
        <v>COND. MIN.</v>
      </c>
      <c r="R2029" s="625"/>
      <c r="S2029" s="625"/>
      <c r="T2029" s="625"/>
      <c r="U2029" s="625"/>
      <c r="V2029" s="356">
        <f t="shared" si="5341"/>
        <v>-0.95999995246529579</v>
      </c>
      <c r="W2029" s="356">
        <f t="shared" si="5342"/>
        <v>-0.78000000212341547</v>
      </c>
      <c r="X2029" s="361" t="str">
        <f t="shared" ref="X2029:X2030" si="5370">IF(V2029&gt;0,"NORTE","SUL")</f>
        <v>SUL</v>
      </c>
      <c r="Y2029" s="361" t="str">
        <f t="shared" ref="Y2029:Y2030" si="5371">IF(W2029&gt;0,"LESTE","OESTE")</f>
        <v>OESTE</v>
      </c>
      <c r="Z2029" s="361" t="str">
        <f t="shared" ref="Z2029:Z2030" si="5372">IF(AND(X2029="SUL", Y2029="LESTE"),"SUDESTE", IF(AND(X2029="SUL", Y2029="OESTE"), "SUDOESTE", IF(AND(X2029="NORTE", Y2029="LESTE"), "NORDESTE", "NOROESTE")))</f>
        <v>SUDOESTE</v>
      </c>
      <c r="AA2029" s="358">
        <f t="shared" si="5346"/>
        <v>0.62903225806451613</v>
      </c>
      <c r="AB2029" s="359">
        <f t="shared" ref="AB2029:AB2030" si="5373">DEGREES(ASIN(AA2029))</f>
        <v>38.978760326004043</v>
      </c>
      <c r="AC2029" s="360"/>
    </row>
    <row r="2030" spans="1:29" ht="17.25" customHeight="1" x14ac:dyDescent="0.25">
      <c r="A2030" s="415" t="str">
        <f t="shared" si="5191"/>
        <v>MS 501</v>
      </c>
      <c r="B2030" s="661">
        <f t="shared" si="5330"/>
        <v>45</v>
      </c>
      <c r="C2030" s="661" t="str">
        <f t="shared" si="5331"/>
        <v>MS 501-45</v>
      </c>
      <c r="D2030" s="346">
        <f t="shared" si="5332"/>
        <v>42202</v>
      </c>
      <c r="E2030" s="347">
        <v>7161757.9577000001</v>
      </c>
      <c r="F2030" s="348">
        <v>665717.23129999998</v>
      </c>
      <c r="G2030" s="348">
        <v>887.71400000000006</v>
      </c>
      <c r="H2030" s="355">
        <f t="shared" si="5361"/>
        <v>0.71421283364218779</v>
      </c>
      <c r="I2030" s="356">
        <f t="shared" si="5362"/>
        <v>0.52999998442828666</v>
      </c>
      <c r="J2030" s="356">
        <f t="shared" si="5363"/>
        <v>-0.59999999999718057</v>
      </c>
      <c r="K2030" s="356">
        <f t="shared" si="5364"/>
        <v>-1.0999999999967258</v>
      </c>
      <c r="L2030" s="356">
        <f t="shared" si="5365"/>
        <v>0.10203040480602683</v>
      </c>
      <c r="M2030" s="356">
        <f t="shared" si="5366"/>
        <v>8.571428571388294E-2</v>
      </c>
      <c r="N2030" s="361" t="str">
        <f t="shared" si="5367"/>
        <v>OK</v>
      </c>
      <c r="O2030" s="361" t="str">
        <f t="shared" si="5368"/>
        <v>OK</v>
      </c>
      <c r="P2030" s="361" t="str">
        <f t="shared" si="5369"/>
        <v>COND. MIN.</v>
      </c>
      <c r="Q2030" s="361" t="str">
        <f t="shared" si="5340"/>
        <v>COND. MIN.</v>
      </c>
      <c r="R2030" s="625"/>
      <c r="S2030" s="625"/>
      <c r="T2030" s="625"/>
      <c r="U2030" s="625"/>
      <c r="V2030" s="356">
        <f t="shared" si="5341"/>
        <v>-0.44999998062849045</v>
      </c>
      <c r="W2030" s="356">
        <f t="shared" si="5342"/>
        <v>-0.28000000165775418</v>
      </c>
      <c r="X2030" s="361" t="str">
        <f t="shared" si="5370"/>
        <v>SUL</v>
      </c>
      <c r="Y2030" s="361" t="str">
        <f t="shared" si="5371"/>
        <v>OESTE</v>
      </c>
      <c r="Z2030" s="361" t="str">
        <f t="shared" si="5372"/>
        <v>SUDOESTE</v>
      </c>
      <c r="AA2030" s="358">
        <f t="shared" si="5346"/>
        <v>0.52830188679245282</v>
      </c>
      <c r="AB2030" s="359">
        <f t="shared" si="5373"/>
        <v>31.890791801845708</v>
      </c>
      <c r="AC2030" s="360"/>
    </row>
    <row r="2031" spans="1:29" ht="17.25" customHeight="1" x14ac:dyDescent="0.25">
      <c r="A2031" s="415" t="str">
        <f t="shared" ref="A2031:A2033" si="5374">A2030</f>
        <v>MS 501</v>
      </c>
      <c r="B2031" s="661">
        <f t="shared" si="5330"/>
        <v>46</v>
      </c>
      <c r="C2031" s="661" t="str">
        <f t="shared" si="5331"/>
        <v>MS 501-46</v>
      </c>
      <c r="D2031" s="346">
        <f t="shared" si="5332"/>
        <v>42209</v>
      </c>
      <c r="E2031" s="347">
        <v>7161757.9551999997</v>
      </c>
      <c r="F2031" s="348">
        <v>665717.23250000004</v>
      </c>
      <c r="G2031" s="348">
        <v>887.71400000000006</v>
      </c>
      <c r="H2031" s="355">
        <f t="shared" ref="H2031:H2032" si="5375">SQRT((E2031-E2030)^2+(F2031-F2030)^2)*100</f>
        <v>0.2773085318864621</v>
      </c>
      <c r="I2031" s="356">
        <f t="shared" ref="I2031:I2032" si="5376">SQRT((E2031-$E$2025)^2+(F2031-$F$2025)^2)*100</f>
        <v>0.71805294300346467</v>
      </c>
      <c r="J2031" s="356">
        <f t="shared" ref="J2031:J2032" si="5377">(G2031-G2030)*100</f>
        <v>0</v>
      </c>
      <c r="K2031" s="356">
        <f t="shared" ref="K2031:K2032" si="5378">(G2031-$G$2025)*100</f>
        <v>-1.0999999999967258</v>
      </c>
      <c r="L2031" s="356">
        <f t="shared" ref="L2031:L2032" si="5379">H2031/(D2031-D2030)</f>
        <v>3.9615504555208868E-2</v>
      </c>
      <c r="M2031" s="356">
        <f t="shared" ref="M2031:M2032" si="5380">ABS(J2031/(D2031-D2030))</f>
        <v>0</v>
      </c>
      <c r="N2031" s="361" t="str">
        <f t="shared" ref="N2031:N2032" si="5381">IF(L2031&lt;=0.25,"OK",IF(AND(0.25&lt;L2031,L2031&lt;=1),"ATENÇÃO",IF(AND(1&lt;L2031,L2031&lt;=4),"ALERTA",IF(AND(4&lt;L2031,L2031&lt;=14),"INTERVENÇÃO","PARALISAÇÃO"))))</f>
        <v>OK</v>
      </c>
      <c r="O2031" s="361" t="str">
        <f t="shared" ref="O2031:O2032" si="5382">IF(M2031&lt;=0.25,"OK",IF(AND(0.25&lt;M2031,M2031&lt;=1),"ATENÇÃO",IF(AND(1&lt;M2031,M2031&lt;=4),"ALERTA",IF(AND(4&lt;M2031,M2031&lt;=14),"INTERVENÇÃO","PARALISAÇÃO"))))</f>
        <v>OK</v>
      </c>
      <c r="P2031" s="361" t="str">
        <f t="shared" ref="P2031:P2032" si="5383">IF(L2031&lt;=1,"COND. MIN.",IF(AND(1&lt;L2031, L2031&lt;=2),"ATENÇÃO",IF(AND(2&lt;L2031,L2031&lt;=5),"ALERTA","INTERVENÇÃO")))</f>
        <v>COND. MIN.</v>
      </c>
      <c r="Q2031" s="361" t="str">
        <f t="shared" si="5340"/>
        <v>COND. MIN.</v>
      </c>
      <c r="R2031" s="625"/>
      <c r="S2031" s="625"/>
      <c r="T2031" s="625"/>
      <c r="U2031" s="625"/>
      <c r="V2031" s="356">
        <f t="shared" si="5341"/>
        <v>-0.70000002160668373</v>
      </c>
      <c r="W2031" s="356">
        <f t="shared" si="5342"/>
        <v>-0.15999999595806003</v>
      </c>
      <c r="X2031" s="361" t="str">
        <f t="shared" ref="X2031:X2032" si="5384">IF(V2031&gt;0,"NORTE","SUL")</f>
        <v>SUL</v>
      </c>
      <c r="Y2031" s="361" t="str">
        <f t="shared" ref="Y2031:Y2032" si="5385">IF(W2031&gt;0,"LESTE","OESTE")</f>
        <v>OESTE</v>
      </c>
      <c r="Z2031" s="361" t="str">
        <f t="shared" ref="Z2031:Z2032" si="5386">IF(AND(X2031="SUL", Y2031="LESTE"),"SUDESTE", IF(AND(X2031="SUL", Y2031="OESTE"), "SUDOESTE", IF(AND(X2031="NORTE", Y2031="LESTE"), "NORDESTE", "NOROESTE")))</f>
        <v>SUDOESTE</v>
      </c>
      <c r="AA2031" s="358">
        <f t="shared" si="5346"/>
        <v>0.22222222222222224</v>
      </c>
      <c r="AB2031" s="359">
        <f t="shared" ref="AB2031:AB2032" si="5387">DEGREES(ASIN(AA2031))</f>
        <v>12.83958840690415</v>
      </c>
      <c r="AC2031" s="360"/>
    </row>
    <row r="2032" spans="1:29" ht="17.25" customHeight="1" x14ac:dyDescent="0.25">
      <c r="A2032" s="415" t="str">
        <f t="shared" si="5374"/>
        <v>MS 501</v>
      </c>
      <c r="B2032" s="661">
        <f t="shared" si="5330"/>
        <v>47</v>
      </c>
      <c r="C2032" s="661" t="str">
        <f t="shared" si="5331"/>
        <v>MS 501-47</v>
      </c>
      <c r="D2032" s="346">
        <f t="shared" si="5332"/>
        <v>42216</v>
      </c>
      <c r="E2032" s="347">
        <v>7161757.9484000001</v>
      </c>
      <c r="F2032" s="348">
        <v>665717.23800000001</v>
      </c>
      <c r="G2032" s="348">
        <v>887.71299999999997</v>
      </c>
      <c r="H2032" s="355">
        <f t="shared" si="5375"/>
        <v>0.87458558509301221</v>
      </c>
      <c r="I2032" s="356">
        <f t="shared" si="5376"/>
        <v>1.4340501932714986</v>
      </c>
      <c r="J2032" s="356">
        <f t="shared" si="5377"/>
        <v>-0.100000000009004</v>
      </c>
      <c r="K2032" s="356">
        <f t="shared" si="5378"/>
        <v>-1.2000000000057298</v>
      </c>
      <c r="L2032" s="356">
        <f t="shared" si="5379"/>
        <v>0.12494079787043032</v>
      </c>
      <c r="M2032" s="356">
        <f t="shared" si="5380"/>
        <v>1.4285714287000571E-2</v>
      </c>
      <c r="N2032" s="361" t="str">
        <f t="shared" si="5381"/>
        <v>OK</v>
      </c>
      <c r="O2032" s="361" t="str">
        <f t="shared" si="5382"/>
        <v>OK</v>
      </c>
      <c r="P2032" s="361" t="str">
        <f t="shared" si="5383"/>
        <v>COND. MIN.</v>
      </c>
      <c r="Q2032" s="361" t="str">
        <f t="shared" si="5340"/>
        <v>COND. MIN.</v>
      </c>
      <c r="R2032" s="625"/>
      <c r="S2032" s="625"/>
      <c r="T2032" s="625"/>
      <c r="U2032" s="625"/>
      <c r="V2032" s="356">
        <f t="shared" si="5341"/>
        <v>-1.3799999840557575</v>
      </c>
      <c r="W2032" s="356">
        <f t="shared" si="5342"/>
        <v>0.39000000106170774</v>
      </c>
      <c r="X2032" s="361" t="str">
        <f t="shared" si="5384"/>
        <v>SUL</v>
      </c>
      <c r="Y2032" s="361" t="str">
        <f t="shared" si="5385"/>
        <v>LESTE</v>
      </c>
      <c r="Z2032" s="361" t="str">
        <f t="shared" si="5386"/>
        <v>SUDESTE</v>
      </c>
      <c r="AA2032" s="358">
        <f t="shared" si="5346"/>
        <v>0.27272727272727276</v>
      </c>
      <c r="AB2032" s="359">
        <f t="shared" si="5387"/>
        <v>15.826620131872348</v>
      </c>
      <c r="AC2032" s="360"/>
    </row>
    <row r="2033" spans="1:29" ht="17.25" customHeight="1" x14ac:dyDescent="0.25">
      <c r="A2033" s="415" t="str">
        <f t="shared" si="5374"/>
        <v>MS 501</v>
      </c>
      <c r="B2033" s="661">
        <f t="shared" si="5330"/>
        <v>48</v>
      </c>
      <c r="C2033" s="661" t="str">
        <f t="shared" si="5331"/>
        <v>MS 501-48</v>
      </c>
      <c r="D2033" s="346">
        <f t="shared" si="5332"/>
        <v>42223</v>
      </c>
      <c r="E2033" s="347">
        <v>7161757.9601999996</v>
      </c>
      <c r="F2033" s="348">
        <v>665717.22589999996</v>
      </c>
      <c r="G2033" s="348">
        <v>887.71400000000006</v>
      </c>
      <c r="H2033" s="355">
        <f t="shared" ref="H2033" si="5388">SQRT((E2033-E2032)^2+(F2033-F2032)^2)*100</f>
        <v>1.6901183086726539</v>
      </c>
      <c r="I2033" s="356">
        <f t="shared" ref="I2033" si="5389">SQRT((E2033-$E$2025)^2+(F2033-$F$2025)^2)*100</f>
        <v>0.84403792551712808</v>
      </c>
      <c r="J2033" s="356">
        <f t="shared" ref="J2033" si="5390">(G2033-G2032)*100</f>
        <v>0.100000000009004</v>
      </c>
      <c r="K2033" s="356">
        <f t="shared" ref="K2033" si="5391">(G2033-$G$2025)*100</f>
        <v>-1.0999999999967258</v>
      </c>
      <c r="L2033" s="356">
        <f t="shared" ref="L2033" si="5392">H2033/(D2033-D2032)</f>
        <v>0.24144547266752198</v>
      </c>
      <c r="M2033" s="356">
        <f t="shared" ref="M2033" si="5393">ABS(J2033/(D2033-D2032))</f>
        <v>1.4285714287000571E-2</v>
      </c>
      <c r="N2033" s="361" t="str">
        <f t="shared" ref="N2033" si="5394">IF(L2033&lt;=0.25,"OK",IF(AND(0.25&lt;L2033,L2033&lt;=1),"ATENÇÃO",IF(AND(1&lt;L2033,L2033&lt;=4),"ALERTA",IF(AND(4&lt;L2033,L2033&lt;=14),"INTERVENÇÃO","PARALISAÇÃO"))))</f>
        <v>OK</v>
      </c>
      <c r="O2033" s="361" t="str">
        <f t="shared" ref="O2033" si="5395">IF(M2033&lt;=0.25,"OK",IF(AND(0.25&lt;M2033,M2033&lt;=1),"ATENÇÃO",IF(AND(1&lt;M2033,M2033&lt;=4),"ALERTA",IF(AND(4&lt;M2033,M2033&lt;=14),"INTERVENÇÃO","PARALISAÇÃO"))))</f>
        <v>OK</v>
      </c>
      <c r="P2033" s="361" t="str">
        <f t="shared" ref="P2033" si="5396">IF(L2033&lt;=1,"COND. MIN.",IF(AND(1&lt;L2033, L2033&lt;=2),"ATENÇÃO",IF(AND(2&lt;L2033,L2033&lt;=5),"ALERTA","INTERVENÇÃO")))</f>
        <v>COND. MIN.</v>
      </c>
      <c r="Q2033" s="361" t="str">
        <f t="shared" si="5340"/>
        <v>COND. MIN.</v>
      </c>
      <c r="R2033" s="625"/>
      <c r="S2033" s="625"/>
      <c r="T2033" s="625"/>
      <c r="U2033" s="625"/>
      <c r="V2033" s="356">
        <f t="shared" si="5341"/>
        <v>-0.20000003278255463</v>
      </c>
      <c r="W2033" s="356">
        <f t="shared" si="5342"/>
        <v>-0.82000000402331352</v>
      </c>
      <c r="X2033" s="361" t="str">
        <f t="shared" ref="X2033" si="5397">IF(V2033&gt;0,"NORTE","SUL")</f>
        <v>SUL</v>
      </c>
      <c r="Y2033" s="361" t="str">
        <f t="shared" ref="Y2033" si="5398">IF(W2033&gt;0,"LESTE","OESTE")</f>
        <v>OESTE</v>
      </c>
      <c r="Z2033" s="361" t="str">
        <f t="shared" ref="Z2033" si="5399">IF(AND(X2033="SUL", Y2033="LESTE"),"SUDESTE", IF(AND(X2033="SUL", Y2033="OESTE"), "SUDOESTE", IF(AND(X2033="NORTE", Y2033="LESTE"), "NORDESTE", "NOROESTE")))</f>
        <v>SUDOESTE</v>
      </c>
      <c r="AA2033" s="358">
        <f t="shared" si="5346"/>
        <v>0.97619047619047616</v>
      </c>
      <c r="AB2033" s="359">
        <f t="shared" ref="AB2033" si="5400">DEGREES(ASIN(AA2033))</f>
        <v>77.47209456014555</v>
      </c>
      <c r="AC2033" s="360"/>
    </row>
    <row r="2034" spans="1:29" ht="17.25" customHeight="1" x14ac:dyDescent="0.25">
      <c r="A2034" s="415" t="str">
        <f>A2033</f>
        <v>MS 501</v>
      </c>
      <c r="B2034" s="661">
        <f t="shared" si="5330"/>
        <v>49</v>
      </c>
      <c r="C2034" s="661" t="str">
        <f t="shared" si="5331"/>
        <v>MS 501-49</v>
      </c>
      <c r="D2034" s="346">
        <f t="shared" si="5332"/>
        <v>42230</v>
      </c>
      <c r="E2034" s="347">
        <v>7161757.9607999995</v>
      </c>
      <c r="F2034" s="348">
        <v>665717.23329999996</v>
      </c>
      <c r="G2034" s="348">
        <v>887.70799999999997</v>
      </c>
      <c r="H2034" s="355">
        <f t="shared" ref="H2034:H2036" si="5401">SQRT((E2034-E2033)^2+(F2034-F2033)^2)*100</f>
        <v>0.74242844724310209</v>
      </c>
      <c r="I2034" s="356">
        <f t="shared" ref="I2034:I2036" si="5402">SQRT((E2034-$E$2025)^2+(F2034-$F$2025)^2)*100</f>
        <v>0.16124519294774725</v>
      </c>
      <c r="J2034" s="356">
        <f t="shared" ref="J2034:J2036" si="5403">(G2034-G2033)*100</f>
        <v>-0.60000000000854925</v>
      </c>
      <c r="K2034" s="356">
        <f t="shared" ref="K2034:K2036" si="5404">(G2034-$G$2025)*100</f>
        <v>-1.7000000000052751</v>
      </c>
      <c r="L2034" s="356">
        <f t="shared" ref="L2034:L2036" si="5405">H2034/(D2034-D2033)</f>
        <v>0.10606120674901458</v>
      </c>
      <c r="M2034" s="356">
        <f t="shared" ref="M2034:M2036" si="5406">ABS(J2034/(D2034-D2033))</f>
        <v>8.571428571550703E-2</v>
      </c>
      <c r="N2034" s="361" t="str">
        <f t="shared" ref="N2034:N2036" si="5407">IF(L2034&lt;=0.25,"OK",IF(AND(0.25&lt;L2034,L2034&lt;=1),"ATENÇÃO",IF(AND(1&lt;L2034,L2034&lt;=4),"ALERTA",IF(AND(4&lt;L2034,L2034&lt;=14),"INTERVENÇÃO","PARALISAÇÃO"))))</f>
        <v>OK</v>
      </c>
      <c r="O2034" s="361" t="str">
        <f t="shared" ref="O2034:O2036" si="5408">IF(M2034&lt;=0.25,"OK",IF(AND(0.25&lt;M2034,M2034&lt;=1),"ATENÇÃO",IF(AND(1&lt;M2034,M2034&lt;=4),"ALERTA",IF(AND(4&lt;M2034,M2034&lt;=14),"INTERVENÇÃO","PARALISAÇÃO"))))</f>
        <v>OK</v>
      </c>
      <c r="P2034" s="361" t="str">
        <f t="shared" ref="P2034:P2036" si="5409">IF(L2034&lt;=1,"COND. MIN.",IF(AND(1&lt;L2034, L2034&lt;=2),"ATENÇÃO",IF(AND(2&lt;L2034,L2034&lt;=5),"ALERTA","INTERVENÇÃO")))</f>
        <v>COND. MIN.</v>
      </c>
      <c r="Q2034" s="361" t="str">
        <f t="shared" si="5340"/>
        <v>COND. MIN.</v>
      </c>
      <c r="R2034" s="625"/>
      <c r="S2034" s="625"/>
      <c r="T2034" s="625"/>
      <c r="U2034" s="625"/>
      <c r="V2034" s="356">
        <f t="shared" si="5341"/>
        <v>-0.14000004157423973</v>
      </c>
      <c r="W2034" s="356">
        <f t="shared" si="5342"/>
        <v>-8.0000003799796104E-2</v>
      </c>
      <c r="X2034" s="361" t="str">
        <f t="shared" ref="X2034:X2036" si="5410">IF(V2034&gt;0,"NORTE","SUL")</f>
        <v>SUL</v>
      </c>
      <c r="Y2034" s="361" t="str">
        <f t="shared" ref="Y2034:Y2036" si="5411">IF(W2034&gt;0,"LESTE","OESTE")</f>
        <v>OESTE</v>
      </c>
      <c r="Z2034" s="361" t="str">
        <f t="shared" ref="Z2034:Z2036" si="5412">IF(AND(X2034="SUL", Y2034="LESTE"),"SUDESTE", IF(AND(X2034="SUL", Y2034="OESTE"), "SUDOESTE", IF(AND(X2034="NORTE", Y2034="LESTE"), "NORDESTE", "NOROESTE")))</f>
        <v>SUDOESTE</v>
      </c>
      <c r="AA2034" s="358">
        <f t="shared" si="5346"/>
        <v>0.5</v>
      </c>
      <c r="AB2034" s="359">
        <f t="shared" ref="AB2034:AB2036" si="5413">DEGREES(ASIN(AA2034))</f>
        <v>30.000000000000004</v>
      </c>
      <c r="AC2034" s="360"/>
    </row>
    <row r="2035" spans="1:29" ht="17.25" customHeight="1" x14ac:dyDescent="0.25">
      <c r="A2035" s="415" t="str">
        <f>A2034</f>
        <v>MS 501</v>
      </c>
      <c r="B2035" s="661">
        <f t="shared" si="5330"/>
        <v>50</v>
      </c>
      <c r="C2035" s="661" t="str">
        <f t="shared" si="5331"/>
        <v>MS 501-50</v>
      </c>
      <c r="D2035" s="346">
        <f t="shared" si="5332"/>
        <v>42244</v>
      </c>
      <c r="E2035" s="347">
        <v>7161757.9493000004</v>
      </c>
      <c r="F2035" s="348">
        <v>665717.23329999996</v>
      </c>
      <c r="G2035" s="348">
        <v>887.70899999999995</v>
      </c>
      <c r="H2035" s="355">
        <f t="shared" si="5401"/>
        <v>1.1499999091029167</v>
      </c>
      <c r="I2035" s="356">
        <f t="shared" si="5402"/>
        <v>1.2924781906690084</v>
      </c>
      <c r="J2035" s="356">
        <f t="shared" si="5403"/>
        <v>9.9999999997635314E-2</v>
      </c>
      <c r="K2035" s="356">
        <f t="shared" si="5404"/>
        <v>-1.6000000000076398</v>
      </c>
      <c r="L2035" s="356">
        <f t="shared" si="5405"/>
        <v>8.2142850650208335E-2</v>
      </c>
      <c r="M2035" s="356">
        <f t="shared" si="5406"/>
        <v>7.1428571426882369E-3</v>
      </c>
      <c r="N2035" s="361" t="str">
        <f t="shared" si="5407"/>
        <v>OK</v>
      </c>
      <c r="O2035" s="361" t="str">
        <f t="shared" si="5408"/>
        <v>OK</v>
      </c>
      <c r="P2035" s="361" t="str">
        <f t="shared" si="5409"/>
        <v>COND. MIN.</v>
      </c>
      <c r="Q2035" s="361" t="str">
        <f t="shared" si="5340"/>
        <v>COND. MIN.</v>
      </c>
      <c r="R2035" s="625"/>
      <c r="S2035" s="625"/>
      <c r="T2035" s="625"/>
      <c r="U2035" s="625"/>
      <c r="V2035" s="356">
        <f t="shared" si="5341"/>
        <v>-1.2899999506771564</v>
      </c>
      <c r="W2035" s="356">
        <f t="shared" si="5342"/>
        <v>-8.0000003799796104E-2</v>
      </c>
      <c r="X2035" s="361" t="str">
        <f t="shared" si="5410"/>
        <v>SUL</v>
      </c>
      <c r="Y2035" s="361" t="str">
        <f t="shared" si="5411"/>
        <v>OESTE</v>
      </c>
      <c r="Z2035" s="361" t="str">
        <f t="shared" si="5412"/>
        <v>SUDOESTE</v>
      </c>
      <c r="AA2035" s="358">
        <f t="shared" si="5346"/>
        <v>6.2015503875968991E-2</v>
      </c>
      <c r="AB2035" s="359">
        <f t="shared" si="5413"/>
        <v>3.5555081597419811</v>
      </c>
      <c r="AC2035" s="360"/>
    </row>
    <row r="2036" spans="1:29" ht="17.25" customHeight="1" x14ac:dyDescent="0.25">
      <c r="A2036" s="415" t="str">
        <f t="shared" ref="A2036:A2095" si="5414">A2035</f>
        <v>MS 501</v>
      </c>
      <c r="B2036" s="661">
        <f t="shared" si="5330"/>
        <v>51</v>
      </c>
      <c r="C2036" s="661" t="str">
        <f t="shared" si="5331"/>
        <v>MS 501-51</v>
      </c>
      <c r="D2036" s="346">
        <f t="shared" si="5332"/>
        <v>42251</v>
      </c>
      <c r="E2036" s="347">
        <v>7161757.9528999999</v>
      </c>
      <c r="F2036" s="348">
        <v>665717.23</v>
      </c>
      <c r="G2036" s="348">
        <v>887.70899999999995</v>
      </c>
      <c r="H2036" s="355">
        <f t="shared" si="5401"/>
        <v>0.48836457778974018</v>
      </c>
      <c r="I2036" s="356">
        <f t="shared" si="5402"/>
        <v>1.0163660797292851</v>
      </c>
      <c r="J2036" s="356">
        <f t="shared" si="5403"/>
        <v>0</v>
      </c>
      <c r="K2036" s="356">
        <f t="shared" si="5404"/>
        <v>-1.6000000000076398</v>
      </c>
      <c r="L2036" s="356">
        <f t="shared" si="5405"/>
        <v>6.9766368255677169E-2</v>
      </c>
      <c r="M2036" s="356">
        <f t="shared" si="5406"/>
        <v>0</v>
      </c>
      <c r="N2036" s="361" t="str">
        <f t="shared" si="5407"/>
        <v>OK</v>
      </c>
      <c r="O2036" s="361" t="str">
        <f t="shared" si="5408"/>
        <v>OK</v>
      </c>
      <c r="P2036" s="361" t="str">
        <f t="shared" si="5409"/>
        <v>COND. MIN.</v>
      </c>
      <c r="Q2036" s="361" t="str">
        <f t="shared" si="5340"/>
        <v>COND. MIN.</v>
      </c>
      <c r="R2036" s="625"/>
      <c r="S2036" s="625"/>
      <c r="T2036" s="625"/>
      <c r="U2036" s="625"/>
      <c r="V2036" s="356">
        <f t="shared" si="5341"/>
        <v>-0.93000000342726707</v>
      </c>
      <c r="W2036" s="356">
        <f t="shared" si="5342"/>
        <v>-0.41000000201165676</v>
      </c>
      <c r="X2036" s="361" t="str">
        <f t="shared" si="5410"/>
        <v>SUL</v>
      </c>
      <c r="Y2036" s="361" t="str">
        <f t="shared" si="5411"/>
        <v>OESTE</v>
      </c>
      <c r="Z2036" s="361" t="str">
        <f t="shared" si="5412"/>
        <v>SUDOESTE</v>
      </c>
      <c r="AA2036" s="358">
        <f t="shared" si="5346"/>
        <v>0.40196078431372545</v>
      </c>
      <c r="AB2036" s="359">
        <f t="shared" si="5413"/>
        <v>23.700813931048963</v>
      </c>
      <c r="AC2036" s="360"/>
    </row>
    <row r="2037" spans="1:29" ht="17.25" customHeight="1" x14ac:dyDescent="0.25">
      <c r="A2037" s="415" t="str">
        <f t="shared" si="5414"/>
        <v>MS 501</v>
      </c>
      <c r="B2037" s="661">
        <f t="shared" si="5330"/>
        <v>52</v>
      </c>
      <c r="C2037" s="661" t="str">
        <f t="shared" si="5331"/>
        <v>MS 501-52</v>
      </c>
      <c r="D2037" s="346">
        <f t="shared" si="5332"/>
        <v>42258</v>
      </c>
      <c r="E2037" s="347">
        <v>7161757.9464999996</v>
      </c>
      <c r="F2037" s="348">
        <v>665717.21640000003</v>
      </c>
      <c r="G2037" s="348">
        <v>887.70600000000002</v>
      </c>
      <c r="H2037" s="355">
        <f t="shared" ref="H2037" si="5415">SQRT((E2037-E2036)^2+(F2037-F2036)^2)*100</f>
        <v>1.5030635464353062</v>
      </c>
      <c r="I2037" s="356">
        <f t="shared" ref="I2037" si="5416">SQRT((E2037-$E$2025)^2+(F2037-$F$2025)^2)*100</f>
        <v>2.3659670527586281</v>
      </c>
      <c r="J2037" s="356">
        <f t="shared" ref="J2037" si="5417">(G2037-G2036)*100</f>
        <v>-0.29999999999290594</v>
      </c>
      <c r="K2037" s="356">
        <f t="shared" ref="K2037" si="5418">(G2037-$G$2025)*100</f>
        <v>-1.9000000000005457</v>
      </c>
      <c r="L2037" s="356">
        <f t="shared" ref="L2037" si="5419">H2037/(D2037-D2036)</f>
        <v>0.2147233637764723</v>
      </c>
      <c r="M2037" s="356">
        <f t="shared" ref="M2037" si="5420">ABS(J2037/(D2037-D2036))</f>
        <v>4.2857142856129418E-2</v>
      </c>
      <c r="N2037" s="361" t="str">
        <f t="shared" ref="N2037" si="5421">IF(L2037&lt;=0.25,"OK",IF(AND(0.25&lt;L2037,L2037&lt;=1),"ATENÇÃO",IF(AND(1&lt;L2037,L2037&lt;=4),"ALERTA",IF(AND(4&lt;L2037,L2037&lt;=14),"INTERVENÇÃO","PARALISAÇÃO"))))</f>
        <v>OK</v>
      </c>
      <c r="O2037" s="361" t="str">
        <f t="shared" ref="O2037" si="5422">IF(M2037&lt;=0.25,"OK",IF(AND(0.25&lt;M2037,M2037&lt;=1),"ATENÇÃO",IF(AND(1&lt;M2037,M2037&lt;=4),"ALERTA",IF(AND(4&lt;M2037,M2037&lt;=14),"INTERVENÇÃO","PARALISAÇÃO"))))</f>
        <v>OK</v>
      </c>
      <c r="P2037" s="361" t="str">
        <f t="shared" ref="P2037" si="5423">IF(L2037&lt;=1,"COND. MIN.",IF(AND(1&lt;L2037, L2037&lt;=2),"ATENÇÃO",IF(AND(2&lt;L2037,L2037&lt;=5),"ALERTA","INTERVENÇÃO")))</f>
        <v>COND. MIN.</v>
      </c>
      <c r="Q2037" s="361" t="str">
        <f t="shared" si="5340"/>
        <v>COND. MIN.</v>
      </c>
      <c r="R2037" s="625"/>
      <c r="S2037" s="625"/>
      <c r="T2037" s="625"/>
      <c r="U2037" s="625"/>
      <c r="V2037" s="356">
        <f t="shared" si="5341"/>
        <v>-1.5700000338256359</v>
      </c>
      <c r="W2037" s="356">
        <f t="shared" si="5342"/>
        <v>-1.7699999967589974</v>
      </c>
      <c r="X2037" s="361" t="str">
        <f t="shared" ref="X2037" si="5424">IF(V2037&gt;0,"NORTE","SUL")</f>
        <v>SUL</v>
      </c>
      <c r="Y2037" s="361" t="str">
        <f t="shared" ref="Y2037" si="5425">IF(W2037&gt;0,"LESTE","OESTE")</f>
        <v>OESTE</v>
      </c>
      <c r="Z2037" s="361" t="str">
        <f t="shared" ref="Z2037" si="5426">IF(AND(X2037="SUL", Y2037="LESTE"),"SUDESTE", IF(AND(X2037="SUL", Y2037="OESTE"), "SUDOESTE", IF(AND(X2037="NORTE", Y2037="LESTE"), "NORDESTE", "NOROESTE")))</f>
        <v>SUDOESTE</v>
      </c>
      <c r="AA2037" s="358">
        <f t="shared" si="5346"/>
        <v>0.74683544303797467</v>
      </c>
      <c r="AB2037" s="359">
        <f t="shared" ref="AB2037" si="5427">DEGREES(ASIN(AA2037))</f>
        <v>48.316992745578339</v>
      </c>
      <c r="AC2037" s="360"/>
    </row>
    <row r="2038" spans="1:29" ht="17.25" customHeight="1" x14ac:dyDescent="0.25">
      <c r="A2038" s="415" t="str">
        <f t="shared" si="5414"/>
        <v>MS 501</v>
      </c>
      <c r="B2038" s="661">
        <f t="shared" si="5330"/>
        <v>53</v>
      </c>
      <c r="C2038" s="661" t="str">
        <f t="shared" si="5331"/>
        <v>MS 501-53</v>
      </c>
      <c r="D2038" s="346">
        <f t="shared" si="5332"/>
        <v>42265</v>
      </c>
      <c r="E2038" s="347">
        <v>7161757.9485999998</v>
      </c>
      <c r="F2038" s="348">
        <v>665717.2254</v>
      </c>
      <c r="G2038" s="348">
        <v>887.702</v>
      </c>
      <c r="H2038" s="355">
        <f t="shared" ref="H2038:H2039" si="5428">SQRT((E2038-E2037)^2+(F2038-F2037)^2)*100</f>
        <v>0.9241753079155689</v>
      </c>
      <c r="I2038" s="356">
        <f t="shared" ref="I2038:I2039" si="5429">SQRT((E2038-$E$2025)^2+(F2038-$F$2025)^2)*100</f>
        <v>1.6144658714408961</v>
      </c>
      <c r="J2038" s="356">
        <f t="shared" ref="J2038:J2039" si="5430">(G2038-G2037)*100</f>
        <v>-0.40000000000190994</v>
      </c>
      <c r="K2038" s="356">
        <f t="shared" ref="K2038:K2039" si="5431">(G2038-$G$2025)*100</f>
        <v>-2.3000000000024556</v>
      </c>
      <c r="L2038" s="356">
        <f t="shared" ref="L2038:L2039" si="5432">H2038/(D2038-D2037)</f>
        <v>0.13202504398793841</v>
      </c>
      <c r="M2038" s="356">
        <f t="shared" ref="M2038:M2039" si="5433">ABS(J2038/(D2038-D2037))</f>
        <v>5.7142857143129992E-2</v>
      </c>
      <c r="N2038" s="361" t="str">
        <f t="shared" ref="N2038:N2039" si="5434">IF(L2038&lt;=0.25,"OK",IF(AND(0.25&lt;L2038,L2038&lt;=1),"ATENÇÃO",IF(AND(1&lt;L2038,L2038&lt;=4),"ALERTA",IF(AND(4&lt;L2038,L2038&lt;=14),"INTERVENÇÃO","PARALISAÇÃO"))))</f>
        <v>OK</v>
      </c>
      <c r="O2038" s="361" t="str">
        <f t="shared" ref="O2038:O2039" si="5435">IF(M2038&lt;=0.25,"OK",IF(AND(0.25&lt;M2038,M2038&lt;=1),"ATENÇÃO",IF(AND(1&lt;M2038,M2038&lt;=4),"ALERTA",IF(AND(4&lt;M2038,M2038&lt;=14),"INTERVENÇÃO","PARALISAÇÃO"))))</f>
        <v>OK</v>
      </c>
      <c r="P2038" s="361" t="str">
        <f t="shared" ref="P2038:P2039" si="5436">IF(L2038&lt;=1,"COND. MIN.",IF(AND(1&lt;L2038, L2038&lt;=2),"ATENÇÃO",IF(AND(2&lt;L2038,L2038&lt;=5),"ALERTA","INTERVENÇÃO")))</f>
        <v>COND. MIN.</v>
      </c>
      <c r="Q2038" s="361" t="str">
        <f t="shared" si="5340"/>
        <v>COND. MIN.</v>
      </c>
      <c r="R2038" s="625"/>
      <c r="S2038" s="625"/>
      <c r="T2038" s="625"/>
      <c r="U2038" s="625"/>
      <c r="V2038" s="356">
        <f t="shared" si="5341"/>
        <v>-1.360000018030405</v>
      </c>
      <c r="W2038" s="356">
        <f t="shared" si="5342"/>
        <v>-0.87000000057742</v>
      </c>
      <c r="X2038" s="361" t="str">
        <f t="shared" ref="X2038:X2039" si="5437">IF(V2038&gt;0,"NORTE","SUL")</f>
        <v>SUL</v>
      </c>
      <c r="Y2038" s="361" t="str">
        <f t="shared" ref="Y2038:Y2039" si="5438">IF(W2038&gt;0,"LESTE","OESTE")</f>
        <v>OESTE</v>
      </c>
      <c r="Z2038" s="361" t="str">
        <f t="shared" ref="Z2038:Z2039" si="5439">IF(AND(X2038="SUL", Y2038="LESTE"),"SUDESTE", IF(AND(X2038="SUL", Y2038="OESTE"), "SUDOESTE", IF(AND(X2038="NORTE", Y2038="LESTE"), "NORDESTE", "NOROESTE")))</f>
        <v>SUDOESTE</v>
      </c>
      <c r="AA2038" s="358">
        <f t="shared" si="5346"/>
        <v>0.54037267080745333</v>
      </c>
      <c r="AB2038" s="359">
        <f t="shared" ref="AB2038:AB2039" si="5440">DEGREES(ASIN(AA2038))</f>
        <v>32.709011765958422</v>
      </c>
      <c r="AC2038" s="360"/>
    </row>
    <row r="2039" spans="1:29" ht="17.25" customHeight="1" x14ac:dyDescent="0.25">
      <c r="A2039" s="415" t="str">
        <f t="shared" si="5414"/>
        <v>MS 501</v>
      </c>
      <c r="B2039" s="661">
        <f t="shared" si="5330"/>
        <v>54</v>
      </c>
      <c r="C2039" s="661" t="str">
        <f t="shared" si="5331"/>
        <v>MS 501-54</v>
      </c>
      <c r="D2039" s="346">
        <f t="shared" si="5332"/>
        <v>42272</v>
      </c>
      <c r="E2039" s="347">
        <v>7161757.9572999999</v>
      </c>
      <c r="F2039" s="348">
        <v>665717.22279999999</v>
      </c>
      <c r="G2039" s="348">
        <v>887.70399999999995</v>
      </c>
      <c r="H2039" s="355">
        <f t="shared" si="5428"/>
        <v>0.9080198354821527</v>
      </c>
      <c r="I2039" s="356">
        <f t="shared" si="5429"/>
        <v>1.2316655425073124</v>
      </c>
      <c r="J2039" s="356">
        <f t="shared" si="5430"/>
        <v>0.19999999999527063</v>
      </c>
      <c r="K2039" s="356">
        <f t="shared" si="5431"/>
        <v>-2.100000000007185</v>
      </c>
      <c r="L2039" s="356">
        <f t="shared" si="5432"/>
        <v>0.12971711935459324</v>
      </c>
      <c r="M2039" s="356">
        <f t="shared" si="5433"/>
        <v>2.8571428570752948E-2</v>
      </c>
      <c r="N2039" s="361" t="str">
        <f t="shared" si="5434"/>
        <v>OK</v>
      </c>
      <c r="O2039" s="361" t="str">
        <f t="shared" si="5435"/>
        <v>OK</v>
      </c>
      <c r="P2039" s="361" t="str">
        <f t="shared" si="5436"/>
        <v>COND. MIN.</v>
      </c>
      <c r="Q2039" s="361" t="str">
        <f t="shared" si="5340"/>
        <v>COND. MIN.</v>
      </c>
      <c r="R2039" s="625"/>
      <c r="S2039" s="625"/>
      <c r="T2039" s="625"/>
      <c r="U2039" s="625"/>
      <c r="V2039" s="356">
        <f t="shared" si="5341"/>
        <v>-0.49000000581145287</v>
      </c>
      <c r="W2039" s="356">
        <f t="shared" si="5342"/>
        <v>-1.1300000012852252</v>
      </c>
      <c r="X2039" s="361" t="str">
        <f t="shared" si="5437"/>
        <v>SUL</v>
      </c>
      <c r="Y2039" s="361" t="str">
        <f t="shared" si="5438"/>
        <v>OESTE</v>
      </c>
      <c r="Z2039" s="361" t="str">
        <f t="shared" si="5439"/>
        <v>SUDOESTE</v>
      </c>
      <c r="AA2039" s="358">
        <f t="shared" si="5346"/>
        <v>0.91869918699186981</v>
      </c>
      <c r="AB2039" s="359">
        <f t="shared" si="5440"/>
        <v>66.736646761431857</v>
      </c>
      <c r="AC2039" s="360"/>
    </row>
    <row r="2040" spans="1:29" ht="17.25" customHeight="1" x14ac:dyDescent="0.25">
      <c r="A2040" s="415" t="str">
        <f t="shared" si="5414"/>
        <v>MS 501</v>
      </c>
      <c r="B2040" s="661">
        <f t="shared" si="5330"/>
        <v>55</v>
      </c>
      <c r="C2040" s="661" t="str">
        <f t="shared" si="5331"/>
        <v>MS 501-55</v>
      </c>
      <c r="D2040" s="346">
        <f t="shared" si="5332"/>
        <v>42279</v>
      </c>
      <c r="E2040" s="347">
        <v>7161757.9548000004</v>
      </c>
      <c r="F2040" s="348">
        <v>665717.22829999996</v>
      </c>
      <c r="G2040" s="348">
        <v>887.697</v>
      </c>
      <c r="H2040" s="355">
        <f t="shared" ref="H2040:H2042" si="5441">SQRT((E2040-E2039)^2+(F2040-F2039)^2)*100</f>
        <v>0.60415227438512153</v>
      </c>
      <c r="I2040" s="356">
        <f t="shared" ref="I2040:I2042" si="5442">SQRT((E2040-$E$2025)^2+(F2040-$F$2025)^2)*100</f>
        <v>0.94021270804050938</v>
      </c>
      <c r="J2040" s="356">
        <f t="shared" ref="J2040:J2042" si="5443">(G2040-G2039)*100</f>
        <v>-0.69999999999481588</v>
      </c>
      <c r="K2040" s="356">
        <f t="shared" ref="K2040:K2042" si="5444">(G2040-$G$2025)*100</f>
        <v>-2.8000000000020009</v>
      </c>
      <c r="L2040" s="356">
        <f t="shared" ref="L2040:L2042" si="5445">H2040/(D2040-D2039)</f>
        <v>8.6307467769303078E-2</v>
      </c>
      <c r="M2040" s="356">
        <f t="shared" ref="M2040:M2042" si="5446">ABS(J2040/(D2040-D2039))</f>
        <v>9.9999999999259417E-2</v>
      </c>
      <c r="N2040" s="361" t="str">
        <f t="shared" ref="N2040:N2042" si="5447">IF(L2040&lt;=0.25,"OK",IF(AND(0.25&lt;L2040,L2040&lt;=1),"ATENÇÃO",IF(AND(1&lt;L2040,L2040&lt;=4),"ALERTA",IF(AND(4&lt;L2040,L2040&lt;=14),"INTERVENÇÃO","PARALISAÇÃO"))))</f>
        <v>OK</v>
      </c>
      <c r="O2040" s="361" t="str">
        <f t="shared" ref="O2040:O2042" si="5448">IF(M2040&lt;=0.25,"OK",IF(AND(0.25&lt;M2040,M2040&lt;=1),"ATENÇÃO",IF(AND(1&lt;M2040,M2040&lt;=4),"ALERTA",IF(AND(4&lt;M2040,M2040&lt;=14),"INTERVENÇÃO","PARALISAÇÃO"))))</f>
        <v>OK</v>
      </c>
      <c r="P2040" s="361" t="str">
        <f t="shared" ref="P2040:P2042" si="5449">IF(L2040&lt;=1,"COND. MIN.",IF(AND(1&lt;L2040, L2040&lt;=2),"ATENÇÃO",IF(AND(2&lt;L2040,L2040&lt;=5),"ALERTA","INTERVENÇÃO")))</f>
        <v>COND. MIN.</v>
      </c>
      <c r="Q2040" s="361" t="str">
        <f t="shared" si="5340"/>
        <v>COND. MIN.</v>
      </c>
      <c r="R2040" s="625"/>
      <c r="S2040" s="625"/>
      <c r="T2040" s="625"/>
      <c r="U2040" s="625"/>
      <c r="V2040" s="356">
        <f t="shared" si="5341"/>
        <v>-0.73999995365738869</v>
      </c>
      <c r="W2040" s="356">
        <f t="shared" si="5342"/>
        <v>-0.58000000426545739</v>
      </c>
      <c r="X2040" s="361" t="str">
        <f t="shared" ref="X2040:X2042" si="5450">IF(V2040&gt;0,"NORTE","SUL")</f>
        <v>SUL</v>
      </c>
      <c r="Y2040" s="361" t="str">
        <f t="shared" ref="Y2040:Y2042" si="5451">IF(W2040&gt;0,"LESTE","OESTE")</f>
        <v>OESTE</v>
      </c>
      <c r="Z2040" s="361" t="str">
        <f t="shared" ref="Z2040:Z2042" si="5452">IF(AND(X2040="SUL", Y2040="LESTE"),"SUDESTE", IF(AND(X2040="SUL", Y2040="OESTE"), "SUDOESTE", IF(AND(X2040="NORTE", Y2040="LESTE"), "NORDESTE", "NOROESTE")))</f>
        <v>SUDOESTE</v>
      </c>
      <c r="AA2040" s="358">
        <f t="shared" si="5346"/>
        <v>0.61702127659574468</v>
      </c>
      <c r="AB2040" s="359">
        <f t="shared" ref="AB2040:AB2042" si="5453">DEGREES(ASIN(AA2040))</f>
        <v>38.098937105467186</v>
      </c>
      <c r="AC2040" s="360"/>
    </row>
    <row r="2041" spans="1:29" ht="17.25" customHeight="1" x14ac:dyDescent="0.25">
      <c r="A2041" s="415" t="str">
        <f t="shared" si="5414"/>
        <v>MS 501</v>
      </c>
      <c r="B2041" s="661">
        <f t="shared" si="5330"/>
        <v>56</v>
      </c>
      <c r="C2041" s="661" t="str">
        <f t="shared" si="5331"/>
        <v>MS 501-56</v>
      </c>
      <c r="D2041" s="346">
        <f t="shared" si="5332"/>
        <v>42286</v>
      </c>
      <c r="E2041" s="347">
        <v>7161757.9576000003</v>
      </c>
      <c r="F2041" s="348">
        <v>665717.22470000002</v>
      </c>
      <c r="G2041" s="348">
        <v>887.69200000000001</v>
      </c>
      <c r="H2041" s="355">
        <f t="shared" si="5441"/>
        <v>0.4560701590288686</v>
      </c>
      <c r="I2041" s="356">
        <f t="shared" si="5442"/>
        <v>1.0465180184512108</v>
      </c>
      <c r="J2041" s="356">
        <f t="shared" si="5443"/>
        <v>-0.49999999999954525</v>
      </c>
      <c r="K2041" s="356">
        <f t="shared" si="5444"/>
        <v>-3.3000000000015461</v>
      </c>
      <c r="L2041" s="356">
        <f t="shared" si="5445"/>
        <v>6.5152879861266944E-2</v>
      </c>
      <c r="M2041" s="356">
        <f t="shared" si="5446"/>
        <v>7.1428571428506463E-2</v>
      </c>
      <c r="N2041" s="361" t="str">
        <f t="shared" si="5447"/>
        <v>OK</v>
      </c>
      <c r="O2041" s="361" t="str">
        <f t="shared" si="5448"/>
        <v>OK</v>
      </c>
      <c r="P2041" s="361" t="str">
        <f t="shared" si="5449"/>
        <v>COND. MIN.</v>
      </c>
      <c r="Q2041" s="361" t="str">
        <f t="shared" si="5340"/>
        <v>COND. MIN.</v>
      </c>
      <c r="R2041" s="625"/>
      <c r="S2041" s="625"/>
      <c r="T2041" s="625"/>
      <c r="U2041" s="625"/>
      <c r="V2041" s="356">
        <f t="shared" si="5341"/>
        <v>-0.45999996364116669</v>
      </c>
      <c r="W2041" s="356">
        <f t="shared" si="5342"/>
        <v>-0.9399999980814755</v>
      </c>
      <c r="X2041" s="361" t="str">
        <f t="shared" si="5450"/>
        <v>SUL</v>
      </c>
      <c r="Y2041" s="361" t="str">
        <f t="shared" si="5451"/>
        <v>OESTE</v>
      </c>
      <c r="Z2041" s="361" t="str">
        <f t="shared" si="5452"/>
        <v>SUDOESTE</v>
      </c>
      <c r="AA2041" s="358">
        <f t="shared" si="5346"/>
        <v>0.89523809523809517</v>
      </c>
      <c r="AB2041" s="359">
        <f t="shared" si="5453"/>
        <v>63.539028772620483</v>
      </c>
      <c r="AC2041" s="360"/>
    </row>
    <row r="2042" spans="1:29" ht="17.25" customHeight="1" x14ac:dyDescent="0.25">
      <c r="A2042" s="415" t="str">
        <f t="shared" si="5414"/>
        <v>MS 501</v>
      </c>
      <c r="B2042" s="661">
        <f t="shared" si="5330"/>
        <v>57</v>
      </c>
      <c r="C2042" s="661" t="str">
        <f t="shared" si="5331"/>
        <v>MS 501-57</v>
      </c>
      <c r="D2042" s="346">
        <f t="shared" si="5332"/>
        <v>42300</v>
      </c>
      <c r="E2042" s="347">
        <v>7161757.9567</v>
      </c>
      <c r="F2042" s="348">
        <v>665717.21389999997</v>
      </c>
      <c r="G2042" s="348">
        <v>887.649</v>
      </c>
      <c r="H2042" s="355">
        <f t="shared" si="5441"/>
        <v>1.0837435195780252</v>
      </c>
      <c r="I2042" s="356">
        <f t="shared" si="5442"/>
        <v>2.0935376777322698</v>
      </c>
      <c r="J2042" s="356">
        <f t="shared" si="5443"/>
        <v>-4.3000000000006366</v>
      </c>
      <c r="K2042" s="356">
        <f t="shared" si="5444"/>
        <v>-7.6000000000021828</v>
      </c>
      <c r="L2042" s="356">
        <f t="shared" si="5445"/>
        <v>7.7410251398430371E-2</v>
      </c>
      <c r="M2042" s="356">
        <f t="shared" si="5446"/>
        <v>0.30714285714290263</v>
      </c>
      <c r="N2042" s="361" t="str">
        <f t="shared" si="5447"/>
        <v>OK</v>
      </c>
      <c r="O2042" s="361" t="str">
        <f t="shared" si="5448"/>
        <v>ATENÇÃO</v>
      </c>
      <c r="P2042" s="361" t="str">
        <f t="shared" si="5449"/>
        <v>COND. MIN.</v>
      </c>
      <c r="Q2042" s="361" t="str">
        <f t="shared" si="5340"/>
        <v>COND. MIN.</v>
      </c>
      <c r="R2042" s="625"/>
      <c r="S2042" s="625"/>
      <c r="T2042" s="625"/>
      <c r="U2042" s="625"/>
      <c r="V2042" s="356">
        <f t="shared" si="5341"/>
        <v>-0.54999999701976776</v>
      </c>
      <c r="W2042" s="356">
        <f t="shared" si="5342"/>
        <v>-2.0200000028125942</v>
      </c>
      <c r="X2042" s="361" t="str">
        <f t="shared" si="5450"/>
        <v>SUL</v>
      </c>
      <c r="Y2042" s="361" t="str">
        <f t="shared" si="5451"/>
        <v>OESTE</v>
      </c>
      <c r="Z2042" s="361" t="str">
        <f t="shared" si="5452"/>
        <v>SUDOESTE</v>
      </c>
      <c r="AA2042" s="358">
        <f t="shared" si="5346"/>
        <v>0.96650717703349287</v>
      </c>
      <c r="AB2042" s="359">
        <f t="shared" si="5453"/>
        <v>75.129239973820191</v>
      </c>
      <c r="AC2042" s="360"/>
    </row>
    <row r="2043" spans="1:29" ht="17.25" customHeight="1" x14ac:dyDescent="0.25">
      <c r="A2043" s="415" t="str">
        <f t="shared" si="5414"/>
        <v>MS 501</v>
      </c>
      <c r="B2043" s="661">
        <f t="shared" si="5330"/>
        <v>58</v>
      </c>
      <c r="C2043" s="661" t="str">
        <f t="shared" si="5331"/>
        <v>MS 501-58</v>
      </c>
      <c r="D2043" s="346">
        <f t="shared" si="5332"/>
        <v>42314</v>
      </c>
      <c r="E2043" s="347">
        <v>7161757.9538000003</v>
      </c>
      <c r="F2043" s="348">
        <v>665717.21429999999</v>
      </c>
      <c r="G2043" s="348">
        <v>887.68899999999996</v>
      </c>
      <c r="H2043" s="355">
        <f t="shared" ref="H2043" si="5454">SQRT((E2043-E2042)^2+(F2043-F2042)^2)*100</f>
        <v>0.29274559690754282</v>
      </c>
      <c r="I2043" s="356">
        <f t="shared" ref="I2043" si="5455">SQRT((E2043-$E$2025)^2+(F2043-$F$2025)^2)*100</f>
        <v>2.1508137886149128</v>
      </c>
      <c r="J2043" s="356">
        <f t="shared" ref="J2043" si="5456">(G2043-G2042)*100</f>
        <v>3.999999999996362</v>
      </c>
      <c r="K2043" s="356">
        <f t="shared" ref="K2043" si="5457">(G2043-$G$2025)*100</f>
        <v>-3.6000000000058208</v>
      </c>
      <c r="L2043" s="356">
        <f t="shared" ref="L2043" si="5458">H2043/(D2043-D2042)</f>
        <v>2.09103997791102E-2</v>
      </c>
      <c r="M2043" s="356">
        <f t="shared" ref="M2043" si="5459">ABS(J2043/(D2043-D2042))</f>
        <v>0.28571428571402585</v>
      </c>
      <c r="N2043" s="361" t="str">
        <f t="shared" ref="N2043" si="5460">IF(L2043&lt;=0.25,"OK",IF(AND(0.25&lt;L2043,L2043&lt;=1),"ATENÇÃO",IF(AND(1&lt;L2043,L2043&lt;=4),"ALERTA",IF(AND(4&lt;L2043,L2043&lt;=14),"INTERVENÇÃO","PARALISAÇÃO"))))</f>
        <v>OK</v>
      </c>
      <c r="O2043" s="361" t="str">
        <f t="shared" ref="O2043" si="5461">IF(M2043&lt;=0.25,"OK",IF(AND(0.25&lt;M2043,M2043&lt;=1),"ATENÇÃO",IF(AND(1&lt;M2043,M2043&lt;=4),"ALERTA",IF(AND(4&lt;M2043,M2043&lt;=14),"INTERVENÇÃO","PARALISAÇÃO"))))</f>
        <v>ATENÇÃO</v>
      </c>
      <c r="P2043" s="361" t="str">
        <f t="shared" ref="P2043" si="5462">IF(L2043&lt;=1,"COND. MIN.",IF(AND(1&lt;L2043, L2043&lt;=2),"ATENÇÃO",IF(AND(2&lt;L2043,L2043&lt;=5),"ALERTA","INTERVENÇÃO")))</f>
        <v>COND. MIN.</v>
      </c>
      <c r="Q2043" s="361" t="str">
        <f t="shared" si="5340"/>
        <v>COND. MIN.</v>
      </c>
      <c r="R2043" s="625"/>
      <c r="S2043" s="625"/>
      <c r="T2043" s="625"/>
      <c r="U2043" s="625"/>
      <c r="V2043" s="356">
        <f t="shared" si="5341"/>
        <v>-0.839999970048666</v>
      </c>
      <c r="W2043" s="356">
        <f t="shared" si="5342"/>
        <v>-1.9800000009126961</v>
      </c>
      <c r="X2043" s="361" t="str">
        <f t="shared" ref="X2043" si="5463">IF(V2043&gt;0,"NORTE","SUL")</f>
        <v>SUL</v>
      </c>
      <c r="Y2043" s="361" t="str">
        <f t="shared" ref="Y2043" si="5464">IF(W2043&gt;0,"LESTE","OESTE")</f>
        <v>OESTE</v>
      </c>
      <c r="Z2043" s="361" t="str">
        <f t="shared" ref="Z2043" si="5465">IF(AND(X2043="SUL", Y2043="LESTE"),"SUDESTE", IF(AND(X2043="SUL", Y2043="OESTE"), "SUDOESTE", IF(AND(X2043="NORTE", Y2043="LESTE"), "NORDESTE", "NOROESTE")))</f>
        <v>SUDOESTE</v>
      </c>
      <c r="AA2043" s="358">
        <f t="shared" si="5346"/>
        <v>0.92093023255813955</v>
      </c>
      <c r="AB2043" s="359">
        <f t="shared" ref="AB2043" si="5466">DEGREES(ASIN(AA2043))</f>
        <v>67.062456675722444</v>
      </c>
      <c r="AC2043" s="360"/>
    </row>
    <row r="2044" spans="1:29" ht="17.25" customHeight="1" x14ac:dyDescent="0.25">
      <c r="A2044" s="415" t="str">
        <f t="shared" si="5414"/>
        <v>MS 501</v>
      </c>
      <c r="B2044" s="661"/>
      <c r="C2044" s="661"/>
      <c r="D2044" s="346">
        <f t="shared" si="5332"/>
        <v>42321</v>
      </c>
      <c r="E2044" s="347">
        <v>7161757.9463</v>
      </c>
      <c r="F2044" s="348">
        <v>665717.22660000005</v>
      </c>
      <c r="G2044" s="348">
        <v>887.68799999999999</v>
      </c>
      <c r="H2044" s="355">
        <f t="shared" ref="H2044:H2046" si="5467">SQRT((E2044-E2043)^2+(F2044-F2043)^2)*100</f>
        <v>1.4406248850931014</v>
      </c>
      <c r="I2044" s="356">
        <f t="shared" ref="I2044:I2046" si="5468">SQRT((E2044-$E$2025)^2+(F2044-$F$2025)^2)*100</f>
        <v>1.7580102365580046</v>
      </c>
      <c r="J2044" s="356">
        <f t="shared" ref="J2044:J2046" si="5469">(G2044-G2043)*100</f>
        <v>-9.9999999997635314E-2</v>
      </c>
      <c r="K2044" s="356">
        <f t="shared" ref="K2044:K2046" si="5470">(G2044-$G$2025)*100</f>
        <v>-3.7000000000034561</v>
      </c>
      <c r="L2044" s="356">
        <f t="shared" ref="L2044:L2046" si="5471">H2044/(D2044-D2043)</f>
        <v>0.20580355501330019</v>
      </c>
      <c r="M2044" s="356">
        <f t="shared" ref="M2044:M2046" si="5472">ABS(J2044/(D2044-D2043))</f>
        <v>1.4285714285376474E-2</v>
      </c>
      <c r="N2044" s="361" t="str">
        <f t="shared" ref="N2044:N2046" si="5473">IF(L2044&lt;=0.25,"OK",IF(AND(0.25&lt;L2044,L2044&lt;=1),"ATENÇÃO",IF(AND(1&lt;L2044,L2044&lt;=4),"ALERTA",IF(AND(4&lt;L2044,L2044&lt;=14),"INTERVENÇÃO","PARALISAÇÃO"))))</f>
        <v>OK</v>
      </c>
      <c r="O2044" s="361" t="str">
        <f t="shared" ref="O2044:O2046" si="5474">IF(M2044&lt;=0.25,"OK",IF(AND(0.25&lt;M2044,M2044&lt;=1),"ATENÇÃO",IF(AND(1&lt;M2044,M2044&lt;=4),"ALERTA",IF(AND(4&lt;M2044,M2044&lt;=14),"INTERVENÇÃO","PARALISAÇÃO"))))</f>
        <v>OK</v>
      </c>
      <c r="P2044" s="361" t="str">
        <f t="shared" ref="P2044:P2046" si="5475">IF(L2044&lt;=1,"COND. MIN.",IF(AND(1&lt;L2044, L2044&lt;=2),"ATENÇÃO",IF(AND(2&lt;L2044,L2044&lt;=5),"ALERTA","INTERVENÇÃO")))</f>
        <v>COND. MIN.</v>
      </c>
      <c r="Q2044" s="361" t="str">
        <f t="shared" si="5340"/>
        <v>COND. MIN.</v>
      </c>
      <c r="R2044" s="625"/>
      <c r="S2044" s="625"/>
      <c r="T2044" s="625"/>
      <c r="U2044" s="625"/>
      <c r="V2044" s="356">
        <f t="shared" si="5341"/>
        <v>-1.5899999998509884</v>
      </c>
      <c r="W2044" s="356">
        <f t="shared" si="5342"/>
        <v>-0.74999999487772584</v>
      </c>
      <c r="X2044" s="361" t="str">
        <f t="shared" ref="X2044:X2046" si="5476">IF(V2044&gt;0,"NORTE","SUL")</f>
        <v>SUL</v>
      </c>
      <c r="Y2044" s="361" t="str">
        <f t="shared" ref="Y2044:Y2046" si="5477">IF(W2044&gt;0,"LESTE","OESTE")</f>
        <v>OESTE</v>
      </c>
      <c r="Z2044" s="361" t="str">
        <f t="shared" ref="Z2044:Z2046" si="5478">IF(AND(X2044="SUL", Y2044="LESTE"),"SUDESTE", IF(AND(X2044="SUL", Y2044="OESTE"), "SUDOESTE", IF(AND(X2044="NORTE", Y2044="LESTE"), "NORDESTE", "NOROESTE")))</f>
        <v>SUDOESTE</v>
      </c>
      <c r="AA2044" s="358">
        <f t="shared" si="5346"/>
        <v>0.42613636363636365</v>
      </c>
      <c r="AB2044" s="359">
        <f t="shared" ref="AB2044:AB2046" si="5479">DEGREES(ASIN(AA2044))</f>
        <v>25.222612744696495</v>
      </c>
      <c r="AC2044" s="360"/>
    </row>
    <row r="2045" spans="1:29" ht="17.25" customHeight="1" x14ac:dyDescent="0.25">
      <c r="A2045" s="415" t="str">
        <f t="shared" si="5414"/>
        <v>MS 501</v>
      </c>
      <c r="B2045" s="661"/>
      <c r="C2045" s="661"/>
      <c r="D2045" s="346">
        <f t="shared" si="5332"/>
        <v>42328</v>
      </c>
      <c r="E2045" s="347">
        <v>7161757.9446999999</v>
      </c>
      <c r="F2045" s="348">
        <v>665717.20629999996</v>
      </c>
      <c r="G2045" s="348">
        <v>887.68499999999995</v>
      </c>
      <c r="H2045" s="355">
        <f t="shared" si="5467"/>
        <v>2.036295666010147</v>
      </c>
      <c r="I2045" s="356">
        <f t="shared" si="5468"/>
        <v>3.284950539694552</v>
      </c>
      <c r="J2045" s="356">
        <f t="shared" si="5469"/>
        <v>-0.30000000000427463</v>
      </c>
      <c r="K2045" s="356">
        <f t="shared" si="5470"/>
        <v>-4.0000000000077307</v>
      </c>
      <c r="L2045" s="356">
        <f t="shared" si="5471"/>
        <v>0.2908993808585924</v>
      </c>
      <c r="M2045" s="356">
        <f t="shared" si="5472"/>
        <v>4.2857142857753515E-2</v>
      </c>
      <c r="N2045" s="361" t="str">
        <f t="shared" si="5473"/>
        <v>ATENÇÃO</v>
      </c>
      <c r="O2045" s="361" t="str">
        <f t="shared" si="5474"/>
        <v>OK</v>
      </c>
      <c r="P2045" s="361" t="str">
        <f t="shared" si="5475"/>
        <v>COND. MIN.</v>
      </c>
      <c r="Q2045" s="361" t="str">
        <f t="shared" si="5340"/>
        <v>COND. MIN.</v>
      </c>
      <c r="R2045" s="625"/>
      <c r="S2045" s="625"/>
      <c r="T2045" s="625"/>
      <c r="U2045" s="625"/>
      <c r="V2045" s="356">
        <f t="shared" si="5341"/>
        <v>-1.7500000074505806</v>
      </c>
      <c r="W2045" s="356">
        <f t="shared" si="5342"/>
        <v>-2.7800000039860606</v>
      </c>
      <c r="X2045" s="361" t="str">
        <f t="shared" si="5476"/>
        <v>SUL</v>
      </c>
      <c r="Y2045" s="361" t="str">
        <f t="shared" si="5477"/>
        <v>OESTE</v>
      </c>
      <c r="Z2045" s="361" t="str">
        <f t="shared" si="5478"/>
        <v>SUDOESTE</v>
      </c>
      <c r="AA2045" s="358">
        <f t="shared" si="5346"/>
        <v>0.84756097560975607</v>
      </c>
      <c r="AB2045" s="359">
        <f t="shared" si="5479"/>
        <v>57.947370366697122</v>
      </c>
      <c r="AC2045" s="360"/>
    </row>
    <row r="2046" spans="1:29" ht="17.25" customHeight="1" x14ac:dyDescent="0.25">
      <c r="A2046" s="415" t="str">
        <f t="shared" si="5414"/>
        <v>MS 501</v>
      </c>
      <c r="B2046" s="661"/>
      <c r="C2046" s="661"/>
      <c r="D2046" s="346">
        <f t="shared" si="5332"/>
        <v>42335</v>
      </c>
      <c r="E2046" s="347">
        <v>7161757.9440000001</v>
      </c>
      <c r="F2046" s="348">
        <v>665717.20770000003</v>
      </c>
      <c r="G2046" s="348">
        <v>887.68299999999999</v>
      </c>
      <c r="H2046" s="355">
        <f t="shared" si="5467"/>
        <v>0.15652475284388587</v>
      </c>
      <c r="I2046" s="356">
        <f t="shared" si="5468"/>
        <v>3.20655577204277</v>
      </c>
      <c r="J2046" s="356">
        <f t="shared" si="5469"/>
        <v>-0.19999999999527063</v>
      </c>
      <c r="K2046" s="356">
        <f t="shared" si="5470"/>
        <v>-4.2000000000030013</v>
      </c>
      <c r="L2046" s="356">
        <f t="shared" si="5471"/>
        <v>2.236067897769798E-2</v>
      </c>
      <c r="M2046" s="356">
        <f t="shared" si="5472"/>
        <v>2.8571428570752948E-2</v>
      </c>
      <c r="N2046" s="361" t="str">
        <f t="shared" si="5473"/>
        <v>OK</v>
      </c>
      <c r="O2046" s="361" t="str">
        <f t="shared" si="5474"/>
        <v>OK</v>
      </c>
      <c r="P2046" s="361" t="str">
        <f t="shared" si="5475"/>
        <v>COND. MIN.</v>
      </c>
      <c r="Q2046" s="361" t="str">
        <f t="shared" si="5340"/>
        <v>COND. MIN.</v>
      </c>
      <c r="R2046" s="625"/>
      <c r="S2046" s="625"/>
      <c r="T2046" s="625"/>
      <c r="U2046" s="625"/>
      <c r="V2046" s="356">
        <f t="shared" si="5341"/>
        <v>-1.8199999816715717</v>
      </c>
      <c r="W2046" s="356">
        <f t="shared" si="5342"/>
        <v>-2.6399999973364174</v>
      </c>
      <c r="X2046" s="361" t="str">
        <f t="shared" si="5476"/>
        <v>SUL</v>
      </c>
      <c r="Y2046" s="361" t="str">
        <f t="shared" si="5477"/>
        <v>OESTE</v>
      </c>
      <c r="Z2046" s="361" t="str">
        <f t="shared" si="5478"/>
        <v>SUDOESTE</v>
      </c>
      <c r="AA2046" s="358">
        <f t="shared" si="5346"/>
        <v>0.82242990654205617</v>
      </c>
      <c r="AB2046" s="359">
        <f t="shared" si="5479"/>
        <v>55.328781697966875</v>
      </c>
      <c r="AC2046" s="360"/>
    </row>
    <row r="2047" spans="1:29" ht="17.25" customHeight="1" x14ac:dyDescent="0.25">
      <c r="A2047" s="415" t="str">
        <f t="shared" si="5414"/>
        <v>MS 501</v>
      </c>
      <c r="B2047" s="661"/>
      <c r="C2047" s="661"/>
      <c r="D2047" s="346">
        <f t="shared" si="5332"/>
        <v>42342</v>
      </c>
      <c r="E2047" s="347">
        <v>7161757.9482000005</v>
      </c>
      <c r="F2047" s="348">
        <v>665717.21259999997</v>
      </c>
      <c r="G2047" s="348">
        <v>887.68299999999999</v>
      </c>
      <c r="H2047" s="355">
        <f t="shared" ref="H2047" si="5480">SQRT((E2047-E2046)^2+(F2047-F2046)^2)*100</f>
        <v>0.64536812814277644</v>
      </c>
      <c r="I2047" s="356">
        <f t="shared" ref="I2047" si="5481">SQRT((E2047-$E$2025)^2+(F2047-$F$2025)^2)*100</f>
        <v>2.5656382975476193</v>
      </c>
      <c r="J2047" s="356">
        <f t="shared" ref="J2047" si="5482">(G2047-G2046)*100</f>
        <v>0</v>
      </c>
      <c r="K2047" s="356">
        <f t="shared" ref="K2047" si="5483">(G2047-$G$2025)*100</f>
        <v>-4.2000000000030013</v>
      </c>
      <c r="L2047" s="356">
        <f t="shared" ref="L2047" si="5484">H2047/(D2047-D2046)</f>
        <v>9.2195446877539486E-2</v>
      </c>
      <c r="M2047" s="356">
        <f t="shared" ref="M2047" si="5485">ABS(J2047/(D2047-D2046))</f>
        <v>0</v>
      </c>
      <c r="N2047" s="361" t="str">
        <f t="shared" ref="N2047" si="5486">IF(L2047&lt;=0.25,"OK",IF(AND(0.25&lt;L2047,L2047&lt;=1),"ATENÇÃO",IF(AND(1&lt;L2047,L2047&lt;=4),"ALERTA",IF(AND(4&lt;L2047,L2047&lt;=14),"INTERVENÇÃO","PARALISAÇÃO"))))</f>
        <v>OK</v>
      </c>
      <c r="O2047" s="361" t="str">
        <f t="shared" ref="O2047" si="5487">IF(M2047&lt;=0.25,"OK",IF(AND(0.25&lt;M2047,M2047&lt;=1),"ATENÇÃO",IF(AND(1&lt;M2047,M2047&lt;=4),"ALERTA",IF(AND(4&lt;M2047,M2047&lt;=14),"INTERVENÇÃO","PARALISAÇÃO"))))</f>
        <v>OK</v>
      </c>
      <c r="P2047" s="361" t="str">
        <f t="shared" ref="P2047" si="5488">IF(L2047&lt;=1,"COND. MIN.",IF(AND(1&lt;L2047, L2047&lt;=2),"ATENÇÃO",IF(AND(2&lt;L2047,L2047&lt;=5),"ALERTA","INTERVENÇÃO")))</f>
        <v>COND. MIN.</v>
      </c>
      <c r="Q2047" s="361" t="str">
        <f t="shared" si="5340"/>
        <v>COND. MIN.</v>
      </c>
      <c r="R2047" s="625"/>
      <c r="S2047" s="625"/>
      <c r="T2047" s="625"/>
      <c r="U2047" s="625"/>
      <c r="V2047" s="356">
        <f t="shared" si="5341"/>
        <v>-1.39999995008111</v>
      </c>
      <c r="W2047" s="356">
        <f t="shared" si="5342"/>
        <v>-2.1500000031664968</v>
      </c>
      <c r="X2047" s="361" t="str">
        <f t="shared" ref="X2047" si="5489">IF(V2047&gt;0,"NORTE","SUL")</f>
        <v>SUL</v>
      </c>
      <c r="Y2047" s="361" t="str">
        <f t="shared" ref="Y2047" si="5490">IF(W2047&gt;0,"LESTE","OESTE")</f>
        <v>OESTE</v>
      </c>
      <c r="Z2047" s="361" t="str">
        <f t="shared" ref="Z2047" si="5491">IF(AND(X2047="SUL", Y2047="LESTE"),"SUDESTE", IF(AND(X2047="SUL", Y2047="OESTE"), "SUDOESTE", IF(AND(X2047="NORTE", Y2047="LESTE"), "NORDESTE", "NOROESTE")))</f>
        <v>SUDOESTE</v>
      </c>
      <c r="AA2047" s="358">
        <f t="shared" si="5346"/>
        <v>0.83657587548638135</v>
      </c>
      <c r="AB2047" s="359">
        <f t="shared" ref="AB2047" si="5492">DEGREES(ASIN(AA2047))</f>
        <v>56.780287457631964</v>
      </c>
      <c r="AC2047" s="360"/>
    </row>
    <row r="2048" spans="1:29" ht="17.25" customHeight="1" x14ac:dyDescent="0.25">
      <c r="A2048" s="415" t="str">
        <f t="shared" si="5414"/>
        <v>MS 501</v>
      </c>
      <c r="B2048" s="661"/>
      <c r="C2048" s="661"/>
      <c r="D2048" s="346">
        <f t="shared" si="5332"/>
        <v>42349</v>
      </c>
      <c r="E2048" s="347">
        <v>7161757.9336000001</v>
      </c>
      <c r="F2048" s="348">
        <v>665717.21649999998</v>
      </c>
      <c r="G2048" s="348">
        <v>887.67899999999997</v>
      </c>
      <c r="H2048" s="355">
        <f t="shared" ref="H2048:H2051" si="5493">SQRT((E2048-E2047)^2+(F2048-F2047)^2)*100</f>
        <v>1.5111916163542749</v>
      </c>
      <c r="I2048" s="356">
        <f t="shared" ref="I2048:I2051" si="5494">SQRT((E2048-$E$2025)^2+(F2048-$F$2025)^2)*100</f>
        <v>3.3581542428490132</v>
      </c>
      <c r="J2048" s="356">
        <f t="shared" ref="J2048:J2051" si="5495">(G2048-G2047)*100</f>
        <v>-0.40000000000190994</v>
      </c>
      <c r="K2048" s="356">
        <f t="shared" ref="K2048:K2051" si="5496">(G2048-$G$2025)*100</f>
        <v>-4.6000000000049113</v>
      </c>
      <c r="L2048" s="356">
        <f t="shared" ref="L2048:L2051" si="5497">H2048/(D2048-D2047)</f>
        <v>0.21588451662203928</v>
      </c>
      <c r="M2048" s="356">
        <f t="shared" ref="M2048:M2051" si="5498">ABS(J2048/(D2048-D2047))</f>
        <v>5.7142857143129992E-2</v>
      </c>
      <c r="N2048" s="361" t="str">
        <f t="shared" ref="N2048:N2051" si="5499">IF(L2048&lt;=0.25,"OK",IF(AND(0.25&lt;L2048,L2048&lt;=1),"ATENÇÃO",IF(AND(1&lt;L2048,L2048&lt;=4),"ALERTA",IF(AND(4&lt;L2048,L2048&lt;=14),"INTERVENÇÃO","PARALISAÇÃO"))))</f>
        <v>OK</v>
      </c>
      <c r="O2048" s="361" t="str">
        <f t="shared" ref="O2048:O2051" si="5500">IF(M2048&lt;=0.25,"OK",IF(AND(0.25&lt;M2048,M2048&lt;=1),"ATENÇÃO",IF(AND(1&lt;M2048,M2048&lt;=4),"ALERTA",IF(AND(4&lt;M2048,M2048&lt;=14),"INTERVENÇÃO","PARALISAÇÃO"))))</f>
        <v>OK</v>
      </c>
      <c r="P2048" s="361" t="str">
        <f t="shared" ref="P2048:P2051" si="5501">IF(L2048&lt;=1,"COND. MIN.",IF(AND(1&lt;L2048, L2048&lt;=2),"ATENÇÃO",IF(AND(2&lt;L2048,L2048&lt;=5),"ALERTA","INTERVENÇÃO")))</f>
        <v>COND. MIN.</v>
      </c>
      <c r="Q2048" s="361" t="str">
        <f t="shared" si="5340"/>
        <v>COND. MIN.</v>
      </c>
      <c r="R2048" s="625"/>
      <c r="S2048" s="625"/>
      <c r="T2048" s="625"/>
      <c r="U2048" s="625"/>
      <c r="V2048" s="356">
        <f t="shared" si="5341"/>
        <v>-2.8599999845027924</v>
      </c>
      <c r="W2048" s="356">
        <f t="shared" si="5342"/>
        <v>-1.760000002104789</v>
      </c>
      <c r="X2048" s="361" t="str">
        <f t="shared" ref="X2048:X2051" si="5502">IF(V2048&gt;0,"NORTE","SUL")</f>
        <v>SUL</v>
      </c>
      <c r="Y2048" s="361" t="str">
        <f t="shared" ref="Y2048:Y2051" si="5503">IF(W2048&gt;0,"LESTE","OESTE")</f>
        <v>OESTE</v>
      </c>
      <c r="Z2048" s="361" t="str">
        <f t="shared" ref="Z2048:Z2051" si="5504">IF(AND(X2048="SUL", Y2048="LESTE"),"SUDESTE", IF(AND(X2048="SUL", Y2048="OESTE"), "SUDOESTE", IF(AND(X2048="NORTE", Y2048="LESTE"), "NORDESTE", "NOROESTE")))</f>
        <v>SUDOESTE</v>
      </c>
      <c r="AA2048" s="358">
        <f t="shared" si="5346"/>
        <v>0.52380952380952384</v>
      </c>
      <c r="AB2048" s="359">
        <f t="shared" ref="AB2048:AB2051" si="5505">DEGREES(ASIN(AA2048))</f>
        <v>31.588135505201176</v>
      </c>
      <c r="AC2048" s="360"/>
    </row>
    <row r="2049" spans="1:29" ht="17.25" customHeight="1" x14ac:dyDescent="0.25">
      <c r="A2049" s="415" t="str">
        <f t="shared" si="5414"/>
        <v>MS 501</v>
      </c>
      <c r="B2049" s="661"/>
      <c r="C2049" s="661"/>
      <c r="D2049" s="346">
        <f t="shared" si="5332"/>
        <v>42356</v>
      </c>
      <c r="E2049" s="347">
        <v>7161757.9572000001</v>
      </c>
      <c r="F2049" s="348">
        <v>665717.20869999996</v>
      </c>
      <c r="G2049" s="348">
        <v>887.67499999999995</v>
      </c>
      <c r="H2049" s="355">
        <f t="shared" si="5493"/>
        <v>2.4855582839506738</v>
      </c>
      <c r="I2049" s="356">
        <f t="shared" si="5494"/>
        <v>2.5887448716131547</v>
      </c>
      <c r="J2049" s="356">
        <f t="shared" si="5495"/>
        <v>-0.40000000000190994</v>
      </c>
      <c r="K2049" s="356">
        <f t="shared" si="5496"/>
        <v>-5.0000000000068212</v>
      </c>
      <c r="L2049" s="356">
        <f t="shared" si="5497"/>
        <v>0.35507975485009624</v>
      </c>
      <c r="M2049" s="356">
        <f t="shared" si="5498"/>
        <v>5.7142857143129992E-2</v>
      </c>
      <c r="N2049" s="361" t="str">
        <f t="shared" si="5499"/>
        <v>ATENÇÃO</v>
      </c>
      <c r="O2049" s="361" t="str">
        <f t="shared" si="5500"/>
        <v>OK</v>
      </c>
      <c r="P2049" s="361" t="str">
        <f t="shared" si="5501"/>
        <v>COND. MIN.</v>
      </c>
      <c r="Q2049" s="361" t="str">
        <f t="shared" si="5340"/>
        <v>COND. MIN.</v>
      </c>
      <c r="R2049" s="625"/>
      <c r="S2049" s="625"/>
      <c r="T2049" s="625"/>
      <c r="U2049" s="625"/>
      <c r="V2049" s="356">
        <f t="shared" si="5341"/>
        <v>-0.4999999888241291</v>
      </c>
      <c r="W2049" s="356">
        <f t="shared" si="5342"/>
        <v>-2.5400000042282045</v>
      </c>
      <c r="X2049" s="361" t="str">
        <f t="shared" si="5502"/>
        <v>SUL</v>
      </c>
      <c r="Y2049" s="361" t="str">
        <f t="shared" si="5503"/>
        <v>OESTE</v>
      </c>
      <c r="Z2049" s="361" t="str">
        <f t="shared" si="5504"/>
        <v>SUDOESTE</v>
      </c>
      <c r="AA2049" s="358">
        <f t="shared" si="5346"/>
        <v>0.98069498069498073</v>
      </c>
      <c r="AB2049" s="359">
        <f t="shared" si="5505"/>
        <v>78.723510799159442</v>
      </c>
      <c r="AC2049" s="360"/>
    </row>
    <row r="2050" spans="1:29" ht="17.25" customHeight="1" x14ac:dyDescent="0.25">
      <c r="A2050" s="415" t="str">
        <f t="shared" si="5414"/>
        <v>MS 501</v>
      </c>
      <c r="B2050" s="661"/>
      <c r="C2050" s="661"/>
      <c r="D2050" s="346">
        <f t="shared" si="5332"/>
        <v>42369</v>
      </c>
      <c r="E2050" s="347">
        <v>7161757.9437999995</v>
      </c>
      <c r="F2050" s="348">
        <v>665717.21200000006</v>
      </c>
      <c r="G2050" s="348">
        <v>887.62800000000004</v>
      </c>
      <c r="H2050" s="355">
        <f t="shared" si="5493"/>
        <v>1.3800362842609548</v>
      </c>
      <c r="I2050" s="356">
        <f t="shared" si="5494"/>
        <v>2.8757086301272001</v>
      </c>
      <c r="J2050" s="356">
        <f t="shared" si="5495"/>
        <v>-4.6999999999911779</v>
      </c>
      <c r="K2050" s="356">
        <f t="shared" si="5496"/>
        <v>-9.6999999999979991</v>
      </c>
      <c r="L2050" s="356">
        <f t="shared" si="5497"/>
        <v>0.10615663725084268</v>
      </c>
      <c r="M2050" s="356">
        <f t="shared" si="5498"/>
        <v>0.36153846153778291</v>
      </c>
      <c r="N2050" s="361" t="str">
        <f t="shared" si="5499"/>
        <v>OK</v>
      </c>
      <c r="O2050" s="361" t="str">
        <f t="shared" si="5500"/>
        <v>ATENÇÃO</v>
      </c>
      <c r="P2050" s="361" t="str">
        <f t="shared" si="5501"/>
        <v>COND. MIN.</v>
      </c>
      <c r="Q2050" s="361" t="str">
        <f t="shared" si="5340"/>
        <v>COND. MIN.</v>
      </c>
      <c r="R2050" s="625"/>
      <c r="S2050" s="625"/>
      <c r="T2050" s="625"/>
      <c r="U2050" s="625"/>
      <c r="V2050" s="356">
        <f t="shared" si="5341"/>
        <v>-1.8400000408291817</v>
      </c>
      <c r="W2050" s="356">
        <f t="shared" si="5342"/>
        <v>-2.2099999943748116</v>
      </c>
      <c r="X2050" s="361" t="str">
        <f t="shared" si="5502"/>
        <v>SUL</v>
      </c>
      <c r="Y2050" s="361" t="str">
        <f t="shared" si="5503"/>
        <v>OESTE</v>
      </c>
      <c r="Z2050" s="361" t="str">
        <f t="shared" si="5504"/>
        <v>SUDOESTE</v>
      </c>
      <c r="AA2050" s="358">
        <f t="shared" si="5346"/>
        <v>0.76736111111111116</v>
      </c>
      <c r="AB2050" s="359">
        <f t="shared" si="5505"/>
        <v>50.117506741113111</v>
      </c>
      <c r="AC2050" s="360"/>
    </row>
    <row r="2051" spans="1:29" ht="15" customHeight="1" x14ac:dyDescent="0.25">
      <c r="A2051" s="415" t="str">
        <f t="shared" si="5414"/>
        <v>MS 501</v>
      </c>
      <c r="B2051" s="661"/>
      <c r="C2051" s="661"/>
      <c r="D2051" s="346">
        <f t="shared" si="5332"/>
        <v>42377</v>
      </c>
      <c r="E2051" s="347">
        <v>7161757.9437999995</v>
      </c>
      <c r="F2051" s="348">
        <v>665717.21200000006</v>
      </c>
      <c r="G2051" s="348">
        <v>887.62800000000004</v>
      </c>
      <c r="H2051" s="355">
        <f t="shared" si="5493"/>
        <v>0</v>
      </c>
      <c r="I2051" s="356">
        <f t="shared" si="5494"/>
        <v>2.8757086301272001</v>
      </c>
      <c r="J2051" s="356">
        <f t="shared" si="5495"/>
        <v>0</v>
      </c>
      <c r="K2051" s="356">
        <f t="shared" si="5496"/>
        <v>-9.6999999999979991</v>
      </c>
      <c r="L2051" s="356">
        <f t="shared" si="5497"/>
        <v>0</v>
      </c>
      <c r="M2051" s="356">
        <f t="shared" si="5498"/>
        <v>0</v>
      </c>
      <c r="N2051" s="361" t="str">
        <f t="shared" si="5499"/>
        <v>OK</v>
      </c>
      <c r="O2051" s="361" t="str">
        <f t="shared" si="5500"/>
        <v>OK</v>
      </c>
      <c r="P2051" s="361" t="str">
        <f t="shared" si="5501"/>
        <v>COND. MIN.</v>
      </c>
      <c r="Q2051" s="361" t="str">
        <f t="shared" si="5340"/>
        <v>COND. MIN.</v>
      </c>
      <c r="R2051" s="625"/>
      <c r="S2051" s="625"/>
      <c r="T2051" s="625"/>
      <c r="U2051" s="625"/>
      <c r="V2051" s="356">
        <f t="shared" si="5341"/>
        <v>-1.8400000408291817</v>
      </c>
      <c r="W2051" s="356">
        <f t="shared" si="5342"/>
        <v>-2.2099999943748116</v>
      </c>
      <c r="X2051" s="361" t="str">
        <f t="shared" si="5502"/>
        <v>SUL</v>
      </c>
      <c r="Y2051" s="361" t="str">
        <f t="shared" si="5503"/>
        <v>OESTE</v>
      </c>
      <c r="Z2051" s="361" t="str">
        <f t="shared" si="5504"/>
        <v>SUDOESTE</v>
      </c>
      <c r="AA2051" s="358">
        <f t="shared" si="5346"/>
        <v>0.76736111111111116</v>
      </c>
      <c r="AB2051" s="359">
        <f t="shared" si="5505"/>
        <v>50.117506741113111</v>
      </c>
      <c r="AC2051" s="360"/>
    </row>
    <row r="2052" spans="1:29" ht="15" customHeight="1" x14ac:dyDescent="0.25">
      <c r="A2052" s="415" t="str">
        <f t="shared" si="5414"/>
        <v>MS 501</v>
      </c>
      <c r="B2052" s="661"/>
      <c r="C2052" s="661"/>
      <c r="D2052" s="346">
        <f t="shared" si="5332"/>
        <v>42384</v>
      </c>
      <c r="E2052" s="347">
        <v>7161757.9571000002</v>
      </c>
      <c r="F2052" s="348">
        <v>665717.19940000004</v>
      </c>
      <c r="G2052" s="348">
        <v>887.67600000000004</v>
      </c>
      <c r="H2052" s="355">
        <f t="shared" ref="H2052:H2065" si="5506">SQRT((E2052-E2051)^2+(F2052-F2051)^2)*100</f>
        <v>1.8320753771748386</v>
      </c>
      <c r="I2052" s="356">
        <f t="shared" ref="I2052:I2062" si="5507">SQRT((E2052-$E$2025)^2+(F2052-$F$2025)^2)*100</f>
        <v>3.5072781389006318</v>
      </c>
      <c r="J2052" s="356">
        <f t="shared" ref="J2052:J2065" si="5508">(G2052-G2051)*100</f>
        <v>4.8000000000001819</v>
      </c>
      <c r="K2052" s="356">
        <f t="shared" ref="K2052:K2062" si="5509">(G2052-$G$2025)*100</f>
        <v>-4.8999999999978172</v>
      </c>
      <c r="L2052" s="356">
        <f t="shared" ref="L2052:L2065" si="5510">H2052/(D2052-D2051)</f>
        <v>0.26172505388211981</v>
      </c>
      <c r="M2052" s="356">
        <f t="shared" ref="M2052:M2065" si="5511">ABS(J2052/(D2052-D2051))</f>
        <v>0.6857142857143117</v>
      </c>
      <c r="N2052" s="361" t="str">
        <f t="shared" ref="N2052:N2065" si="5512">IF(L2052&lt;=0.25,"OK",IF(AND(0.25&lt;L2052,L2052&lt;=1),"ATENÇÃO",IF(AND(1&lt;L2052,L2052&lt;=4),"ALERTA",IF(AND(4&lt;L2052,L2052&lt;=14),"INTERVENÇÃO","PARALISAÇÃO"))))</f>
        <v>ATENÇÃO</v>
      </c>
      <c r="O2052" s="361" t="str">
        <f t="shared" ref="O2052:O2065" si="5513">IF(M2052&lt;=0.25,"OK",IF(AND(0.25&lt;M2052,M2052&lt;=1),"ATENÇÃO",IF(AND(1&lt;M2052,M2052&lt;=4),"ALERTA",IF(AND(4&lt;M2052,M2052&lt;=14),"INTERVENÇÃO","PARALISAÇÃO"))))</f>
        <v>ATENÇÃO</v>
      </c>
      <c r="P2052" s="361" t="str">
        <f t="shared" ref="P2052:P2065" si="5514">IF(L2052&lt;=1,"COND. MIN.",IF(AND(1&lt;L2052, L2052&lt;=2),"ATENÇÃO",IF(AND(2&lt;L2052,L2052&lt;=5),"ALERTA","INTERVENÇÃO")))</f>
        <v>COND. MIN.</v>
      </c>
      <c r="Q2052" s="361" t="str">
        <f t="shared" si="5340"/>
        <v>COND. MIN.</v>
      </c>
      <c r="R2052" s="625"/>
      <c r="S2052" s="625"/>
      <c r="T2052" s="625"/>
      <c r="U2052" s="625"/>
      <c r="V2052" s="356">
        <f t="shared" si="5341"/>
        <v>-0.50999997183680534</v>
      </c>
      <c r="W2052" s="356">
        <f t="shared" si="5342"/>
        <v>-3.4699999960139394</v>
      </c>
      <c r="X2052" s="361" t="str">
        <f t="shared" ref="X2052:X2065" si="5515">IF(V2052&gt;0,"NORTE","SUL")</f>
        <v>SUL</v>
      </c>
      <c r="Y2052" s="361" t="str">
        <f t="shared" ref="Y2052:Y2065" si="5516">IF(W2052&gt;0,"LESTE","OESTE")</f>
        <v>OESTE</v>
      </c>
      <c r="Z2052" s="361" t="str">
        <f t="shared" ref="Z2052:Z2065" si="5517">IF(AND(X2052="SUL", Y2052="LESTE"),"SUDESTE", IF(AND(X2052="SUL", Y2052="OESTE"), "SUDOESTE", IF(AND(X2052="NORTE", Y2052="LESTE"), "NORDESTE", "NOROESTE")))</f>
        <v>SUDOESTE</v>
      </c>
      <c r="AA2052" s="358">
        <f t="shared" si="5346"/>
        <v>0.98860398860398868</v>
      </c>
      <c r="AB2052" s="359">
        <f t="shared" ref="AB2052:AB2062" si="5518">DEGREES(ASIN(AA2052))</f>
        <v>81.341804906132111</v>
      </c>
      <c r="AC2052" s="360"/>
    </row>
    <row r="2053" spans="1:29" ht="15" customHeight="1" x14ac:dyDescent="0.25">
      <c r="A2053" s="415" t="str">
        <f t="shared" si="5414"/>
        <v>MS 501</v>
      </c>
      <c r="B2053" s="661"/>
      <c r="C2053" s="661"/>
      <c r="D2053" s="346">
        <f t="shared" si="5332"/>
        <v>42391</v>
      </c>
      <c r="E2053" s="347">
        <v>7161757.9511000002</v>
      </c>
      <c r="F2053" s="348">
        <v>665717.20079999999</v>
      </c>
      <c r="G2053" s="348">
        <v>887.66700000000003</v>
      </c>
      <c r="H2053" s="355">
        <f t="shared" si="5506"/>
        <v>0.61611687597464726</v>
      </c>
      <c r="I2053" s="356">
        <f t="shared" si="5507"/>
        <v>3.5101281964843856</v>
      </c>
      <c r="J2053" s="356">
        <f t="shared" si="5508"/>
        <v>-0.90000000000145519</v>
      </c>
      <c r="K2053" s="356">
        <f t="shared" si="5509"/>
        <v>-5.7999999999992724</v>
      </c>
      <c r="L2053" s="356">
        <f t="shared" si="5510"/>
        <v>8.8016696567806751E-2</v>
      </c>
      <c r="M2053" s="356">
        <f t="shared" si="5511"/>
        <v>0.12857142857163645</v>
      </c>
      <c r="N2053" s="361" t="str">
        <f t="shared" si="5512"/>
        <v>OK</v>
      </c>
      <c r="O2053" s="361" t="str">
        <f t="shared" si="5513"/>
        <v>OK</v>
      </c>
      <c r="P2053" s="361" t="str">
        <f t="shared" si="5514"/>
        <v>COND. MIN.</v>
      </c>
      <c r="Q2053" s="361" t="str">
        <f t="shared" si="5340"/>
        <v>COND. MIN.</v>
      </c>
      <c r="R2053" s="625"/>
      <c r="S2053" s="625"/>
      <c r="T2053" s="625"/>
      <c r="U2053" s="625"/>
      <c r="V2053" s="356">
        <f t="shared" si="5341"/>
        <v>-1.1099999770522118</v>
      </c>
      <c r="W2053" s="356">
        <f t="shared" si="5342"/>
        <v>-3.3300000010058284</v>
      </c>
      <c r="X2053" s="361" t="str">
        <f t="shared" si="5515"/>
        <v>SUL</v>
      </c>
      <c r="Y2053" s="361" t="str">
        <f t="shared" si="5516"/>
        <v>OESTE</v>
      </c>
      <c r="Z2053" s="361" t="str">
        <f t="shared" si="5517"/>
        <v>SUDOESTE</v>
      </c>
      <c r="AA2053" s="358">
        <f t="shared" si="5346"/>
        <v>0.94871794871794879</v>
      </c>
      <c r="AB2053" s="359">
        <f t="shared" si="5518"/>
        <v>71.571330396175924</v>
      </c>
      <c r="AC2053" s="360"/>
    </row>
    <row r="2054" spans="1:29" ht="15" customHeight="1" x14ac:dyDescent="0.25">
      <c r="A2054" s="415" t="str">
        <f t="shared" si="5414"/>
        <v>MS 501</v>
      </c>
      <c r="B2054" s="661">
        <f>IF(A2043=A2054,B2043+1,1)</f>
        <v>59</v>
      </c>
      <c r="C2054" s="661" t="str">
        <f t="shared" si="5331"/>
        <v>MS 501-59</v>
      </c>
      <c r="D2054" s="346">
        <f t="shared" si="5332"/>
        <v>42398</v>
      </c>
      <c r="E2054" s="347">
        <v>7161757.9523999998</v>
      </c>
      <c r="F2054" s="348">
        <v>665717.20689999999</v>
      </c>
      <c r="G2054" s="348">
        <v>887.66700000000003</v>
      </c>
      <c r="H2054" s="355">
        <f t="shared" si="5506"/>
        <v>0.62369863784727864</v>
      </c>
      <c r="I2054" s="356">
        <f t="shared" si="5507"/>
        <v>2.891158942182511</v>
      </c>
      <c r="J2054" s="356">
        <f t="shared" si="5508"/>
        <v>0</v>
      </c>
      <c r="K2054" s="356">
        <f t="shared" si="5509"/>
        <v>-5.7999999999992724</v>
      </c>
      <c r="L2054" s="356">
        <f t="shared" si="5510"/>
        <v>8.9099805406754093E-2</v>
      </c>
      <c r="M2054" s="356">
        <f t="shared" si="5511"/>
        <v>0</v>
      </c>
      <c r="N2054" s="361" t="str">
        <f t="shared" si="5512"/>
        <v>OK</v>
      </c>
      <c r="O2054" s="361" t="str">
        <f t="shared" si="5513"/>
        <v>OK</v>
      </c>
      <c r="P2054" s="361" t="str">
        <f t="shared" si="5514"/>
        <v>COND. MIN.</v>
      </c>
      <c r="Q2054" s="361" t="str">
        <f t="shared" si="5340"/>
        <v>COND. MIN.</v>
      </c>
      <c r="R2054" s="625"/>
      <c r="S2054" s="625"/>
      <c r="T2054" s="625"/>
      <c r="U2054" s="625"/>
      <c r="V2054" s="356">
        <f t="shared" si="5341"/>
        <v>-0.98000001162290573</v>
      </c>
      <c r="W2054" s="356">
        <f t="shared" si="5342"/>
        <v>-2.7200000011362135</v>
      </c>
      <c r="X2054" s="361" t="str">
        <f t="shared" si="5515"/>
        <v>SUL</v>
      </c>
      <c r="Y2054" s="361" t="str">
        <f t="shared" si="5516"/>
        <v>OESTE</v>
      </c>
      <c r="Z2054" s="361" t="str">
        <f t="shared" si="5517"/>
        <v>SUDOESTE</v>
      </c>
      <c r="AA2054" s="358">
        <f t="shared" si="5346"/>
        <v>0.94117647058823528</v>
      </c>
      <c r="AB2054" s="359">
        <f t="shared" si="5518"/>
        <v>70.250077204357424</v>
      </c>
      <c r="AC2054" s="360"/>
    </row>
    <row r="2055" spans="1:29" ht="17.25" customHeight="1" x14ac:dyDescent="0.25">
      <c r="A2055" s="415" t="str">
        <f t="shared" si="5414"/>
        <v>MS 501</v>
      </c>
      <c r="B2055" s="661">
        <f t="shared" si="5330"/>
        <v>60</v>
      </c>
      <c r="C2055" s="661" t="str">
        <f t="shared" si="5331"/>
        <v>MS 501-60</v>
      </c>
      <c r="D2055" s="346">
        <f t="shared" si="5332"/>
        <v>42405</v>
      </c>
      <c r="E2055" s="347">
        <v>7161757.9455000004</v>
      </c>
      <c r="F2055" s="348">
        <v>665717.2058</v>
      </c>
      <c r="G2055" s="348">
        <v>887.66899999999998</v>
      </c>
      <c r="H2055" s="355">
        <f t="shared" si="5506"/>
        <v>0.69871304883055374</v>
      </c>
      <c r="I2055" s="356">
        <f t="shared" si="5507"/>
        <v>3.2860005872975884</v>
      </c>
      <c r="J2055" s="356">
        <f t="shared" si="5508"/>
        <v>0.19999999999527063</v>
      </c>
      <c r="K2055" s="356">
        <f t="shared" si="5509"/>
        <v>-5.6000000000040018</v>
      </c>
      <c r="L2055" s="356">
        <f t="shared" si="5510"/>
        <v>9.9816149832936255E-2</v>
      </c>
      <c r="M2055" s="356">
        <f t="shared" si="5511"/>
        <v>2.8571428570752948E-2</v>
      </c>
      <c r="N2055" s="361" t="str">
        <f t="shared" si="5512"/>
        <v>OK</v>
      </c>
      <c r="O2055" s="361" t="str">
        <f t="shared" si="5513"/>
        <v>OK</v>
      </c>
      <c r="P2055" s="361" t="str">
        <f t="shared" si="5514"/>
        <v>COND. MIN.</v>
      </c>
      <c r="Q2055" s="361" t="str">
        <f t="shared" si="5340"/>
        <v>COND. MIN.</v>
      </c>
      <c r="R2055" s="625"/>
      <c r="S2055" s="625"/>
      <c r="T2055" s="625"/>
      <c r="U2055" s="625"/>
      <c r="V2055" s="356">
        <f t="shared" si="5341"/>
        <v>-1.6699999570846558</v>
      </c>
      <c r="W2055" s="356">
        <f t="shared" si="5342"/>
        <v>-2.8300000005401671</v>
      </c>
      <c r="X2055" s="361" t="str">
        <f t="shared" si="5515"/>
        <v>SUL</v>
      </c>
      <c r="Y2055" s="361" t="str">
        <f t="shared" si="5516"/>
        <v>OESTE</v>
      </c>
      <c r="Z2055" s="361" t="str">
        <f t="shared" si="5517"/>
        <v>SUDOESTE</v>
      </c>
      <c r="AA2055" s="358">
        <f t="shared" si="5346"/>
        <v>0.86018237082066873</v>
      </c>
      <c r="AB2055" s="359">
        <f t="shared" si="5518"/>
        <v>59.337065645115239</v>
      </c>
      <c r="AC2055" s="360"/>
    </row>
    <row r="2056" spans="1:29" ht="17.25" customHeight="1" x14ac:dyDescent="0.25">
      <c r="A2056" s="415" t="str">
        <f t="shared" si="5414"/>
        <v>MS 501</v>
      </c>
      <c r="B2056" s="662"/>
      <c r="C2056" s="662"/>
      <c r="D2056" s="346">
        <f t="shared" si="5332"/>
        <v>42412</v>
      </c>
      <c r="E2056" s="347">
        <v>7161757.9408</v>
      </c>
      <c r="F2056" s="348">
        <v>665717.20200000005</v>
      </c>
      <c r="G2056" s="348">
        <v>887.66200000000003</v>
      </c>
      <c r="H2056" s="355">
        <f t="shared" si="5506"/>
        <v>0.60440055709857754</v>
      </c>
      <c r="I2056" s="356">
        <f t="shared" si="5507"/>
        <v>3.8579398591051439</v>
      </c>
      <c r="J2056" s="356">
        <f t="shared" si="5508"/>
        <v>-0.69999999999481588</v>
      </c>
      <c r="K2056" s="356">
        <f t="shared" si="5509"/>
        <v>-6.2999999999988177</v>
      </c>
      <c r="L2056" s="356">
        <f t="shared" si="5510"/>
        <v>8.6342936728368222E-2</v>
      </c>
      <c r="M2056" s="356">
        <f t="shared" si="5511"/>
        <v>9.9999999999259417E-2</v>
      </c>
      <c r="N2056" s="361" t="str">
        <f t="shared" si="5512"/>
        <v>OK</v>
      </c>
      <c r="O2056" s="361" t="str">
        <f t="shared" si="5513"/>
        <v>OK</v>
      </c>
      <c r="P2056" s="361" t="str">
        <f t="shared" si="5514"/>
        <v>COND. MIN.</v>
      </c>
      <c r="Q2056" s="361" t="str">
        <f t="shared" si="5340"/>
        <v>COND. MIN.</v>
      </c>
      <c r="R2056" s="625"/>
      <c r="S2056" s="625"/>
      <c r="T2056" s="625"/>
      <c r="U2056" s="625"/>
      <c r="V2056" s="356">
        <f t="shared" si="5341"/>
        <v>-2.1399999968707561</v>
      </c>
      <c r="W2056" s="356">
        <f t="shared" si="5342"/>
        <v>-3.2099999953061342</v>
      </c>
      <c r="X2056" s="361" t="str">
        <f t="shared" si="5515"/>
        <v>SUL</v>
      </c>
      <c r="Y2056" s="361" t="str">
        <f t="shared" si="5516"/>
        <v>OESTE</v>
      </c>
      <c r="Z2056" s="361" t="str">
        <f t="shared" si="5517"/>
        <v>SUDOESTE</v>
      </c>
      <c r="AA2056" s="358">
        <f t="shared" si="5346"/>
        <v>0.83160621761658038</v>
      </c>
      <c r="AB2056" s="359">
        <f t="shared" si="5518"/>
        <v>56.264090655346763</v>
      </c>
      <c r="AC2056" s="360"/>
    </row>
    <row r="2057" spans="1:29" ht="17.25" customHeight="1" x14ac:dyDescent="0.25">
      <c r="A2057" s="415" t="str">
        <f t="shared" si="5414"/>
        <v>MS 501</v>
      </c>
      <c r="B2057" s="662"/>
      <c r="C2057" s="662"/>
      <c r="D2057" s="346">
        <f t="shared" si="5332"/>
        <v>42419</v>
      </c>
      <c r="E2057" s="347">
        <v>7161757.9452</v>
      </c>
      <c r="F2057" s="348">
        <v>665717.18889999995</v>
      </c>
      <c r="G2057" s="348">
        <v>887.66399999999999</v>
      </c>
      <c r="H2057" s="355">
        <f t="shared" si="5506"/>
        <v>1.3819189642193224</v>
      </c>
      <c r="I2057" s="356">
        <f t="shared" si="5507"/>
        <v>4.8291200072001255</v>
      </c>
      <c r="J2057" s="356">
        <f t="shared" si="5508"/>
        <v>0.19999999999527063</v>
      </c>
      <c r="K2057" s="356">
        <f t="shared" si="5509"/>
        <v>-6.100000000003547</v>
      </c>
      <c r="L2057" s="356">
        <f t="shared" si="5510"/>
        <v>0.19741699488847461</v>
      </c>
      <c r="M2057" s="356">
        <f t="shared" si="5511"/>
        <v>2.8571428570752948E-2</v>
      </c>
      <c r="N2057" s="361" t="str">
        <f t="shared" si="5512"/>
        <v>OK</v>
      </c>
      <c r="O2057" s="361" t="str">
        <f t="shared" si="5513"/>
        <v>OK</v>
      </c>
      <c r="P2057" s="361" t="str">
        <f t="shared" si="5514"/>
        <v>COND. MIN.</v>
      </c>
      <c r="Q2057" s="361" t="str">
        <f t="shared" si="5340"/>
        <v>COND. MIN.</v>
      </c>
      <c r="R2057" s="625"/>
      <c r="S2057" s="625"/>
      <c r="T2057" s="625"/>
      <c r="U2057" s="625"/>
      <c r="V2057" s="356">
        <f t="shared" si="5341"/>
        <v>-1.6999999992549419</v>
      </c>
      <c r="W2057" s="356">
        <f t="shared" si="5342"/>
        <v>-4.5200000051409006</v>
      </c>
      <c r="X2057" s="361" t="str">
        <f t="shared" si="5515"/>
        <v>SUL</v>
      </c>
      <c r="Y2057" s="361" t="str">
        <f t="shared" si="5516"/>
        <v>OESTE</v>
      </c>
      <c r="Z2057" s="361" t="str">
        <f t="shared" si="5517"/>
        <v>SUDOESTE</v>
      </c>
      <c r="AA2057" s="358">
        <f t="shared" si="5346"/>
        <v>0.93581780538302273</v>
      </c>
      <c r="AB2057" s="359">
        <f t="shared" si="5518"/>
        <v>69.360671241053979</v>
      </c>
      <c r="AC2057" s="360"/>
    </row>
    <row r="2058" spans="1:29" ht="17.25" customHeight="1" x14ac:dyDescent="0.25">
      <c r="A2058" s="415" t="str">
        <f t="shared" si="5414"/>
        <v>MS 501</v>
      </c>
      <c r="B2058" s="662"/>
      <c r="C2058" s="662"/>
      <c r="D2058" s="346">
        <f t="shared" si="5332"/>
        <v>42426</v>
      </c>
      <c r="E2058" s="347">
        <v>7161757.9504000004</v>
      </c>
      <c r="F2058" s="348">
        <v>665717.20959999994</v>
      </c>
      <c r="G2058" s="348">
        <v>887.65599999999995</v>
      </c>
      <c r="H2058" s="355">
        <f t="shared" si="5506"/>
        <v>2.1343148894385644</v>
      </c>
      <c r="I2058" s="356">
        <f t="shared" si="5507"/>
        <v>2.7193565255954102</v>
      </c>
      <c r="J2058" s="356">
        <f t="shared" si="5508"/>
        <v>-0.80000000000381988</v>
      </c>
      <c r="K2058" s="356">
        <f t="shared" si="5509"/>
        <v>-6.9000000000073669</v>
      </c>
      <c r="L2058" s="356">
        <f t="shared" si="5510"/>
        <v>0.30490212706265207</v>
      </c>
      <c r="M2058" s="356">
        <f t="shared" si="5511"/>
        <v>0.11428571428625998</v>
      </c>
      <c r="N2058" s="361" t="str">
        <f t="shared" si="5512"/>
        <v>ATENÇÃO</v>
      </c>
      <c r="O2058" s="361" t="str">
        <f t="shared" si="5513"/>
        <v>OK</v>
      </c>
      <c r="P2058" s="361" t="str">
        <f t="shared" si="5514"/>
        <v>COND. MIN.</v>
      </c>
      <c r="Q2058" s="361" t="str">
        <f t="shared" si="5340"/>
        <v>COND. MIN.</v>
      </c>
      <c r="R2058" s="625"/>
      <c r="S2058" s="625"/>
      <c r="T2058" s="625"/>
      <c r="U2058" s="625"/>
      <c r="V2058" s="356">
        <f t="shared" si="5341"/>
        <v>-1.1799999512732029</v>
      </c>
      <c r="W2058" s="356">
        <f t="shared" si="5342"/>
        <v>-2.4500000057742</v>
      </c>
      <c r="X2058" s="361" t="str">
        <f t="shared" si="5515"/>
        <v>SUL</v>
      </c>
      <c r="Y2058" s="361" t="str">
        <f t="shared" si="5516"/>
        <v>OESTE</v>
      </c>
      <c r="Z2058" s="361" t="str">
        <f t="shared" si="5517"/>
        <v>SUDOESTE</v>
      </c>
      <c r="AA2058" s="358">
        <f t="shared" si="5346"/>
        <v>0.90073529411764708</v>
      </c>
      <c r="AB2058" s="359">
        <f t="shared" si="5518"/>
        <v>64.254887315671212</v>
      </c>
      <c r="AC2058" s="360"/>
    </row>
    <row r="2059" spans="1:29" ht="17.25" customHeight="1" x14ac:dyDescent="0.25">
      <c r="A2059" s="415" t="str">
        <f t="shared" si="5414"/>
        <v>MS 501</v>
      </c>
      <c r="B2059" s="661">
        <f t="shared" ref="B2059:B2062" si="5519">IF(A2058=A2059,B2058+1,1)</f>
        <v>1</v>
      </c>
      <c r="C2059" s="661" t="str">
        <f t="shared" ref="C2059:C2062" si="5520">A2059&amp;"-"&amp;B2059</f>
        <v>MS 501-1</v>
      </c>
      <c r="D2059" s="346">
        <f t="shared" si="5332"/>
        <v>42433</v>
      </c>
      <c r="E2059" s="347">
        <v>7161757.9433000004</v>
      </c>
      <c r="F2059" s="348">
        <v>665717.19629999995</v>
      </c>
      <c r="G2059" s="348">
        <v>887.65800000000002</v>
      </c>
      <c r="H2059" s="355">
        <f t="shared" si="5506"/>
        <v>1.5076471749983011</v>
      </c>
      <c r="I2059" s="356">
        <f t="shared" si="5507"/>
        <v>4.2261684621473981</v>
      </c>
      <c r="J2059" s="356">
        <f t="shared" si="5508"/>
        <v>0.20000000000663931</v>
      </c>
      <c r="K2059" s="356">
        <f t="shared" si="5509"/>
        <v>-6.7000000000007276</v>
      </c>
      <c r="L2059" s="356">
        <f t="shared" si="5510"/>
        <v>0.21537816785690017</v>
      </c>
      <c r="M2059" s="356">
        <f t="shared" si="5511"/>
        <v>2.8571428572377044E-2</v>
      </c>
      <c r="N2059" s="361" t="str">
        <f t="shared" si="5512"/>
        <v>OK</v>
      </c>
      <c r="O2059" s="361" t="str">
        <f t="shared" si="5513"/>
        <v>OK</v>
      </c>
      <c r="P2059" s="361" t="str">
        <f t="shared" si="5514"/>
        <v>COND. MIN.</v>
      </c>
      <c r="Q2059" s="361" t="str">
        <f t="shared" si="5340"/>
        <v>COND. MIN.</v>
      </c>
      <c r="R2059" s="625"/>
      <c r="S2059" s="625"/>
      <c r="T2059" s="625"/>
      <c r="U2059" s="625"/>
      <c r="V2059" s="356">
        <f t="shared" si="5341"/>
        <v>-1.8899999558925629</v>
      </c>
      <c r="W2059" s="356">
        <f t="shared" si="5342"/>
        <v>-3.7800000049173832</v>
      </c>
      <c r="X2059" s="361" t="str">
        <f t="shared" si="5515"/>
        <v>SUL</v>
      </c>
      <c r="Y2059" s="361" t="str">
        <f t="shared" si="5516"/>
        <v>OESTE</v>
      </c>
      <c r="Z2059" s="361" t="str">
        <f t="shared" si="5517"/>
        <v>SUDOESTE</v>
      </c>
      <c r="AA2059" s="358">
        <f t="shared" si="5346"/>
        <v>0.89361702127659559</v>
      </c>
      <c r="AB2059" s="359">
        <f t="shared" si="5518"/>
        <v>63.331339402645305</v>
      </c>
      <c r="AC2059" s="360"/>
    </row>
    <row r="2060" spans="1:29" ht="17.25" customHeight="1" x14ac:dyDescent="0.25">
      <c r="A2060" s="415" t="str">
        <f t="shared" si="5414"/>
        <v>MS 501</v>
      </c>
      <c r="B2060" s="661">
        <f t="shared" si="5519"/>
        <v>2</v>
      </c>
      <c r="C2060" s="661" t="str">
        <f t="shared" si="5520"/>
        <v>MS 501-2</v>
      </c>
      <c r="D2060" s="346">
        <f t="shared" si="5332"/>
        <v>42440</v>
      </c>
      <c r="E2060" s="347">
        <v>7161757.9447999997</v>
      </c>
      <c r="F2060" s="348">
        <v>665717.18909999996</v>
      </c>
      <c r="G2060" s="348">
        <v>887.65599999999995</v>
      </c>
      <c r="H2060" s="355">
        <f t="shared" si="5506"/>
        <v>0.73545902563660248</v>
      </c>
      <c r="I2060" s="356">
        <f t="shared" si="5507"/>
        <v>4.8246865310362361</v>
      </c>
      <c r="J2060" s="356">
        <f t="shared" si="5508"/>
        <v>-0.20000000000663931</v>
      </c>
      <c r="K2060" s="356">
        <f t="shared" si="5509"/>
        <v>-6.9000000000073669</v>
      </c>
      <c r="L2060" s="356">
        <f t="shared" si="5510"/>
        <v>0.10506557509094321</v>
      </c>
      <c r="M2060" s="356">
        <f t="shared" si="5511"/>
        <v>2.8571428572377044E-2</v>
      </c>
      <c r="N2060" s="361" t="str">
        <f t="shared" si="5512"/>
        <v>OK</v>
      </c>
      <c r="O2060" s="361" t="str">
        <f t="shared" si="5513"/>
        <v>OK</v>
      </c>
      <c r="P2060" s="361" t="str">
        <f t="shared" si="5514"/>
        <v>COND. MIN.</v>
      </c>
      <c r="Q2060" s="361" t="str">
        <f t="shared" si="5340"/>
        <v>COND. MIN.</v>
      </c>
      <c r="R2060" s="625"/>
      <c r="S2060" s="625"/>
      <c r="T2060" s="625"/>
      <c r="U2060" s="625"/>
      <c r="V2060" s="356">
        <f t="shared" si="5341"/>
        <v>-1.7400000244379044</v>
      </c>
      <c r="W2060" s="356">
        <f t="shared" si="5342"/>
        <v>-4.5000000041909516</v>
      </c>
      <c r="X2060" s="361" t="str">
        <f t="shared" si="5515"/>
        <v>SUL</v>
      </c>
      <c r="Y2060" s="361" t="str">
        <f t="shared" si="5516"/>
        <v>OESTE</v>
      </c>
      <c r="Z2060" s="361" t="str">
        <f t="shared" si="5517"/>
        <v>SUDOESTE</v>
      </c>
      <c r="AA2060" s="358">
        <f t="shared" si="5346"/>
        <v>0.93360995850622397</v>
      </c>
      <c r="AB2060" s="359">
        <f t="shared" si="5518"/>
        <v>69.004722077250719</v>
      </c>
      <c r="AC2060" s="360"/>
    </row>
    <row r="2061" spans="1:29" ht="17.25" customHeight="1" x14ac:dyDescent="0.25">
      <c r="A2061" s="415" t="str">
        <f t="shared" si="5414"/>
        <v>MS 501</v>
      </c>
      <c r="B2061" s="661">
        <f t="shared" si="5519"/>
        <v>3</v>
      </c>
      <c r="C2061" s="661" t="str">
        <f t="shared" si="5520"/>
        <v>MS 501-3</v>
      </c>
      <c r="D2061" s="346">
        <f t="shared" si="5332"/>
        <v>42447</v>
      </c>
      <c r="E2061" s="347">
        <v>7161757.9409999996</v>
      </c>
      <c r="F2061" s="348">
        <v>665717.18500000006</v>
      </c>
      <c r="G2061" s="348">
        <v>887.654</v>
      </c>
      <c r="H2061" s="355">
        <f t="shared" si="5506"/>
        <v>0.55901699166769681</v>
      </c>
      <c r="I2061" s="356">
        <f t="shared" si="5507"/>
        <v>5.348130521721985</v>
      </c>
      <c r="J2061" s="356">
        <f t="shared" si="5508"/>
        <v>-0.19999999999527063</v>
      </c>
      <c r="K2061" s="356">
        <f t="shared" si="5509"/>
        <v>-7.1000000000026375</v>
      </c>
      <c r="L2061" s="356">
        <f t="shared" si="5510"/>
        <v>7.9859570238242403E-2</v>
      </c>
      <c r="M2061" s="356">
        <f t="shared" si="5511"/>
        <v>2.8571428570752948E-2</v>
      </c>
      <c r="N2061" s="361" t="str">
        <f t="shared" si="5512"/>
        <v>OK</v>
      </c>
      <c r="O2061" s="361" t="str">
        <f t="shared" si="5513"/>
        <v>OK</v>
      </c>
      <c r="P2061" s="361" t="str">
        <f t="shared" si="5514"/>
        <v>COND. MIN.</v>
      </c>
      <c r="Q2061" s="361" t="str">
        <f t="shared" si="5340"/>
        <v>COND. MIN.</v>
      </c>
      <c r="R2061" s="625"/>
      <c r="S2061" s="625"/>
      <c r="T2061" s="625"/>
      <c r="U2061" s="625"/>
      <c r="V2061" s="356">
        <f t="shared" si="5341"/>
        <v>-2.1200000308454037</v>
      </c>
      <c r="W2061" s="356">
        <f t="shared" si="5342"/>
        <v>-4.9099999945610762</v>
      </c>
      <c r="X2061" s="361" t="str">
        <f t="shared" si="5515"/>
        <v>SUL</v>
      </c>
      <c r="Y2061" s="361" t="str">
        <f t="shared" si="5516"/>
        <v>OESTE</v>
      </c>
      <c r="Z2061" s="361" t="str">
        <f t="shared" si="5517"/>
        <v>SUDOESTE</v>
      </c>
      <c r="AA2061" s="358">
        <f t="shared" si="5346"/>
        <v>0.91775700934579452</v>
      </c>
      <c r="AB2061" s="359">
        <f t="shared" si="5518"/>
        <v>66.600343888793176</v>
      </c>
      <c r="AC2061" s="360"/>
    </row>
    <row r="2062" spans="1:29" ht="17.25" customHeight="1" x14ac:dyDescent="0.25">
      <c r="A2062" s="415" t="str">
        <f t="shared" si="5414"/>
        <v>MS 501</v>
      </c>
      <c r="B2062" s="661">
        <f t="shared" si="5519"/>
        <v>4</v>
      </c>
      <c r="C2062" s="661" t="str">
        <f t="shared" si="5520"/>
        <v>MS 501-4</v>
      </c>
      <c r="D2062" s="346">
        <f>D165</f>
        <v>42461</v>
      </c>
      <c r="E2062" s="347">
        <v>7161757.9362000003</v>
      </c>
      <c r="F2062" s="348">
        <v>665717.18339999998</v>
      </c>
      <c r="G2062" s="348">
        <v>887.65300000000002</v>
      </c>
      <c r="H2062" s="355">
        <f t="shared" si="5506"/>
        <v>0.50596436130594502</v>
      </c>
      <c r="I2062" s="356">
        <f t="shared" si="5507"/>
        <v>5.6977978041144262</v>
      </c>
      <c r="J2062" s="356">
        <f t="shared" si="5508"/>
        <v>-9.9999999997635314E-2</v>
      </c>
      <c r="K2062" s="356">
        <f t="shared" si="5509"/>
        <v>-7.2000000000002728</v>
      </c>
      <c r="L2062" s="356">
        <f t="shared" si="5510"/>
        <v>3.6140311521853215E-2</v>
      </c>
      <c r="M2062" s="356">
        <f t="shared" si="5511"/>
        <v>7.1428571426882369E-3</v>
      </c>
      <c r="N2062" s="361" t="str">
        <f t="shared" si="5512"/>
        <v>OK</v>
      </c>
      <c r="O2062" s="361" t="str">
        <f t="shared" si="5513"/>
        <v>OK</v>
      </c>
      <c r="P2062" s="361" t="str">
        <f t="shared" si="5514"/>
        <v>COND. MIN.</v>
      </c>
      <c r="Q2062" s="361" t="str">
        <f t="shared" si="5340"/>
        <v>COND. MIN.</v>
      </c>
      <c r="R2062" s="625"/>
      <c r="S2062" s="625"/>
      <c r="T2062" s="625"/>
      <c r="U2062" s="625"/>
      <c r="V2062" s="356">
        <f t="shared" si="5341"/>
        <v>-2.5999999605119228</v>
      </c>
      <c r="W2062" s="356">
        <f t="shared" si="5342"/>
        <v>-5.0700000021606684</v>
      </c>
      <c r="X2062" s="361" t="str">
        <f t="shared" si="5515"/>
        <v>SUL</v>
      </c>
      <c r="Y2062" s="361" t="str">
        <f t="shared" si="5516"/>
        <v>OESTE</v>
      </c>
      <c r="Z2062" s="361" t="str">
        <f t="shared" si="5517"/>
        <v>SUDOESTE</v>
      </c>
      <c r="AA2062" s="358">
        <f t="shared" si="5346"/>
        <v>0.88947368421052631</v>
      </c>
      <c r="AB2062" s="359">
        <f t="shared" si="5518"/>
        <v>62.807184618986994</v>
      </c>
      <c r="AC2062" s="360"/>
    </row>
    <row r="2063" spans="1:29" ht="17.25" customHeight="1" x14ac:dyDescent="0.25">
      <c r="A2063" s="416"/>
      <c r="B2063" s="662"/>
      <c r="C2063" s="662"/>
      <c r="D2063" s="393"/>
      <c r="E2063" s="381"/>
      <c r="F2063" s="382"/>
      <c r="G2063" s="382"/>
      <c r="H2063" s="439"/>
      <c r="I2063" s="383"/>
      <c r="J2063" s="383"/>
      <c r="K2063" s="383"/>
      <c r="L2063" s="383"/>
      <c r="M2063" s="383"/>
      <c r="N2063" s="384"/>
      <c r="O2063" s="384"/>
      <c r="P2063" s="384"/>
      <c r="Q2063" s="384"/>
      <c r="R2063" s="354"/>
      <c r="S2063" s="354"/>
      <c r="T2063" s="354"/>
      <c r="U2063" s="354"/>
      <c r="V2063" s="383"/>
      <c r="W2063" s="383"/>
      <c r="X2063" s="384"/>
      <c r="Y2063" s="384"/>
      <c r="Z2063" s="384"/>
      <c r="AA2063" s="383"/>
      <c r="AB2063" s="435"/>
      <c r="AC2063" s="451"/>
    </row>
    <row r="2064" spans="1:29" ht="17.25" customHeight="1" x14ac:dyDescent="0.25">
      <c r="A2064" s="415" t="s">
        <v>390</v>
      </c>
      <c r="B2064" s="662"/>
      <c r="C2064" s="662"/>
      <c r="D2064" s="346">
        <f>D167</f>
        <v>42468</v>
      </c>
      <c r="E2064" s="347">
        <v>7161758.1765999999</v>
      </c>
      <c r="F2064" s="347">
        <v>665717.30929999996</v>
      </c>
      <c r="G2064" s="347">
        <v>887.56299999999999</v>
      </c>
      <c r="H2064" s="349"/>
      <c r="I2064" s="349"/>
      <c r="J2064" s="349"/>
      <c r="K2064" s="349"/>
      <c r="L2064" s="349"/>
      <c r="M2064" s="349"/>
      <c r="N2064" s="349"/>
      <c r="O2064" s="349"/>
      <c r="P2064" s="349"/>
      <c r="Q2064" s="349"/>
      <c r="R2064" s="354"/>
      <c r="S2064" s="354"/>
      <c r="T2064" s="354"/>
      <c r="U2064" s="354"/>
      <c r="V2064" s="383"/>
      <c r="W2064" s="383"/>
      <c r="X2064" s="384"/>
      <c r="Y2064" s="384"/>
      <c r="Z2064" s="384"/>
      <c r="AA2064" s="383"/>
      <c r="AB2064" s="435"/>
      <c r="AC2064" s="451"/>
    </row>
    <row r="2065" spans="1:29" ht="17.25" customHeight="1" x14ac:dyDescent="0.25">
      <c r="A2065" s="415" t="str">
        <f t="shared" si="5414"/>
        <v>MS 501 A</v>
      </c>
      <c r="B2065" s="662"/>
      <c r="C2065" s="662"/>
      <c r="D2065" s="346">
        <f>D168</f>
        <v>42475</v>
      </c>
      <c r="E2065" s="622">
        <v>7161758.1807000004</v>
      </c>
      <c r="F2065" s="622">
        <v>665717.30759999994</v>
      </c>
      <c r="G2065" s="631">
        <v>887.56399999999996</v>
      </c>
      <c r="H2065" s="355">
        <f t="shared" si="5506"/>
        <v>0.44384686616002905</v>
      </c>
      <c r="I2065" s="356">
        <f>SQRT((E2065-$E$2064)^2+(F2065-$F$2064)^2)*100</f>
        <v>0.44384686616002905</v>
      </c>
      <c r="J2065" s="356">
        <f t="shared" si="5508"/>
        <v>9.9999999997635314E-2</v>
      </c>
      <c r="K2065" s="356">
        <f>(G2065-$G$2064)*100</f>
        <v>9.9999999997635314E-2</v>
      </c>
      <c r="L2065" s="356">
        <f t="shared" si="5510"/>
        <v>6.3406695165718438E-2</v>
      </c>
      <c r="M2065" s="356">
        <f t="shared" si="5511"/>
        <v>1.4285714285376474E-2</v>
      </c>
      <c r="N2065" s="361" t="str">
        <f t="shared" si="5512"/>
        <v>OK</v>
      </c>
      <c r="O2065" s="361" t="str">
        <f t="shared" si="5513"/>
        <v>OK</v>
      </c>
      <c r="P2065" s="361" t="str">
        <f t="shared" si="5514"/>
        <v>COND. MIN.</v>
      </c>
      <c r="Q2065" s="361" t="str">
        <f t="shared" ref="Q2065:Q2095" si="5521">IF(M2065&lt;=2,"COND. MIN.",IF(AND(2&lt;M2065, M2065&lt;=4),"ATENÇÃO",IF(AND(4&lt;M2065, M2065&lt;=10),"ALERTA","INTERVENÇÃO")))</f>
        <v>COND. MIN.</v>
      </c>
      <c r="R2065" s="625"/>
      <c r="S2065" s="625"/>
      <c r="T2065" s="625"/>
      <c r="U2065" s="625"/>
      <c r="V2065" s="356">
        <f>(E2065-$E$2064)*100</f>
        <v>0.41000004857778549</v>
      </c>
      <c r="W2065" s="356">
        <f>(F2065-$F$2064)*100</f>
        <v>-0.17000000225380063</v>
      </c>
      <c r="X2065" s="361" t="str">
        <f t="shared" si="5515"/>
        <v>NORTE</v>
      </c>
      <c r="Y2065" s="361" t="str">
        <f t="shared" si="5516"/>
        <v>OESTE</v>
      </c>
      <c r="Z2065" s="361" t="str">
        <f t="shared" si="5517"/>
        <v>NOROESTE</v>
      </c>
      <c r="AA2065" s="358">
        <f t="shared" ref="AA2065:AA2095" si="5522">ABS(ROUND(W2065,2)/ROUND(I2065,2))</f>
        <v>0.38636363636363641</v>
      </c>
      <c r="AB2065" s="359">
        <f t="shared" ref="AB2065" si="5523">DEGREES(ASIN(AA2065))</f>
        <v>22.728422597513159</v>
      </c>
      <c r="AC2065" s="678" t="s">
        <v>408</v>
      </c>
    </row>
    <row r="2066" spans="1:29" ht="17.25" customHeight="1" x14ac:dyDescent="0.25">
      <c r="A2066" s="415" t="str">
        <f t="shared" si="5414"/>
        <v>MS 501 A</v>
      </c>
      <c r="B2066" s="662"/>
      <c r="C2066" s="662"/>
      <c r="D2066" s="346">
        <f>D169</f>
        <v>42482</v>
      </c>
      <c r="E2066" s="622">
        <v>7161758.1869999999</v>
      </c>
      <c r="F2066" s="622">
        <v>665717.28929999995</v>
      </c>
      <c r="G2066" s="631">
        <v>887.55799999999999</v>
      </c>
      <c r="H2066" s="355">
        <f t="shared" ref="H2066:H2095" si="5524">SQRT((E2066-E2065)^2+(F2066-F2065)^2)*100</f>
        <v>1.9354069186937668</v>
      </c>
      <c r="I2066" s="356">
        <f t="shared" ref="I2066:I2095" si="5525">SQRT((E2066-$E$2064)^2+(F2066-$F$2064)^2)*100</f>
        <v>2.2542404515356207</v>
      </c>
      <c r="J2066" s="356">
        <f t="shared" ref="J2066:J2095" si="5526">(G2066-G2065)*100</f>
        <v>-0.59999999999718057</v>
      </c>
      <c r="K2066" s="356">
        <f t="shared" ref="K2066:K2095" si="5527">(G2066-$G$2064)*100</f>
        <v>-0.49999999999954525</v>
      </c>
      <c r="L2066" s="356">
        <f t="shared" ref="L2066:L2095" si="5528">H2066/(D2066-D2065)</f>
        <v>0.2764867026705381</v>
      </c>
      <c r="M2066" s="356">
        <f t="shared" ref="M2066:M2095" si="5529">ABS(J2066/(D2066-D2065))</f>
        <v>8.571428571388294E-2</v>
      </c>
      <c r="N2066" s="361" t="str">
        <f t="shared" ref="N2066:N2095" si="5530">IF(L2066&lt;=0.25,"OK",IF(AND(0.25&lt;L2066,L2066&lt;=1),"ATENÇÃO",IF(AND(1&lt;L2066,L2066&lt;=4),"ALERTA",IF(AND(4&lt;L2066,L2066&lt;=14),"INTERVENÇÃO","PARALISAÇÃO"))))</f>
        <v>ATENÇÃO</v>
      </c>
      <c r="O2066" s="361" t="str">
        <f t="shared" ref="O2066:O2095" si="5531">IF(M2066&lt;=0.25,"OK",IF(AND(0.25&lt;M2066,M2066&lt;=1),"ATENÇÃO",IF(AND(1&lt;M2066,M2066&lt;=4),"ALERTA",IF(AND(4&lt;M2066,M2066&lt;=14),"INTERVENÇÃO","PARALISAÇÃO"))))</f>
        <v>OK</v>
      </c>
      <c r="P2066" s="361" t="str">
        <f t="shared" ref="P2066:P2095" si="5532">IF(L2066&lt;=1,"COND. MIN.",IF(AND(1&lt;L2066, L2066&lt;=2),"ATENÇÃO",IF(AND(2&lt;L2066,L2066&lt;=5),"ALERTA","INTERVENÇÃO")))</f>
        <v>COND. MIN.</v>
      </c>
      <c r="Q2066" s="361" t="str">
        <f t="shared" si="5521"/>
        <v>COND. MIN.</v>
      </c>
      <c r="R2066" s="625"/>
      <c r="S2066" s="625"/>
      <c r="T2066" s="625"/>
      <c r="U2066" s="625"/>
      <c r="V2066" s="356">
        <f t="shared" ref="V2066:V2095" si="5533">(E2066-$E$2064)*100</f>
        <v>1.0400000028312206</v>
      </c>
      <c r="W2066" s="356">
        <f t="shared" ref="W2066:W2095" si="5534">(F2066-$F$2064)*100</f>
        <v>-2.0000000018626451</v>
      </c>
      <c r="X2066" s="361" t="str">
        <f t="shared" ref="X2066:X2095" si="5535">IF(V2066&gt;0,"NORTE","SUL")</f>
        <v>NORTE</v>
      </c>
      <c r="Y2066" s="361" t="str">
        <f t="shared" ref="Y2066:Y2095" si="5536">IF(W2066&gt;0,"LESTE","OESTE")</f>
        <v>OESTE</v>
      </c>
      <c r="Z2066" s="361" t="str">
        <f t="shared" ref="Z2066:Z2095" si="5537">IF(AND(X2066="SUL", Y2066="LESTE"),"SUDESTE", IF(AND(X2066="SUL", Y2066="OESTE"), "SUDOESTE", IF(AND(X2066="NORTE", Y2066="LESTE"), "NORDESTE", "NOROESTE")))</f>
        <v>NOROESTE</v>
      </c>
      <c r="AA2066" s="358">
        <f t="shared" si="5522"/>
        <v>0.88888888888888884</v>
      </c>
      <c r="AB2066" s="359">
        <f t="shared" ref="AB2066:AB2095" si="5538">DEGREES(ASIN(AA2066))</f>
        <v>62.733955549267172</v>
      </c>
      <c r="AC2066" s="360"/>
    </row>
    <row r="2067" spans="1:29" ht="17.25" customHeight="1" x14ac:dyDescent="0.25">
      <c r="A2067" s="415" t="str">
        <f t="shared" si="5414"/>
        <v>MS 501 A</v>
      </c>
      <c r="B2067" s="662"/>
      <c r="C2067" s="662"/>
      <c r="D2067" s="633">
        <v>42496</v>
      </c>
      <c r="E2067" s="635">
        <v>7161758.1748000002</v>
      </c>
      <c r="F2067" s="635">
        <v>665717.30070000002</v>
      </c>
      <c r="G2067" s="623">
        <v>887.55399999999997</v>
      </c>
      <c r="H2067" s="355">
        <f t="shared" si="5524"/>
        <v>1.6697305051527465</v>
      </c>
      <c r="I2067" s="356">
        <f t="shared" si="5525"/>
        <v>0.87863529445923649</v>
      </c>
      <c r="J2067" s="356">
        <f t="shared" si="5526"/>
        <v>-0.40000000000190994</v>
      </c>
      <c r="K2067" s="356">
        <f t="shared" si="5527"/>
        <v>-0.90000000000145519</v>
      </c>
      <c r="L2067" s="356">
        <f t="shared" si="5528"/>
        <v>0.1192664646537676</v>
      </c>
      <c r="M2067" s="356">
        <f t="shared" si="5529"/>
        <v>2.8571428571564996E-2</v>
      </c>
      <c r="N2067" s="361" t="str">
        <f t="shared" si="5530"/>
        <v>OK</v>
      </c>
      <c r="O2067" s="361" t="str">
        <f t="shared" si="5531"/>
        <v>OK</v>
      </c>
      <c r="P2067" s="361" t="str">
        <f t="shared" si="5532"/>
        <v>COND. MIN.</v>
      </c>
      <c r="Q2067" s="361" t="str">
        <f t="shared" si="5521"/>
        <v>COND. MIN.</v>
      </c>
      <c r="R2067" s="625"/>
      <c r="S2067" s="625"/>
      <c r="T2067" s="625"/>
      <c r="U2067" s="625"/>
      <c r="V2067" s="356">
        <f t="shared" si="5533"/>
        <v>-0.17999997362494469</v>
      </c>
      <c r="W2067" s="356">
        <f t="shared" si="5534"/>
        <v>-0.85999999428167939</v>
      </c>
      <c r="X2067" s="361" t="str">
        <f t="shared" si="5535"/>
        <v>SUL</v>
      </c>
      <c r="Y2067" s="361" t="str">
        <f t="shared" si="5536"/>
        <v>OESTE</v>
      </c>
      <c r="Z2067" s="361" t="str">
        <f t="shared" si="5537"/>
        <v>SUDOESTE</v>
      </c>
      <c r="AA2067" s="358">
        <f t="shared" si="5522"/>
        <v>0.97727272727272729</v>
      </c>
      <c r="AB2067" s="359">
        <f t="shared" si="5538"/>
        <v>77.761244232057905</v>
      </c>
      <c r="AC2067" s="360"/>
    </row>
    <row r="2068" spans="1:29" ht="17.25" customHeight="1" x14ac:dyDescent="0.25">
      <c r="A2068" s="415" t="str">
        <f t="shared" si="5414"/>
        <v>MS 501 A</v>
      </c>
      <c r="B2068" s="662"/>
      <c r="C2068" s="662"/>
      <c r="D2068" s="346"/>
      <c r="E2068" s="347"/>
      <c r="F2068" s="348"/>
      <c r="G2068" s="348"/>
      <c r="H2068" s="355">
        <f t="shared" si="5524"/>
        <v>719263231.91698003</v>
      </c>
      <c r="I2068" s="356">
        <f t="shared" si="5525"/>
        <v>719263232.17580497</v>
      </c>
      <c r="J2068" s="356">
        <f t="shared" si="5526"/>
        <v>-88755.4</v>
      </c>
      <c r="K2068" s="356">
        <f t="shared" si="5527"/>
        <v>-88756.3</v>
      </c>
      <c r="L2068" s="356">
        <f t="shared" si="5528"/>
        <v>-16925.433732986163</v>
      </c>
      <c r="M2068" s="356">
        <f t="shared" si="5529"/>
        <v>2.088558923192771</v>
      </c>
      <c r="N2068" s="361" t="str">
        <f t="shared" si="5530"/>
        <v>OK</v>
      </c>
      <c r="O2068" s="361" t="str">
        <f t="shared" si="5531"/>
        <v>ALERTA</v>
      </c>
      <c r="P2068" s="361" t="str">
        <f t="shared" si="5532"/>
        <v>COND. MIN.</v>
      </c>
      <c r="Q2068" s="361" t="str">
        <f t="shared" si="5521"/>
        <v>ATENÇÃO</v>
      </c>
      <c r="R2068" s="625"/>
      <c r="S2068" s="625"/>
      <c r="T2068" s="625"/>
      <c r="U2068" s="625"/>
      <c r="V2068" s="356">
        <f t="shared" si="5533"/>
        <v>-716175817.65999997</v>
      </c>
      <c r="W2068" s="356">
        <f t="shared" si="5534"/>
        <v>-66571730.93</v>
      </c>
      <c r="X2068" s="361" t="str">
        <f t="shared" si="5535"/>
        <v>SUL</v>
      </c>
      <c r="Y2068" s="361" t="str">
        <f t="shared" si="5536"/>
        <v>OESTE</v>
      </c>
      <c r="Z2068" s="361" t="str">
        <f t="shared" si="5537"/>
        <v>SUDOESTE</v>
      </c>
      <c r="AA2068" s="358">
        <f t="shared" si="5522"/>
        <v>9.2555448341532939E-2</v>
      </c>
      <c r="AB2068" s="359">
        <f t="shared" si="5538"/>
        <v>5.3106373180956954</v>
      </c>
      <c r="AC2068" s="360"/>
    </row>
    <row r="2069" spans="1:29" ht="17.25" customHeight="1" x14ac:dyDescent="0.25">
      <c r="A2069" s="415" t="str">
        <f t="shared" si="5414"/>
        <v>MS 501 A</v>
      </c>
      <c r="B2069" s="662"/>
      <c r="C2069" s="662"/>
      <c r="D2069" s="346"/>
      <c r="E2069" s="347"/>
      <c r="F2069" s="348"/>
      <c r="G2069" s="348"/>
      <c r="H2069" s="355">
        <f t="shared" si="5524"/>
        <v>0</v>
      </c>
      <c r="I2069" s="356">
        <f t="shared" si="5525"/>
        <v>719263232.17580497</v>
      </c>
      <c r="J2069" s="356">
        <f t="shared" si="5526"/>
        <v>0</v>
      </c>
      <c r="K2069" s="356">
        <f t="shared" si="5527"/>
        <v>-88756.3</v>
      </c>
      <c r="L2069" s="356" t="e">
        <f t="shared" si="5528"/>
        <v>#DIV/0!</v>
      </c>
      <c r="M2069" s="356" t="e">
        <f t="shared" si="5529"/>
        <v>#DIV/0!</v>
      </c>
      <c r="N2069" s="361" t="e">
        <f t="shared" si="5530"/>
        <v>#DIV/0!</v>
      </c>
      <c r="O2069" s="361" t="e">
        <f t="shared" si="5531"/>
        <v>#DIV/0!</v>
      </c>
      <c r="P2069" s="361" t="e">
        <f t="shared" si="5532"/>
        <v>#DIV/0!</v>
      </c>
      <c r="Q2069" s="361" t="e">
        <f t="shared" si="5521"/>
        <v>#DIV/0!</v>
      </c>
      <c r="R2069" s="625"/>
      <c r="S2069" s="625"/>
      <c r="T2069" s="625"/>
      <c r="U2069" s="625"/>
      <c r="V2069" s="356">
        <f t="shared" si="5533"/>
        <v>-716175817.65999997</v>
      </c>
      <c r="W2069" s="356">
        <f t="shared" si="5534"/>
        <v>-66571730.93</v>
      </c>
      <c r="X2069" s="361" t="str">
        <f t="shared" si="5535"/>
        <v>SUL</v>
      </c>
      <c r="Y2069" s="361" t="str">
        <f t="shared" si="5536"/>
        <v>OESTE</v>
      </c>
      <c r="Z2069" s="361" t="str">
        <f t="shared" si="5537"/>
        <v>SUDOESTE</v>
      </c>
      <c r="AA2069" s="358">
        <f t="shared" si="5522"/>
        <v>9.2555448341532939E-2</v>
      </c>
      <c r="AB2069" s="359">
        <f t="shared" si="5538"/>
        <v>5.3106373180956954</v>
      </c>
      <c r="AC2069" s="360"/>
    </row>
    <row r="2070" spans="1:29" ht="17.25" customHeight="1" x14ac:dyDescent="0.25">
      <c r="A2070" s="415" t="str">
        <f t="shared" si="5414"/>
        <v>MS 501 A</v>
      </c>
      <c r="B2070" s="662"/>
      <c r="C2070" s="662"/>
      <c r="D2070" s="346"/>
      <c r="E2070" s="347"/>
      <c r="F2070" s="348"/>
      <c r="G2070" s="348"/>
      <c r="H2070" s="355">
        <f t="shared" si="5524"/>
        <v>0</v>
      </c>
      <c r="I2070" s="356">
        <f t="shared" si="5525"/>
        <v>719263232.17580497</v>
      </c>
      <c r="J2070" s="356">
        <f t="shared" si="5526"/>
        <v>0</v>
      </c>
      <c r="K2070" s="356">
        <f t="shared" si="5527"/>
        <v>-88756.3</v>
      </c>
      <c r="L2070" s="356" t="e">
        <f t="shared" si="5528"/>
        <v>#DIV/0!</v>
      </c>
      <c r="M2070" s="356" t="e">
        <f t="shared" si="5529"/>
        <v>#DIV/0!</v>
      </c>
      <c r="N2070" s="361" t="e">
        <f t="shared" si="5530"/>
        <v>#DIV/0!</v>
      </c>
      <c r="O2070" s="361" t="e">
        <f t="shared" si="5531"/>
        <v>#DIV/0!</v>
      </c>
      <c r="P2070" s="361" t="e">
        <f t="shared" si="5532"/>
        <v>#DIV/0!</v>
      </c>
      <c r="Q2070" s="361" t="e">
        <f t="shared" si="5521"/>
        <v>#DIV/0!</v>
      </c>
      <c r="R2070" s="625"/>
      <c r="S2070" s="625"/>
      <c r="T2070" s="625"/>
      <c r="U2070" s="625"/>
      <c r="V2070" s="356">
        <f t="shared" si="5533"/>
        <v>-716175817.65999997</v>
      </c>
      <c r="W2070" s="356">
        <f t="shared" si="5534"/>
        <v>-66571730.93</v>
      </c>
      <c r="X2070" s="361" t="str">
        <f t="shared" si="5535"/>
        <v>SUL</v>
      </c>
      <c r="Y2070" s="361" t="str">
        <f t="shared" si="5536"/>
        <v>OESTE</v>
      </c>
      <c r="Z2070" s="361" t="str">
        <f t="shared" si="5537"/>
        <v>SUDOESTE</v>
      </c>
      <c r="AA2070" s="358">
        <f t="shared" si="5522"/>
        <v>9.2555448341532939E-2</v>
      </c>
      <c r="AB2070" s="359">
        <f t="shared" si="5538"/>
        <v>5.3106373180956954</v>
      </c>
      <c r="AC2070" s="360"/>
    </row>
    <row r="2071" spans="1:29" ht="17.25" customHeight="1" x14ac:dyDescent="0.25">
      <c r="A2071" s="415" t="str">
        <f t="shared" si="5414"/>
        <v>MS 501 A</v>
      </c>
      <c r="B2071" s="662"/>
      <c r="C2071" s="662"/>
      <c r="D2071" s="346"/>
      <c r="E2071" s="347"/>
      <c r="F2071" s="348"/>
      <c r="G2071" s="348"/>
      <c r="H2071" s="355">
        <f t="shared" si="5524"/>
        <v>0</v>
      </c>
      <c r="I2071" s="356">
        <f t="shared" si="5525"/>
        <v>719263232.17580497</v>
      </c>
      <c r="J2071" s="356">
        <f t="shared" si="5526"/>
        <v>0</v>
      </c>
      <c r="K2071" s="356">
        <f t="shared" si="5527"/>
        <v>-88756.3</v>
      </c>
      <c r="L2071" s="356" t="e">
        <f t="shared" si="5528"/>
        <v>#DIV/0!</v>
      </c>
      <c r="M2071" s="356" t="e">
        <f t="shared" si="5529"/>
        <v>#DIV/0!</v>
      </c>
      <c r="N2071" s="361" t="e">
        <f t="shared" si="5530"/>
        <v>#DIV/0!</v>
      </c>
      <c r="O2071" s="361" t="e">
        <f t="shared" si="5531"/>
        <v>#DIV/0!</v>
      </c>
      <c r="P2071" s="361" t="e">
        <f t="shared" si="5532"/>
        <v>#DIV/0!</v>
      </c>
      <c r="Q2071" s="361" t="e">
        <f t="shared" si="5521"/>
        <v>#DIV/0!</v>
      </c>
      <c r="R2071" s="625"/>
      <c r="S2071" s="625"/>
      <c r="T2071" s="625"/>
      <c r="U2071" s="625"/>
      <c r="V2071" s="356">
        <f t="shared" si="5533"/>
        <v>-716175817.65999997</v>
      </c>
      <c r="W2071" s="356">
        <f t="shared" si="5534"/>
        <v>-66571730.93</v>
      </c>
      <c r="X2071" s="361" t="str">
        <f t="shared" si="5535"/>
        <v>SUL</v>
      </c>
      <c r="Y2071" s="361" t="str">
        <f t="shared" si="5536"/>
        <v>OESTE</v>
      </c>
      <c r="Z2071" s="361" t="str">
        <f t="shared" si="5537"/>
        <v>SUDOESTE</v>
      </c>
      <c r="AA2071" s="358">
        <f t="shared" si="5522"/>
        <v>9.2555448341532939E-2</v>
      </c>
      <c r="AB2071" s="359">
        <f t="shared" si="5538"/>
        <v>5.3106373180956954</v>
      </c>
      <c r="AC2071" s="360"/>
    </row>
    <row r="2072" spans="1:29" ht="17.25" customHeight="1" x14ac:dyDescent="0.25">
      <c r="A2072" s="415" t="str">
        <f t="shared" si="5414"/>
        <v>MS 501 A</v>
      </c>
      <c r="B2072" s="662"/>
      <c r="C2072" s="662"/>
      <c r="D2072" s="346"/>
      <c r="E2072" s="347"/>
      <c r="F2072" s="348"/>
      <c r="G2072" s="348"/>
      <c r="H2072" s="355">
        <f t="shared" si="5524"/>
        <v>0</v>
      </c>
      <c r="I2072" s="356">
        <f t="shared" si="5525"/>
        <v>719263232.17580497</v>
      </c>
      <c r="J2072" s="356">
        <f t="shared" si="5526"/>
        <v>0</v>
      </c>
      <c r="K2072" s="356">
        <f t="shared" si="5527"/>
        <v>-88756.3</v>
      </c>
      <c r="L2072" s="356" t="e">
        <f t="shared" si="5528"/>
        <v>#DIV/0!</v>
      </c>
      <c r="M2072" s="356" t="e">
        <f t="shared" si="5529"/>
        <v>#DIV/0!</v>
      </c>
      <c r="N2072" s="361" t="e">
        <f t="shared" si="5530"/>
        <v>#DIV/0!</v>
      </c>
      <c r="O2072" s="361" t="e">
        <f t="shared" si="5531"/>
        <v>#DIV/0!</v>
      </c>
      <c r="P2072" s="361" t="e">
        <f t="shared" si="5532"/>
        <v>#DIV/0!</v>
      </c>
      <c r="Q2072" s="361" t="e">
        <f t="shared" si="5521"/>
        <v>#DIV/0!</v>
      </c>
      <c r="R2072" s="625"/>
      <c r="S2072" s="625"/>
      <c r="T2072" s="625"/>
      <c r="U2072" s="625"/>
      <c r="V2072" s="356">
        <f t="shared" si="5533"/>
        <v>-716175817.65999997</v>
      </c>
      <c r="W2072" s="356">
        <f t="shared" si="5534"/>
        <v>-66571730.93</v>
      </c>
      <c r="X2072" s="361" t="str">
        <f t="shared" si="5535"/>
        <v>SUL</v>
      </c>
      <c r="Y2072" s="361" t="str">
        <f t="shared" si="5536"/>
        <v>OESTE</v>
      </c>
      <c r="Z2072" s="361" t="str">
        <f t="shared" si="5537"/>
        <v>SUDOESTE</v>
      </c>
      <c r="AA2072" s="358">
        <f t="shared" si="5522"/>
        <v>9.2555448341532939E-2</v>
      </c>
      <c r="AB2072" s="359">
        <f t="shared" si="5538"/>
        <v>5.3106373180956954</v>
      </c>
      <c r="AC2072" s="360"/>
    </row>
    <row r="2073" spans="1:29" ht="17.25" customHeight="1" x14ac:dyDescent="0.25">
      <c r="A2073" s="415" t="str">
        <f t="shared" si="5414"/>
        <v>MS 501 A</v>
      </c>
      <c r="B2073" s="662"/>
      <c r="C2073" s="662"/>
      <c r="D2073" s="346"/>
      <c r="E2073" s="347"/>
      <c r="F2073" s="348"/>
      <c r="G2073" s="348"/>
      <c r="H2073" s="355">
        <f t="shared" si="5524"/>
        <v>0</v>
      </c>
      <c r="I2073" s="356">
        <f t="shared" si="5525"/>
        <v>719263232.17580497</v>
      </c>
      <c r="J2073" s="356">
        <f t="shared" si="5526"/>
        <v>0</v>
      </c>
      <c r="K2073" s="356">
        <f t="shared" si="5527"/>
        <v>-88756.3</v>
      </c>
      <c r="L2073" s="356" t="e">
        <f t="shared" si="5528"/>
        <v>#DIV/0!</v>
      </c>
      <c r="M2073" s="356" t="e">
        <f t="shared" si="5529"/>
        <v>#DIV/0!</v>
      </c>
      <c r="N2073" s="361" t="e">
        <f t="shared" si="5530"/>
        <v>#DIV/0!</v>
      </c>
      <c r="O2073" s="361" t="e">
        <f t="shared" si="5531"/>
        <v>#DIV/0!</v>
      </c>
      <c r="P2073" s="361" t="e">
        <f t="shared" si="5532"/>
        <v>#DIV/0!</v>
      </c>
      <c r="Q2073" s="361" t="e">
        <f t="shared" si="5521"/>
        <v>#DIV/0!</v>
      </c>
      <c r="R2073" s="625"/>
      <c r="S2073" s="625"/>
      <c r="T2073" s="625"/>
      <c r="U2073" s="625"/>
      <c r="V2073" s="356">
        <f t="shared" si="5533"/>
        <v>-716175817.65999997</v>
      </c>
      <c r="W2073" s="356">
        <f t="shared" si="5534"/>
        <v>-66571730.93</v>
      </c>
      <c r="X2073" s="361" t="str">
        <f t="shared" si="5535"/>
        <v>SUL</v>
      </c>
      <c r="Y2073" s="361" t="str">
        <f t="shared" si="5536"/>
        <v>OESTE</v>
      </c>
      <c r="Z2073" s="361" t="str">
        <f t="shared" si="5537"/>
        <v>SUDOESTE</v>
      </c>
      <c r="AA2073" s="358">
        <f t="shared" si="5522"/>
        <v>9.2555448341532939E-2</v>
      </c>
      <c r="AB2073" s="359">
        <f t="shared" si="5538"/>
        <v>5.3106373180956954</v>
      </c>
      <c r="AC2073" s="360"/>
    </row>
    <row r="2074" spans="1:29" ht="17.25" customHeight="1" x14ac:dyDescent="0.25">
      <c r="A2074" s="415" t="str">
        <f t="shared" si="5414"/>
        <v>MS 501 A</v>
      </c>
      <c r="B2074" s="662"/>
      <c r="C2074" s="662"/>
      <c r="D2074" s="346"/>
      <c r="E2074" s="347"/>
      <c r="F2074" s="348"/>
      <c r="G2074" s="348"/>
      <c r="H2074" s="355">
        <f t="shared" si="5524"/>
        <v>0</v>
      </c>
      <c r="I2074" s="356">
        <f t="shared" si="5525"/>
        <v>719263232.17580497</v>
      </c>
      <c r="J2074" s="356">
        <f t="shared" si="5526"/>
        <v>0</v>
      </c>
      <c r="K2074" s="356">
        <f t="shared" si="5527"/>
        <v>-88756.3</v>
      </c>
      <c r="L2074" s="356" t="e">
        <f t="shared" si="5528"/>
        <v>#DIV/0!</v>
      </c>
      <c r="M2074" s="356" t="e">
        <f t="shared" si="5529"/>
        <v>#DIV/0!</v>
      </c>
      <c r="N2074" s="361" t="e">
        <f t="shared" si="5530"/>
        <v>#DIV/0!</v>
      </c>
      <c r="O2074" s="361" t="e">
        <f t="shared" si="5531"/>
        <v>#DIV/0!</v>
      </c>
      <c r="P2074" s="361" t="e">
        <f t="shared" si="5532"/>
        <v>#DIV/0!</v>
      </c>
      <c r="Q2074" s="361" t="e">
        <f t="shared" si="5521"/>
        <v>#DIV/0!</v>
      </c>
      <c r="R2074" s="625"/>
      <c r="S2074" s="625"/>
      <c r="T2074" s="625"/>
      <c r="U2074" s="625"/>
      <c r="V2074" s="356">
        <f t="shared" si="5533"/>
        <v>-716175817.65999997</v>
      </c>
      <c r="W2074" s="356">
        <f t="shared" si="5534"/>
        <v>-66571730.93</v>
      </c>
      <c r="X2074" s="361" t="str">
        <f t="shared" si="5535"/>
        <v>SUL</v>
      </c>
      <c r="Y2074" s="361" t="str">
        <f t="shared" si="5536"/>
        <v>OESTE</v>
      </c>
      <c r="Z2074" s="361" t="str">
        <f t="shared" si="5537"/>
        <v>SUDOESTE</v>
      </c>
      <c r="AA2074" s="358">
        <f t="shared" si="5522"/>
        <v>9.2555448341532939E-2</v>
      </c>
      <c r="AB2074" s="359">
        <f t="shared" si="5538"/>
        <v>5.3106373180956954</v>
      </c>
      <c r="AC2074" s="360"/>
    </row>
    <row r="2075" spans="1:29" ht="17.25" customHeight="1" x14ac:dyDescent="0.25">
      <c r="A2075" s="415" t="str">
        <f t="shared" si="5414"/>
        <v>MS 501 A</v>
      </c>
      <c r="B2075" s="662"/>
      <c r="C2075" s="662"/>
      <c r="D2075" s="346"/>
      <c r="E2075" s="347"/>
      <c r="F2075" s="348"/>
      <c r="G2075" s="348"/>
      <c r="H2075" s="355">
        <f t="shared" si="5524"/>
        <v>0</v>
      </c>
      <c r="I2075" s="356">
        <f t="shared" si="5525"/>
        <v>719263232.17580497</v>
      </c>
      <c r="J2075" s="356">
        <f t="shared" si="5526"/>
        <v>0</v>
      </c>
      <c r="K2075" s="356">
        <f t="shared" si="5527"/>
        <v>-88756.3</v>
      </c>
      <c r="L2075" s="356" t="e">
        <f t="shared" si="5528"/>
        <v>#DIV/0!</v>
      </c>
      <c r="M2075" s="356" t="e">
        <f t="shared" si="5529"/>
        <v>#DIV/0!</v>
      </c>
      <c r="N2075" s="361" t="e">
        <f t="shared" si="5530"/>
        <v>#DIV/0!</v>
      </c>
      <c r="O2075" s="361" t="e">
        <f t="shared" si="5531"/>
        <v>#DIV/0!</v>
      </c>
      <c r="P2075" s="361" t="e">
        <f t="shared" si="5532"/>
        <v>#DIV/0!</v>
      </c>
      <c r="Q2075" s="361" t="e">
        <f t="shared" si="5521"/>
        <v>#DIV/0!</v>
      </c>
      <c r="R2075" s="625"/>
      <c r="S2075" s="625"/>
      <c r="T2075" s="625"/>
      <c r="U2075" s="625"/>
      <c r="V2075" s="356">
        <f t="shared" si="5533"/>
        <v>-716175817.65999997</v>
      </c>
      <c r="W2075" s="356">
        <f t="shared" si="5534"/>
        <v>-66571730.93</v>
      </c>
      <c r="X2075" s="361" t="str">
        <f t="shared" si="5535"/>
        <v>SUL</v>
      </c>
      <c r="Y2075" s="361" t="str">
        <f t="shared" si="5536"/>
        <v>OESTE</v>
      </c>
      <c r="Z2075" s="361" t="str">
        <f t="shared" si="5537"/>
        <v>SUDOESTE</v>
      </c>
      <c r="AA2075" s="358">
        <f t="shared" si="5522"/>
        <v>9.2555448341532939E-2</v>
      </c>
      <c r="AB2075" s="359">
        <f t="shared" si="5538"/>
        <v>5.3106373180956954</v>
      </c>
      <c r="AC2075" s="360"/>
    </row>
    <row r="2076" spans="1:29" ht="17.25" customHeight="1" x14ac:dyDescent="0.25">
      <c r="A2076" s="415" t="str">
        <f t="shared" si="5414"/>
        <v>MS 501 A</v>
      </c>
      <c r="B2076" s="662"/>
      <c r="C2076" s="662"/>
      <c r="D2076" s="346"/>
      <c r="E2076" s="347"/>
      <c r="F2076" s="348"/>
      <c r="G2076" s="348"/>
      <c r="H2076" s="355">
        <f t="shared" si="5524"/>
        <v>0</v>
      </c>
      <c r="I2076" s="356">
        <f t="shared" si="5525"/>
        <v>719263232.17580497</v>
      </c>
      <c r="J2076" s="356">
        <f t="shared" si="5526"/>
        <v>0</v>
      </c>
      <c r="K2076" s="356">
        <f t="shared" si="5527"/>
        <v>-88756.3</v>
      </c>
      <c r="L2076" s="356" t="e">
        <f t="shared" si="5528"/>
        <v>#DIV/0!</v>
      </c>
      <c r="M2076" s="356" t="e">
        <f t="shared" si="5529"/>
        <v>#DIV/0!</v>
      </c>
      <c r="N2076" s="361" t="e">
        <f t="shared" si="5530"/>
        <v>#DIV/0!</v>
      </c>
      <c r="O2076" s="361" t="e">
        <f t="shared" si="5531"/>
        <v>#DIV/0!</v>
      </c>
      <c r="P2076" s="361" t="e">
        <f t="shared" si="5532"/>
        <v>#DIV/0!</v>
      </c>
      <c r="Q2076" s="361" t="e">
        <f t="shared" si="5521"/>
        <v>#DIV/0!</v>
      </c>
      <c r="R2076" s="625"/>
      <c r="S2076" s="625"/>
      <c r="T2076" s="625"/>
      <c r="U2076" s="625"/>
      <c r="V2076" s="356">
        <f t="shared" si="5533"/>
        <v>-716175817.65999997</v>
      </c>
      <c r="W2076" s="356">
        <f t="shared" si="5534"/>
        <v>-66571730.93</v>
      </c>
      <c r="X2076" s="361" t="str">
        <f t="shared" si="5535"/>
        <v>SUL</v>
      </c>
      <c r="Y2076" s="361" t="str">
        <f t="shared" si="5536"/>
        <v>OESTE</v>
      </c>
      <c r="Z2076" s="361" t="str">
        <f t="shared" si="5537"/>
        <v>SUDOESTE</v>
      </c>
      <c r="AA2076" s="358">
        <f t="shared" si="5522"/>
        <v>9.2555448341532939E-2</v>
      </c>
      <c r="AB2076" s="359">
        <f t="shared" si="5538"/>
        <v>5.3106373180956954</v>
      </c>
      <c r="AC2076" s="360"/>
    </row>
    <row r="2077" spans="1:29" ht="17.25" customHeight="1" x14ac:dyDescent="0.25">
      <c r="A2077" s="415" t="str">
        <f t="shared" si="5414"/>
        <v>MS 501 A</v>
      </c>
      <c r="B2077" s="662"/>
      <c r="C2077" s="662"/>
      <c r="D2077" s="346"/>
      <c r="E2077" s="347"/>
      <c r="F2077" s="348"/>
      <c r="G2077" s="348"/>
      <c r="H2077" s="355">
        <f t="shared" si="5524"/>
        <v>0</v>
      </c>
      <c r="I2077" s="356">
        <f t="shared" si="5525"/>
        <v>719263232.17580497</v>
      </c>
      <c r="J2077" s="356">
        <f t="shared" si="5526"/>
        <v>0</v>
      </c>
      <c r="K2077" s="356">
        <f t="shared" si="5527"/>
        <v>-88756.3</v>
      </c>
      <c r="L2077" s="356" t="e">
        <f t="shared" si="5528"/>
        <v>#DIV/0!</v>
      </c>
      <c r="M2077" s="356" t="e">
        <f t="shared" si="5529"/>
        <v>#DIV/0!</v>
      </c>
      <c r="N2077" s="361" t="e">
        <f t="shared" si="5530"/>
        <v>#DIV/0!</v>
      </c>
      <c r="O2077" s="361" t="e">
        <f t="shared" si="5531"/>
        <v>#DIV/0!</v>
      </c>
      <c r="P2077" s="361" t="e">
        <f t="shared" si="5532"/>
        <v>#DIV/0!</v>
      </c>
      <c r="Q2077" s="361" t="e">
        <f t="shared" si="5521"/>
        <v>#DIV/0!</v>
      </c>
      <c r="R2077" s="625"/>
      <c r="S2077" s="625"/>
      <c r="T2077" s="625"/>
      <c r="U2077" s="625"/>
      <c r="V2077" s="356">
        <f t="shared" si="5533"/>
        <v>-716175817.65999997</v>
      </c>
      <c r="W2077" s="356">
        <f t="shared" si="5534"/>
        <v>-66571730.93</v>
      </c>
      <c r="X2077" s="361" t="str">
        <f t="shared" si="5535"/>
        <v>SUL</v>
      </c>
      <c r="Y2077" s="361" t="str">
        <f t="shared" si="5536"/>
        <v>OESTE</v>
      </c>
      <c r="Z2077" s="361" t="str">
        <f t="shared" si="5537"/>
        <v>SUDOESTE</v>
      </c>
      <c r="AA2077" s="358">
        <f t="shared" si="5522"/>
        <v>9.2555448341532939E-2</v>
      </c>
      <c r="AB2077" s="359">
        <f t="shared" si="5538"/>
        <v>5.3106373180956954</v>
      </c>
      <c r="AC2077" s="360"/>
    </row>
    <row r="2078" spans="1:29" ht="17.25" customHeight="1" x14ac:dyDescent="0.25">
      <c r="A2078" s="415" t="str">
        <f t="shared" si="5414"/>
        <v>MS 501 A</v>
      </c>
      <c r="B2078" s="662"/>
      <c r="C2078" s="662"/>
      <c r="D2078" s="346"/>
      <c r="E2078" s="347"/>
      <c r="F2078" s="348"/>
      <c r="G2078" s="348"/>
      <c r="H2078" s="355">
        <f t="shared" si="5524"/>
        <v>0</v>
      </c>
      <c r="I2078" s="356">
        <f t="shared" si="5525"/>
        <v>719263232.17580497</v>
      </c>
      <c r="J2078" s="356">
        <f t="shared" si="5526"/>
        <v>0</v>
      </c>
      <c r="K2078" s="356">
        <f t="shared" si="5527"/>
        <v>-88756.3</v>
      </c>
      <c r="L2078" s="356" t="e">
        <f t="shared" si="5528"/>
        <v>#DIV/0!</v>
      </c>
      <c r="M2078" s="356" t="e">
        <f t="shared" si="5529"/>
        <v>#DIV/0!</v>
      </c>
      <c r="N2078" s="361" t="e">
        <f t="shared" si="5530"/>
        <v>#DIV/0!</v>
      </c>
      <c r="O2078" s="361" t="e">
        <f t="shared" si="5531"/>
        <v>#DIV/0!</v>
      </c>
      <c r="P2078" s="361" t="e">
        <f t="shared" si="5532"/>
        <v>#DIV/0!</v>
      </c>
      <c r="Q2078" s="361" t="e">
        <f t="shared" si="5521"/>
        <v>#DIV/0!</v>
      </c>
      <c r="R2078" s="625"/>
      <c r="S2078" s="625"/>
      <c r="T2078" s="625"/>
      <c r="U2078" s="625"/>
      <c r="V2078" s="356">
        <f t="shared" si="5533"/>
        <v>-716175817.65999997</v>
      </c>
      <c r="W2078" s="356">
        <f t="shared" si="5534"/>
        <v>-66571730.93</v>
      </c>
      <c r="X2078" s="361" t="str">
        <f t="shared" si="5535"/>
        <v>SUL</v>
      </c>
      <c r="Y2078" s="361" t="str">
        <f t="shared" si="5536"/>
        <v>OESTE</v>
      </c>
      <c r="Z2078" s="361" t="str">
        <f t="shared" si="5537"/>
        <v>SUDOESTE</v>
      </c>
      <c r="AA2078" s="358">
        <f t="shared" si="5522"/>
        <v>9.2555448341532939E-2</v>
      </c>
      <c r="AB2078" s="359">
        <f t="shared" si="5538"/>
        <v>5.3106373180956954</v>
      </c>
      <c r="AC2078" s="360"/>
    </row>
    <row r="2079" spans="1:29" ht="17.25" customHeight="1" x14ac:dyDescent="0.25">
      <c r="A2079" s="415" t="str">
        <f t="shared" si="5414"/>
        <v>MS 501 A</v>
      </c>
      <c r="B2079" s="662"/>
      <c r="C2079" s="662"/>
      <c r="D2079" s="346"/>
      <c r="E2079" s="347"/>
      <c r="F2079" s="348"/>
      <c r="G2079" s="348"/>
      <c r="H2079" s="355">
        <f t="shared" si="5524"/>
        <v>0</v>
      </c>
      <c r="I2079" s="356">
        <f t="shared" si="5525"/>
        <v>719263232.17580497</v>
      </c>
      <c r="J2079" s="356">
        <f t="shared" si="5526"/>
        <v>0</v>
      </c>
      <c r="K2079" s="356">
        <f t="shared" si="5527"/>
        <v>-88756.3</v>
      </c>
      <c r="L2079" s="356" t="e">
        <f t="shared" si="5528"/>
        <v>#DIV/0!</v>
      </c>
      <c r="M2079" s="356" t="e">
        <f t="shared" si="5529"/>
        <v>#DIV/0!</v>
      </c>
      <c r="N2079" s="361" t="e">
        <f t="shared" si="5530"/>
        <v>#DIV/0!</v>
      </c>
      <c r="O2079" s="361" t="e">
        <f t="shared" si="5531"/>
        <v>#DIV/0!</v>
      </c>
      <c r="P2079" s="361" t="e">
        <f t="shared" si="5532"/>
        <v>#DIV/0!</v>
      </c>
      <c r="Q2079" s="361" t="e">
        <f t="shared" si="5521"/>
        <v>#DIV/0!</v>
      </c>
      <c r="R2079" s="625"/>
      <c r="S2079" s="625"/>
      <c r="T2079" s="625"/>
      <c r="U2079" s="625"/>
      <c r="V2079" s="356">
        <f t="shared" si="5533"/>
        <v>-716175817.65999997</v>
      </c>
      <c r="W2079" s="356">
        <f t="shared" si="5534"/>
        <v>-66571730.93</v>
      </c>
      <c r="X2079" s="361" t="str">
        <f t="shared" si="5535"/>
        <v>SUL</v>
      </c>
      <c r="Y2079" s="361" t="str">
        <f t="shared" si="5536"/>
        <v>OESTE</v>
      </c>
      <c r="Z2079" s="361" t="str">
        <f t="shared" si="5537"/>
        <v>SUDOESTE</v>
      </c>
      <c r="AA2079" s="358">
        <f t="shared" si="5522"/>
        <v>9.2555448341532939E-2</v>
      </c>
      <c r="AB2079" s="359">
        <f t="shared" si="5538"/>
        <v>5.3106373180956954</v>
      </c>
      <c r="AC2079" s="360"/>
    </row>
    <row r="2080" spans="1:29" ht="17.25" customHeight="1" x14ac:dyDescent="0.25">
      <c r="A2080" s="415" t="str">
        <f t="shared" si="5414"/>
        <v>MS 501 A</v>
      </c>
      <c r="B2080" s="662"/>
      <c r="C2080" s="662"/>
      <c r="D2080" s="346"/>
      <c r="E2080" s="347"/>
      <c r="F2080" s="348"/>
      <c r="G2080" s="348"/>
      <c r="H2080" s="355">
        <f t="shared" si="5524"/>
        <v>0</v>
      </c>
      <c r="I2080" s="356">
        <f t="shared" si="5525"/>
        <v>719263232.17580497</v>
      </c>
      <c r="J2080" s="356">
        <f t="shared" si="5526"/>
        <v>0</v>
      </c>
      <c r="K2080" s="356">
        <f t="shared" si="5527"/>
        <v>-88756.3</v>
      </c>
      <c r="L2080" s="356" t="e">
        <f t="shared" si="5528"/>
        <v>#DIV/0!</v>
      </c>
      <c r="M2080" s="356" t="e">
        <f t="shared" si="5529"/>
        <v>#DIV/0!</v>
      </c>
      <c r="N2080" s="361" t="e">
        <f t="shared" si="5530"/>
        <v>#DIV/0!</v>
      </c>
      <c r="O2080" s="361" t="e">
        <f t="shared" si="5531"/>
        <v>#DIV/0!</v>
      </c>
      <c r="P2080" s="361" t="e">
        <f t="shared" si="5532"/>
        <v>#DIV/0!</v>
      </c>
      <c r="Q2080" s="361" t="e">
        <f t="shared" si="5521"/>
        <v>#DIV/0!</v>
      </c>
      <c r="R2080" s="625"/>
      <c r="S2080" s="625"/>
      <c r="T2080" s="625"/>
      <c r="U2080" s="625"/>
      <c r="V2080" s="356">
        <f t="shared" si="5533"/>
        <v>-716175817.65999997</v>
      </c>
      <c r="W2080" s="356">
        <f t="shared" si="5534"/>
        <v>-66571730.93</v>
      </c>
      <c r="X2080" s="361" t="str">
        <f t="shared" si="5535"/>
        <v>SUL</v>
      </c>
      <c r="Y2080" s="361" t="str">
        <f t="shared" si="5536"/>
        <v>OESTE</v>
      </c>
      <c r="Z2080" s="361" t="str">
        <f t="shared" si="5537"/>
        <v>SUDOESTE</v>
      </c>
      <c r="AA2080" s="358">
        <f t="shared" si="5522"/>
        <v>9.2555448341532939E-2</v>
      </c>
      <c r="AB2080" s="359">
        <f t="shared" si="5538"/>
        <v>5.3106373180956954</v>
      </c>
      <c r="AC2080" s="360"/>
    </row>
    <row r="2081" spans="1:29" ht="17.25" customHeight="1" x14ac:dyDescent="0.25">
      <c r="A2081" s="415" t="str">
        <f t="shared" si="5414"/>
        <v>MS 501 A</v>
      </c>
      <c r="B2081" s="662"/>
      <c r="C2081" s="662"/>
      <c r="D2081" s="346"/>
      <c r="E2081" s="347"/>
      <c r="F2081" s="348"/>
      <c r="G2081" s="348"/>
      <c r="H2081" s="355">
        <f t="shared" si="5524"/>
        <v>0</v>
      </c>
      <c r="I2081" s="356">
        <f t="shared" si="5525"/>
        <v>719263232.17580497</v>
      </c>
      <c r="J2081" s="356">
        <f t="shared" si="5526"/>
        <v>0</v>
      </c>
      <c r="K2081" s="356">
        <f t="shared" si="5527"/>
        <v>-88756.3</v>
      </c>
      <c r="L2081" s="356" t="e">
        <f t="shared" si="5528"/>
        <v>#DIV/0!</v>
      </c>
      <c r="M2081" s="356" t="e">
        <f t="shared" si="5529"/>
        <v>#DIV/0!</v>
      </c>
      <c r="N2081" s="361" t="e">
        <f t="shared" si="5530"/>
        <v>#DIV/0!</v>
      </c>
      <c r="O2081" s="361" t="e">
        <f t="shared" si="5531"/>
        <v>#DIV/0!</v>
      </c>
      <c r="P2081" s="361" t="e">
        <f t="shared" si="5532"/>
        <v>#DIV/0!</v>
      </c>
      <c r="Q2081" s="361" t="e">
        <f t="shared" si="5521"/>
        <v>#DIV/0!</v>
      </c>
      <c r="R2081" s="625"/>
      <c r="S2081" s="625"/>
      <c r="T2081" s="625"/>
      <c r="U2081" s="625"/>
      <c r="V2081" s="356">
        <f t="shared" si="5533"/>
        <v>-716175817.65999997</v>
      </c>
      <c r="W2081" s="356">
        <f t="shared" si="5534"/>
        <v>-66571730.93</v>
      </c>
      <c r="X2081" s="361" t="str">
        <f t="shared" si="5535"/>
        <v>SUL</v>
      </c>
      <c r="Y2081" s="361" t="str">
        <f t="shared" si="5536"/>
        <v>OESTE</v>
      </c>
      <c r="Z2081" s="361" t="str">
        <f t="shared" si="5537"/>
        <v>SUDOESTE</v>
      </c>
      <c r="AA2081" s="358">
        <f t="shared" si="5522"/>
        <v>9.2555448341532939E-2</v>
      </c>
      <c r="AB2081" s="359">
        <f t="shared" si="5538"/>
        <v>5.3106373180956954</v>
      </c>
      <c r="AC2081" s="360"/>
    </row>
    <row r="2082" spans="1:29" ht="17.25" customHeight="1" x14ac:dyDescent="0.25">
      <c r="A2082" s="415" t="str">
        <f t="shared" si="5414"/>
        <v>MS 501 A</v>
      </c>
      <c r="B2082" s="662"/>
      <c r="C2082" s="662"/>
      <c r="D2082" s="346"/>
      <c r="E2082" s="347"/>
      <c r="F2082" s="348"/>
      <c r="G2082" s="348"/>
      <c r="H2082" s="355">
        <f t="shared" si="5524"/>
        <v>0</v>
      </c>
      <c r="I2082" s="356">
        <f t="shared" si="5525"/>
        <v>719263232.17580497</v>
      </c>
      <c r="J2082" s="356">
        <f t="shared" si="5526"/>
        <v>0</v>
      </c>
      <c r="K2082" s="356">
        <f t="shared" si="5527"/>
        <v>-88756.3</v>
      </c>
      <c r="L2082" s="356" t="e">
        <f t="shared" si="5528"/>
        <v>#DIV/0!</v>
      </c>
      <c r="M2082" s="356" t="e">
        <f t="shared" si="5529"/>
        <v>#DIV/0!</v>
      </c>
      <c r="N2082" s="361" t="e">
        <f t="shared" si="5530"/>
        <v>#DIV/0!</v>
      </c>
      <c r="O2082" s="361" t="e">
        <f t="shared" si="5531"/>
        <v>#DIV/0!</v>
      </c>
      <c r="P2082" s="361" t="e">
        <f t="shared" si="5532"/>
        <v>#DIV/0!</v>
      </c>
      <c r="Q2082" s="361" t="e">
        <f t="shared" si="5521"/>
        <v>#DIV/0!</v>
      </c>
      <c r="R2082" s="625"/>
      <c r="S2082" s="625"/>
      <c r="T2082" s="625"/>
      <c r="U2082" s="625"/>
      <c r="V2082" s="356">
        <f t="shared" si="5533"/>
        <v>-716175817.65999997</v>
      </c>
      <c r="W2082" s="356">
        <f t="shared" si="5534"/>
        <v>-66571730.93</v>
      </c>
      <c r="X2082" s="361" t="str">
        <f t="shared" si="5535"/>
        <v>SUL</v>
      </c>
      <c r="Y2082" s="361" t="str">
        <f t="shared" si="5536"/>
        <v>OESTE</v>
      </c>
      <c r="Z2082" s="361" t="str">
        <f t="shared" si="5537"/>
        <v>SUDOESTE</v>
      </c>
      <c r="AA2082" s="358">
        <f t="shared" si="5522"/>
        <v>9.2555448341532939E-2</v>
      </c>
      <c r="AB2082" s="359">
        <f t="shared" si="5538"/>
        <v>5.3106373180956954</v>
      </c>
      <c r="AC2082" s="360"/>
    </row>
    <row r="2083" spans="1:29" ht="17.25" customHeight="1" x14ac:dyDescent="0.25">
      <c r="A2083" s="415" t="str">
        <f t="shared" si="5414"/>
        <v>MS 501 A</v>
      </c>
      <c r="B2083" s="662"/>
      <c r="C2083" s="662"/>
      <c r="D2083" s="346"/>
      <c r="E2083" s="347"/>
      <c r="F2083" s="348"/>
      <c r="G2083" s="348"/>
      <c r="H2083" s="355">
        <f t="shared" si="5524"/>
        <v>0</v>
      </c>
      <c r="I2083" s="356">
        <f t="shared" si="5525"/>
        <v>719263232.17580497</v>
      </c>
      <c r="J2083" s="356">
        <f t="shared" si="5526"/>
        <v>0</v>
      </c>
      <c r="K2083" s="356">
        <f t="shared" si="5527"/>
        <v>-88756.3</v>
      </c>
      <c r="L2083" s="356" t="e">
        <f t="shared" si="5528"/>
        <v>#DIV/0!</v>
      </c>
      <c r="M2083" s="356" t="e">
        <f t="shared" si="5529"/>
        <v>#DIV/0!</v>
      </c>
      <c r="N2083" s="361" t="e">
        <f t="shared" si="5530"/>
        <v>#DIV/0!</v>
      </c>
      <c r="O2083" s="361" t="e">
        <f t="shared" si="5531"/>
        <v>#DIV/0!</v>
      </c>
      <c r="P2083" s="361" t="e">
        <f t="shared" si="5532"/>
        <v>#DIV/0!</v>
      </c>
      <c r="Q2083" s="361" t="e">
        <f t="shared" si="5521"/>
        <v>#DIV/0!</v>
      </c>
      <c r="R2083" s="625"/>
      <c r="S2083" s="625"/>
      <c r="T2083" s="625"/>
      <c r="U2083" s="625"/>
      <c r="V2083" s="356">
        <f t="shared" si="5533"/>
        <v>-716175817.65999997</v>
      </c>
      <c r="W2083" s="356">
        <f t="shared" si="5534"/>
        <v>-66571730.93</v>
      </c>
      <c r="X2083" s="361" t="str">
        <f t="shared" si="5535"/>
        <v>SUL</v>
      </c>
      <c r="Y2083" s="361" t="str">
        <f t="shared" si="5536"/>
        <v>OESTE</v>
      </c>
      <c r="Z2083" s="361" t="str">
        <f t="shared" si="5537"/>
        <v>SUDOESTE</v>
      </c>
      <c r="AA2083" s="358">
        <f t="shared" si="5522"/>
        <v>9.2555448341532939E-2</v>
      </c>
      <c r="AB2083" s="359">
        <f t="shared" si="5538"/>
        <v>5.3106373180956954</v>
      </c>
      <c r="AC2083" s="360"/>
    </row>
    <row r="2084" spans="1:29" ht="17.25" customHeight="1" x14ac:dyDescent="0.25">
      <c r="A2084" s="415" t="str">
        <f t="shared" si="5414"/>
        <v>MS 501 A</v>
      </c>
      <c r="B2084" s="662"/>
      <c r="C2084" s="662"/>
      <c r="D2084" s="346"/>
      <c r="E2084" s="347"/>
      <c r="F2084" s="348"/>
      <c r="G2084" s="348"/>
      <c r="H2084" s="355">
        <f t="shared" si="5524"/>
        <v>0</v>
      </c>
      <c r="I2084" s="356">
        <f t="shared" si="5525"/>
        <v>719263232.17580497</v>
      </c>
      <c r="J2084" s="356">
        <f t="shared" si="5526"/>
        <v>0</v>
      </c>
      <c r="K2084" s="356">
        <f t="shared" si="5527"/>
        <v>-88756.3</v>
      </c>
      <c r="L2084" s="356" t="e">
        <f t="shared" si="5528"/>
        <v>#DIV/0!</v>
      </c>
      <c r="M2084" s="356" t="e">
        <f t="shared" si="5529"/>
        <v>#DIV/0!</v>
      </c>
      <c r="N2084" s="361" t="e">
        <f t="shared" si="5530"/>
        <v>#DIV/0!</v>
      </c>
      <c r="O2084" s="361" t="e">
        <f t="shared" si="5531"/>
        <v>#DIV/0!</v>
      </c>
      <c r="P2084" s="361" t="e">
        <f t="shared" si="5532"/>
        <v>#DIV/0!</v>
      </c>
      <c r="Q2084" s="361" t="e">
        <f t="shared" si="5521"/>
        <v>#DIV/0!</v>
      </c>
      <c r="R2084" s="625"/>
      <c r="S2084" s="625"/>
      <c r="T2084" s="625"/>
      <c r="U2084" s="625"/>
      <c r="V2084" s="356">
        <f t="shared" si="5533"/>
        <v>-716175817.65999997</v>
      </c>
      <c r="W2084" s="356">
        <f t="shared" si="5534"/>
        <v>-66571730.93</v>
      </c>
      <c r="X2084" s="361" t="str">
        <f t="shared" si="5535"/>
        <v>SUL</v>
      </c>
      <c r="Y2084" s="361" t="str">
        <f t="shared" si="5536"/>
        <v>OESTE</v>
      </c>
      <c r="Z2084" s="361" t="str">
        <f t="shared" si="5537"/>
        <v>SUDOESTE</v>
      </c>
      <c r="AA2084" s="358">
        <f t="shared" si="5522"/>
        <v>9.2555448341532939E-2</v>
      </c>
      <c r="AB2084" s="359">
        <f t="shared" si="5538"/>
        <v>5.3106373180956954</v>
      </c>
      <c r="AC2084" s="360"/>
    </row>
    <row r="2085" spans="1:29" ht="17.25" customHeight="1" x14ac:dyDescent="0.25">
      <c r="A2085" s="415" t="str">
        <f t="shared" si="5414"/>
        <v>MS 501 A</v>
      </c>
      <c r="B2085" s="662"/>
      <c r="C2085" s="662"/>
      <c r="D2085" s="346"/>
      <c r="E2085" s="347"/>
      <c r="F2085" s="348"/>
      <c r="G2085" s="348"/>
      <c r="H2085" s="355">
        <f t="shared" si="5524"/>
        <v>0</v>
      </c>
      <c r="I2085" s="356">
        <f t="shared" si="5525"/>
        <v>719263232.17580497</v>
      </c>
      <c r="J2085" s="356">
        <f t="shared" si="5526"/>
        <v>0</v>
      </c>
      <c r="K2085" s="356">
        <f t="shared" si="5527"/>
        <v>-88756.3</v>
      </c>
      <c r="L2085" s="356" t="e">
        <f t="shared" si="5528"/>
        <v>#DIV/0!</v>
      </c>
      <c r="M2085" s="356" t="e">
        <f t="shared" si="5529"/>
        <v>#DIV/0!</v>
      </c>
      <c r="N2085" s="361" t="e">
        <f t="shared" si="5530"/>
        <v>#DIV/0!</v>
      </c>
      <c r="O2085" s="361" t="e">
        <f t="shared" si="5531"/>
        <v>#DIV/0!</v>
      </c>
      <c r="P2085" s="361" t="e">
        <f t="shared" si="5532"/>
        <v>#DIV/0!</v>
      </c>
      <c r="Q2085" s="361" t="e">
        <f t="shared" si="5521"/>
        <v>#DIV/0!</v>
      </c>
      <c r="R2085" s="625"/>
      <c r="S2085" s="625"/>
      <c r="T2085" s="625"/>
      <c r="U2085" s="625"/>
      <c r="V2085" s="356">
        <f t="shared" si="5533"/>
        <v>-716175817.65999997</v>
      </c>
      <c r="W2085" s="356">
        <f t="shared" si="5534"/>
        <v>-66571730.93</v>
      </c>
      <c r="X2085" s="361" t="str">
        <f t="shared" si="5535"/>
        <v>SUL</v>
      </c>
      <c r="Y2085" s="361" t="str">
        <f t="shared" si="5536"/>
        <v>OESTE</v>
      </c>
      <c r="Z2085" s="361" t="str">
        <f t="shared" si="5537"/>
        <v>SUDOESTE</v>
      </c>
      <c r="AA2085" s="358">
        <f t="shared" si="5522"/>
        <v>9.2555448341532939E-2</v>
      </c>
      <c r="AB2085" s="359">
        <f t="shared" si="5538"/>
        <v>5.3106373180956954</v>
      </c>
      <c r="AC2085" s="360"/>
    </row>
    <row r="2086" spans="1:29" ht="17.25" customHeight="1" x14ac:dyDescent="0.25">
      <c r="A2086" s="415" t="str">
        <f t="shared" si="5414"/>
        <v>MS 501 A</v>
      </c>
      <c r="B2086" s="662"/>
      <c r="C2086" s="662"/>
      <c r="D2086" s="346"/>
      <c r="E2086" s="347"/>
      <c r="F2086" s="348"/>
      <c r="G2086" s="348"/>
      <c r="H2086" s="355">
        <f t="shared" si="5524"/>
        <v>0</v>
      </c>
      <c r="I2086" s="356">
        <f t="shared" si="5525"/>
        <v>719263232.17580497</v>
      </c>
      <c r="J2086" s="356">
        <f t="shared" si="5526"/>
        <v>0</v>
      </c>
      <c r="K2086" s="356">
        <f t="shared" si="5527"/>
        <v>-88756.3</v>
      </c>
      <c r="L2086" s="356" t="e">
        <f t="shared" si="5528"/>
        <v>#DIV/0!</v>
      </c>
      <c r="M2086" s="356" t="e">
        <f t="shared" si="5529"/>
        <v>#DIV/0!</v>
      </c>
      <c r="N2086" s="361" t="e">
        <f t="shared" si="5530"/>
        <v>#DIV/0!</v>
      </c>
      <c r="O2086" s="361" t="e">
        <f t="shared" si="5531"/>
        <v>#DIV/0!</v>
      </c>
      <c r="P2086" s="361" t="e">
        <f t="shared" si="5532"/>
        <v>#DIV/0!</v>
      </c>
      <c r="Q2086" s="361" t="e">
        <f t="shared" si="5521"/>
        <v>#DIV/0!</v>
      </c>
      <c r="R2086" s="625"/>
      <c r="S2086" s="625"/>
      <c r="T2086" s="625"/>
      <c r="U2086" s="625"/>
      <c r="V2086" s="356">
        <f t="shared" si="5533"/>
        <v>-716175817.65999997</v>
      </c>
      <c r="W2086" s="356">
        <f t="shared" si="5534"/>
        <v>-66571730.93</v>
      </c>
      <c r="X2086" s="361" t="str">
        <f t="shared" si="5535"/>
        <v>SUL</v>
      </c>
      <c r="Y2086" s="361" t="str">
        <f t="shared" si="5536"/>
        <v>OESTE</v>
      </c>
      <c r="Z2086" s="361" t="str">
        <f t="shared" si="5537"/>
        <v>SUDOESTE</v>
      </c>
      <c r="AA2086" s="358">
        <f t="shared" si="5522"/>
        <v>9.2555448341532939E-2</v>
      </c>
      <c r="AB2086" s="359">
        <f t="shared" si="5538"/>
        <v>5.3106373180956954</v>
      </c>
      <c r="AC2086" s="360"/>
    </row>
    <row r="2087" spans="1:29" ht="17.25" customHeight="1" x14ac:dyDescent="0.25">
      <c r="A2087" s="415" t="str">
        <f t="shared" si="5414"/>
        <v>MS 501 A</v>
      </c>
      <c r="B2087" s="662"/>
      <c r="C2087" s="662"/>
      <c r="D2087" s="346"/>
      <c r="E2087" s="347"/>
      <c r="F2087" s="348"/>
      <c r="G2087" s="348"/>
      <c r="H2087" s="355">
        <f t="shared" si="5524"/>
        <v>0</v>
      </c>
      <c r="I2087" s="356">
        <f t="shared" si="5525"/>
        <v>719263232.17580497</v>
      </c>
      <c r="J2087" s="356">
        <f t="shared" si="5526"/>
        <v>0</v>
      </c>
      <c r="K2087" s="356">
        <f t="shared" si="5527"/>
        <v>-88756.3</v>
      </c>
      <c r="L2087" s="356" t="e">
        <f t="shared" si="5528"/>
        <v>#DIV/0!</v>
      </c>
      <c r="M2087" s="356" t="e">
        <f t="shared" si="5529"/>
        <v>#DIV/0!</v>
      </c>
      <c r="N2087" s="361" t="e">
        <f t="shared" si="5530"/>
        <v>#DIV/0!</v>
      </c>
      <c r="O2087" s="361" t="e">
        <f t="shared" si="5531"/>
        <v>#DIV/0!</v>
      </c>
      <c r="P2087" s="361" t="e">
        <f t="shared" si="5532"/>
        <v>#DIV/0!</v>
      </c>
      <c r="Q2087" s="361" t="e">
        <f t="shared" si="5521"/>
        <v>#DIV/0!</v>
      </c>
      <c r="R2087" s="625"/>
      <c r="S2087" s="625"/>
      <c r="T2087" s="625"/>
      <c r="U2087" s="625"/>
      <c r="V2087" s="356">
        <f t="shared" si="5533"/>
        <v>-716175817.65999997</v>
      </c>
      <c r="W2087" s="356">
        <f t="shared" si="5534"/>
        <v>-66571730.93</v>
      </c>
      <c r="X2087" s="361" t="str">
        <f t="shared" si="5535"/>
        <v>SUL</v>
      </c>
      <c r="Y2087" s="361" t="str">
        <f t="shared" si="5536"/>
        <v>OESTE</v>
      </c>
      <c r="Z2087" s="361" t="str">
        <f t="shared" si="5537"/>
        <v>SUDOESTE</v>
      </c>
      <c r="AA2087" s="358">
        <f t="shared" si="5522"/>
        <v>9.2555448341532939E-2</v>
      </c>
      <c r="AB2087" s="359">
        <f t="shared" si="5538"/>
        <v>5.3106373180956954</v>
      </c>
      <c r="AC2087" s="360"/>
    </row>
    <row r="2088" spans="1:29" ht="17.25" customHeight="1" x14ac:dyDescent="0.25">
      <c r="A2088" s="415" t="str">
        <f t="shared" si="5414"/>
        <v>MS 501 A</v>
      </c>
      <c r="B2088" s="662"/>
      <c r="C2088" s="662"/>
      <c r="D2088" s="346"/>
      <c r="E2088" s="347"/>
      <c r="F2088" s="348"/>
      <c r="G2088" s="348"/>
      <c r="H2088" s="355">
        <f t="shared" si="5524"/>
        <v>0</v>
      </c>
      <c r="I2088" s="356">
        <f t="shared" si="5525"/>
        <v>719263232.17580497</v>
      </c>
      <c r="J2088" s="356">
        <f t="shared" si="5526"/>
        <v>0</v>
      </c>
      <c r="K2088" s="356">
        <f t="shared" si="5527"/>
        <v>-88756.3</v>
      </c>
      <c r="L2088" s="356" t="e">
        <f t="shared" si="5528"/>
        <v>#DIV/0!</v>
      </c>
      <c r="M2088" s="356" t="e">
        <f t="shared" si="5529"/>
        <v>#DIV/0!</v>
      </c>
      <c r="N2088" s="361" t="e">
        <f t="shared" si="5530"/>
        <v>#DIV/0!</v>
      </c>
      <c r="O2088" s="361" t="e">
        <f t="shared" si="5531"/>
        <v>#DIV/0!</v>
      </c>
      <c r="P2088" s="361" t="e">
        <f t="shared" si="5532"/>
        <v>#DIV/0!</v>
      </c>
      <c r="Q2088" s="361" t="e">
        <f t="shared" si="5521"/>
        <v>#DIV/0!</v>
      </c>
      <c r="R2088" s="625"/>
      <c r="S2088" s="625"/>
      <c r="T2088" s="625"/>
      <c r="U2088" s="625"/>
      <c r="V2088" s="356">
        <f t="shared" si="5533"/>
        <v>-716175817.65999997</v>
      </c>
      <c r="W2088" s="356">
        <f t="shared" si="5534"/>
        <v>-66571730.93</v>
      </c>
      <c r="X2088" s="361" t="str">
        <f t="shared" si="5535"/>
        <v>SUL</v>
      </c>
      <c r="Y2088" s="361" t="str">
        <f t="shared" si="5536"/>
        <v>OESTE</v>
      </c>
      <c r="Z2088" s="361" t="str">
        <f t="shared" si="5537"/>
        <v>SUDOESTE</v>
      </c>
      <c r="AA2088" s="358">
        <f t="shared" si="5522"/>
        <v>9.2555448341532939E-2</v>
      </c>
      <c r="AB2088" s="359">
        <f t="shared" si="5538"/>
        <v>5.3106373180956954</v>
      </c>
      <c r="AC2088" s="360"/>
    </row>
    <row r="2089" spans="1:29" ht="17.25" customHeight="1" x14ac:dyDescent="0.25">
      <c r="A2089" s="415" t="str">
        <f t="shared" si="5414"/>
        <v>MS 501 A</v>
      </c>
      <c r="B2089" s="662"/>
      <c r="C2089" s="662"/>
      <c r="D2089" s="346"/>
      <c r="E2089" s="347"/>
      <c r="F2089" s="348"/>
      <c r="G2089" s="348"/>
      <c r="H2089" s="355">
        <f t="shared" si="5524"/>
        <v>0</v>
      </c>
      <c r="I2089" s="356">
        <f t="shared" si="5525"/>
        <v>719263232.17580497</v>
      </c>
      <c r="J2089" s="356">
        <f t="shared" si="5526"/>
        <v>0</v>
      </c>
      <c r="K2089" s="356">
        <f t="shared" si="5527"/>
        <v>-88756.3</v>
      </c>
      <c r="L2089" s="356" t="e">
        <f t="shared" si="5528"/>
        <v>#DIV/0!</v>
      </c>
      <c r="M2089" s="356" t="e">
        <f t="shared" si="5529"/>
        <v>#DIV/0!</v>
      </c>
      <c r="N2089" s="361" t="e">
        <f t="shared" si="5530"/>
        <v>#DIV/0!</v>
      </c>
      <c r="O2089" s="361" t="e">
        <f t="shared" si="5531"/>
        <v>#DIV/0!</v>
      </c>
      <c r="P2089" s="361" t="e">
        <f t="shared" si="5532"/>
        <v>#DIV/0!</v>
      </c>
      <c r="Q2089" s="361" t="e">
        <f t="shared" si="5521"/>
        <v>#DIV/0!</v>
      </c>
      <c r="R2089" s="625"/>
      <c r="S2089" s="625"/>
      <c r="T2089" s="625"/>
      <c r="U2089" s="625"/>
      <c r="V2089" s="356">
        <f t="shared" si="5533"/>
        <v>-716175817.65999997</v>
      </c>
      <c r="W2089" s="356">
        <f t="shared" si="5534"/>
        <v>-66571730.93</v>
      </c>
      <c r="X2089" s="361" t="str">
        <f t="shared" si="5535"/>
        <v>SUL</v>
      </c>
      <c r="Y2089" s="361" t="str">
        <f t="shared" si="5536"/>
        <v>OESTE</v>
      </c>
      <c r="Z2089" s="361" t="str">
        <f t="shared" si="5537"/>
        <v>SUDOESTE</v>
      </c>
      <c r="AA2089" s="358">
        <f t="shared" si="5522"/>
        <v>9.2555448341532939E-2</v>
      </c>
      <c r="AB2089" s="359">
        <f t="shared" si="5538"/>
        <v>5.3106373180956954</v>
      </c>
      <c r="AC2089" s="360"/>
    </row>
    <row r="2090" spans="1:29" ht="17.25" customHeight="1" x14ac:dyDescent="0.25">
      <c r="A2090" s="415" t="str">
        <f t="shared" si="5414"/>
        <v>MS 501 A</v>
      </c>
      <c r="B2090" s="662"/>
      <c r="C2090" s="662"/>
      <c r="D2090" s="346"/>
      <c r="E2090" s="347"/>
      <c r="F2090" s="348"/>
      <c r="G2090" s="348"/>
      <c r="H2090" s="355">
        <f t="shared" si="5524"/>
        <v>0</v>
      </c>
      <c r="I2090" s="356">
        <f t="shared" si="5525"/>
        <v>719263232.17580497</v>
      </c>
      <c r="J2090" s="356">
        <f t="shared" si="5526"/>
        <v>0</v>
      </c>
      <c r="K2090" s="356">
        <f t="shared" si="5527"/>
        <v>-88756.3</v>
      </c>
      <c r="L2090" s="356" t="e">
        <f t="shared" si="5528"/>
        <v>#DIV/0!</v>
      </c>
      <c r="M2090" s="356" t="e">
        <f t="shared" si="5529"/>
        <v>#DIV/0!</v>
      </c>
      <c r="N2090" s="361" t="e">
        <f t="shared" si="5530"/>
        <v>#DIV/0!</v>
      </c>
      <c r="O2090" s="361" t="e">
        <f t="shared" si="5531"/>
        <v>#DIV/0!</v>
      </c>
      <c r="P2090" s="361" t="e">
        <f t="shared" si="5532"/>
        <v>#DIV/0!</v>
      </c>
      <c r="Q2090" s="361" t="e">
        <f t="shared" si="5521"/>
        <v>#DIV/0!</v>
      </c>
      <c r="R2090" s="625"/>
      <c r="S2090" s="625"/>
      <c r="T2090" s="625"/>
      <c r="U2090" s="625"/>
      <c r="V2090" s="356">
        <f t="shared" si="5533"/>
        <v>-716175817.65999997</v>
      </c>
      <c r="W2090" s="356">
        <f t="shared" si="5534"/>
        <v>-66571730.93</v>
      </c>
      <c r="X2090" s="361" t="str">
        <f t="shared" si="5535"/>
        <v>SUL</v>
      </c>
      <c r="Y2090" s="361" t="str">
        <f t="shared" si="5536"/>
        <v>OESTE</v>
      </c>
      <c r="Z2090" s="361" t="str">
        <f t="shared" si="5537"/>
        <v>SUDOESTE</v>
      </c>
      <c r="AA2090" s="358">
        <f t="shared" si="5522"/>
        <v>9.2555448341532939E-2</v>
      </c>
      <c r="AB2090" s="359">
        <f t="shared" si="5538"/>
        <v>5.3106373180956954</v>
      </c>
      <c r="AC2090" s="360"/>
    </row>
    <row r="2091" spans="1:29" ht="17.25" customHeight="1" x14ac:dyDescent="0.25">
      <c r="A2091" s="415" t="str">
        <f t="shared" si="5414"/>
        <v>MS 501 A</v>
      </c>
      <c r="B2091" s="662"/>
      <c r="C2091" s="662"/>
      <c r="D2091" s="346"/>
      <c r="E2091" s="347"/>
      <c r="F2091" s="348"/>
      <c r="G2091" s="348"/>
      <c r="H2091" s="355">
        <f t="shared" si="5524"/>
        <v>0</v>
      </c>
      <c r="I2091" s="356">
        <f t="shared" si="5525"/>
        <v>719263232.17580497</v>
      </c>
      <c r="J2091" s="356">
        <f t="shared" si="5526"/>
        <v>0</v>
      </c>
      <c r="K2091" s="356">
        <f t="shared" si="5527"/>
        <v>-88756.3</v>
      </c>
      <c r="L2091" s="356" t="e">
        <f t="shared" si="5528"/>
        <v>#DIV/0!</v>
      </c>
      <c r="M2091" s="356" t="e">
        <f t="shared" si="5529"/>
        <v>#DIV/0!</v>
      </c>
      <c r="N2091" s="361" t="e">
        <f t="shared" si="5530"/>
        <v>#DIV/0!</v>
      </c>
      <c r="O2091" s="361" t="e">
        <f t="shared" si="5531"/>
        <v>#DIV/0!</v>
      </c>
      <c r="P2091" s="361" t="e">
        <f t="shared" si="5532"/>
        <v>#DIV/0!</v>
      </c>
      <c r="Q2091" s="361" t="e">
        <f t="shared" si="5521"/>
        <v>#DIV/0!</v>
      </c>
      <c r="R2091" s="625"/>
      <c r="S2091" s="625"/>
      <c r="T2091" s="625"/>
      <c r="U2091" s="625"/>
      <c r="V2091" s="356">
        <f t="shared" si="5533"/>
        <v>-716175817.65999997</v>
      </c>
      <c r="W2091" s="356">
        <f t="shared" si="5534"/>
        <v>-66571730.93</v>
      </c>
      <c r="X2091" s="361" t="str">
        <f t="shared" si="5535"/>
        <v>SUL</v>
      </c>
      <c r="Y2091" s="361" t="str">
        <f t="shared" si="5536"/>
        <v>OESTE</v>
      </c>
      <c r="Z2091" s="361" t="str">
        <f t="shared" si="5537"/>
        <v>SUDOESTE</v>
      </c>
      <c r="AA2091" s="358">
        <f t="shared" si="5522"/>
        <v>9.2555448341532939E-2</v>
      </c>
      <c r="AB2091" s="359">
        <f t="shared" si="5538"/>
        <v>5.3106373180956954</v>
      </c>
      <c r="AC2091" s="360"/>
    </row>
    <row r="2092" spans="1:29" ht="17.25" customHeight="1" x14ac:dyDescent="0.25">
      <c r="A2092" s="415" t="str">
        <f t="shared" si="5414"/>
        <v>MS 501 A</v>
      </c>
      <c r="B2092" s="662"/>
      <c r="C2092" s="662"/>
      <c r="D2092" s="346"/>
      <c r="E2092" s="347"/>
      <c r="F2092" s="348"/>
      <c r="G2092" s="348"/>
      <c r="H2092" s="355">
        <f t="shared" si="5524"/>
        <v>0</v>
      </c>
      <c r="I2092" s="356">
        <f t="shared" si="5525"/>
        <v>719263232.17580497</v>
      </c>
      <c r="J2092" s="356">
        <f t="shared" si="5526"/>
        <v>0</v>
      </c>
      <c r="K2092" s="356">
        <f t="shared" si="5527"/>
        <v>-88756.3</v>
      </c>
      <c r="L2092" s="356" t="e">
        <f t="shared" si="5528"/>
        <v>#DIV/0!</v>
      </c>
      <c r="M2092" s="356" t="e">
        <f t="shared" si="5529"/>
        <v>#DIV/0!</v>
      </c>
      <c r="N2092" s="361" t="e">
        <f t="shared" si="5530"/>
        <v>#DIV/0!</v>
      </c>
      <c r="O2092" s="361" t="e">
        <f t="shared" si="5531"/>
        <v>#DIV/0!</v>
      </c>
      <c r="P2092" s="361" t="e">
        <f t="shared" si="5532"/>
        <v>#DIV/0!</v>
      </c>
      <c r="Q2092" s="361" t="e">
        <f t="shared" si="5521"/>
        <v>#DIV/0!</v>
      </c>
      <c r="R2092" s="625"/>
      <c r="S2092" s="625"/>
      <c r="T2092" s="625"/>
      <c r="U2092" s="625"/>
      <c r="V2092" s="356">
        <f t="shared" si="5533"/>
        <v>-716175817.65999997</v>
      </c>
      <c r="W2092" s="356">
        <f t="shared" si="5534"/>
        <v>-66571730.93</v>
      </c>
      <c r="X2092" s="361" t="str">
        <f t="shared" si="5535"/>
        <v>SUL</v>
      </c>
      <c r="Y2092" s="361" t="str">
        <f t="shared" si="5536"/>
        <v>OESTE</v>
      </c>
      <c r="Z2092" s="361" t="str">
        <f t="shared" si="5537"/>
        <v>SUDOESTE</v>
      </c>
      <c r="AA2092" s="358">
        <f t="shared" si="5522"/>
        <v>9.2555448341532939E-2</v>
      </c>
      <c r="AB2092" s="359">
        <f t="shared" si="5538"/>
        <v>5.3106373180956954</v>
      </c>
      <c r="AC2092" s="360"/>
    </row>
    <row r="2093" spans="1:29" ht="17.25" customHeight="1" x14ac:dyDescent="0.25">
      <c r="A2093" s="415" t="str">
        <f t="shared" si="5414"/>
        <v>MS 501 A</v>
      </c>
      <c r="B2093" s="662"/>
      <c r="C2093" s="662"/>
      <c r="D2093" s="346"/>
      <c r="E2093" s="347"/>
      <c r="F2093" s="348"/>
      <c r="G2093" s="348"/>
      <c r="H2093" s="355">
        <f t="shared" si="5524"/>
        <v>0</v>
      </c>
      <c r="I2093" s="356">
        <f t="shared" si="5525"/>
        <v>719263232.17580497</v>
      </c>
      <c r="J2093" s="356">
        <f t="shared" si="5526"/>
        <v>0</v>
      </c>
      <c r="K2093" s="356">
        <f t="shared" si="5527"/>
        <v>-88756.3</v>
      </c>
      <c r="L2093" s="356" t="e">
        <f t="shared" si="5528"/>
        <v>#DIV/0!</v>
      </c>
      <c r="M2093" s="356" t="e">
        <f t="shared" si="5529"/>
        <v>#DIV/0!</v>
      </c>
      <c r="N2093" s="361" t="e">
        <f t="shared" si="5530"/>
        <v>#DIV/0!</v>
      </c>
      <c r="O2093" s="361" t="e">
        <f t="shared" si="5531"/>
        <v>#DIV/0!</v>
      </c>
      <c r="P2093" s="361" t="e">
        <f t="shared" si="5532"/>
        <v>#DIV/0!</v>
      </c>
      <c r="Q2093" s="361" t="e">
        <f t="shared" si="5521"/>
        <v>#DIV/0!</v>
      </c>
      <c r="R2093" s="625"/>
      <c r="S2093" s="625"/>
      <c r="T2093" s="625"/>
      <c r="U2093" s="625"/>
      <c r="V2093" s="356">
        <f t="shared" si="5533"/>
        <v>-716175817.65999997</v>
      </c>
      <c r="W2093" s="356">
        <f t="shared" si="5534"/>
        <v>-66571730.93</v>
      </c>
      <c r="X2093" s="361" t="str">
        <f t="shared" si="5535"/>
        <v>SUL</v>
      </c>
      <c r="Y2093" s="361" t="str">
        <f t="shared" si="5536"/>
        <v>OESTE</v>
      </c>
      <c r="Z2093" s="361" t="str">
        <f t="shared" si="5537"/>
        <v>SUDOESTE</v>
      </c>
      <c r="AA2093" s="358">
        <f t="shared" si="5522"/>
        <v>9.2555448341532939E-2</v>
      </c>
      <c r="AB2093" s="359">
        <f t="shared" si="5538"/>
        <v>5.3106373180956954</v>
      </c>
      <c r="AC2093" s="360"/>
    </row>
    <row r="2094" spans="1:29" ht="17.25" customHeight="1" x14ac:dyDescent="0.25">
      <c r="A2094" s="415" t="str">
        <f t="shared" si="5414"/>
        <v>MS 501 A</v>
      </c>
      <c r="B2094" s="662"/>
      <c r="C2094" s="662"/>
      <c r="D2094" s="346"/>
      <c r="E2094" s="347"/>
      <c r="F2094" s="348"/>
      <c r="G2094" s="348"/>
      <c r="H2094" s="355">
        <f t="shared" si="5524"/>
        <v>0</v>
      </c>
      <c r="I2094" s="356">
        <f t="shared" si="5525"/>
        <v>719263232.17580497</v>
      </c>
      <c r="J2094" s="356">
        <f t="shared" si="5526"/>
        <v>0</v>
      </c>
      <c r="K2094" s="356">
        <f t="shared" si="5527"/>
        <v>-88756.3</v>
      </c>
      <c r="L2094" s="356" t="e">
        <f t="shared" si="5528"/>
        <v>#DIV/0!</v>
      </c>
      <c r="M2094" s="356" t="e">
        <f t="shared" si="5529"/>
        <v>#DIV/0!</v>
      </c>
      <c r="N2094" s="361" t="e">
        <f t="shared" si="5530"/>
        <v>#DIV/0!</v>
      </c>
      <c r="O2094" s="361" t="e">
        <f t="shared" si="5531"/>
        <v>#DIV/0!</v>
      </c>
      <c r="P2094" s="361" t="e">
        <f t="shared" si="5532"/>
        <v>#DIV/0!</v>
      </c>
      <c r="Q2094" s="361" t="e">
        <f t="shared" si="5521"/>
        <v>#DIV/0!</v>
      </c>
      <c r="R2094" s="625"/>
      <c r="S2094" s="625"/>
      <c r="T2094" s="625"/>
      <c r="U2094" s="625"/>
      <c r="V2094" s="356">
        <f t="shared" si="5533"/>
        <v>-716175817.65999997</v>
      </c>
      <c r="W2094" s="356">
        <f t="shared" si="5534"/>
        <v>-66571730.93</v>
      </c>
      <c r="X2094" s="361" t="str">
        <f t="shared" si="5535"/>
        <v>SUL</v>
      </c>
      <c r="Y2094" s="361" t="str">
        <f t="shared" si="5536"/>
        <v>OESTE</v>
      </c>
      <c r="Z2094" s="361" t="str">
        <f t="shared" si="5537"/>
        <v>SUDOESTE</v>
      </c>
      <c r="AA2094" s="358">
        <f t="shared" si="5522"/>
        <v>9.2555448341532939E-2</v>
      </c>
      <c r="AB2094" s="359">
        <f t="shared" si="5538"/>
        <v>5.3106373180956954</v>
      </c>
      <c r="AC2094" s="360"/>
    </row>
    <row r="2095" spans="1:29" ht="17.25" customHeight="1" x14ac:dyDescent="0.25">
      <c r="A2095" s="415" t="str">
        <f t="shared" si="5414"/>
        <v>MS 501 A</v>
      </c>
      <c r="B2095" s="662"/>
      <c r="C2095" s="662"/>
      <c r="D2095" s="346"/>
      <c r="E2095" s="347"/>
      <c r="F2095" s="348"/>
      <c r="G2095" s="348"/>
      <c r="H2095" s="355">
        <f t="shared" si="5524"/>
        <v>0</v>
      </c>
      <c r="I2095" s="356">
        <f t="shared" si="5525"/>
        <v>719263232.17580497</v>
      </c>
      <c r="J2095" s="356">
        <f t="shared" si="5526"/>
        <v>0</v>
      </c>
      <c r="K2095" s="356">
        <f t="shared" si="5527"/>
        <v>-88756.3</v>
      </c>
      <c r="L2095" s="356" t="e">
        <f t="shared" si="5528"/>
        <v>#DIV/0!</v>
      </c>
      <c r="M2095" s="356" t="e">
        <f t="shared" si="5529"/>
        <v>#DIV/0!</v>
      </c>
      <c r="N2095" s="361" t="e">
        <f t="shared" si="5530"/>
        <v>#DIV/0!</v>
      </c>
      <c r="O2095" s="361" t="e">
        <f t="shared" si="5531"/>
        <v>#DIV/0!</v>
      </c>
      <c r="P2095" s="361" t="e">
        <f t="shared" si="5532"/>
        <v>#DIV/0!</v>
      </c>
      <c r="Q2095" s="361" t="e">
        <f t="shared" si="5521"/>
        <v>#DIV/0!</v>
      </c>
      <c r="R2095" s="625"/>
      <c r="S2095" s="625"/>
      <c r="T2095" s="625"/>
      <c r="U2095" s="625"/>
      <c r="V2095" s="356">
        <f t="shared" si="5533"/>
        <v>-716175817.65999997</v>
      </c>
      <c r="W2095" s="356">
        <f t="shared" si="5534"/>
        <v>-66571730.93</v>
      </c>
      <c r="X2095" s="361" t="str">
        <f t="shared" si="5535"/>
        <v>SUL</v>
      </c>
      <c r="Y2095" s="361" t="str">
        <f t="shared" si="5536"/>
        <v>OESTE</v>
      </c>
      <c r="Z2095" s="361" t="str">
        <f t="shared" si="5537"/>
        <v>SUDOESTE</v>
      </c>
      <c r="AA2095" s="358">
        <f t="shared" si="5522"/>
        <v>9.2555448341532939E-2</v>
      </c>
      <c r="AB2095" s="359">
        <f t="shared" si="5538"/>
        <v>5.3106373180956954</v>
      </c>
      <c r="AC2095" s="360"/>
    </row>
    <row r="2096" spans="1:29" ht="17.25" customHeight="1" x14ac:dyDescent="0.2">
      <c r="A2096" s="416"/>
      <c r="B2096" s="666"/>
      <c r="C2096" s="666"/>
      <c r="D2096" s="408"/>
      <c r="E2096" s="381"/>
      <c r="F2096" s="382"/>
      <c r="G2096" s="382"/>
      <c r="H2096" s="439"/>
      <c r="I2096" s="383"/>
      <c r="J2096" s="383"/>
      <c r="K2096" s="383"/>
      <c r="L2096" s="383"/>
      <c r="M2096" s="383"/>
      <c r="N2096" s="384"/>
      <c r="O2096" s="384"/>
      <c r="P2096" s="384"/>
      <c r="Q2096" s="384"/>
      <c r="R2096" s="354"/>
      <c r="S2096" s="354"/>
      <c r="T2096" s="354"/>
      <c r="U2096" s="354"/>
      <c r="V2096" s="383"/>
      <c r="W2096" s="383"/>
      <c r="X2096" s="384"/>
      <c r="Y2096" s="384"/>
      <c r="Z2096" s="384"/>
      <c r="AA2096" s="383"/>
      <c r="AB2096" s="435"/>
      <c r="AC2096" s="386"/>
    </row>
    <row r="2097" spans="1:29" ht="17.25" customHeight="1" x14ac:dyDescent="0.2">
      <c r="A2097" s="415" t="s">
        <v>125</v>
      </c>
      <c r="B2097" s="661">
        <f t="shared" ref="B2097:B2160" si="5539">IF(A2096=A2097,B2096+1,1)</f>
        <v>1</v>
      </c>
      <c r="C2097" s="661" t="str">
        <f t="shared" ref="C2097:C2160" si="5540">A2097&amp;"-"&amp;B2097</f>
        <v>MS 502-1</v>
      </c>
      <c r="D2097" s="346">
        <v>41887</v>
      </c>
      <c r="E2097" s="347">
        <v>7161803.8349000001</v>
      </c>
      <c r="F2097" s="348">
        <v>665787.95519999997</v>
      </c>
      <c r="G2097" s="348">
        <v>895.06299999999999</v>
      </c>
      <c r="H2097" s="349"/>
      <c r="I2097" s="349"/>
      <c r="J2097" s="349"/>
      <c r="K2097" s="349"/>
      <c r="L2097" s="349"/>
      <c r="M2097" s="349"/>
      <c r="N2097" s="349"/>
      <c r="O2097" s="349"/>
      <c r="P2097" s="349"/>
      <c r="Q2097" s="349"/>
      <c r="R2097" s="641"/>
      <c r="S2097" s="641"/>
      <c r="T2097" s="354"/>
      <c r="U2097" s="354"/>
      <c r="V2097" s="383"/>
      <c r="W2097" s="383"/>
      <c r="X2097" s="384"/>
      <c r="Y2097" s="384"/>
      <c r="Z2097" s="384"/>
      <c r="AA2097" s="437"/>
      <c r="AB2097" s="437"/>
      <c r="AC2097" s="386"/>
    </row>
    <row r="2098" spans="1:29" ht="17.25" customHeight="1" x14ac:dyDescent="0.25">
      <c r="A2098" s="415" t="str">
        <f>A2097</f>
        <v>MS 502</v>
      </c>
      <c r="B2098" s="661">
        <f t="shared" si="5539"/>
        <v>2</v>
      </c>
      <c r="C2098" s="661" t="str">
        <f t="shared" si="5540"/>
        <v>MS 502-2</v>
      </c>
      <c r="D2098" s="346">
        <v>41894</v>
      </c>
      <c r="E2098" s="347">
        <v>7161803.8247999996</v>
      </c>
      <c r="F2098" s="348">
        <v>665787.94979999994</v>
      </c>
      <c r="G2098" s="348">
        <v>895.05700000000002</v>
      </c>
      <c r="H2098" s="355">
        <f t="shared" ref="H2098" si="5541">SQRT((E2098-E2097)^2+(F2098-F2097)^2)*100</f>
        <v>1.1452947704486625</v>
      </c>
      <c r="I2098" s="356">
        <f>SQRT((E2098-$E$2097)^2+(F2098-$F$2097)^2)*100</f>
        <v>1.1452947704486625</v>
      </c>
      <c r="J2098" s="356">
        <f t="shared" ref="J2098" si="5542">(G2098-G2097)*100</f>
        <v>-0.59999999999718057</v>
      </c>
      <c r="K2098" s="356">
        <f>(G2098-$G$2097)*100</f>
        <v>-0.59999999999718057</v>
      </c>
      <c r="L2098" s="356">
        <f t="shared" ref="L2098" si="5543">H2098/(D2098-D2097)</f>
        <v>0.16361353863552322</v>
      </c>
      <c r="M2098" s="356">
        <f t="shared" ref="M2098" si="5544">ABS(J2098/(D2098-D2097))</f>
        <v>8.571428571388294E-2</v>
      </c>
      <c r="N2098" s="361" t="str">
        <f t="shared" ref="N2098" si="5545">IF(L2098&lt;=0.25,"OK",IF(AND(0.25&lt;L2098,L2098&lt;=1),"ATENÇÃO",IF(AND(1&lt;L2098,L2098&lt;=4),"ALERTA",IF(AND(4&lt;L2098,L2098&lt;=14),"INTERVENÇÃO","PARALISAÇÃO"))))</f>
        <v>OK</v>
      </c>
      <c r="O2098" s="361" t="str">
        <f t="shared" ref="O2098" si="5546">IF(M2098&lt;=0.25,"OK",IF(AND(0.25&lt;M2098,M2098&lt;=1),"ATENÇÃO",IF(AND(1&lt;M2098,M2098&lt;=4),"ALERTA",IF(AND(4&lt;M2098,M2098&lt;=14),"INTERVENÇÃO","PARALISAÇÃO"))))</f>
        <v>OK</v>
      </c>
      <c r="P2098" s="361" t="str">
        <f t="shared" ref="P2098" si="5547">IF(L2098&lt;=1,"COND. MIN.",IF(AND(1&lt;L2098, L2098&lt;=2),"ATENÇÃO",IF(AND(2&lt;L2098,L2098&lt;=5),"ALERTA","INTERVENÇÃO")))</f>
        <v>COND. MIN.</v>
      </c>
      <c r="Q2098" s="361" t="str">
        <f t="shared" ref="Q2098:Q2134" si="5548">IF(M2098&lt;=2,"COND. MIN.",IF(AND(2&lt;M2098, M2098&lt;=4),"ATENÇÃO",IF(AND(4&lt;M2098, M2098&lt;=10),"ALERTA","INTERVENÇÃO")))</f>
        <v>COND. MIN.</v>
      </c>
      <c r="R2098" s="625"/>
      <c r="S2098" s="625"/>
      <c r="T2098" s="625"/>
      <c r="U2098" s="625"/>
      <c r="V2098" s="356">
        <f t="shared" ref="V2098:V2134" si="5549">(E2098-$E$2097)*100</f>
        <v>-1.0100000537931919</v>
      </c>
      <c r="W2098" s="356">
        <f t="shared" ref="W2098:W2134" si="5550">(F2098-$F$2097)*100</f>
        <v>-0.54000000236555934</v>
      </c>
      <c r="X2098" s="361" t="str">
        <f t="shared" ref="X2098" si="5551">IF(V2098&gt;0,"NORTE","SUL")</f>
        <v>SUL</v>
      </c>
      <c r="Y2098" s="361" t="str">
        <f t="shared" ref="Y2098" si="5552">IF(W2098&gt;0,"LESTE","OESTE")</f>
        <v>OESTE</v>
      </c>
      <c r="Z2098" s="361" t="str">
        <f t="shared" ref="Z2098" si="5553">IF(AND(X2098="SUL", Y2098="LESTE"),"SUDESTE", IF(AND(X2098="SUL", Y2098="OESTE"), "SUDOESTE", IF(AND(X2098="NORTE", Y2098="LESTE"), "NORDESTE", "NOROESTE")))</f>
        <v>SUDOESTE</v>
      </c>
      <c r="AA2098" s="358">
        <f t="shared" ref="AA2098:AA2134" si="5554">ABS(ROUND(W2098,2)/ROUND(I2098,2))</f>
        <v>0.46956521739130441</v>
      </c>
      <c r="AB2098" s="359">
        <f t="shared" ref="AB2098" si="5555">DEGREES(ASIN(AA2098))</f>
        <v>28.006077557719259</v>
      </c>
      <c r="AC2098" s="360"/>
    </row>
    <row r="2099" spans="1:29" ht="17.25" customHeight="1" x14ac:dyDescent="0.25">
      <c r="A2099" s="415" t="str">
        <f t="shared" ref="A2099:A2135" si="5556">A2098</f>
        <v>MS 502</v>
      </c>
      <c r="B2099" s="661">
        <f t="shared" si="5539"/>
        <v>3</v>
      </c>
      <c r="C2099" s="661" t="str">
        <f t="shared" si="5540"/>
        <v>MS 502-3</v>
      </c>
      <c r="D2099" s="346">
        <v>41901</v>
      </c>
      <c r="E2099" s="347">
        <v>7161803.8306</v>
      </c>
      <c r="F2099" s="348">
        <v>665787.94319999998</v>
      </c>
      <c r="G2099" s="348">
        <v>895.05</v>
      </c>
      <c r="H2099" s="355">
        <f t="shared" ref="H2099" si="5557">SQRT((E2099-E2098)^2+(F2099-F2098)^2)*100</f>
        <v>0.87863532864310456</v>
      </c>
      <c r="I2099" s="356">
        <f>SQRT((E2099-$E$2097)^2+(F2099-$F$2097)^2)*100</f>
        <v>1.2747156583540395</v>
      </c>
      <c r="J2099" s="356">
        <f t="shared" ref="J2099" si="5558">(G2099-G2098)*100</f>
        <v>-0.70000000000618456</v>
      </c>
      <c r="K2099" s="356">
        <f>(G2099-$G$2097)*100</f>
        <v>-1.3000000000033651</v>
      </c>
      <c r="L2099" s="356">
        <f t="shared" ref="L2099" si="5559">H2099/(D2099-D2098)</f>
        <v>0.12551933266330065</v>
      </c>
      <c r="M2099" s="356">
        <f t="shared" ref="M2099" si="5560">ABS(J2099/(D2099-D2098))</f>
        <v>0.10000000000088351</v>
      </c>
      <c r="N2099" s="361" t="str">
        <f t="shared" ref="N2099:N2134" si="5561">IF(L2099&lt;=0.25,"OK",IF(AND(0.25&lt;L2099,L2099&lt;=1),"ATENÇÃO",IF(AND(1&lt;L2099,L2099&lt;=4),"ALERTA",IF(AND(4&lt;L2099,L2099&lt;=14),"INTERVENÇÃO","PARALISAÇÃO"))))</f>
        <v>OK</v>
      </c>
      <c r="O2099" s="361" t="str">
        <f t="shared" ref="O2099:O2134" si="5562">IF(M2099&lt;=0.25,"OK",IF(AND(0.25&lt;M2099,M2099&lt;=1),"ATENÇÃO",IF(AND(1&lt;M2099,M2099&lt;=4),"ALERTA",IF(AND(4&lt;M2099,M2099&lt;=14),"INTERVENÇÃO","PARALISAÇÃO"))))</f>
        <v>OK</v>
      </c>
      <c r="P2099" s="361" t="str">
        <f t="shared" ref="P2099:P2134" si="5563">IF(L2099&lt;=1,"COND. MIN.",IF(AND(1&lt;L2099, L2099&lt;=2),"ATENÇÃO",IF(AND(2&lt;L2099,L2099&lt;=5),"ALERTA","INTERVENÇÃO")))</f>
        <v>COND. MIN.</v>
      </c>
      <c r="Q2099" s="361" t="str">
        <f t="shared" si="5548"/>
        <v>COND. MIN.</v>
      </c>
      <c r="R2099" s="625"/>
      <c r="S2099" s="625"/>
      <c r="T2099" s="625"/>
      <c r="U2099" s="625"/>
      <c r="V2099" s="356">
        <f t="shared" si="5549"/>
        <v>-0.43000001460313797</v>
      </c>
      <c r="W2099" s="356">
        <f t="shared" si="5550"/>
        <v>-1.1999999987892807</v>
      </c>
      <c r="X2099" s="361" t="str">
        <f t="shared" ref="X2099" si="5564">IF(V2099&gt;0,"NORTE","SUL")</f>
        <v>SUL</v>
      </c>
      <c r="Y2099" s="361" t="str">
        <f t="shared" ref="Y2099" si="5565">IF(W2099&gt;0,"LESTE","OESTE")</f>
        <v>OESTE</v>
      </c>
      <c r="Z2099" s="361" t="str">
        <f t="shared" ref="Z2099" si="5566">IF(AND(X2099="SUL", Y2099="LESTE"),"SUDESTE", IF(AND(X2099="SUL", Y2099="OESTE"), "SUDOESTE", IF(AND(X2099="NORTE", Y2099="LESTE"), "NORDESTE", "NOROESTE")))</f>
        <v>SUDOESTE</v>
      </c>
      <c r="AA2099" s="358">
        <f t="shared" si="5554"/>
        <v>0.94488188976377951</v>
      </c>
      <c r="AB2099" s="359">
        <f t="shared" ref="AB2099" si="5567">DEGREES(ASIN(AA2099))</f>
        <v>70.888267862801044</v>
      </c>
      <c r="AC2099" s="360"/>
    </row>
    <row r="2100" spans="1:29" ht="17.25" customHeight="1" x14ac:dyDescent="0.25">
      <c r="A2100" s="415" t="str">
        <f t="shared" si="5556"/>
        <v>MS 502</v>
      </c>
      <c r="B2100" s="661">
        <f t="shared" si="5539"/>
        <v>4</v>
      </c>
      <c r="C2100" s="661" t="str">
        <f t="shared" si="5540"/>
        <v>MS 502-4</v>
      </c>
      <c r="D2100" s="346">
        <v>41908</v>
      </c>
      <c r="E2100" s="347">
        <v>7161803.8298000004</v>
      </c>
      <c r="F2100" s="348">
        <v>665787.93929999997</v>
      </c>
      <c r="G2100" s="348">
        <v>895.04499999999996</v>
      </c>
      <c r="H2100" s="355">
        <f t="shared" ref="H2100" si="5568">SQRT((E2100-E2099)^2+(F2100-F2099)^2)*100</f>
        <v>0.39812057719429755</v>
      </c>
      <c r="I2100" s="356">
        <f>SQRT((E2100-$E$2097)^2+(F2100-$F$2097)^2)*100</f>
        <v>1.6697903972653829</v>
      </c>
      <c r="J2100" s="356">
        <f t="shared" ref="J2100" si="5569">(G2100-G2099)*100</f>
        <v>-0.49999999999954525</v>
      </c>
      <c r="K2100" s="356">
        <f>(G2100-$G$2097)*100</f>
        <v>-1.8000000000029104</v>
      </c>
      <c r="L2100" s="356">
        <f t="shared" ref="L2100" si="5570">H2100/(D2100-D2099)</f>
        <v>5.6874368170613934E-2</v>
      </c>
      <c r="M2100" s="356">
        <f t="shared" ref="M2100" si="5571">ABS(J2100/(D2100-D2099))</f>
        <v>7.1428571428506463E-2</v>
      </c>
      <c r="N2100" s="361" t="str">
        <f t="shared" si="5561"/>
        <v>OK</v>
      </c>
      <c r="O2100" s="361" t="str">
        <f t="shared" si="5562"/>
        <v>OK</v>
      </c>
      <c r="P2100" s="361" t="str">
        <f t="shared" si="5563"/>
        <v>COND. MIN.</v>
      </c>
      <c r="Q2100" s="361" t="str">
        <f t="shared" si="5548"/>
        <v>COND. MIN.</v>
      </c>
      <c r="R2100" s="625"/>
      <c r="S2100" s="625"/>
      <c r="T2100" s="625"/>
      <c r="U2100" s="625"/>
      <c r="V2100" s="356">
        <f t="shared" si="5549"/>
        <v>-0.50999997183680534</v>
      </c>
      <c r="W2100" s="356">
        <f t="shared" si="5550"/>
        <v>-1.5899999998509884</v>
      </c>
      <c r="X2100" s="361" t="str">
        <f t="shared" ref="X2100" si="5572">IF(V2100&gt;0,"NORTE","SUL")</f>
        <v>SUL</v>
      </c>
      <c r="Y2100" s="361" t="str">
        <f t="shared" ref="Y2100" si="5573">IF(W2100&gt;0,"LESTE","OESTE")</f>
        <v>OESTE</v>
      </c>
      <c r="Z2100" s="361" t="str">
        <f t="shared" ref="Z2100" si="5574">IF(AND(X2100="SUL", Y2100="LESTE"),"SUDESTE", IF(AND(X2100="SUL", Y2100="OESTE"), "SUDOESTE", IF(AND(X2100="NORTE", Y2100="LESTE"), "NORDESTE", "NOROESTE")))</f>
        <v>SUDOESTE</v>
      </c>
      <c r="AA2100" s="358">
        <f t="shared" si="5554"/>
        <v>0.9520958083832336</v>
      </c>
      <c r="AB2100" s="359">
        <f t="shared" ref="AB2100" si="5575">DEGREES(ASIN(AA2100))</f>
        <v>72.193706436150904</v>
      </c>
      <c r="AC2100" s="360"/>
    </row>
    <row r="2101" spans="1:29" ht="17.25" customHeight="1" x14ac:dyDescent="0.25">
      <c r="A2101" s="415" t="str">
        <f t="shared" si="5556"/>
        <v>MS 502</v>
      </c>
      <c r="B2101" s="661">
        <f t="shared" si="5539"/>
        <v>5</v>
      </c>
      <c r="C2101" s="661" t="str">
        <f t="shared" si="5540"/>
        <v>MS 502-5</v>
      </c>
      <c r="D2101" s="346">
        <v>41915</v>
      </c>
      <c r="E2101" s="347">
        <v>7161803.8299000002</v>
      </c>
      <c r="F2101" s="348">
        <v>665787.94019999995</v>
      </c>
      <c r="G2101" s="348">
        <v>895.03700000000003</v>
      </c>
      <c r="H2101" s="355">
        <f t="shared" ref="H2101" si="5576">SQRT((E2101-E2100)^2+(F2101-F2100)^2)*100</f>
        <v>9.055384796889987E-2</v>
      </c>
      <c r="I2101" s="356">
        <f>SQRT((E2101-$E$2097)^2+(F2101-$F$2097)^2)*100</f>
        <v>1.581138827875364</v>
      </c>
      <c r="J2101" s="356">
        <f t="shared" ref="J2101" si="5577">(G2101-G2100)*100</f>
        <v>-0.79999999999245119</v>
      </c>
      <c r="K2101" s="356">
        <f>(G2101-$G$2097)*100</f>
        <v>-2.5999999999953616</v>
      </c>
      <c r="L2101" s="356">
        <f t="shared" ref="L2101" si="5578">H2101/(D2101-D2100)</f>
        <v>1.2936263995557125E-2</v>
      </c>
      <c r="M2101" s="356">
        <f t="shared" ref="M2101" si="5579">ABS(J2101/(D2101-D2100))</f>
        <v>0.11428571428463588</v>
      </c>
      <c r="N2101" s="361" t="str">
        <f t="shared" si="5561"/>
        <v>OK</v>
      </c>
      <c r="O2101" s="361" t="str">
        <f t="shared" si="5562"/>
        <v>OK</v>
      </c>
      <c r="P2101" s="361" t="str">
        <f t="shared" si="5563"/>
        <v>COND. MIN.</v>
      </c>
      <c r="Q2101" s="361" t="str">
        <f t="shared" si="5548"/>
        <v>COND. MIN.</v>
      </c>
      <c r="R2101" s="625"/>
      <c r="S2101" s="625"/>
      <c r="T2101" s="625"/>
      <c r="U2101" s="625"/>
      <c r="V2101" s="356">
        <f t="shared" si="5549"/>
        <v>-0.4999999888241291</v>
      </c>
      <c r="W2101" s="356">
        <f t="shared" si="5550"/>
        <v>-1.5000000013969839</v>
      </c>
      <c r="X2101" s="361" t="str">
        <f t="shared" ref="X2101" si="5580">IF(V2101&gt;0,"NORTE","SUL")</f>
        <v>SUL</v>
      </c>
      <c r="Y2101" s="361" t="str">
        <f t="shared" ref="Y2101" si="5581">IF(W2101&gt;0,"LESTE","OESTE")</f>
        <v>OESTE</v>
      </c>
      <c r="Z2101" s="361" t="str">
        <f t="shared" ref="Z2101" si="5582">IF(AND(X2101="SUL", Y2101="LESTE"),"SUDESTE", IF(AND(X2101="SUL", Y2101="OESTE"), "SUDOESTE", IF(AND(X2101="NORTE", Y2101="LESTE"), "NORDESTE", "NOROESTE")))</f>
        <v>SUDOESTE</v>
      </c>
      <c r="AA2101" s="358">
        <f t="shared" si="5554"/>
        <v>0.94936708860759489</v>
      </c>
      <c r="AB2101" s="359">
        <f t="shared" ref="AB2101" si="5583">DEGREES(ASIN(AA2101))</f>
        <v>71.68934845350887</v>
      </c>
      <c r="AC2101" s="360"/>
    </row>
    <row r="2102" spans="1:29" ht="17.25" customHeight="1" x14ac:dyDescent="0.25">
      <c r="A2102" s="415" t="str">
        <f t="shared" si="5556"/>
        <v>MS 502</v>
      </c>
      <c r="B2102" s="661">
        <f t="shared" si="5539"/>
        <v>6</v>
      </c>
      <c r="C2102" s="661" t="str">
        <f t="shared" si="5540"/>
        <v>MS 502-6</v>
      </c>
      <c r="D2102" s="346">
        <v>41922</v>
      </c>
      <c r="E2102" s="347">
        <v>7161803.8103</v>
      </c>
      <c r="F2102" s="348">
        <v>665787.93640000001</v>
      </c>
      <c r="G2102" s="348">
        <v>895.03599999999994</v>
      </c>
      <c r="H2102" s="355">
        <f t="shared" ref="H2102:H2105" si="5584">SQRT((E2102-E2101)^2+(F2102-F2101)^2)*100</f>
        <v>1.996496953953528</v>
      </c>
      <c r="I2102" s="356">
        <f t="shared" ref="I2102:I2105" si="5585">SQRT((E2102-$E$2097)^2+(F2102-$F$2097)^2)*100</f>
        <v>3.0961266196583117</v>
      </c>
      <c r="J2102" s="356">
        <f t="shared" ref="J2102:J2105" si="5586">(G2102-G2101)*100</f>
        <v>-0.100000000009004</v>
      </c>
      <c r="K2102" s="356">
        <f t="shared" ref="K2102:K2105" si="5587">(G2102-$G$2097)*100</f>
        <v>-2.7000000000043656</v>
      </c>
      <c r="L2102" s="356">
        <f t="shared" ref="L2102:L2105" si="5588">H2102/(D2102-D2101)</f>
        <v>0.28521385056478971</v>
      </c>
      <c r="M2102" s="356">
        <f t="shared" ref="M2102:M2105" si="5589">ABS(J2102/(D2102-D2101))</f>
        <v>1.4285714287000571E-2</v>
      </c>
      <c r="N2102" s="361" t="str">
        <f t="shared" si="5561"/>
        <v>ATENÇÃO</v>
      </c>
      <c r="O2102" s="361" t="str">
        <f t="shared" si="5562"/>
        <v>OK</v>
      </c>
      <c r="P2102" s="361" t="str">
        <f t="shared" si="5563"/>
        <v>COND. MIN.</v>
      </c>
      <c r="Q2102" s="361" t="str">
        <f t="shared" si="5548"/>
        <v>COND. MIN.</v>
      </c>
      <c r="R2102" s="625"/>
      <c r="S2102" s="625"/>
      <c r="T2102" s="625"/>
      <c r="U2102" s="625"/>
      <c r="V2102" s="356">
        <f t="shared" si="5549"/>
        <v>-2.4600000120699406</v>
      </c>
      <c r="W2102" s="356">
        <f t="shared" si="5550"/>
        <v>-1.879999996162951</v>
      </c>
      <c r="X2102" s="361" t="str">
        <f t="shared" ref="X2102:X2105" si="5590">IF(V2102&gt;0,"NORTE","SUL")</f>
        <v>SUL</v>
      </c>
      <c r="Y2102" s="361" t="str">
        <f t="shared" ref="Y2102:Y2105" si="5591">IF(W2102&gt;0,"LESTE","OESTE")</f>
        <v>OESTE</v>
      </c>
      <c r="Z2102" s="361" t="str">
        <f t="shared" ref="Z2102:Z2105" si="5592">IF(AND(X2102="SUL", Y2102="LESTE"),"SUDESTE", IF(AND(X2102="SUL", Y2102="OESTE"), "SUDOESTE", IF(AND(X2102="NORTE", Y2102="LESTE"), "NORDESTE", "NOROESTE")))</f>
        <v>SUDOESTE</v>
      </c>
      <c r="AA2102" s="358">
        <f t="shared" si="5554"/>
        <v>0.6064516129032258</v>
      </c>
      <c r="AB2102" s="359">
        <f t="shared" ref="AB2102:AB2105" si="5593">DEGREES(ASIN(AA2102))</f>
        <v>37.333371344896207</v>
      </c>
      <c r="AC2102" s="360"/>
    </row>
    <row r="2103" spans="1:29" ht="17.25" customHeight="1" x14ac:dyDescent="0.25">
      <c r="A2103" s="415" t="str">
        <f t="shared" si="5556"/>
        <v>MS 502</v>
      </c>
      <c r="B2103" s="661">
        <f t="shared" si="5539"/>
        <v>7</v>
      </c>
      <c r="C2103" s="661" t="str">
        <f t="shared" si="5540"/>
        <v>MS 502-7</v>
      </c>
      <c r="D2103" s="346">
        <v>41929</v>
      </c>
      <c r="E2103" s="347">
        <v>7161803.8252999997</v>
      </c>
      <c r="F2103" s="348">
        <v>665787.93689999997</v>
      </c>
      <c r="G2103" s="348">
        <v>895.02099999999996</v>
      </c>
      <c r="H2103" s="355">
        <f t="shared" si="5584"/>
        <v>1.5008330683565623</v>
      </c>
      <c r="I2103" s="356">
        <f t="shared" si="5585"/>
        <v>2.0665188327512709</v>
      </c>
      <c r="J2103" s="356">
        <f t="shared" si="5586"/>
        <v>-1.4999999999986358</v>
      </c>
      <c r="K2103" s="356">
        <f t="shared" si="5587"/>
        <v>-4.2000000000030013</v>
      </c>
      <c r="L2103" s="356">
        <f t="shared" si="5588"/>
        <v>0.21440472405093747</v>
      </c>
      <c r="M2103" s="356">
        <f t="shared" si="5589"/>
        <v>0.2142857142855194</v>
      </c>
      <c r="N2103" s="361" t="str">
        <f t="shared" si="5561"/>
        <v>OK</v>
      </c>
      <c r="O2103" s="361" t="str">
        <f t="shared" si="5562"/>
        <v>OK</v>
      </c>
      <c r="P2103" s="361" t="str">
        <f t="shared" si="5563"/>
        <v>COND. MIN.</v>
      </c>
      <c r="Q2103" s="361" t="str">
        <f t="shared" si="5548"/>
        <v>COND. MIN.</v>
      </c>
      <c r="R2103" s="625"/>
      <c r="S2103" s="625"/>
      <c r="T2103" s="625"/>
      <c r="U2103" s="625"/>
      <c r="V2103" s="356">
        <f t="shared" si="5549"/>
        <v>-0.96000004559755325</v>
      </c>
      <c r="W2103" s="356">
        <f t="shared" si="5550"/>
        <v>-1.8299999996088445</v>
      </c>
      <c r="X2103" s="361" t="str">
        <f t="shared" si="5590"/>
        <v>SUL</v>
      </c>
      <c r="Y2103" s="361" t="str">
        <f t="shared" si="5591"/>
        <v>OESTE</v>
      </c>
      <c r="Z2103" s="361" t="str">
        <f t="shared" si="5592"/>
        <v>SUDOESTE</v>
      </c>
      <c r="AA2103" s="358">
        <f t="shared" si="5554"/>
        <v>0.8840579710144929</v>
      </c>
      <c r="AB2103" s="359">
        <f t="shared" si="5593"/>
        <v>62.135816901483899</v>
      </c>
      <c r="AC2103" s="360"/>
    </row>
    <row r="2104" spans="1:29" ht="17.25" customHeight="1" x14ac:dyDescent="0.25">
      <c r="A2104" s="415" t="str">
        <f t="shared" si="5556"/>
        <v>MS 502</v>
      </c>
      <c r="B2104" s="661">
        <f t="shared" si="5539"/>
        <v>8</v>
      </c>
      <c r="C2104" s="661" t="str">
        <f t="shared" si="5540"/>
        <v>MS 502-8</v>
      </c>
      <c r="D2104" s="346">
        <v>41936</v>
      </c>
      <c r="E2104" s="347">
        <v>7161803.8332000002</v>
      </c>
      <c r="F2104" s="348">
        <v>665787.92989999999</v>
      </c>
      <c r="G2104" s="348">
        <v>895.01800000000003</v>
      </c>
      <c r="H2104" s="355">
        <f t="shared" si="5584"/>
        <v>1.0555093957562955</v>
      </c>
      <c r="I2104" s="356">
        <f t="shared" si="5585"/>
        <v>2.5357050274719333</v>
      </c>
      <c r="J2104" s="356">
        <f t="shared" si="5586"/>
        <v>-0.29999999999290594</v>
      </c>
      <c r="K2104" s="356">
        <f t="shared" si="5587"/>
        <v>-4.4999999999959073</v>
      </c>
      <c r="L2104" s="356">
        <f t="shared" si="5588"/>
        <v>0.15078705653661365</v>
      </c>
      <c r="M2104" s="356">
        <f t="shared" si="5589"/>
        <v>4.2857142856129418E-2</v>
      </c>
      <c r="N2104" s="361" t="str">
        <f t="shared" si="5561"/>
        <v>OK</v>
      </c>
      <c r="O2104" s="361" t="str">
        <f t="shared" si="5562"/>
        <v>OK</v>
      </c>
      <c r="P2104" s="361" t="str">
        <f t="shared" si="5563"/>
        <v>COND. MIN.</v>
      </c>
      <c r="Q2104" s="361" t="str">
        <f t="shared" si="5548"/>
        <v>COND. MIN.</v>
      </c>
      <c r="R2104" s="625"/>
      <c r="S2104" s="625"/>
      <c r="T2104" s="625"/>
      <c r="U2104" s="625"/>
      <c r="V2104" s="356">
        <f t="shared" si="5549"/>
        <v>-0.16999999061226845</v>
      </c>
      <c r="W2104" s="356">
        <f t="shared" si="5550"/>
        <v>-2.5299999979324639</v>
      </c>
      <c r="X2104" s="361" t="str">
        <f t="shared" si="5590"/>
        <v>SUL</v>
      </c>
      <c r="Y2104" s="361" t="str">
        <f t="shared" si="5591"/>
        <v>OESTE</v>
      </c>
      <c r="Z2104" s="361" t="str">
        <f t="shared" si="5592"/>
        <v>SUDOESTE</v>
      </c>
      <c r="AA2104" s="358">
        <f t="shared" si="5554"/>
        <v>0.99606299212598415</v>
      </c>
      <c r="AB2104" s="359">
        <f t="shared" si="5593"/>
        <v>84.914152191876454</v>
      </c>
      <c r="AC2104" s="360"/>
    </row>
    <row r="2105" spans="1:29" ht="17.25" customHeight="1" x14ac:dyDescent="0.25">
      <c r="A2105" s="415" t="str">
        <f t="shared" si="5556"/>
        <v>MS 502</v>
      </c>
      <c r="B2105" s="661">
        <f t="shared" si="5539"/>
        <v>9</v>
      </c>
      <c r="C2105" s="661" t="str">
        <f t="shared" si="5540"/>
        <v>MS 502-9</v>
      </c>
      <c r="D2105" s="346">
        <v>41943</v>
      </c>
      <c r="E2105" s="347">
        <v>7161803.8266000003</v>
      </c>
      <c r="F2105" s="348">
        <v>665787.92330000002</v>
      </c>
      <c r="G2105" s="348">
        <v>895.01700000000005</v>
      </c>
      <c r="H2105" s="355">
        <f t="shared" si="5584"/>
        <v>0.93338094610862088</v>
      </c>
      <c r="I2105" s="356">
        <f t="shared" si="5585"/>
        <v>3.2962099360435468</v>
      </c>
      <c r="J2105" s="356">
        <f t="shared" si="5586"/>
        <v>-9.9999999997635314E-2</v>
      </c>
      <c r="K2105" s="356">
        <f t="shared" si="5587"/>
        <v>-4.5999999999935426</v>
      </c>
      <c r="L2105" s="356">
        <f t="shared" si="5588"/>
        <v>0.13334013515837442</v>
      </c>
      <c r="M2105" s="356">
        <f t="shared" si="5589"/>
        <v>1.4285714285376474E-2</v>
      </c>
      <c r="N2105" s="361" t="str">
        <f t="shared" si="5561"/>
        <v>OK</v>
      </c>
      <c r="O2105" s="361" t="str">
        <f t="shared" si="5562"/>
        <v>OK</v>
      </c>
      <c r="P2105" s="361" t="str">
        <f t="shared" si="5563"/>
        <v>COND. MIN.</v>
      </c>
      <c r="Q2105" s="361" t="str">
        <f t="shared" si="5548"/>
        <v>COND. MIN.</v>
      </c>
      <c r="R2105" s="625"/>
      <c r="S2105" s="625"/>
      <c r="T2105" s="625"/>
      <c r="U2105" s="625"/>
      <c r="V2105" s="356">
        <f t="shared" si="5549"/>
        <v>-0.82999998703598976</v>
      </c>
      <c r="W2105" s="356">
        <f t="shared" si="5550"/>
        <v>-3.1899999943561852</v>
      </c>
      <c r="X2105" s="361" t="str">
        <f t="shared" si="5590"/>
        <v>SUL</v>
      </c>
      <c r="Y2105" s="361" t="str">
        <f t="shared" si="5591"/>
        <v>OESTE</v>
      </c>
      <c r="Z2105" s="361" t="str">
        <f t="shared" si="5592"/>
        <v>SUDOESTE</v>
      </c>
      <c r="AA2105" s="358">
        <f t="shared" si="5554"/>
        <v>0.96666666666666667</v>
      </c>
      <c r="AB2105" s="359">
        <f t="shared" si="5593"/>
        <v>75.164888418024262</v>
      </c>
      <c r="AC2105" s="360"/>
    </row>
    <row r="2106" spans="1:29" ht="17.25" customHeight="1" x14ac:dyDescent="0.25">
      <c r="A2106" s="415" t="str">
        <f t="shared" si="5556"/>
        <v>MS 502</v>
      </c>
      <c r="B2106" s="661">
        <f t="shared" si="5539"/>
        <v>10</v>
      </c>
      <c r="C2106" s="661" t="str">
        <f t="shared" si="5540"/>
        <v>MS 502-10</v>
      </c>
      <c r="D2106" s="346">
        <v>41950</v>
      </c>
      <c r="E2106" s="347">
        <v>7161803.8306999998</v>
      </c>
      <c r="F2106" s="348">
        <v>665787.92370000004</v>
      </c>
      <c r="G2106" s="348">
        <v>895.00599999999997</v>
      </c>
      <c r="H2106" s="355">
        <f t="shared" ref="H2106" si="5594">SQRT((E2106-E2105)^2+(F2106-F2105)^2)*100</f>
        <v>0.41194655432146393</v>
      </c>
      <c r="I2106" s="356">
        <f t="shared" ref="I2106" si="5595">SQRT((E2106-$E$2097)^2+(F2106-$F$2097)^2)*100</f>
        <v>3.1778766462861014</v>
      </c>
      <c r="J2106" s="356">
        <f t="shared" ref="J2106" si="5596">(G2106-G2105)*100</f>
        <v>-1.1000000000080945</v>
      </c>
      <c r="K2106" s="356">
        <f t="shared" ref="K2106" si="5597">(G2106-$G$2097)*100</f>
        <v>-5.7000000000016371</v>
      </c>
      <c r="L2106" s="356">
        <f t="shared" ref="L2106" si="5598">H2106/(D2106-D2105)</f>
        <v>5.8849507760209134E-2</v>
      </c>
      <c r="M2106" s="356">
        <f t="shared" ref="M2106" si="5599">ABS(J2106/(D2106-D2105))</f>
        <v>0.15714285714401349</v>
      </c>
      <c r="N2106" s="361" t="str">
        <f t="shared" si="5561"/>
        <v>OK</v>
      </c>
      <c r="O2106" s="361" t="str">
        <f t="shared" si="5562"/>
        <v>OK</v>
      </c>
      <c r="P2106" s="361" t="str">
        <f t="shared" si="5563"/>
        <v>COND. MIN.</v>
      </c>
      <c r="Q2106" s="361" t="str">
        <f t="shared" si="5548"/>
        <v>COND. MIN.</v>
      </c>
      <c r="R2106" s="625"/>
      <c r="S2106" s="625"/>
      <c r="T2106" s="625"/>
      <c r="U2106" s="625"/>
      <c r="V2106" s="356">
        <f t="shared" si="5549"/>
        <v>-0.42000003159046173</v>
      </c>
      <c r="W2106" s="356">
        <f t="shared" si="5550"/>
        <v>-3.1499999924562871</v>
      </c>
      <c r="X2106" s="361" t="str">
        <f t="shared" ref="X2106" si="5600">IF(V2106&gt;0,"NORTE","SUL")</f>
        <v>SUL</v>
      </c>
      <c r="Y2106" s="361" t="str">
        <f t="shared" ref="Y2106" si="5601">IF(W2106&gt;0,"LESTE","OESTE")</f>
        <v>OESTE</v>
      </c>
      <c r="Z2106" s="361" t="str">
        <f t="shared" ref="Z2106" si="5602">IF(AND(X2106="SUL", Y2106="LESTE"),"SUDESTE", IF(AND(X2106="SUL", Y2106="OESTE"), "SUDOESTE", IF(AND(X2106="NORTE", Y2106="LESTE"), "NORDESTE", "NOROESTE")))</f>
        <v>SUDOESTE</v>
      </c>
      <c r="AA2106" s="358">
        <f t="shared" si="5554"/>
        <v>0.99056603773584895</v>
      </c>
      <c r="AB2106" s="359">
        <f t="shared" ref="AB2106" si="5603">DEGREES(ASIN(AA2106))</f>
        <v>82.123618995010176</v>
      </c>
      <c r="AC2106" s="360"/>
    </row>
    <row r="2107" spans="1:29" ht="17.25" customHeight="1" x14ac:dyDescent="0.2">
      <c r="A2107" s="415" t="str">
        <f t="shared" si="5556"/>
        <v>MS 502</v>
      </c>
      <c r="B2107" s="661">
        <f t="shared" si="5539"/>
        <v>11</v>
      </c>
      <c r="C2107" s="661" t="str">
        <f t="shared" si="5540"/>
        <v>MS 502-11</v>
      </c>
      <c r="D2107" s="346">
        <v>41957</v>
      </c>
      <c r="E2107" s="364">
        <v>7161803.8295</v>
      </c>
      <c r="F2107" s="365">
        <v>665787.91819999996</v>
      </c>
      <c r="G2107" s="365">
        <v>895.005</v>
      </c>
      <c r="H2107" s="355">
        <f t="shared" ref="H2107:H2111" si="5604">SQRT((E2107-E2106)^2+(F2107-F2106)^2)*100</f>
        <v>0.56293872251553412</v>
      </c>
      <c r="I2107" s="356">
        <f t="shared" ref="I2107:I2111" si="5605">SQRT((E2107-$E$2097)^2+(F2107-$F$2097)^2)*100</f>
        <v>3.7391977780531751</v>
      </c>
      <c r="J2107" s="356">
        <f t="shared" ref="J2107:J2111" si="5606">(G2107-G2106)*100</f>
        <v>-9.9999999997635314E-2</v>
      </c>
      <c r="K2107" s="356">
        <f t="shared" ref="K2107:K2111" si="5607">(G2107-$G$2097)*100</f>
        <v>-5.7999999999992724</v>
      </c>
      <c r="L2107" s="356">
        <f t="shared" ref="L2107:L2111" si="5608">H2107/(D2107-D2106)</f>
        <v>8.041981750221916E-2</v>
      </c>
      <c r="M2107" s="356">
        <f t="shared" ref="M2107:M2111" si="5609">ABS(J2107/(D2107-D2106))</f>
        <v>1.4285714285376474E-2</v>
      </c>
      <c r="N2107" s="361" t="str">
        <f t="shared" si="5561"/>
        <v>OK</v>
      </c>
      <c r="O2107" s="361" t="str">
        <f t="shared" si="5562"/>
        <v>OK</v>
      </c>
      <c r="P2107" s="361" t="str">
        <f t="shared" si="5563"/>
        <v>COND. MIN.</v>
      </c>
      <c r="Q2107" s="361" t="str">
        <f t="shared" si="5548"/>
        <v>COND. MIN.</v>
      </c>
      <c r="R2107" s="625"/>
      <c r="S2107" s="625"/>
      <c r="T2107" s="625"/>
      <c r="U2107" s="625"/>
      <c r="V2107" s="356">
        <f t="shared" si="5549"/>
        <v>-0.54000001400709152</v>
      </c>
      <c r="W2107" s="356">
        <f t="shared" si="5550"/>
        <v>-3.7000000011175871</v>
      </c>
      <c r="X2107" s="361" t="str">
        <f t="shared" ref="X2107:X2111" si="5610">IF(V2107&gt;0,"NORTE","SUL")</f>
        <v>SUL</v>
      </c>
      <c r="Y2107" s="361" t="str">
        <f t="shared" ref="Y2107:Y2111" si="5611">IF(W2107&gt;0,"LESTE","OESTE")</f>
        <v>OESTE</v>
      </c>
      <c r="Z2107" s="361" t="str">
        <f t="shared" ref="Z2107:Z2111" si="5612">IF(AND(X2107="SUL", Y2107="LESTE"),"SUDESTE", IF(AND(X2107="SUL", Y2107="OESTE"), "SUDOESTE", IF(AND(X2107="NORTE", Y2107="LESTE"), "NORDESTE", "NOROESTE")))</f>
        <v>SUDOESTE</v>
      </c>
      <c r="AA2107" s="358">
        <f t="shared" si="5554"/>
        <v>0.98930481283422456</v>
      </c>
      <c r="AB2107" s="359">
        <f t="shared" ref="AB2107:AB2111" si="5613">DEGREES(ASIN(AA2107))</f>
        <v>81.612748658665396</v>
      </c>
      <c r="AC2107" s="360"/>
    </row>
    <row r="2108" spans="1:29" ht="17.25" customHeight="1" x14ac:dyDescent="0.2">
      <c r="A2108" s="415" t="str">
        <f t="shared" si="5556"/>
        <v>MS 502</v>
      </c>
      <c r="B2108" s="661">
        <f t="shared" si="5539"/>
        <v>12</v>
      </c>
      <c r="C2108" s="661" t="str">
        <f t="shared" si="5540"/>
        <v>MS 502-12</v>
      </c>
      <c r="D2108" s="346">
        <v>41964</v>
      </c>
      <c r="E2108" s="364">
        <v>7161803.8222000003</v>
      </c>
      <c r="F2108" s="365">
        <v>665787.91330000001</v>
      </c>
      <c r="G2108" s="365">
        <v>894.99699999999996</v>
      </c>
      <c r="H2108" s="355">
        <f t="shared" si="5604"/>
        <v>0.87920415799051088</v>
      </c>
      <c r="I2108" s="356">
        <f t="shared" si="5605"/>
        <v>4.378241647228359</v>
      </c>
      <c r="J2108" s="356">
        <f t="shared" si="5606"/>
        <v>-0.80000000000381988</v>
      </c>
      <c r="K2108" s="356">
        <f t="shared" si="5607"/>
        <v>-6.6000000000030923</v>
      </c>
      <c r="L2108" s="356">
        <f t="shared" si="5608"/>
        <v>0.1256005939986444</v>
      </c>
      <c r="M2108" s="356">
        <f t="shared" si="5609"/>
        <v>0.11428571428625998</v>
      </c>
      <c r="N2108" s="361" t="str">
        <f t="shared" si="5561"/>
        <v>OK</v>
      </c>
      <c r="O2108" s="361" t="str">
        <f t="shared" si="5562"/>
        <v>OK</v>
      </c>
      <c r="P2108" s="361" t="str">
        <f t="shared" si="5563"/>
        <v>COND. MIN.</v>
      </c>
      <c r="Q2108" s="361" t="str">
        <f t="shared" si="5548"/>
        <v>COND. MIN.</v>
      </c>
      <c r="R2108" s="625"/>
      <c r="S2108" s="625"/>
      <c r="T2108" s="625"/>
      <c r="U2108" s="625"/>
      <c r="V2108" s="356">
        <f t="shared" si="5549"/>
        <v>-1.269999984651804</v>
      </c>
      <c r="W2108" s="356">
        <f t="shared" si="5550"/>
        <v>-4.1899999952875078</v>
      </c>
      <c r="X2108" s="361" t="str">
        <f t="shared" si="5610"/>
        <v>SUL</v>
      </c>
      <c r="Y2108" s="361" t="str">
        <f t="shared" si="5611"/>
        <v>OESTE</v>
      </c>
      <c r="Z2108" s="361" t="str">
        <f t="shared" si="5612"/>
        <v>SUDOESTE</v>
      </c>
      <c r="AA2108" s="358">
        <f t="shared" si="5554"/>
        <v>0.95662100456621013</v>
      </c>
      <c r="AB2108" s="359">
        <f t="shared" si="5613"/>
        <v>73.06208494501719</v>
      </c>
      <c r="AC2108" s="360"/>
    </row>
    <row r="2109" spans="1:29" ht="17.25" customHeight="1" x14ac:dyDescent="0.2">
      <c r="A2109" s="415" t="str">
        <f t="shared" si="5556"/>
        <v>MS 502</v>
      </c>
      <c r="B2109" s="661">
        <f t="shared" si="5539"/>
        <v>13</v>
      </c>
      <c r="C2109" s="661" t="str">
        <f t="shared" si="5540"/>
        <v>MS 502-13</v>
      </c>
      <c r="D2109" s="346">
        <v>41971</v>
      </c>
      <c r="E2109" s="364">
        <v>7161803.8280999996</v>
      </c>
      <c r="F2109" s="365">
        <v>665787.91610000003</v>
      </c>
      <c r="G2109" s="365">
        <v>894.99</v>
      </c>
      <c r="H2109" s="355">
        <f t="shared" si="5604"/>
        <v>0.65306961132141583</v>
      </c>
      <c r="I2109" s="356">
        <f t="shared" si="5605"/>
        <v>3.9686899634231048</v>
      </c>
      <c r="J2109" s="356">
        <f t="shared" si="5606"/>
        <v>-0.69999999999481588</v>
      </c>
      <c r="K2109" s="356">
        <f t="shared" si="5607"/>
        <v>-7.2999999999979082</v>
      </c>
      <c r="L2109" s="356">
        <f t="shared" si="5608"/>
        <v>9.3295658760202266E-2</v>
      </c>
      <c r="M2109" s="356">
        <f t="shared" si="5609"/>
        <v>9.9999999999259417E-2</v>
      </c>
      <c r="N2109" s="361" t="str">
        <f t="shared" si="5561"/>
        <v>OK</v>
      </c>
      <c r="O2109" s="361" t="str">
        <f t="shared" si="5562"/>
        <v>OK</v>
      </c>
      <c r="P2109" s="361" t="str">
        <f t="shared" si="5563"/>
        <v>COND. MIN.</v>
      </c>
      <c r="Q2109" s="361" t="str">
        <f t="shared" si="5548"/>
        <v>COND. MIN.</v>
      </c>
      <c r="R2109" s="625"/>
      <c r="S2109" s="625"/>
      <c r="T2109" s="625"/>
      <c r="U2109" s="625"/>
      <c r="V2109" s="356">
        <f t="shared" si="5549"/>
        <v>-0.68000005558133125</v>
      </c>
      <c r="W2109" s="356">
        <f t="shared" si="5550"/>
        <v>-3.9099999936297536</v>
      </c>
      <c r="X2109" s="361" t="str">
        <f t="shared" si="5610"/>
        <v>SUL</v>
      </c>
      <c r="Y2109" s="361" t="str">
        <f t="shared" si="5611"/>
        <v>OESTE</v>
      </c>
      <c r="Z2109" s="361" t="str">
        <f t="shared" si="5612"/>
        <v>SUDOESTE</v>
      </c>
      <c r="AA2109" s="358">
        <f t="shared" si="5554"/>
        <v>0.98488664987405539</v>
      </c>
      <c r="AB2109" s="359">
        <f t="shared" si="5613"/>
        <v>80.026065902312425</v>
      </c>
      <c r="AC2109" s="360"/>
    </row>
    <row r="2110" spans="1:29" ht="17.25" customHeight="1" x14ac:dyDescent="0.2">
      <c r="A2110" s="415" t="str">
        <f t="shared" si="5556"/>
        <v>MS 502</v>
      </c>
      <c r="B2110" s="661">
        <f t="shared" si="5539"/>
        <v>14</v>
      </c>
      <c r="C2110" s="661" t="str">
        <f t="shared" si="5540"/>
        <v>MS 502-14</v>
      </c>
      <c r="D2110" s="346">
        <v>41978</v>
      </c>
      <c r="E2110" s="364">
        <v>7161803.8285999997</v>
      </c>
      <c r="F2110" s="365">
        <v>665787.89309999999</v>
      </c>
      <c r="G2110" s="365">
        <v>894.98699999999997</v>
      </c>
      <c r="H2110" s="355">
        <f t="shared" si="5604"/>
        <v>2.3005434187128846</v>
      </c>
      <c r="I2110" s="356">
        <f t="shared" si="5605"/>
        <v>6.2418747212763925</v>
      </c>
      <c r="J2110" s="356">
        <f t="shared" si="5606"/>
        <v>-0.30000000000427463</v>
      </c>
      <c r="K2110" s="356">
        <f t="shared" si="5607"/>
        <v>-7.6000000000021828</v>
      </c>
      <c r="L2110" s="356">
        <f t="shared" si="5608"/>
        <v>0.32864905981612635</v>
      </c>
      <c r="M2110" s="356">
        <f t="shared" si="5609"/>
        <v>4.2857142857753515E-2</v>
      </c>
      <c r="N2110" s="361" t="str">
        <f t="shared" si="5561"/>
        <v>ATENÇÃO</v>
      </c>
      <c r="O2110" s="361" t="str">
        <f t="shared" si="5562"/>
        <v>OK</v>
      </c>
      <c r="P2110" s="361" t="str">
        <f t="shared" si="5563"/>
        <v>COND. MIN.</v>
      </c>
      <c r="Q2110" s="361" t="str">
        <f t="shared" si="5548"/>
        <v>COND. MIN.</v>
      </c>
      <c r="R2110" s="625"/>
      <c r="S2110" s="625"/>
      <c r="T2110" s="625"/>
      <c r="U2110" s="625"/>
      <c r="V2110" s="356">
        <f t="shared" si="5549"/>
        <v>-0.6300000473856926</v>
      </c>
      <c r="W2110" s="356">
        <f t="shared" si="5550"/>
        <v>-6.2099999981001019</v>
      </c>
      <c r="X2110" s="361" t="str">
        <f t="shared" si="5610"/>
        <v>SUL</v>
      </c>
      <c r="Y2110" s="361" t="str">
        <f t="shared" si="5611"/>
        <v>OESTE</v>
      </c>
      <c r="Z2110" s="361" t="str">
        <f t="shared" si="5612"/>
        <v>SUDOESTE</v>
      </c>
      <c r="AA2110" s="358">
        <f t="shared" si="5554"/>
        <v>0.9951923076923076</v>
      </c>
      <c r="AB2110" s="359">
        <f t="shared" si="5613"/>
        <v>84.379433215845253</v>
      </c>
      <c r="AC2110" s="360"/>
    </row>
    <row r="2111" spans="1:29" ht="17.25" customHeight="1" x14ac:dyDescent="0.2">
      <c r="A2111" s="415" t="str">
        <f t="shared" si="5556"/>
        <v>MS 502</v>
      </c>
      <c r="B2111" s="661">
        <f t="shared" si="5539"/>
        <v>15</v>
      </c>
      <c r="C2111" s="661" t="str">
        <f t="shared" si="5540"/>
        <v>MS 502-15</v>
      </c>
      <c r="D2111" s="346">
        <v>41985</v>
      </c>
      <c r="E2111" s="364">
        <v>7161803.8256999999</v>
      </c>
      <c r="F2111" s="365">
        <v>665787.90430000005</v>
      </c>
      <c r="G2111" s="365">
        <v>894.98400000000004</v>
      </c>
      <c r="H2111" s="355">
        <f t="shared" si="5604"/>
        <v>1.1569356072012993</v>
      </c>
      <c r="I2111" s="356">
        <f t="shared" si="5605"/>
        <v>5.1724752247563384</v>
      </c>
      <c r="J2111" s="356">
        <f t="shared" si="5606"/>
        <v>-0.29999999999290594</v>
      </c>
      <c r="K2111" s="356">
        <f t="shared" si="5607"/>
        <v>-7.8999999999950887</v>
      </c>
      <c r="L2111" s="356">
        <f t="shared" si="5608"/>
        <v>0.16527651531447132</v>
      </c>
      <c r="M2111" s="356">
        <f t="shared" si="5609"/>
        <v>4.2857142856129418E-2</v>
      </c>
      <c r="N2111" s="361" t="str">
        <f t="shared" si="5561"/>
        <v>OK</v>
      </c>
      <c r="O2111" s="361" t="str">
        <f t="shared" si="5562"/>
        <v>OK</v>
      </c>
      <c r="P2111" s="361" t="str">
        <f t="shared" si="5563"/>
        <v>COND. MIN.</v>
      </c>
      <c r="Q2111" s="361" t="str">
        <f t="shared" si="5548"/>
        <v>COND. MIN.</v>
      </c>
      <c r="R2111" s="625"/>
      <c r="S2111" s="625"/>
      <c r="T2111" s="625"/>
      <c r="U2111" s="625"/>
      <c r="V2111" s="356">
        <f t="shared" si="5549"/>
        <v>-0.92000002041459084</v>
      </c>
      <c r="W2111" s="356">
        <f t="shared" si="5550"/>
        <v>-5.0899999914690852</v>
      </c>
      <c r="X2111" s="361" t="str">
        <f t="shared" si="5610"/>
        <v>SUL</v>
      </c>
      <c r="Y2111" s="361" t="str">
        <f t="shared" si="5611"/>
        <v>OESTE</v>
      </c>
      <c r="Z2111" s="361" t="str">
        <f t="shared" si="5612"/>
        <v>SUDOESTE</v>
      </c>
      <c r="AA2111" s="358">
        <f t="shared" si="5554"/>
        <v>0.98452611218568664</v>
      </c>
      <c r="AB2111" s="359">
        <f t="shared" si="5613"/>
        <v>79.907495159405798</v>
      </c>
      <c r="AC2111" s="360"/>
    </row>
    <row r="2112" spans="1:29" ht="17.25" customHeight="1" x14ac:dyDescent="0.25">
      <c r="A2112" s="415" t="str">
        <f t="shared" si="5556"/>
        <v>MS 502</v>
      </c>
      <c r="B2112" s="661">
        <f t="shared" si="5539"/>
        <v>16</v>
      </c>
      <c r="C2112" s="661" t="str">
        <f t="shared" si="5540"/>
        <v>MS 502-16</v>
      </c>
      <c r="D2112" s="346">
        <v>41992</v>
      </c>
      <c r="E2112" s="347">
        <v>7161803.8322999999</v>
      </c>
      <c r="F2112" s="348">
        <v>665787.89580000006</v>
      </c>
      <c r="G2112" s="348">
        <v>894.971</v>
      </c>
      <c r="H2112" s="355">
        <f t="shared" ref="H2112:H2113" si="5614">SQRT((E2112-E2111)^2+(F2112-F2111)^2)*100</f>
        <v>1.0761505446014572</v>
      </c>
      <c r="I2112" s="356">
        <f t="shared" ref="I2112:I2113" si="5615">SQRT((E2112-$E$2097)^2+(F2112-$F$2097)^2)*100</f>
        <v>5.9456875049654547</v>
      </c>
      <c r="J2112" s="356">
        <f t="shared" ref="J2112:J2113" si="5616">(G2112-G2111)*100</f>
        <v>-1.3000000000033651</v>
      </c>
      <c r="K2112" s="356">
        <f t="shared" ref="K2112:K2113" si="5617">(G2112-$G$2097)*100</f>
        <v>-9.1999999999984539</v>
      </c>
      <c r="L2112" s="356">
        <f t="shared" ref="L2112:L2113" si="5618">H2112/(D2112-D2111)</f>
        <v>0.15373579208592245</v>
      </c>
      <c r="M2112" s="356">
        <f t="shared" ref="M2112:M2113" si="5619">ABS(J2112/(D2112-D2111))</f>
        <v>0.18571428571476645</v>
      </c>
      <c r="N2112" s="361" t="str">
        <f t="shared" si="5561"/>
        <v>OK</v>
      </c>
      <c r="O2112" s="361" t="str">
        <f t="shared" si="5562"/>
        <v>OK</v>
      </c>
      <c r="P2112" s="361" t="str">
        <f t="shared" si="5563"/>
        <v>COND. MIN.</v>
      </c>
      <c r="Q2112" s="361" t="str">
        <f t="shared" si="5548"/>
        <v>COND. MIN.</v>
      </c>
      <c r="R2112" s="625"/>
      <c r="S2112" s="625"/>
      <c r="T2112" s="625"/>
      <c r="U2112" s="625"/>
      <c r="V2112" s="356">
        <f t="shared" si="5549"/>
        <v>-0.26000002399086952</v>
      </c>
      <c r="W2112" s="356">
        <f t="shared" si="5550"/>
        <v>-5.9399999910965562</v>
      </c>
      <c r="X2112" s="361" t="str">
        <f t="shared" ref="X2112:X2113" si="5620">IF(V2112&gt;0,"NORTE","SUL")</f>
        <v>SUL</v>
      </c>
      <c r="Y2112" s="361" t="str">
        <f t="shared" ref="Y2112:Y2113" si="5621">IF(W2112&gt;0,"LESTE","OESTE")</f>
        <v>OESTE</v>
      </c>
      <c r="Z2112" s="361" t="str">
        <f t="shared" ref="Z2112:Z2113" si="5622">IF(AND(X2112="SUL", Y2112="LESTE"),"SUDESTE", IF(AND(X2112="SUL", Y2112="OESTE"), "SUDOESTE", IF(AND(X2112="NORTE", Y2112="LESTE"), "NORDESTE", "NOROESTE")))</f>
        <v>SUDOESTE</v>
      </c>
      <c r="AA2112" s="358">
        <f t="shared" si="5554"/>
        <v>0.99831932773109244</v>
      </c>
      <c r="AB2112" s="359">
        <f t="shared" ref="AB2112:AB2113" si="5623">DEGREES(ASIN(AA2112))</f>
        <v>86.677691237132237</v>
      </c>
      <c r="AC2112" s="360"/>
    </row>
    <row r="2113" spans="1:29" ht="17.25" customHeight="1" x14ac:dyDescent="0.25">
      <c r="A2113" s="415" t="str">
        <f t="shared" si="5556"/>
        <v>MS 502</v>
      </c>
      <c r="B2113" s="661">
        <f t="shared" si="5539"/>
        <v>17</v>
      </c>
      <c r="C2113" s="661" t="str">
        <f t="shared" si="5540"/>
        <v>MS 502-17</v>
      </c>
      <c r="D2113" s="346">
        <v>41999</v>
      </c>
      <c r="E2113" s="347">
        <v>7161803.8322999999</v>
      </c>
      <c r="F2113" s="348">
        <v>665787.89580000006</v>
      </c>
      <c r="G2113" s="348">
        <v>894.95299999999997</v>
      </c>
      <c r="H2113" s="355">
        <f t="shared" si="5614"/>
        <v>0</v>
      </c>
      <c r="I2113" s="356">
        <f t="shared" si="5615"/>
        <v>5.9456875049654547</v>
      </c>
      <c r="J2113" s="356">
        <f t="shared" si="5616"/>
        <v>-1.8000000000029104</v>
      </c>
      <c r="K2113" s="356">
        <f t="shared" si="5617"/>
        <v>-11.000000000001364</v>
      </c>
      <c r="L2113" s="356">
        <f t="shared" si="5618"/>
        <v>0</v>
      </c>
      <c r="M2113" s="356">
        <f t="shared" si="5619"/>
        <v>0.2571428571432729</v>
      </c>
      <c r="N2113" s="361" t="str">
        <f t="shared" si="5561"/>
        <v>OK</v>
      </c>
      <c r="O2113" s="361" t="str">
        <f t="shared" si="5562"/>
        <v>ATENÇÃO</v>
      </c>
      <c r="P2113" s="361" t="str">
        <f t="shared" si="5563"/>
        <v>COND. MIN.</v>
      </c>
      <c r="Q2113" s="361" t="str">
        <f t="shared" si="5548"/>
        <v>COND. MIN.</v>
      </c>
      <c r="R2113" s="625"/>
      <c r="S2113" s="625"/>
      <c r="T2113" s="625"/>
      <c r="U2113" s="625"/>
      <c r="V2113" s="356">
        <f t="shared" si="5549"/>
        <v>-0.26000002399086952</v>
      </c>
      <c r="W2113" s="356">
        <f t="shared" si="5550"/>
        <v>-5.9399999910965562</v>
      </c>
      <c r="X2113" s="361" t="str">
        <f t="shared" si="5620"/>
        <v>SUL</v>
      </c>
      <c r="Y2113" s="361" t="str">
        <f t="shared" si="5621"/>
        <v>OESTE</v>
      </c>
      <c r="Z2113" s="361" t="str">
        <f t="shared" si="5622"/>
        <v>SUDOESTE</v>
      </c>
      <c r="AA2113" s="358">
        <f t="shared" si="5554"/>
        <v>0.99831932773109244</v>
      </c>
      <c r="AB2113" s="359">
        <f t="shared" si="5623"/>
        <v>86.677691237132237</v>
      </c>
      <c r="AC2113" s="360"/>
    </row>
    <row r="2114" spans="1:29" ht="17.25" customHeight="1" x14ac:dyDescent="0.25">
      <c r="A2114" s="415" t="str">
        <f t="shared" si="5556"/>
        <v>MS 502</v>
      </c>
      <c r="B2114" s="661">
        <f t="shared" si="5539"/>
        <v>18</v>
      </c>
      <c r="C2114" s="661" t="str">
        <f t="shared" si="5540"/>
        <v>MS 502-18</v>
      </c>
      <c r="D2114" s="346">
        <v>42006</v>
      </c>
      <c r="E2114" s="347">
        <v>7161803.8213999998</v>
      </c>
      <c r="F2114" s="348">
        <v>665787.89610000001</v>
      </c>
      <c r="G2114" s="348">
        <v>894.95</v>
      </c>
      <c r="H2114" s="355">
        <f t="shared" ref="H2114:H2119" si="5624">SQRT((E2114-E2113)^2+(F2114-F2113)^2)*100</f>
        <v>1.0904127767844629</v>
      </c>
      <c r="I2114" s="356">
        <f t="shared" ref="I2114:I2119" si="5625">SQRT((E2114-$E$2097)^2+(F2114-$F$2097)^2)*100</f>
        <v>6.0622273168587153</v>
      </c>
      <c r="J2114" s="356">
        <f t="shared" ref="J2114:J2119" si="5626">(G2114-G2113)*100</f>
        <v>-0.29999999999290594</v>
      </c>
      <c r="K2114" s="356">
        <f t="shared" ref="K2114:K2119" si="5627">(G2114-$G$2097)*100</f>
        <v>-11.29999999999427</v>
      </c>
      <c r="L2114" s="356">
        <f t="shared" ref="L2114:L2119" si="5628">H2114/(D2114-D2113)</f>
        <v>0.15577325382635185</v>
      </c>
      <c r="M2114" s="356">
        <f t="shared" ref="M2114:M2119" si="5629">ABS(J2114/(D2114-D2113))</f>
        <v>4.2857142856129418E-2</v>
      </c>
      <c r="N2114" s="361" t="str">
        <f t="shared" si="5561"/>
        <v>OK</v>
      </c>
      <c r="O2114" s="361" t="str">
        <f t="shared" si="5562"/>
        <v>OK</v>
      </c>
      <c r="P2114" s="361" t="str">
        <f t="shared" si="5563"/>
        <v>COND. MIN.</v>
      </c>
      <c r="Q2114" s="361" t="str">
        <f t="shared" si="5548"/>
        <v>COND. MIN.</v>
      </c>
      <c r="R2114" s="625"/>
      <c r="S2114" s="625"/>
      <c r="T2114" s="625"/>
      <c r="U2114" s="625"/>
      <c r="V2114" s="356">
        <f t="shared" si="5549"/>
        <v>-1.3500000350177288</v>
      </c>
      <c r="W2114" s="356">
        <f t="shared" si="5550"/>
        <v>-5.9099999954923987</v>
      </c>
      <c r="X2114" s="361" t="str">
        <f t="shared" ref="X2114:X2119" si="5630">IF(V2114&gt;0,"NORTE","SUL")</f>
        <v>SUL</v>
      </c>
      <c r="Y2114" s="361" t="str">
        <f t="shared" ref="Y2114:Y2119" si="5631">IF(W2114&gt;0,"LESTE","OESTE")</f>
        <v>OESTE</v>
      </c>
      <c r="Z2114" s="361" t="str">
        <f t="shared" ref="Z2114:Z2119" si="5632">IF(AND(X2114="SUL", Y2114="LESTE"),"SUDESTE", IF(AND(X2114="SUL", Y2114="OESTE"), "SUDOESTE", IF(AND(X2114="NORTE", Y2114="LESTE"), "NORDESTE", "NOROESTE")))</f>
        <v>SUDOESTE</v>
      </c>
      <c r="AA2114" s="358">
        <f t="shared" si="5554"/>
        <v>0.97524752475247534</v>
      </c>
      <c r="AB2114" s="359">
        <f t="shared" ref="AB2114:AB2119" si="5633">DEGREES(ASIN(AA2114))</f>
        <v>77.225413164116091</v>
      </c>
      <c r="AC2114" s="360"/>
    </row>
    <row r="2115" spans="1:29" ht="17.25" customHeight="1" x14ac:dyDescent="0.25">
      <c r="A2115" s="415" t="str">
        <f t="shared" si="5556"/>
        <v>MS 502</v>
      </c>
      <c r="B2115" s="661">
        <f t="shared" si="5539"/>
        <v>19</v>
      </c>
      <c r="C2115" s="661" t="str">
        <f t="shared" si="5540"/>
        <v>MS 502-19</v>
      </c>
      <c r="D2115" s="346">
        <v>42013</v>
      </c>
      <c r="E2115" s="347">
        <v>7161803.8322000001</v>
      </c>
      <c r="F2115" s="348">
        <v>665787.89450000005</v>
      </c>
      <c r="G2115" s="348">
        <v>894.94500000000005</v>
      </c>
      <c r="H2115" s="355">
        <f t="shared" si="5624"/>
        <v>1.0917875522358804</v>
      </c>
      <c r="I2115" s="356">
        <f t="shared" si="5625"/>
        <v>6.076001966753342</v>
      </c>
      <c r="J2115" s="356">
        <f t="shared" si="5626"/>
        <v>-0.49999999999954525</v>
      </c>
      <c r="K2115" s="356">
        <f t="shared" si="5627"/>
        <v>-11.799999999993815</v>
      </c>
      <c r="L2115" s="356">
        <f t="shared" si="5628"/>
        <v>0.15596965031941148</v>
      </c>
      <c r="M2115" s="356">
        <f t="shared" si="5629"/>
        <v>7.1428571428506463E-2</v>
      </c>
      <c r="N2115" s="361" t="str">
        <f t="shared" si="5561"/>
        <v>OK</v>
      </c>
      <c r="O2115" s="361" t="str">
        <f t="shared" si="5562"/>
        <v>OK</v>
      </c>
      <c r="P2115" s="361" t="str">
        <f t="shared" si="5563"/>
        <v>COND. MIN.</v>
      </c>
      <c r="Q2115" s="361" t="str">
        <f t="shared" si="5548"/>
        <v>COND. MIN.</v>
      </c>
      <c r="R2115" s="625"/>
      <c r="S2115" s="625"/>
      <c r="T2115" s="625"/>
      <c r="U2115" s="625"/>
      <c r="V2115" s="356">
        <f t="shared" si="5549"/>
        <v>-0.27000000700354576</v>
      </c>
      <c r="W2115" s="356">
        <f t="shared" si="5550"/>
        <v>-6.0699999914504588</v>
      </c>
      <c r="X2115" s="361" t="str">
        <f t="shared" si="5630"/>
        <v>SUL</v>
      </c>
      <c r="Y2115" s="361" t="str">
        <f t="shared" si="5631"/>
        <v>OESTE</v>
      </c>
      <c r="Z2115" s="361" t="str">
        <f t="shared" si="5632"/>
        <v>SUDOESTE</v>
      </c>
      <c r="AA2115" s="358">
        <f t="shared" si="5554"/>
        <v>0.9983552631578948</v>
      </c>
      <c r="AB2115" s="359">
        <f t="shared" si="5633"/>
        <v>86.713411104338761</v>
      </c>
      <c r="AC2115" s="360"/>
    </row>
    <row r="2116" spans="1:29" ht="17.25" customHeight="1" x14ac:dyDescent="0.25">
      <c r="A2116" s="415" t="str">
        <f t="shared" si="5556"/>
        <v>MS 502</v>
      </c>
      <c r="B2116" s="661">
        <f t="shared" si="5539"/>
        <v>20</v>
      </c>
      <c r="C2116" s="661" t="str">
        <f t="shared" si="5540"/>
        <v>MS 502-20</v>
      </c>
      <c r="D2116" s="346">
        <v>42020</v>
      </c>
      <c r="E2116" s="347">
        <v>7161803.8241999997</v>
      </c>
      <c r="F2116" s="348">
        <v>665787.87809999997</v>
      </c>
      <c r="G2116" s="348">
        <v>894.94299999999998</v>
      </c>
      <c r="H2116" s="355">
        <f t="shared" si="5624"/>
        <v>1.8247191803643859</v>
      </c>
      <c r="I2116" s="356">
        <f t="shared" si="5625"/>
        <v>7.7838936329158743</v>
      </c>
      <c r="J2116" s="356">
        <f t="shared" si="5626"/>
        <v>-0.20000000000663931</v>
      </c>
      <c r="K2116" s="356">
        <f t="shared" si="5627"/>
        <v>-12.000000000000455</v>
      </c>
      <c r="L2116" s="356">
        <f t="shared" si="5628"/>
        <v>0.26067416862348369</v>
      </c>
      <c r="M2116" s="356">
        <f t="shared" si="5629"/>
        <v>2.8571428572377044E-2</v>
      </c>
      <c r="N2116" s="361" t="str">
        <f t="shared" si="5561"/>
        <v>ATENÇÃO</v>
      </c>
      <c r="O2116" s="361" t="str">
        <f t="shared" si="5562"/>
        <v>OK</v>
      </c>
      <c r="P2116" s="361" t="str">
        <f t="shared" si="5563"/>
        <v>COND. MIN.</v>
      </c>
      <c r="Q2116" s="361" t="str">
        <f t="shared" si="5548"/>
        <v>COND. MIN.</v>
      </c>
      <c r="R2116" s="625"/>
      <c r="S2116" s="625"/>
      <c r="T2116" s="625"/>
      <c r="U2116" s="625"/>
      <c r="V2116" s="356">
        <f t="shared" si="5549"/>
        <v>-1.0700000450015068</v>
      </c>
      <c r="W2116" s="356">
        <f t="shared" si="5550"/>
        <v>-7.7099999994970858</v>
      </c>
      <c r="X2116" s="361" t="str">
        <f t="shared" si="5630"/>
        <v>SUL</v>
      </c>
      <c r="Y2116" s="361" t="str">
        <f t="shared" si="5631"/>
        <v>OESTE</v>
      </c>
      <c r="Z2116" s="361" t="str">
        <f t="shared" si="5632"/>
        <v>SUDOESTE</v>
      </c>
      <c r="AA2116" s="358">
        <f t="shared" si="5554"/>
        <v>0.99100257069408737</v>
      </c>
      <c r="AB2116" s="359">
        <f t="shared" si="5633"/>
        <v>82.308287939419785</v>
      </c>
      <c r="AC2116" s="360"/>
    </row>
    <row r="2117" spans="1:29" ht="17.25" customHeight="1" x14ac:dyDescent="0.25">
      <c r="A2117" s="415" t="str">
        <f t="shared" si="5556"/>
        <v>MS 502</v>
      </c>
      <c r="B2117" s="661">
        <f t="shared" si="5539"/>
        <v>21</v>
      </c>
      <c r="C2117" s="661" t="str">
        <f t="shared" si="5540"/>
        <v>MS 502-21</v>
      </c>
      <c r="D2117" s="346">
        <v>42027</v>
      </c>
      <c r="E2117" s="347">
        <v>7161803.8212000001</v>
      </c>
      <c r="F2117" s="348">
        <v>665787.88809999998</v>
      </c>
      <c r="G2117" s="348">
        <v>894.93700000000001</v>
      </c>
      <c r="H2117" s="355">
        <f t="shared" si="5624"/>
        <v>1.0440306391517404</v>
      </c>
      <c r="I2117" s="356">
        <f t="shared" si="5625"/>
        <v>6.8484304759273558</v>
      </c>
      <c r="J2117" s="356">
        <f t="shared" si="5626"/>
        <v>-0.59999999999718057</v>
      </c>
      <c r="K2117" s="356">
        <f t="shared" si="5627"/>
        <v>-12.599999999997635</v>
      </c>
      <c r="L2117" s="356">
        <f t="shared" si="5628"/>
        <v>0.14914723416453435</v>
      </c>
      <c r="M2117" s="356">
        <f t="shared" si="5629"/>
        <v>8.571428571388294E-2</v>
      </c>
      <c r="N2117" s="361" t="str">
        <f t="shared" si="5561"/>
        <v>OK</v>
      </c>
      <c r="O2117" s="361" t="str">
        <f t="shared" si="5562"/>
        <v>OK</v>
      </c>
      <c r="P2117" s="361" t="str">
        <f t="shared" si="5563"/>
        <v>COND. MIN.</v>
      </c>
      <c r="Q2117" s="361" t="str">
        <f t="shared" si="5548"/>
        <v>COND. MIN.</v>
      </c>
      <c r="R2117" s="625"/>
      <c r="S2117" s="625"/>
      <c r="T2117" s="625"/>
      <c r="U2117" s="625"/>
      <c r="V2117" s="356">
        <f t="shared" si="5549"/>
        <v>-1.3700000010430813</v>
      </c>
      <c r="W2117" s="356">
        <f t="shared" si="5550"/>
        <v>-6.7099999985657632</v>
      </c>
      <c r="X2117" s="361" t="str">
        <f t="shared" si="5630"/>
        <v>SUL</v>
      </c>
      <c r="Y2117" s="361" t="str">
        <f t="shared" si="5631"/>
        <v>OESTE</v>
      </c>
      <c r="Z2117" s="361" t="str">
        <f t="shared" si="5632"/>
        <v>SUDOESTE</v>
      </c>
      <c r="AA2117" s="358">
        <f t="shared" si="5554"/>
        <v>0.97956204379562051</v>
      </c>
      <c r="AB2117" s="359">
        <f t="shared" si="5633"/>
        <v>78.396237698238068</v>
      </c>
      <c r="AC2117" s="360"/>
    </row>
    <row r="2118" spans="1:29" ht="17.25" customHeight="1" x14ac:dyDescent="0.25">
      <c r="A2118" s="415" t="str">
        <f t="shared" si="5556"/>
        <v>MS 502</v>
      </c>
      <c r="B2118" s="661">
        <f t="shared" si="5539"/>
        <v>22</v>
      </c>
      <c r="C2118" s="661" t="str">
        <f t="shared" si="5540"/>
        <v>MS 502-22</v>
      </c>
      <c r="D2118" s="346">
        <v>42034</v>
      </c>
      <c r="E2118" s="347">
        <v>7161803.8093999997</v>
      </c>
      <c r="F2118" s="348">
        <v>665787.87170000002</v>
      </c>
      <c r="G2118" s="348">
        <v>894.928</v>
      </c>
      <c r="H2118" s="355">
        <f t="shared" si="5624"/>
        <v>2.0203960238046399</v>
      </c>
      <c r="I2118" s="356">
        <f t="shared" si="5625"/>
        <v>8.7306929935601829</v>
      </c>
      <c r="J2118" s="356">
        <f t="shared" si="5626"/>
        <v>-0.90000000000145519</v>
      </c>
      <c r="K2118" s="356">
        <f t="shared" si="5627"/>
        <v>-13.499999999999091</v>
      </c>
      <c r="L2118" s="356">
        <f t="shared" si="5628"/>
        <v>0.28862800340066286</v>
      </c>
      <c r="M2118" s="356">
        <f t="shared" si="5629"/>
        <v>0.12857142857163645</v>
      </c>
      <c r="N2118" s="361" t="str">
        <f t="shared" si="5561"/>
        <v>ATENÇÃO</v>
      </c>
      <c r="O2118" s="361" t="str">
        <f t="shared" si="5562"/>
        <v>OK</v>
      </c>
      <c r="P2118" s="361" t="str">
        <f t="shared" si="5563"/>
        <v>COND. MIN.</v>
      </c>
      <c r="Q2118" s="361" t="str">
        <f t="shared" si="5548"/>
        <v>COND. MIN.</v>
      </c>
      <c r="R2118" s="625"/>
      <c r="S2118" s="625"/>
      <c r="T2118" s="625"/>
      <c r="U2118" s="625"/>
      <c r="V2118" s="356">
        <f t="shared" si="5549"/>
        <v>-2.5500000454485416</v>
      </c>
      <c r="W2118" s="356">
        <f t="shared" si="5550"/>
        <v>-8.3499999949708581</v>
      </c>
      <c r="X2118" s="361" t="str">
        <f t="shared" si="5630"/>
        <v>SUL</v>
      </c>
      <c r="Y2118" s="361" t="str">
        <f t="shared" si="5631"/>
        <v>OESTE</v>
      </c>
      <c r="Z2118" s="361" t="str">
        <f t="shared" si="5632"/>
        <v>SUDOESTE</v>
      </c>
      <c r="AA2118" s="358">
        <f t="shared" si="5554"/>
        <v>0.95647193585337908</v>
      </c>
      <c r="AB2118" s="359">
        <f t="shared" si="5633"/>
        <v>73.032792766153904</v>
      </c>
      <c r="AC2118" s="360"/>
    </row>
    <row r="2119" spans="1:29" ht="17.25" customHeight="1" x14ac:dyDescent="0.25">
      <c r="A2119" s="415" t="str">
        <f t="shared" si="5556"/>
        <v>MS 502</v>
      </c>
      <c r="B2119" s="661">
        <f t="shared" si="5539"/>
        <v>23</v>
      </c>
      <c r="C2119" s="661" t="str">
        <f t="shared" si="5540"/>
        <v>MS 502-23</v>
      </c>
      <c r="D2119" s="346">
        <v>42041</v>
      </c>
      <c r="E2119" s="347">
        <v>7161803.8092999998</v>
      </c>
      <c r="F2119" s="348">
        <v>665787.86670000001</v>
      </c>
      <c r="G2119" s="348">
        <v>894.92</v>
      </c>
      <c r="H2119" s="355">
        <f t="shared" si="5624"/>
        <v>0.50009999012788942</v>
      </c>
      <c r="I2119" s="356">
        <f t="shared" si="5625"/>
        <v>9.2128225894645261</v>
      </c>
      <c r="J2119" s="356">
        <f t="shared" si="5626"/>
        <v>-0.80000000000381988</v>
      </c>
      <c r="K2119" s="356">
        <f t="shared" si="5627"/>
        <v>-14.30000000000291</v>
      </c>
      <c r="L2119" s="356">
        <f t="shared" si="5628"/>
        <v>7.1442855732555627E-2</v>
      </c>
      <c r="M2119" s="356">
        <f t="shared" si="5629"/>
        <v>0.11428571428625998</v>
      </c>
      <c r="N2119" s="361" t="str">
        <f t="shared" si="5561"/>
        <v>OK</v>
      </c>
      <c r="O2119" s="361" t="str">
        <f t="shared" si="5562"/>
        <v>OK</v>
      </c>
      <c r="P2119" s="361" t="str">
        <f t="shared" si="5563"/>
        <v>COND. MIN.</v>
      </c>
      <c r="Q2119" s="361" t="str">
        <f t="shared" si="5548"/>
        <v>COND. MIN.</v>
      </c>
      <c r="R2119" s="625"/>
      <c r="S2119" s="625"/>
      <c r="T2119" s="625"/>
      <c r="U2119" s="625"/>
      <c r="V2119" s="356">
        <f t="shared" si="5549"/>
        <v>-2.5600000284612179</v>
      </c>
      <c r="W2119" s="356">
        <f t="shared" si="5550"/>
        <v>-8.8499999954365194</v>
      </c>
      <c r="X2119" s="361" t="str">
        <f t="shared" si="5630"/>
        <v>SUL</v>
      </c>
      <c r="Y2119" s="361" t="str">
        <f t="shared" si="5631"/>
        <v>OESTE</v>
      </c>
      <c r="Z2119" s="361" t="str">
        <f t="shared" si="5632"/>
        <v>SUDOESTE</v>
      </c>
      <c r="AA2119" s="358">
        <f t="shared" si="5554"/>
        <v>0.96091205211726372</v>
      </c>
      <c r="AB2119" s="359">
        <f t="shared" si="5633"/>
        <v>73.92748078482586</v>
      </c>
      <c r="AC2119" s="360"/>
    </row>
    <row r="2120" spans="1:29" ht="17.25" customHeight="1" x14ac:dyDescent="0.25">
      <c r="A2120" s="415" t="str">
        <f t="shared" si="5556"/>
        <v>MS 502</v>
      </c>
      <c r="B2120" s="661">
        <f t="shared" si="5539"/>
        <v>24</v>
      </c>
      <c r="C2120" s="661" t="str">
        <f t="shared" si="5540"/>
        <v>MS 502-24</v>
      </c>
      <c r="D2120" s="346">
        <v>42048</v>
      </c>
      <c r="E2120" s="347">
        <v>7161803.8123000003</v>
      </c>
      <c r="F2120" s="348">
        <v>665787.86549999996</v>
      </c>
      <c r="G2120" s="348">
        <v>894.91099999999994</v>
      </c>
      <c r="H2120" s="355">
        <f t="shared" ref="H2120:H2121" si="5634">SQRT((E2120-E2119)^2+(F2120-F2119)^2)*100</f>
        <v>0.32310993620164052</v>
      </c>
      <c r="I2120" s="356">
        <f t="shared" ref="I2120:I2121" si="5635">SQRT((E2120-$E$2097)^2+(F2120-$F$2097)^2)*100</f>
        <v>9.2503243146801424</v>
      </c>
      <c r="J2120" s="356">
        <f t="shared" ref="J2120:J2121" si="5636">(G2120-G2119)*100</f>
        <v>-0.90000000000145519</v>
      </c>
      <c r="K2120" s="356">
        <f t="shared" ref="K2120:K2121" si="5637">(G2120-$G$2097)*100</f>
        <v>-15.200000000004366</v>
      </c>
      <c r="L2120" s="356">
        <f t="shared" ref="L2120:L2121" si="5638">H2120/(D2120-D2119)</f>
        <v>4.6158562314520077E-2</v>
      </c>
      <c r="M2120" s="356">
        <f t="shared" ref="M2120:M2121" si="5639">ABS(J2120/(D2120-D2119))</f>
        <v>0.12857142857163645</v>
      </c>
      <c r="N2120" s="361" t="str">
        <f t="shared" si="5561"/>
        <v>OK</v>
      </c>
      <c r="O2120" s="361" t="str">
        <f t="shared" si="5562"/>
        <v>OK</v>
      </c>
      <c r="P2120" s="361" t="str">
        <f t="shared" si="5563"/>
        <v>COND. MIN.</v>
      </c>
      <c r="Q2120" s="361" t="str">
        <f t="shared" si="5548"/>
        <v>COND. MIN.</v>
      </c>
      <c r="R2120" s="625"/>
      <c r="S2120" s="625"/>
      <c r="T2120" s="625"/>
      <c r="U2120" s="625"/>
      <c r="V2120" s="356">
        <f t="shared" si="5549"/>
        <v>-2.2599999792873859</v>
      </c>
      <c r="W2120" s="356">
        <f t="shared" si="5550"/>
        <v>-8.9700000011362135</v>
      </c>
      <c r="X2120" s="361" t="str">
        <f t="shared" ref="X2120:X2121" si="5640">IF(V2120&gt;0,"NORTE","SUL")</f>
        <v>SUL</v>
      </c>
      <c r="Y2120" s="361" t="str">
        <f t="shared" ref="Y2120:Y2121" si="5641">IF(W2120&gt;0,"LESTE","OESTE")</f>
        <v>OESTE</v>
      </c>
      <c r="Z2120" s="361" t="str">
        <f t="shared" ref="Z2120:Z2121" si="5642">IF(AND(X2120="SUL", Y2120="LESTE"),"SUDESTE", IF(AND(X2120="SUL", Y2120="OESTE"), "SUDOESTE", IF(AND(X2120="NORTE", Y2120="LESTE"), "NORDESTE", "NOROESTE")))</f>
        <v>SUDOESTE</v>
      </c>
      <c r="AA2120" s="358">
        <f t="shared" si="5554"/>
        <v>0.96972972972972982</v>
      </c>
      <c r="AB2120" s="359">
        <f t="shared" ref="AB2120:AB2121" si="5643">DEGREES(ASIN(AA2120))</f>
        <v>75.866574694722118</v>
      </c>
      <c r="AC2120" s="360"/>
    </row>
    <row r="2121" spans="1:29" ht="17.25" customHeight="1" x14ac:dyDescent="0.25">
      <c r="A2121" s="415" t="str">
        <f t="shared" si="5556"/>
        <v>MS 502</v>
      </c>
      <c r="B2121" s="661">
        <f t="shared" si="5539"/>
        <v>25</v>
      </c>
      <c r="C2121" s="661" t="str">
        <f t="shared" si="5540"/>
        <v>MS 502-25</v>
      </c>
      <c r="D2121" s="346">
        <v>42055</v>
      </c>
      <c r="E2121" s="347">
        <v>7161803.8152000001</v>
      </c>
      <c r="F2121" s="348">
        <v>665787.86419999995</v>
      </c>
      <c r="G2121" s="348">
        <v>894.90200000000004</v>
      </c>
      <c r="H2121" s="355">
        <f t="shared" si="5634"/>
        <v>0.31780494717479835</v>
      </c>
      <c r="I2121" s="356">
        <f t="shared" si="5635"/>
        <v>9.3107948131069111</v>
      </c>
      <c r="J2121" s="356">
        <f t="shared" si="5636"/>
        <v>-0.89999999999008651</v>
      </c>
      <c r="K2121" s="356">
        <f t="shared" si="5637"/>
        <v>-16.099999999994452</v>
      </c>
      <c r="L2121" s="356">
        <f t="shared" si="5638"/>
        <v>4.5400706739256905E-2</v>
      </c>
      <c r="M2121" s="356">
        <f t="shared" si="5639"/>
        <v>0.12857142857001236</v>
      </c>
      <c r="N2121" s="361" t="str">
        <f t="shared" si="5561"/>
        <v>OK</v>
      </c>
      <c r="O2121" s="361" t="str">
        <f t="shared" si="5562"/>
        <v>OK</v>
      </c>
      <c r="P2121" s="361" t="str">
        <f t="shared" si="5563"/>
        <v>COND. MIN.</v>
      </c>
      <c r="Q2121" s="361" t="str">
        <f t="shared" si="5548"/>
        <v>COND. MIN.</v>
      </c>
      <c r="R2121" s="625"/>
      <c r="S2121" s="625"/>
      <c r="T2121" s="625"/>
      <c r="U2121" s="625"/>
      <c r="V2121" s="356">
        <f t="shared" si="5549"/>
        <v>-1.9700000062584877</v>
      </c>
      <c r="W2121" s="356">
        <f t="shared" si="5550"/>
        <v>-9.1000000014901161</v>
      </c>
      <c r="X2121" s="361" t="str">
        <f t="shared" si="5640"/>
        <v>SUL</v>
      </c>
      <c r="Y2121" s="361" t="str">
        <f t="shared" si="5641"/>
        <v>OESTE</v>
      </c>
      <c r="Z2121" s="361" t="str">
        <f t="shared" si="5642"/>
        <v>SUDOESTE</v>
      </c>
      <c r="AA2121" s="358">
        <f t="shared" si="5554"/>
        <v>0.97744360902255634</v>
      </c>
      <c r="AB2121" s="359">
        <f t="shared" si="5643"/>
        <v>77.807516483440992</v>
      </c>
      <c r="AC2121" s="360"/>
    </row>
    <row r="2122" spans="1:29" ht="17.25" customHeight="1" x14ac:dyDescent="0.25">
      <c r="A2122" s="415" t="str">
        <f t="shared" si="5556"/>
        <v>MS 502</v>
      </c>
      <c r="B2122" s="661">
        <f t="shared" si="5539"/>
        <v>26</v>
      </c>
      <c r="C2122" s="661" t="str">
        <f t="shared" si="5540"/>
        <v>MS 502-26</v>
      </c>
      <c r="D2122" s="346">
        <f t="shared" ref="D2122:D2134" si="5644">D113</f>
        <v>42062</v>
      </c>
      <c r="E2122" s="347">
        <v>7161803.8185000001</v>
      </c>
      <c r="F2122" s="348">
        <v>665787.85439999995</v>
      </c>
      <c r="G2122" s="348">
        <v>894.89599999999996</v>
      </c>
      <c r="H2122" s="355">
        <f t="shared" ref="H2122:H2125" si="5645">SQRT((E2122-E2121)^2+(F2122-F2121)^2)*100</f>
        <v>1.0340696295624003</v>
      </c>
      <c r="I2122" s="356">
        <f t="shared" ref="I2122:I2125" si="5646">SQRT((E2122-$E$2097)^2+(F2122-$F$2097)^2)*100</f>
        <v>10.212541312330549</v>
      </c>
      <c r="J2122" s="356">
        <f t="shared" ref="J2122:J2125" si="5647">(G2122-G2121)*100</f>
        <v>-0.60000000000854925</v>
      </c>
      <c r="K2122" s="356">
        <f t="shared" ref="K2122:K2125" si="5648">(G2122-$G$2097)*100</f>
        <v>-16.700000000003001</v>
      </c>
      <c r="L2122" s="356">
        <f t="shared" ref="L2122:L2125" si="5649">H2122/(D2122-D2121)</f>
        <v>0.14772423279462862</v>
      </c>
      <c r="M2122" s="356">
        <f t="shared" ref="M2122:M2125" si="5650">ABS(J2122/(D2122-D2121))</f>
        <v>8.571428571550703E-2</v>
      </c>
      <c r="N2122" s="361" t="str">
        <f t="shared" si="5561"/>
        <v>OK</v>
      </c>
      <c r="O2122" s="361" t="str">
        <f t="shared" si="5562"/>
        <v>OK</v>
      </c>
      <c r="P2122" s="361" t="str">
        <f t="shared" si="5563"/>
        <v>COND. MIN.</v>
      </c>
      <c r="Q2122" s="361" t="str">
        <f t="shared" si="5548"/>
        <v>COND. MIN.</v>
      </c>
      <c r="R2122" s="625"/>
      <c r="S2122" s="625"/>
      <c r="T2122" s="625"/>
      <c r="U2122" s="625"/>
      <c r="V2122" s="356">
        <f t="shared" si="5549"/>
        <v>-1.640000008046627</v>
      </c>
      <c r="W2122" s="356">
        <f t="shared" si="5550"/>
        <v>-10.08000000147149</v>
      </c>
      <c r="X2122" s="361" t="str">
        <f t="shared" ref="X2122:X2125" si="5651">IF(V2122&gt;0,"NORTE","SUL")</f>
        <v>SUL</v>
      </c>
      <c r="Y2122" s="361" t="str">
        <f t="shared" ref="Y2122:Y2125" si="5652">IF(W2122&gt;0,"LESTE","OESTE")</f>
        <v>OESTE</v>
      </c>
      <c r="Z2122" s="361" t="str">
        <f t="shared" ref="Z2122:Z2125" si="5653">IF(AND(X2122="SUL", Y2122="LESTE"),"SUDESTE", IF(AND(X2122="SUL", Y2122="OESTE"), "SUDOESTE", IF(AND(X2122="NORTE", Y2122="LESTE"), "NORDESTE", "NOROESTE")))</f>
        <v>SUDOESTE</v>
      </c>
      <c r="AA2122" s="358">
        <f t="shared" si="5554"/>
        <v>0.98726738491674826</v>
      </c>
      <c r="AB2122" s="359">
        <f t="shared" ref="AB2122:AB2125" si="5654">DEGREES(ASIN(AA2122))</f>
        <v>80.847108303355611</v>
      </c>
      <c r="AC2122" s="360"/>
    </row>
    <row r="2123" spans="1:29" ht="17.25" customHeight="1" x14ac:dyDescent="0.25">
      <c r="A2123" s="415" t="str">
        <f t="shared" si="5556"/>
        <v>MS 502</v>
      </c>
      <c r="B2123" s="661">
        <f t="shared" si="5539"/>
        <v>27</v>
      </c>
      <c r="C2123" s="661" t="str">
        <f t="shared" si="5540"/>
        <v>MS 502-27</v>
      </c>
      <c r="D2123" s="346">
        <f t="shared" si="5644"/>
        <v>42069</v>
      </c>
      <c r="E2123" s="347">
        <v>7161803.8217000002</v>
      </c>
      <c r="F2123" s="348">
        <v>665787.84459999995</v>
      </c>
      <c r="G2123" s="348">
        <v>894.88900000000001</v>
      </c>
      <c r="H2123" s="355">
        <f t="shared" si="5645"/>
        <v>1.0309219222089374</v>
      </c>
      <c r="I2123" s="356">
        <f t="shared" si="5646"/>
        <v>11.138491819508358</v>
      </c>
      <c r="J2123" s="356">
        <f t="shared" si="5647"/>
        <v>-0.69999999999481588</v>
      </c>
      <c r="K2123" s="356">
        <f t="shared" si="5648"/>
        <v>-17.399999999997817</v>
      </c>
      <c r="L2123" s="356">
        <f t="shared" si="5649"/>
        <v>0.14727456031556249</v>
      </c>
      <c r="M2123" s="356">
        <f t="shared" si="5650"/>
        <v>9.9999999999259417E-2</v>
      </c>
      <c r="N2123" s="361" t="str">
        <f t="shared" si="5561"/>
        <v>OK</v>
      </c>
      <c r="O2123" s="361" t="str">
        <f t="shared" si="5562"/>
        <v>OK</v>
      </c>
      <c r="P2123" s="361" t="str">
        <f t="shared" si="5563"/>
        <v>COND. MIN.</v>
      </c>
      <c r="Q2123" s="361" t="str">
        <f t="shared" si="5548"/>
        <v>COND. MIN.</v>
      </c>
      <c r="R2123" s="625"/>
      <c r="S2123" s="625"/>
      <c r="T2123" s="625"/>
      <c r="U2123" s="625"/>
      <c r="V2123" s="356">
        <f t="shared" si="5549"/>
        <v>-1.3199999928474426</v>
      </c>
      <c r="W2123" s="356">
        <f t="shared" si="5550"/>
        <v>-11.060000001452863</v>
      </c>
      <c r="X2123" s="361" t="str">
        <f t="shared" si="5651"/>
        <v>SUL</v>
      </c>
      <c r="Y2123" s="361" t="str">
        <f t="shared" si="5652"/>
        <v>OESTE</v>
      </c>
      <c r="Z2123" s="361" t="str">
        <f t="shared" si="5653"/>
        <v>SUDOESTE</v>
      </c>
      <c r="AA2123" s="358">
        <f t="shared" si="5554"/>
        <v>0.99281867145421898</v>
      </c>
      <c r="AB2123" s="359">
        <f t="shared" si="5654"/>
        <v>83.129311294772791</v>
      </c>
      <c r="AC2123" s="360"/>
    </row>
    <row r="2124" spans="1:29" ht="17.25" customHeight="1" x14ac:dyDescent="0.25">
      <c r="A2124" s="415" t="str">
        <f t="shared" si="5556"/>
        <v>MS 502</v>
      </c>
      <c r="B2124" s="661">
        <f t="shared" si="5539"/>
        <v>28</v>
      </c>
      <c r="C2124" s="661" t="str">
        <f t="shared" si="5540"/>
        <v>MS 502-28</v>
      </c>
      <c r="D2124" s="346">
        <f t="shared" si="5644"/>
        <v>42076</v>
      </c>
      <c r="E2124" s="347">
        <v>7161803.8207</v>
      </c>
      <c r="F2124" s="348">
        <v>665787.84629999998</v>
      </c>
      <c r="G2124" s="348">
        <v>894.88300000000004</v>
      </c>
      <c r="H2124" s="355">
        <f t="shared" si="5645"/>
        <v>0.197230839486496</v>
      </c>
      <c r="I2124" s="356">
        <f t="shared" si="5646"/>
        <v>10.982190128057043</v>
      </c>
      <c r="J2124" s="356">
        <f t="shared" si="5647"/>
        <v>-0.59999999999718057</v>
      </c>
      <c r="K2124" s="356">
        <f t="shared" si="5648"/>
        <v>-17.999999999994998</v>
      </c>
      <c r="L2124" s="356">
        <f t="shared" si="5649"/>
        <v>2.817583421235657E-2</v>
      </c>
      <c r="M2124" s="356">
        <f t="shared" si="5650"/>
        <v>8.571428571388294E-2</v>
      </c>
      <c r="N2124" s="361" t="str">
        <f t="shared" si="5561"/>
        <v>OK</v>
      </c>
      <c r="O2124" s="361" t="str">
        <f t="shared" si="5562"/>
        <v>OK</v>
      </c>
      <c r="P2124" s="361" t="str">
        <f t="shared" si="5563"/>
        <v>COND. MIN.</v>
      </c>
      <c r="Q2124" s="361" t="str">
        <f t="shared" si="5548"/>
        <v>COND. MIN.</v>
      </c>
      <c r="R2124" s="625"/>
      <c r="S2124" s="625"/>
      <c r="T2124" s="625"/>
      <c r="U2124" s="625"/>
      <c r="V2124" s="356">
        <f t="shared" si="5549"/>
        <v>-1.4200000092387199</v>
      </c>
      <c r="W2124" s="356">
        <f t="shared" si="5550"/>
        <v>-10.889999999199063</v>
      </c>
      <c r="X2124" s="361" t="str">
        <f t="shared" si="5651"/>
        <v>SUL</v>
      </c>
      <c r="Y2124" s="361" t="str">
        <f t="shared" si="5652"/>
        <v>OESTE</v>
      </c>
      <c r="Z2124" s="361" t="str">
        <f t="shared" si="5653"/>
        <v>SUDOESTE</v>
      </c>
      <c r="AA2124" s="358">
        <f t="shared" si="5554"/>
        <v>0.99180327868852458</v>
      </c>
      <c r="AB2124" s="359">
        <f t="shared" si="5654"/>
        <v>82.659006983369792</v>
      </c>
      <c r="AC2124" s="360"/>
    </row>
    <row r="2125" spans="1:29" ht="12.75" x14ac:dyDescent="0.25">
      <c r="A2125" s="415" t="str">
        <f t="shared" si="5556"/>
        <v>MS 502</v>
      </c>
      <c r="B2125" s="661">
        <f t="shared" si="5539"/>
        <v>29</v>
      </c>
      <c r="C2125" s="661" t="str">
        <f t="shared" si="5540"/>
        <v>MS 502-29</v>
      </c>
      <c r="D2125" s="346">
        <f t="shared" si="5644"/>
        <v>42083</v>
      </c>
      <c r="E2125" s="347">
        <v>7161803.8141999999</v>
      </c>
      <c r="F2125" s="348">
        <v>665787.83900000004</v>
      </c>
      <c r="G2125" s="348">
        <v>894.87699999999995</v>
      </c>
      <c r="H2125" s="355">
        <f t="shared" si="5645"/>
        <v>0.97744565504631153</v>
      </c>
      <c r="I2125" s="356">
        <f t="shared" si="5646"/>
        <v>11.802936072606586</v>
      </c>
      <c r="J2125" s="356">
        <f t="shared" si="5647"/>
        <v>-0.60000000000854925</v>
      </c>
      <c r="K2125" s="356">
        <f t="shared" si="5648"/>
        <v>-18.600000000003547</v>
      </c>
      <c r="L2125" s="356">
        <f t="shared" si="5649"/>
        <v>0.13963509357804452</v>
      </c>
      <c r="M2125" s="356">
        <f t="shared" si="5650"/>
        <v>8.571428571550703E-2</v>
      </c>
      <c r="N2125" s="361" t="str">
        <f t="shared" si="5561"/>
        <v>OK</v>
      </c>
      <c r="O2125" s="361" t="str">
        <f t="shared" si="5562"/>
        <v>OK</v>
      </c>
      <c r="P2125" s="361" t="str">
        <f t="shared" si="5563"/>
        <v>COND. MIN.</v>
      </c>
      <c r="Q2125" s="361" t="str">
        <f t="shared" si="5548"/>
        <v>COND. MIN.</v>
      </c>
      <c r="R2125" s="625"/>
      <c r="S2125" s="625"/>
      <c r="T2125" s="625"/>
      <c r="U2125" s="625"/>
      <c r="V2125" s="356">
        <f t="shared" si="5549"/>
        <v>-2.070000022649765</v>
      </c>
      <c r="W2125" s="356">
        <f t="shared" si="5550"/>
        <v>-11.619999993126839</v>
      </c>
      <c r="X2125" s="361" t="str">
        <f t="shared" si="5651"/>
        <v>SUL</v>
      </c>
      <c r="Y2125" s="361" t="str">
        <f t="shared" si="5652"/>
        <v>OESTE</v>
      </c>
      <c r="Z2125" s="361" t="str">
        <f t="shared" si="5653"/>
        <v>SUDOESTE</v>
      </c>
      <c r="AA2125" s="358">
        <f t="shared" si="5554"/>
        <v>0.98474576271186431</v>
      </c>
      <c r="AB2125" s="359">
        <f t="shared" si="5654"/>
        <v>79.979566762336503</v>
      </c>
      <c r="AC2125" s="360"/>
    </row>
    <row r="2126" spans="1:29" ht="17.25" customHeight="1" x14ac:dyDescent="0.25">
      <c r="A2126" s="415" t="str">
        <f t="shared" si="5556"/>
        <v>MS 502</v>
      </c>
      <c r="B2126" s="661">
        <f t="shared" si="5539"/>
        <v>30</v>
      </c>
      <c r="C2126" s="661" t="str">
        <f t="shared" si="5540"/>
        <v>MS 502-30</v>
      </c>
      <c r="D2126" s="346">
        <f t="shared" si="5644"/>
        <v>42090</v>
      </c>
      <c r="E2126" s="347">
        <v>7161803.8055999996</v>
      </c>
      <c r="F2126" s="348">
        <v>665787.83860000002</v>
      </c>
      <c r="G2126" s="348">
        <v>894.87199999999996</v>
      </c>
      <c r="H2126" s="355">
        <f t="shared" ref="H2126:H2127" si="5655">SQRT((E2126-E2125)^2+(F2126-F2125)^2)*100</f>
        <v>0.86092975926424298</v>
      </c>
      <c r="I2126" s="356">
        <f t="shared" ref="I2126:I2127" si="5656">SQRT((E2126-$E$2097)^2+(F2126-$F$2097)^2)*100</f>
        <v>12.02249974788521</v>
      </c>
      <c r="J2126" s="356">
        <f t="shared" ref="J2126:J2127" si="5657">(G2126-G2125)*100</f>
        <v>-0.49999999999954525</v>
      </c>
      <c r="K2126" s="356">
        <f t="shared" ref="K2126:K2127" si="5658">(G2126-$G$2097)*100</f>
        <v>-19.100000000003092</v>
      </c>
      <c r="L2126" s="356">
        <f t="shared" ref="L2126:L2127" si="5659">H2126/(D2126-D2125)</f>
        <v>0.12298996560917756</v>
      </c>
      <c r="M2126" s="356">
        <f t="shared" ref="M2126:M2127" si="5660">ABS(J2126/(D2126-D2125))</f>
        <v>7.1428571428506463E-2</v>
      </c>
      <c r="N2126" s="361" t="str">
        <f t="shared" si="5561"/>
        <v>OK</v>
      </c>
      <c r="O2126" s="361" t="str">
        <f t="shared" si="5562"/>
        <v>OK</v>
      </c>
      <c r="P2126" s="361" t="str">
        <f t="shared" si="5563"/>
        <v>COND. MIN.</v>
      </c>
      <c r="Q2126" s="361" t="str">
        <f t="shared" si="5548"/>
        <v>COND. MIN.</v>
      </c>
      <c r="R2126" s="625"/>
      <c r="S2126" s="625"/>
      <c r="T2126" s="625"/>
      <c r="U2126" s="625"/>
      <c r="V2126" s="356">
        <f t="shared" si="5549"/>
        <v>-2.930000051856041</v>
      </c>
      <c r="W2126" s="356">
        <f t="shared" si="5550"/>
        <v>-11.659999995026737</v>
      </c>
      <c r="X2126" s="361" t="str">
        <f t="shared" ref="X2126:X2127" si="5661">IF(V2126&gt;0,"NORTE","SUL")</f>
        <v>SUL</v>
      </c>
      <c r="Y2126" s="361" t="str">
        <f t="shared" ref="Y2126:Y2127" si="5662">IF(W2126&gt;0,"LESTE","OESTE")</f>
        <v>OESTE</v>
      </c>
      <c r="Z2126" s="361" t="str">
        <f t="shared" ref="Z2126:Z2127" si="5663">IF(AND(X2126="SUL", Y2126="LESTE"),"SUDESTE", IF(AND(X2126="SUL", Y2126="OESTE"), "SUDOESTE", IF(AND(X2126="NORTE", Y2126="LESTE"), "NORDESTE", "NOROESTE")))</f>
        <v>SUDOESTE</v>
      </c>
      <c r="AA2126" s="358">
        <f t="shared" si="5554"/>
        <v>0.97004991680532449</v>
      </c>
      <c r="AB2126" s="359">
        <f t="shared" ref="AB2126:AB2127" si="5664">DEGREES(ASIN(AA2126))</f>
        <v>75.941901635294826</v>
      </c>
      <c r="AC2126" s="360"/>
    </row>
    <row r="2127" spans="1:29" ht="17.25" customHeight="1" x14ac:dyDescent="0.25">
      <c r="A2127" s="415" t="str">
        <f t="shared" si="5556"/>
        <v>MS 502</v>
      </c>
      <c r="B2127" s="661">
        <f t="shared" si="5539"/>
        <v>31</v>
      </c>
      <c r="C2127" s="661" t="str">
        <f t="shared" si="5540"/>
        <v>MS 502-31</v>
      </c>
      <c r="D2127" s="346">
        <f t="shared" si="5644"/>
        <v>42097</v>
      </c>
      <c r="E2127" s="347">
        <v>7161803.8085000003</v>
      </c>
      <c r="F2127" s="348">
        <v>665787.82129999995</v>
      </c>
      <c r="G2127" s="348">
        <v>894.85699999999997</v>
      </c>
      <c r="H2127" s="355">
        <f t="shared" si="5655"/>
        <v>1.7541379822766681</v>
      </c>
      <c r="I2127" s="356">
        <f t="shared" si="5656"/>
        <v>13.64777271078955</v>
      </c>
      <c r="J2127" s="356">
        <f t="shared" si="5657"/>
        <v>-1.4999999999986358</v>
      </c>
      <c r="K2127" s="356">
        <f t="shared" si="5658"/>
        <v>-20.600000000001728</v>
      </c>
      <c r="L2127" s="356">
        <f t="shared" si="5659"/>
        <v>0.25059114032523827</v>
      </c>
      <c r="M2127" s="356">
        <f t="shared" si="5660"/>
        <v>0.2142857142855194</v>
      </c>
      <c r="N2127" s="361" t="str">
        <f t="shared" si="5561"/>
        <v>ATENÇÃO</v>
      </c>
      <c r="O2127" s="361" t="str">
        <f t="shared" si="5562"/>
        <v>OK</v>
      </c>
      <c r="P2127" s="361" t="str">
        <f t="shared" si="5563"/>
        <v>COND. MIN.</v>
      </c>
      <c r="Q2127" s="361" t="str">
        <f t="shared" si="5548"/>
        <v>COND. MIN.</v>
      </c>
      <c r="R2127" s="625"/>
      <c r="S2127" s="625"/>
      <c r="T2127" s="625"/>
      <c r="U2127" s="625"/>
      <c r="V2127" s="356">
        <f t="shared" si="5549"/>
        <v>-2.6399999856948853</v>
      </c>
      <c r="W2127" s="356">
        <f t="shared" si="5550"/>
        <v>-13.390000001527369</v>
      </c>
      <c r="X2127" s="361" t="str">
        <f t="shared" si="5661"/>
        <v>SUL</v>
      </c>
      <c r="Y2127" s="361" t="str">
        <f t="shared" si="5662"/>
        <v>OESTE</v>
      </c>
      <c r="Z2127" s="361" t="str">
        <f t="shared" si="5663"/>
        <v>SUDOESTE</v>
      </c>
      <c r="AA2127" s="358">
        <f t="shared" si="5554"/>
        <v>0.98095238095238102</v>
      </c>
      <c r="AB2127" s="359">
        <f t="shared" si="5664"/>
        <v>78.799181630366789</v>
      </c>
      <c r="AC2127" s="360"/>
    </row>
    <row r="2128" spans="1:29" ht="17.25" customHeight="1" x14ac:dyDescent="0.25">
      <c r="A2128" s="415" t="str">
        <f t="shared" si="5556"/>
        <v>MS 502</v>
      </c>
      <c r="B2128" s="661">
        <f t="shared" si="5539"/>
        <v>32</v>
      </c>
      <c r="C2128" s="661" t="str">
        <f t="shared" si="5540"/>
        <v>MS 502-32</v>
      </c>
      <c r="D2128" s="346">
        <f t="shared" si="5644"/>
        <v>42104</v>
      </c>
      <c r="E2128" s="347">
        <v>7161803.8112000003</v>
      </c>
      <c r="F2128" s="348">
        <v>665787.82570000004</v>
      </c>
      <c r="G2128" s="348">
        <v>894.85699999999997</v>
      </c>
      <c r="H2128" s="355">
        <f t="shared" ref="H2128:H2130" si="5665">SQRT((E2128-E2127)^2+(F2128-F2127)^2)*100</f>
        <v>0.51623639151882705</v>
      </c>
      <c r="I2128" s="356">
        <f t="shared" ref="I2128:I2130" si="5666">SQRT((E2128-$E$2097)^2+(F2128-$F$2097)^2)*100</f>
        <v>13.165082593694219</v>
      </c>
      <c r="J2128" s="356">
        <f t="shared" ref="J2128:J2130" si="5667">(G2128-G2127)*100</f>
        <v>0</v>
      </c>
      <c r="K2128" s="356">
        <f t="shared" ref="K2128:K2130" si="5668">(G2128-$G$2097)*100</f>
        <v>-20.600000000001728</v>
      </c>
      <c r="L2128" s="356">
        <f t="shared" ref="L2128:L2130" si="5669">H2128/(D2128-D2127)</f>
        <v>7.3748055931261006E-2</v>
      </c>
      <c r="M2128" s="356">
        <f t="shared" ref="M2128:M2130" si="5670">ABS(J2128/(D2128-D2127))</f>
        <v>0</v>
      </c>
      <c r="N2128" s="361" t="str">
        <f t="shared" si="5561"/>
        <v>OK</v>
      </c>
      <c r="O2128" s="361" t="str">
        <f t="shared" si="5562"/>
        <v>OK</v>
      </c>
      <c r="P2128" s="361" t="str">
        <f t="shared" si="5563"/>
        <v>COND. MIN.</v>
      </c>
      <c r="Q2128" s="361" t="str">
        <f t="shared" si="5548"/>
        <v>COND. MIN.</v>
      </c>
      <c r="R2128" s="625"/>
      <c r="S2128" s="625"/>
      <c r="T2128" s="625"/>
      <c r="U2128" s="625"/>
      <c r="V2128" s="356">
        <f t="shared" si="5549"/>
        <v>-2.3699999786913395</v>
      </c>
      <c r="W2128" s="356">
        <f t="shared" si="5550"/>
        <v>-12.949999992270023</v>
      </c>
      <c r="X2128" s="361" t="str">
        <f t="shared" ref="X2128:X2130" si="5671">IF(V2128&gt;0,"NORTE","SUL")</f>
        <v>SUL</v>
      </c>
      <c r="Y2128" s="361" t="str">
        <f t="shared" ref="Y2128:Y2130" si="5672">IF(W2128&gt;0,"LESTE","OESTE")</f>
        <v>OESTE</v>
      </c>
      <c r="Z2128" s="361" t="str">
        <f t="shared" ref="Z2128:Z2130" si="5673">IF(AND(X2128="SUL", Y2128="LESTE"),"SUDESTE", IF(AND(X2128="SUL", Y2128="OESTE"), "SUDOESTE", IF(AND(X2128="NORTE", Y2128="LESTE"), "NORDESTE", "NOROESTE")))</f>
        <v>SUDOESTE</v>
      </c>
      <c r="AA2128" s="358">
        <f t="shared" si="5554"/>
        <v>0.98329536826119968</v>
      </c>
      <c r="AB2128" s="359">
        <f t="shared" ref="AB2128:AB2130" si="5674">DEGREES(ASIN(AA2128))</f>
        <v>79.512728678506676</v>
      </c>
      <c r="AC2128" s="360"/>
    </row>
    <row r="2129" spans="1:29" ht="17.25" customHeight="1" x14ac:dyDescent="0.25">
      <c r="A2129" s="415" t="str">
        <f t="shared" si="5556"/>
        <v>MS 502</v>
      </c>
      <c r="B2129" s="661">
        <f t="shared" si="5539"/>
        <v>33</v>
      </c>
      <c r="C2129" s="661" t="str">
        <f t="shared" si="5540"/>
        <v>MS 502-33</v>
      </c>
      <c r="D2129" s="346">
        <f t="shared" si="5644"/>
        <v>42111</v>
      </c>
      <c r="E2129" s="347">
        <v>7161803.8146000002</v>
      </c>
      <c r="F2129" s="348">
        <v>665787.82319999998</v>
      </c>
      <c r="G2129" s="348">
        <v>894.85199999999998</v>
      </c>
      <c r="H2129" s="355">
        <f t="shared" si="5665"/>
        <v>0.42201894537980617</v>
      </c>
      <c r="I2129" s="356">
        <f t="shared" si="5666"/>
        <v>13.355182512622536</v>
      </c>
      <c r="J2129" s="356">
        <f t="shared" si="5667"/>
        <v>-0.49999999999954525</v>
      </c>
      <c r="K2129" s="356">
        <f t="shared" si="5668"/>
        <v>-21.100000000001273</v>
      </c>
      <c r="L2129" s="356">
        <f t="shared" si="5669"/>
        <v>6.0288420768543738E-2</v>
      </c>
      <c r="M2129" s="356">
        <f t="shared" si="5670"/>
        <v>7.1428571428506463E-2</v>
      </c>
      <c r="N2129" s="361" t="str">
        <f t="shared" si="5561"/>
        <v>OK</v>
      </c>
      <c r="O2129" s="361" t="str">
        <f t="shared" si="5562"/>
        <v>OK</v>
      </c>
      <c r="P2129" s="361" t="str">
        <f t="shared" si="5563"/>
        <v>COND. MIN.</v>
      </c>
      <c r="Q2129" s="361" t="str">
        <f t="shared" si="5548"/>
        <v>COND. MIN.</v>
      </c>
      <c r="R2129" s="625"/>
      <c r="S2129" s="625"/>
      <c r="T2129" s="625"/>
      <c r="U2129" s="625"/>
      <c r="V2129" s="356">
        <f t="shared" si="5549"/>
        <v>-2.0299999974668026</v>
      </c>
      <c r="W2129" s="356">
        <f t="shared" si="5550"/>
        <v>-13.199999998323619</v>
      </c>
      <c r="X2129" s="361" t="str">
        <f t="shared" si="5671"/>
        <v>SUL</v>
      </c>
      <c r="Y2129" s="361" t="str">
        <f t="shared" si="5672"/>
        <v>OESTE</v>
      </c>
      <c r="Z2129" s="361" t="str">
        <f t="shared" si="5673"/>
        <v>SUDOESTE</v>
      </c>
      <c r="AA2129" s="358">
        <f t="shared" si="5554"/>
        <v>0.9880239520958084</v>
      </c>
      <c r="AB2129" s="359">
        <f t="shared" si="5674"/>
        <v>81.123765343847992</v>
      </c>
      <c r="AC2129" s="360"/>
    </row>
    <row r="2130" spans="1:29" ht="17.25" customHeight="1" x14ac:dyDescent="0.25">
      <c r="A2130" s="415" t="str">
        <f t="shared" si="5556"/>
        <v>MS 502</v>
      </c>
      <c r="B2130" s="661">
        <f t="shared" si="5539"/>
        <v>34</v>
      </c>
      <c r="C2130" s="661" t="str">
        <f t="shared" si="5540"/>
        <v>MS 502-34</v>
      </c>
      <c r="D2130" s="346">
        <f t="shared" si="5644"/>
        <v>42118</v>
      </c>
      <c r="E2130" s="347">
        <v>7161803.8031000001</v>
      </c>
      <c r="F2130" s="348">
        <v>665787.82389999996</v>
      </c>
      <c r="G2130" s="348">
        <v>894.84299999999996</v>
      </c>
      <c r="H2130" s="355">
        <f t="shared" si="5665"/>
        <v>1.1521284671387424</v>
      </c>
      <c r="I2130" s="356">
        <f t="shared" si="5666"/>
        <v>13.509600290890415</v>
      </c>
      <c r="J2130" s="356">
        <f t="shared" si="5667"/>
        <v>-0.90000000000145519</v>
      </c>
      <c r="K2130" s="356">
        <f t="shared" si="5668"/>
        <v>-22.000000000002728</v>
      </c>
      <c r="L2130" s="356">
        <f t="shared" si="5669"/>
        <v>0.16458978101982033</v>
      </c>
      <c r="M2130" s="356">
        <f t="shared" si="5670"/>
        <v>0.12857142857163645</v>
      </c>
      <c r="N2130" s="361" t="str">
        <f t="shared" si="5561"/>
        <v>OK</v>
      </c>
      <c r="O2130" s="361" t="str">
        <f t="shared" si="5562"/>
        <v>OK</v>
      </c>
      <c r="P2130" s="361" t="str">
        <f t="shared" si="5563"/>
        <v>COND. MIN.</v>
      </c>
      <c r="Q2130" s="361" t="str">
        <f t="shared" si="5548"/>
        <v>COND. MIN.</v>
      </c>
      <c r="R2130" s="625"/>
      <c r="S2130" s="625"/>
      <c r="T2130" s="625"/>
      <c r="U2130" s="625"/>
      <c r="V2130" s="356">
        <f t="shared" si="5549"/>
        <v>-3.1799999997019768</v>
      </c>
      <c r="W2130" s="356">
        <f t="shared" si="5550"/>
        <v>-13.130000000819564</v>
      </c>
      <c r="X2130" s="361" t="str">
        <f t="shared" si="5671"/>
        <v>SUL</v>
      </c>
      <c r="Y2130" s="361" t="str">
        <f t="shared" si="5672"/>
        <v>OESTE</v>
      </c>
      <c r="Z2130" s="361" t="str">
        <f t="shared" si="5673"/>
        <v>SUDOESTE</v>
      </c>
      <c r="AA2130" s="358">
        <f t="shared" si="5554"/>
        <v>0.97187268689859374</v>
      </c>
      <c r="AB2130" s="359">
        <f t="shared" si="5674"/>
        <v>76.378497770614217</v>
      </c>
      <c r="AC2130" s="360"/>
    </row>
    <row r="2131" spans="1:29" ht="17.25" customHeight="1" x14ac:dyDescent="0.25">
      <c r="A2131" s="415" t="str">
        <f t="shared" si="5556"/>
        <v>MS 502</v>
      </c>
      <c r="B2131" s="661">
        <f t="shared" si="5539"/>
        <v>35</v>
      </c>
      <c r="C2131" s="661" t="str">
        <f t="shared" si="5540"/>
        <v>MS 502-35</v>
      </c>
      <c r="D2131" s="346">
        <f t="shared" si="5644"/>
        <v>42125</v>
      </c>
      <c r="E2131" s="347">
        <v>7161803.8149500005</v>
      </c>
      <c r="F2131" s="348">
        <v>665787.81444999995</v>
      </c>
      <c r="G2131" s="348">
        <v>894.83349999999996</v>
      </c>
      <c r="H2131" s="355">
        <f t="shared" ref="H2131:H2133" si="5675">SQRT((E2131-E2130)^2+(F2131-F2130)^2)*100</f>
        <v>1.5156681983318205</v>
      </c>
      <c r="I2131" s="356">
        <f t="shared" ref="I2131:I2133" si="5676">SQRT((E2131-$E$2097)^2+(F2131-$F$2097)^2)*100</f>
        <v>14.215683237649873</v>
      </c>
      <c r="J2131" s="356">
        <f t="shared" ref="J2131:J2133" si="5677">(G2131-G2130)*100</f>
        <v>-0.95000000000027285</v>
      </c>
      <c r="K2131" s="356">
        <f t="shared" ref="K2131:K2133" si="5678">(G2131-$G$2097)*100</f>
        <v>-22.950000000003001</v>
      </c>
      <c r="L2131" s="356">
        <f t="shared" ref="L2131:L2133" si="5679">H2131/(D2131-D2130)</f>
        <v>0.21652402833311721</v>
      </c>
      <c r="M2131" s="356">
        <f t="shared" ref="M2131:M2133" si="5680">ABS(J2131/(D2131-D2130))</f>
        <v>0.1357142857143247</v>
      </c>
      <c r="N2131" s="361" t="str">
        <f t="shared" si="5561"/>
        <v>OK</v>
      </c>
      <c r="O2131" s="361" t="str">
        <f t="shared" si="5562"/>
        <v>OK</v>
      </c>
      <c r="P2131" s="361" t="str">
        <f t="shared" si="5563"/>
        <v>COND. MIN.</v>
      </c>
      <c r="Q2131" s="361" t="str">
        <f t="shared" si="5548"/>
        <v>COND. MIN.</v>
      </c>
      <c r="R2131" s="625"/>
      <c r="S2131" s="625"/>
      <c r="T2131" s="625"/>
      <c r="U2131" s="625"/>
      <c r="V2131" s="356">
        <f t="shared" si="5549"/>
        <v>-1.9949999637901783</v>
      </c>
      <c r="W2131" s="356">
        <f t="shared" si="5550"/>
        <v>-14.07500000204891</v>
      </c>
      <c r="X2131" s="361" t="str">
        <f t="shared" ref="X2131:X2133" si="5681">IF(V2131&gt;0,"NORTE","SUL")</f>
        <v>SUL</v>
      </c>
      <c r="Y2131" s="361" t="str">
        <f t="shared" ref="Y2131:Y2133" si="5682">IF(W2131&gt;0,"LESTE","OESTE")</f>
        <v>OESTE</v>
      </c>
      <c r="Z2131" s="361" t="str">
        <f t="shared" ref="Z2131:Z2133" si="5683">IF(AND(X2131="SUL", Y2131="LESTE"),"SUDESTE", IF(AND(X2131="SUL", Y2131="OESTE"), "SUDOESTE", IF(AND(X2131="NORTE", Y2131="LESTE"), "NORDESTE", "NOROESTE")))</f>
        <v>SUDOESTE</v>
      </c>
      <c r="AA2131" s="358">
        <f t="shared" si="5554"/>
        <v>0.99015471167369895</v>
      </c>
      <c r="AB2131" s="359">
        <f t="shared" ref="AB2131:AB2133" si="5684">DEGREES(ASIN(AA2131))</f>
        <v>81.953466797931924</v>
      </c>
      <c r="AC2131" s="360"/>
    </row>
    <row r="2132" spans="1:29" ht="17.25" customHeight="1" x14ac:dyDescent="0.25">
      <c r="A2132" s="415" t="str">
        <f t="shared" si="5556"/>
        <v>MS 502</v>
      </c>
      <c r="B2132" s="661">
        <f t="shared" si="5539"/>
        <v>36</v>
      </c>
      <c r="C2132" s="661" t="str">
        <f t="shared" si="5540"/>
        <v>MS 502-36</v>
      </c>
      <c r="D2132" s="346">
        <f t="shared" si="5644"/>
        <v>42132</v>
      </c>
      <c r="E2132" s="347">
        <v>7161803.8267999999</v>
      </c>
      <c r="F2132" s="348">
        <v>665787.80500000005</v>
      </c>
      <c r="G2132" s="348">
        <v>894.82399999999996</v>
      </c>
      <c r="H2132" s="355">
        <f t="shared" si="5675"/>
        <v>1.5156681182595624</v>
      </c>
      <c r="I2132" s="356">
        <f t="shared" si="5676"/>
        <v>15.041825015030735</v>
      </c>
      <c r="J2132" s="356">
        <f t="shared" si="5677"/>
        <v>-0.95000000000027285</v>
      </c>
      <c r="K2132" s="356">
        <f t="shared" si="5678"/>
        <v>-23.900000000003274</v>
      </c>
      <c r="L2132" s="356">
        <f t="shared" si="5679"/>
        <v>0.21652401689422321</v>
      </c>
      <c r="M2132" s="356">
        <f t="shared" si="5680"/>
        <v>0.1357142857143247</v>
      </c>
      <c r="N2132" s="361" t="str">
        <f t="shared" si="5561"/>
        <v>OK</v>
      </c>
      <c r="O2132" s="361" t="str">
        <f t="shared" si="5562"/>
        <v>OK</v>
      </c>
      <c r="P2132" s="361" t="str">
        <f t="shared" si="5563"/>
        <v>COND. MIN.</v>
      </c>
      <c r="Q2132" s="361" t="str">
        <f t="shared" si="5548"/>
        <v>COND. MIN.</v>
      </c>
      <c r="R2132" s="625"/>
      <c r="S2132" s="625"/>
      <c r="T2132" s="625"/>
      <c r="U2132" s="625"/>
      <c r="V2132" s="356">
        <f t="shared" si="5549"/>
        <v>-0.81000002101063728</v>
      </c>
      <c r="W2132" s="356">
        <f t="shared" si="5550"/>
        <v>-15.019999991636723</v>
      </c>
      <c r="X2132" s="361" t="str">
        <f t="shared" si="5681"/>
        <v>SUL</v>
      </c>
      <c r="Y2132" s="361" t="str">
        <f t="shared" si="5682"/>
        <v>OESTE</v>
      </c>
      <c r="Z2132" s="361" t="str">
        <f t="shared" si="5683"/>
        <v>SUDOESTE</v>
      </c>
      <c r="AA2132" s="358">
        <f t="shared" si="5554"/>
        <v>0.99867021276595747</v>
      </c>
      <c r="AB2132" s="359">
        <f t="shared" si="5684"/>
        <v>87.044868248042931</v>
      </c>
      <c r="AC2132" s="360"/>
    </row>
    <row r="2133" spans="1:29" ht="17.25" customHeight="1" x14ac:dyDescent="0.25">
      <c r="A2133" s="415" t="str">
        <f t="shared" si="5556"/>
        <v>MS 502</v>
      </c>
      <c r="B2133" s="661">
        <f t="shared" si="5539"/>
        <v>37</v>
      </c>
      <c r="C2133" s="661" t="str">
        <f t="shared" si="5540"/>
        <v>MS 502-37</v>
      </c>
      <c r="D2133" s="346">
        <f t="shared" si="5644"/>
        <v>42146</v>
      </c>
      <c r="E2133" s="347">
        <v>7161803.8108000001</v>
      </c>
      <c r="F2133" s="348">
        <v>665787.80000000005</v>
      </c>
      <c r="G2133" s="348">
        <v>894.81100000000004</v>
      </c>
      <c r="H2133" s="355">
        <f t="shared" si="5675"/>
        <v>1.6763054452066268</v>
      </c>
      <c r="I2133" s="356">
        <f t="shared" si="5676"/>
        <v>15.706002030228195</v>
      </c>
      <c r="J2133" s="356">
        <f t="shared" si="5677"/>
        <v>-1.2999999999919964</v>
      </c>
      <c r="K2133" s="356">
        <f t="shared" si="5678"/>
        <v>-25.199999999995271</v>
      </c>
      <c r="L2133" s="356">
        <f t="shared" si="5679"/>
        <v>0.11973610322904478</v>
      </c>
      <c r="M2133" s="356">
        <f t="shared" si="5680"/>
        <v>9.2857142856571179E-2</v>
      </c>
      <c r="N2133" s="361" t="str">
        <f t="shared" si="5561"/>
        <v>OK</v>
      </c>
      <c r="O2133" s="361" t="str">
        <f t="shared" si="5562"/>
        <v>OK</v>
      </c>
      <c r="P2133" s="361" t="str">
        <f t="shared" si="5563"/>
        <v>COND. MIN.</v>
      </c>
      <c r="Q2133" s="361" t="str">
        <f t="shared" si="5548"/>
        <v>COND. MIN.</v>
      </c>
      <c r="R2133" s="625"/>
      <c r="S2133" s="625"/>
      <c r="T2133" s="625"/>
      <c r="U2133" s="625"/>
      <c r="V2133" s="356">
        <f t="shared" si="5549"/>
        <v>-2.4100000038743019</v>
      </c>
      <c r="W2133" s="356">
        <f t="shared" si="5550"/>
        <v>-15.519999992102385</v>
      </c>
      <c r="X2133" s="361" t="str">
        <f t="shared" si="5681"/>
        <v>SUL</v>
      </c>
      <c r="Y2133" s="361" t="str">
        <f t="shared" si="5682"/>
        <v>OESTE</v>
      </c>
      <c r="Z2133" s="361" t="str">
        <f t="shared" si="5683"/>
        <v>SUDOESTE</v>
      </c>
      <c r="AA2133" s="358">
        <f t="shared" si="5554"/>
        <v>0.98790579248886057</v>
      </c>
      <c r="AB2133" s="359">
        <f t="shared" si="5684"/>
        <v>81.079996682053491</v>
      </c>
      <c r="AC2133" s="360"/>
    </row>
    <row r="2134" spans="1:29" ht="17.25" customHeight="1" x14ac:dyDescent="0.25">
      <c r="A2134" s="415" t="str">
        <f t="shared" si="5556"/>
        <v>MS 502</v>
      </c>
      <c r="B2134" s="661">
        <f t="shared" si="5539"/>
        <v>38</v>
      </c>
      <c r="C2134" s="661" t="str">
        <f t="shared" si="5540"/>
        <v>MS 502-38</v>
      </c>
      <c r="D2134" s="346">
        <f t="shared" si="5644"/>
        <v>42153</v>
      </c>
      <c r="E2134" s="347">
        <v>7161803.8190000001</v>
      </c>
      <c r="F2134" s="348">
        <v>665787.79500000004</v>
      </c>
      <c r="G2134" s="348">
        <v>894.80200000000002</v>
      </c>
      <c r="H2134" s="355">
        <f t="shared" ref="H2134" si="5685">SQRT((E2134-E2133)^2+(F2134-F2133)^2)*100</f>
        <v>0.96041657996095398</v>
      </c>
      <c r="I2134" s="356">
        <f t="shared" ref="I2134" si="5686">SQRT((E2134-$E$2097)^2+(F2134-$F$2097)^2)*100</f>
        <v>16.098711121124147</v>
      </c>
      <c r="J2134" s="356">
        <f t="shared" ref="J2134" si="5687">(G2134-G2133)*100</f>
        <v>-0.90000000000145519</v>
      </c>
      <c r="K2134" s="356">
        <f t="shared" ref="K2134" si="5688">(G2134-$G$2097)*100</f>
        <v>-26.099999999996726</v>
      </c>
      <c r="L2134" s="356">
        <f t="shared" ref="L2134" si="5689">H2134/(D2134-D2133)</f>
        <v>0.13720236856585058</v>
      </c>
      <c r="M2134" s="356">
        <f t="shared" ref="M2134" si="5690">ABS(J2134/(D2134-D2133))</f>
        <v>0.12857142857163645</v>
      </c>
      <c r="N2134" s="361" t="str">
        <f t="shared" si="5561"/>
        <v>OK</v>
      </c>
      <c r="O2134" s="361" t="str">
        <f t="shared" si="5562"/>
        <v>OK</v>
      </c>
      <c r="P2134" s="361" t="str">
        <f t="shared" si="5563"/>
        <v>COND. MIN.</v>
      </c>
      <c r="Q2134" s="361" t="str">
        <f t="shared" si="5548"/>
        <v>COND. MIN.</v>
      </c>
      <c r="R2134" s="625"/>
      <c r="S2134" s="625"/>
      <c r="T2134" s="625"/>
      <c r="U2134" s="625"/>
      <c r="V2134" s="356">
        <f t="shared" si="5549"/>
        <v>-1.5899999998509884</v>
      </c>
      <c r="W2134" s="356">
        <f t="shared" si="5550"/>
        <v>-16.019999992568046</v>
      </c>
      <c r="X2134" s="361" t="str">
        <f t="shared" ref="X2134" si="5691">IF(V2134&gt;0,"NORTE","SUL")</f>
        <v>SUL</v>
      </c>
      <c r="Y2134" s="361" t="str">
        <f t="shared" ref="Y2134" si="5692">IF(W2134&gt;0,"LESTE","OESTE")</f>
        <v>OESTE</v>
      </c>
      <c r="Z2134" s="361" t="str">
        <f t="shared" ref="Z2134" si="5693">IF(AND(X2134="SUL", Y2134="LESTE"),"SUDESTE", IF(AND(X2134="SUL", Y2134="OESTE"), "SUDOESTE", IF(AND(X2134="NORTE", Y2134="LESTE"), "NORDESTE", "NOROESTE")))</f>
        <v>SUDOESTE</v>
      </c>
      <c r="AA2134" s="358">
        <f t="shared" si="5554"/>
        <v>0.99503105590062102</v>
      </c>
      <c r="AB2134" s="359">
        <f t="shared" ref="AB2134" si="5694">DEGREES(ASIN(AA2134))</f>
        <v>84.285875720463906</v>
      </c>
      <c r="AC2134" s="360"/>
    </row>
    <row r="2135" spans="1:29" ht="17.25" customHeight="1" x14ac:dyDescent="0.2">
      <c r="A2135" s="415" t="str">
        <f t="shared" si="5556"/>
        <v>MS 502</v>
      </c>
      <c r="B2135" s="661">
        <f t="shared" si="5539"/>
        <v>39</v>
      </c>
      <c r="C2135" s="661" t="str">
        <f t="shared" si="5540"/>
        <v>MS 502-39</v>
      </c>
      <c r="D2135" s="370"/>
      <c r="E2135" s="370"/>
      <c r="F2135" s="370"/>
      <c r="G2135" s="370"/>
      <c r="H2135" s="371"/>
      <c r="I2135" s="371"/>
      <c r="J2135" s="371"/>
      <c r="K2135" s="371"/>
      <c r="L2135" s="371"/>
      <c r="M2135" s="371"/>
      <c r="N2135" s="371"/>
      <c r="O2135" s="371"/>
      <c r="P2135" s="371"/>
      <c r="Q2135" s="371"/>
      <c r="R2135" s="626"/>
      <c r="S2135" s="626"/>
      <c r="T2135" s="626"/>
      <c r="U2135" s="626"/>
      <c r="V2135" s="610"/>
      <c r="W2135" s="610"/>
      <c r="X2135" s="371"/>
      <c r="Y2135" s="371"/>
      <c r="Z2135" s="371"/>
      <c r="AA2135" s="371"/>
      <c r="AB2135" s="371"/>
      <c r="AC2135" s="626"/>
    </row>
    <row r="2136" spans="1:29" ht="17.25" customHeight="1" x14ac:dyDescent="0.2">
      <c r="A2136" s="415" t="str">
        <f t="shared" ref="A2136:A2199" si="5695">A2135</f>
        <v>MS 502</v>
      </c>
      <c r="B2136" s="661">
        <f t="shared" si="5539"/>
        <v>40</v>
      </c>
      <c r="C2136" s="661" t="str">
        <f t="shared" si="5540"/>
        <v>MS 502-40</v>
      </c>
      <c r="D2136" s="346">
        <f t="shared" ref="D2136:D2172" si="5696">D127</f>
        <v>42160</v>
      </c>
      <c r="E2136" s="347">
        <v>7161760.1268999996</v>
      </c>
      <c r="F2136" s="348">
        <v>665738.53280000004</v>
      </c>
      <c r="G2136" s="348">
        <v>894.79300000000001</v>
      </c>
      <c r="H2136" s="371"/>
      <c r="I2136" s="371"/>
      <c r="J2136" s="371"/>
      <c r="K2136" s="371"/>
      <c r="L2136" s="371"/>
      <c r="M2136" s="371"/>
      <c r="N2136" s="371"/>
      <c r="O2136" s="371"/>
      <c r="P2136" s="371"/>
      <c r="Q2136" s="371"/>
      <c r="R2136" s="626"/>
      <c r="S2136" s="626"/>
      <c r="T2136" s="626"/>
      <c r="U2136" s="626"/>
      <c r="V2136" s="610"/>
      <c r="W2136" s="610"/>
      <c r="X2136" s="371"/>
      <c r="Y2136" s="371"/>
      <c r="Z2136" s="371"/>
      <c r="AA2136" s="371"/>
      <c r="AB2136" s="371"/>
      <c r="AC2136" s="626"/>
    </row>
    <row r="2137" spans="1:29" ht="17.25" customHeight="1" x14ac:dyDescent="0.25">
      <c r="A2137" s="415" t="str">
        <f t="shared" si="5695"/>
        <v>MS 502</v>
      </c>
      <c r="B2137" s="661">
        <f t="shared" si="5539"/>
        <v>41</v>
      </c>
      <c r="C2137" s="661" t="str">
        <f t="shared" si="5540"/>
        <v>MS 502-41</v>
      </c>
      <c r="D2137" s="346">
        <f t="shared" si="5696"/>
        <v>42174</v>
      </c>
      <c r="E2137" s="347">
        <v>7161760.1091999998</v>
      </c>
      <c r="F2137" s="348">
        <v>665738.53150000004</v>
      </c>
      <c r="G2137" s="348">
        <v>894.77599999999995</v>
      </c>
      <c r="H2137" s="355">
        <f t="shared" ref="H2137" si="5697">SQRT((E2137-E2136)^2+(F2137-F2136)^2)*100</f>
        <v>1.7747675639916396</v>
      </c>
      <c r="I2137" s="356">
        <f>SQRT((E2137-$E$2136)^2+(F2137-$F$2136)^2)*100</f>
        <v>1.7747675639916396</v>
      </c>
      <c r="J2137" s="356">
        <f t="shared" ref="J2137" si="5698">(G2137-G2136)*100</f>
        <v>-1.7000000000052751</v>
      </c>
      <c r="K2137" s="356">
        <f>(G2137-$G$2136)*100</f>
        <v>-1.7000000000052751</v>
      </c>
      <c r="L2137" s="356">
        <f t="shared" ref="L2137" si="5699">H2137/(D2137-D2136)</f>
        <v>0.12676911171368854</v>
      </c>
      <c r="M2137" s="356">
        <f t="shared" ref="M2137" si="5700">ABS(J2137/(D2137-D2136))</f>
        <v>0.12142857142894822</v>
      </c>
      <c r="N2137" s="361" t="str">
        <f t="shared" ref="N2137" si="5701">IF(L2137&lt;=0.25,"OK",IF(AND(0.25&lt;L2137,L2137&lt;=1),"ATENÇÃO",IF(AND(1&lt;L2137,L2137&lt;=4),"ALERTA",IF(AND(4&lt;L2137,L2137&lt;=14),"INTERVENÇÃO","PARALISAÇÃO"))))</f>
        <v>OK</v>
      </c>
      <c r="O2137" s="361" t="str">
        <f t="shared" ref="O2137" si="5702">IF(M2137&lt;=0.25,"OK",IF(AND(0.25&lt;M2137,M2137&lt;=1),"ATENÇÃO",IF(AND(1&lt;M2137,M2137&lt;=4),"ALERTA",IF(AND(4&lt;M2137,M2137&lt;=14),"INTERVENÇÃO","PARALISAÇÃO"))))</f>
        <v>OK</v>
      </c>
      <c r="P2137" s="361" t="str">
        <f t="shared" ref="P2137" si="5703">IF(L2137&lt;=1,"COND. MIN.",IF(AND(1&lt;L2137, L2137&lt;=2),"ATENÇÃO",IF(AND(2&lt;L2137,L2137&lt;=5),"ALERTA","INTERVENÇÃO")))</f>
        <v>COND. MIN.</v>
      </c>
      <c r="Q2137" s="361" t="str">
        <f t="shared" ref="Q2137:Q2173" si="5704">IF(M2137&lt;=2,"COND. MIN.",IF(AND(2&lt;M2137, M2137&lt;=4),"ATENÇÃO",IF(AND(4&lt;M2137, M2137&lt;=10),"ALERTA","INTERVENÇÃO")))</f>
        <v>COND. MIN.</v>
      </c>
      <c r="R2137" s="625"/>
      <c r="S2137" s="625"/>
      <c r="T2137" s="625"/>
      <c r="U2137" s="625"/>
      <c r="V2137" s="356">
        <f t="shared" ref="V2137:V2173" si="5705">(E2137-$E$2136)*100</f>
        <v>-1.7699999734759331</v>
      </c>
      <c r="W2137" s="356">
        <f t="shared" ref="W2137:W2173" si="5706">(F2137-$F$2136)*100</f>
        <v>-0.13000000035390258</v>
      </c>
      <c r="X2137" s="361" t="str">
        <f t="shared" ref="X2137" si="5707">IF(V2137&gt;0,"NORTE","SUL")</f>
        <v>SUL</v>
      </c>
      <c r="Y2137" s="361" t="str">
        <f t="shared" ref="Y2137" si="5708">IF(W2137&gt;0,"LESTE","OESTE")</f>
        <v>OESTE</v>
      </c>
      <c r="Z2137" s="361" t="str">
        <f t="shared" ref="Z2137" si="5709">IF(AND(X2137="SUL", Y2137="LESTE"),"SUDESTE", IF(AND(X2137="SUL", Y2137="OESTE"), "SUDOESTE", IF(AND(X2137="NORTE", Y2137="LESTE"), "NORDESTE", "NOROESTE")))</f>
        <v>SUDOESTE</v>
      </c>
      <c r="AA2137" s="358">
        <f t="shared" ref="AA2137:AA2173" si="5710">ABS(ROUND(W2137,2)/ROUND(I2137,2))</f>
        <v>7.3446327683615822E-2</v>
      </c>
      <c r="AB2137" s="359">
        <f t="shared" ref="AB2137" si="5711">DEGREES(ASIN(AA2137))</f>
        <v>4.2119572052577912</v>
      </c>
      <c r="AC2137" s="360" t="s">
        <v>196</v>
      </c>
    </row>
    <row r="2138" spans="1:29" ht="17.25" customHeight="1" x14ac:dyDescent="0.25">
      <c r="A2138" s="415" t="str">
        <f t="shared" si="5695"/>
        <v>MS 502</v>
      </c>
      <c r="B2138" s="661">
        <f t="shared" si="5539"/>
        <v>42</v>
      </c>
      <c r="C2138" s="661" t="str">
        <f t="shared" si="5540"/>
        <v>MS 502-42</v>
      </c>
      <c r="D2138" s="346">
        <f t="shared" si="5696"/>
        <v>42181</v>
      </c>
      <c r="E2138" s="347">
        <v>7161760.1228</v>
      </c>
      <c r="F2138" s="348">
        <v>665738.53379999998</v>
      </c>
      <c r="G2138" s="348">
        <v>894.77300000000002</v>
      </c>
      <c r="H2138" s="355">
        <f t="shared" ref="H2138:H2139" si="5712">SQRT((E2138-E2137)^2+(F2138-F2137)^2)*100</f>
        <v>1.3793114391011463</v>
      </c>
      <c r="I2138" s="356">
        <f t="shared" ref="I2138:I2139" si="5713">SQRT((E2138-$E$2136)^2+(F2138-$F$2136)^2)*100</f>
        <v>0.42201891200155661</v>
      </c>
      <c r="J2138" s="356">
        <f t="shared" ref="J2138:J2139" si="5714">(G2138-G2137)*100</f>
        <v>-0.29999999999290594</v>
      </c>
      <c r="K2138" s="356">
        <f t="shared" ref="K2138:K2139" si="5715">(G2138-$G$2136)*100</f>
        <v>-1.999999999998181</v>
      </c>
      <c r="L2138" s="356">
        <f t="shared" ref="L2138:L2139" si="5716">H2138/(D2138-D2137)</f>
        <v>0.19704449130016374</v>
      </c>
      <c r="M2138" s="356">
        <f t="shared" ref="M2138:M2139" si="5717">ABS(J2138/(D2138-D2137))</f>
        <v>4.2857142856129418E-2</v>
      </c>
      <c r="N2138" s="361" t="str">
        <f t="shared" ref="N2138:N2139" si="5718">IF(L2138&lt;=0.25,"OK",IF(AND(0.25&lt;L2138,L2138&lt;=1),"ATENÇÃO",IF(AND(1&lt;L2138,L2138&lt;=4),"ALERTA",IF(AND(4&lt;L2138,L2138&lt;=14),"INTERVENÇÃO","PARALISAÇÃO"))))</f>
        <v>OK</v>
      </c>
      <c r="O2138" s="361" t="str">
        <f t="shared" ref="O2138:O2139" si="5719">IF(M2138&lt;=0.25,"OK",IF(AND(0.25&lt;M2138,M2138&lt;=1),"ATENÇÃO",IF(AND(1&lt;M2138,M2138&lt;=4),"ALERTA",IF(AND(4&lt;M2138,M2138&lt;=14),"INTERVENÇÃO","PARALISAÇÃO"))))</f>
        <v>OK</v>
      </c>
      <c r="P2138" s="361" t="str">
        <f t="shared" ref="P2138:P2139" si="5720">IF(L2138&lt;=1,"COND. MIN.",IF(AND(1&lt;L2138, L2138&lt;=2),"ATENÇÃO",IF(AND(2&lt;L2138,L2138&lt;=5),"ALERTA","INTERVENÇÃO")))</f>
        <v>COND. MIN.</v>
      </c>
      <c r="Q2138" s="361" t="str">
        <f t="shared" si="5704"/>
        <v>COND. MIN.</v>
      </c>
      <c r="R2138" s="625"/>
      <c r="S2138" s="625"/>
      <c r="T2138" s="625"/>
      <c r="U2138" s="625"/>
      <c r="V2138" s="356">
        <f t="shared" si="5705"/>
        <v>-0.40999995544552803</v>
      </c>
      <c r="W2138" s="356">
        <f t="shared" si="5706"/>
        <v>9.9999993108212948E-2</v>
      </c>
      <c r="X2138" s="361" t="str">
        <f t="shared" ref="X2138:X2139" si="5721">IF(V2138&gt;0,"NORTE","SUL")</f>
        <v>SUL</v>
      </c>
      <c r="Y2138" s="361" t="str">
        <f t="shared" ref="Y2138:Y2139" si="5722">IF(W2138&gt;0,"LESTE","OESTE")</f>
        <v>LESTE</v>
      </c>
      <c r="Z2138" s="361" t="str">
        <f t="shared" ref="Z2138:Z2139" si="5723">IF(AND(X2138="SUL", Y2138="LESTE"),"SUDESTE", IF(AND(X2138="SUL", Y2138="OESTE"), "SUDOESTE", IF(AND(X2138="NORTE", Y2138="LESTE"), "NORDESTE", "NOROESTE")))</f>
        <v>SUDESTE</v>
      </c>
      <c r="AA2138" s="358">
        <f t="shared" si="5710"/>
        <v>0.23809523809523811</v>
      </c>
      <c r="AB2138" s="359">
        <f t="shared" ref="AB2138:AB2139" si="5724">DEGREES(ASIN(AA2138))</f>
        <v>13.774146998026731</v>
      </c>
      <c r="AC2138" s="360"/>
    </row>
    <row r="2139" spans="1:29" ht="17.25" customHeight="1" x14ac:dyDescent="0.25">
      <c r="A2139" s="415" t="str">
        <f t="shared" si="5695"/>
        <v>MS 502</v>
      </c>
      <c r="B2139" s="661">
        <f t="shared" si="5539"/>
        <v>43</v>
      </c>
      <c r="C2139" s="661" t="str">
        <f t="shared" si="5540"/>
        <v>MS 502-43</v>
      </c>
      <c r="D2139" s="346">
        <f t="shared" si="5696"/>
        <v>42188</v>
      </c>
      <c r="E2139" s="347">
        <v>7161760.1190999998</v>
      </c>
      <c r="F2139" s="348">
        <v>665738.52209999994</v>
      </c>
      <c r="G2139" s="348">
        <v>894.76499999999999</v>
      </c>
      <c r="H2139" s="355">
        <f t="shared" si="5712"/>
        <v>1.2271104370696868</v>
      </c>
      <c r="I2139" s="356">
        <f t="shared" si="5713"/>
        <v>1.3241223465207195</v>
      </c>
      <c r="J2139" s="356">
        <f t="shared" si="5714"/>
        <v>-0.80000000000381988</v>
      </c>
      <c r="K2139" s="356">
        <f t="shared" si="5715"/>
        <v>-2.8000000000020009</v>
      </c>
      <c r="L2139" s="356">
        <f t="shared" si="5716"/>
        <v>0.17530149100995526</v>
      </c>
      <c r="M2139" s="356">
        <f t="shared" si="5717"/>
        <v>0.11428571428625998</v>
      </c>
      <c r="N2139" s="361" t="str">
        <f t="shared" si="5718"/>
        <v>OK</v>
      </c>
      <c r="O2139" s="361" t="str">
        <f t="shared" si="5719"/>
        <v>OK</v>
      </c>
      <c r="P2139" s="361" t="str">
        <f t="shared" si="5720"/>
        <v>COND. MIN.</v>
      </c>
      <c r="Q2139" s="361" t="str">
        <f t="shared" si="5704"/>
        <v>COND. MIN.</v>
      </c>
      <c r="R2139" s="625"/>
      <c r="S2139" s="625"/>
      <c r="T2139" s="625"/>
      <c r="U2139" s="625"/>
      <c r="V2139" s="356">
        <f t="shared" si="5705"/>
        <v>-0.7799999788403511</v>
      </c>
      <c r="W2139" s="356">
        <f t="shared" si="5706"/>
        <v>-1.0700000100769103</v>
      </c>
      <c r="X2139" s="361" t="str">
        <f t="shared" si="5721"/>
        <v>SUL</v>
      </c>
      <c r="Y2139" s="361" t="str">
        <f t="shared" si="5722"/>
        <v>OESTE</v>
      </c>
      <c r="Z2139" s="361" t="str">
        <f t="shared" si="5723"/>
        <v>SUDOESTE</v>
      </c>
      <c r="AA2139" s="358">
        <f t="shared" si="5710"/>
        <v>0.81060606060606066</v>
      </c>
      <c r="AB2139" s="359">
        <f t="shared" si="5724"/>
        <v>54.155187505515457</v>
      </c>
      <c r="AC2139" s="360"/>
    </row>
    <row r="2140" spans="1:29" ht="17.25" customHeight="1" x14ac:dyDescent="0.25">
      <c r="A2140" s="415" t="str">
        <f t="shared" si="5695"/>
        <v>MS 502</v>
      </c>
      <c r="B2140" s="661">
        <f t="shared" si="5539"/>
        <v>44</v>
      </c>
      <c r="C2140" s="661" t="str">
        <f t="shared" si="5540"/>
        <v>MS 502-44</v>
      </c>
      <c r="D2140" s="346">
        <f t="shared" si="5696"/>
        <v>42195</v>
      </c>
      <c r="E2140" s="347">
        <v>7161760.1135</v>
      </c>
      <c r="F2140" s="348">
        <v>665738.50820000004</v>
      </c>
      <c r="G2140" s="348">
        <v>894.75599999999997</v>
      </c>
      <c r="H2140" s="355">
        <f t="shared" ref="H2140:H2141" si="5725">SQRT((E2140-E2139)^2+(F2140-F2139)^2)*100</f>
        <v>1.4985659647855021</v>
      </c>
      <c r="I2140" s="356">
        <f t="shared" ref="I2140:I2141" si="5726">SQRT((E2140-$E$2136)^2+(F2140-$F$2136)^2)*100</f>
        <v>2.8012853999346197</v>
      </c>
      <c r="J2140" s="356">
        <f t="shared" ref="J2140:J2141" si="5727">(G2140-G2139)*100</f>
        <v>-0.90000000000145519</v>
      </c>
      <c r="K2140" s="356">
        <f t="shared" ref="K2140:K2141" si="5728">(G2140-$G$2136)*100</f>
        <v>-3.7000000000034561</v>
      </c>
      <c r="L2140" s="356">
        <f t="shared" ref="L2140" si="5729">H2140/(D2140-D2139)</f>
        <v>0.21408085211221459</v>
      </c>
      <c r="M2140" s="356">
        <f t="shared" ref="M2140" si="5730">ABS(J2140/(D2140-D2139))</f>
        <v>0.12857142857163645</v>
      </c>
      <c r="N2140" s="361" t="str">
        <f t="shared" ref="N2140:N2141" si="5731">IF(L2140&lt;=0.25,"OK",IF(AND(0.25&lt;L2140,L2140&lt;=1),"ATENÇÃO",IF(AND(1&lt;L2140,L2140&lt;=4),"ALERTA",IF(AND(4&lt;L2140,L2140&lt;=14),"INTERVENÇÃO","PARALISAÇÃO"))))</f>
        <v>OK</v>
      </c>
      <c r="O2140" s="361" t="str">
        <f t="shared" ref="O2140:O2141" si="5732">IF(M2140&lt;=0.25,"OK",IF(AND(0.25&lt;M2140,M2140&lt;=1),"ATENÇÃO",IF(AND(1&lt;M2140,M2140&lt;=4),"ALERTA",IF(AND(4&lt;M2140,M2140&lt;=14),"INTERVENÇÃO","PARALISAÇÃO"))))</f>
        <v>OK</v>
      </c>
      <c r="P2140" s="361" t="str">
        <f t="shared" ref="P2140:P2141" si="5733">IF(L2140&lt;=1,"COND. MIN.",IF(AND(1&lt;L2140, L2140&lt;=2),"ATENÇÃO",IF(AND(2&lt;L2140,L2140&lt;=5),"ALERTA","INTERVENÇÃO")))</f>
        <v>COND. MIN.</v>
      </c>
      <c r="Q2140" s="361" t="str">
        <f t="shared" si="5704"/>
        <v>COND. MIN.</v>
      </c>
      <c r="R2140" s="625"/>
      <c r="S2140" s="625"/>
      <c r="T2140" s="625"/>
      <c r="U2140" s="625"/>
      <c r="V2140" s="356">
        <f t="shared" si="5705"/>
        <v>-1.3399999588727951</v>
      </c>
      <c r="W2140" s="356">
        <f t="shared" si="5706"/>
        <v>-2.4600000004284084</v>
      </c>
      <c r="X2140" s="361" t="str">
        <f t="shared" ref="X2140:X2141" si="5734">IF(V2140&gt;0,"NORTE","SUL")</f>
        <v>SUL</v>
      </c>
      <c r="Y2140" s="361" t="str">
        <f t="shared" ref="Y2140:Y2141" si="5735">IF(W2140&gt;0,"LESTE","OESTE")</f>
        <v>OESTE</v>
      </c>
      <c r="Z2140" s="361" t="str">
        <f t="shared" ref="Z2140:Z2141" si="5736">IF(AND(X2140="SUL", Y2140="LESTE"),"SUDESTE", IF(AND(X2140="SUL", Y2140="OESTE"), "SUDOESTE", IF(AND(X2140="NORTE", Y2140="LESTE"), "NORDESTE", "NOROESTE")))</f>
        <v>SUDOESTE</v>
      </c>
      <c r="AA2140" s="358">
        <f t="shared" si="5710"/>
        <v>0.87857142857142867</v>
      </c>
      <c r="AB2140" s="359">
        <f t="shared" ref="AB2140:AB2141" si="5737">DEGREES(ASIN(AA2140))</f>
        <v>61.470512971603064</v>
      </c>
      <c r="AC2140" s="360"/>
    </row>
    <row r="2141" spans="1:29" ht="17.25" customHeight="1" x14ac:dyDescent="0.25">
      <c r="A2141" s="415" t="str">
        <f t="shared" si="5695"/>
        <v>MS 502</v>
      </c>
      <c r="B2141" s="661">
        <f t="shared" si="5539"/>
        <v>45</v>
      </c>
      <c r="C2141" s="661" t="str">
        <f t="shared" si="5540"/>
        <v>MS 502-45</v>
      </c>
      <c r="D2141" s="346">
        <f t="shared" si="5696"/>
        <v>42202</v>
      </c>
      <c r="E2141" s="347">
        <v>7161760.1061000004</v>
      </c>
      <c r="F2141" s="348">
        <v>665738.51329999999</v>
      </c>
      <c r="G2141" s="348">
        <v>894.74900000000002</v>
      </c>
      <c r="H2141" s="355">
        <f t="shared" si="5725"/>
        <v>0.89872127294017279</v>
      </c>
      <c r="I2141" s="356">
        <f t="shared" si="5726"/>
        <v>2.8511225257482136</v>
      </c>
      <c r="J2141" s="356">
        <f t="shared" si="5727"/>
        <v>-0.69999999999481588</v>
      </c>
      <c r="K2141" s="356">
        <f t="shared" si="5728"/>
        <v>-4.399999999998272</v>
      </c>
      <c r="L2141" s="356">
        <f>H2141/(D2141-D2140)</f>
        <v>0.12838875327716753</v>
      </c>
      <c r="M2141" s="356">
        <f>ABS(J2141/(D2141-D2140))</f>
        <v>9.9999999999259417E-2</v>
      </c>
      <c r="N2141" s="361" t="str">
        <f t="shared" si="5731"/>
        <v>OK</v>
      </c>
      <c r="O2141" s="361" t="str">
        <f t="shared" si="5732"/>
        <v>OK</v>
      </c>
      <c r="P2141" s="361" t="str">
        <f t="shared" si="5733"/>
        <v>COND. MIN.</v>
      </c>
      <c r="Q2141" s="361" t="str">
        <f t="shared" si="5704"/>
        <v>COND. MIN.</v>
      </c>
      <c r="R2141" s="625"/>
      <c r="S2141" s="625"/>
      <c r="T2141" s="625"/>
      <c r="U2141" s="625"/>
      <c r="V2141" s="356">
        <f t="shared" si="5705"/>
        <v>-2.0799999125301838</v>
      </c>
      <c r="W2141" s="356">
        <f t="shared" si="5706"/>
        <v>-1.9500000053085387</v>
      </c>
      <c r="X2141" s="361" t="str">
        <f t="shared" si="5734"/>
        <v>SUL</v>
      </c>
      <c r="Y2141" s="361" t="str">
        <f t="shared" si="5735"/>
        <v>OESTE</v>
      </c>
      <c r="Z2141" s="361" t="str">
        <f t="shared" si="5736"/>
        <v>SUDOESTE</v>
      </c>
      <c r="AA2141" s="358">
        <f t="shared" si="5710"/>
        <v>0.68421052631578949</v>
      </c>
      <c r="AB2141" s="359">
        <f t="shared" si="5737"/>
        <v>43.17355110725893</v>
      </c>
      <c r="AC2141" s="360"/>
    </row>
    <row r="2142" spans="1:29" ht="17.25" customHeight="1" x14ac:dyDescent="0.25">
      <c r="A2142" s="415" t="str">
        <f t="shared" si="5695"/>
        <v>MS 502</v>
      </c>
      <c r="B2142" s="661">
        <f t="shared" si="5539"/>
        <v>46</v>
      </c>
      <c r="C2142" s="661" t="str">
        <f t="shared" si="5540"/>
        <v>MS 502-46</v>
      </c>
      <c r="D2142" s="346">
        <f t="shared" si="5696"/>
        <v>42209</v>
      </c>
      <c r="E2142" s="347">
        <v>7161760.1105000004</v>
      </c>
      <c r="F2142" s="348">
        <v>665738.50100000005</v>
      </c>
      <c r="G2142" s="348">
        <v>894.74099999999999</v>
      </c>
      <c r="H2142" s="355">
        <f t="shared" ref="H2142:H2143" si="5738">SQRT((E2142-E2141)^2+(F2142-F2141)^2)*100</f>
        <v>1.3063307330495499</v>
      </c>
      <c r="I2142" s="356">
        <f t="shared" ref="I2142:I2143" si="5739">SQRT((E2142-$E$2136)^2+(F2142-$F$2136)^2)*100</f>
        <v>3.5779882223148403</v>
      </c>
      <c r="J2142" s="356">
        <f t="shared" ref="J2142:J2143" si="5740">(G2142-G2141)*100</f>
        <v>-0.80000000000381988</v>
      </c>
      <c r="K2142" s="356">
        <f t="shared" ref="K2142:K2143" si="5741">(G2142-$G$2136)*100</f>
        <v>-5.2000000000020918</v>
      </c>
      <c r="L2142" s="356">
        <f t="shared" ref="L2142:L2143" si="5742">H2142/(D2142-D2141)</f>
        <v>0.18661867614993571</v>
      </c>
      <c r="M2142" s="356">
        <f t="shared" ref="M2142:M2143" si="5743">ABS(J2142/(D2142-D2141))</f>
        <v>0.11428571428625998</v>
      </c>
      <c r="N2142" s="361" t="str">
        <f t="shared" ref="N2142:N2143" si="5744">IF(L2142&lt;=0.25,"OK",IF(AND(0.25&lt;L2142,L2142&lt;=1),"ATENÇÃO",IF(AND(1&lt;L2142,L2142&lt;=4),"ALERTA",IF(AND(4&lt;L2142,L2142&lt;=14),"INTERVENÇÃO","PARALISAÇÃO"))))</f>
        <v>OK</v>
      </c>
      <c r="O2142" s="361" t="str">
        <f t="shared" ref="O2142:O2143" si="5745">IF(M2142&lt;=0.25,"OK",IF(AND(0.25&lt;M2142,M2142&lt;=1),"ATENÇÃO",IF(AND(1&lt;M2142,M2142&lt;=4),"ALERTA",IF(AND(4&lt;M2142,M2142&lt;=14),"INTERVENÇÃO","PARALISAÇÃO"))))</f>
        <v>OK</v>
      </c>
      <c r="P2142" s="361" t="str">
        <f t="shared" ref="P2142:P2143" si="5746">IF(L2142&lt;=1,"COND. MIN.",IF(AND(1&lt;L2142, L2142&lt;=2),"ATENÇÃO",IF(AND(2&lt;L2142,L2142&lt;=5),"ALERTA","INTERVENÇÃO")))</f>
        <v>COND. MIN.</v>
      </c>
      <c r="Q2142" s="361" t="str">
        <f t="shared" si="5704"/>
        <v>COND. MIN.</v>
      </c>
      <c r="R2142" s="625"/>
      <c r="S2142" s="625"/>
      <c r="T2142" s="625"/>
      <c r="U2142" s="625"/>
      <c r="V2142" s="356">
        <f t="shared" si="5705"/>
        <v>-1.6399999149143696</v>
      </c>
      <c r="W2142" s="356">
        <f t="shared" si="5706"/>
        <v>-3.1799999997019768</v>
      </c>
      <c r="X2142" s="361" t="str">
        <f t="shared" ref="X2142:X2143" si="5747">IF(V2142&gt;0,"NORTE","SUL")</f>
        <v>SUL</v>
      </c>
      <c r="Y2142" s="361" t="str">
        <f t="shared" ref="Y2142:Y2143" si="5748">IF(W2142&gt;0,"LESTE","OESTE")</f>
        <v>OESTE</v>
      </c>
      <c r="Z2142" s="361" t="str">
        <f t="shared" ref="Z2142:Z2143" si="5749">IF(AND(X2142="SUL", Y2142="LESTE"),"SUDESTE", IF(AND(X2142="SUL", Y2142="OESTE"), "SUDOESTE", IF(AND(X2142="NORTE", Y2142="LESTE"), "NORDESTE", "NOROESTE")))</f>
        <v>SUDOESTE</v>
      </c>
      <c r="AA2142" s="358">
        <f t="shared" si="5710"/>
        <v>0.88826815642458101</v>
      </c>
      <c r="AB2142" s="359">
        <f t="shared" ref="AB2142:AB2143" si="5750">DEGREES(ASIN(AA2142))</f>
        <v>62.656424525514353</v>
      </c>
      <c r="AC2142" s="360"/>
    </row>
    <row r="2143" spans="1:29" ht="17.25" customHeight="1" x14ac:dyDescent="0.25">
      <c r="A2143" s="415" t="str">
        <f t="shared" si="5695"/>
        <v>MS 502</v>
      </c>
      <c r="B2143" s="661">
        <f t="shared" si="5539"/>
        <v>47</v>
      </c>
      <c r="C2143" s="661" t="str">
        <f t="shared" si="5540"/>
        <v>MS 502-47</v>
      </c>
      <c r="D2143" s="346">
        <f t="shared" si="5696"/>
        <v>42216</v>
      </c>
      <c r="E2143" s="347">
        <v>7161760.1322999997</v>
      </c>
      <c r="F2143" s="348">
        <v>665738.49650000001</v>
      </c>
      <c r="G2143" s="348">
        <v>894.73400000000004</v>
      </c>
      <c r="H2143" s="355">
        <f t="shared" si="5738"/>
        <v>2.2259603980345144</v>
      </c>
      <c r="I2143" s="356">
        <f t="shared" si="5739"/>
        <v>3.6699455093178015</v>
      </c>
      <c r="J2143" s="356">
        <f t="shared" si="5740"/>
        <v>-0.69999999999481588</v>
      </c>
      <c r="K2143" s="356">
        <f t="shared" si="5741"/>
        <v>-5.8999999999969077</v>
      </c>
      <c r="L2143" s="356">
        <f t="shared" si="5742"/>
        <v>0.31799434257635922</v>
      </c>
      <c r="M2143" s="356">
        <f t="shared" si="5743"/>
        <v>9.9999999999259417E-2</v>
      </c>
      <c r="N2143" s="361" t="str">
        <f t="shared" si="5744"/>
        <v>ATENÇÃO</v>
      </c>
      <c r="O2143" s="361" t="str">
        <f t="shared" si="5745"/>
        <v>OK</v>
      </c>
      <c r="P2143" s="361" t="str">
        <f t="shared" si="5746"/>
        <v>COND. MIN.</v>
      </c>
      <c r="Q2143" s="361" t="str">
        <f t="shared" si="5704"/>
        <v>COND. MIN.</v>
      </c>
      <c r="R2143" s="625"/>
      <c r="S2143" s="625"/>
      <c r="T2143" s="625"/>
      <c r="U2143" s="625"/>
      <c r="V2143" s="356">
        <f t="shared" si="5705"/>
        <v>0.54000001400709152</v>
      </c>
      <c r="W2143" s="356">
        <f t="shared" si="5706"/>
        <v>-3.6300000036135316</v>
      </c>
      <c r="X2143" s="361" t="str">
        <f t="shared" si="5747"/>
        <v>NORTE</v>
      </c>
      <c r="Y2143" s="361" t="str">
        <f t="shared" si="5748"/>
        <v>OESTE</v>
      </c>
      <c r="Z2143" s="361" t="str">
        <f t="shared" si="5749"/>
        <v>NOROESTE</v>
      </c>
      <c r="AA2143" s="358">
        <f t="shared" si="5710"/>
        <v>0.98910081743869205</v>
      </c>
      <c r="AB2143" s="359">
        <f t="shared" si="5750"/>
        <v>81.532994557761128</v>
      </c>
      <c r="AC2143" s="360"/>
    </row>
    <row r="2144" spans="1:29" ht="17.25" customHeight="1" x14ac:dyDescent="0.25">
      <c r="A2144" s="415" t="str">
        <f t="shared" si="5695"/>
        <v>MS 502</v>
      </c>
      <c r="B2144" s="661">
        <f t="shared" si="5539"/>
        <v>48</v>
      </c>
      <c r="C2144" s="661" t="str">
        <f t="shared" si="5540"/>
        <v>MS 502-48</v>
      </c>
      <c r="D2144" s="346">
        <f t="shared" si="5696"/>
        <v>42223</v>
      </c>
      <c r="E2144" s="347">
        <v>7161760.1135</v>
      </c>
      <c r="F2144" s="348">
        <v>665738.49840000004</v>
      </c>
      <c r="G2144" s="348">
        <v>894.73500000000001</v>
      </c>
      <c r="H2144" s="355">
        <f t="shared" ref="H2144" si="5751">SQRT((E2144-E2143)^2+(F2144-F2143)^2)*100</f>
        <v>1.8895766455070826</v>
      </c>
      <c r="I2144" s="356">
        <f t="shared" ref="I2144" si="5752">SQRT((E2144-$E$2136)^2+(F2144-$F$2136)^2)*100</f>
        <v>3.6917746264633204</v>
      </c>
      <c r="J2144" s="356">
        <f t="shared" ref="J2144" si="5753">(G2144-G2143)*100</f>
        <v>9.9999999997635314E-2</v>
      </c>
      <c r="K2144" s="356">
        <f t="shared" ref="K2144" si="5754">(G2144-$G$2136)*100</f>
        <v>-5.7999999999992724</v>
      </c>
      <c r="L2144" s="356">
        <f t="shared" ref="L2144" si="5755">H2144/(D2144-D2143)</f>
        <v>0.26993952078672606</v>
      </c>
      <c r="M2144" s="356">
        <f t="shared" ref="M2144" si="5756">ABS(J2144/(D2144-D2143))</f>
        <v>1.4285714285376474E-2</v>
      </c>
      <c r="N2144" s="361" t="str">
        <f t="shared" ref="N2144" si="5757">IF(L2144&lt;=0.25,"OK",IF(AND(0.25&lt;L2144,L2144&lt;=1),"ATENÇÃO",IF(AND(1&lt;L2144,L2144&lt;=4),"ALERTA",IF(AND(4&lt;L2144,L2144&lt;=14),"INTERVENÇÃO","PARALISAÇÃO"))))</f>
        <v>ATENÇÃO</v>
      </c>
      <c r="O2144" s="361" t="str">
        <f t="shared" ref="O2144" si="5758">IF(M2144&lt;=0.25,"OK",IF(AND(0.25&lt;M2144,M2144&lt;=1),"ATENÇÃO",IF(AND(1&lt;M2144,M2144&lt;=4),"ALERTA",IF(AND(4&lt;M2144,M2144&lt;=14),"INTERVENÇÃO","PARALISAÇÃO"))))</f>
        <v>OK</v>
      </c>
      <c r="P2144" s="361" t="str">
        <f t="shared" ref="P2144" si="5759">IF(L2144&lt;=1,"COND. MIN.",IF(AND(1&lt;L2144, L2144&lt;=2),"ATENÇÃO",IF(AND(2&lt;L2144,L2144&lt;=5),"ALERTA","INTERVENÇÃO")))</f>
        <v>COND. MIN.</v>
      </c>
      <c r="Q2144" s="361" t="str">
        <f t="shared" si="5704"/>
        <v>COND. MIN.</v>
      </c>
      <c r="R2144" s="625"/>
      <c r="S2144" s="625"/>
      <c r="T2144" s="625"/>
      <c r="U2144" s="625"/>
      <c r="V2144" s="356">
        <f t="shared" si="5705"/>
        <v>-1.3399999588727951</v>
      </c>
      <c r="W2144" s="356">
        <f t="shared" si="5706"/>
        <v>-3.4400000004097819</v>
      </c>
      <c r="X2144" s="361" t="str">
        <f t="shared" ref="X2144" si="5760">IF(V2144&gt;0,"NORTE","SUL")</f>
        <v>SUL</v>
      </c>
      <c r="Y2144" s="361" t="str">
        <f t="shared" ref="Y2144" si="5761">IF(W2144&gt;0,"LESTE","OESTE")</f>
        <v>OESTE</v>
      </c>
      <c r="Z2144" s="361" t="str">
        <f t="shared" ref="Z2144" si="5762">IF(AND(X2144="SUL", Y2144="LESTE"),"SUDESTE", IF(AND(X2144="SUL", Y2144="OESTE"), "SUDOESTE", IF(AND(X2144="NORTE", Y2144="LESTE"), "NORDESTE", "NOROESTE")))</f>
        <v>SUDOESTE</v>
      </c>
      <c r="AA2144" s="358">
        <f t="shared" si="5710"/>
        <v>0.9322493224932249</v>
      </c>
      <c r="AB2144" s="359">
        <f t="shared" ref="AB2144" si="5763">DEGREES(ASIN(AA2144))</f>
        <v>68.788202725998033</v>
      </c>
      <c r="AC2144" s="360"/>
    </row>
    <row r="2145" spans="1:29" ht="17.25" customHeight="1" x14ac:dyDescent="0.25">
      <c r="A2145" s="415" t="str">
        <f t="shared" si="5695"/>
        <v>MS 502</v>
      </c>
      <c r="B2145" s="661">
        <f t="shared" si="5539"/>
        <v>49</v>
      </c>
      <c r="C2145" s="661" t="str">
        <f t="shared" si="5540"/>
        <v>MS 502-49</v>
      </c>
      <c r="D2145" s="346">
        <f t="shared" si="5696"/>
        <v>42230</v>
      </c>
      <c r="E2145" s="347">
        <v>7161760.1058999998</v>
      </c>
      <c r="F2145" s="348">
        <v>665738.5074</v>
      </c>
      <c r="G2145" s="348">
        <v>894.72299999999996</v>
      </c>
      <c r="H2145" s="355">
        <f t="shared" ref="H2145:H2147" si="5764">SQRT((E2145-E2144)^2+(F2145-F2144)^2)*100</f>
        <v>1.1779643511607798</v>
      </c>
      <c r="I2145" s="356">
        <f t="shared" ref="I2145:I2147" si="5765">SQRT((E2145-$E$2136)^2+(F2145-$F$2136)^2)*100</f>
        <v>3.2956941457859852</v>
      </c>
      <c r="J2145" s="356">
        <f t="shared" ref="J2145:J2147" si="5766">(G2145-G2144)*100</f>
        <v>-1.2000000000057298</v>
      </c>
      <c r="K2145" s="356">
        <f t="shared" ref="K2145:K2147" si="5767">(G2145-$G$2136)*100</f>
        <v>-7.0000000000050022</v>
      </c>
      <c r="L2145" s="356">
        <f t="shared" ref="L2145:L2147" si="5768">H2145/(D2145-D2144)</f>
        <v>0.16828062159439711</v>
      </c>
      <c r="M2145" s="356">
        <f t="shared" ref="M2145:M2147" si="5769">ABS(J2145/(D2145-D2144))</f>
        <v>0.17142857142938997</v>
      </c>
      <c r="N2145" s="361" t="str">
        <f t="shared" ref="N2145:N2147" si="5770">IF(L2145&lt;=0.25,"OK",IF(AND(0.25&lt;L2145,L2145&lt;=1),"ATENÇÃO",IF(AND(1&lt;L2145,L2145&lt;=4),"ALERTA",IF(AND(4&lt;L2145,L2145&lt;=14),"INTERVENÇÃO","PARALISAÇÃO"))))</f>
        <v>OK</v>
      </c>
      <c r="O2145" s="361" t="str">
        <f t="shared" ref="O2145:O2147" si="5771">IF(M2145&lt;=0.25,"OK",IF(AND(0.25&lt;M2145,M2145&lt;=1),"ATENÇÃO",IF(AND(1&lt;M2145,M2145&lt;=4),"ALERTA",IF(AND(4&lt;M2145,M2145&lt;=14),"INTERVENÇÃO","PARALISAÇÃO"))))</f>
        <v>OK</v>
      </c>
      <c r="P2145" s="361" t="str">
        <f t="shared" ref="P2145:P2147" si="5772">IF(L2145&lt;=1,"COND. MIN.",IF(AND(1&lt;L2145, L2145&lt;=2),"ATENÇÃO",IF(AND(2&lt;L2145,L2145&lt;=5),"ALERTA","INTERVENÇÃO")))</f>
        <v>COND. MIN.</v>
      </c>
      <c r="Q2145" s="361" t="str">
        <f t="shared" si="5704"/>
        <v>COND. MIN.</v>
      </c>
      <c r="R2145" s="625"/>
      <c r="S2145" s="625"/>
      <c r="T2145" s="625"/>
      <c r="U2145" s="625"/>
      <c r="V2145" s="356">
        <f t="shared" si="5705"/>
        <v>-2.0999999716877937</v>
      </c>
      <c r="W2145" s="356">
        <f t="shared" si="5706"/>
        <v>-2.5400000042282045</v>
      </c>
      <c r="X2145" s="361" t="str">
        <f t="shared" ref="X2145:X2147" si="5773">IF(V2145&gt;0,"NORTE","SUL")</f>
        <v>SUL</v>
      </c>
      <c r="Y2145" s="361" t="str">
        <f t="shared" ref="Y2145:Y2147" si="5774">IF(W2145&gt;0,"LESTE","OESTE")</f>
        <v>OESTE</v>
      </c>
      <c r="Z2145" s="361" t="str">
        <f t="shared" ref="Z2145:Z2147" si="5775">IF(AND(X2145="SUL", Y2145="LESTE"),"SUDESTE", IF(AND(X2145="SUL", Y2145="OESTE"), "SUDOESTE", IF(AND(X2145="NORTE", Y2145="LESTE"), "NORDESTE", "NOROESTE")))</f>
        <v>SUDOESTE</v>
      </c>
      <c r="AA2145" s="358">
        <f t="shared" si="5710"/>
        <v>0.76969696969696977</v>
      </c>
      <c r="AB2145" s="359">
        <f t="shared" ref="AB2145:AB2147" si="5776">DEGREES(ASIN(AA2145))</f>
        <v>50.326684791333321</v>
      </c>
      <c r="AC2145" s="360"/>
    </row>
    <row r="2146" spans="1:29" ht="17.25" customHeight="1" x14ac:dyDescent="0.25">
      <c r="A2146" s="415" t="str">
        <f t="shared" si="5695"/>
        <v>MS 502</v>
      </c>
      <c r="B2146" s="661">
        <f t="shared" si="5539"/>
        <v>50</v>
      </c>
      <c r="C2146" s="661" t="str">
        <f t="shared" si="5540"/>
        <v>MS 502-50</v>
      </c>
      <c r="D2146" s="346">
        <f t="shared" si="5696"/>
        <v>42244</v>
      </c>
      <c r="E2146" s="347">
        <v>7161760.1213999996</v>
      </c>
      <c r="F2146" s="348">
        <v>665738.48419999995</v>
      </c>
      <c r="G2146" s="348">
        <v>894.71299999999997</v>
      </c>
      <c r="H2146" s="355">
        <f t="shared" si="5764"/>
        <v>2.7901433559265483</v>
      </c>
      <c r="I2146" s="356">
        <f t="shared" si="5765"/>
        <v>4.8910223972606364</v>
      </c>
      <c r="J2146" s="356">
        <f t="shared" si="5766"/>
        <v>-0.99999999999909051</v>
      </c>
      <c r="K2146" s="356">
        <f t="shared" si="5767"/>
        <v>-8.0000000000040927</v>
      </c>
      <c r="L2146" s="356">
        <f t="shared" si="5768"/>
        <v>0.19929595399475344</v>
      </c>
      <c r="M2146" s="356">
        <f t="shared" si="5769"/>
        <v>7.1428571428506463E-2</v>
      </c>
      <c r="N2146" s="361" t="str">
        <f t="shared" si="5770"/>
        <v>OK</v>
      </c>
      <c r="O2146" s="361" t="str">
        <f t="shared" si="5771"/>
        <v>OK</v>
      </c>
      <c r="P2146" s="361" t="str">
        <f t="shared" si="5772"/>
        <v>COND. MIN.</v>
      </c>
      <c r="Q2146" s="361" t="str">
        <f t="shared" si="5704"/>
        <v>COND. MIN.</v>
      </c>
      <c r="R2146" s="625"/>
      <c r="S2146" s="625"/>
      <c r="T2146" s="625"/>
      <c r="U2146" s="625"/>
      <c r="V2146" s="356">
        <f t="shared" si="5705"/>
        <v>-0.54999999701976776</v>
      </c>
      <c r="W2146" s="356">
        <f t="shared" si="5706"/>
        <v>-4.8600000096485019</v>
      </c>
      <c r="X2146" s="361" t="str">
        <f t="shared" si="5773"/>
        <v>SUL</v>
      </c>
      <c r="Y2146" s="361" t="str">
        <f t="shared" si="5774"/>
        <v>OESTE</v>
      </c>
      <c r="Z2146" s="361" t="str">
        <f t="shared" si="5775"/>
        <v>SUDOESTE</v>
      </c>
      <c r="AA2146" s="358">
        <f t="shared" si="5710"/>
        <v>0.99386503067484677</v>
      </c>
      <c r="AB2146" s="359">
        <f t="shared" si="5776"/>
        <v>83.650111343394173</v>
      </c>
      <c r="AC2146" s="360"/>
    </row>
    <row r="2147" spans="1:29" ht="17.25" customHeight="1" x14ac:dyDescent="0.25">
      <c r="A2147" s="415" t="str">
        <f t="shared" si="5695"/>
        <v>MS 502</v>
      </c>
      <c r="B2147" s="661">
        <f t="shared" si="5539"/>
        <v>51</v>
      </c>
      <c r="C2147" s="661" t="str">
        <f t="shared" si="5540"/>
        <v>MS 502-51</v>
      </c>
      <c r="D2147" s="346">
        <f t="shared" si="5696"/>
        <v>42251</v>
      </c>
      <c r="E2147" s="347">
        <v>7161760.1182000004</v>
      </c>
      <c r="F2147" s="348">
        <v>665738.48609999998</v>
      </c>
      <c r="G2147" s="348">
        <v>894.70899999999995</v>
      </c>
      <c r="H2147" s="355">
        <f t="shared" si="5764"/>
        <v>0.37215581594308617</v>
      </c>
      <c r="I2147" s="356">
        <f t="shared" si="5765"/>
        <v>4.7503473472373408</v>
      </c>
      <c r="J2147" s="356">
        <f t="shared" si="5766"/>
        <v>-0.40000000000190994</v>
      </c>
      <c r="K2147" s="356">
        <f t="shared" si="5767"/>
        <v>-8.4000000000060027</v>
      </c>
      <c r="L2147" s="356">
        <f t="shared" si="5768"/>
        <v>5.3165116563298025E-2</v>
      </c>
      <c r="M2147" s="356">
        <f t="shared" si="5769"/>
        <v>5.7142857143129992E-2</v>
      </c>
      <c r="N2147" s="361" t="str">
        <f t="shared" si="5770"/>
        <v>OK</v>
      </c>
      <c r="O2147" s="361" t="str">
        <f t="shared" si="5771"/>
        <v>OK</v>
      </c>
      <c r="P2147" s="361" t="str">
        <f t="shared" si="5772"/>
        <v>COND. MIN.</v>
      </c>
      <c r="Q2147" s="361" t="str">
        <f t="shared" si="5704"/>
        <v>COND. MIN.</v>
      </c>
      <c r="R2147" s="625"/>
      <c r="S2147" s="625"/>
      <c r="T2147" s="625"/>
      <c r="U2147" s="625"/>
      <c r="V2147" s="356">
        <f t="shared" si="5705"/>
        <v>-0.86999991908669472</v>
      </c>
      <c r="W2147" s="356">
        <f t="shared" si="5706"/>
        <v>-4.6700000064447522</v>
      </c>
      <c r="X2147" s="361" t="str">
        <f t="shared" si="5773"/>
        <v>SUL</v>
      </c>
      <c r="Y2147" s="361" t="str">
        <f t="shared" si="5774"/>
        <v>OESTE</v>
      </c>
      <c r="Z2147" s="361" t="str">
        <f t="shared" si="5775"/>
        <v>SUDOESTE</v>
      </c>
      <c r="AA2147" s="358">
        <f t="shared" si="5710"/>
        <v>0.98315789473684212</v>
      </c>
      <c r="AB2147" s="359">
        <f t="shared" si="5776"/>
        <v>79.469542349533739</v>
      </c>
      <c r="AC2147" s="360"/>
    </row>
    <row r="2148" spans="1:29" ht="17.25" customHeight="1" x14ac:dyDescent="0.25">
      <c r="A2148" s="415" t="str">
        <f t="shared" si="5695"/>
        <v>MS 502</v>
      </c>
      <c r="B2148" s="661">
        <f t="shared" si="5539"/>
        <v>52</v>
      </c>
      <c r="C2148" s="661" t="str">
        <f t="shared" si="5540"/>
        <v>MS 502-52</v>
      </c>
      <c r="D2148" s="346">
        <f t="shared" si="5696"/>
        <v>42258</v>
      </c>
      <c r="E2148" s="347">
        <v>7161760.1086999997</v>
      </c>
      <c r="F2148" s="348">
        <v>665738.47609999997</v>
      </c>
      <c r="G2148" s="348">
        <v>894.69799999999998</v>
      </c>
      <c r="H2148" s="355">
        <f t="shared" ref="H2148" si="5777">SQRT((E2148-E2147)^2+(F2148-F2147)^2)*100</f>
        <v>1.3793114661938817</v>
      </c>
      <c r="I2148" s="356">
        <f t="shared" ref="I2148" si="5778">SQRT((E2148-$E$2136)^2+(F2148-$F$2136)^2)*100</f>
        <v>5.9549391278945247</v>
      </c>
      <c r="J2148" s="356">
        <f t="shared" ref="J2148" si="5779">(G2148-G2147)*100</f>
        <v>-1.0999999999967258</v>
      </c>
      <c r="K2148" s="356">
        <f t="shared" ref="K2148" si="5780">(G2148-$G$2136)*100</f>
        <v>-9.5000000000027285</v>
      </c>
      <c r="L2148" s="356">
        <f t="shared" ref="L2148" si="5781">H2148/(D2148-D2147)</f>
        <v>0.19704449517055453</v>
      </c>
      <c r="M2148" s="356">
        <f t="shared" ref="M2148" si="5782">ABS(J2148/(D2148-D2147))</f>
        <v>0.1571428571423894</v>
      </c>
      <c r="N2148" s="361" t="str">
        <f t="shared" ref="N2148" si="5783">IF(L2148&lt;=0.25,"OK",IF(AND(0.25&lt;L2148,L2148&lt;=1),"ATENÇÃO",IF(AND(1&lt;L2148,L2148&lt;=4),"ALERTA",IF(AND(4&lt;L2148,L2148&lt;=14),"INTERVENÇÃO","PARALISAÇÃO"))))</f>
        <v>OK</v>
      </c>
      <c r="O2148" s="361" t="str">
        <f t="shared" ref="O2148" si="5784">IF(M2148&lt;=0.25,"OK",IF(AND(0.25&lt;M2148,M2148&lt;=1),"ATENÇÃO",IF(AND(1&lt;M2148,M2148&lt;=4),"ALERTA",IF(AND(4&lt;M2148,M2148&lt;=14),"INTERVENÇÃO","PARALISAÇÃO"))))</f>
        <v>OK</v>
      </c>
      <c r="P2148" s="361" t="str">
        <f t="shared" ref="P2148" si="5785">IF(L2148&lt;=1,"COND. MIN.",IF(AND(1&lt;L2148, L2148&lt;=2),"ATENÇÃO",IF(AND(2&lt;L2148,L2148&lt;=5),"ALERTA","INTERVENÇÃO")))</f>
        <v>COND. MIN.</v>
      </c>
      <c r="Q2148" s="361" t="str">
        <f t="shared" si="5704"/>
        <v>COND. MIN.</v>
      </c>
      <c r="R2148" s="625"/>
      <c r="S2148" s="625"/>
      <c r="T2148" s="625"/>
      <c r="U2148" s="625"/>
      <c r="V2148" s="356">
        <f t="shared" si="5705"/>
        <v>-1.8199999816715717</v>
      </c>
      <c r="W2148" s="356">
        <f t="shared" si="5706"/>
        <v>-5.6700000073760748</v>
      </c>
      <c r="X2148" s="361" t="str">
        <f t="shared" ref="X2148" si="5786">IF(V2148&gt;0,"NORTE","SUL")</f>
        <v>SUL</v>
      </c>
      <c r="Y2148" s="361" t="str">
        <f t="shared" ref="Y2148" si="5787">IF(W2148&gt;0,"LESTE","OESTE")</f>
        <v>OESTE</v>
      </c>
      <c r="Z2148" s="361" t="str">
        <f t="shared" ref="Z2148" si="5788">IF(AND(X2148="SUL", Y2148="LESTE"),"SUDESTE", IF(AND(X2148="SUL", Y2148="OESTE"), "SUDOESTE", IF(AND(X2148="NORTE", Y2148="LESTE"), "NORDESTE", "NOROESTE")))</f>
        <v>SUDOESTE</v>
      </c>
      <c r="AA2148" s="358">
        <f t="shared" si="5710"/>
        <v>0.95294117647058818</v>
      </c>
      <c r="AB2148" s="359">
        <f t="shared" ref="AB2148" si="5789">DEGREES(ASIN(AA2148))</f>
        <v>72.352785449550694</v>
      </c>
      <c r="AC2148" s="360"/>
    </row>
    <row r="2149" spans="1:29" ht="17.25" customHeight="1" x14ac:dyDescent="0.25">
      <c r="A2149" s="415" t="str">
        <f t="shared" si="5695"/>
        <v>MS 502</v>
      </c>
      <c r="B2149" s="661">
        <f t="shared" si="5539"/>
        <v>53</v>
      </c>
      <c r="C2149" s="661" t="str">
        <f t="shared" si="5540"/>
        <v>MS 502-53</v>
      </c>
      <c r="D2149" s="346">
        <f t="shared" si="5696"/>
        <v>42265</v>
      </c>
      <c r="E2149" s="347">
        <v>7161760.1047999999</v>
      </c>
      <c r="F2149" s="348">
        <v>665738.47569999995</v>
      </c>
      <c r="G2149" s="348">
        <v>894.68799999999999</v>
      </c>
      <c r="H2149" s="355">
        <f t="shared" ref="H2149:H2150" si="5790">SQRT((E2149-E2148)^2+(F2149-F2148)^2)*100</f>
        <v>0.39204590534748462</v>
      </c>
      <c r="I2149" s="356">
        <f t="shared" ref="I2149:I2150" si="5791">SQRT((E2149-$E$2136)^2+(F2149-$F$2136)^2)*100</f>
        <v>6.122760813404124</v>
      </c>
      <c r="J2149" s="356">
        <f t="shared" ref="J2149:J2150" si="5792">(G2149-G2148)*100</f>
        <v>-0.99999999999909051</v>
      </c>
      <c r="K2149" s="356">
        <f t="shared" ref="K2149:K2150" si="5793">(G2149-$G$2136)*100</f>
        <v>-10.500000000001819</v>
      </c>
      <c r="L2149" s="356">
        <f t="shared" ref="L2149:L2150" si="5794">H2149/(D2149-D2148)</f>
        <v>5.6006557906783515E-2</v>
      </c>
      <c r="M2149" s="356">
        <f t="shared" ref="M2149:M2150" si="5795">ABS(J2149/(D2149-D2148))</f>
        <v>0.14285714285701293</v>
      </c>
      <c r="N2149" s="361" t="str">
        <f t="shared" ref="N2149:N2150" si="5796">IF(L2149&lt;=0.25,"OK",IF(AND(0.25&lt;L2149,L2149&lt;=1),"ATENÇÃO",IF(AND(1&lt;L2149,L2149&lt;=4),"ALERTA",IF(AND(4&lt;L2149,L2149&lt;=14),"INTERVENÇÃO","PARALISAÇÃO"))))</f>
        <v>OK</v>
      </c>
      <c r="O2149" s="361" t="str">
        <f t="shared" ref="O2149:O2150" si="5797">IF(M2149&lt;=0.25,"OK",IF(AND(0.25&lt;M2149,M2149&lt;=1),"ATENÇÃO",IF(AND(1&lt;M2149,M2149&lt;=4),"ALERTA",IF(AND(4&lt;M2149,M2149&lt;=14),"INTERVENÇÃO","PARALISAÇÃO"))))</f>
        <v>OK</v>
      </c>
      <c r="P2149" s="361" t="str">
        <f t="shared" ref="P2149:P2150" si="5798">IF(L2149&lt;=1,"COND. MIN.",IF(AND(1&lt;L2149, L2149&lt;=2),"ATENÇÃO",IF(AND(2&lt;L2149,L2149&lt;=5),"ALERTA","INTERVENÇÃO")))</f>
        <v>COND. MIN.</v>
      </c>
      <c r="Q2149" s="361" t="str">
        <f t="shared" si="5704"/>
        <v>COND. MIN.</v>
      </c>
      <c r="R2149" s="625"/>
      <c r="S2149" s="625"/>
      <c r="T2149" s="625"/>
      <c r="U2149" s="625"/>
      <c r="V2149" s="356">
        <f t="shared" si="5705"/>
        <v>-2.2099999710917473</v>
      </c>
      <c r="W2149" s="356">
        <f t="shared" si="5706"/>
        <v>-5.7100000092759728</v>
      </c>
      <c r="X2149" s="361" t="str">
        <f t="shared" ref="X2149:X2150" si="5799">IF(V2149&gt;0,"NORTE","SUL")</f>
        <v>SUL</v>
      </c>
      <c r="Y2149" s="361" t="str">
        <f t="shared" ref="Y2149:Y2150" si="5800">IF(W2149&gt;0,"LESTE","OESTE")</f>
        <v>OESTE</v>
      </c>
      <c r="Z2149" s="361" t="str">
        <f t="shared" ref="Z2149:Z2150" si="5801">IF(AND(X2149="SUL", Y2149="LESTE"),"SUDESTE", IF(AND(X2149="SUL", Y2149="OESTE"), "SUDOESTE", IF(AND(X2149="NORTE", Y2149="LESTE"), "NORDESTE", "NOROESTE")))</f>
        <v>SUDOESTE</v>
      </c>
      <c r="AA2149" s="358">
        <f t="shared" si="5710"/>
        <v>0.93300653594771243</v>
      </c>
      <c r="AB2149" s="359">
        <f t="shared" ref="AB2149:AB2150" si="5802">DEGREES(ASIN(AA2149))</f>
        <v>68.908437075289996</v>
      </c>
      <c r="AC2149" s="360"/>
    </row>
    <row r="2150" spans="1:29" ht="17.25" customHeight="1" x14ac:dyDescent="0.25">
      <c r="A2150" s="415" t="str">
        <f t="shared" si="5695"/>
        <v>MS 502</v>
      </c>
      <c r="B2150" s="661">
        <f t="shared" si="5539"/>
        <v>54</v>
      </c>
      <c r="C2150" s="661" t="str">
        <f t="shared" si="5540"/>
        <v>MS 502-54</v>
      </c>
      <c r="D2150" s="346">
        <f t="shared" si="5696"/>
        <v>42272</v>
      </c>
      <c r="E2150" s="347">
        <v>7161760.1072000004</v>
      </c>
      <c r="F2150" s="348">
        <v>665738.47</v>
      </c>
      <c r="G2150" s="348">
        <v>894.69</v>
      </c>
      <c r="H2150" s="355">
        <f t="shared" si="5790"/>
        <v>0.61846586446539531</v>
      </c>
      <c r="I2150" s="356">
        <f t="shared" si="5791"/>
        <v>6.5817398724595026</v>
      </c>
      <c r="J2150" s="356">
        <f t="shared" si="5792"/>
        <v>0.20000000000663931</v>
      </c>
      <c r="K2150" s="356">
        <f t="shared" si="5793"/>
        <v>-10.29999999999518</v>
      </c>
      <c r="L2150" s="356">
        <f t="shared" si="5794"/>
        <v>8.8352266352199324E-2</v>
      </c>
      <c r="M2150" s="356">
        <f t="shared" si="5795"/>
        <v>2.8571428572377044E-2</v>
      </c>
      <c r="N2150" s="361" t="str">
        <f t="shared" si="5796"/>
        <v>OK</v>
      </c>
      <c r="O2150" s="361" t="str">
        <f t="shared" si="5797"/>
        <v>OK</v>
      </c>
      <c r="P2150" s="361" t="str">
        <f t="shared" si="5798"/>
        <v>COND. MIN.</v>
      </c>
      <c r="Q2150" s="361" t="str">
        <f t="shared" si="5704"/>
        <v>COND. MIN.</v>
      </c>
      <c r="R2150" s="625"/>
      <c r="S2150" s="625"/>
      <c r="T2150" s="625"/>
      <c r="U2150" s="625"/>
      <c r="V2150" s="356">
        <f t="shared" si="5705"/>
        <v>-1.9699999131262302</v>
      </c>
      <c r="W2150" s="356">
        <f t="shared" si="5706"/>
        <v>-6.2800000072456896</v>
      </c>
      <c r="X2150" s="361" t="str">
        <f t="shared" si="5799"/>
        <v>SUL</v>
      </c>
      <c r="Y2150" s="361" t="str">
        <f t="shared" si="5800"/>
        <v>OESTE</v>
      </c>
      <c r="Z2150" s="361" t="str">
        <f t="shared" si="5801"/>
        <v>SUDOESTE</v>
      </c>
      <c r="AA2150" s="358">
        <f t="shared" si="5710"/>
        <v>0.95440729483282682</v>
      </c>
      <c r="AB2150" s="359">
        <f t="shared" si="5802"/>
        <v>72.632019053373895</v>
      </c>
      <c r="AC2150" s="360"/>
    </row>
    <row r="2151" spans="1:29" ht="17.25" customHeight="1" x14ac:dyDescent="0.25">
      <c r="A2151" s="415" t="str">
        <f t="shared" si="5695"/>
        <v>MS 502</v>
      </c>
      <c r="B2151" s="661">
        <f t="shared" si="5539"/>
        <v>55</v>
      </c>
      <c r="C2151" s="661" t="str">
        <f t="shared" si="5540"/>
        <v>MS 502-55</v>
      </c>
      <c r="D2151" s="346">
        <f t="shared" si="5696"/>
        <v>42279</v>
      </c>
      <c r="E2151" s="347">
        <v>7161760.1091</v>
      </c>
      <c r="F2151" s="348">
        <v>665738.45629999996</v>
      </c>
      <c r="G2151" s="348">
        <v>894.68</v>
      </c>
      <c r="H2151" s="355">
        <f t="shared" ref="H2151:H2153" si="5803">SQRT((E2151-E2150)^2+(F2151-F2150)^2)*100</f>
        <v>1.3831124272380537</v>
      </c>
      <c r="I2151" s="356">
        <f t="shared" ref="I2151:I2153" si="5804">SQRT((E2151-$E$2136)^2+(F2151-$F$2136)^2)*100</f>
        <v>7.8543554778172373</v>
      </c>
      <c r="J2151" s="356">
        <f t="shared" ref="J2151:J2153" si="5805">(G2151-G2150)*100</f>
        <v>-1.0000000000104592</v>
      </c>
      <c r="K2151" s="356">
        <f t="shared" ref="K2151:K2153" si="5806">(G2151-$G$2136)*100</f>
        <v>-11.300000000005639</v>
      </c>
      <c r="L2151" s="356">
        <f t="shared" ref="L2151:L2153" si="5807">H2151/(D2151-D2150)</f>
        <v>0.19758748960543623</v>
      </c>
      <c r="M2151" s="356">
        <f t="shared" ref="M2151:M2153" si="5808">ABS(J2151/(D2151-D2150))</f>
        <v>0.14285714285863702</v>
      </c>
      <c r="N2151" s="361" t="str">
        <f t="shared" ref="N2151:N2153" si="5809">IF(L2151&lt;=0.25,"OK",IF(AND(0.25&lt;L2151,L2151&lt;=1),"ATENÇÃO",IF(AND(1&lt;L2151,L2151&lt;=4),"ALERTA",IF(AND(4&lt;L2151,L2151&lt;=14),"INTERVENÇÃO","PARALISAÇÃO"))))</f>
        <v>OK</v>
      </c>
      <c r="O2151" s="361" t="str">
        <f t="shared" ref="O2151:O2153" si="5810">IF(M2151&lt;=0.25,"OK",IF(AND(0.25&lt;M2151,M2151&lt;=1),"ATENÇÃO",IF(AND(1&lt;M2151,M2151&lt;=4),"ALERTA",IF(AND(4&lt;M2151,M2151&lt;=14),"INTERVENÇÃO","PARALISAÇÃO"))))</f>
        <v>OK</v>
      </c>
      <c r="P2151" s="361" t="str">
        <f t="shared" ref="P2151:P2153" si="5811">IF(L2151&lt;=1,"COND. MIN.",IF(AND(1&lt;L2151, L2151&lt;=2),"ATENÇÃO",IF(AND(2&lt;L2151,L2151&lt;=5),"ALERTA","INTERVENÇÃO")))</f>
        <v>COND. MIN.</v>
      </c>
      <c r="Q2151" s="361" t="str">
        <f t="shared" si="5704"/>
        <v>COND. MIN.</v>
      </c>
      <c r="R2151" s="625"/>
      <c r="S2151" s="625"/>
      <c r="T2151" s="625"/>
      <c r="U2151" s="625"/>
      <c r="V2151" s="356">
        <f t="shared" si="5705"/>
        <v>-1.7799999564886093</v>
      </c>
      <c r="W2151" s="356">
        <f t="shared" si="5706"/>
        <v>-7.6500000082887709</v>
      </c>
      <c r="X2151" s="361" t="str">
        <f t="shared" ref="X2151:X2153" si="5812">IF(V2151&gt;0,"NORTE","SUL")</f>
        <v>SUL</v>
      </c>
      <c r="Y2151" s="361" t="str">
        <f t="shared" ref="Y2151:Y2153" si="5813">IF(W2151&gt;0,"LESTE","OESTE")</f>
        <v>OESTE</v>
      </c>
      <c r="Z2151" s="361" t="str">
        <f t="shared" ref="Z2151:Z2153" si="5814">IF(AND(X2151="SUL", Y2151="LESTE"),"SUDESTE", IF(AND(X2151="SUL", Y2151="OESTE"), "SUDOESTE", IF(AND(X2151="NORTE", Y2151="LESTE"), "NORDESTE", "NOROESTE")))</f>
        <v>SUDOESTE</v>
      </c>
      <c r="AA2151" s="358">
        <f t="shared" si="5710"/>
        <v>0.97452229299363069</v>
      </c>
      <c r="AB2151" s="359">
        <f t="shared" ref="AB2151:AB2153" si="5815">DEGREES(ASIN(AA2151))</f>
        <v>77.038830025079164</v>
      </c>
      <c r="AC2151" s="360"/>
    </row>
    <row r="2152" spans="1:29" ht="17.25" customHeight="1" x14ac:dyDescent="0.25">
      <c r="A2152" s="415" t="str">
        <f t="shared" si="5695"/>
        <v>MS 502</v>
      </c>
      <c r="B2152" s="661">
        <f t="shared" si="5539"/>
        <v>56</v>
      </c>
      <c r="C2152" s="661" t="str">
        <f t="shared" si="5540"/>
        <v>MS 502-56</v>
      </c>
      <c r="D2152" s="346">
        <f t="shared" si="5696"/>
        <v>42286</v>
      </c>
      <c r="E2152" s="347">
        <v>7161760.1140000001</v>
      </c>
      <c r="F2152" s="348">
        <v>665738.47880000004</v>
      </c>
      <c r="G2152" s="348">
        <v>894.67100000000005</v>
      </c>
      <c r="H2152" s="355">
        <f t="shared" si="5803"/>
        <v>2.3027375102947172</v>
      </c>
      <c r="I2152" s="356">
        <f t="shared" si="5804"/>
        <v>5.5519455938229783</v>
      </c>
      <c r="J2152" s="356">
        <f t="shared" si="5805"/>
        <v>-0.89999999999008651</v>
      </c>
      <c r="K2152" s="356">
        <f t="shared" si="5806"/>
        <v>-12.199999999995725</v>
      </c>
      <c r="L2152" s="356">
        <f t="shared" si="5807"/>
        <v>0.32896250147067391</v>
      </c>
      <c r="M2152" s="356">
        <f t="shared" si="5808"/>
        <v>0.12857142857001236</v>
      </c>
      <c r="N2152" s="361" t="str">
        <f t="shared" si="5809"/>
        <v>ATENÇÃO</v>
      </c>
      <c r="O2152" s="361" t="str">
        <f t="shared" si="5810"/>
        <v>OK</v>
      </c>
      <c r="P2152" s="361" t="str">
        <f t="shared" si="5811"/>
        <v>COND. MIN.</v>
      </c>
      <c r="Q2152" s="361" t="str">
        <f t="shared" si="5704"/>
        <v>COND. MIN.</v>
      </c>
      <c r="R2152" s="625"/>
      <c r="S2152" s="625"/>
      <c r="T2152" s="625"/>
      <c r="U2152" s="625"/>
      <c r="V2152" s="356">
        <f t="shared" si="5705"/>
        <v>-1.2899999506771564</v>
      </c>
      <c r="W2152" s="356">
        <f t="shared" si="5706"/>
        <v>-5.400000000372529</v>
      </c>
      <c r="X2152" s="361" t="str">
        <f t="shared" si="5812"/>
        <v>SUL</v>
      </c>
      <c r="Y2152" s="361" t="str">
        <f t="shared" si="5813"/>
        <v>OESTE</v>
      </c>
      <c r="Z2152" s="361" t="str">
        <f t="shared" si="5814"/>
        <v>SUDOESTE</v>
      </c>
      <c r="AA2152" s="358">
        <f t="shared" si="5710"/>
        <v>0.97297297297297303</v>
      </c>
      <c r="AB2152" s="359">
        <f t="shared" si="5815"/>
        <v>76.648815667846577</v>
      </c>
      <c r="AC2152" s="360"/>
    </row>
    <row r="2153" spans="1:29" ht="17.25" customHeight="1" x14ac:dyDescent="0.25">
      <c r="A2153" s="415" t="str">
        <f t="shared" si="5695"/>
        <v>MS 502</v>
      </c>
      <c r="B2153" s="661">
        <f t="shared" si="5539"/>
        <v>57</v>
      </c>
      <c r="C2153" s="661" t="str">
        <f t="shared" si="5540"/>
        <v>MS 502-57</v>
      </c>
      <c r="D2153" s="346">
        <f t="shared" si="5696"/>
        <v>42300</v>
      </c>
      <c r="E2153" s="347">
        <v>7161760.1032999996</v>
      </c>
      <c r="F2153" s="348">
        <v>665738.46129999997</v>
      </c>
      <c r="G2153" s="348">
        <v>894.65499999999997</v>
      </c>
      <c r="H2153" s="355">
        <f t="shared" si="5803"/>
        <v>2.051194803615751</v>
      </c>
      <c r="I2153" s="356">
        <f t="shared" si="5804"/>
        <v>7.5294156540513661</v>
      </c>
      <c r="J2153" s="356">
        <f t="shared" si="5805"/>
        <v>-1.6000000000076398</v>
      </c>
      <c r="K2153" s="356">
        <f t="shared" si="5806"/>
        <v>-13.800000000003365</v>
      </c>
      <c r="L2153" s="356">
        <f t="shared" si="5807"/>
        <v>0.14651391454398222</v>
      </c>
      <c r="M2153" s="356">
        <f t="shared" si="5808"/>
        <v>0.11428571428625998</v>
      </c>
      <c r="N2153" s="361" t="str">
        <f t="shared" si="5809"/>
        <v>OK</v>
      </c>
      <c r="O2153" s="361" t="str">
        <f t="shared" si="5810"/>
        <v>OK</v>
      </c>
      <c r="P2153" s="361" t="str">
        <f t="shared" si="5811"/>
        <v>COND. MIN.</v>
      </c>
      <c r="Q2153" s="361" t="str">
        <f t="shared" si="5704"/>
        <v>COND. MIN.</v>
      </c>
      <c r="R2153" s="625"/>
      <c r="S2153" s="625"/>
      <c r="T2153" s="625"/>
      <c r="U2153" s="625"/>
      <c r="V2153" s="356">
        <f t="shared" si="5705"/>
        <v>-2.3599999956786633</v>
      </c>
      <c r="W2153" s="356">
        <f t="shared" si="5706"/>
        <v>-7.1500000078231096</v>
      </c>
      <c r="X2153" s="361" t="str">
        <f t="shared" si="5812"/>
        <v>SUL</v>
      </c>
      <c r="Y2153" s="361" t="str">
        <f t="shared" si="5813"/>
        <v>OESTE</v>
      </c>
      <c r="Z2153" s="361" t="str">
        <f t="shared" si="5814"/>
        <v>SUDOESTE</v>
      </c>
      <c r="AA2153" s="358">
        <f t="shared" si="5710"/>
        <v>0.94953519256308105</v>
      </c>
      <c r="AB2153" s="359">
        <f t="shared" si="5815"/>
        <v>71.720030820116108</v>
      </c>
      <c r="AC2153" s="360"/>
    </row>
    <row r="2154" spans="1:29" ht="17.25" customHeight="1" x14ac:dyDescent="0.25">
      <c r="A2154" s="415" t="str">
        <f t="shared" si="5695"/>
        <v>MS 502</v>
      </c>
      <c r="B2154" s="661">
        <f t="shared" si="5539"/>
        <v>58</v>
      </c>
      <c r="C2154" s="661" t="str">
        <f t="shared" si="5540"/>
        <v>MS 502-58</v>
      </c>
      <c r="D2154" s="346">
        <f t="shared" si="5696"/>
        <v>42314</v>
      </c>
      <c r="E2154" s="347">
        <v>7161760.1080999998</v>
      </c>
      <c r="F2154" s="348">
        <v>665738.44779999997</v>
      </c>
      <c r="G2154" s="348">
        <v>894.64</v>
      </c>
      <c r="H2154" s="355">
        <f t="shared" ref="H2154" si="5816">SQRT((E2154-E2153)^2+(F2154-F2153)^2)*100</f>
        <v>1.4327944800767076</v>
      </c>
      <c r="I2154" s="356">
        <f t="shared" ref="I2154" si="5817">SQRT((E2154-$E$2136)^2+(F2154-$F$2136)^2)*100</f>
        <v>8.7054235986886059</v>
      </c>
      <c r="J2154" s="356">
        <f t="shared" ref="J2154" si="5818">(G2154-G2153)*100</f>
        <v>-1.4999999999986358</v>
      </c>
      <c r="K2154" s="356">
        <f t="shared" ref="K2154" si="5819">(G2154-$G$2136)*100</f>
        <v>-15.300000000002001</v>
      </c>
      <c r="L2154" s="356">
        <f t="shared" ref="L2154" si="5820">H2154/(D2154-D2153)</f>
        <v>0.10234246286262197</v>
      </c>
      <c r="M2154" s="356">
        <f t="shared" ref="M2154" si="5821">ABS(J2154/(D2154-D2153))</f>
        <v>0.1071428571427597</v>
      </c>
      <c r="N2154" s="361" t="str">
        <f t="shared" ref="N2154" si="5822">IF(L2154&lt;=0.25,"OK",IF(AND(0.25&lt;L2154,L2154&lt;=1),"ATENÇÃO",IF(AND(1&lt;L2154,L2154&lt;=4),"ALERTA",IF(AND(4&lt;L2154,L2154&lt;=14),"INTERVENÇÃO","PARALISAÇÃO"))))</f>
        <v>OK</v>
      </c>
      <c r="O2154" s="361" t="str">
        <f t="shared" ref="O2154" si="5823">IF(M2154&lt;=0.25,"OK",IF(AND(0.25&lt;M2154,M2154&lt;=1),"ATENÇÃO",IF(AND(1&lt;M2154,M2154&lt;=4),"ALERTA",IF(AND(4&lt;M2154,M2154&lt;=14),"INTERVENÇÃO","PARALISAÇÃO"))))</f>
        <v>OK</v>
      </c>
      <c r="P2154" s="361" t="str">
        <f t="shared" ref="P2154" si="5824">IF(L2154&lt;=1,"COND. MIN.",IF(AND(1&lt;L2154, L2154&lt;=2),"ATENÇÃO",IF(AND(2&lt;L2154,L2154&lt;=5),"ALERTA","INTERVENÇÃO")))</f>
        <v>COND. MIN.</v>
      </c>
      <c r="Q2154" s="361" t="str">
        <f t="shared" si="5704"/>
        <v>COND. MIN.</v>
      </c>
      <c r="R2154" s="625"/>
      <c r="S2154" s="625"/>
      <c r="T2154" s="625"/>
      <c r="U2154" s="625"/>
      <c r="V2154" s="356">
        <f t="shared" si="5705"/>
        <v>-1.8799999728798866</v>
      </c>
      <c r="W2154" s="356">
        <f t="shared" si="5706"/>
        <v>-8.5000000079162419</v>
      </c>
      <c r="X2154" s="361" t="str">
        <f t="shared" ref="X2154" si="5825">IF(V2154&gt;0,"NORTE","SUL")</f>
        <v>SUL</v>
      </c>
      <c r="Y2154" s="361" t="str">
        <f t="shared" ref="Y2154" si="5826">IF(W2154&gt;0,"LESTE","OESTE")</f>
        <v>OESTE</v>
      </c>
      <c r="Z2154" s="361" t="str">
        <f t="shared" ref="Z2154" si="5827">IF(AND(X2154="SUL", Y2154="LESTE"),"SUDESTE", IF(AND(X2154="SUL", Y2154="OESTE"), "SUDOESTE", IF(AND(X2154="NORTE", Y2154="LESTE"), "NORDESTE", "NOROESTE")))</f>
        <v>SUDOESTE</v>
      </c>
      <c r="AA2154" s="358">
        <f t="shared" si="5710"/>
        <v>0.97588978185993103</v>
      </c>
      <c r="AB2154" s="359">
        <f t="shared" ref="AB2154" si="5828">DEGREES(ASIN(AA2154))</f>
        <v>77.392915585153659</v>
      </c>
      <c r="AC2154" s="360"/>
    </row>
    <row r="2155" spans="1:29" ht="17.25" customHeight="1" x14ac:dyDescent="0.25">
      <c r="A2155" s="415" t="str">
        <f t="shared" si="5695"/>
        <v>MS 502</v>
      </c>
      <c r="B2155" s="661">
        <f t="shared" si="5539"/>
        <v>59</v>
      </c>
      <c r="C2155" s="661" t="str">
        <f t="shared" si="5540"/>
        <v>MS 502-59</v>
      </c>
      <c r="D2155" s="346">
        <f t="shared" si="5696"/>
        <v>42321</v>
      </c>
      <c r="E2155" s="347">
        <v>7161760.1030999999</v>
      </c>
      <c r="F2155" s="348">
        <v>665738.45649999997</v>
      </c>
      <c r="G2155" s="348">
        <v>894.63699999999994</v>
      </c>
      <c r="H2155" s="355">
        <f t="shared" ref="H2155:H2157" si="5829">SQRT((E2155-E2154)^2+(F2155-F2154)^2)*100</f>
        <v>1.0034440641255695</v>
      </c>
      <c r="I2155" s="356">
        <f t="shared" ref="I2155:I2157" si="5830">SQRT((E2155-$E$2136)^2+(F2155-$F$2136)^2)*100</f>
        <v>7.992577802542904</v>
      </c>
      <c r="J2155" s="356">
        <f t="shared" ref="J2155:J2157" si="5831">(G2155-G2154)*100</f>
        <v>-0.30000000000427463</v>
      </c>
      <c r="K2155" s="356">
        <f t="shared" ref="K2155:K2157" si="5832">(G2155-$G$2136)*100</f>
        <v>-15.600000000006276</v>
      </c>
      <c r="L2155" s="356">
        <f t="shared" ref="L2155:L2157" si="5833">H2155/(D2155-D2154)</f>
        <v>0.14334915201793849</v>
      </c>
      <c r="M2155" s="356">
        <f t="shared" ref="M2155:M2157" si="5834">ABS(J2155/(D2155-D2154))</f>
        <v>4.2857142857753515E-2</v>
      </c>
      <c r="N2155" s="361" t="str">
        <f t="shared" ref="N2155:N2157" si="5835">IF(L2155&lt;=0.25,"OK",IF(AND(0.25&lt;L2155,L2155&lt;=1),"ATENÇÃO",IF(AND(1&lt;L2155,L2155&lt;=4),"ALERTA",IF(AND(4&lt;L2155,L2155&lt;=14),"INTERVENÇÃO","PARALISAÇÃO"))))</f>
        <v>OK</v>
      </c>
      <c r="O2155" s="361" t="str">
        <f t="shared" ref="O2155:O2157" si="5836">IF(M2155&lt;=0.25,"OK",IF(AND(0.25&lt;M2155,M2155&lt;=1),"ATENÇÃO",IF(AND(1&lt;M2155,M2155&lt;=4),"ALERTA",IF(AND(4&lt;M2155,M2155&lt;=14),"INTERVENÇÃO","PARALISAÇÃO"))))</f>
        <v>OK</v>
      </c>
      <c r="P2155" s="361" t="str">
        <f t="shared" ref="P2155:P2157" si="5837">IF(L2155&lt;=1,"COND. MIN.",IF(AND(1&lt;L2155, L2155&lt;=2),"ATENÇÃO",IF(AND(2&lt;L2155,L2155&lt;=5),"ALERTA","INTERVENÇÃO")))</f>
        <v>COND. MIN.</v>
      </c>
      <c r="Q2155" s="361" t="str">
        <f t="shared" si="5704"/>
        <v>COND. MIN.</v>
      </c>
      <c r="R2155" s="625"/>
      <c r="S2155" s="625"/>
      <c r="T2155" s="625"/>
      <c r="U2155" s="625"/>
      <c r="V2155" s="356">
        <f t="shared" si="5705"/>
        <v>-2.3799999617040157</v>
      </c>
      <c r="W2155" s="356">
        <f t="shared" si="5706"/>
        <v>-7.6300000073388219</v>
      </c>
      <c r="X2155" s="361" t="str">
        <f t="shared" ref="X2155:X2157" si="5838">IF(V2155&gt;0,"NORTE","SUL")</f>
        <v>SUL</v>
      </c>
      <c r="Y2155" s="361" t="str">
        <f t="shared" ref="Y2155:Y2157" si="5839">IF(W2155&gt;0,"LESTE","OESTE")</f>
        <v>OESTE</v>
      </c>
      <c r="Z2155" s="361" t="str">
        <f t="shared" ref="Z2155:Z2157" si="5840">IF(AND(X2155="SUL", Y2155="LESTE"),"SUDESTE", IF(AND(X2155="SUL", Y2155="OESTE"), "SUDOESTE", IF(AND(X2155="NORTE", Y2155="LESTE"), "NORDESTE", "NOROESTE")))</f>
        <v>SUDOESTE</v>
      </c>
      <c r="AA2155" s="358">
        <f t="shared" si="5710"/>
        <v>0.95494367959949933</v>
      </c>
      <c r="AB2155" s="359">
        <f t="shared" ref="AB2155:AB2157" si="5841">DEGREES(ASIN(AA2155))</f>
        <v>72.735270711483352</v>
      </c>
      <c r="AC2155" s="360"/>
    </row>
    <row r="2156" spans="1:29" ht="17.25" customHeight="1" x14ac:dyDescent="0.25">
      <c r="A2156" s="415" t="str">
        <f t="shared" si="5695"/>
        <v>MS 502</v>
      </c>
      <c r="B2156" s="661">
        <f t="shared" si="5539"/>
        <v>60</v>
      </c>
      <c r="C2156" s="661" t="str">
        <f t="shared" si="5540"/>
        <v>MS 502-60</v>
      </c>
      <c r="D2156" s="346">
        <f t="shared" si="5696"/>
        <v>42328</v>
      </c>
      <c r="E2156" s="347">
        <v>7161760.0942000002</v>
      </c>
      <c r="F2156" s="348">
        <v>665738.45010000002</v>
      </c>
      <c r="G2156" s="348">
        <v>894.62599999999998</v>
      </c>
      <c r="H2156" s="355">
        <f t="shared" si="5829"/>
        <v>1.0962207603768921</v>
      </c>
      <c r="I2156" s="356">
        <f t="shared" si="5830"/>
        <v>8.8930197151351429</v>
      </c>
      <c r="J2156" s="356">
        <f t="shared" si="5831"/>
        <v>-1.0999999999967258</v>
      </c>
      <c r="K2156" s="356">
        <f t="shared" si="5832"/>
        <v>-16.700000000003001</v>
      </c>
      <c r="L2156" s="356">
        <f t="shared" si="5833"/>
        <v>0.15660296576812743</v>
      </c>
      <c r="M2156" s="356">
        <f t="shared" si="5834"/>
        <v>0.1571428571423894</v>
      </c>
      <c r="N2156" s="361" t="str">
        <f t="shared" si="5835"/>
        <v>OK</v>
      </c>
      <c r="O2156" s="361" t="str">
        <f t="shared" si="5836"/>
        <v>OK</v>
      </c>
      <c r="P2156" s="361" t="str">
        <f t="shared" si="5837"/>
        <v>COND. MIN.</v>
      </c>
      <c r="Q2156" s="361" t="str">
        <f t="shared" si="5704"/>
        <v>COND. MIN.</v>
      </c>
      <c r="R2156" s="625"/>
      <c r="S2156" s="625"/>
      <c r="T2156" s="625"/>
      <c r="U2156" s="625"/>
      <c r="V2156" s="356">
        <f t="shared" si="5705"/>
        <v>-3.2699999399483204</v>
      </c>
      <c r="W2156" s="356">
        <f t="shared" si="5706"/>
        <v>-8.2700000028125942</v>
      </c>
      <c r="X2156" s="361" t="str">
        <f t="shared" si="5838"/>
        <v>SUL</v>
      </c>
      <c r="Y2156" s="361" t="str">
        <f t="shared" si="5839"/>
        <v>OESTE</v>
      </c>
      <c r="Z2156" s="361" t="str">
        <f t="shared" si="5840"/>
        <v>SUDOESTE</v>
      </c>
      <c r="AA2156" s="358">
        <f t="shared" si="5710"/>
        <v>0.93025871766029233</v>
      </c>
      <c r="AB2156" s="359">
        <f t="shared" si="5841"/>
        <v>68.475180297031272</v>
      </c>
      <c r="AC2156" s="360"/>
    </row>
    <row r="2157" spans="1:29" ht="17.25" customHeight="1" x14ac:dyDescent="0.25">
      <c r="A2157" s="415" t="str">
        <f t="shared" si="5695"/>
        <v>MS 502</v>
      </c>
      <c r="B2157" s="661">
        <f t="shared" si="5539"/>
        <v>61</v>
      </c>
      <c r="C2157" s="661" t="str">
        <f t="shared" si="5540"/>
        <v>MS 502-61</v>
      </c>
      <c r="D2157" s="346">
        <f t="shared" si="5696"/>
        <v>42335</v>
      </c>
      <c r="E2157" s="347">
        <v>7161760.1065999996</v>
      </c>
      <c r="F2157" s="348">
        <v>665738.40839999996</v>
      </c>
      <c r="G2157" s="348">
        <v>894.61300000000006</v>
      </c>
      <c r="H2157" s="355">
        <f t="shared" si="5829"/>
        <v>4.3504597351567096</v>
      </c>
      <c r="I2157" s="356">
        <f t="shared" si="5830"/>
        <v>12.604542840121269</v>
      </c>
      <c r="J2157" s="356">
        <f t="shared" si="5831"/>
        <v>-1.2999999999919964</v>
      </c>
      <c r="K2157" s="356">
        <f t="shared" si="5832"/>
        <v>-17.999999999994998</v>
      </c>
      <c r="L2157" s="356">
        <f t="shared" si="5833"/>
        <v>0.62149424787952989</v>
      </c>
      <c r="M2157" s="356">
        <f t="shared" si="5834"/>
        <v>0.18571428571314236</v>
      </c>
      <c r="N2157" s="361" t="str">
        <f t="shared" si="5835"/>
        <v>ATENÇÃO</v>
      </c>
      <c r="O2157" s="361" t="str">
        <f t="shared" si="5836"/>
        <v>OK</v>
      </c>
      <c r="P2157" s="361" t="str">
        <f t="shared" si="5837"/>
        <v>COND. MIN.</v>
      </c>
      <c r="Q2157" s="361" t="str">
        <f t="shared" si="5704"/>
        <v>COND. MIN.</v>
      </c>
      <c r="R2157" s="625"/>
      <c r="S2157" s="625"/>
      <c r="T2157" s="625"/>
      <c r="U2157" s="625"/>
      <c r="V2157" s="356">
        <f t="shared" si="5705"/>
        <v>-2.0299999974668026</v>
      </c>
      <c r="W2157" s="356">
        <f t="shared" si="5706"/>
        <v>-12.440000008791685</v>
      </c>
      <c r="X2157" s="361" t="str">
        <f t="shared" si="5838"/>
        <v>SUL</v>
      </c>
      <c r="Y2157" s="361" t="str">
        <f t="shared" si="5839"/>
        <v>OESTE</v>
      </c>
      <c r="Z2157" s="361" t="str">
        <f t="shared" si="5840"/>
        <v>SUDOESTE</v>
      </c>
      <c r="AA2157" s="358">
        <f t="shared" si="5710"/>
        <v>0.98730158730158724</v>
      </c>
      <c r="AB2157" s="359">
        <f t="shared" si="5841"/>
        <v>80.859436005710236</v>
      </c>
      <c r="AC2157" s="360"/>
    </row>
    <row r="2158" spans="1:29" ht="17.25" customHeight="1" x14ac:dyDescent="0.25">
      <c r="A2158" s="415" t="str">
        <f t="shared" si="5695"/>
        <v>MS 502</v>
      </c>
      <c r="B2158" s="661">
        <f t="shared" si="5539"/>
        <v>62</v>
      </c>
      <c r="C2158" s="661" t="str">
        <f t="shared" si="5540"/>
        <v>MS 502-62</v>
      </c>
      <c r="D2158" s="346">
        <f t="shared" si="5696"/>
        <v>42342</v>
      </c>
      <c r="E2158" s="347">
        <v>7161760.0881000003</v>
      </c>
      <c r="F2158" s="348">
        <v>665738.40240000002</v>
      </c>
      <c r="G2158" s="348">
        <v>894.61</v>
      </c>
      <c r="H2158" s="355">
        <f t="shared" ref="H2158" si="5842">SQRT((E2158-E2157)^2+(F2158-F2157)^2)*100</f>
        <v>1.9448649659845731</v>
      </c>
      <c r="I2158" s="356">
        <f t="shared" ref="I2158" si="5843">SQRT((E2158-$E$2136)^2+(F2158-$F$2136)^2)*100</f>
        <v>13.604999063004108</v>
      </c>
      <c r="J2158" s="356">
        <f t="shared" ref="J2158" si="5844">(G2158-G2157)*100</f>
        <v>-0.30000000000427463</v>
      </c>
      <c r="K2158" s="356">
        <f t="shared" ref="K2158" si="5845">(G2158-$G$2136)*100</f>
        <v>-18.299999999999272</v>
      </c>
      <c r="L2158" s="356">
        <f t="shared" ref="L2158" si="5846">H2158/(D2158-D2157)</f>
        <v>0.27783785228351043</v>
      </c>
      <c r="M2158" s="356">
        <f t="shared" ref="M2158" si="5847">ABS(J2158/(D2158-D2157))</f>
        <v>4.2857142857753515E-2</v>
      </c>
      <c r="N2158" s="361" t="str">
        <f t="shared" ref="N2158" si="5848">IF(L2158&lt;=0.25,"OK",IF(AND(0.25&lt;L2158,L2158&lt;=1),"ATENÇÃO",IF(AND(1&lt;L2158,L2158&lt;=4),"ALERTA",IF(AND(4&lt;L2158,L2158&lt;=14),"INTERVENÇÃO","PARALISAÇÃO"))))</f>
        <v>ATENÇÃO</v>
      </c>
      <c r="O2158" s="361" t="str">
        <f t="shared" ref="O2158" si="5849">IF(M2158&lt;=0.25,"OK",IF(AND(0.25&lt;M2158,M2158&lt;=1),"ATENÇÃO",IF(AND(1&lt;M2158,M2158&lt;=4),"ALERTA",IF(AND(4&lt;M2158,M2158&lt;=14),"INTERVENÇÃO","PARALISAÇÃO"))))</f>
        <v>OK</v>
      </c>
      <c r="P2158" s="361" t="str">
        <f t="shared" ref="P2158" si="5850">IF(L2158&lt;=1,"COND. MIN.",IF(AND(1&lt;L2158, L2158&lt;=2),"ATENÇÃO",IF(AND(2&lt;L2158,L2158&lt;=5),"ALERTA","INTERVENÇÃO")))</f>
        <v>COND. MIN.</v>
      </c>
      <c r="Q2158" s="361" t="str">
        <f t="shared" si="5704"/>
        <v>COND. MIN.</v>
      </c>
      <c r="R2158" s="625"/>
      <c r="S2158" s="625"/>
      <c r="T2158" s="625"/>
      <c r="U2158" s="625"/>
      <c r="V2158" s="356">
        <f t="shared" si="5705"/>
        <v>-3.879999928176403</v>
      </c>
      <c r="W2158" s="356">
        <f t="shared" si="5706"/>
        <v>-13.040000002365559</v>
      </c>
      <c r="X2158" s="361" t="str">
        <f t="shared" ref="X2158" si="5851">IF(V2158&gt;0,"NORTE","SUL")</f>
        <v>SUL</v>
      </c>
      <c r="Y2158" s="361" t="str">
        <f t="shared" ref="Y2158" si="5852">IF(W2158&gt;0,"LESTE","OESTE")</f>
        <v>OESTE</v>
      </c>
      <c r="Z2158" s="361" t="str">
        <f t="shared" ref="Z2158" si="5853">IF(AND(X2158="SUL", Y2158="LESTE"),"SUDESTE", IF(AND(X2158="SUL", Y2158="OESTE"), "SUDOESTE", IF(AND(X2158="NORTE", Y2158="LESTE"), "NORDESTE", "NOROESTE")))</f>
        <v>SUDOESTE</v>
      </c>
      <c r="AA2158" s="358">
        <f t="shared" si="5710"/>
        <v>0.95882352941176463</v>
      </c>
      <c r="AB2158" s="359">
        <f t="shared" ref="AB2158" si="5854">DEGREES(ASIN(AA2158))</f>
        <v>73.50076550876264</v>
      </c>
      <c r="AC2158" s="360"/>
    </row>
    <row r="2159" spans="1:29" ht="17.25" customHeight="1" x14ac:dyDescent="0.25">
      <c r="A2159" s="415" t="str">
        <f t="shared" si="5695"/>
        <v>MS 502</v>
      </c>
      <c r="B2159" s="661">
        <f t="shared" si="5539"/>
        <v>63</v>
      </c>
      <c r="C2159" s="661" t="str">
        <f t="shared" si="5540"/>
        <v>MS 502-63</v>
      </c>
      <c r="D2159" s="346">
        <f t="shared" si="5696"/>
        <v>42349</v>
      </c>
      <c r="E2159" s="347">
        <v>7161760.1047</v>
      </c>
      <c r="F2159" s="348">
        <v>665738.43579999998</v>
      </c>
      <c r="G2159" s="348">
        <v>894.59799999999996</v>
      </c>
      <c r="H2159" s="355">
        <f t="shared" ref="H2159:H2162" si="5855">SQRT((E2159-E2158)^2+(F2159-F2158)^2)*100</f>
        <v>3.7297720955747438</v>
      </c>
      <c r="I2159" s="356">
        <f t="shared" ref="I2159:I2162" si="5856">SQRT((E2159-$E$2136)^2+(F2159-$F$2136)^2)*100</f>
        <v>9.9507989591947226</v>
      </c>
      <c r="J2159" s="356">
        <f t="shared" ref="J2159:J2162" si="5857">(G2159-G2158)*100</f>
        <v>-1.2000000000057298</v>
      </c>
      <c r="K2159" s="356">
        <f t="shared" ref="K2159:K2162" si="5858">(G2159-$G$2136)*100</f>
        <v>-19.500000000005002</v>
      </c>
      <c r="L2159" s="356">
        <f t="shared" ref="L2159:L2162" si="5859">H2159/(D2159-D2158)</f>
        <v>0.53282458508210628</v>
      </c>
      <c r="M2159" s="356">
        <f t="shared" ref="M2159:M2162" si="5860">ABS(J2159/(D2159-D2158))</f>
        <v>0.17142857142938997</v>
      </c>
      <c r="N2159" s="361" t="str">
        <f t="shared" ref="N2159:N2162" si="5861">IF(L2159&lt;=0.25,"OK",IF(AND(0.25&lt;L2159,L2159&lt;=1),"ATENÇÃO",IF(AND(1&lt;L2159,L2159&lt;=4),"ALERTA",IF(AND(4&lt;L2159,L2159&lt;=14),"INTERVENÇÃO","PARALISAÇÃO"))))</f>
        <v>ATENÇÃO</v>
      </c>
      <c r="O2159" s="361" t="str">
        <f t="shared" ref="O2159:O2162" si="5862">IF(M2159&lt;=0.25,"OK",IF(AND(0.25&lt;M2159,M2159&lt;=1),"ATENÇÃO",IF(AND(1&lt;M2159,M2159&lt;=4),"ALERTA",IF(AND(4&lt;M2159,M2159&lt;=14),"INTERVENÇÃO","PARALISAÇÃO"))))</f>
        <v>OK</v>
      </c>
      <c r="P2159" s="361" t="str">
        <f t="shared" ref="P2159:P2162" si="5863">IF(L2159&lt;=1,"COND. MIN.",IF(AND(1&lt;L2159, L2159&lt;=2),"ATENÇÃO",IF(AND(2&lt;L2159,L2159&lt;=5),"ALERTA","INTERVENÇÃO")))</f>
        <v>COND. MIN.</v>
      </c>
      <c r="Q2159" s="361" t="str">
        <f t="shared" si="5704"/>
        <v>COND. MIN.</v>
      </c>
      <c r="R2159" s="625"/>
      <c r="S2159" s="625"/>
      <c r="T2159" s="625"/>
      <c r="U2159" s="625"/>
      <c r="V2159" s="356">
        <f t="shared" si="5705"/>
        <v>-2.2199999541044235</v>
      </c>
      <c r="W2159" s="356">
        <f t="shared" si="5706"/>
        <v>-9.7000000067055225</v>
      </c>
      <c r="X2159" s="361" t="str">
        <f t="shared" ref="X2159:X2162" si="5864">IF(V2159&gt;0,"NORTE","SUL")</f>
        <v>SUL</v>
      </c>
      <c r="Y2159" s="361" t="str">
        <f t="shared" ref="Y2159:Y2162" si="5865">IF(W2159&gt;0,"LESTE","OESTE")</f>
        <v>OESTE</v>
      </c>
      <c r="Z2159" s="361" t="str">
        <f t="shared" ref="Z2159:Z2162" si="5866">IF(AND(X2159="SUL", Y2159="LESTE"),"SUDESTE", IF(AND(X2159="SUL", Y2159="OESTE"), "SUDOESTE", IF(AND(X2159="NORTE", Y2159="LESTE"), "NORDESTE", "NOROESTE")))</f>
        <v>SUDOESTE</v>
      </c>
      <c r="AA2159" s="358">
        <f t="shared" si="5710"/>
        <v>0.97487437185929648</v>
      </c>
      <c r="AB2159" s="359">
        <f t="shared" ref="AB2159:AB2162" si="5867">DEGREES(ASIN(AA2159))</f>
        <v>77.12907857702217</v>
      </c>
      <c r="AC2159" s="360"/>
    </row>
    <row r="2160" spans="1:29" ht="17.25" customHeight="1" x14ac:dyDescent="0.25">
      <c r="A2160" s="415" t="str">
        <f t="shared" si="5695"/>
        <v>MS 502</v>
      </c>
      <c r="B2160" s="661">
        <f t="shared" si="5539"/>
        <v>64</v>
      </c>
      <c r="C2160" s="661" t="str">
        <f t="shared" si="5540"/>
        <v>MS 502-64</v>
      </c>
      <c r="D2160" s="346">
        <f t="shared" si="5696"/>
        <v>42356</v>
      </c>
      <c r="E2160" s="347">
        <v>7161760.0985000003</v>
      </c>
      <c r="F2160" s="348">
        <v>665738.42599999998</v>
      </c>
      <c r="G2160" s="348">
        <v>894.58600000000001</v>
      </c>
      <c r="H2160" s="355">
        <f t="shared" si="5855"/>
        <v>1.1596551057543074</v>
      </c>
      <c r="I2160" s="356">
        <f t="shared" si="5856"/>
        <v>11.051153773194578</v>
      </c>
      <c r="J2160" s="356">
        <f t="shared" si="5857"/>
        <v>-1.1999999999943611</v>
      </c>
      <c r="K2160" s="356">
        <f t="shared" si="5858"/>
        <v>-20.699999999999363</v>
      </c>
      <c r="L2160" s="356">
        <f t="shared" si="5859"/>
        <v>0.16566501510775819</v>
      </c>
      <c r="M2160" s="356">
        <f t="shared" si="5860"/>
        <v>0.17142857142776588</v>
      </c>
      <c r="N2160" s="361" t="str">
        <f t="shared" si="5861"/>
        <v>OK</v>
      </c>
      <c r="O2160" s="361" t="str">
        <f t="shared" si="5862"/>
        <v>OK</v>
      </c>
      <c r="P2160" s="361" t="str">
        <f t="shared" si="5863"/>
        <v>COND. MIN.</v>
      </c>
      <c r="Q2160" s="361" t="str">
        <f t="shared" si="5704"/>
        <v>COND. MIN.</v>
      </c>
      <c r="R2160" s="625"/>
      <c r="S2160" s="625"/>
      <c r="T2160" s="625"/>
      <c r="U2160" s="625"/>
      <c r="V2160" s="356">
        <f t="shared" si="5705"/>
        <v>-2.8399999253451824</v>
      </c>
      <c r="W2160" s="356">
        <f t="shared" si="5706"/>
        <v>-10.680000006686896</v>
      </c>
      <c r="X2160" s="361" t="str">
        <f t="shared" si="5864"/>
        <v>SUL</v>
      </c>
      <c r="Y2160" s="361" t="str">
        <f t="shared" si="5865"/>
        <v>OESTE</v>
      </c>
      <c r="Z2160" s="361" t="str">
        <f t="shared" si="5866"/>
        <v>SUDOESTE</v>
      </c>
      <c r="AA2160" s="358">
        <f t="shared" si="5710"/>
        <v>0.9665158371040723</v>
      </c>
      <c r="AB2160" s="359">
        <f t="shared" si="5867"/>
        <v>75.131173490918826</v>
      </c>
      <c r="AC2160" s="360"/>
    </row>
    <row r="2161" spans="1:29" ht="17.25" customHeight="1" x14ac:dyDescent="0.25">
      <c r="A2161" s="415" t="str">
        <f t="shared" si="5695"/>
        <v>MS 502</v>
      </c>
      <c r="B2161" s="661">
        <f t="shared" ref="B2161:B2201" si="5868">IF(A2160=A2161,B2160+1,1)</f>
        <v>65</v>
      </c>
      <c r="C2161" s="661" t="str">
        <f t="shared" ref="C2161:C2201" si="5869">A2161&amp;"-"&amp;B2161</f>
        <v>MS 502-65</v>
      </c>
      <c r="D2161" s="346">
        <f t="shared" si="5696"/>
        <v>42369</v>
      </c>
      <c r="E2161" s="347">
        <v>7161760.1089000003</v>
      </c>
      <c r="F2161" s="348">
        <v>665738.42680000002</v>
      </c>
      <c r="G2161" s="348">
        <v>894.577</v>
      </c>
      <c r="H2161" s="355">
        <f t="shared" si="5855"/>
        <v>1.0430723879467361</v>
      </c>
      <c r="I2161" s="356">
        <f t="shared" si="5856"/>
        <v>10.75174403444654</v>
      </c>
      <c r="J2161" s="356">
        <f t="shared" si="5857"/>
        <v>-0.90000000000145519</v>
      </c>
      <c r="K2161" s="356">
        <f t="shared" si="5858"/>
        <v>-21.600000000000819</v>
      </c>
      <c r="L2161" s="356">
        <f t="shared" si="5859"/>
        <v>8.0236337534364308E-2</v>
      </c>
      <c r="M2161" s="356">
        <f t="shared" si="5860"/>
        <v>6.9230769230881173E-2</v>
      </c>
      <c r="N2161" s="361" t="str">
        <f t="shared" si="5861"/>
        <v>OK</v>
      </c>
      <c r="O2161" s="361" t="str">
        <f t="shared" si="5862"/>
        <v>OK</v>
      </c>
      <c r="P2161" s="361" t="str">
        <f t="shared" si="5863"/>
        <v>COND. MIN.</v>
      </c>
      <c r="Q2161" s="361" t="str">
        <f t="shared" si="5704"/>
        <v>COND. MIN.</v>
      </c>
      <c r="R2161" s="625"/>
      <c r="S2161" s="625"/>
      <c r="T2161" s="625"/>
      <c r="U2161" s="625"/>
      <c r="V2161" s="356">
        <f t="shared" si="5705"/>
        <v>-1.7999999225139618</v>
      </c>
      <c r="W2161" s="356">
        <f t="shared" si="5706"/>
        <v>-10.6000000028871</v>
      </c>
      <c r="X2161" s="361" t="str">
        <f t="shared" si="5864"/>
        <v>SUL</v>
      </c>
      <c r="Y2161" s="361" t="str">
        <f t="shared" si="5865"/>
        <v>OESTE</v>
      </c>
      <c r="Z2161" s="361" t="str">
        <f t="shared" si="5866"/>
        <v>SUDOESTE</v>
      </c>
      <c r="AA2161" s="358">
        <f t="shared" si="5710"/>
        <v>0.98604651162790691</v>
      </c>
      <c r="AB2161" s="359">
        <f t="shared" si="5867"/>
        <v>80.417356797197712</v>
      </c>
      <c r="AC2161" s="360"/>
    </row>
    <row r="2162" spans="1:29" ht="15" customHeight="1" x14ac:dyDescent="0.25">
      <c r="A2162" s="415" t="str">
        <f t="shared" si="5695"/>
        <v>MS 502</v>
      </c>
      <c r="B2162" s="661">
        <f t="shared" si="5868"/>
        <v>66</v>
      </c>
      <c r="C2162" s="661" t="str">
        <f t="shared" si="5869"/>
        <v>MS 502-66</v>
      </c>
      <c r="D2162" s="346">
        <f t="shared" si="5696"/>
        <v>42377</v>
      </c>
      <c r="E2162" s="347">
        <v>7161760.1089000003</v>
      </c>
      <c r="F2162" s="348">
        <v>665738.42680000002</v>
      </c>
      <c r="G2162" s="348">
        <v>894.577</v>
      </c>
      <c r="H2162" s="355">
        <f t="shared" si="5855"/>
        <v>0</v>
      </c>
      <c r="I2162" s="356">
        <f t="shared" si="5856"/>
        <v>10.75174403444654</v>
      </c>
      <c r="J2162" s="356">
        <f t="shared" si="5857"/>
        <v>0</v>
      </c>
      <c r="K2162" s="356">
        <f t="shared" si="5858"/>
        <v>-21.600000000000819</v>
      </c>
      <c r="L2162" s="356">
        <f t="shared" si="5859"/>
        <v>0</v>
      </c>
      <c r="M2162" s="356">
        <f t="shared" si="5860"/>
        <v>0</v>
      </c>
      <c r="N2162" s="361" t="str">
        <f t="shared" si="5861"/>
        <v>OK</v>
      </c>
      <c r="O2162" s="361" t="str">
        <f t="shared" si="5862"/>
        <v>OK</v>
      </c>
      <c r="P2162" s="361" t="str">
        <f t="shared" si="5863"/>
        <v>COND. MIN.</v>
      </c>
      <c r="Q2162" s="361" t="str">
        <f t="shared" si="5704"/>
        <v>COND. MIN.</v>
      </c>
      <c r="R2162" s="625"/>
      <c r="S2162" s="625"/>
      <c r="T2162" s="625"/>
      <c r="U2162" s="625"/>
      <c r="V2162" s="356">
        <f t="shared" si="5705"/>
        <v>-1.7999999225139618</v>
      </c>
      <c r="W2162" s="356">
        <f t="shared" si="5706"/>
        <v>-10.6000000028871</v>
      </c>
      <c r="X2162" s="361" t="str">
        <f t="shared" si="5864"/>
        <v>SUL</v>
      </c>
      <c r="Y2162" s="361" t="str">
        <f t="shared" si="5865"/>
        <v>OESTE</v>
      </c>
      <c r="Z2162" s="361" t="str">
        <f t="shared" si="5866"/>
        <v>SUDOESTE</v>
      </c>
      <c r="AA2162" s="358">
        <f t="shared" si="5710"/>
        <v>0.98604651162790691</v>
      </c>
      <c r="AB2162" s="359">
        <f t="shared" si="5867"/>
        <v>80.417356797197712</v>
      </c>
      <c r="AC2162" s="360"/>
    </row>
    <row r="2163" spans="1:29" ht="15" customHeight="1" x14ac:dyDescent="0.25">
      <c r="A2163" s="415" t="str">
        <f t="shared" si="5695"/>
        <v>MS 502</v>
      </c>
      <c r="B2163" s="661">
        <f t="shared" si="5868"/>
        <v>67</v>
      </c>
      <c r="C2163" s="661" t="str">
        <f t="shared" si="5869"/>
        <v>MS 502-67</v>
      </c>
      <c r="D2163" s="346">
        <f t="shared" si="5696"/>
        <v>42384</v>
      </c>
      <c r="E2163" s="347">
        <v>7161760.0992000001</v>
      </c>
      <c r="F2163" s="348">
        <v>665738.41469999996</v>
      </c>
      <c r="G2163" s="348">
        <v>894.56799999999998</v>
      </c>
      <c r="H2163" s="355">
        <f t="shared" ref="H2163:H2176" si="5870">SQRT((E2163-E2162)^2+(F2163-F2162)^2)*100</f>
        <v>1.5508062637897737</v>
      </c>
      <c r="I2163" s="356">
        <f t="shared" ref="I2163:I2173" si="5871">SQRT((E2163-$E$2136)^2+(F2163-$F$2136)^2)*100</f>
        <v>12.130498749743538</v>
      </c>
      <c r="J2163" s="356">
        <f t="shared" ref="J2163:J2176" si="5872">(G2163-G2162)*100</f>
        <v>-0.90000000000145519</v>
      </c>
      <c r="K2163" s="356">
        <f t="shared" ref="K2163:K2173" si="5873">(G2163-$G$2136)*100</f>
        <v>-22.500000000002274</v>
      </c>
      <c r="L2163" s="356">
        <f t="shared" ref="L2163:L2176" si="5874">H2163/(D2163-D2162)</f>
        <v>0.22154375196996767</v>
      </c>
      <c r="M2163" s="356">
        <f t="shared" ref="M2163:M2176" si="5875">ABS(J2163/(D2163-D2162))</f>
        <v>0.12857142857163645</v>
      </c>
      <c r="N2163" s="361" t="str">
        <f t="shared" ref="N2163:N2176" si="5876">IF(L2163&lt;=0.25,"OK",IF(AND(0.25&lt;L2163,L2163&lt;=1),"ATENÇÃO",IF(AND(1&lt;L2163,L2163&lt;=4),"ALERTA",IF(AND(4&lt;L2163,L2163&lt;=14),"INTERVENÇÃO","PARALISAÇÃO"))))</f>
        <v>OK</v>
      </c>
      <c r="O2163" s="361" t="str">
        <f t="shared" ref="O2163:O2176" si="5877">IF(M2163&lt;=0.25,"OK",IF(AND(0.25&lt;M2163,M2163&lt;=1),"ATENÇÃO",IF(AND(1&lt;M2163,M2163&lt;=4),"ALERTA",IF(AND(4&lt;M2163,M2163&lt;=14),"INTERVENÇÃO","PARALISAÇÃO"))))</f>
        <v>OK</v>
      </c>
      <c r="P2163" s="361" t="str">
        <f t="shared" ref="P2163:P2201" si="5878">IF(L2163&lt;=1,"COND. MIN.",IF(AND(1&lt;L2163, L2163&lt;=2),"ATENÇÃO",IF(AND(2&lt;L2163,L2163&lt;=5),"ALERTA","INTERVENÇÃO")))</f>
        <v>COND. MIN.</v>
      </c>
      <c r="Q2163" s="361" t="str">
        <f t="shared" si="5704"/>
        <v>COND. MIN.</v>
      </c>
      <c r="R2163" s="625"/>
      <c r="S2163" s="625"/>
      <c r="T2163" s="625"/>
      <c r="U2163" s="625"/>
      <c r="V2163" s="356">
        <f t="shared" si="5705"/>
        <v>-2.7699999511241913</v>
      </c>
      <c r="W2163" s="356">
        <f t="shared" si="5706"/>
        <v>-11.810000007972121</v>
      </c>
      <c r="X2163" s="361" t="str">
        <f t="shared" ref="X2163:X2201" si="5879">IF(V2163&gt;0,"NORTE","SUL")</f>
        <v>SUL</v>
      </c>
      <c r="Y2163" s="361" t="str">
        <f t="shared" ref="Y2163:Y2201" si="5880">IF(W2163&gt;0,"LESTE","OESTE")</f>
        <v>OESTE</v>
      </c>
      <c r="Z2163" s="361" t="str">
        <f t="shared" ref="Z2163:Z2201" si="5881">IF(AND(X2163="SUL", Y2163="LESTE"),"SUDESTE", IF(AND(X2163="SUL", Y2163="OESTE"), "SUDOESTE", IF(AND(X2163="NORTE", Y2163="LESTE"), "NORDESTE", "NOROESTE")))</f>
        <v>SUDOESTE</v>
      </c>
      <c r="AA2163" s="358">
        <f t="shared" si="5710"/>
        <v>0.97361912613355317</v>
      </c>
      <c r="AB2163" s="359">
        <f t="shared" ref="AB2163:AB2173" si="5882">DEGREES(ASIN(AA2163))</f>
        <v>76.810096257186785</v>
      </c>
      <c r="AC2163" s="360"/>
    </row>
    <row r="2164" spans="1:29" ht="15" customHeight="1" x14ac:dyDescent="0.25">
      <c r="A2164" s="415" t="str">
        <f t="shared" si="5695"/>
        <v>MS 502</v>
      </c>
      <c r="B2164" s="661">
        <f t="shared" si="5868"/>
        <v>68</v>
      </c>
      <c r="C2164" s="661" t="str">
        <f t="shared" si="5869"/>
        <v>MS 502-68</v>
      </c>
      <c r="D2164" s="346">
        <f t="shared" si="5696"/>
        <v>42391</v>
      </c>
      <c r="E2164" s="347">
        <v>7161760.1045000004</v>
      </c>
      <c r="F2164" s="348">
        <v>665738.39540000004</v>
      </c>
      <c r="G2164" s="348">
        <v>894.55499999999995</v>
      </c>
      <c r="H2164" s="355">
        <f t="shared" si="5870"/>
        <v>2.0014494759403556</v>
      </c>
      <c r="I2164" s="356">
        <f t="shared" si="5871"/>
        <v>13.921393596228793</v>
      </c>
      <c r="J2164" s="356">
        <f t="shared" si="5872"/>
        <v>-1.3000000000033651</v>
      </c>
      <c r="K2164" s="356">
        <f t="shared" si="5873"/>
        <v>-23.800000000005639</v>
      </c>
      <c r="L2164" s="356">
        <f t="shared" si="5874"/>
        <v>0.2859213537057651</v>
      </c>
      <c r="M2164" s="356">
        <f t="shared" si="5875"/>
        <v>0.18571428571476645</v>
      </c>
      <c r="N2164" s="361" t="str">
        <f t="shared" si="5876"/>
        <v>ATENÇÃO</v>
      </c>
      <c r="O2164" s="361" t="str">
        <f t="shared" si="5877"/>
        <v>OK</v>
      </c>
      <c r="P2164" s="361" t="str">
        <f t="shared" si="5878"/>
        <v>COND. MIN.</v>
      </c>
      <c r="Q2164" s="361" t="str">
        <f t="shared" si="5704"/>
        <v>COND. MIN.</v>
      </c>
      <c r="R2164" s="625"/>
      <c r="S2164" s="625"/>
      <c r="T2164" s="625"/>
      <c r="U2164" s="625"/>
      <c r="V2164" s="356">
        <f t="shared" si="5705"/>
        <v>-2.239999920129776</v>
      </c>
      <c r="W2164" s="356">
        <f t="shared" si="5706"/>
        <v>-13.740000000689179</v>
      </c>
      <c r="X2164" s="361" t="str">
        <f t="shared" si="5879"/>
        <v>SUL</v>
      </c>
      <c r="Y2164" s="361" t="str">
        <f t="shared" si="5880"/>
        <v>OESTE</v>
      </c>
      <c r="Z2164" s="361" t="str">
        <f t="shared" si="5881"/>
        <v>SUDOESTE</v>
      </c>
      <c r="AA2164" s="358">
        <f t="shared" si="5710"/>
        <v>0.98706896551724144</v>
      </c>
      <c r="AB2164" s="359">
        <f t="shared" si="5882"/>
        <v>80.775913470840962</v>
      </c>
      <c r="AC2164" s="360"/>
    </row>
    <row r="2165" spans="1:29" ht="15" customHeight="1" x14ac:dyDescent="0.25">
      <c r="A2165" s="415" t="str">
        <f t="shared" si="5695"/>
        <v>MS 502</v>
      </c>
      <c r="B2165" s="661">
        <f t="shared" si="5868"/>
        <v>69</v>
      </c>
      <c r="C2165" s="661" t="str">
        <f t="shared" si="5869"/>
        <v>MS 502-69</v>
      </c>
      <c r="D2165" s="346">
        <f t="shared" si="5696"/>
        <v>42398</v>
      </c>
      <c r="E2165" s="347">
        <v>7161760.0950999996</v>
      </c>
      <c r="F2165" s="348">
        <v>665738.41029999999</v>
      </c>
      <c r="G2165" s="348">
        <v>894.55100000000004</v>
      </c>
      <c r="H2165" s="355">
        <f t="shared" si="5870"/>
        <v>1.7617321405359696</v>
      </c>
      <c r="I2165" s="356">
        <f t="shared" si="5871"/>
        <v>12.656022287235787</v>
      </c>
      <c r="J2165" s="356">
        <f t="shared" si="5872"/>
        <v>-0.39999999999054126</v>
      </c>
      <c r="K2165" s="356">
        <f t="shared" si="5873"/>
        <v>-24.19999999999618</v>
      </c>
      <c r="L2165" s="356">
        <f t="shared" si="5874"/>
        <v>0.25167602007656709</v>
      </c>
      <c r="M2165" s="356">
        <f t="shared" si="5875"/>
        <v>5.7142857141505896E-2</v>
      </c>
      <c r="N2165" s="361" t="str">
        <f t="shared" si="5876"/>
        <v>ATENÇÃO</v>
      </c>
      <c r="O2165" s="361" t="str">
        <f t="shared" si="5877"/>
        <v>OK</v>
      </c>
      <c r="P2165" s="361" t="str">
        <f t="shared" si="5878"/>
        <v>COND. MIN.</v>
      </c>
      <c r="Q2165" s="361" t="str">
        <f t="shared" si="5704"/>
        <v>COND. MIN.</v>
      </c>
      <c r="R2165" s="625"/>
      <c r="S2165" s="625"/>
      <c r="T2165" s="625"/>
      <c r="U2165" s="625"/>
      <c r="V2165" s="356">
        <f t="shared" si="5705"/>
        <v>-3.1799999997019768</v>
      </c>
      <c r="W2165" s="356">
        <f t="shared" si="5706"/>
        <v>-12.250000005587935</v>
      </c>
      <c r="X2165" s="361" t="str">
        <f t="shared" si="5879"/>
        <v>SUL</v>
      </c>
      <c r="Y2165" s="361" t="str">
        <f t="shared" si="5880"/>
        <v>OESTE</v>
      </c>
      <c r="Z2165" s="361" t="str">
        <f t="shared" si="5881"/>
        <v>SUDOESTE</v>
      </c>
      <c r="AA2165" s="358">
        <f t="shared" si="5710"/>
        <v>0.96761453396524488</v>
      </c>
      <c r="AB2165" s="359">
        <f t="shared" si="5882"/>
        <v>75.378504443617871</v>
      </c>
      <c r="AC2165" s="360"/>
    </row>
    <row r="2166" spans="1:29" ht="17.25" customHeight="1" x14ac:dyDescent="0.25">
      <c r="A2166" s="415" t="str">
        <f t="shared" si="5695"/>
        <v>MS 502</v>
      </c>
      <c r="B2166" s="661">
        <f t="shared" si="5868"/>
        <v>70</v>
      </c>
      <c r="C2166" s="661" t="str">
        <f t="shared" si="5869"/>
        <v>MS 502-70</v>
      </c>
      <c r="D2166" s="346">
        <f t="shared" si="5696"/>
        <v>42405</v>
      </c>
      <c r="E2166" s="347">
        <v>7161760.1364000002</v>
      </c>
      <c r="F2166" s="348">
        <v>665738.43440000003</v>
      </c>
      <c r="G2166" s="348">
        <v>894.54700000000003</v>
      </c>
      <c r="H2166" s="355">
        <f t="shared" si="5870"/>
        <v>4.7817361421520896</v>
      </c>
      <c r="I2166" s="356">
        <f t="shared" si="5871"/>
        <v>9.8857523817176194</v>
      </c>
      <c r="J2166" s="356">
        <f t="shared" si="5872"/>
        <v>-0.40000000000190994</v>
      </c>
      <c r="K2166" s="356">
        <f t="shared" si="5873"/>
        <v>-24.59999999999809</v>
      </c>
      <c r="L2166" s="356">
        <f t="shared" si="5874"/>
        <v>0.68310516316458425</v>
      </c>
      <c r="M2166" s="356">
        <f t="shared" si="5875"/>
        <v>5.7142857143129992E-2</v>
      </c>
      <c r="N2166" s="361" t="str">
        <f t="shared" si="5876"/>
        <v>ATENÇÃO</v>
      </c>
      <c r="O2166" s="361" t="str">
        <f t="shared" si="5877"/>
        <v>OK</v>
      </c>
      <c r="P2166" s="361" t="str">
        <f t="shared" si="5878"/>
        <v>COND. MIN.</v>
      </c>
      <c r="Q2166" s="361" t="str">
        <f t="shared" si="5704"/>
        <v>COND. MIN.</v>
      </c>
      <c r="R2166" s="625"/>
      <c r="S2166" s="625"/>
      <c r="T2166" s="625"/>
      <c r="U2166" s="625"/>
      <c r="V2166" s="356">
        <f t="shared" si="5705"/>
        <v>0.95000006258487701</v>
      </c>
      <c r="W2166" s="356">
        <f t="shared" si="5706"/>
        <v>-9.8400000017136335</v>
      </c>
      <c r="X2166" s="361" t="str">
        <f t="shared" si="5879"/>
        <v>NORTE</v>
      </c>
      <c r="Y2166" s="361" t="str">
        <f t="shared" si="5880"/>
        <v>OESTE</v>
      </c>
      <c r="Z2166" s="361" t="str">
        <f t="shared" si="5881"/>
        <v>NOROESTE</v>
      </c>
      <c r="AA2166" s="358">
        <f t="shared" si="5710"/>
        <v>0.99494438827098075</v>
      </c>
      <c r="AB2166" s="359">
        <f t="shared" si="5882"/>
        <v>84.236216955184986</v>
      </c>
      <c r="AC2166" s="360"/>
    </row>
    <row r="2167" spans="1:29" ht="17.25" customHeight="1" x14ac:dyDescent="0.25">
      <c r="A2167" s="415" t="str">
        <f t="shared" si="5695"/>
        <v>MS 502</v>
      </c>
      <c r="B2167" s="661">
        <f t="shared" si="5868"/>
        <v>71</v>
      </c>
      <c r="C2167" s="661" t="str">
        <f t="shared" si="5869"/>
        <v>MS 502-71</v>
      </c>
      <c r="D2167" s="346">
        <f t="shared" si="5696"/>
        <v>42412</v>
      </c>
      <c r="E2167" s="347">
        <v>7161760.1051000003</v>
      </c>
      <c r="F2167" s="348">
        <v>665738.40209999995</v>
      </c>
      <c r="G2167" s="348">
        <v>894.53</v>
      </c>
      <c r="H2167" s="355">
        <f t="shared" si="5870"/>
        <v>4.4977549953113583</v>
      </c>
      <c r="I2167" s="356">
        <f t="shared" si="5871"/>
        <v>13.250558476582624</v>
      </c>
      <c r="J2167" s="356">
        <f t="shared" si="5872"/>
        <v>-1.7000000000052751</v>
      </c>
      <c r="K2167" s="356">
        <f t="shared" si="5873"/>
        <v>-26.300000000003365</v>
      </c>
      <c r="L2167" s="356">
        <f t="shared" si="5874"/>
        <v>0.64253642790162258</v>
      </c>
      <c r="M2167" s="356">
        <f t="shared" si="5875"/>
        <v>0.24285714285789645</v>
      </c>
      <c r="N2167" s="361" t="str">
        <f t="shared" si="5876"/>
        <v>ATENÇÃO</v>
      </c>
      <c r="O2167" s="361" t="str">
        <f t="shared" si="5877"/>
        <v>OK</v>
      </c>
      <c r="P2167" s="361" t="str">
        <f t="shared" si="5878"/>
        <v>COND. MIN.</v>
      </c>
      <c r="Q2167" s="361" t="str">
        <f t="shared" si="5704"/>
        <v>COND. MIN.</v>
      </c>
      <c r="R2167" s="625"/>
      <c r="S2167" s="625"/>
      <c r="T2167" s="625"/>
      <c r="U2167" s="625"/>
      <c r="V2167" s="356">
        <f t="shared" si="5705"/>
        <v>-2.1799999289214611</v>
      </c>
      <c r="W2167" s="356">
        <f t="shared" si="5706"/>
        <v>-13.070000009611249</v>
      </c>
      <c r="X2167" s="361" t="str">
        <f t="shared" si="5879"/>
        <v>SUL</v>
      </c>
      <c r="Y2167" s="361" t="str">
        <f t="shared" si="5880"/>
        <v>OESTE</v>
      </c>
      <c r="Z2167" s="361" t="str">
        <f t="shared" si="5881"/>
        <v>SUDOESTE</v>
      </c>
      <c r="AA2167" s="358">
        <f t="shared" si="5710"/>
        <v>0.98641509433962271</v>
      </c>
      <c r="AB2167" s="359">
        <f t="shared" si="5882"/>
        <v>80.545058918341155</v>
      </c>
      <c r="AC2167" s="360"/>
    </row>
    <row r="2168" spans="1:29" ht="17.25" customHeight="1" x14ac:dyDescent="0.25">
      <c r="A2168" s="415" t="str">
        <f t="shared" si="5695"/>
        <v>MS 502</v>
      </c>
      <c r="B2168" s="661">
        <f t="shared" si="5868"/>
        <v>72</v>
      </c>
      <c r="C2168" s="661" t="str">
        <f t="shared" si="5869"/>
        <v>MS 502-72</v>
      </c>
      <c r="D2168" s="346">
        <f t="shared" si="5696"/>
        <v>42419</v>
      </c>
      <c r="E2168" s="347">
        <v>7161760.1140999999</v>
      </c>
      <c r="F2168" s="348">
        <v>665738.39289999998</v>
      </c>
      <c r="G2168" s="348">
        <v>894.52800000000002</v>
      </c>
      <c r="H2168" s="355">
        <f t="shared" si="5870"/>
        <v>1.2870120143124446</v>
      </c>
      <c r="I2168" s="356">
        <f t="shared" si="5871"/>
        <v>14.048434080205663</v>
      </c>
      <c r="J2168" s="356">
        <f t="shared" si="5872"/>
        <v>-0.19999999999527063</v>
      </c>
      <c r="K2168" s="356">
        <f t="shared" si="5873"/>
        <v>-26.499999999998636</v>
      </c>
      <c r="L2168" s="356">
        <f t="shared" si="5874"/>
        <v>0.18385885918749209</v>
      </c>
      <c r="M2168" s="356">
        <f t="shared" si="5875"/>
        <v>2.8571428570752948E-2</v>
      </c>
      <c r="N2168" s="361" t="str">
        <f t="shared" si="5876"/>
        <v>OK</v>
      </c>
      <c r="O2168" s="361" t="str">
        <f t="shared" si="5877"/>
        <v>OK</v>
      </c>
      <c r="P2168" s="361" t="str">
        <f t="shared" si="5878"/>
        <v>COND. MIN.</v>
      </c>
      <c r="Q2168" s="361" t="str">
        <f t="shared" si="5704"/>
        <v>COND. MIN.</v>
      </c>
      <c r="R2168" s="625"/>
      <c r="S2168" s="625"/>
      <c r="T2168" s="625"/>
      <c r="U2168" s="625"/>
      <c r="V2168" s="356">
        <f t="shared" si="5705"/>
        <v>-1.2799999676644802</v>
      </c>
      <c r="W2168" s="356">
        <f t="shared" si="5706"/>
        <v>-13.990000006742775</v>
      </c>
      <c r="X2168" s="361" t="str">
        <f t="shared" si="5879"/>
        <v>SUL</v>
      </c>
      <c r="Y2168" s="361" t="str">
        <f t="shared" si="5880"/>
        <v>OESTE</v>
      </c>
      <c r="Z2168" s="361" t="str">
        <f t="shared" si="5881"/>
        <v>SUDOESTE</v>
      </c>
      <c r="AA2168" s="358">
        <f t="shared" si="5710"/>
        <v>0.99572953736654801</v>
      </c>
      <c r="AB2168" s="359">
        <f t="shared" si="5882"/>
        <v>84.703002503777043</v>
      </c>
      <c r="AC2168" s="360"/>
    </row>
    <row r="2169" spans="1:29" ht="17.25" customHeight="1" x14ac:dyDescent="0.25">
      <c r="A2169" s="415" t="str">
        <f t="shared" si="5695"/>
        <v>MS 502</v>
      </c>
      <c r="B2169" s="661">
        <f t="shared" si="5868"/>
        <v>73</v>
      </c>
      <c r="C2169" s="661" t="str">
        <f t="shared" si="5869"/>
        <v>MS 502-73</v>
      </c>
      <c r="D2169" s="346">
        <f t="shared" si="5696"/>
        <v>42426</v>
      </c>
      <c r="E2169" s="347">
        <v>7161760.1041999999</v>
      </c>
      <c r="F2169" s="348">
        <v>665738.40099999995</v>
      </c>
      <c r="G2169" s="348">
        <v>894.51300000000003</v>
      </c>
      <c r="H2169" s="355">
        <f t="shared" si="5870"/>
        <v>1.2791403307288536</v>
      </c>
      <c r="I2169" s="356">
        <f t="shared" si="5871"/>
        <v>13.374053240004805</v>
      </c>
      <c r="J2169" s="356">
        <f t="shared" si="5872"/>
        <v>-1.4999999999986358</v>
      </c>
      <c r="K2169" s="356">
        <f t="shared" si="5873"/>
        <v>-27.999999999997272</v>
      </c>
      <c r="L2169" s="356">
        <f t="shared" si="5874"/>
        <v>0.18273433296126479</v>
      </c>
      <c r="M2169" s="356">
        <f t="shared" si="5875"/>
        <v>0.2142857142855194</v>
      </c>
      <c r="N2169" s="361" t="str">
        <f t="shared" si="5876"/>
        <v>OK</v>
      </c>
      <c r="O2169" s="361" t="str">
        <f t="shared" si="5877"/>
        <v>OK</v>
      </c>
      <c r="P2169" s="361" t="str">
        <f t="shared" si="5878"/>
        <v>COND. MIN.</v>
      </c>
      <c r="Q2169" s="361" t="str">
        <f t="shared" si="5704"/>
        <v>COND. MIN.</v>
      </c>
      <c r="R2169" s="625"/>
      <c r="S2169" s="625"/>
      <c r="T2169" s="625"/>
      <c r="U2169" s="625"/>
      <c r="V2169" s="356">
        <f t="shared" si="5705"/>
        <v>-2.2699999623000622</v>
      </c>
      <c r="W2169" s="356">
        <f t="shared" si="5706"/>
        <v>-13.180000009015203</v>
      </c>
      <c r="X2169" s="361" t="str">
        <f t="shared" si="5879"/>
        <v>SUL</v>
      </c>
      <c r="Y2169" s="361" t="str">
        <f t="shared" si="5880"/>
        <v>OESTE</v>
      </c>
      <c r="Z2169" s="361" t="str">
        <f t="shared" si="5881"/>
        <v>SUDOESTE</v>
      </c>
      <c r="AA2169" s="358">
        <f t="shared" si="5710"/>
        <v>0.98578908002991772</v>
      </c>
      <c r="AB2169" s="359">
        <f t="shared" si="5882"/>
        <v>80.32915589099963</v>
      </c>
      <c r="AC2169" s="360"/>
    </row>
    <row r="2170" spans="1:29" ht="17.25" customHeight="1" x14ac:dyDescent="0.25">
      <c r="A2170" s="415" t="str">
        <f t="shared" si="5695"/>
        <v>MS 502</v>
      </c>
      <c r="B2170" s="661">
        <f t="shared" si="5868"/>
        <v>74</v>
      </c>
      <c r="C2170" s="661" t="str">
        <f t="shared" si="5869"/>
        <v>MS 502-74</v>
      </c>
      <c r="D2170" s="346">
        <f t="shared" si="5696"/>
        <v>42433</v>
      </c>
      <c r="E2170" s="347">
        <v>7161760.0906999996</v>
      </c>
      <c r="F2170" s="348">
        <v>665738.38159999996</v>
      </c>
      <c r="G2170" s="348">
        <v>894.51</v>
      </c>
      <c r="H2170" s="355">
        <f t="shared" si="5870"/>
        <v>2.3634931966725703</v>
      </c>
      <c r="I2170" s="356">
        <f t="shared" si="5871"/>
        <v>15.547308455914404</v>
      </c>
      <c r="J2170" s="356">
        <f t="shared" si="5872"/>
        <v>-0.30000000000427463</v>
      </c>
      <c r="K2170" s="356">
        <f t="shared" si="5873"/>
        <v>-28.300000000001546</v>
      </c>
      <c r="L2170" s="356">
        <f t="shared" si="5874"/>
        <v>0.33764188523893862</v>
      </c>
      <c r="M2170" s="356">
        <f t="shared" si="5875"/>
        <v>4.2857142857753515E-2</v>
      </c>
      <c r="N2170" s="361" t="str">
        <f t="shared" si="5876"/>
        <v>ATENÇÃO</v>
      </c>
      <c r="O2170" s="361" t="str">
        <f t="shared" si="5877"/>
        <v>OK</v>
      </c>
      <c r="P2170" s="361" t="str">
        <f t="shared" si="5878"/>
        <v>COND. MIN.</v>
      </c>
      <c r="Q2170" s="361" t="str">
        <f t="shared" si="5704"/>
        <v>COND. MIN.</v>
      </c>
      <c r="R2170" s="625"/>
      <c r="S2170" s="625"/>
      <c r="T2170" s="625"/>
      <c r="U2170" s="625"/>
      <c r="V2170" s="356">
        <f t="shared" si="5705"/>
        <v>-3.619999997317791</v>
      </c>
      <c r="W2170" s="356">
        <f t="shared" si="5706"/>
        <v>-15.120000008028001</v>
      </c>
      <c r="X2170" s="361" t="str">
        <f t="shared" si="5879"/>
        <v>SUL</v>
      </c>
      <c r="Y2170" s="361" t="str">
        <f t="shared" si="5880"/>
        <v>OESTE</v>
      </c>
      <c r="Z2170" s="361" t="str">
        <f t="shared" si="5881"/>
        <v>SUDOESTE</v>
      </c>
      <c r="AA2170" s="358">
        <f t="shared" si="5710"/>
        <v>0.97234726688102879</v>
      </c>
      <c r="AB2170" s="359">
        <f t="shared" si="5882"/>
        <v>76.494441146032841</v>
      </c>
      <c r="AC2170" s="360"/>
    </row>
    <row r="2171" spans="1:29" ht="17.25" customHeight="1" x14ac:dyDescent="0.25">
      <c r="A2171" s="415" t="str">
        <f t="shared" si="5695"/>
        <v>MS 502</v>
      </c>
      <c r="B2171" s="661">
        <f t="shared" si="5868"/>
        <v>75</v>
      </c>
      <c r="C2171" s="661" t="str">
        <f t="shared" si="5869"/>
        <v>MS 502-75</v>
      </c>
      <c r="D2171" s="346">
        <f t="shared" si="5696"/>
        <v>42440</v>
      </c>
      <c r="E2171" s="347">
        <v>7161760.0970000001</v>
      </c>
      <c r="F2171" s="348">
        <v>665738.39870000002</v>
      </c>
      <c r="G2171" s="348">
        <v>894.50400000000002</v>
      </c>
      <c r="H2171" s="355">
        <f t="shared" si="5870"/>
        <v>1.8223611274084259</v>
      </c>
      <c r="I2171" s="356">
        <f t="shared" si="5871"/>
        <v>13.739294005407832</v>
      </c>
      <c r="J2171" s="356">
        <f t="shared" si="5872"/>
        <v>-0.59999999999718057</v>
      </c>
      <c r="K2171" s="356">
        <f t="shared" si="5873"/>
        <v>-28.899999999998727</v>
      </c>
      <c r="L2171" s="356">
        <f t="shared" si="5874"/>
        <v>0.26033730391548943</v>
      </c>
      <c r="M2171" s="356">
        <f t="shared" si="5875"/>
        <v>8.571428571388294E-2</v>
      </c>
      <c r="N2171" s="361" t="str">
        <f t="shared" si="5876"/>
        <v>ATENÇÃO</v>
      </c>
      <c r="O2171" s="361" t="str">
        <f t="shared" si="5877"/>
        <v>OK</v>
      </c>
      <c r="P2171" s="361" t="str">
        <f t="shared" si="5878"/>
        <v>COND. MIN.</v>
      </c>
      <c r="Q2171" s="361" t="str">
        <f t="shared" si="5704"/>
        <v>COND. MIN.</v>
      </c>
      <c r="R2171" s="625"/>
      <c r="S2171" s="625"/>
      <c r="T2171" s="625"/>
      <c r="U2171" s="625"/>
      <c r="V2171" s="356">
        <f t="shared" si="5705"/>
        <v>-2.9899999499320984</v>
      </c>
      <c r="W2171" s="356">
        <f t="shared" si="5706"/>
        <v>-13.410000002477318</v>
      </c>
      <c r="X2171" s="361" t="str">
        <f t="shared" si="5879"/>
        <v>SUL</v>
      </c>
      <c r="Y2171" s="361" t="str">
        <f t="shared" si="5880"/>
        <v>OESTE</v>
      </c>
      <c r="Z2171" s="361" t="str">
        <f t="shared" si="5881"/>
        <v>SUDOESTE</v>
      </c>
      <c r="AA2171" s="358">
        <f t="shared" si="5710"/>
        <v>0.9759825327510917</v>
      </c>
      <c r="AB2171" s="359">
        <f t="shared" si="5882"/>
        <v>77.417286508254236</v>
      </c>
      <c r="AC2171" s="360"/>
    </row>
    <row r="2172" spans="1:29" ht="17.25" customHeight="1" x14ac:dyDescent="0.25">
      <c r="A2172" s="415" t="str">
        <f t="shared" si="5695"/>
        <v>MS 502</v>
      </c>
      <c r="B2172" s="661">
        <f t="shared" si="5868"/>
        <v>76</v>
      </c>
      <c r="C2172" s="661" t="str">
        <f t="shared" si="5869"/>
        <v>MS 502-76</v>
      </c>
      <c r="D2172" s="346">
        <f t="shared" si="5696"/>
        <v>42447</v>
      </c>
      <c r="E2172" s="347">
        <v>7161760.0930000003</v>
      </c>
      <c r="F2172" s="348">
        <v>665738.39099999995</v>
      </c>
      <c r="G2172" s="348">
        <v>894.50099999999998</v>
      </c>
      <c r="H2172" s="355">
        <f t="shared" si="5870"/>
        <v>0.86769809810144283</v>
      </c>
      <c r="I2172" s="356">
        <f t="shared" si="5871"/>
        <v>14.579591892632585</v>
      </c>
      <c r="J2172" s="356">
        <f t="shared" si="5872"/>
        <v>-0.30000000000427463</v>
      </c>
      <c r="K2172" s="356">
        <f t="shared" si="5873"/>
        <v>-29.200000000003001</v>
      </c>
      <c r="L2172" s="356">
        <f t="shared" si="5874"/>
        <v>0.12395687115734898</v>
      </c>
      <c r="M2172" s="356">
        <f t="shared" si="5875"/>
        <v>4.2857142857753515E-2</v>
      </c>
      <c r="N2172" s="361" t="str">
        <f t="shared" si="5876"/>
        <v>OK</v>
      </c>
      <c r="O2172" s="361" t="str">
        <f t="shared" si="5877"/>
        <v>OK</v>
      </c>
      <c r="P2172" s="361" t="str">
        <f t="shared" si="5878"/>
        <v>COND. MIN.</v>
      </c>
      <c r="Q2172" s="361" t="str">
        <f t="shared" si="5704"/>
        <v>COND. MIN.</v>
      </c>
      <c r="R2172" s="625"/>
      <c r="S2172" s="625"/>
      <c r="T2172" s="625"/>
      <c r="U2172" s="625"/>
      <c r="V2172" s="356">
        <f t="shared" si="5705"/>
        <v>-3.3899999223649502</v>
      </c>
      <c r="W2172" s="356">
        <f t="shared" si="5706"/>
        <v>-14.180000009946525</v>
      </c>
      <c r="X2172" s="361" t="str">
        <f t="shared" si="5879"/>
        <v>SUL</v>
      </c>
      <c r="Y2172" s="361" t="str">
        <f t="shared" si="5880"/>
        <v>OESTE</v>
      </c>
      <c r="Z2172" s="361" t="str">
        <f t="shared" si="5881"/>
        <v>SUDOESTE</v>
      </c>
      <c r="AA2172" s="358">
        <f t="shared" si="5710"/>
        <v>0.97256515775034291</v>
      </c>
      <c r="AB2172" s="359">
        <f t="shared" si="5882"/>
        <v>76.54800193789103</v>
      </c>
      <c r="AC2172" s="360"/>
    </row>
    <row r="2173" spans="1:29" ht="17.25" customHeight="1" x14ac:dyDescent="0.25">
      <c r="A2173" s="415" t="str">
        <f t="shared" si="5695"/>
        <v>MS 502</v>
      </c>
      <c r="B2173" s="661">
        <f t="shared" si="5868"/>
        <v>77</v>
      </c>
      <c r="C2173" s="661" t="str">
        <f t="shared" si="5869"/>
        <v>MS 502-77</v>
      </c>
      <c r="D2173" s="346">
        <f>D165</f>
        <v>42461</v>
      </c>
      <c r="E2173" s="347">
        <v>7161760.0899999999</v>
      </c>
      <c r="F2173" s="348">
        <v>665738.38159999996</v>
      </c>
      <c r="G2173" s="348">
        <v>894.49400000000003</v>
      </c>
      <c r="H2173" s="355">
        <f t="shared" si="5870"/>
        <v>0.98671172380664229</v>
      </c>
      <c r="I2173" s="356">
        <f t="shared" si="5871"/>
        <v>15.563755974465899</v>
      </c>
      <c r="J2173" s="356">
        <f t="shared" si="5872"/>
        <v>-0.69999999999481588</v>
      </c>
      <c r="K2173" s="356">
        <f t="shared" si="5873"/>
        <v>-29.899999999997817</v>
      </c>
      <c r="L2173" s="356">
        <f t="shared" si="5874"/>
        <v>7.0479408843331592E-2</v>
      </c>
      <c r="M2173" s="356">
        <f t="shared" si="5875"/>
        <v>4.9999999999629709E-2</v>
      </c>
      <c r="N2173" s="361" t="str">
        <f t="shared" si="5876"/>
        <v>OK</v>
      </c>
      <c r="O2173" s="361" t="str">
        <f t="shared" si="5877"/>
        <v>OK</v>
      </c>
      <c r="P2173" s="361" t="str">
        <f t="shared" si="5878"/>
        <v>COND. MIN.</v>
      </c>
      <c r="Q2173" s="361" t="str">
        <f t="shared" si="5704"/>
        <v>COND. MIN.</v>
      </c>
      <c r="R2173" s="625"/>
      <c r="S2173" s="625"/>
      <c r="T2173" s="625"/>
      <c r="U2173" s="625"/>
      <c r="V2173" s="356">
        <f t="shared" si="5705"/>
        <v>-3.6899999715387821</v>
      </c>
      <c r="W2173" s="356">
        <f t="shared" si="5706"/>
        <v>-15.120000008028001</v>
      </c>
      <c r="X2173" s="361" t="str">
        <f t="shared" si="5879"/>
        <v>SUL</v>
      </c>
      <c r="Y2173" s="361" t="str">
        <f t="shared" si="5880"/>
        <v>OESTE</v>
      </c>
      <c r="Z2173" s="361" t="str">
        <f t="shared" si="5881"/>
        <v>SUDOESTE</v>
      </c>
      <c r="AA2173" s="358">
        <f t="shared" si="5710"/>
        <v>0.97172236503856035</v>
      </c>
      <c r="AB2173" s="359">
        <f t="shared" si="5882"/>
        <v>76.341974438482367</v>
      </c>
      <c r="AC2173" s="360"/>
    </row>
    <row r="2174" spans="1:29" ht="17.25" customHeight="1" x14ac:dyDescent="0.25">
      <c r="A2174" s="416"/>
      <c r="B2174" s="661">
        <f t="shared" si="5868"/>
        <v>1</v>
      </c>
      <c r="C2174" s="661" t="str">
        <f t="shared" si="5869"/>
        <v>-1</v>
      </c>
      <c r="D2174" s="393"/>
      <c r="E2174" s="381"/>
      <c r="F2174" s="382"/>
      <c r="G2174" s="382"/>
      <c r="H2174" s="439"/>
      <c r="I2174" s="383"/>
      <c r="J2174" s="383"/>
      <c r="K2174" s="383"/>
      <c r="L2174" s="383"/>
      <c r="M2174" s="383"/>
      <c r="N2174" s="384"/>
      <c r="O2174" s="384"/>
      <c r="P2174" s="384"/>
      <c r="Q2174" s="384"/>
      <c r="R2174" s="354"/>
      <c r="S2174" s="354"/>
      <c r="T2174" s="354"/>
      <c r="U2174" s="354"/>
      <c r="V2174" s="383"/>
      <c r="W2174" s="383"/>
      <c r="X2174" s="384"/>
      <c r="Y2174" s="384"/>
      <c r="Z2174" s="384"/>
      <c r="AA2174" s="384"/>
      <c r="AB2174" s="435"/>
      <c r="AC2174" s="451"/>
    </row>
    <row r="2175" spans="1:29" ht="17.25" customHeight="1" x14ac:dyDescent="0.25">
      <c r="A2175" s="415" t="s">
        <v>391</v>
      </c>
      <c r="B2175" s="661">
        <f t="shared" si="5868"/>
        <v>1</v>
      </c>
      <c r="C2175" s="661" t="str">
        <f t="shared" si="5869"/>
        <v>MS 502 A-1</v>
      </c>
      <c r="D2175" s="346">
        <f>D167</f>
        <v>42468</v>
      </c>
      <c r="E2175" s="622">
        <v>7161760.3252999997</v>
      </c>
      <c r="F2175" s="622">
        <v>665738.49190000002</v>
      </c>
      <c r="G2175" s="631">
        <v>894.39400000000001</v>
      </c>
      <c r="H2175" s="349"/>
      <c r="I2175" s="349"/>
      <c r="J2175" s="349"/>
      <c r="K2175" s="349"/>
      <c r="L2175" s="349"/>
      <c r="M2175" s="349"/>
      <c r="N2175" s="349"/>
      <c r="O2175" s="349"/>
      <c r="P2175" s="349"/>
      <c r="Q2175" s="349"/>
      <c r="R2175" s="354"/>
      <c r="S2175" s="354"/>
      <c r="T2175" s="354"/>
      <c r="U2175" s="354"/>
      <c r="V2175" s="383"/>
      <c r="W2175" s="383"/>
      <c r="X2175" s="384"/>
      <c r="Y2175" s="384"/>
      <c r="Z2175" s="384"/>
      <c r="AA2175" s="384"/>
      <c r="AB2175" s="435"/>
      <c r="AC2175" s="451"/>
    </row>
    <row r="2176" spans="1:29" ht="17.25" customHeight="1" x14ac:dyDescent="0.25">
      <c r="A2176" s="415" t="str">
        <f t="shared" si="5695"/>
        <v>MS 502 A</v>
      </c>
      <c r="B2176" s="661">
        <f t="shared" si="5868"/>
        <v>2</v>
      </c>
      <c r="C2176" s="661" t="str">
        <f t="shared" si="5869"/>
        <v>MS 502 A-2</v>
      </c>
      <c r="D2176" s="346">
        <f>D168</f>
        <v>42475</v>
      </c>
      <c r="E2176" s="622">
        <v>7161760.3163000001</v>
      </c>
      <c r="F2176" s="622">
        <v>665738.5074</v>
      </c>
      <c r="G2176" s="631">
        <v>894.375</v>
      </c>
      <c r="H2176" s="355">
        <f t="shared" si="5870"/>
        <v>1.7923448116673721</v>
      </c>
      <c r="I2176" s="356">
        <f>SQRT((E2176-$E$2175)^2+(F2176-$F$2175)^2)*100</f>
        <v>1.7923448116673721</v>
      </c>
      <c r="J2176" s="356">
        <f t="shared" si="5872"/>
        <v>-1.9000000000005457</v>
      </c>
      <c r="K2176" s="356">
        <f>(G2176-$G$2175)*100</f>
        <v>-1.9000000000005457</v>
      </c>
      <c r="L2176" s="356">
        <f t="shared" si="5874"/>
        <v>0.25604925880962459</v>
      </c>
      <c r="M2176" s="356">
        <f t="shared" si="5875"/>
        <v>0.2714285714286494</v>
      </c>
      <c r="N2176" s="361" t="str">
        <f t="shared" si="5876"/>
        <v>ATENÇÃO</v>
      </c>
      <c r="O2176" s="361" t="str">
        <f t="shared" si="5877"/>
        <v>ATENÇÃO</v>
      </c>
      <c r="P2176" s="361" t="str">
        <f t="shared" si="5878"/>
        <v>COND. MIN.</v>
      </c>
      <c r="Q2176" s="361" t="str">
        <f t="shared" ref="Q2176:Q2201" si="5883">IF(M2176&lt;=2,"COND. MIN.",IF(AND(2&lt;M2176, M2176&lt;=4),"ATENÇÃO",IF(AND(4&lt;M2176, M2176&lt;=10),"ALERTA","INTERVENÇÃO")))</f>
        <v>COND. MIN.</v>
      </c>
      <c r="R2176" s="625"/>
      <c r="S2176" s="625"/>
      <c r="T2176" s="625"/>
      <c r="U2176" s="625"/>
      <c r="V2176" s="356">
        <f>(E2176-$E$2175)*100</f>
        <v>-0.8999999612569809</v>
      </c>
      <c r="W2176" s="356">
        <f>(F2176-$F$2175)*100</f>
        <v>1.5499999979510903</v>
      </c>
      <c r="X2176" s="361" t="str">
        <f t="shared" si="5879"/>
        <v>SUL</v>
      </c>
      <c r="Y2176" s="361" t="str">
        <f t="shared" si="5880"/>
        <v>LESTE</v>
      </c>
      <c r="Z2176" s="361" t="str">
        <f t="shared" si="5881"/>
        <v>SUDESTE</v>
      </c>
      <c r="AA2176" s="358">
        <f t="shared" ref="AA2176:AA2201" si="5884">ABS(ROUND(W2176,2)/ROUND(I2176,2))</f>
        <v>0.86592178770949724</v>
      </c>
      <c r="AB2176" s="359">
        <f t="shared" ref="AB2176:AB2201" si="5885">DEGREES(ASIN(AA2176))</f>
        <v>59.988128602504737</v>
      </c>
      <c r="AC2176" s="678" t="s">
        <v>408</v>
      </c>
    </row>
    <row r="2177" spans="1:29" ht="17.25" customHeight="1" x14ac:dyDescent="0.25">
      <c r="A2177" s="415" t="str">
        <f t="shared" si="5695"/>
        <v>MS 502 A</v>
      </c>
      <c r="B2177" s="661">
        <f t="shared" si="5868"/>
        <v>3</v>
      </c>
      <c r="C2177" s="661" t="str">
        <f t="shared" si="5869"/>
        <v>MS 502 A-3</v>
      </c>
      <c r="D2177" s="346">
        <f>D169</f>
        <v>42482</v>
      </c>
      <c r="E2177" s="622">
        <v>7161760.3254000004</v>
      </c>
      <c r="F2177" s="622">
        <v>665738.49199999997</v>
      </c>
      <c r="G2177" s="631">
        <v>894.36300000000006</v>
      </c>
      <c r="H2177" s="355">
        <f t="shared" ref="H2177:H2201" si="5886">SQRT((E2177-E2176)^2+(F2177-F2176)^2)*100</f>
        <v>1.7887705493511128</v>
      </c>
      <c r="I2177" s="356">
        <f t="shared" ref="I2177:I2201" si="5887">SQRT((E2177-$E$2175)^2+(F2177-$F$2175)^2)*100</f>
        <v>1.414218568640184E-2</v>
      </c>
      <c r="J2177" s="356">
        <f t="shared" ref="J2177:J2201" si="5888">(G2177-G2176)*100</f>
        <v>-1.1999999999943611</v>
      </c>
      <c r="K2177" s="356">
        <f t="shared" ref="K2177:K2201" si="5889">(G2177-$G$2175)*100</f>
        <v>-3.0999999999949068</v>
      </c>
      <c r="L2177" s="356">
        <f t="shared" ref="L2177:L2201" si="5890">H2177/(D2177-D2176)</f>
        <v>0.25553864990730185</v>
      </c>
      <c r="M2177" s="356">
        <f t="shared" ref="M2177:M2201" si="5891">ABS(J2177/(D2177-D2176))</f>
        <v>0.17142857142776588</v>
      </c>
      <c r="N2177" s="361" t="str">
        <f t="shared" ref="N2177:N2201" si="5892">IF(L2177&lt;=0.25,"OK",IF(AND(0.25&lt;L2177,L2177&lt;=1),"ATENÇÃO",IF(AND(1&lt;L2177,L2177&lt;=4),"ALERTA",IF(AND(4&lt;L2177,L2177&lt;=14),"INTERVENÇÃO","PARALISAÇÃO"))))</f>
        <v>ATENÇÃO</v>
      </c>
      <c r="O2177" s="361" t="str">
        <f t="shared" ref="O2177:O2201" si="5893">IF(M2177&lt;=0.25,"OK",IF(AND(0.25&lt;M2177,M2177&lt;=1),"ATENÇÃO",IF(AND(1&lt;M2177,M2177&lt;=4),"ALERTA",IF(AND(4&lt;M2177,M2177&lt;=14),"INTERVENÇÃO","PARALISAÇÃO"))))</f>
        <v>OK</v>
      </c>
      <c r="P2177" s="361" t="str">
        <f t="shared" si="5878"/>
        <v>COND. MIN.</v>
      </c>
      <c r="Q2177" s="361" t="str">
        <f t="shared" si="5883"/>
        <v>COND. MIN.</v>
      </c>
      <c r="R2177" s="625"/>
      <c r="S2177" s="625"/>
      <c r="T2177" s="625"/>
      <c r="U2177" s="625"/>
      <c r="V2177" s="356">
        <f t="shared" ref="V2177:V2191" si="5894">(E2177-$E$2175)*100</f>
        <v>1.0000076144933701E-2</v>
      </c>
      <c r="W2177" s="356">
        <f t="shared" ref="W2177:W2191" si="5895">(F2177-$F$2175)*100</f>
        <v>9.9999946542084217E-3</v>
      </c>
      <c r="X2177" s="361" t="str">
        <f t="shared" si="5879"/>
        <v>NORTE</v>
      </c>
      <c r="Y2177" s="361" t="str">
        <f t="shared" si="5880"/>
        <v>LESTE</v>
      </c>
      <c r="Z2177" s="361" t="str">
        <f t="shared" si="5881"/>
        <v>NORDESTE</v>
      </c>
      <c r="AA2177" s="358">
        <f t="shared" si="5884"/>
        <v>1</v>
      </c>
      <c r="AB2177" s="359">
        <f t="shared" si="5885"/>
        <v>90</v>
      </c>
      <c r="AC2177" s="360"/>
    </row>
    <row r="2178" spans="1:29" ht="17.25" customHeight="1" x14ac:dyDescent="0.25">
      <c r="A2178" s="415" t="str">
        <f t="shared" si="5695"/>
        <v>MS 502 A</v>
      </c>
      <c r="B2178" s="661">
        <f t="shared" si="5868"/>
        <v>4</v>
      </c>
      <c r="C2178" s="661" t="str">
        <f t="shared" si="5869"/>
        <v>MS 502 A-4</v>
      </c>
      <c r="D2178" s="633">
        <v>42496</v>
      </c>
      <c r="E2178" s="635">
        <v>7161760.3284999998</v>
      </c>
      <c r="F2178" s="635">
        <v>665738.49439999997</v>
      </c>
      <c r="G2178" s="623">
        <v>894.35400000000004</v>
      </c>
      <c r="H2178" s="355">
        <f t="shared" si="5886"/>
        <v>0.39204586733877211</v>
      </c>
      <c r="I2178" s="356">
        <f t="shared" si="5887"/>
        <v>0.40607881862208789</v>
      </c>
      <c r="J2178" s="356">
        <f t="shared" si="5888"/>
        <v>-0.90000000000145519</v>
      </c>
      <c r="K2178" s="356">
        <f t="shared" si="5889"/>
        <v>-3.999999999996362</v>
      </c>
      <c r="L2178" s="356">
        <f t="shared" si="5890"/>
        <v>2.8003276238483723E-2</v>
      </c>
      <c r="M2178" s="356">
        <f t="shared" si="5891"/>
        <v>6.4285714285818224E-2</v>
      </c>
      <c r="N2178" s="361" t="str">
        <f t="shared" si="5892"/>
        <v>OK</v>
      </c>
      <c r="O2178" s="361" t="str">
        <f t="shared" si="5893"/>
        <v>OK</v>
      </c>
      <c r="P2178" s="361" t="str">
        <f t="shared" si="5878"/>
        <v>COND. MIN.</v>
      </c>
      <c r="Q2178" s="361" t="str">
        <f t="shared" si="5883"/>
        <v>COND. MIN.</v>
      </c>
      <c r="R2178" s="625"/>
      <c r="S2178" s="625"/>
      <c r="T2178" s="625"/>
      <c r="U2178" s="625"/>
      <c r="V2178" s="356">
        <f t="shared" si="5894"/>
        <v>0.32000001519918442</v>
      </c>
      <c r="W2178" s="356">
        <f t="shared" si="5895"/>
        <v>0.24999999441206455</v>
      </c>
      <c r="X2178" s="361" t="str">
        <f t="shared" si="5879"/>
        <v>NORTE</v>
      </c>
      <c r="Y2178" s="361" t="str">
        <f t="shared" si="5880"/>
        <v>LESTE</v>
      </c>
      <c r="Z2178" s="361" t="str">
        <f t="shared" si="5881"/>
        <v>NORDESTE</v>
      </c>
      <c r="AA2178" s="358">
        <f t="shared" si="5884"/>
        <v>0.6097560975609756</v>
      </c>
      <c r="AB2178" s="359">
        <f t="shared" si="5885"/>
        <v>37.571869319697662</v>
      </c>
      <c r="AC2178" s="360"/>
    </row>
    <row r="2179" spans="1:29" ht="17.25" customHeight="1" x14ac:dyDescent="0.25">
      <c r="A2179" s="415" t="str">
        <f t="shared" si="5695"/>
        <v>MS 502 A</v>
      </c>
      <c r="B2179" s="661">
        <f t="shared" si="5868"/>
        <v>5</v>
      </c>
      <c r="C2179" s="661" t="str">
        <f t="shared" si="5869"/>
        <v>MS 502 A-5</v>
      </c>
      <c r="D2179" s="346"/>
      <c r="E2179" s="347"/>
      <c r="F2179" s="348"/>
      <c r="G2179" s="348"/>
      <c r="H2179" s="355">
        <f t="shared" si="5886"/>
        <v>719263642.52478659</v>
      </c>
      <c r="I2179" s="356">
        <f t="shared" si="5887"/>
        <v>719263642.18302071</v>
      </c>
      <c r="J2179" s="356">
        <f t="shared" si="5888"/>
        <v>-89435.400000000009</v>
      </c>
      <c r="K2179" s="356">
        <f t="shared" si="5889"/>
        <v>-89439.4</v>
      </c>
      <c r="L2179" s="356">
        <f t="shared" si="5890"/>
        <v>-16925.443395255708</v>
      </c>
      <c r="M2179" s="356">
        <f t="shared" si="5891"/>
        <v>2.1045604292168676</v>
      </c>
      <c r="N2179" s="361" t="str">
        <f t="shared" si="5892"/>
        <v>OK</v>
      </c>
      <c r="O2179" s="361" t="str">
        <f t="shared" si="5893"/>
        <v>ALERTA</v>
      </c>
      <c r="P2179" s="361" t="str">
        <f t="shared" si="5878"/>
        <v>COND. MIN.</v>
      </c>
      <c r="Q2179" s="361" t="str">
        <f t="shared" si="5883"/>
        <v>ATENÇÃO</v>
      </c>
      <c r="R2179" s="625"/>
      <c r="S2179" s="625"/>
      <c r="T2179" s="625"/>
      <c r="U2179" s="625"/>
      <c r="V2179" s="356">
        <f t="shared" si="5894"/>
        <v>-716176032.52999997</v>
      </c>
      <c r="W2179" s="356">
        <f t="shared" si="5895"/>
        <v>-66573849.190000005</v>
      </c>
      <c r="X2179" s="361" t="str">
        <f t="shared" si="5879"/>
        <v>SUL</v>
      </c>
      <c r="Y2179" s="361" t="str">
        <f t="shared" si="5880"/>
        <v>OESTE</v>
      </c>
      <c r="Z2179" s="361" t="str">
        <f t="shared" si="5881"/>
        <v>SUDOESTE</v>
      </c>
      <c r="AA2179" s="358">
        <f t="shared" si="5884"/>
        <v>9.2558340622115723E-2</v>
      </c>
      <c r="AB2179" s="359">
        <f t="shared" si="5885"/>
        <v>5.3108037479836216</v>
      </c>
      <c r="AC2179" s="360"/>
    </row>
    <row r="2180" spans="1:29" ht="17.25" customHeight="1" x14ac:dyDescent="0.25">
      <c r="A2180" s="415" t="str">
        <f t="shared" si="5695"/>
        <v>MS 502 A</v>
      </c>
      <c r="B2180" s="661">
        <f t="shared" si="5868"/>
        <v>6</v>
      </c>
      <c r="C2180" s="661" t="str">
        <f t="shared" si="5869"/>
        <v>MS 502 A-6</v>
      </c>
      <c r="D2180" s="346"/>
      <c r="E2180" s="347"/>
      <c r="F2180" s="348"/>
      <c r="G2180" s="348"/>
      <c r="H2180" s="355">
        <f t="shared" si="5886"/>
        <v>0</v>
      </c>
      <c r="I2180" s="356">
        <f t="shared" si="5887"/>
        <v>719263642.18302071</v>
      </c>
      <c r="J2180" s="356">
        <f t="shared" si="5888"/>
        <v>0</v>
      </c>
      <c r="K2180" s="356">
        <f t="shared" si="5889"/>
        <v>-89439.4</v>
      </c>
      <c r="L2180" s="356" t="e">
        <f t="shared" si="5890"/>
        <v>#DIV/0!</v>
      </c>
      <c r="M2180" s="356" t="e">
        <f t="shared" si="5891"/>
        <v>#DIV/0!</v>
      </c>
      <c r="N2180" s="361" t="e">
        <f t="shared" si="5892"/>
        <v>#DIV/0!</v>
      </c>
      <c r="O2180" s="361" t="e">
        <f t="shared" si="5893"/>
        <v>#DIV/0!</v>
      </c>
      <c r="P2180" s="361" t="e">
        <f t="shared" si="5878"/>
        <v>#DIV/0!</v>
      </c>
      <c r="Q2180" s="361" t="e">
        <f t="shared" si="5883"/>
        <v>#DIV/0!</v>
      </c>
      <c r="R2180" s="625"/>
      <c r="S2180" s="625"/>
      <c r="T2180" s="625"/>
      <c r="U2180" s="625"/>
      <c r="V2180" s="356">
        <f t="shared" si="5894"/>
        <v>-716176032.52999997</v>
      </c>
      <c r="W2180" s="356">
        <f t="shared" si="5895"/>
        <v>-66573849.190000005</v>
      </c>
      <c r="X2180" s="361" t="str">
        <f t="shared" si="5879"/>
        <v>SUL</v>
      </c>
      <c r="Y2180" s="361" t="str">
        <f t="shared" si="5880"/>
        <v>OESTE</v>
      </c>
      <c r="Z2180" s="361" t="str">
        <f t="shared" si="5881"/>
        <v>SUDOESTE</v>
      </c>
      <c r="AA2180" s="358">
        <f t="shared" si="5884"/>
        <v>9.2558340622115723E-2</v>
      </c>
      <c r="AB2180" s="359">
        <f t="shared" si="5885"/>
        <v>5.3108037479836216</v>
      </c>
      <c r="AC2180" s="360"/>
    </row>
    <row r="2181" spans="1:29" ht="17.25" customHeight="1" x14ac:dyDescent="0.25">
      <c r="A2181" s="415" t="str">
        <f t="shared" si="5695"/>
        <v>MS 502 A</v>
      </c>
      <c r="B2181" s="661">
        <f t="shared" si="5868"/>
        <v>7</v>
      </c>
      <c r="C2181" s="661" t="str">
        <f t="shared" si="5869"/>
        <v>MS 502 A-7</v>
      </c>
      <c r="D2181" s="346"/>
      <c r="E2181" s="347"/>
      <c r="F2181" s="348"/>
      <c r="G2181" s="348"/>
      <c r="H2181" s="355">
        <f t="shared" si="5886"/>
        <v>0</v>
      </c>
      <c r="I2181" s="356">
        <f t="shared" si="5887"/>
        <v>719263642.18302071</v>
      </c>
      <c r="J2181" s="356">
        <f t="shared" si="5888"/>
        <v>0</v>
      </c>
      <c r="K2181" s="356">
        <f t="shared" si="5889"/>
        <v>-89439.4</v>
      </c>
      <c r="L2181" s="356" t="e">
        <f t="shared" si="5890"/>
        <v>#DIV/0!</v>
      </c>
      <c r="M2181" s="356" t="e">
        <f t="shared" si="5891"/>
        <v>#DIV/0!</v>
      </c>
      <c r="N2181" s="361" t="e">
        <f t="shared" si="5892"/>
        <v>#DIV/0!</v>
      </c>
      <c r="O2181" s="361" t="e">
        <f t="shared" si="5893"/>
        <v>#DIV/0!</v>
      </c>
      <c r="P2181" s="361" t="e">
        <f t="shared" si="5878"/>
        <v>#DIV/0!</v>
      </c>
      <c r="Q2181" s="361" t="e">
        <f t="shared" si="5883"/>
        <v>#DIV/0!</v>
      </c>
      <c r="R2181" s="625"/>
      <c r="S2181" s="625"/>
      <c r="T2181" s="625"/>
      <c r="U2181" s="625"/>
      <c r="V2181" s="356">
        <f t="shared" si="5894"/>
        <v>-716176032.52999997</v>
      </c>
      <c r="W2181" s="356">
        <f t="shared" si="5895"/>
        <v>-66573849.190000005</v>
      </c>
      <c r="X2181" s="361" t="str">
        <f t="shared" si="5879"/>
        <v>SUL</v>
      </c>
      <c r="Y2181" s="361" t="str">
        <f t="shared" si="5880"/>
        <v>OESTE</v>
      </c>
      <c r="Z2181" s="361" t="str">
        <f t="shared" si="5881"/>
        <v>SUDOESTE</v>
      </c>
      <c r="AA2181" s="358">
        <f t="shared" si="5884"/>
        <v>9.2558340622115723E-2</v>
      </c>
      <c r="AB2181" s="359">
        <f t="shared" si="5885"/>
        <v>5.3108037479836216</v>
      </c>
      <c r="AC2181" s="360"/>
    </row>
    <row r="2182" spans="1:29" ht="17.25" customHeight="1" x14ac:dyDescent="0.25">
      <c r="A2182" s="415" t="str">
        <f t="shared" si="5695"/>
        <v>MS 502 A</v>
      </c>
      <c r="B2182" s="661">
        <f t="shared" si="5868"/>
        <v>8</v>
      </c>
      <c r="C2182" s="661" t="str">
        <f t="shared" si="5869"/>
        <v>MS 502 A-8</v>
      </c>
      <c r="D2182" s="346"/>
      <c r="E2182" s="347"/>
      <c r="F2182" s="348"/>
      <c r="G2182" s="348"/>
      <c r="H2182" s="355">
        <f t="shared" si="5886"/>
        <v>0</v>
      </c>
      <c r="I2182" s="356">
        <f t="shared" si="5887"/>
        <v>719263642.18302071</v>
      </c>
      <c r="J2182" s="356">
        <f t="shared" si="5888"/>
        <v>0</v>
      </c>
      <c r="K2182" s="356">
        <f t="shared" si="5889"/>
        <v>-89439.4</v>
      </c>
      <c r="L2182" s="356" t="e">
        <f t="shared" si="5890"/>
        <v>#DIV/0!</v>
      </c>
      <c r="M2182" s="356" t="e">
        <f t="shared" si="5891"/>
        <v>#DIV/0!</v>
      </c>
      <c r="N2182" s="361" t="e">
        <f t="shared" si="5892"/>
        <v>#DIV/0!</v>
      </c>
      <c r="O2182" s="361" t="e">
        <f t="shared" si="5893"/>
        <v>#DIV/0!</v>
      </c>
      <c r="P2182" s="361" t="e">
        <f t="shared" si="5878"/>
        <v>#DIV/0!</v>
      </c>
      <c r="Q2182" s="361" t="e">
        <f t="shared" si="5883"/>
        <v>#DIV/0!</v>
      </c>
      <c r="R2182" s="625"/>
      <c r="S2182" s="625"/>
      <c r="T2182" s="625"/>
      <c r="U2182" s="625"/>
      <c r="V2182" s="356">
        <f t="shared" si="5894"/>
        <v>-716176032.52999997</v>
      </c>
      <c r="W2182" s="356">
        <f t="shared" si="5895"/>
        <v>-66573849.190000005</v>
      </c>
      <c r="X2182" s="361" t="str">
        <f t="shared" si="5879"/>
        <v>SUL</v>
      </c>
      <c r="Y2182" s="361" t="str">
        <f t="shared" si="5880"/>
        <v>OESTE</v>
      </c>
      <c r="Z2182" s="361" t="str">
        <f t="shared" si="5881"/>
        <v>SUDOESTE</v>
      </c>
      <c r="AA2182" s="358">
        <f t="shared" si="5884"/>
        <v>9.2558340622115723E-2</v>
      </c>
      <c r="AB2182" s="359">
        <f t="shared" si="5885"/>
        <v>5.3108037479836216</v>
      </c>
      <c r="AC2182" s="360"/>
    </row>
    <row r="2183" spans="1:29" ht="17.25" customHeight="1" x14ac:dyDescent="0.25">
      <c r="A2183" s="415" t="str">
        <f t="shared" si="5695"/>
        <v>MS 502 A</v>
      </c>
      <c r="B2183" s="661">
        <f t="shared" si="5868"/>
        <v>9</v>
      </c>
      <c r="C2183" s="661" t="str">
        <f t="shared" si="5869"/>
        <v>MS 502 A-9</v>
      </c>
      <c r="D2183" s="346"/>
      <c r="E2183" s="347"/>
      <c r="F2183" s="348"/>
      <c r="G2183" s="348"/>
      <c r="H2183" s="355">
        <f t="shared" si="5886"/>
        <v>0</v>
      </c>
      <c r="I2183" s="356">
        <f t="shared" si="5887"/>
        <v>719263642.18302071</v>
      </c>
      <c r="J2183" s="356">
        <f t="shared" si="5888"/>
        <v>0</v>
      </c>
      <c r="K2183" s="356">
        <f t="shared" si="5889"/>
        <v>-89439.4</v>
      </c>
      <c r="L2183" s="356" t="e">
        <f t="shared" si="5890"/>
        <v>#DIV/0!</v>
      </c>
      <c r="M2183" s="356" t="e">
        <f t="shared" si="5891"/>
        <v>#DIV/0!</v>
      </c>
      <c r="N2183" s="361" t="e">
        <f t="shared" si="5892"/>
        <v>#DIV/0!</v>
      </c>
      <c r="O2183" s="361" t="e">
        <f t="shared" si="5893"/>
        <v>#DIV/0!</v>
      </c>
      <c r="P2183" s="361" t="e">
        <f t="shared" si="5878"/>
        <v>#DIV/0!</v>
      </c>
      <c r="Q2183" s="361" t="e">
        <f t="shared" si="5883"/>
        <v>#DIV/0!</v>
      </c>
      <c r="R2183" s="625"/>
      <c r="S2183" s="625"/>
      <c r="T2183" s="625"/>
      <c r="U2183" s="625"/>
      <c r="V2183" s="356">
        <f t="shared" si="5894"/>
        <v>-716176032.52999997</v>
      </c>
      <c r="W2183" s="356">
        <f t="shared" si="5895"/>
        <v>-66573849.190000005</v>
      </c>
      <c r="X2183" s="361" t="str">
        <f t="shared" si="5879"/>
        <v>SUL</v>
      </c>
      <c r="Y2183" s="361" t="str">
        <f t="shared" si="5880"/>
        <v>OESTE</v>
      </c>
      <c r="Z2183" s="361" t="str">
        <f t="shared" si="5881"/>
        <v>SUDOESTE</v>
      </c>
      <c r="AA2183" s="358">
        <f t="shared" si="5884"/>
        <v>9.2558340622115723E-2</v>
      </c>
      <c r="AB2183" s="359">
        <f t="shared" si="5885"/>
        <v>5.3108037479836216</v>
      </c>
      <c r="AC2183" s="360"/>
    </row>
    <row r="2184" spans="1:29" ht="17.25" customHeight="1" x14ac:dyDescent="0.25">
      <c r="A2184" s="415" t="str">
        <f t="shared" si="5695"/>
        <v>MS 502 A</v>
      </c>
      <c r="B2184" s="661">
        <f t="shared" si="5868"/>
        <v>10</v>
      </c>
      <c r="C2184" s="661" t="str">
        <f t="shared" si="5869"/>
        <v>MS 502 A-10</v>
      </c>
      <c r="D2184" s="346"/>
      <c r="E2184" s="347"/>
      <c r="F2184" s="348"/>
      <c r="G2184" s="348"/>
      <c r="H2184" s="355">
        <f t="shared" si="5886"/>
        <v>0</v>
      </c>
      <c r="I2184" s="356">
        <f t="shared" si="5887"/>
        <v>719263642.18302071</v>
      </c>
      <c r="J2184" s="356">
        <f t="shared" si="5888"/>
        <v>0</v>
      </c>
      <c r="K2184" s="356">
        <f t="shared" si="5889"/>
        <v>-89439.4</v>
      </c>
      <c r="L2184" s="356" t="e">
        <f t="shared" si="5890"/>
        <v>#DIV/0!</v>
      </c>
      <c r="M2184" s="356" t="e">
        <f t="shared" si="5891"/>
        <v>#DIV/0!</v>
      </c>
      <c r="N2184" s="361" t="e">
        <f t="shared" si="5892"/>
        <v>#DIV/0!</v>
      </c>
      <c r="O2184" s="361" t="e">
        <f t="shared" si="5893"/>
        <v>#DIV/0!</v>
      </c>
      <c r="P2184" s="361" t="e">
        <f t="shared" si="5878"/>
        <v>#DIV/0!</v>
      </c>
      <c r="Q2184" s="361" t="e">
        <f t="shared" si="5883"/>
        <v>#DIV/0!</v>
      </c>
      <c r="R2184" s="625"/>
      <c r="S2184" s="625"/>
      <c r="T2184" s="625"/>
      <c r="U2184" s="625"/>
      <c r="V2184" s="356">
        <f t="shared" si="5894"/>
        <v>-716176032.52999997</v>
      </c>
      <c r="W2184" s="356">
        <f t="shared" si="5895"/>
        <v>-66573849.190000005</v>
      </c>
      <c r="X2184" s="361" t="str">
        <f t="shared" si="5879"/>
        <v>SUL</v>
      </c>
      <c r="Y2184" s="361" t="str">
        <f t="shared" si="5880"/>
        <v>OESTE</v>
      </c>
      <c r="Z2184" s="361" t="str">
        <f t="shared" si="5881"/>
        <v>SUDOESTE</v>
      </c>
      <c r="AA2184" s="358">
        <f t="shared" si="5884"/>
        <v>9.2558340622115723E-2</v>
      </c>
      <c r="AB2184" s="359">
        <f t="shared" si="5885"/>
        <v>5.3108037479836216</v>
      </c>
      <c r="AC2184" s="360"/>
    </row>
    <row r="2185" spans="1:29" ht="17.25" customHeight="1" x14ac:dyDescent="0.25">
      <c r="A2185" s="415" t="str">
        <f t="shared" si="5695"/>
        <v>MS 502 A</v>
      </c>
      <c r="B2185" s="661">
        <f t="shared" si="5868"/>
        <v>11</v>
      </c>
      <c r="C2185" s="661" t="str">
        <f t="shared" si="5869"/>
        <v>MS 502 A-11</v>
      </c>
      <c r="D2185" s="346"/>
      <c r="E2185" s="347"/>
      <c r="F2185" s="348"/>
      <c r="G2185" s="348"/>
      <c r="H2185" s="355">
        <f t="shared" si="5886"/>
        <v>0</v>
      </c>
      <c r="I2185" s="356">
        <f t="shared" si="5887"/>
        <v>719263642.18302071</v>
      </c>
      <c r="J2185" s="356">
        <f t="shared" si="5888"/>
        <v>0</v>
      </c>
      <c r="K2185" s="356">
        <f t="shared" si="5889"/>
        <v>-89439.4</v>
      </c>
      <c r="L2185" s="356" t="e">
        <f t="shared" si="5890"/>
        <v>#DIV/0!</v>
      </c>
      <c r="M2185" s="356" t="e">
        <f t="shared" si="5891"/>
        <v>#DIV/0!</v>
      </c>
      <c r="N2185" s="361" t="e">
        <f t="shared" si="5892"/>
        <v>#DIV/0!</v>
      </c>
      <c r="O2185" s="361" t="e">
        <f t="shared" si="5893"/>
        <v>#DIV/0!</v>
      </c>
      <c r="P2185" s="361" t="e">
        <f t="shared" si="5878"/>
        <v>#DIV/0!</v>
      </c>
      <c r="Q2185" s="361" t="e">
        <f t="shared" si="5883"/>
        <v>#DIV/0!</v>
      </c>
      <c r="R2185" s="625"/>
      <c r="S2185" s="625"/>
      <c r="T2185" s="625"/>
      <c r="U2185" s="625"/>
      <c r="V2185" s="356">
        <f t="shared" si="5894"/>
        <v>-716176032.52999997</v>
      </c>
      <c r="W2185" s="356">
        <f t="shared" si="5895"/>
        <v>-66573849.190000005</v>
      </c>
      <c r="X2185" s="361" t="str">
        <f t="shared" si="5879"/>
        <v>SUL</v>
      </c>
      <c r="Y2185" s="361" t="str">
        <f t="shared" si="5880"/>
        <v>OESTE</v>
      </c>
      <c r="Z2185" s="361" t="str">
        <f t="shared" si="5881"/>
        <v>SUDOESTE</v>
      </c>
      <c r="AA2185" s="358">
        <f t="shared" si="5884"/>
        <v>9.2558340622115723E-2</v>
      </c>
      <c r="AB2185" s="359">
        <f t="shared" si="5885"/>
        <v>5.3108037479836216</v>
      </c>
      <c r="AC2185" s="360"/>
    </row>
    <row r="2186" spans="1:29" ht="17.25" customHeight="1" x14ac:dyDescent="0.25">
      <c r="A2186" s="415" t="str">
        <f t="shared" si="5695"/>
        <v>MS 502 A</v>
      </c>
      <c r="B2186" s="661">
        <f t="shared" si="5868"/>
        <v>12</v>
      </c>
      <c r="C2186" s="661" t="str">
        <f t="shared" si="5869"/>
        <v>MS 502 A-12</v>
      </c>
      <c r="D2186" s="346"/>
      <c r="E2186" s="347"/>
      <c r="F2186" s="348"/>
      <c r="G2186" s="348"/>
      <c r="H2186" s="355">
        <f t="shared" si="5886"/>
        <v>0</v>
      </c>
      <c r="I2186" s="356">
        <f t="shared" si="5887"/>
        <v>719263642.18302071</v>
      </c>
      <c r="J2186" s="356">
        <f t="shared" si="5888"/>
        <v>0</v>
      </c>
      <c r="K2186" s="356">
        <f t="shared" si="5889"/>
        <v>-89439.4</v>
      </c>
      <c r="L2186" s="356" t="e">
        <f t="shared" si="5890"/>
        <v>#DIV/0!</v>
      </c>
      <c r="M2186" s="356" t="e">
        <f t="shared" si="5891"/>
        <v>#DIV/0!</v>
      </c>
      <c r="N2186" s="361" t="e">
        <f t="shared" si="5892"/>
        <v>#DIV/0!</v>
      </c>
      <c r="O2186" s="361" t="e">
        <f t="shared" si="5893"/>
        <v>#DIV/0!</v>
      </c>
      <c r="P2186" s="361" t="e">
        <f t="shared" si="5878"/>
        <v>#DIV/0!</v>
      </c>
      <c r="Q2186" s="361" t="e">
        <f t="shared" si="5883"/>
        <v>#DIV/0!</v>
      </c>
      <c r="R2186" s="625"/>
      <c r="S2186" s="625"/>
      <c r="T2186" s="625"/>
      <c r="U2186" s="625"/>
      <c r="V2186" s="356">
        <f t="shared" si="5894"/>
        <v>-716176032.52999997</v>
      </c>
      <c r="W2186" s="356">
        <f t="shared" si="5895"/>
        <v>-66573849.190000005</v>
      </c>
      <c r="X2186" s="361" t="str">
        <f t="shared" si="5879"/>
        <v>SUL</v>
      </c>
      <c r="Y2186" s="361" t="str">
        <f t="shared" si="5880"/>
        <v>OESTE</v>
      </c>
      <c r="Z2186" s="361" t="str">
        <f t="shared" si="5881"/>
        <v>SUDOESTE</v>
      </c>
      <c r="AA2186" s="358">
        <f t="shared" si="5884"/>
        <v>9.2558340622115723E-2</v>
      </c>
      <c r="AB2186" s="359">
        <f t="shared" si="5885"/>
        <v>5.3108037479836216</v>
      </c>
      <c r="AC2186" s="360"/>
    </row>
    <row r="2187" spans="1:29" ht="17.25" customHeight="1" x14ac:dyDescent="0.25">
      <c r="A2187" s="415" t="str">
        <f t="shared" si="5695"/>
        <v>MS 502 A</v>
      </c>
      <c r="B2187" s="661">
        <f t="shared" si="5868"/>
        <v>13</v>
      </c>
      <c r="C2187" s="661" t="str">
        <f t="shared" si="5869"/>
        <v>MS 502 A-13</v>
      </c>
      <c r="D2187" s="346"/>
      <c r="E2187" s="347"/>
      <c r="F2187" s="348"/>
      <c r="G2187" s="348"/>
      <c r="H2187" s="355">
        <f t="shared" si="5886"/>
        <v>0</v>
      </c>
      <c r="I2187" s="356">
        <f t="shared" si="5887"/>
        <v>719263642.18302071</v>
      </c>
      <c r="J2187" s="356">
        <f t="shared" si="5888"/>
        <v>0</v>
      </c>
      <c r="K2187" s="356">
        <f t="shared" si="5889"/>
        <v>-89439.4</v>
      </c>
      <c r="L2187" s="356" t="e">
        <f t="shared" si="5890"/>
        <v>#DIV/0!</v>
      </c>
      <c r="M2187" s="356" t="e">
        <f t="shared" si="5891"/>
        <v>#DIV/0!</v>
      </c>
      <c r="N2187" s="361" t="e">
        <f t="shared" si="5892"/>
        <v>#DIV/0!</v>
      </c>
      <c r="O2187" s="361" t="e">
        <f t="shared" si="5893"/>
        <v>#DIV/0!</v>
      </c>
      <c r="P2187" s="361" t="e">
        <f t="shared" si="5878"/>
        <v>#DIV/0!</v>
      </c>
      <c r="Q2187" s="361" t="e">
        <f t="shared" si="5883"/>
        <v>#DIV/0!</v>
      </c>
      <c r="R2187" s="625"/>
      <c r="S2187" s="625"/>
      <c r="T2187" s="625"/>
      <c r="U2187" s="625"/>
      <c r="V2187" s="356">
        <f t="shared" si="5894"/>
        <v>-716176032.52999997</v>
      </c>
      <c r="W2187" s="356">
        <f t="shared" si="5895"/>
        <v>-66573849.190000005</v>
      </c>
      <c r="X2187" s="361" t="str">
        <f t="shared" si="5879"/>
        <v>SUL</v>
      </c>
      <c r="Y2187" s="361" t="str">
        <f t="shared" si="5880"/>
        <v>OESTE</v>
      </c>
      <c r="Z2187" s="361" t="str">
        <f t="shared" si="5881"/>
        <v>SUDOESTE</v>
      </c>
      <c r="AA2187" s="358">
        <f t="shared" si="5884"/>
        <v>9.2558340622115723E-2</v>
      </c>
      <c r="AB2187" s="359">
        <f t="shared" si="5885"/>
        <v>5.3108037479836216</v>
      </c>
      <c r="AC2187" s="360"/>
    </row>
    <row r="2188" spans="1:29" ht="17.25" customHeight="1" x14ac:dyDescent="0.25">
      <c r="A2188" s="415" t="str">
        <f t="shared" si="5695"/>
        <v>MS 502 A</v>
      </c>
      <c r="B2188" s="661">
        <f t="shared" si="5868"/>
        <v>14</v>
      </c>
      <c r="C2188" s="661" t="str">
        <f t="shared" si="5869"/>
        <v>MS 502 A-14</v>
      </c>
      <c r="D2188" s="346"/>
      <c r="E2188" s="347"/>
      <c r="F2188" s="348"/>
      <c r="G2188" s="348"/>
      <c r="H2188" s="355">
        <f t="shared" si="5886"/>
        <v>0</v>
      </c>
      <c r="I2188" s="356">
        <f t="shared" si="5887"/>
        <v>719263642.18302071</v>
      </c>
      <c r="J2188" s="356">
        <f t="shared" si="5888"/>
        <v>0</v>
      </c>
      <c r="K2188" s="356">
        <f t="shared" si="5889"/>
        <v>-89439.4</v>
      </c>
      <c r="L2188" s="356" t="e">
        <f t="shared" si="5890"/>
        <v>#DIV/0!</v>
      </c>
      <c r="M2188" s="356" t="e">
        <f t="shared" si="5891"/>
        <v>#DIV/0!</v>
      </c>
      <c r="N2188" s="361" t="e">
        <f t="shared" si="5892"/>
        <v>#DIV/0!</v>
      </c>
      <c r="O2188" s="361" t="e">
        <f t="shared" si="5893"/>
        <v>#DIV/0!</v>
      </c>
      <c r="P2188" s="361" t="e">
        <f t="shared" si="5878"/>
        <v>#DIV/0!</v>
      </c>
      <c r="Q2188" s="361" t="e">
        <f t="shared" si="5883"/>
        <v>#DIV/0!</v>
      </c>
      <c r="R2188" s="625"/>
      <c r="S2188" s="625"/>
      <c r="T2188" s="625"/>
      <c r="U2188" s="625"/>
      <c r="V2188" s="356">
        <f t="shared" si="5894"/>
        <v>-716176032.52999997</v>
      </c>
      <c r="W2188" s="356">
        <f t="shared" si="5895"/>
        <v>-66573849.190000005</v>
      </c>
      <c r="X2188" s="361" t="str">
        <f t="shared" si="5879"/>
        <v>SUL</v>
      </c>
      <c r="Y2188" s="361" t="str">
        <f t="shared" si="5880"/>
        <v>OESTE</v>
      </c>
      <c r="Z2188" s="361" t="str">
        <f t="shared" si="5881"/>
        <v>SUDOESTE</v>
      </c>
      <c r="AA2188" s="358">
        <f t="shared" si="5884"/>
        <v>9.2558340622115723E-2</v>
      </c>
      <c r="AB2188" s="359">
        <f t="shared" si="5885"/>
        <v>5.3108037479836216</v>
      </c>
      <c r="AC2188" s="360"/>
    </row>
    <row r="2189" spans="1:29" ht="17.25" customHeight="1" x14ac:dyDescent="0.25">
      <c r="A2189" s="415" t="str">
        <f t="shared" si="5695"/>
        <v>MS 502 A</v>
      </c>
      <c r="B2189" s="661">
        <f t="shared" si="5868"/>
        <v>15</v>
      </c>
      <c r="C2189" s="661" t="str">
        <f t="shared" si="5869"/>
        <v>MS 502 A-15</v>
      </c>
      <c r="D2189" s="346"/>
      <c r="E2189" s="347"/>
      <c r="F2189" s="348"/>
      <c r="G2189" s="348"/>
      <c r="H2189" s="355">
        <f t="shared" si="5886"/>
        <v>0</v>
      </c>
      <c r="I2189" s="356">
        <f t="shared" si="5887"/>
        <v>719263642.18302071</v>
      </c>
      <c r="J2189" s="356">
        <f t="shared" si="5888"/>
        <v>0</v>
      </c>
      <c r="K2189" s="356">
        <f t="shared" si="5889"/>
        <v>-89439.4</v>
      </c>
      <c r="L2189" s="356" t="e">
        <f t="shared" si="5890"/>
        <v>#DIV/0!</v>
      </c>
      <c r="M2189" s="356" t="e">
        <f t="shared" si="5891"/>
        <v>#DIV/0!</v>
      </c>
      <c r="N2189" s="361" t="e">
        <f t="shared" si="5892"/>
        <v>#DIV/0!</v>
      </c>
      <c r="O2189" s="361" t="e">
        <f t="shared" si="5893"/>
        <v>#DIV/0!</v>
      </c>
      <c r="P2189" s="361" t="e">
        <f t="shared" si="5878"/>
        <v>#DIV/0!</v>
      </c>
      <c r="Q2189" s="361" t="e">
        <f t="shared" si="5883"/>
        <v>#DIV/0!</v>
      </c>
      <c r="R2189" s="625"/>
      <c r="S2189" s="625"/>
      <c r="T2189" s="625"/>
      <c r="U2189" s="625"/>
      <c r="V2189" s="356">
        <f t="shared" si="5894"/>
        <v>-716176032.52999997</v>
      </c>
      <c r="W2189" s="356">
        <f t="shared" si="5895"/>
        <v>-66573849.190000005</v>
      </c>
      <c r="X2189" s="361" t="str">
        <f t="shared" si="5879"/>
        <v>SUL</v>
      </c>
      <c r="Y2189" s="361" t="str">
        <f t="shared" si="5880"/>
        <v>OESTE</v>
      </c>
      <c r="Z2189" s="361" t="str">
        <f t="shared" si="5881"/>
        <v>SUDOESTE</v>
      </c>
      <c r="AA2189" s="358">
        <f t="shared" si="5884"/>
        <v>9.2558340622115723E-2</v>
      </c>
      <c r="AB2189" s="359">
        <f t="shared" si="5885"/>
        <v>5.3108037479836216</v>
      </c>
      <c r="AC2189" s="360"/>
    </row>
    <row r="2190" spans="1:29" ht="17.25" customHeight="1" x14ac:dyDescent="0.25">
      <c r="A2190" s="415" t="str">
        <f t="shared" si="5695"/>
        <v>MS 502 A</v>
      </c>
      <c r="B2190" s="661">
        <f t="shared" si="5868"/>
        <v>16</v>
      </c>
      <c r="C2190" s="661" t="str">
        <f t="shared" si="5869"/>
        <v>MS 502 A-16</v>
      </c>
      <c r="D2190" s="346"/>
      <c r="E2190" s="347"/>
      <c r="F2190" s="348"/>
      <c r="G2190" s="348"/>
      <c r="H2190" s="355">
        <f t="shared" si="5886"/>
        <v>0</v>
      </c>
      <c r="I2190" s="356">
        <f t="shared" si="5887"/>
        <v>719263642.18302071</v>
      </c>
      <c r="J2190" s="356">
        <f t="shared" si="5888"/>
        <v>0</v>
      </c>
      <c r="K2190" s="356">
        <f t="shared" si="5889"/>
        <v>-89439.4</v>
      </c>
      <c r="L2190" s="356" t="e">
        <f t="shared" si="5890"/>
        <v>#DIV/0!</v>
      </c>
      <c r="M2190" s="356" t="e">
        <f t="shared" si="5891"/>
        <v>#DIV/0!</v>
      </c>
      <c r="N2190" s="361" t="e">
        <f t="shared" si="5892"/>
        <v>#DIV/0!</v>
      </c>
      <c r="O2190" s="361" t="e">
        <f t="shared" si="5893"/>
        <v>#DIV/0!</v>
      </c>
      <c r="P2190" s="361" t="e">
        <f t="shared" si="5878"/>
        <v>#DIV/0!</v>
      </c>
      <c r="Q2190" s="361" t="e">
        <f t="shared" si="5883"/>
        <v>#DIV/0!</v>
      </c>
      <c r="R2190" s="625"/>
      <c r="S2190" s="625"/>
      <c r="T2190" s="625"/>
      <c r="U2190" s="625"/>
      <c r="V2190" s="356">
        <f t="shared" si="5894"/>
        <v>-716176032.52999997</v>
      </c>
      <c r="W2190" s="356">
        <f t="shared" si="5895"/>
        <v>-66573849.190000005</v>
      </c>
      <c r="X2190" s="361" t="str">
        <f t="shared" si="5879"/>
        <v>SUL</v>
      </c>
      <c r="Y2190" s="361" t="str">
        <f t="shared" si="5880"/>
        <v>OESTE</v>
      </c>
      <c r="Z2190" s="361" t="str">
        <f t="shared" si="5881"/>
        <v>SUDOESTE</v>
      </c>
      <c r="AA2190" s="358">
        <f t="shared" si="5884"/>
        <v>9.2558340622115723E-2</v>
      </c>
      <c r="AB2190" s="359">
        <f t="shared" si="5885"/>
        <v>5.3108037479836216</v>
      </c>
      <c r="AC2190" s="360"/>
    </row>
    <row r="2191" spans="1:29" ht="17.25" customHeight="1" x14ac:dyDescent="0.25">
      <c r="A2191" s="415" t="str">
        <f t="shared" si="5695"/>
        <v>MS 502 A</v>
      </c>
      <c r="B2191" s="661">
        <f t="shared" si="5868"/>
        <v>17</v>
      </c>
      <c r="C2191" s="661" t="str">
        <f t="shared" si="5869"/>
        <v>MS 502 A-17</v>
      </c>
      <c r="D2191" s="346"/>
      <c r="E2191" s="347"/>
      <c r="F2191" s="348"/>
      <c r="G2191" s="348"/>
      <c r="H2191" s="355">
        <f t="shared" si="5886"/>
        <v>0</v>
      </c>
      <c r="I2191" s="356">
        <f t="shared" si="5887"/>
        <v>719263642.18302071</v>
      </c>
      <c r="J2191" s="356">
        <f t="shared" si="5888"/>
        <v>0</v>
      </c>
      <c r="K2191" s="356">
        <f t="shared" si="5889"/>
        <v>-89439.4</v>
      </c>
      <c r="L2191" s="356" t="e">
        <f t="shared" si="5890"/>
        <v>#DIV/0!</v>
      </c>
      <c r="M2191" s="356" t="e">
        <f t="shared" si="5891"/>
        <v>#DIV/0!</v>
      </c>
      <c r="N2191" s="361" t="e">
        <f t="shared" si="5892"/>
        <v>#DIV/0!</v>
      </c>
      <c r="O2191" s="361" t="e">
        <f t="shared" si="5893"/>
        <v>#DIV/0!</v>
      </c>
      <c r="P2191" s="361" t="e">
        <f t="shared" si="5878"/>
        <v>#DIV/0!</v>
      </c>
      <c r="Q2191" s="361" t="e">
        <f t="shared" si="5883"/>
        <v>#DIV/0!</v>
      </c>
      <c r="R2191" s="625"/>
      <c r="S2191" s="625"/>
      <c r="T2191" s="625"/>
      <c r="U2191" s="625"/>
      <c r="V2191" s="356">
        <f t="shared" si="5894"/>
        <v>-716176032.52999997</v>
      </c>
      <c r="W2191" s="356">
        <f t="shared" si="5895"/>
        <v>-66573849.190000005</v>
      </c>
      <c r="X2191" s="361" t="str">
        <f t="shared" si="5879"/>
        <v>SUL</v>
      </c>
      <c r="Y2191" s="361" t="str">
        <f t="shared" si="5880"/>
        <v>OESTE</v>
      </c>
      <c r="Z2191" s="361" t="str">
        <f t="shared" si="5881"/>
        <v>SUDOESTE</v>
      </c>
      <c r="AA2191" s="358">
        <f t="shared" si="5884"/>
        <v>9.2558340622115723E-2</v>
      </c>
      <c r="AB2191" s="359">
        <f t="shared" si="5885"/>
        <v>5.3108037479836216</v>
      </c>
      <c r="AC2191" s="360"/>
    </row>
    <row r="2192" spans="1:29" ht="17.25" customHeight="1" x14ac:dyDescent="0.25">
      <c r="A2192" s="415" t="str">
        <f t="shared" si="5695"/>
        <v>MS 502 A</v>
      </c>
      <c r="B2192" s="661">
        <f t="shared" si="5868"/>
        <v>18</v>
      </c>
      <c r="C2192" s="661" t="str">
        <f t="shared" si="5869"/>
        <v>MS 502 A-18</v>
      </c>
      <c r="D2192" s="346"/>
      <c r="E2192" s="347"/>
      <c r="F2192" s="348"/>
      <c r="G2192" s="348"/>
      <c r="H2192" s="355">
        <f t="shared" si="5886"/>
        <v>0</v>
      </c>
      <c r="I2192" s="356">
        <f t="shared" si="5887"/>
        <v>719263642.18302071</v>
      </c>
      <c r="J2192" s="356">
        <f t="shared" si="5888"/>
        <v>0</v>
      </c>
      <c r="K2192" s="356">
        <f t="shared" si="5889"/>
        <v>-89439.4</v>
      </c>
      <c r="L2192" s="356" t="e">
        <f t="shared" si="5890"/>
        <v>#DIV/0!</v>
      </c>
      <c r="M2192" s="356" t="e">
        <f t="shared" si="5891"/>
        <v>#DIV/0!</v>
      </c>
      <c r="N2192" s="361" t="e">
        <f t="shared" si="5892"/>
        <v>#DIV/0!</v>
      </c>
      <c r="O2192" s="361" t="e">
        <f t="shared" si="5893"/>
        <v>#DIV/0!</v>
      </c>
      <c r="P2192" s="361" t="e">
        <f t="shared" si="5878"/>
        <v>#DIV/0!</v>
      </c>
      <c r="Q2192" s="361" t="e">
        <f t="shared" si="5883"/>
        <v>#DIV/0!</v>
      </c>
      <c r="R2192" s="625"/>
      <c r="S2192" s="625"/>
      <c r="T2192" s="625"/>
      <c r="U2192" s="625"/>
      <c r="V2192" s="356">
        <f t="shared" ref="V2192:V2201" si="5896">(E2192-$E$2136)*100</f>
        <v>-716176012.68999994</v>
      </c>
      <c r="W2192" s="356">
        <f t="shared" ref="W2192:W2201" si="5897">(F2192-$F$2136)*100</f>
        <v>-66573853.280000001</v>
      </c>
      <c r="X2192" s="361" t="str">
        <f t="shared" si="5879"/>
        <v>SUL</v>
      </c>
      <c r="Y2192" s="361" t="str">
        <f t="shared" si="5880"/>
        <v>OESTE</v>
      </c>
      <c r="Z2192" s="361" t="str">
        <f t="shared" si="5881"/>
        <v>SUDOESTE</v>
      </c>
      <c r="AA2192" s="358">
        <f t="shared" si="5884"/>
        <v>9.2558346308486847E-2</v>
      </c>
      <c r="AB2192" s="359">
        <f t="shared" si="5885"/>
        <v>5.310804075193313</v>
      </c>
      <c r="AC2192" s="360"/>
    </row>
    <row r="2193" spans="1:29" ht="17.25" customHeight="1" x14ac:dyDescent="0.25">
      <c r="A2193" s="415" t="str">
        <f t="shared" si="5695"/>
        <v>MS 502 A</v>
      </c>
      <c r="B2193" s="661">
        <f t="shared" si="5868"/>
        <v>19</v>
      </c>
      <c r="C2193" s="661" t="str">
        <f t="shared" si="5869"/>
        <v>MS 502 A-19</v>
      </c>
      <c r="D2193" s="346"/>
      <c r="E2193" s="347"/>
      <c r="F2193" s="348"/>
      <c r="G2193" s="348"/>
      <c r="H2193" s="355">
        <f t="shared" si="5886"/>
        <v>0</v>
      </c>
      <c r="I2193" s="356">
        <f t="shared" si="5887"/>
        <v>719263642.18302071</v>
      </c>
      <c r="J2193" s="356">
        <f t="shared" si="5888"/>
        <v>0</v>
      </c>
      <c r="K2193" s="356">
        <f t="shared" si="5889"/>
        <v>-89439.4</v>
      </c>
      <c r="L2193" s="356" t="e">
        <f t="shared" si="5890"/>
        <v>#DIV/0!</v>
      </c>
      <c r="M2193" s="356" t="e">
        <f t="shared" si="5891"/>
        <v>#DIV/0!</v>
      </c>
      <c r="N2193" s="361" t="e">
        <f t="shared" si="5892"/>
        <v>#DIV/0!</v>
      </c>
      <c r="O2193" s="361" t="e">
        <f t="shared" si="5893"/>
        <v>#DIV/0!</v>
      </c>
      <c r="P2193" s="361" t="e">
        <f t="shared" si="5878"/>
        <v>#DIV/0!</v>
      </c>
      <c r="Q2193" s="361" t="e">
        <f t="shared" si="5883"/>
        <v>#DIV/0!</v>
      </c>
      <c r="R2193" s="625"/>
      <c r="S2193" s="625"/>
      <c r="T2193" s="625"/>
      <c r="U2193" s="625"/>
      <c r="V2193" s="356">
        <f t="shared" si="5896"/>
        <v>-716176012.68999994</v>
      </c>
      <c r="W2193" s="356">
        <f t="shared" si="5897"/>
        <v>-66573853.280000001</v>
      </c>
      <c r="X2193" s="361" t="str">
        <f t="shared" si="5879"/>
        <v>SUL</v>
      </c>
      <c r="Y2193" s="361" t="str">
        <f t="shared" si="5880"/>
        <v>OESTE</v>
      </c>
      <c r="Z2193" s="361" t="str">
        <f t="shared" si="5881"/>
        <v>SUDOESTE</v>
      </c>
      <c r="AA2193" s="358">
        <f t="shared" si="5884"/>
        <v>9.2558346308486847E-2</v>
      </c>
      <c r="AB2193" s="359">
        <f t="shared" si="5885"/>
        <v>5.310804075193313</v>
      </c>
      <c r="AC2193" s="360"/>
    </row>
    <row r="2194" spans="1:29" ht="17.25" customHeight="1" x14ac:dyDescent="0.25">
      <c r="A2194" s="415" t="str">
        <f t="shared" si="5695"/>
        <v>MS 502 A</v>
      </c>
      <c r="B2194" s="661">
        <f t="shared" si="5868"/>
        <v>20</v>
      </c>
      <c r="C2194" s="661" t="str">
        <f t="shared" si="5869"/>
        <v>MS 502 A-20</v>
      </c>
      <c r="D2194" s="346"/>
      <c r="E2194" s="347"/>
      <c r="F2194" s="348"/>
      <c r="G2194" s="348"/>
      <c r="H2194" s="355">
        <f t="shared" si="5886"/>
        <v>0</v>
      </c>
      <c r="I2194" s="356">
        <f t="shared" si="5887"/>
        <v>719263642.18302071</v>
      </c>
      <c r="J2194" s="356">
        <f t="shared" si="5888"/>
        <v>0</v>
      </c>
      <c r="K2194" s="356">
        <f t="shared" si="5889"/>
        <v>-89439.4</v>
      </c>
      <c r="L2194" s="356" t="e">
        <f t="shared" si="5890"/>
        <v>#DIV/0!</v>
      </c>
      <c r="M2194" s="356" t="e">
        <f t="shared" si="5891"/>
        <v>#DIV/0!</v>
      </c>
      <c r="N2194" s="361" t="e">
        <f t="shared" si="5892"/>
        <v>#DIV/0!</v>
      </c>
      <c r="O2194" s="361" t="e">
        <f t="shared" si="5893"/>
        <v>#DIV/0!</v>
      </c>
      <c r="P2194" s="361" t="e">
        <f t="shared" si="5878"/>
        <v>#DIV/0!</v>
      </c>
      <c r="Q2194" s="361" t="e">
        <f t="shared" si="5883"/>
        <v>#DIV/0!</v>
      </c>
      <c r="R2194" s="625"/>
      <c r="S2194" s="625"/>
      <c r="T2194" s="625"/>
      <c r="U2194" s="625"/>
      <c r="V2194" s="356">
        <f t="shared" si="5896"/>
        <v>-716176012.68999994</v>
      </c>
      <c r="W2194" s="356">
        <f t="shared" si="5897"/>
        <v>-66573853.280000001</v>
      </c>
      <c r="X2194" s="361" t="str">
        <f t="shared" si="5879"/>
        <v>SUL</v>
      </c>
      <c r="Y2194" s="361" t="str">
        <f t="shared" si="5880"/>
        <v>OESTE</v>
      </c>
      <c r="Z2194" s="361" t="str">
        <f t="shared" si="5881"/>
        <v>SUDOESTE</v>
      </c>
      <c r="AA2194" s="358">
        <f t="shared" si="5884"/>
        <v>9.2558346308486847E-2</v>
      </c>
      <c r="AB2194" s="359">
        <f t="shared" si="5885"/>
        <v>5.310804075193313</v>
      </c>
      <c r="AC2194" s="360"/>
    </row>
    <row r="2195" spans="1:29" ht="17.25" customHeight="1" x14ac:dyDescent="0.25">
      <c r="A2195" s="415" t="str">
        <f t="shared" si="5695"/>
        <v>MS 502 A</v>
      </c>
      <c r="B2195" s="661">
        <f t="shared" si="5868"/>
        <v>21</v>
      </c>
      <c r="C2195" s="661" t="str">
        <f t="shared" si="5869"/>
        <v>MS 502 A-21</v>
      </c>
      <c r="D2195" s="346"/>
      <c r="E2195" s="347"/>
      <c r="F2195" s="348"/>
      <c r="G2195" s="348"/>
      <c r="H2195" s="355">
        <f t="shared" si="5886"/>
        <v>0</v>
      </c>
      <c r="I2195" s="356">
        <f t="shared" si="5887"/>
        <v>719263642.18302071</v>
      </c>
      <c r="J2195" s="356">
        <f t="shared" si="5888"/>
        <v>0</v>
      </c>
      <c r="K2195" s="356">
        <f t="shared" si="5889"/>
        <v>-89439.4</v>
      </c>
      <c r="L2195" s="356" t="e">
        <f t="shared" si="5890"/>
        <v>#DIV/0!</v>
      </c>
      <c r="M2195" s="356" t="e">
        <f t="shared" si="5891"/>
        <v>#DIV/0!</v>
      </c>
      <c r="N2195" s="361" t="e">
        <f t="shared" si="5892"/>
        <v>#DIV/0!</v>
      </c>
      <c r="O2195" s="361" t="e">
        <f t="shared" si="5893"/>
        <v>#DIV/0!</v>
      </c>
      <c r="P2195" s="361" t="e">
        <f t="shared" si="5878"/>
        <v>#DIV/0!</v>
      </c>
      <c r="Q2195" s="361" t="e">
        <f t="shared" si="5883"/>
        <v>#DIV/0!</v>
      </c>
      <c r="R2195" s="625"/>
      <c r="S2195" s="625"/>
      <c r="T2195" s="625"/>
      <c r="U2195" s="625"/>
      <c r="V2195" s="356">
        <f t="shared" si="5896"/>
        <v>-716176012.68999994</v>
      </c>
      <c r="W2195" s="356">
        <f t="shared" si="5897"/>
        <v>-66573853.280000001</v>
      </c>
      <c r="X2195" s="361" t="str">
        <f t="shared" si="5879"/>
        <v>SUL</v>
      </c>
      <c r="Y2195" s="361" t="str">
        <f t="shared" si="5880"/>
        <v>OESTE</v>
      </c>
      <c r="Z2195" s="361" t="str">
        <f t="shared" si="5881"/>
        <v>SUDOESTE</v>
      </c>
      <c r="AA2195" s="358">
        <f t="shared" si="5884"/>
        <v>9.2558346308486847E-2</v>
      </c>
      <c r="AB2195" s="359">
        <f t="shared" si="5885"/>
        <v>5.310804075193313</v>
      </c>
      <c r="AC2195" s="360"/>
    </row>
    <row r="2196" spans="1:29" ht="17.25" customHeight="1" x14ac:dyDescent="0.25">
      <c r="A2196" s="415" t="str">
        <f t="shared" si="5695"/>
        <v>MS 502 A</v>
      </c>
      <c r="B2196" s="661">
        <f t="shared" si="5868"/>
        <v>22</v>
      </c>
      <c r="C2196" s="661" t="str">
        <f t="shared" si="5869"/>
        <v>MS 502 A-22</v>
      </c>
      <c r="D2196" s="346"/>
      <c r="E2196" s="347"/>
      <c r="F2196" s="348"/>
      <c r="G2196" s="348"/>
      <c r="H2196" s="355">
        <f t="shared" si="5886"/>
        <v>0</v>
      </c>
      <c r="I2196" s="356">
        <f t="shared" si="5887"/>
        <v>719263642.18302071</v>
      </c>
      <c r="J2196" s="356">
        <f t="shared" si="5888"/>
        <v>0</v>
      </c>
      <c r="K2196" s="356">
        <f t="shared" si="5889"/>
        <v>-89439.4</v>
      </c>
      <c r="L2196" s="356" t="e">
        <f t="shared" si="5890"/>
        <v>#DIV/0!</v>
      </c>
      <c r="M2196" s="356" t="e">
        <f t="shared" si="5891"/>
        <v>#DIV/0!</v>
      </c>
      <c r="N2196" s="361" t="e">
        <f t="shared" si="5892"/>
        <v>#DIV/0!</v>
      </c>
      <c r="O2196" s="361" t="e">
        <f t="shared" si="5893"/>
        <v>#DIV/0!</v>
      </c>
      <c r="P2196" s="361" t="e">
        <f t="shared" si="5878"/>
        <v>#DIV/0!</v>
      </c>
      <c r="Q2196" s="361" t="e">
        <f t="shared" si="5883"/>
        <v>#DIV/0!</v>
      </c>
      <c r="R2196" s="625"/>
      <c r="S2196" s="625"/>
      <c r="T2196" s="625"/>
      <c r="U2196" s="625"/>
      <c r="V2196" s="356">
        <f t="shared" si="5896"/>
        <v>-716176012.68999994</v>
      </c>
      <c r="W2196" s="356">
        <f t="shared" si="5897"/>
        <v>-66573853.280000001</v>
      </c>
      <c r="X2196" s="361" t="str">
        <f t="shared" si="5879"/>
        <v>SUL</v>
      </c>
      <c r="Y2196" s="361" t="str">
        <f t="shared" si="5880"/>
        <v>OESTE</v>
      </c>
      <c r="Z2196" s="361" t="str">
        <f t="shared" si="5881"/>
        <v>SUDOESTE</v>
      </c>
      <c r="AA2196" s="358">
        <f t="shared" si="5884"/>
        <v>9.2558346308486847E-2</v>
      </c>
      <c r="AB2196" s="359">
        <f t="shared" si="5885"/>
        <v>5.310804075193313</v>
      </c>
      <c r="AC2196" s="360"/>
    </row>
    <row r="2197" spans="1:29" ht="17.25" customHeight="1" x14ac:dyDescent="0.25">
      <c r="A2197" s="415" t="str">
        <f t="shared" si="5695"/>
        <v>MS 502 A</v>
      </c>
      <c r="B2197" s="661">
        <f t="shared" si="5868"/>
        <v>23</v>
      </c>
      <c r="C2197" s="661" t="str">
        <f t="shared" si="5869"/>
        <v>MS 502 A-23</v>
      </c>
      <c r="D2197" s="346"/>
      <c r="E2197" s="347"/>
      <c r="F2197" s="348"/>
      <c r="G2197" s="348"/>
      <c r="H2197" s="355">
        <f t="shared" si="5886"/>
        <v>0</v>
      </c>
      <c r="I2197" s="356">
        <f t="shared" si="5887"/>
        <v>719263642.18302071</v>
      </c>
      <c r="J2197" s="356">
        <f t="shared" si="5888"/>
        <v>0</v>
      </c>
      <c r="K2197" s="356">
        <f t="shared" si="5889"/>
        <v>-89439.4</v>
      </c>
      <c r="L2197" s="356" t="e">
        <f t="shared" si="5890"/>
        <v>#DIV/0!</v>
      </c>
      <c r="M2197" s="356" t="e">
        <f t="shared" si="5891"/>
        <v>#DIV/0!</v>
      </c>
      <c r="N2197" s="361" t="e">
        <f t="shared" si="5892"/>
        <v>#DIV/0!</v>
      </c>
      <c r="O2197" s="361" t="e">
        <f t="shared" si="5893"/>
        <v>#DIV/0!</v>
      </c>
      <c r="P2197" s="361" t="e">
        <f t="shared" si="5878"/>
        <v>#DIV/0!</v>
      </c>
      <c r="Q2197" s="361" t="e">
        <f t="shared" si="5883"/>
        <v>#DIV/0!</v>
      </c>
      <c r="R2197" s="625"/>
      <c r="S2197" s="625"/>
      <c r="T2197" s="625"/>
      <c r="U2197" s="625"/>
      <c r="V2197" s="356">
        <f t="shared" si="5896"/>
        <v>-716176012.68999994</v>
      </c>
      <c r="W2197" s="356">
        <f t="shared" si="5897"/>
        <v>-66573853.280000001</v>
      </c>
      <c r="X2197" s="361" t="str">
        <f t="shared" si="5879"/>
        <v>SUL</v>
      </c>
      <c r="Y2197" s="361" t="str">
        <f t="shared" si="5880"/>
        <v>OESTE</v>
      </c>
      <c r="Z2197" s="361" t="str">
        <f t="shared" si="5881"/>
        <v>SUDOESTE</v>
      </c>
      <c r="AA2197" s="358">
        <f t="shared" si="5884"/>
        <v>9.2558346308486847E-2</v>
      </c>
      <c r="AB2197" s="359">
        <f t="shared" si="5885"/>
        <v>5.310804075193313</v>
      </c>
      <c r="AC2197" s="360"/>
    </row>
    <row r="2198" spans="1:29" ht="17.25" customHeight="1" x14ac:dyDescent="0.25">
      <c r="A2198" s="415" t="str">
        <f t="shared" si="5695"/>
        <v>MS 502 A</v>
      </c>
      <c r="B2198" s="661">
        <f t="shared" si="5868"/>
        <v>24</v>
      </c>
      <c r="C2198" s="661" t="str">
        <f t="shared" si="5869"/>
        <v>MS 502 A-24</v>
      </c>
      <c r="D2198" s="346"/>
      <c r="E2198" s="347"/>
      <c r="F2198" s="348"/>
      <c r="G2198" s="348"/>
      <c r="H2198" s="355">
        <f t="shared" si="5886"/>
        <v>0</v>
      </c>
      <c r="I2198" s="356">
        <f t="shared" si="5887"/>
        <v>719263642.18302071</v>
      </c>
      <c r="J2198" s="356">
        <f t="shared" si="5888"/>
        <v>0</v>
      </c>
      <c r="K2198" s="356">
        <f t="shared" si="5889"/>
        <v>-89439.4</v>
      </c>
      <c r="L2198" s="356" t="e">
        <f t="shared" si="5890"/>
        <v>#DIV/0!</v>
      </c>
      <c r="M2198" s="356" t="e">
        <f t="shared" si="5891"/>
        <v>#DIV/0!</v>
      </c>
      <c r="N2198" s="361" t="e">
        <f t="shared" si="5892"/>
        <v>#DIV/0!</v>
      </c>
      <c r="O2198" s="361" t="e">
        <f t="shared" si="5893"/>
        <v>#DIV/0!</v>
      </c>
      <c r="P2198" s="361" t="e">
        <f t="shared" si="5878"/>
        <v>#DIV/0!</v>
      </c>
      <c r="Q2198" s="361" t="e">
        <f t="shared" si="5883"/>
        <v>#DIV/0!</v>
      </c>
      <c r="R2198" s="625"/>
      <c r="S2198" s="625"/>
      <c r="T2198" s="625"/>
      <c r="U2198" s="625"/>
      <c r="V2198" s="356">
        <f t="shared" si="5896"/>
        <v>-716176012.68999994</v>
      </c>
      <c r="W2198" s="356">
        <f t="shared" si="5897"/>
        <v>-66573853.280000001</v>
      </c>
      <c r="X2198" s="361" t="str">
        <f t="shared" si="5879"/>
        <v>SUL</v>
      </c>
      <c r="Y2198" s="361" t="str">
        <f t="shared" si="5880"/>
        <v>OESTE</v>
      </c>
      <c r="Z2198" s="361" t="str">
        <f t="shared" si="5881"/>
        <v>SUDOESTE</v>
      </c>
      <c r="AA2198" s="358">
        <f t="shared" si="5884"/>
        <v>9.2558346308486847E-2</v>
      </c>
      <c r="AB2198" s="359">
        <f t="shared" si="5885"/>
        <v>5.310804075193313</v>
      </c>
      <c r="AC2198" s="360"/>
    </row>
    <row r="2199" spans="1:29" ht="17.25" customHeight="1" x14ac:dyDescent="0.25">
      <c r="A2199" s="415" t="str">
        <f t="shared" si="5695"/>
        <v>MS 502 A</v>
      </c>
      <c r="B2199" s="661">
        <f t="shared" si="5868"/>
        <v>25</v>
      </c>
      <c r="C2199" s="661" t="str">
        <f t="shared" si="5869"/>
        <v>MS 502 A-25</v>
      </c>
      <c r="D2199" s="346"/>
      <c r="E2199" s="347"/>
      <c r="F2199" s="348"/>
      <c r="G2199" s="348"/>
      <c r="H2199" s="355">
        <f t="shared" si="5886"/>
        <v>0</v>
      </c>
      <c r="I2199" s="356">
        <f t="shared" si="5887"/>
        <v>719263642.18302071</v>
      </c>
      <c r="J2199" s="356">
        <f t="shared" si="5888"/>
        <v>0</v>
      </c>
      <c r="K2199" s="356">
        <f t="shared" si="5889"/>
        <v>-89439.4</v>
      </c>
      <c r="L2199" s="356" t="e">
        <f t="shared" si="5890"/>
        <v>#DIV/0!</v>
      </c>
      <c r="M2199" s="356" t="e">
        <f t="shared" si="5891"/>
        <v>#DIV/0!</v>
      </c>
      <c r="N2199" s="361" t="e">
        <f t="shared" si="5892"/>
        <v>#DIV/0!</v>
      </c>
      <c r="O2199" s="361" t="e">
        <f t="shared" si="5893"/>
        <v>#DIV/0!</v>
      </c>
      <c r="P2199" s="361" t="e">
        <f t="shared" si="5878"/>
        <v>#DIV/0!</v>
      </c>
      <c r="Q2199" s="361" t="e">
        <f t="shared" si="5883"/>
        <v>#DIV/0!</v>
      </c>
      <c r="R2199" s="625"/>
      <c r="S2199" s="625"/>
      <c r="T2199" s="625"/>
      <c r="U2199" s="625"/>
      <c r="V2199" s="356">
        <f t="shared" si="5896"/>
        <v>-716176012.68999994</v>
      </c>
      <c r="W2199" s="356">
        <f t="shared" si="5897"/>
        <v>-66573853.280000001</v>
      </c>
      <c r="X2199" s="361" t="str">
        <f t="shared" si="5879"/>
        <v>SUL</v>
      </c>
      <c r="Y2199" s="361" t="str">
        <f t="shared" si="5880"/>
        <v>OESTE</v>
      </c>
      <c r="Z2199" s="361" t="str">
        <f t="shared" si="5881"/>
        <v>SUDOESTE</v>
      </c>
      <c r="AA2199" s="358">
        <f t="shared" si="5884"/>
        <v>9.2558346308486847E-2</v>
      </c>
      <c r="AB2199" s="359">
        <f t="shared" si="5885"/>
        <v>5.310804075193313</v>
      </c>
      <c r="AC2199" s="360"/>
    </row>
    <row r="2200" spans="1:29" ht="17.25" customHeight="1" x14ac:dyDescent="0.25">
      <c r="A2200" s="415" t="str">
        <f t="shared" ref="A2200:A2201" si="5898">A2199</f>
        <v>MS 502 A</v>
      </c>
      <c r="B2200" s="661">
        <f t="shared" si="5868"/>
        <v>26</v>
      </c>
      <c r="C2200" s="661" t="str">
        <f t="shared" si="5869"/>
        <v>MS 502 A-26</v>
      </c>
      <c r="D2200" s="346"/>
      <c r="E2200" s="347"/>
      <c r="F2200" s="348"/>
      <c r="G2200" s="348"/>
      <c r="H2200" s="355">
        <f t="shared" si="5886"/>
        <v>0</v>
      </c>
      <c r="I2200" s="356">
        <f t="shared" si="5887"/>
        <v>719263642.18302071</v>
      </c>
      <c r="J2200" s="356">
        <f t="shared" si="5888"/>
        <v>0</v>
      </c>
      <c r="K2200" s="356">
        <f t="shared" si="5889"/>
        <v>-89439.4</v>
      </c>
      <c r="L2200" s="356" t="e">
        <f t="shared" si="5890"/>
        <v>#DIV/0!</v>
      </c>
      <c r="M2200" s="356" t="e">
        <f t="shared" si="5891"/>
        <v>#DIV/0!</v>
      </c>
      <c r="N2200" s="361" t="e">
        <f t="shared" si="5892"/>
        <v>#DIV/0!</v>
      </c>
      <c r="O2200" s="361" t="e">
        <f t="shared" si="5893"/>
        <v>#DIV/0!</v>
      </c>
      <c r="P2200" s="361" t="e">
        <f t="shared" si="5878"/>
        <v>#DIV/0!</v>
      </c>
      <c r="Q2200" s="361" t="e">
        <f t="shared" si="5883"/>
        <v>#DIV/0!</v>
      </c>
      <c r="R2200" s="625"/>
      <c r="S2200" s="625"/>
      <c r="T2200" s="625"/>
      <c r="U2200" s="625"/>
      <c r="V2200" s="356">
        <f t="shared" si="5896"/>
        <v>-716176012.68999994</v>
      </c>
      <c r="W2200" s="356">
        <f t="shared" si="5897"/>
        <v>-66573853.280000001</v>
      </c>
      <c r="X2200" s="361" t="str">
        <f t="shared" si="5879"/>
        <v>SUL</v>
      </c>
      <c r="Y2200" s="361" t="str">
        <f t="shared" si="5880"/>
        <v>OESTE</v>
      </c>
      <c r="Z2200" s="361" t="str">
        <f t="shared" si="5881"/>
        <v>SUDOESTE</v>
      </c>
      <c r="AA2200" s="358">
        <f t="shared" si="5884"/>
        <v>9.2558346308486847E-2</v>
      </c>
      <c r="AB2200" s="359">
        <f t="shared" si="5885"/>
        <v>5.310804075193313</v>
      </c>
      <c r="AC2200" s="360"/>
    </row>
    <row r="2201" spans="1:29" ht="17.25" customHeight="1" x14ac:dyDescent="0.25">
      <c r="A2201" s="415" t="str">
        <f t="shared" si="5898"/>
        <v>MS 502 A</v>
      </c>
      <c r="B2201" s="661">
        <f t="shared" si="5868"/>
        <v>27</v>
      </c>
      <c r="C2201" s="661" t="str">
        <f t="shared" si="5869"/>
        <v>MS 502 A-27</v>
      </c>
      <c r="D2201" s="346"/>
      <c r="E2201" s="347"/>
      <c r="F2201" s="348"/>
      <c r="G2201" s="348"/>
      <c r="H2201" s="355">
        <f t="shared" si="5886"/>
        <v>0</v>
      </c>
      <c r="I2201" s="356">
        <f t="shared" si="5887"/>
        <v>719263642.18302071</v>
      </c>
      <c r="J2201" s="356">
        <f t="shared" si="5888"/>
        <v>0</v>
      </c>
      <c r="K2201" s="356">
        <f t="shared" si="5889"/>
        <v>-89439.4</v>
      </c>
      <c r="L2201" s="356" t="e">
        <f t="shared" si="5890"/>
        <v>#DIV/0!</v>
      </c>
      <c r="M2201" s="356" t="e">
        <f t="shared" si="5891"/>
        <v>#DIV/0!</v>
      </c>
      <c r="N2201" s="361" t="e">
        <f t="shared" si="5892"/>
        <v>#DIV/0!</v>
      </c>
      <c r="O2201" s="361" t="e">
        <f t="shared" si="5893"/>
        <v>#DIV/0!</v>
      </c>
      <c r="P2201" s="361" t="e">
        <f t="shared" si="5878"/>
        <v>#DIV/0!</v>
      </c>
      <c r="Q2201" s="361" t="e">
        <f t="shared" si="5883"/>
        <v>#DIV/0!</v>
      </c>
      <c r="R2201" s="625"/>
      <c r="S2201" s="625"/>
      <c r="T2201" s="625"/>
      <c r="U2201" s="625"/>
      <c r="V2201" s="356">
        <f t="shared" si="5896"/>
        <v>-716176012.68999994</v>
      </c>
      <c r="W2201" s="356">
        <f t="shared" si="5897"/>
        <v>-66573853.280000001</v>
      </c>
      <c r="X2201" s="361" t="str">
        <f t="shared" si="5879"/>
        <v>SUL</v>
      </c>
      <c r="Y2201" s="361" t="str">
        <f t="shared" si="5880"/>
        <v>OESTE</v>
      </c>
      <c r="Z2201" s="361" t="str">
        <f t="shared" si="5881"/>
        <v>SUDOESTE</v>
      </c>
      <c r="AA2201" s="358">
        <f t="shared" si="5884"/>
        <v>9.2558346308486847E-2</v>
      </c>
      <c r="AB2201" s="359">
        <f t="shared" si="5885"/>
        <v>5.310804075193313</v>
      </c>
      <c r="AC2201" s="360"/>
    </row>
    <row r="2202" spans="1:29" ht="15" customHeight="1" x14ac:dyDescent="0.2">
      <c r="A2202" s="436"/>
      <c r="B2202" s="661">
        <f>IF(A2166=A2202,B2166+1,1)</f>
        <v>1</v>
      </c>
      <c r="C2202" s="661" t="str">
        <f t="shared" ref="C2202:C2247" si="5899">A2202&amp;"-"&amp;B2202</f>
        <v>-1</v>
      </c>
      <c r="D2202" s="428"/>
      <c r="E2202" s="429"/>
      <c r="F2202" s="430"/>
      <c r="G2202" s="430"/>
      <c r="H2202" s="437"/>
      <c r="I2202" s="437"/>
      <c r="J2202" s="437"/>
      <c r="K2202" s="437"/>
      <c r="L2202" s="437"/>
      <c r="M2202" s="437"/>
      <c r="N2202" s="437"/>
      <c r="O2202" s="437"/>
      <c r="P2202" s="437"/>
      <c r="Q2202" s="437"/>
      <c r="R2202" s="436"/>
      <c r="S2202" s="436"/>
      <c r="T2202" s="354"/>
      <c r="U2202" s="354"/>
      <c r="V2202" s="383"/>
      <c r="W2202" s="383"/>
      <c r="X2202" s="384"/>
      <c r="Y2202" s="384"/>
      <c r="Z2202" s="384"/>
      <c r="AA2202" s="437"/>
      <c r="AB2202" s="437"/>
      <c r="AC2202" s="386"/>
    </row>
    <row r="2203" spans="1:29" ht="17.25" customHeight="1" x14ac:dyDescent="0.2">
      <c r="A2203" s="415" t="s">
        <v>126</v>
      </c>
      <c r="B2203" s="661">
        <f t="shared" ref="B2203:B2247" si="5900">IF(A2202=A2203,B2202+1,1)</f>
        <v>1</v>
      </c>
      <c r="C2203" s="661" t="str">
        <f t="shared" si="5899"/>
        <v>MS 503-1</v>
      </c>
      <c r="D2203" s="346">
        <v>41887</v>
      </c>
      <c r="E2203" s="347">
        <v>7161807.8354000002</v>
      </c>
      <c r="F2203" s="348">
        <v>665817.01729999995</v>
      </c>
      <c r="G2203" s="348">
        <v>904.38199999999995</v>
      </c>
      <c r="H2203" s="349"/>
      <c r="I2203" s="349"/>
      <c r="J2203" s="349"/>
      <c r="K2203" s="349"/>
      <c r="L2203" s="349"/>
      <c r="M2203" s="349"/>
      <c r="N2203" s="349"/>
      <c r="O2203" s="349"/>
      <c r="P2203" s="349"/>
      <c r="Q2203" s="349"/>
      <c r="R2203" s="354"/>
      <c r="S2203" s="354"/>
      <c r="T2203" s="354"/>
      <c r="U2203" s="354"/>
      <c r="V2203" s="383"/>
      <c r="W2203" s="383"/>
      <c r="X2203" s="384"/>
      <c r="Y2203" s="384"/>
      <c r="Z2203" s="384"/>
      <c r="AA2203" s="383"/>
      <c r="AB2203" s="435"/>
      <c r="AC2203" s="386"/>
    </row>
    <row r="2204" spans="1:29" ht="17.25" customHeight="1" x14ac:dyDescent="0.25">
      <c r="A2204" s="415" t="str">
        <f>A2203</f>
        <v>MS 503</v>
      </c>
      <c r="B2204" s="661">
        <f t="shared" si="5900"/>
        <v>2</v>
      </c>
      <c r="C2204" s="661" t="str">
        <f t="shared" si="5899"/>
        <v>MS 503-2</v>
      </c>
      <c r="D2204" s="346">
        <v>41894</v>
      </c>
      <c r="E2204" s="347">
        <v>7161807.8201000001</v>
      </c>
      <c r="F2204" s="348">
        <v>665817.01159999997</v>
      </c>
      <c r="G2204" s="348">
        <v>904.36599999999999</v>
      </c>
      <c r="H2204" s="355">
        <f t="shared" ref="H2204" si="5901">SQRT((E2204-E2203)^2+(F2204-F2203)^2)*100</f>
        <v>1.6327277862926382</v>
      </c>
      <c r="I2204" s="356">
        <f>SQRT((E2204-$E$2203)^2+(F2204-$F$2203)^2)*100</f>
        <v>1.6327277862926382</v>
      </c>
      <c r="J2204" s="356">
        <f t="shared" ref="J2204" si="5902">(G2204-G2203)*100</f>
        <v>-1.5999999999962711</v>
      </c>
      <c r="K2204" s="356">
        <f>(G2204-$G$2203)*100</f>
        <v>-1.5999999999962711</v>
      </c>
      <c r="L2204" s="356">
        <f t="shared" ref="L2204" si="5903">H2204/(D2204-D2203)</f>
        <v>0.23324682661323401</v>
      </c>
      <c r="M2204" s="356">
        <f t="shared" ref="M2204" si="5904">ABS(J2204/(D2204-D2203))</f>
        <v>0.22857142857089588</v>
      </c>
      <c r="N2204" s="361" t="str">
        <f t="shared" ref="N2204" si="5905">IF(L2204&lt;=0.25,"OK",IF(AND(0.25&lt;L2204,L2204&lt;=1),"ATENÇÃO",IF(AND(1&lt;L2204,L2204&lt;=4),"ALERTA",IF(AND(4&lt;L2204,L2204&lt;=14),"INTERVENÇÃO","PARALISAÇÃO"))))</f>
        <v>OK</v>
      </c>
      <c r="O2204" s="361" t="str">
        <f t="shared" ref="O2204" si="5906">IF(M2204&lt;=0.25,"OK",IF(AND(0.25&lt;M2204,M2204&lt;=1),"ATENÇÃO",IF(AND(1&lt;M2204,M2204&lt;=4),"ALERTA",IF(AND(4&lt;M2204,M2204&lt;=14),"INTERVENÇÃO","PARALISAÇÃO"))))</f>
        <v>OK</v>
      </c>
      <c r="P2204" s="361" t="str">
        <f t="shared" ref="P2204" si="5907">IF(L2204&lt;=1,"COND. MIN.",IF(AND(1&lt;L2204, L2204&lt;=2),"ATENÇÃO",IF(AND(2&lt;L2204,L2204&lt;=5),"ALERTA","INTERVENÇÃO")))</f>
        <v>COND. MIN.</v>
      </c>
      <c r="Q2204" s="361" t="str">
        <f t="shared" ref="Q2204:Q2240" si="5908">IF(M2204&lt;=2,"COND. MIN.",IF(AND(2&lt;M2204, M2204&lt;=4),"ATENÇÃO",IF(AND(4&lt;M2204, M2204&lt;=10),"ALERTA","INTERVENÇÃO")))</f>
        <v>COND. MIN.</v>
      </c>
      <c r="R2204" s="625"/>
      <c r="S2204" s="625"/>
      <c r="T2204" s="625"/>
      <c r="U2204" s="625"/>
      <c r="V2204" s="356">
        <f t="shared" ref="V2204:V2240" si="5909">(E2204-$E$2203)*100</f>
        <v>-1.5300000086426735</v>
      </c>
      <c r="W2204" s="356">
        <f t="shared" ref="W2204:W2240" si="5910">(F2204-$F$2203)*100</f>
        <v>-0.56999999796971679</v>
      </c>
      <c r="X2204" s="361" t="str">
        <f t="shared" ref="X2204" si="5911">IF(V2204&gt;0,"NORTE","SUL")</f>
        <v>SUL</v>
      </c>
      <c r="Y2204" s="361" t="str">
        <f t="shared" ref="Y2204" si="5912">IF(W2204&gt;0,"LESTE","OESTE")</f>
        <v>OESTE</v>
      </c>
      <c r="Z2204" s="361" t="str">
        <f t="shared" ref="Z2204" si="5913">IF(AND(X2204="SUL", Y2204="LESTE"),"SUDESTE", IF(AND(X2204="SUL", Y2204="OESTE"), "SUDOESTE", IF(AND(X2204="NORTE", Y2204="LESTE"), "NORDESTE", "NOROESTE")))</f>
        <v>SUDOESTE</v>
      </c>
      <c r="AA2204" s="358">
        <f t="shared" ref="AA2204:AA2240" si="5914">ABS(ROUND(W2204,2)/ROUND(I2204,2))</f>
        <v>0.34969325153374231</v>
      </c>
      <c r="AB2204" s="359">
        <f t="shared" ref="AB2204" si="5915">DEGREES(ASIN(AA2204))</f>
        <v>20.468554161006093</v>
      </c>
      <c r="AC2204" s="360"/>
    </row>
    <row r="2205" spans="1:29" ht="17.25" customHeight="1" x14ac:dyDescent="0.25">
      <c r="A2205" s="415" t="str">
        <f t="shared" ref="A2205:A2273" si="5916">A2204</f>
        <v>MS 503</v>
      </c>
      <c r="B2205" s="661">
        <f t="shared" si="5900"/>
        <v>3</v>
      </c>
      <c r="C2205" s="661" t="str">
        <f t="shared" si="5899"/>
        <v>MS 503-3</v>
      </c>
      <c r="D2205" s="346">
        <v>41901</v>
      </c>
      <c r="E2205" s="347">
        <v>7161807.8219999997</v>
      </c>
      <c r="F2205" s="348">
        <v>665817.00710000005</v>
      </c>
      <c r="G2205" s="348">
        <v>904.34100000000001</v>
      </c>
      <c r="H2205" s="355">
        <f t="shared" ref="H2205" si="5917">SQRT((E2205-E2204)^2+(F2205-F2204)^2)*100</f>
        <v>0.48846696568480275</v>
      </c>
      <c r="I2205" s="356">
        <f>SQRT((E2205-$E$2203)^2+(F2205-$F$2203)^2)*100</f>
        <v>1.6840427902706665</v>
      </c>
      <c r="J2205" s="356">
        <f t="shared" ref="J2205" si="5918">(G2205-G2204)*100</f>
        <v>-2.4999999999977263</v>
      </c>
      <c r="K2205" s="356">
        <f>(G2205-$G$2203)*100</f>
        <v>-4.0999999999939973</v>
      </c>
      <c r="L2205" s="356">
        <f t="shared" ref="L2205" si="5919">H2205/(D2205-D2204)</f>
        <v>6.9780995097828966E-2</v>
      </c>
      <c r="M2205" s="356">
        <f t="shared" ref="M2205" si="5920">ABS(J2205/(D2205-D2204))</f>
        <v>0.3571428571425323</v>
      </c>
      <c r="N2205" s="361" t="str">
        <f t="shared" ref="N2205:N2240" si="5921">IF(L2205&lt;=0.25,"OK",IF(AND(0.25&lt;L2205,L2205&lt;=1),"ATENÇÃO",IF(AND(1&lt;L2205,L2205&lt;=4),"ALERTA",IF(AND(4&lt;L2205,L2205&lt;=14),"INTERVENÇÃO","PARALISAÇÃO"))))</f>
        <v>OK</v>
      </c>
      <c r="O2205" s="361" t="str">
        <f t="shared" ref="O2205:O2240" si="5922">IF(M2205&lt;=0.25,"OK",IF(AND(0.25&lt;M2205,M2205&lt;=1),"ATENÇÃO",IF(AND(1&lt;M2205,M2205&lt;=4),"ALERTA",IF(AND(4&lt;M2205,M2205&lt;=14),"INTERVENÇÃO","PARALISAÇÃO"))))</f>
        <v>ATENÇÃO</v>
      </c>
      <c r="P2205" s="361" t="str">
        <f t="shared" ref="P2205:P2240" si="5923">IF(L2205&lt;=1,"COND. MIN.",IF(AND(1&lt;L2205, L2205&lt;=2),"ATENÇÃO",IF(AND(2&lt;L2205,L2205&lt;=5),"ALERTA","INTERVENÇÃO")))</f>
        <v>COND. MIN.</v>
      </c>
      <c r="Q2205" s="361" t="str">
        <f t="shared" si="5908"/>
        <v>COND. MIN.</v>
      </c>
      <c r="R2205" s="625"/>
      <c r="S2205" s="625"/>
      <c r="T2205" s="625"/>
      <c r="U2205" s="625"/>
      <c r="V2205" s="356">
        <f t="shared" si="5909"/>
        <v>-1.3400000520050526</v>
      </c>
      <c r="W2205" s="356">
        <f t="shared" si="5910"/>
        <v>-1.0199999902397394</v>
      </c>
      <c r="X2205" s="361" t="str">
        <f t="shared" ref="X2205" si="5924">IF(V2205&gt;0,"NORTE","SUL")</f>
        <v>SUL</v>
      </c>
      <c r="Y2205" s="361" t="str">
        <f t="shared" ref="Y2205" si="5925">IF(W2205&gt;0,"LESTE","OESTE")</f>
        <v>OESTE</v>
      </c>
      <c r="Z2205" s="361" t="str">
        <f t="shared" ref="Z2205" si="5926">IF(AND(X2205="SUL", Y2205="LESTE"),"SUDESTE", IF(AND(X2205="SUL", Y2205="OESTE"), "SUDOESTE", IF(AND(X2205="NORTE", Y2205="LESTE"), "NORDESTE", "NOROESTE")))</f>
        <v>SUDOESTE</v>
      </c>
      <c r="AA2205" s="358">
        <f t="shared" si="5914"/>
        <v>0.60714285714285721</v>
      </c>
      <c r="AB2205" s="359">
        <f t="shared" ref="AB2205" si="5927">DEGREES(ASIN(AA2205))</f>
        <v>37.38319841786489</v>
      </c>
      <c r="AC2205" s="360"/>
    </row>
    <row r="2206" spans="1:29" ht="17.25" customHeight="1" x14ac:dyDescent="0.25">
      <c r="A2206" s="415" t="str">
        <f t="shared" si="5916"/>
        <v>MS 503</v>
      </c>
      <c r="B2206" s="661">
        <f t="shared" si="5900"/>
        <v>4</v>
      </c>
      <c r="C2206" s="661" t="str">
        <f t="shared" si="5899"/>
        <v>MS 503-4</v>
      </c>
      <c r="D2206" s="346">
        <v>41908</v>
      </c>
      <c r="E2206" s="347">
        <v>7161807.8187999995</v>
      </c>
      <c r="F2206" s="348">
        <v>665817.00529999996</v>
      </c>
      <c r="G2206" s="348">
        <v>904.33299999999997</v>
      </c>
      <c r="H2206" s="355">
        <f t="shared" ref="H2206" si="5928">SQRT((E2206-E2205)^2+(F2206-F2205)^2)*100</f>
        <v>0.36715121245246235</v>
      </c>
      <c r="I2206" s="356">
        <f>SQRT((E2206-$E$2203)^2+(F2206-$F$2203)^2)*100</f>
        <v>2.0483164355666204</v>
      </c>
      <c r="J2206" s="356">
        <f t="shared" ref="J2206" si="5929">(G2206-G2205)*100</f>
        <v>-0.80000000000381988</v>
      </c>
      <c r="K2206" s="356">
        <f>(G2206-$G$2203)*100</f>
        <v>-4.8999999999978172</v>
      </c>
      <c r="L2206" s="356">
        <f t="shared" ref="L2206" si="5930">H2206/(D2206-D2205)</f>
        <v>5.2450173207494621E-2</v>
      </c>
      <c r="M2206" s="356">
        <f t="shared" ref="M2206" si="5931">ABS(J2206/(D2206-D2205))</f>
        <v>0.11428571428625998</v>
      </c>
      <c r="N2206" s="361" t="str">
        <f t="shared" si="5921"/>
        <v>OK</v>
      </c>
      <c r="O2206" s="361" t="str">
        <f t="shared" si="5922"/>
        <v>OK</v>
      </c>
      <c r="P2206" s="361" t="str">
        <f t="shared" si="5923"/>
        <v>COND. MIN.</v>
      </c>
      <c r="Q2206" s="361" t="str">
        <f t="shared" si="5908"/>
        <v>COND. MIN.</v>
      </c>
      <c r="R2206" s="625"/>
      <c r="S2206" s="625"/>
      <c r="T2206" s="625"/>
      <c r="U2206" s="625"/>
      <c r="V2206" s="356">
        <f t="shared" si="5909"/>
        <v>-1.660000067204237</v>
      </c>
      <c r="W2206" s="356">
        <f t="shared" si="5910"/>
        <v>-1.1999999987892807</v>
      </c>
      <c r="X2206" s="361" t="str">
        <f t="shared" ref="X2206" si="5932">IF(V2206&gt;0,"NORTE","SUL")</f>
        <v>SUL</v>
      </c>
      <c r="Y2206" s="361" t="str">
        <f t="shared" ref="Y2206" si="5933">IF(W2206&gt;0,"LESTE","OESTE")</f>
        <v>OESTE</v>
      </c>
      <c r="Z2206" s="361" t="str">
        <f t="shared" ref="Z2206" si="5934">IF(AND(X2206="SUL", Y2206="LESTE"),"SUDESTE", IF(AND(X2206="SUL", Y2206="OESTE"), "SUDOESTE", IF(AND(X2206="NORTE", Y2206="LESTE"), "NORDESTE", "NOROESTE")))</f>
        <v>SUDOESTE</v>
      </c>
      <c r="AA2206" s="358">
        <f t="shared" si="5914"/>
        <v>0.58536585365853666</v>
      </c>
      <c r="AB2206" s="359">
        <f t="shared" ref="AB2206" si="5935">DEGREES(ASIN(AA2206))</f>
        <v>35.828840100434604</v>
      </c>
      <c r="AC2206" s="360"/>
    </row>
    <row r="2207" spans="1:29" ht="17.25" customHeight="1" x14ac:dyDescent="0.25">
      <c r="A2207" s="415" t="str">
        <f t="shared" si="5916"/>
        <v>MS 503</v>
      </c>
      <c r="B2207" s="661">
        <f t="shared" si="5900"/>
        <v>5</v>
      </c>
      <c r="C2207" s="661" t="str">
        <f t="shared" si="5899"/>
        <v>MS 503-5</v>
      </c>
      <c r="D2207" s="346">
        <v>41915</v>
      </c>
      <c r="E2207" s="347">
        <v>7161807.8112000003</v>
      </c>
      <c r="F2207" s="348">
        <v>665817.00930000003</v>
      </c>
      <c r="G2207" s="348">
        <v>904.31200000000001</v>
      </c>
      <c r="H2207" s="355">
        <f t="shared" ref="H2207" si="5936">SQRT((E2207-E2206)^2+(F2207-F2206)^2)*100</f>
        <v>0.85883635449585605</v>
      </c>
      <c r="I2207" s="356">
        <f>SQRT((E2207-$E$2203)^2+(F2207-$F$2203)^2)*100</f>
        <v>2.5488036257867939</v>
      </c>
      <c r="J2207" s="356">
        <f t="shared" ref="J2207" si="5937">(G2207-G2206)*100</f>
        <v>-2.0999999999958163</v>
      </c>
      <c r="K2207" s="356">
        <f>(G2207-$G$2203)*100</f>
        <v>-6.9999999999936335</v>
      </c>
      <c r="L2207" s="356">
        <f t="shared" ref="L2207" si="5938">H2207/(D2207-D2206)</f>
        <v>0.12269090778512229</v>
      </c>
      <c r="M2207" s="356">
        <f t="shared" ref="M2207" si="5939">ABS(J2207/(D2207-D2206))</f>
        <v>0.29999999999940236</v>
      </c>
      <c r="N2207" s="361" t="str">
        <f t="shared" si="5921"/>
        <v>OK</v>
      </c>
      <c r="O2207" s="361" t="str">
        <f t="shared" si="5922"/>
        <v>ATENÇÃO</v>
      </c>
      <c r="P2207" s="361" t="str">
        <f t="shared" si="5923"/>
        <v>COND. MIN.</v>
      </c>
      <c r="Q2207" s="361" t="str">
        <f t="shared" si="5908"/>
        <v>COND. MIN.</v>
      </c>
      <c r="R2207" s="625"/>
      <c r="S2207" s="625"/>
      <c r="T2207" s="625"/>
      <c r="U2207" s="625"/>
      <c r="V2207" s="356">
        <f t="shared" si="5909"/>
        <v>-2.4199999868869781</v>
      </c>
      <c r="W2207" s="356">
        <f t="shared" si="5910"/>
        <v>-0.79999999143183231</v>
      </c>
      <c r="X2207" s="361" t="str">
        <f t="shared" ref="X2207" si="5940">IF(V2207&gt;0,"NORTE","SUL")</f>
        <v>SUL</v>
      </c>
      <c r="Y2207" s="361" t="str">
        <f t="shared" ref="Y2207" si="5941">IF(W2207&gt;0,"LESTE","OESTE")</f>
        <v>OESTE</v>
      </c>
      <c r="Z2207" s="361" t="str">
        <f t="shared" ref="Z2207" si="5942">IF(AND(X2207="SUL", Y2207="LESTE"),"SUDESTE", IF(AND(X2207="SUL", Y2207="OESTE"), "SUDOESTE", IF(AND(X2207="NORTE", Y2207="LESTE"), "NORDESTE", "NOROESTE")))</f>
        <v>SUDOESTE</v>
      </c>
      <c r="AA2207" s="358">
        <f t="shared" si="5914"/>
        <v>0.31372549019607848</v>
      </c>
      <c r="AB2207" s="359">
        <f t="shared" ref="AB2207" si="5943">DEGREES(ASIN(AA2207))</f>
        <v>18.283889940407395</v>
      </c>
      <c r="AC2207" s="360"/>
    </row>
    <row r="2208" spans="1:29" ht="17.25" customHeight="1" x14ac:dyDescent="0.25">
      <c r="A2208" s="415" t="str">
        <f t="shared" si="5916"/>
        <v>MS 503</v>
      </c>
      <c r="B2208" s="661">
        <f t="shared" si="5900"/>
        <v>6</v>
      </c>
      <c r="C2208" s="661" t="str">
        <f t="shared" si="5899"/>
        <v>MS 503-6</v>
      </c>
      <c r="D2208" s="346">
        <v>41922</v>
      </c>
      <c r="E2208" s="347">
        <v>7161807.8049999997</v>
      </c>
      <c r="F2208" s="348">
        <v>665817.0013</v>
      </c>
      <c r="G2208" s="348">
        <v>904.31500000000005</v>
      </c>
      <c r="H2208" s="355">
        <f t="shared" ref="H2208:H2211" si="5944">SQRT((E2208-E2207)^2+(F2208-F2207)^2)*100</f>
        <v>1.0121265161727202</v>
      </c>
      <c r="I2208" s="356">
        <f t="shared" ref="I2208:I2211" si="5945">SQRT((E2208-$E$2203)^2+(F2208-$F$2203)^2)*100</f>
        <v>3.4353457313751403</v>
      </c>
      <c r="J2208" s="356">
        <f t="shared" ref="J2208:J2211" si="5946">(G2208-G2207)*100</f>
        <v>0.30000000000427463</v>
      </c>
      <c r="K2208" s="356">
        <f t="shared" ref="K2208:K2211" si="5947">(G2208-$G$2203)*100</f>
        <v>-6.6999999999893589</v>
      </c>
      <c r="L2208" s="356">
        <f t="shared" ref="L2208:L2211" si="5948">H2208/(D2208-D2207)</f>
        <v>0.14458950231038861</v>
      </c>
      <c r="M2208" s="356">
        <f t="shared" ref="M2208:M2211" si="5949">ABS(J2208/(D2208-D2207))</f>
        <v>4.2857142857753515E-2</v>
      </c>
      <c r="N2208" s="361" t="str">
        <f t="shared" si="5921"/>
        <v>OK</v>
      </c>
      <c r="O2208" s="361" t="str">
        <f t="shared" si="5922"/>
        <v>OK</v>
      </c>
      <c r="P2208" s="361" t="str">
        <f t="shared" si="5923"/>
        <v>COND. MIN.</v>
      </c>
      <c r="Q2208" s="361" t="str">
        <f t="shared" si="5908"/>
        <v>COND. MIN.</v>
      </c>
      <c r="R2208" s="625"/>
      <c r="S2208" s="625"/>
      <c r="T2208" s="625"/>
      <c r="U2208" s="625"/>
      <c r="V2208" s="356">
        <f t="shared" si="5909"/>
        <v>-3.0400000512599945</v>
      </c>
      <c r="W2208" s="356">
        <f t="shared" si="5910"/>
        <v>-1.5999999945051968</v>
      </c>
      <c r="X2208" s="361" t="str">
        <f t="shared" ref="X2208:X2211" si="5950">IF(V2208&gt;0,"NORTE","SUL")</f>
        <v>SUL</v>
      </c>
      <c r="Y2208" s="361" t="str">
        <f t="shared" ref="Y2208:Y2211" si="5951">IF(W2208&gt;0,"LESTE","OESTE")</f>
        <v>OESTE</v>
      </c>
      <c r="Z2208" s="361" t="str">
        <f t="shared" ref="Z2208:Z2211" si="5952">IF(AND(X2208="SUL", Y2208="LESTE"),"SUDESTE", IF(AND(X2208="SUL", Y2208="OESTE"), "SUDOESTE", IF(AND(X2208="NORTE", Y2208="LESTE"), "NORDESTE", "NOROESTE")))</f>
        <v>SUDOESTE</v>
      </c>
      <c r="AA2208" s="358">
        <f t="shared" si="5914"/>
        <v>0.46511627906976749</v>
      </c>
      <c r="AB2208" s="359">
        <f t="shared" ref="AB2208:AB2211" si="5953">DEGREES(ASIN(AA2208))</f>
        <v>27.717747689609542</v>
      </c>
      <c r="AC2208" s="360"/>
    </row>
    <row r="2209" spans="1:29" ht="17.25" customHeight="1" x14ac:dyDescent="0.25">
      <c r="A2209" s="415" t="str">
        <f t="shared" si="5916"/>
        <v>MS 503</v>
      </c>
      <c r="B2209" s="661">
        <f t="shared" si="5900"/>
        <v>7</v>
      </c>
      <c r="C2209" s="661" t="str">
        <f t="shared" si="5899"/>
        <v>MS 503-7</v>
      </c>
      <c r="D2209" s="346">
        <v>41929</v>
      </c>
      <c r="E2209" s="347">
        <v>7161807.8092999998</v>
      </c>
      <c r="F2209" s="348">
        <v>665816.9841</v>
      </c>
      <c r="G2209" s="348">
        <v>904.27499999999998</v>
      </c>
      <c r="H2209" s="355">
        <f t="shared" si="5944"/>
        <v>1.7729354227561487</v>
      </c>
      <c r="I2209" s="356">
        <f t="shared" si="5945"/>
        <v>4.2230913033255355</v>
      </c>
      <c r="J2209" s="356">
        <f t="shared" si="5946"/>
        <v>-4.0000000000077307</v>
      </c>
      <c r="K2209" s="356">
        <f t="shared" si="5947"/>
        <v>-10.69999999999709</v>
      </c>
      <c r="L2209" s="356">
        <f t="shared" si="5948"/>
        <v>0.25327648896516408</v>
      </c>
      <c r="M2209" s="356">
        <f t="shared" si="5949"/>
        <v>0.57142857142967585</v>
      </c>
      <c r="N2209" s="361" t="str">
        <f t="shared" si="5921"/>
        <v>ATENÇÃO</v>
      </c>
      <c r="O2209" s="361" t="str">
        <f t="shared" si="5922"/>
        <v>ATENÇÃO</v>
      </c>
      <c r="P2209" s="361" t="str">
        <f t="shared" si="5923"/>
        <v>COND. MIN.</v>
      </c>
      <c r="Q2209" s="361" t="str">
        <f t="shared" si="5908"/>
        <v>COND. MIN.</v>
      </c>
      <c r="R2209" s="625"/>
      <c r="S2209" s="625"/>
      <c r="T2209" s="625"/>
      <c r="U2209" s="625"/>
      <c r="V2209" s="356">
        <f t="shared" si="5909"/>
        <v>-2.6100000366568565</v>
      </c>
      <c r="W2209" s="356">
        <f t="shared" si="5910"/>
        <v>-3.3199999947100878</v>
      </c>
      <c r="X2209" s="361" t="str">
        <f t="shared" si="5950"/>
        <v>SUL</v>
      </c>
      <c r="Y2209" s="361" t="str">
        <f t="shared" si="5951"/>
        <v>OESTE</v>
      </c>
      <c r="Z2209" s="361" t="str">
        <f t="shared" si="5952"/>
        <v>SUDOESTE</v>
      </c>
      <c r="AA2209" s="358">
        <f t="shared" si="5914"/>
        <v>0.78672985781990523</v>
      </c>
      <c r="AB2209" s="359">
        <f t="shared" si="5953"/>
        <v>51.880953217176661</v>
      </c>
      <c r="AC2209" s="360"/>
    </row>
    <row r="2210" spans="1:29" ht="17.25" customHeight="1" x14ac:dyDescent="0.25">
      <c r="A2210" s="415" t="str">
        <f t="shared" si="5916"/>
        <v>MS 503</v>
      </c>
      <c r="B2210" s="661">
        <f t="shared" si="5900"/>
        <v>8</v>
      </c>
      <c r="C2210" s="661" t="str">
        <f t="shared" si="5899"/>
        <v>MS 503-8</v>
      </c>
      <c r="D2210" s="346">
        <v>41936</v>
      </c>
      <c r="E2210" s="347">
        <v>7161807.8099999996</v>
      </c>
      <c r="F2210" s="348">
        <v>665816.98549999995</v>
      </c>
      <c r="G2210" s="348">
        <v>904.25900000000001</v>
      </c>
      <c r="H2210" s="355">
        <f t="shared" si="5944"/>
        <v>0.15652474243138215</v>
      </c>
      <c r="I2210" s="356">
        <f t="shared" si="5945"/>
        <v>4.0698894721206829</v>
      </c>
      <c r="J2210" s="356">
        <f t="shared" si="5946"/>
        <v>-1.5999999999962711</v>
      </c>
      <c r="K2210" s="356">
        <f t="shared" si="5947"/>
        <v>-12.299999999993361</v>
      </c>
      <c r="L2210" s="356">
        <f t="shared" si="5948"/>
        <v>2.2360677490197451E-2</v>
      </c>
      <c r="M2210" s="356">
        <f t="shared" si="5949"/>
        <v>0.22857142857089588</v>
      </c>
      <c r="N2210" s="361" t="str">
        <f t="shared" si="5921"/>
        <v>OK</v>
      </c>
      <c r="O2210" s="361" t="str">
        <f t="shared" si="5922"/>
        <v>OK</v>
      </c>
      <c r="P2210" s="361" t="str">
        <f t="shared" si="5923"/>
        <v>COND. MIN.</v>
      </c>
      <c r="Q2210" s="361" t="str">
        <f t="shared" si="5908"/>
        <v>COND. MIN.</v>
      </c>
      <c r="R2210" s="625"/>
      <c r="S2210" s="625"/>
      <c r="T2210" s="625"/>
      <c r="U2210" s="625"/>
      <c r="V2210" s="356">
        <f t="shared" si="5909"/>
        <v>-2.5400000624358654</v>
      </c>
      <c r="W2210" s="356">
        <f t="shared" si="5910"/>
        <v>-3.1799999997019768</v>
      </c>
      <c r="X2210" s="361" t="str">
        <f t="shared" si="5950"/>
        <v>SUL</v>
      </c>
      <c r="Y2210" s="361" t="str">
        <f t="shared" si="5951"/>
        <v>OESTE</v>
      </c>
      <c r="Z2210" s="361" t="str">
        <f t="shared" si="5952"/>
        <v>SUDOESTE</v>
      </c>
      <c r="AA2210" s="358">
        <f t="shared" si="5914"/>
        <v>0.78132678132678135</v>
      </c>
      <c r="AB2210" s="359">
        <f t="shared" si="5953"/>
        <v>51.382215278104823</v>
      </c>
      <c r="AC2210" s="360"/>
    </row>
    <row r="2211" spans="1:29" ht="17.25" customHeight="1" x14ac:dyDescent="0.25">
      <c r="A2211" s="415" t="str">
        <f t="shared" si="5916"/>
        <v>MS 503</v>
      </c>
      <c r="B2211" s="661">
        <f t="shared" si="5900"/>
        <v>9</v>
      </c>
      <c r="C2211" s="661" t="str">
        <f t="shared" si="5899"/>
        <v>MS 503-9</v>
      </c>
      <c r="D2211" s="346">
        <v>41943</v>
      </c>
      <c r="E2211" s="347">
        <v>7161807.8152000001</v>
      </c>
      <c r="F2211" s="348">
        <v>665816.98030000005</v>
      </c>
      <c r="G2211" s="348">
        <v>904.25800000000004</v>
      </c>
      <c r="H2211" s="355">
        <f t="shared" si="5944"/>
        <v>0.73539107913140489</v>
      </c>
      <c r="I2211" s="356">
        <f t="shared" si="5945"/>
        <v>4.2154952236383183</v>
      </c>
      <c r="J2211" s="356">
        <f t="shared" si="5946"/>
        <v>-9.9999999997635314E-2</v>
      </c>
      <c r="K2211" s="356">
        <f t="shared" si="5947"/>
        <v>-12.399999999990996</v>
      </c>
      <c r="L2211" s="356">
        <f t="shared" si="5948"/>
        <v>0.10505586844734356</v>
      </c>
      <c r="M2211" s="356">
        <f t="shared" si="5949"/>
        <v>1.4285714285376474E-2</v>
      </c>
      <c r="N2211" s="361" t="str">
        <f t="shared" si="5921"/>
        <v>OK</v>
      </c>
      <c r="O2211" s="361" t="str">
        <f t="shared" si="5922"/>
        <v>OK</v>
      </c>
      <c r="P2211" s="361" t="str">
        <f t="shared" si="5923"/>
        <v>COND. MIN.</v>
      </c>
      <c r="Q2211" s="361" t="str">
        <f t="shared" si="5908"/>
        <v>COND. MIN.</v>
      </c>
      <c r="R2211" s="625"/>
      <c r="S2211" s="625"/>
      <c r="T2211" s="625"/>
      <c r="U2211" s="625"/>
      <c r="V2211" s="356">
        <f t="shared" si="5909"/>
        <v>-2.0200000144541264</v>
      </c>
      <c r="W2211" s="356">
        <f t="shared" si="5910"/>
        <v>-3.6999999894760549</v>
      </c>
      <c r="X2211" s="361" t="str">
        <f t="shared" si="5950"/>
        <v>SUL</v>
      </c>
      <c r="Y2211" s="361" t="str">
        <f t="shared" si="5951"/>
        <v>OESTE</v>
      </c>
      <c r="Z2211" s="361" t="str">
        <f t="shared" si="5952"/>
        <v>SUDOESTE</v>
      </c>
      <c r="AA2211" s="358">
        <f t="shared" si="5914"/>
        <v>0.87677725118483418</v>
      </c>
      <c r="AB2211" s="359">
        <f t="shared" si="5953"/>
        <v>61.256015638611714</v>
      </c>
      <c r="AC2211" s="360"/>
    </row>
    <row r="2212" spans="1:29" ht="17.25" customHeight="1" x14ac:dyDescent="0.2">
      <c r="A2212" s="415" t="str">
        <f t="shared" si="5916"/>
        <v>MS 503</v>
      </c>
      <c r="B2212" s="661">
        <f t="shared" si="5900"/>
        <v>10</v>
      </c>
      <c r="C2212" s="661" t="str">
        <f t="shared" si="5899"/>
        <v>MS 503-10</v>
      </c>
      <c r="D2212" s="363">
        <v>41950</v>
      </c>
      <c r="E2212" s="364">
        <v>7161807.8150000004</v>
      </c>
      <c r="F2212" s="365">
        <v>665816.9669</v>
      </c>
      <c r="G2212" s="365">
        <v>904.22900000000004</v>
      </c>
      <c r="H2212" s="355">
        <f t="shared" ref="H2212" si="5954">SQRT((E2212-E2211)^2+(F2212-F2211)^2)*100</f>
        <v>1.340149250351367</v>
      </c>
      <c r="I2212" s="356">
        <f t="shared" ref="I2212" si="5955">SQRT((E2212-$E$2203)^2+(F2212-$F$2203)^2)*100</f>
        <v>5.4372051523829095</v>
      </c>
      <c r="J2212" s="356">
        <f t="shared" ref="J2212" si="5956">(G2212-G2211)*100</f>
        <v>-2.8999999999996362</v>
      </c>
      <c r="K2212" s="356">
        <f t="shared" ref="K2212" si="5957">(G2212-$G$2203)*100</f>
        <v>-15.299999999990632</v>
      </c>
      <c r="L2212" s="356">
        <f t="shared" ref="L2212" si="5958">H2212/(D2212-D2211)</f>
        <v>0.19144989290733813</v>
      </c>
      <c r="M2212" s="356">
        <f t="shared" ref="M2212" si="5959">ABS(J2212/(D2212-D2211))</f>
        <v>0.4142857142856623</v>
      </c>
      <c r="N2212" s="361" t="str">
        <f t="shared" si="5921"/>
        <v>OK</v>
      </c>
      <c r="O2212" s="361" t="str">
        <f t="shared" si="5922"/>
        <v>ATENÇÃO</v>
      </c>
      <c r="P2212" s="361" t="str">
        <f t="shared" si="5923"/>
        <v>COND. MIN.</v>
      </c>
      <c r="Q2212" s="361" t="str">
        <f t="shared" si="5908"/>
        <v>COND. MIN.</v>
      </c>
      <c r="R2212" s="625"/>
      <c r="S2212" s="625"/>
      <c r="T2212" s="625"/>
      <c r="U2212" s="625"/>
      <c r="V2212" s="356">
        <f t="shared" si="5909"/>
        <v>-2.0399999804794788</v>
      </c>
      <c r="W2212" s="356">
        <f t="shared" si="5910"/>
        <v>-5.0399999949149787</v>
      </c>
      <c r="X2212" s="361" t="str">
        <f t="shared" ref="X2212" si="5960">IF(V2212&gt;0,"NORTE","SUL")</f>
        <v>SUL</v>
      </c>
      <c r="Y2212" s="361" t="str">
        <f t="shared" ref="Y2212" si="5961">IF(W2212&gt;0,"LESTE","OESTE")</f>
        <v>OESTE</v>
      </c>
      <c r="Z2212" s="361" t="str">
        <f t="shared" ref="Z2212" si="5962">IF(AND(X2212="SUL", Y2212="LESTE"),"SUDESTE", IF(AND(X2212="SUL", Y2212="OESTE"), "SUDOESTE", IF(AND(X2212="NORTE", Y2212="LESTE"), "NORDESTE", "NOROESTE")))</f>
        <v>SUDOESTE</v>
      </c>
      <c r="AA2212" s="358">
        <f t="shared" si="5914"/>
        <v>0.92647058823529405</v>
      </c>
      <c r="AB2212" s="359">
        <f t="shared" ref="AB2212" si="5963">DEGREES(ASIN(AA2212))</f>
        <v>67.891162274939248</v>
      </c>
      <c r="AC2212" s="360"/>
    </row>
    <row r="2213" spans="1:29" ht="17.25" customHeight="1" x14ac:dyDescent="0.2">
      <c r="A2213" s="415" t="str">
        <f t="shared" si="5916"/>
        <v>MS 503</v>
      </c>
      <c r="B2213" s="661">
        <f t="shared" si="5900"/>
        <v>11</v>
      </c>
      <c r="C2213" s="661" t="str">
        <f t="shared" si="5899"/>
        <v>MS 503-11</v>
      </c>
      <c r="D2213" s="363">
        <v>41957</v>
      </c>
      <c r="E2213" s="364">
        <v>7161807.8118000003</v>
      </c>
      <c r="F2213" s="365">
        <v>665816.95970000001</v>
      </c>
      <c r="G2213" s="365">
        <v>904.22699999999998</v>
      </c>
      <c r="H2213" s="355">
        <f t="shared" ref="H2213:H2217" si="5964">SQRT((E2213-E2212)^2+(F2213-F2212)^2)*100</f>
        <v>0.78790862965284025</v>
      </c>
      <c r="I2213" s="356">
        <f t="shared" ref="I2213:I2217" si="5965">SQRT((E2213-$E$2203)^2+(F2213-$F$2203)^2)*100</f>
        <v>6.2247248865034477</v>
      </c>
      <c r="J2213" s="356">
        <f t="shared" ref="J2213:J2217" si="5966">(G2213-G2212)*100</f>
        <v>-0.20000000000663931</v>
      </c>
      <c r="K2213" s="356">
        <f t="shared" ref="K2213:K2217" si="5967">(G2213-$G$2203)*100</f>
        <v>-15.499999999997272</v>
      </c>
      <c r="L2213" s="356">
        <f t="shared" ref="L2213:L2217" si="5968">H2213/(D2213-D2212)</f>
        <v>0.11255837566469147</v>
      </c>
      <c r="M2213" s="356">
        <f t="shared" ref="M2213:M2217" si="5969">ABS(J2213/(D2213-D2212))</f>
        <v>2.8571428572377044E-2</v>
      </c>
      <c r="N2213" s="361" t="str">
        <f t="shared" si="5921"/>
        <v>OK</v>
      </c>
      <c r="O2213" s="361" t="str">
        <f t="shared" si="5922"/>
        <v>OK</v>
      </c>
      <c r="P2213" s="361" t="str">
        <f t="shared" si="5923"/>
        <v>COND. MIN.</v>
      </c>
      <c r="Q2213" s="361" t="str">
        <f t="shared" si="5908"/>
        <v>COND. MIN.</v>
      </c>
      <c r="R2213" s="625"/>
      <c r="S2213" s="625"/>
      <c r="T2213" s="625"/>
      <c r="U2213" s="625"/>
      <c r="V2213" s="356">
        <f t="shared" si="5909"/>
        <v>-2.3599999956786633</v>
      </c>
      <c r="W2213" s="356">
        <f t="shared" si="5910"/>
        <v>-5.7599999941885471</v>
      </c>
      <c r="X2213" s="361" t="str">
        <f t="shared" ref="X2213:X2217" si="5970">IF(V2213&gt;0,"NORTE","SUL")</f>
        <v>SUL</v>
      </c>
      <c r="Y2213" s="361" t="str">
        <f t="shared" ref="Y2213:Y2217" si="5971">IF(W2213&gt;0,"LESTE","OESTE")</f>
        <v>OESTE</v>
      </c>
      <c r="Z2213" s="361" t="str">
        <f t="shared" ref="Z2213:Z2217" si="5972">IF(AND(X2213="SUL", Y2213="LESTE"),"SUDESTE", IF(AND(X2213="SUL", Y2213="OESTE"), "SUDOESTE", IF(AND(X2213="NORTE", Y2213="LESTE"), "NORDESTE", "NOROESTE")))</f>
        <v>SUDOESTE</v>
      </c>
      <c r="AA2213" s="358">
        <f t="shared" si="5914"/>
        <v>0.92604501607717038</v>
      </c>
      <c r="AB2213" s="359">
        <f t="shared" ref="AB2213:AB2217" si="5973">DEGREES(ASIN(AA2213))</f>
        <v>67.826465737599108</v>
      </c>
      <c r="AC2213" s="360"/>
    </row>
    <row r="2214" spans="1:29" ht="17.25" customHeight="1" x14ac:dyDescent="0.2">
      <c r="A2214" s="415" t="str">
        <f t="shared" si="5916"/>
        <v>MS 503</v>
      </c>
      <c r="B2214" s="661">
        <f t="shared" si="5900"/>
        <v>12</v>
      </c>
      <c r="C2214" s="661" t="str">
        <f t="shared" si="5899"/>
        <v>MS 503-12</v>
      </c>
      <c r="D2214" s="363">
        <v>41964</v>
      </c>
      <c r="E2214" s="364">
        <v>7161807.8057000004</v>
      </c>
      <c r="F2214" s="365">
        <v>665816.96640000003</v>
      </c>
      <c r="G2214" s="365">
        <v>904.21</v>
      </c>
      <c r="H2214" s="355">
        <f t="shared" si="5964"/>
        <v>0.90609049729171098</v>
      </c>
      <c r="I2214" s="356">
        <f t="shared" si="5965"/>
        <v>5.8931315798615387</v>
      </c>
      <c r="J2214" s="356">
        <f t="shared" si="5966"/>
        <v>-1.6999999999939064</v>
      </c>
      <c r="K2214" s="356">
        <f t="shared" si="5967"/>
        <v>-17.199999999991178</v>
      </c>
      <c r="L2214" s="356">
        <f t="shared" si="5968"/>
        <v>0.12944149961310156</v>
      </c>
      <c r="M2214" s="356">
        <f t="shared" si="5969"/>
        <v>0.24285714285627233</v>
      </c>
      <c r="N2214" s="361" t="str">
        <f t="shared" si="5921"/>
        <v>OK</v>
      </c>
      <c r="O2214" s="361" t="str">
        <f t="shared" si="5922"/>
        <v>OK</v>
      </c>
      <c r="P2214" s="361" t="str">
        <f t="shared" si="5923"/>
        <v>COND. MIN.</v>
      </c>
      <c r="Q2214" s="361" t="str">
        <f t="shared" si="5908"/>
        <v>COND. MIN.</v>
      </c>
      <c r="R2214" s="625"/>
      <c r="S2214" s="625"/>
      <c r="T2214" s="625"/>
      <c r="U2214" s="625"/>
      <c r="V2214" s="356">
        <f t="shared" si="5909"/>
        <v>-2.9699999839067459</v>
      </c>
      <c r="W2214" s="356">
        <f t="shared" si="5910"/>
        <v>-5.0899999914690852</v>
      </c>
      <c r="X2214" s="361" t="str">
        <f t="shared" si="5970"/>
        <v>SUL</v>
      </c>
      <c r="Y2214" s="361" t="str">
        <f t="shared" si="5971"/>
        <v>OESTE</v>
      </c>
      <c r="Z2214" s="361" t="str">
        <f t="shared" si="5972"/>
        <v>SUDOESTE</v>
      </c>
      <c r="AA2214" s="358">
        <f t="shared" si="5914"/>
        <v>0.86417657045840413</v>
      </c>
      <c r="AB2214" s="359">
        <f t="shared" si="5973"/>
        <v>59.7888129561046</v>
      </c>
      <c r="AC2214" s="360"/>
    </row>
    <row r="2215" spans="1:29" ht="17.25" customHeight="1" x14ac:dyDescent="0.2">
      <c r="A2215" s="415" t="str">
        <f t="shared" si="5916"/>
        <v>MS 503</v>
      </c>
      <c r="B2215" s="661">
        <f t="shared" si="5900"/>
        <v>13</v>
      </c>
      <c r="C2215" s="661" t="str">
        <f t="shared" si="5899"/>
        <v>MS 503-13</v>
      </c>
      <c r="D2215" s="363">
        <v>41971</v>
      </c>
      <c r="E2215" s="364">
        <v>7161807.8026000001</v>
      </c>
      <c r="F2215" s="365">
        <v>665816.96389999997</v>
      </c>
      <c r="G2215" s="365">
        <v>904.19399999999996</v>
      </c>
      <c r="H2215" s="355">
        <f t="shared" si="5964"/>
        <v>0.39824618388935568</v>
      </c>
      <c r="I2215" s="356">
        <f t="shared" si="5965"/>
        <v>6.2668971651937921</v>
      </c>
      <c r="J2215" s="356">
        <f t="shared" si="5966"/>
        <v>-1.6000000000076398</v>
      </c>
      <c r="K2215" s="356">
        <f t="shared" si="5967"/>
        <v>-18.799999999998818</v>
      </c>
      <c r="L2215" s="356">
        <f t="shared" si="5968"/>
        <v>5.6892311984193665E-2</v>
      </c>
      <c r="M2215" s="356">
        <f t="shared" si="5969"/>
        <v>0.22857142857251997</v>
      </c>
      <c r="N2215" s="361" t="str">
        <f t="shared" si="5921"/>
        <v>OK</v>
      </c>
      <c r="O2215" s="361" t="str">
        <f t="shared" si="5922"/>
        <v>OK</v>
      </c>
      <c r="P2215" s="361" t="str">
        <f t="shared" si="5923"/>
        <v>COND. MIN.</v>
      </c>
      <c r="Q2215" s="361" t="str">
        <f t="shared" si="5908"/>
        <v>COND. MIN.</v>
      </c>
      <c r="R2215" s="625"/>
      <c r="S2215" s="625"/>
      <c r="T2215" s="625"/>
      <c r="U2215" s="625"/>
      <c r="V2215" s="356">
        <f t="shared" si="5909"/>
        <v>-3.2800000160932541</v>
      </c>
      <c r="W2215" s="356">
        <f t="shared" si="5910"/>
        <v>-5.339999997522682</v>
      </c>
      <c r="X2215" s="361" t="str">
        <f t="shared" si="5970"/>
        <v>SUL</v>
      </c>
      <c r="Y2215" s="361" t="str">
        <f t="shared" si="5971"/>
        <v>OESTE</v>
      </c>
      <c r="Z2215" s="361" t="str">
        <f t="shared" si="5972"/>
        <v>SUDOESTE</v>
      </c>
      <c r="AA2215" s="358">
        <f t="shared" si="5914"/>
        <v>0.85167464114832536</v>
      </c>
      <c r="AB2215" s="359">
        <f t="shared" si="5973"/>
        <v>58.394282432243699</v>
      </c>
      <c r="AC2215" s="360"/>
    </row>
    <row r="2216" spans="1:29" ht="17.25" customHeight="1" x14ac:dyDescent="0.2">
      <c r="A2216" s="415" t="str">
        <f t="shared" si="5916"/>
        <v>MS 503</v>
      </c>
      <c r="B2216" s="661">
        <f t="shared" si="5900"/>
        <v>14</v>
      </c>
      <c r="C2216" s="661" t="str">
        <f t="shared" si="5899"/>
        <v>MS 503-14</v>
      </c>
      <c r="D2216" s="363">
        <v>41978</v>
      </c>
      <c r="E2216" s="364">
        <v>7161807.7977999998</v>
      </c>
      <c r="F2216" s="365">
        <v>665816.94169999997</v>
      </c>
      <c r="G2216" s="365">
        <v>904.17499999999995</v>
      </c>
      <c r="H2216" s="355">
        <f t="shared" si="5964"/>
        <v>2.2712991931632605</v>
      </c>
      <c r="I2216" s="356">
        <f t="shared" si="5965"/>
        <v>8.4434116484481425</v>
      </c>
      <c r="J2216" s="356">
        <f t="shared" si="5966"/>
        <v>-1.9000000000005457</v>
      </c>
      <c r="K2216" s="356">
        <f t="shared" si="5967"/>
        <v>-20.699999999999363</v>
      </c>
      <c r="L2216" s="356">
        <f t="shared" si="5968"/>
        <v>0.32447131330903722</v>
      </c>
      <c r="M2216" s="356">
        <f t="shared" si="5969"/>
        <v>0.2714285714286494</v>
      </c>
      <c r="N2216" s="361" t="str">
        <f t="shared" si="5921"/>
        <v>ATENÇÃO</v>
      </c>
      <c r="O2216" s="361" t="str">
        <f t="shared" si="5922"/>
        <v>ATENÇÃO</v>
      </c>
      <c r="P2216" s="361" t="str">
        <f t="shared" si="5923"/>
        <v>COND. MIN.</v>
      </c>
      <c r="Q2216" s="361" t="str">
        <f t="shared" si="5908"/>
        <v>COND. MIN.</v>
      </c>
      <c r="R2216" s="625"/>
      <c r="S2216" s="625"/>
      <c r="T2216" s="625"/>
      <c r="U2216" s="625"/>
      <c r="V2216" s="356">
        <f t="shared" si="5909"/>
        <v>-3.7600000388920307</v>
      </c>
      <c r="W2216" s="356">
        <f t="shared" si="5910"/>
        <v>-7.5599999981932342</v>
      </c>
      <c r="X2216" s="361" t="str">
        <f t="shared" si="5970"/>
        <v>SUL</v>
      </c>
      <c r="Y2216" s="361" t="str">
        <f t="shared" si="5971"/>
        <v>OESTE</v>
      </c>
      <c r="Z2216" s="361" t="str">
        <f t="shared" si="5972"/>
        <v>SUDOESTE</v>
      </c>
      <c r="AA2216" s="358">
        <f t="shared" si="5914"/>
        <v>0.89573459715639814</v>
      </c>
      <c r="AB2216" s="359">
        <f t="shared" si="5973"/>
        <v>63.602942922017334</v>
      </c>
      <c r="AC2216" s="360"/>
    </row>
    <row r="2217" spans="1:29" ht="17.25" customHeight="1" x14ac:dyDescent="0.2">
      <c r="A2217" s="415" t="str">
        <f t="shared" si="5916"/>
        <v>MS 503</v>
      </c>
      <c r="B2217" s="661">
        <f t="shared" si="5900"/>
        <v>15</v>
      </c>
      <c r="C2217" s="661" t="str">
        <f t="shared" si="5899"/>
        <v>MS 503-15</v>
      </c>
      <c r="D2217" s="363">
        <v>41985</v>
      </c>
      <c r="E2217" s="364">
        <v>7161807.8009000001</v>
      </c>
      <c r="F2217" s="365">
        <v>665816.93920000002</v>
      </c>
      <c r="G2217" s="365">
        <v>904.16800000000001</v>
      </c>
      <c r="H2217" s="355">
        <f t="shared" si="5964"/>
        <v>0.3982461765813558</v>
      </c>
      <c r="I2217" s="356">
        <f t="shared" si="5965"/>
        <v>8.5380676930300137</v>
      </c>
      <c r="J2217" s="356">
        <f t="shared" si="5966"/>
        <v>-0.69999999999481588</v>
      </c>
      <c r="K2217" s="356">
        <f t="shared" si="5967"/>
        <v>-21.399999999994179</v>
      </c>
      <c r="L2217" s="356">
        <f t="shared" si="5968"/>
        <v>5.6892310940193688E-2</v>
      </c>
      <c r="M2217" s="356">
        <f t="shared" si="5969"/>
        <v>9.9999999999259417E-2</v>
      </c>
      <c r="N2217" s="361" t="str">
        <f t="shared" si="5921"/>
        <v>OK</v>
      </c>
      <c r="O2217" s="361" t="str">
        <f t="shared" si="5922"/>
        <v>OK</v>
      </c>
      <c r="P2217" s="361" t="str">
        <f t="shared" si="5923"/>
        <v>COND. MIN.</v>
      </c>
      <c r="Q2217" s="361" t="str">
        <f t="shared" si="5908"/>
        <v>COND. MIN.</v>
      </c>
      <c r="R2217" s="625"/>
      <c r="S2217" s="625"/>
      <c r="T2217" s="625"/>
      <c r="U2217" s="625"/>
      <c r="V2217" s="356">
        <f t="shared" si="5909"/>
        <v>-3.4500000067055225</v>
      </c>
      <c r="W2217" s="356">
        <f t="shared" si="5910"/>
        <v>-7.8099999926052988</v>
      </c>
      <c r="X2217" s="361" t="str">
        <f t="shared" si="5970"/>
        <v>SUL</v>
      </c>
      <c r="Y2217" s="361" t="str">
        <f t="shared" si="5971"/>
        <v>OESTE</v>
      </c>
      <c r="Z2217" s="361" t="str">
        <f t="shared" si="5972"/>
        <v>SUDOESTE</v>
      </c>
      <c r="AA2217" s="358">
        <f t="shared" si="5914"/>
        <v>0.91451990632318503</v>
      </c>
      <c r="AB2217" s="359">
        <f t="shared" si="5973"/>
        <v>66.137639135403774</v>
      </c>
      <c r="AC2217" s="360"/>
    </row>
    <row r="2218" spans="1:29" ht="17.25" customHeight="1" x14ac:dyDescent="0.25">
      <c r="A2218" s="415" t="str">
        <f t="shared" si="5916"/>
        <v>MS 503</v>
      </c>
      <c r="B2218" s="661">
        <f t="shared" si="5900"/>
        <v>16</v>
      </c>
      <c r="C2218" s="661" t="str">
        <f t="shared" si="5899"/>
        <v>MS 503-16</v>
      </c>
      <c r="D2218" s="346">
        <v>41992</v>
      </c>
      <c r="E2218" s="347">
        <v>7161807.7993999999</v>
      </c>
      <c r="F2218" s="348">
        <v>665816.93330000003</v>
      </c>
      <c r="G2218" s="348">
        <v>904.13400000000001</v>
      </c>
      <c r="H2218" s="355">
        <f t="shared" ref="H2218" si="5974">SQRT((E2218-E2217)^2+(F2218-F2217)^2)*100</f>
        <v>0.60876925522013758</v>
      </c>
      <c r="I2218" s="356">
        <f t="shared" ref="I2218" si="5975">SQRT((E2218-$E$2203)^2+(F2218-$F$2203)^2)*100</f>
        <v>9.1389277315735988</v>
      </c>
      <c r="J2218" s="356">
        <f t="shared" ref="J2218" si="5976">(G2218-G2217)*100</f>
        <v>-3.3999999999991815</v>
      </c>
      <c r="K2218" s="356">
        <f t="shared" ref="K2218" si="5977">(G2218-$G$2203)*100</f>
        <v>-24.799999999993361</v>
      </c>
      <c r="L2218" s="356">
        <f t="shared" ref="L2218" si="5978">H2218/(D2218-D2217)</f>
        <v>8.6967036460019659E-2</v>
      </c>
      <c r="M2218" s="356">
        <f t="shared" ref="M2218" si="5979">ABS(J2218/(D2218-D2217))</f>
        <v>0.4857142857141688</v>
      </c>
      <c r="N2218" s="361" t="str">
        <f t="shared" si="5921"/>
        <v>OK</v>
      </c>
      <c r="O2218" s="361" t="str">
        <f t="shared" si="5922"/>
        <v>ATENÇÃO</v>
      </c>
      <c r="P2218" s="361" t="str">
        <f t="shared" si="5923"/>
        <v>COND. MIN.</v>
      </c>
      <c r="Q2218" s="361" t="str">
        <f t="shared" si="5908"/>
        <v>COND. MIN.</v>
      </c>
      <c r="R2218" s="625"/>
      <c r="S2218" s="625"/>
      <c r="T2218" s="625"/>
      <c r="U2218" s="625"/>
      <c r="V2218" s="356">
        <f t="shared" si="5909"/>
        <v>-3.6000000312924385</v>
      </c>
      <c r="W2218" s="356">
        <f t="shared" si="5910"/>
        <v>-8.3999999915249646</v>
      </c>
      <c r="X2218" s="361" t="str">
        <f t="shared" ref="X2218" si="5980">IF(V2218&gt;0,"NORTE","SUL")</f>
        <v>SUL</v>
      </c>
      <c r="Y2218" s="361" t="str">
        <f t="shared" ref="Y2218" si="5981">IF(W2218&gt;0,"LESTE","OESTE")</f>
        <v>OESTE</v>
      </c>
      <c r="Z2218" s="361" t="str">
        <f t="shared" ref="Z2218" si="5982">IF(AND(X2218="SUL", Y2218="LESTE"),"SUDESTE", IF(AND(X2218="SUL", Y2218="OESTE"), "SUDOESTE", IF(AND(X2218="NORTE", Y2218="LESTE"), "NORDESTE", "NOROESTE")))</f>
        <v>SUDOESTE</v>
      </c>
      <c r="AA2218" s="358">
        <f t="shared" si="5914"/>
        <v>0.91903719912472648</v>
      </c>
      <c r="AB2218" s="359">
        <f t="shared" ref="AB2218" si="5983">DEGREES(ASIN(AA2218))</f>
        <v>66.785730428864682</v>
      </c>
      <c r="AC2218" s="360"/>
    </row>
    <row r="2219" spans="1:29" ht="17.25" customHeight="1" x14ac:dyDescent="0.25">
      <c r="A2219" s="415" t="str">
        <f t="shared" si="5916"/>
        <v>MS 503</v>
      </c>
      <c r="B2219" s="661">
        <f t="shared" si="5900"/>
        <v>17</v>
      </c>
      <c r="C2219" s="661" t="str">
        <f t="shared" si="5899"/>
        <v>MS 503-17</v>
      </c>
      <c r="D2219" s="346">
        <v>41999</v>
      </c>
      <c r="E2219" s="347">
        <v>7161807.7993999999</v>
      </c>
      <c r="F2219" s="348">
        <v>665816.93330000003</v>
      </c>
      <c r="G2219" s="348">
        <v>904.12099999999998</v>
      </c>
      <c r="H2219" s="355">
        <f>SQRT((E2219-E2218)^2+(F2219-F2218)^2)*100</f>
        <v>0</v>
      </c>
      <c r="I2219" s="356">
        <f>SQRT((E2219-$E$2203)^2+(F2219-$F$2203)^2)*100</f>
        <v>9.1389277315735988</v>
      </c>
      <c r="J2219" s="356">
        <f>(G2219-G2218)*100</f>
        <v>-1.3000000000033651</v>
      </c>
      <c r="K2219" s="356">
        <f>(G2219-$G$2203)*100</f>
        <v>-26.099999999996726</v>
      </c>
      <c r="L2219" s="356">
        <f>H2219/(D2219-D2218)</f>
        <v>0</v>
      </c>
      <c r="M2219" s="356">
        <f>ABS(J2219/(D2219-D2218))</f>
        <v>0.18571428571476645</v>
      </c>
      <c r="N2219" s="361" t="str">
        <f t="shared" si="5921"/>
        <v>OK</v>
      </c>
      <c r="O2219" s="361" t="str">
        <f t="shared" si="5922"/>
        <v>OK</v>
      </c>
      <c r="P2219" s="361" t="str">
        <f t="shared" si="5923"/>
        <v>COND. MIN.</v>
      </c>
      <c r="Q2219" s="361" t="str">
        <f t="shared" si="5908"/>
        <v>COND. MIN.</v>
      </c>
      <c r="R2219" s="625"/>
      <c r="S2219" s="625"/>
      <c r="T2219" s="625"/>
      <c r="U2219" s="625"/>
      <c r="V2219" s="356">
        <f t="shared" si="5909"/>
        <v>-3.6000000312924385</v>
      </c>
      <c r="W2219" s="356">
        <f t="shared" si="5910"/>
        <v>-8.3999999915249646</v>
      </c>
      <c r="X2219" s="361" t="str">
        <f>IF(V2219&gt;0,"NORTE","SUL")</f>
        <v>SUL</v>
      </c>
      <c r="Y2219" s="361" t="str">
        <f>IF(W2219&gt;0,"LESTE","OESTE")</f>
        <v>OESTE</v>
      </c>
      <c r="Z2219" s="361" t="str">
        <f>IF(AND(X2219="SUL", Y2219="LESTE"),"SUDESTE", IF(AND(X2219="SUL", Y2219="OESTE"), "SUDOESTE", IF(AND(X2219="NORTE", Y2219="LESTE"), "NORDESTE", "NOROESTE")))</f>
        <v>SUDOESTE</v>
      </c>
      <c r="AA2219" s="358">
        <f t="shared" si="5914"/>
        <v>0.91903719912472648</v>
      </c>
      <c r="AB2219" s="359">
        <f>DEGREES(ASIN(AA2219))</f>
        <v>66.785730428864682</v>
      </c>
      <c r="AC2219" s="360"/>
    </row>
    <row r="2220" spans="1:29" ht="17.25" customHeight="1" x14ac:dyDescent="0.25">
      <c r="A2220" s="415" t="str">
        <f t="shared" si="5916"/>
        <v>MS 503</v>
      </c>
      <c r="B2220" s="661">
        <f t="shared" si="5900"/>
        <v>18</v>
      </c>
      <c r="C2220" s="661" t="str">
        <f t="shared" si="5899"/>
        <v>MS 503-18</v>
      </c>
      <c r="D2220" s="346">
        <v>42006</v>
      </c>
      <c r="E2220" s="347">
        <v>7161807.7898000004</v>
      </c>
      <c r="F2220" s="348">
        <v>665816.91929999995</v>
      </c>
      <c r="G2220" s="348">
        <v>904.10199999999998</v>
      </c>
      <c r="H2220" s="355">
        <f t="shared" ref="H2220:H2225" si="5984">SQRT((E2220-E2219)^2+(F2220-F2219)^2)*100</f>
        <v>1.6975275938676018</v>
      </c>
      <c r="I2220" s="356">
        <f t="shared" ref="I2220:I2225" si="5985">SQRT((E2220-$E$2203)^2+(F2220-$F$2203)^2)*100</f>
        <v>10.808959239825995</v>
      </c>
      <c r="J2220" s="356">
        <f t="shared" ref="J2220:J2225" si="5986">(G2220-G2219)*100</f>
        <v>-1.9000000000005457</v>
      </c>
      <c r="K2220" s="356">
        <f t="shared" ref="K2220:K2225" si="5987">(G2220-$G$2203)*100</f>
        <v>-27.999999999997272</v>
      </c>
      <c r="L2220" s="356">
        <f t="shared" ref="L2220:L2225" si="5988">H2220/(D2220-D2219)</f>
        <v>0.24250394198108596</v>
      </c>
      <c r="M2220" s="356">
        <f t="shared" ref="M2220:M2225" si="5989">ABS(J2220/(D2220-D2219))</f>
        <v>0.2714285714286494</v>
      </c>
      <c r="N2220" s="361" t="str">
        <f t="shared" si="5921"/>
        <v>OK</v>
      </c>
      <c r="O2220" s="361" t="str">
        <f t="shared" si="5922"/>
        <v>ATENÇÃO</v>
      </c>
      <c r="P2220" s="361" t="str">
        <f t="shared" si="5923"/>
        <v>COND. MIN.</v>
      </c>
      <c r="Q2220" s="361" t="str">
        <f t="shared" si="5908"/>
        <v>COND. MIN.</v>
      </c>
      <c r="R2220" s="625"/>
      <c r="S2220" s="625"/>
      <c r="T2220" s="625"/>
      <c r="U2220" s="625"/>
      <c r="V2220" s="356">
        <f t="shared" si="5909"/>
        <v>-4.5599999837577343</v>
      </c>
      <c r="W2220" s="356">
        <f t="shared" si="5910"/>
        <v>-9.7999999998137355</v>
      </c>
      <c r="X2220" s="361" t="str">
        <f t="shared" ref="X2220:X2225" si="5990">IF(V2220&gt;0,"NORTE","SUL")</f>
        <v>SUL</v>
      </c>
      <c r="Y2220" s="361" t="str">
        <f t="shared" ref="Y2220:Y2225" si="5991">IF(W2220&gt;0,"LESTE","OESTE")</f>
        <v>OESTE</v>
      </c>
      <c r="Z2220" s="361" t="str">
        <f t="shared" ref="Z2220:Z2225" si="5992">IF(AND(X2220="SUL", Y2220="LESTE"),"SUDESTE", IF(AND(X2220="SUL", Y2220="OESTE"), "SUDOESTE", IF(AND(X2220="NORTE", Y2220="LESTE"), "NORDESTE", "NOROESTE")))</f>
        <v>SUDOESTE</v>
      </c>
      <c r="AA2220" s="358">
        <f t="shared" si="5914"/>
        <v>0.90656799259944498</v>
      </c>
      <c r="AB2220" s="359">
        <f t="shared" ref="AB2220:AB2227" si="5993">DEGREES(ASIN(AA2220))</f>
        <v>65.035300265881858</v>
      </c>
      <c r="AC2220" s="360"/>
    </row>
    <row r="2221" spans="1:29" ht="17.25" customHeight="1" x14ac:dyDescent="0.25">
      <c r="A2221" s="415" t="str">
        <f t="shared" si="5916"/>
        <v>MS 503</v>
      </c>
      <c r="B2221" s="661">
        <f t="shared" si="5900"/>
        <v>19</v>
      </c>
      <c r="C2221" s="661" t="str">
        <f t="shared" si="5899"/>
        <v>MS 503-19</v>
      </c>
      <c r="D2221" s="346">
        <v>42013</v>
      </c>
      <c r="E2221" s="347">
        <v>7161807.7937000003</v>
      </c>
      <c r="F2221" s="348">
        <v>665816.90689999994</v>
      </c>
      <c r="G2221" s="348">
        <v>904.08399999999995</v>
      </c>
      <c r="H2221" s="355">
        <f t="shared" si="5984"/>
        <v>1.2998846077467416</v>
      </c>
      <c r="I2221" s="356">
        <f t="shared" si="5985"/>
        <v>11.801292300586388</v>
      </c>
      <c r="J2221" s="356">
        <f t="shared" si="5986"/>
        <v>-1.8000000000029104</v>
      </c>
      <c r="K2221" s="356">
        <f t="shared" si="5987"/>
        <v>-29.800000000000182</v>
      </c>
      <c r="L2221" s="356">
        <f t="shared" si="5988"/>
        <v>0.18569780110667738</v>
      </c>
      <c r="M2221" s="356">
        <f t="shared" si="5989"/>
        <v>0.2571428571432729</v>
      </c>
      <c r="N2221" s="361" t="str">
        <f t="shared" si="5921"/>
        <v>OK</v>
      </c>
      <c r="O2221" s="361" t="str">
        <f t="shared" si="5922"/>
        <v>ATENÇÃO</v>
      </c>
      <c r="P2221" s="361" t="str">
        <f t="shared" si="5923"/>
        <v>COND. MIN.</v>
      </c>
      <c r="Q2221" s="361" t="str">
        <f t="shared" si="5908"/>
        <v>COND. MIN.</v>
      </c>
      <c r="R2221" s="625"/>
      <c r="S2221" s="625"/>
      <c r="T2221" s="625"/>
      <c r="U2221" s="625"/>
      <c r="V2221" s="356">
        <f t="shared" si="5909"/>
        <v>-4.1699999943375587</v>
      </c>
      <c r="W2221" s="356">
        <f t="shared" si="5910"/>
        <v>-11.040000000502914</v>
      </c>
      <c r="X2221" s="361" t="str">
        <f t="shared" si="5990"/>
        <v>SUL</v>
      </c>
      <c r="Y2221" s="361" t="str">
        <f t="shared" si="5991"/>
        <v>OESTE</v>
      </c>
      <c r="Z2221" s="361" t="str">
        <f t="shared" si="5992"/>
        <v>SUDOESTE</v>
      </c>
      <c r="AA2221" s="358">
        <f t="shared" si="5914"/>
        <v>0.93559322033898296</v>
      </c>
      <c r="AB2221" s="359">
        <f t="shared" si="5993"/>
        <v>69.324196088711929</v>
      </c>
      <c r="AC2221" s="360"/>
    </row>
    <row r="2222" spans="1:29" ht="17.25" customHeight="1" x14ac:dyDescent="0.25">
      <c r="A2222" s="415" t="str">
        <f t="shared" si="5916"/>
        <v>MS 503</v>
      </c>
      <c r="B2222" s="661">
        <f t="shared" si="5900"/>
        <v>20</v>
      </c>
      <c r="C2222" s="661" t="str">
        <f t="shared" si="5899"/>
        <v>MS 503-20</v>
      </c>
      <c r="D2222" s="346">
        <v>42020</v>
      </c>
      <c r="E2222" s="347">
        <v>7161807.7931000004</v>
      </c>
      <c r="F2222" s="348">
        <v>665816.90740000003</v>
      </c>
      <c r="G2222" s="348">
        <v>904.08299999999997</v>
      </c>
      <c r="H2222" s="355">
        <f t="shared" si="5984"/>
        <v>7.8102495251827886E-2</v>
      </c>
      <c r="I2222" s="356">
        <f t="shared" si="5985"/>
        <v>11.775950055457606</v>
      </c>
      <c r="J2222" s="356">
        <f t="shared" si="5986"/>
        <v>-9.9999999997635314E-2</v>
      </c>
      <c r="K2222" s="356">
        <f t="shared" si="5987"/>
        <v>-29.899999999997817</v>
      </c>
      <c r="L2222" s="356">
        <f t="shared" si="5988"/>
        <v>1.1157499321689699E-2</v>
      </c>
      <c r="M2222" s="356">
        <f t="shared" si="5989"/>
        <v>1.4285714285376474E-2</v>
      </c>
      <c r="N2222" s="361" t="str">
        <f t="shared" si="5921"/>
        <v>OK</v>
      </c>
      <c r="O2222" s="361" t="str">
        <f t="shared" si="5922"/>
        <v>OK</v>
      </c>
      <c r="P2222" s="361" t="str">
        <f t="shared" si="5923"/>
        <v>COND. MIN.</v>
      </c>
      <c r="Q2222" s="361" t="str">
        <f t="shared" si="5908"/>
        <v>COND. MIN.</v>
      </c>
      <c r="R2222" s="625"/>
      <c r="S2222" s="625"/>
      <c r="T2222" s="625"/>
      <c r="U2222" s="625"/>
      <c r="V2222" s="356">
        <f t="shared" si="5909"/>
        <v>-4.2299999855458736</v>
      </c>
      <c r="W2222" s="356">
        <f t="shared" si="5910"/>
        <v>-10.989999992307276</v>
      </c>
      <c r="X2222" s="361" t="str">
        <f t="shared" si="5990"/>
        <v>SUL</v>
      </c>
      <c r="Y2222" s="361" t="str">
        <f t="shared" si="5991"/>
        <v>OESTE</v>
      </c>
      <c r="Z2222" s="361" t="str">
        <f t="shared" si="5992"/>
        <v>SUDOESTE</v>
      </c>
      <c r="AA2222" s="358">
        <f t="shared" si="5914"/>
        <v>0.9329371816638371</v>
      </c>
      <c r="AB2222" s="359">
        <f t="shared" si="5993"/>
        <v>68.897397443592979</v>
      </c>
      <c r="AC2222" s="360"/>
    </row>
    <row r="2223" spans="1:29" ht="17.25" customHeight="1" x14ac:dyDescent="0.25">
      <c r="A2223" s="415" t="str">
        <f t="shared" si="5916"/>
        <v>MS 503</v>
      </c>
      <c r="B2223" s="661">
        <f t="shared" si="5900"/>
        <v>21</v>
      </c>
      <c r="C2223" s="661" t="str">
        <f t="shared" si="5899"/>
        <v>MS 503-21</v>
      </c>
      <c r="D2223" s="346">
        <v>42027</v>
      </c>
      <c r="E2223" s="347">
        <v>7161807.7753999997</v>
      </c>
      <c r="F2223" s="348">
        <v>665816.89639999997</v>
      </c>
      <c r="G2223" s="348">
        <v>904.06899999999996</v>
      </c>
      <c r="H2223" s="355">
        <f t="shared" si="5984"/>
        <v>2.0839626312127932</v>
      </c>
      <c r="I2223" s="356">
        <f t="shared" si="5985"/>
        <v>13.49696634719102</v>
      </c>
      <c r="J2223" s="356">
        <f t="shared" si="5986"/>
        <v>-1.4000000000010004</v>
      </c>
      <c r="K2223" s="356">
        <f t="shared" si="5987"/>
        <v>-31.299999999998818</v>
      </c>
      <c r="L2223" s="356">
        <f t="shared" si="5988"/>
        <v>0.2977089473161133</v>
      </c>
      <c r="M2223" s="356">
        <f t="shared" si="5989"/>
        <v>0.20000000000014292</v>
      </c>
      <c r="N2223" s="361" t="str">
        <f t="shared" si="5921"/>
        <v>ATENÇÃO</v>
      </c>
      <c r="O2223" s="361" t="str">
        <f t="shared" si="5922"/>
        <v>OK</v>
      </c>
      <c r="P2223" s="361" t="str">
        <f t="shared" si="5923"/>
        <v>COND. MIN.</v>
      </c>
      <c r="Q2223" s="361" t="str">
        <f t="shared" si="5908"/>
        <v>COND. MIN.</v>
      </c>
      <c r="R2223" s="625"/>
      <c r="S2223" s="625"/>
      <c r="T2223" s="625"/>
      <c r="U2223" s="625"/>
      <c r="V2223" s="356">
        <f t="shared" si="5909"/>
        <v>-6.0000000521540642</v>
      </c>
      <c r="W2223" s="356">
        <f t="shared" si="5910"/>
        <v>-12.089999997988343</v>
      </c>
      <c r="X2223" s="361" t="str">
        <f t="shared" si="5990"/>
        <v>SUL</v>
      </c>
      <c r="Y2223" s="361" t="str">
        <f t="shared" si="5991"/>
        <v>OESTE</v>
      </c>
      <c r="Z2223" s="361" t="str">
        <f t="shared" si="5992"/>
        <v>SUDOESTE</v>
      </c>
      <c r="AA2223" s="358">
        <f t="shared" si="5914"/>
        <v>0.89555555555555555</v>
      </c>
      <c r="AB2223" s="359">
        <f t="shared" si="5993"/>
        <v>63.579878549840643</v>
      </c>
      <c r="AC2223" s="360"/>
    </row>
    <row r="2224" spans="1:29" ht="17.25" customHeight="1" x14ac:dyDescent="0.25">
      <c r="A2224" s="415" t="str">
        <f t="shared" si="5916"/>
        <v>MS 503</v>
      </c>
      <c r="B2224" s="661">
        <f t="shared" si="5900"/>
        <v>22</v>
      </c>
      <c r="C2224" s="661" t="str">
        <f t="shared" si="5899"/>
        <v>MS 503-22</v>
      </c>
      <c r="D2224" s="346">
        <v>42034</v>
      </c>
      <c r="E2224" s="347">
        <v>7161807.7726999996</v>
      </c>
      <c r="F2224" s="348">
        <v>665816.87959999999</v>
      </c>
      <c r="G2224" s="348">
        <v>904.05</v>
      </c>
      <c r="H2224" s="355">
        <f t="shared" si="5984"/>
        <v>1.7015581089362453</v>
      </c>
      <c r="I2224" s="356">
        <f t="shared" si="5985"/>
        <v>15.130294135929907</v>
      </c>
      <c r="J2224" s="356">
        <f t="shared" si="5986"/>
        <v>-1.9000000000005457</v>
      </c>
      <c r="K2224" s="356">
        <f t="shared" si="5987"/>
        <v>-33.199999999999363</v>
      </c>
      <c r="L2224" s="356">
        <f t="shared" si="5988"/>
        <v>0.24307972984803503</v>
      </c>
      <c r="M2224" s="356">
        <f t="shared" si="5989"/>
        <v>0.2714285714286494</v>
      </c>
      <c r="N2224" s="361" t="str">
        <f t="shared" si="5921"/>
        <v>OK</v>
      </c>
      <c r="O2224" s="361" t="str">
        <f t="shared" si="5922"/>
        <v>ATENÇÃO</v>
      </c>
      <c r="P2224" s="361" t="str">
        <f t="shared" si="5923"/>
        <v>COND. MIN.</v>
      </c>
      <c r="Q2224" s="361" t="str">
        <f t="shared" si="5908"/>
        <v>COND. MIN.</v>
      </c>
      <c r="R2224" s="625"/>
      <c r="S2224" s="625"/>
      <c r="T2224" s="625"/>
      <c r="U2224" s="625"/>
      <c r="V2224" s="356">
        <f t="shared" si="5909"/>
        <v>-6.2700000591576099</v>
      </c>
      <c r="W2224" s="356">
        <f t="shared" si="5910"/>
        <v>-13.769999996293336</v>
      </c>
      <c r="X2224" s="361" t="str">
        <f t="shared" si="5990"/>
        <v>SUL</v>
      </c>
      <c r="Y2224" s="361" t="str">
        <f t="shared" si="5991"/>
        <v>OESTE</v>
      </c>
      <c r="Z2224" s="361" t="str">
        <f t="shared" si="5992"/>
        <v>SUDOESTE</v>
      </c>
      <c r="AA2224" s="358">
        <f t="shared" si="5914"/>
        <v>0.91011235955056169</v>
      </c>
      <c r="AB2224" s="359">
        <f t="shared" si="5993"/>
        <v>65.520883404446863</v>
      </c>
      <c r="AC2224" s="360"/>
    </row>
    <row r="2225" spans="1:29" ht="17.25" customHeight="1" x14ac:dyDescent="0.25">
      <c r="A2225" s="415" t="str">
        <f t="shared" si="5916"/>
        <v>MS 503</v>
      </c>
      <c r="B2225" s="661">
        <f t="shared" si="5900"/>
        <v>23</v>
      </c>
      <c r="C2225" s="661" t="str">
        <f t="shared" si="5899"/>
        <v>MS 503-23</v>
      </c>
      <c r="D2225" s="346">
        <v>42041</v>
      </c>
      <c r="E2225" s="347">
        <v>7161807.7608000003</v>
      </c>
      <c r="F2225" s="348">
        <v>665816.87589999998</v>
      </c>
      <c r="G2225" s="348">
        <v>904.03399999999999</v>
      </c>
      <c r="H2225" s="355">
        <f t="shared" si="5984"/>
        <v>1.2461941436562354</v>
      </c>
      <c r="I2225" s="356">
        <f t="shared" si="5985"/>
        <v>15.987219889665399</v>
      </c>
      <c r="J2225" s="356">
        <f t="shared" si="5986"/>
        <v>-1.5999999999962711</v>
      </c>
      <c r="K2225" s="356">
        <f t="shared" si="5987"/>
        <v>-34.799999999995634</v>
      </c>
      <c r="L2225" s="356">
        <f t="shared" si="5988"/>
        <v>0.17802773480803363</v>
      </c>
      <c r="M2225" s="356">
        <f t="shared" si="5989"/>
        <v>0.22857142857089588</v>
      </c>
      <c r="N2225" s="361" t="str">
        <f t="shared" si="5921"/>
        <v>OK</v>
      </c>
      <c r="O2225" s="361" t="str">
        <f t="shared" si="5922"/>
        <v>OK</v>
      </c>
      <c r="P2225" s="361" t="str">
        <f t="shared" si="5923"/>
        <v>COND. MIN.</v>
      </c>
      <c r="Q2225" s="361" t="str">
        <f t="shared" si="5908"/>
        <v>COND. MIN.</v>
      </c>
      <c r="R2225" s="625"/>
      <c r="S2225" s="625"/>
      <c r="T2225" s="625"/>
      <c r="U2225" s="625"/>
      <c r="V2225" s="356">
        <f t="shared" si="5909"/>
        <v>-7.4599999934434891</v>
      </c>
      <c r="W2225" s="356">
        <f t="shared" si="5910"/>
        <v>-14.139999996405095</v>
      </c>
      <c r="X2225" s="361" t="str">
        <f t="shared" si="5990"/>
        <v>SUL</v>
      </c>
      <c r="Y2225" s="361" t="str">
        <f t="shared" si="5991"/>
        <v>OESTE</v>
      </c>
      <c r="Z2225" s="361" t="str">
        <f t="shared" si="5992"/>
        <v>SUDOESTE</v>
      </c>
      <c r="AA2225" s="358">
        <f t="shared" si="5914"/>
        <v>0.88430268918073796</v>
      </c>
      <c r="AB2225" s="359">
        <f t="shared" si="5993"/>
        <v>62.165831774213451</v>
      </c>
      <c r="AC2225" s="360"/>
    </row>
    <row r="2226" spans="1:29" ht="17.25" customHeight="1" x14ac:dyDescent="0.25">
      <c r="A2226" s="415" t="str">
        <f t="shared" si="5916"/>
        <v>MS 503</v>
      </c>
      <c r="B2226" s="661">
        <f t="shared" si="5900"/>
        <v>24</v>
      </c>
      <c r="C2226" s="661" t="str">
        <f t="shared" si="5899"/>
        <v>MS 503-24</v>
      </c>
      <c r="D2226" s="346">
        <v>42048</v>
      </c>
      <c r="E2226" s="347">
        <v>7161807.7723000003</v>
      </c>
      <c r="F2226" s="348">
        <v>665816.86230000004</v>
      </c>
      <c r="G2226" s="348">
        <v>904.01599999999996</v>
      </c>
      <c r="H2226" s="355">
        <f t="shared" ref="H2226:H2227" si="5994">SQRT((E2226-E2225)^2+(F2226-F2225)^2)*100</f>
        <v>1.781039020025577</v>
      </c>
      <c r="I2226" s="356">
        <f t="shared" ref="I2226:I2227" si="5995">SQRT((E2226-$E$2203)^2+(F2226-$F$2203)^2)*100</f>
        <v>16.735175517895666</v>
      </c>
      <c r="J2226" s="356">
        <f t="shared" ref="J2226:J2227" si="5996">(G2226-G2225)*100</f>
        <v>-1.8000000000029104</v>
      </c>
      <c r="K2226" s="356">
        <f t="shared" ref="K2226:K2227" si="5997">(G2226-$G$2203)*100</f>
        <v>-36.599999999998545</v>
      </c>
      <c r="L2226" s="356">
        <f t="shared" ref="L2226:L2227" si="5998">H2226/(D2226-D2225)</f>
        <v>0.2544341457179396</v>
      </c>
      <c r="M2226" s="356">
        <f t="shared" ref="M2226:M2227" si="5999">ABS(J2226/(D2226-D2225))</f>
        <v>0.2571428571432729</v>
      </c>
      <c r="N2226" s="361" t="str">
        <f t="shared" si="5921"/>
        <v>ATENÇÃO</v>
      </c>
      <c r="O2226" s="361" t="str">
        <f t="shared" si="5922"/>
        <v>ATENÇÃO</v>
      </c>
      <c r="P2226" s="361" t="str">
        <f t="shared" si="5923"/>
        <v>COND. MIN.</v>
      </c>
      <c r="Q2226" s="361" t="str">
        <f t="shared" si="5908"/>
        <v>COND. MIN.</v>
      </c>
      <c r="R2226" s="625"/>
      <c r="S2226" s="625"/>
      <c r="T2226" s="625"/>
      <c r="U2226" s="625"/>
      <c r="V2226" s="356">
        <f t="shared" si="5909"/>
        <v>-6.3099999912083149</v>
      </c>
      <c r="W2226" s="356">
        <f t="shared" si="5910"/>
        <v>-15.499999991152436</v>
      </c>
      <c r="X2226" s="361" t="str">
        <f t="shared" ref="X2226:X2227" si="6000">IF(V2226&gt;0,"NORTE","SUL")</f>
        <v>SUL</v>
      </c>
      <c r="Y2226" s="361" t="str">
        <f t="shared" ref="Y2226:Y2227" si="6001">IF(W2226&gt;0,"LESTE","OESTE")</f>
        <v>OESTE</v>
      </c>
      <c r="Z2226" s="361" t="str">
        <f t="shared" ref="Z2226:Z2227" si="6002">IF(AND(X2226="SUL", Y2226="LESTE"),"SUDESTE", IF(AND(X2226="SUL", Y2226="OESTE"), "SUDOESTE", IF(AND(X2226="NORTE", Y2226="LESTE"), "NORDESTE", "NOROESTE")))</f>
        <v>SUDOESTE</v>
      </c>
      <c r="AA2226" s="358">
        <f t="shared" si="5914"/>
        <v>0.92592592592592604</v>
      </c>
      <c r="AB2226" s="359">
        <f t="shared" si="5993"/>
        <v>67.808393433727247</v>
      </c>
      <c r="AC2226" s="360"/>
    </row>
    <row r="2227" spans="1:29" ht="17.25" customHeight="1" x14ac:dyDescent="0.25">
      <c r="A2227" s="415" t="str">
        <f t="shared" si="5916"/>
        <v>MS 503</v>
      </c>
      <c r="B2227" s="661">
        <f t="shared" si="5900"/>
        <v>25</v>
      </c>
      <c r="C2227" s="661" t="str">
        <f t="shared" si="5899"/>
        <v>MS 503-25</v>
      </c>
      <c r="D2227" s="346">
        <v>42055</v>
      </c>
      <c r="E2227" s="347">
        <v>7161807.7836999996</v>
      </c>
      <c r="F2227" s="348">
        <v>665816.84860000003</v>
      </c>
      <c r="G2227" s="348">
        <v>903.99699999999996</v>
      </c>
      <c r="H2227" s="355">
        <f t="shared" si="5994"/>
        <v>1.7822737820951631</v>
      </c>
      <c r="I2227" s="356">
        <f t="shared" si="5995"/>
        <v>17.644426893781436</v>
      </c>
      <c r="J2227" s="356">
        <f t="shared" si="5996"/>
        <v>-1.9000000000005457</v>
      </c>
      <c r="K2227" s="356">
        <f t="shared" si="5997"/>
        <v>-38.499999999999091</v>
      </c>
      <c r="L2227" s="356">
        <f t="shared" si="5998"/>
        <v>0.25461054029930902</v>
      </c>
      <c r="M2227" s="356">
        <f t="shared" si="5999"/>
        <v>0.2714285714286494</v>
      </c>
      <c r="N2227" s="361" t="str">
        <f t="shared" si="5921"/>
        <v>ATENÇÃO</v>
      </c>
      <c r="O2227" s="361" t="str">
        <f t="shared" si="5922"/>
        <v>ATENÇÃO</v>
      </c>
      <c r="P2227" s="361" t="str">
        <f t="shared" si="5923"/>
        <v>COND. MIN.</v>
      </c>
      <c r="Q2227" s="361" t="str">
        <f t="shared" si="5908"/>
        <v>COND. MIN.</v>
      </c>
      <c r="R2227" s="625"/>
      <c r="S2227" s="625"/>
      <c r="T2227" s="625"/>
      <c r="U2227" s="625"/>
      <c r="V2227" s="356">
        <f t="shared" si="5909"/>
        <v>-5.1700000651180744</v>
      </c>
      <c r="W2227" s="356">
        <f t="shared" si="5910"/>
        <v>-16.869999992195517</v>
      </c>
      <c r="X2227" s="361" t="str">
        <f t="shared" si="6000"/>
        <v>SUL</v>
      </c>
      <c r="Y2227" s="361" t="str">
        <f t="shared" si="6001"/>
        <v>OESTE</v>
      </c>
      <c r="Z2227" s="361" t="str">
        <f t="shared" si="6002"/>
        <v>SUDOESTE</v>
      </c>
      <c r="AA2227" s="358">
        <f t="shared" si="5914"/>
        <v>0.95634920634920639</v>
      </c>
      <c r="AB2227" s="359">
        <f t="shared" si="5993"/>
        <v>73.008713063030925</v>
      </c>
      <c r="AC2227" s="360"/>
    </row>
    <row r="2228" spans="1:29" ht="17.25" customHeight="1" x14ac:dyDescent="0.25">
      <c r="A2228" s="415" t="str">
        <f t="shared" si="5916"/>
        <v>MS 503</v>
      </c>
      <c r="B2228" s="661">
        <f t="shared" si="5900"/>
        <v>26</v>
      </c>
      <c r="C2228" s="661" t="str">
        <f t="shared" si="5899"/>
        <v>MS 503-26</v>
      </c>
      <c r="D2228" s="346">
        <f t="shared" ref="D2228:D2240" si="6003">D113</f>
        <v>42062</v>
      </c>
      <c r="E2228" s="347">
        <v>7161807.7725</v>
      </c>
      <c r="F2228" s="348">
        <v>665816.82799999998</v>
      </c>
      <c r="G2228" s="348">
        <v>903.98099999999999</v>
      </c>
      <c r="H2228" s="355">
        <f t="shared" ref="H2228:H2231" si="6004">SQRT((E2228-E2227)^2+(F2228-F2227)^2)*100</f>
        <v>2.3447814247730681</v>
      </c>
      <c r="I2228" s="356">
        <f t="shared" ref="I2228:I2231" si="6005">SQRT((E2228-$E$2203)^2+(F2228-$F$2203)^2)*100</f>
        <v>19.947656508967135</v>
      </c>
      <c r="J2228" s="356">
        <f t="shared" ref="J2228:J2231" si="6006">(G2228-G2227)*100</f>
        <v>-1.5999999999962711</v>
      </c>
      <c r="K2228" s="356">
        <f t="shared" ref="K2228:K2231" si="6007">(G2228-$G$2203)*100</f>
        <v>-40.099999999995362</v>
      </c>
      <c r="L2228" s="356">
        <f t="shared" ref="L2228:L2231" si="6008">H2228/(D2228-D2227)</f>
        <v>0.33496877496758115</v>
      </c>
      <c r="M2228" s="356">
        <f t="shared" ref="M2228:M2231" si="6009">ABS(J2228/(D2228-D2227))</f>
        <v>0.22857142857089588</v>
      </c>
      <c r="N2228" s="361" t="str">
        <f t="shared" si="5921"/>
        <v>ATENÇÃO</v>
      </c>
      <c r="O2228" s="361" t="str">
        <f t="shared" si="5922"/>
        <v>OK</v>
      </c>
      <c r="P2228" s="361" t="str">
        <f t="shared" si="5923"/>
        <v>COND. MIN.</v>
      </c>
      <c r="Q2228" s="361" t="str">
        <f t="shared" si="5908"/>
        <v>COND. MIN.</v>
      </c>
      <c r="R2228" s="625"/>
      <c r="S2228" s="625"/>
      <c r="T2228" s="625"/>
      <c r="U2228" s="625"/>
      <c r="V2228" s="356">
        <f t="shared" si="5909"/>
        <v>-6.2900000251829624</v>
      </c>
      <c r="W2228" s="356">
        <f t="shared" si="5910"/>
        <v>-18.929999996908009</v>
      </c>
      <c r="X2228" s="361" t="str">
        <f t="shared" ref="X2228:X2231" si="6010">IF(V2228&gt;0,"NORTE","SUL")</f>
        <v>SUL</v>
      </c>
      <c r="Y2228" s="361" t="str">
        <f t="shared" ref="Y2228:Y2231" si="6011">IF(W2228&gt;0,"LESTE","OESTE")</f>
        <v>OESTE</v>
      </c>
      <c r="Z2228" s="361" t="str">
        <f t="shared" ref="Z2228:Z2231" si="6012">IF(AND(X2228="SUL", Y2228="LESTE"),"SUDESTE", IF(AND(X2228="SUL", Y2228="OESTE"), "SUDOESTE", IF(AND(X2228="NORTE", Y2228="LESTE"), "NORDESTE", "NOROESTE")))</f>
        <v>SUDOESTE</v>
      </c>
      <c r="AA2228" s="358">
        <f t="shared" si="5914"/>
        <v>0.94887218045112787</v>
      </c>
      <c r="AB2228" s="359">
        <f t="shared" ref="AB2228:AB2231" si="6013">DEGREES(ASIN(AA2228))</f>
        <v>71.5993045845849</v>
      </c>
      <c r="AC2228" s="360"/>
    </row>
    <row r="2229" spans="1:29" ht="17.25" customHeight="1" x14ac:dyDescent="0.25">
      <c r="A2229" s="415" t="str">
        <f t="shared" si="5916"/>
        <v>MS 503</v>
      </c>
      <c r="B2229" s="661">
        <f t="shared" si="5900"/>
        <v>27</v>
      </c>
      <c r="C2229" s="661" t="str">
        <f t="shared" si="5899"/>
        <v>MS 503-27</v>
      </c>
      <c r="D2229" s="346">
        <f t="shared" si="6003"/>
        <v>42069</v>
      </c>
      <c r="E2229" s="347">
        <v>7161807.7611999996</v>
      </c>
      <c r="F2229" s="348">
        <v>665816.80740000005</v>
      </c>
      <c r="G2229" s="348">
        <v>903.96500000000003</v>
      </c>
      <c r="H2229" s="355">
        <f t="shared" si="6004"/>
        <v>2.3495744408906378</v>
      </c>
      <c r="I2229" s="356">
        <f t="shared" si="6005"/>
        <v>22.262895150684827</v>
      </c>
      <c r="J2229" s="356">
        <f t="shared" si="6006"/>
        <v>-1.5999999999962711</v>
      </c>
      <c r="K2229" s="356">
        <f t="shared" si="6007"/>
        <v>-41.699999999991633</v>
      </c>
      <c r="L2229" s="356">
        <f t="shared" si="6008"/>
        <v>0.33565349155580543</v>
      </c>
      <c r="M2229" s="356">
        <f t="shared" si="6009"/>
        <v>0.22857142857089588</v>
      </c>
      <c r="N2229" s="361" t="str">
        <f t="shared" si="5921"/>
        <v>ATENÇÃO</v>
      </c>
      <c r="O2229" s="361" t="str">
        <f t="shared" si="5922"/>
        <v>OK</v>
      </c>
      <c r="P2229" s="361" t="str">
        <f t="shared" si="5923"/>
        <v>COND. MIN.</v>
      </c>
      <c r="Q2229" s="361" t="str">
        <f t="shared" si="5908"/>
        <v>COND. MIN.</v>
      </c>
      <c r="R2229" s="625"/>
      <c r="S2229" s="625"/>
      <c r="T2229" s="625"/>
      <c r="U2229" s="625"/>
      <c r="V2229" s="356">
        <f t="shared" si="5909"/>
        <v>-7.4200000613927841</v>
      </c>
      <c r="W2229" s="356">
        <f t="shared" si="5910"/>
        <v>-20.989999989978969</v>
      </c>
      <c r="X2229" s="361" t="str">
        <f t="shared" si="6010"/>
        <v>SUL</v>
      </c>
      <c r="Y2229" s="361" t="str">
        <f t="shared" si="6011"/>
        <v>OESTE</v>
      </c>
      <c r="Z2229" s="361" t="str">
        <f t="shared" si="6012"/>
        <v>SUDOESTE</v>
      </c>
      <c r="AA2229" s="358">
        <f t="shared" si="5914"/>
        <v>0.94294699011680128</v>
      </c>
      <c r="AB2229" s="359">
        <f t="shared" si="6013"/>
        <v>70.552504866546059</v>
      </c>
      <c r="AC2229" s="360"/>
    </row>
    <row r="2230" spans="1:29" ht="17.25" customHeight="1" x14ac:dyDescent="0.25">
      <c r="A2230" s="415" t="str">
        <f t="shared" si="5916"/>
        <v>MS 503</v>
      </c>
      <c r="B2230" s="661">
        <f t="shared" si="5900"/>
        <v>28</v>
      </c>
      <c r="C2230" s="661" t="str">
        <f t="shared" si="5899"/>
        <v>MS 503-28</v>
      </c>
      <c r="D2230" s="346">
        <f t="shared" si="6003"/>
        <v>42076</v>
      </c>
      <c r="E2230" s="347">
        <v>7161807.7690000003</v>
      </c>
      <c r="F2230" s="348">
        <v>665816.82380000001</v>
      </c>
      <c r="G2230" s="348">
        <v>903.95500000000004</v>
      </c>
      <c r="H2230" s="355">
        <f t="shared" si="6004"/>
        <v>1.8160396748105438</v>
      </c>
      <c r="I2230" s="356">
        <f t="shared" si="6005"/>
        <v>20.457568272177632</v>
      </c>
      <c r="J2230" s="356">
        <f t="shared" si="6006"/>
        <v>-0.99999999999909051</v>
      </c>
      <c r="K2230" s="356">
        <f t="shared" si="6007"/>
        <v>-42.699999999990723</v>
      </c>
      <c r="L2230" s="356">
        <f t="shared" si="6008"/>
        <v>0.25943423925864911</v>
      </c>
      <c r="M2230" s="356">
        <f t="shared" si="6009"/>
        <v>0.14285714285701293</v>
      </c>
      <c r="N2230" s="361" t="str">
        <f t="shared" si="5921"/>
        <v>ATENÇÃO</v>
      </c>
      <c r="O2230" s="361" t="str">
        <f t="shared" si="5922"/>
        <v>OK</v>
      </c>
      <c r="P2230" s="361" t="str">
        <f t="shared" si="5923"/>
        <v>COND. MIN.</v>
      </c>
      <c r="Q2230" s="361" t="str">
        <f t="shared" si="5908"/>
        <v>COND. MIN.</v>
      </c>
      <c r="R2230" s="625"/>
      <c r="S2230" s="625"/>
      <c r="T2230" s="625"/>
      <c r="U2230" s="625"/>
      <c r="V2230" s="356">
        <f t="shared" si="5909"/>
        <v>-6.6399999894201756</v>
      </c>
      <c r="W2230" s="356">
        <f t="shared" si="5910"/>
        <v>-19.349999993573874</v>
      </c>
      <c r="X2230" s="361" t="str">
        <f t="shared" si="6010"/>
        <v>SUL</v>
      </c>
      <c r="Y2230" s="361" t="str">
        <f t="shared" si="6011"/>
        <v>OESTE</v>
      </c>
      <c r="Z2230" s="361" t="str">
        <f t="shared" si="6012"/>
        <v>SUDOESTE</v>
      </c>
      <c r="AA2230" s="358">
        <f t="shared" si="5914"/>
        <v>0.94574780058651031</v>
      </c>
      <c r="AB2230" s="359">
        <f t="shared" si="6013"/>
        <v>71.040381961497488</v>
      </c>
      <c r="AC2230" s="360"/>
    </row>
    <row r="2231" spans="1:29" ht="12.75" x14ac:dyDescent="0.25">
      <c r="A2231" s="415" t="str">
        <f t="shared" si="5916"/>
        <v>MS 503</v>
      </c>
      <c r="B2231" s="661">
        <f t="shared" si="5900"/>
        <v>29</v>
      </c>
      <c r="C2231" s="661" t="str">
        <f t="shared" si="5899"/>
        <v>MS 503-29</v>
      </c>
      <c r="D2231" s="346">
        <f t="shared" si="6003"/>
        <v>42083</v>
      </c>
      <c r="E2231" s="347">
        <v>7161807.7785999998</v>
      </c>
      <c r="F2231" s="348">
        <v>665816.81689999998</v>
      </c>
      <c r="G2231" s="348">
        <v>903.94</v>
      </c>
      <c r="H2231" s="355">
        <f t="shared" si="6004"/>
        <v>1.1822435932569721</v>
      </c>
      <c r="I2231" s="356">
        <f t="shared" si="6005"/>
        <v>20.829402303218362</v>
      </c>
      <c r="J2231" s="356">
        <f t="shared" si="6006"/>
        <v>-1.4999999999986358</v>
      </c>
      <c r="K2231" s="356">
        <f t="shared" si="6007"/>
        <v>-44.199999999989359</v>
      </c>
      <c r="L2231" s="356">
        <f t="shared" si="6008"/>
        <v>0.16889194189385318</v>
      </c>
      <c r="M2231" s="356">
        <f t="shared" si="6009"/>
        <v>0.2142857142855194</v>
      </c>
      <c r="N2231" s="361" t="str">
        <f t="shared" si="5921"/>
        <v>OK</v>
      </c>
      <c r="O2231" s="361" t="str">
        <f t="shared" si="5922"/>
        <v>OK</v>
      </c>
      <c r="P2231" s="361" t="str">
        <f t="shared" si="5923"/>
        <v>COND. MIN.</v>
      </c>
      <c r="Q2231" s="361" t="str">
        <f t="shared" si="5908"/>
        <v>COND. MIN.</v>
      </c>
      <c r="R2231" s="625"/>
      <c r="S2231" s="625"/>
      <c r="T2231" s="625"/>
      <c r="U2231" s="625"/>
      <c r="V2231" s="356">
        <f t="shared" si="5909"/>
        <v>-5.6800000369548798</v>
      </c>
      <c r="W2231" s="356">
        <f t="shared" si="5910"/>
        <v>-20.039999997243285</v>
      </c>
      <c r="X2231" s="361" t="str">
        <f t="shared" si="6010"/>
        <v>SUL</v>
      </c>
      <c r="Y2231" s="361" t="str">
        <f t="shared" si="6011"/>
        <v>OESTE</v>
      </c>
      <c r="Z2231" s="361" t="str">
        <f t="shared" si="6012"/>
        <v>SUDOESTE</v>
      </c>
      <c r="AA2231" s="358">
        <f t="shared" si="5914"/>
        <v>0.96207393182909273</v>
      </c>
      <c r="AB2231" s="359">
        <f t="shared" si="6013"/>
        <v>74.169713464009845</v>
      </c>
      <c r="AC2231" s="360"/>
    </row>
    <row r="2232" spans="1:29" ht="17.25" customHeight="1" x14ac:dyDescent="0.25">
      <c r="A2232" s="415" t="str">
        <f t="shared" si="5916"/>
        <v>MS 503</v>
      </c>
      <c r="B2232" s="661">
        <f t="shared" si="5900"/>
        <v>30</v>
      </c>
      <c r="C2232" s="661" t="str">
        <f t="shared" si="5899"/>
        <v>MS 503-30</v>
      </c>
      <c r="D2232" s="346">
        <f t="shared" si="6003"/>
        <v>42090</v>
      </c>
      <c r="E2232" s="347">
        <v>7161807.7731999997</v>
      </c>
      <c r="F2232" s="348">
        <v>665816.81299999997</v>
      </c>
      <c r="G2232" s="348">
        <v>903.923</v>
      </c>
      <c r="H2232" s="355">
        <f t="shared" ref="H2232:H2233" si="6014">SQRT((E2232-E2231)^2+(F2232-F2231)^2)*100</f>
        <v>0.66610811131211356</v>
      </c>
      <c r="I2232" s="356">
        <f t="shared" ref="I2232:I2233" si="6015">SQRT((E2232-$E$2203)^2+(F2232-$F$2203)^2)*100</f>
        <v>21.355872741817624</v>
      </c>
      <c r="J2232" s="356">
        <f t="shared" ref="J2232:J2233" si="6016">(G2232-G2231)*100</f>
        <v>-1.7000000000052751</v>
      </c>
      <c r="K2232" s="356">
        <f t="shared" ref="K2232:K2233" si="6017">(G2232-$G$2203)*100</f>
        <v>-45.899999999994634</v>
      </c>
      <c r="L2232" s="356">
        <f t="shared" ref="L2232:L2233" si="6018">H2232/(D2232-D2231)</f>
        <v>9.5158301616016225E-2</v>
      </c>
      <c r="M2232" s="356">
        <f t="shared" ref="M2232:M2233" si="6019">ABS(J2232/(D2232-D2231))</f>
        <v>0.24285714285789645</v>
      </c>
      <c r="N2232" s="361" t="str">
        <f t="shared" si="5921"/>
        <v>OK</v>
      </c>
      <c r="O2232" s="361" t="str">
        <f t="shared" si="5922"/>
        <v>OK</v>
      </c>
      <c r="P2232" s="361" t="str">
        <f t="shared" si="5923"/>
        <v>COND. MIN.</v>
      </c>
      <c r="Q2232" s="361" t="str">
        <f t="shared" si="5908"/>
        <v>COND. MIN.</v>
      </c>
      <c r="R2232" s="625"/>
      <c r="S2232" s="625"/>
      <c r="T2232" s="625"/>
      <c r="U2232" s="625"/>
      <c r="V2232" s="356">
        <f t="shared" si="5909"/>
        <v>-6.2200000509619713</v>
      </c>
      <c r="W2232" s="356">
        <f t="shared" si="5910"/>
        <v>-20.429999998304993</v>
      </c>
      <c r="X2232" s="361" t="str">
        <f t="shared" ref="X2232:X2233" si="6020">IF(V2232&gt;0,"NORTE","SUL")</f>
        <v>SUL</v>
      </c>
      <c r="Y2232" s="361" t="str">
        <f t="shared" ref="Y2232:Y2233" si="6021">IF(W2232&gt;0,"LESTE","OESTE")</f>
        <v>OESTE</v>
      </c>
      <c r="Z2232" s="361" t="str">
        <f t="shared" ref="Z2232:Z2233" si="6022">IF(AND(X2232="SUL", Y2232="LESTE"),"SUDESTE", IF(AND(X2232="SUL", Y2232="OESTE"), "SUDOESTE", IF(AND(X2232="NORTE", Y2232="LESTE"), "NORDESTE", "NOROESTE")))</f>
        <v>SUDOESTE</v>
      </c>
      <c r="AA2232" s="358">
        <f t="shared" si="5914"/>
        <v>0.9564606741573034</v>
      </c>
      <c r="AB2232" s="359">
        <f t="shared" ref="AB2232:AB2233" si="6023">DEGREES(ASIN(AA2232))</f>
        <v>73.030581823468125</v>
      </c>
      <c r="AC2232" s="360"/>
    </row>
    <row r="2233" spans="1:29" ht="17.25" customHeight="1" x14ac:dyDescent="0.25">
      <c r="A2233" s="415" t="str">
        <f t="shared" si="5916"/>
        <v>MS 503</v>
      </c>
      <c r="B2233" s="661">
        <f t="shared" si="5900"/>
        <v>31</v>
      </c>
      <c r="C2233" s="661" t="str">
        <f t="shared" si="5899"/>
        <v>MS 503-31</v>
      </c>
      <c r="D2233" s="346">
        <f t="shared" si="6003"/>
        <v>42097</v>
      </c>
      <c r="E2233" s="347">
        <v>7161807.7648</v>
      </c>
      <c r="F2233" s="348">
        <v>665816.78969999996</v>
      </c>
      <c r="G2233" s="348">
        <v>903.90899999999999</v>
      </c>
      <c r="H2233" s="355">
        <f t="shared" si="6014"/>
        <v>2.4767922702618717</v>
      </c>
      <c r="I2233" s="356">
        <f t="shared" si="6015"/>
        <v>23.82983844307185</v>
      </c>
      <c r="J2233" s="356">
        <f t="shared" si="6016"/>
        <v>-1.4000000000010004</v>
      </c>
      <c r="K2233" s="356">
        <f t="shared" si="6017"/>
        <v>-47.299999999995634</v>
      </c>
      <c r="L2233" s="356">
        <f t="shared" si="6018"/>
        <v>0.35382746718026736</v>
      </c>
      <c r="M2233" s="356">
        <f t="shared" si="6019"/>
        <v>0.20000000000014292</v>
      </c>
      <c r="N2233" s="361" t="str">
        <f t="shared" si="5921"/>
        <v>ATENÇÃO</v>
      </c>
      <c r="O2233" s="361" t="str">
        <f t="shared" si="5922"/>
        <v>OK</v>
      </c>
      <c r="P2233" s="361" t="str">
        <f t="shared" si="5923"/>
        <v>COND. MIN.</v>
      </c>
      <c r="Q2233" s="361" t="str">
        <f t="shared" si="5908"/>
        <v>COND. MIN.</v>
      </c>
      <c r="R2233" s="625"/>
      <c r="S2233" s="625"/>
      <c r="T2233" s="625"/>
      <c r="U2233" s="625"/>
      <c r="V2233" s="356">
        <f t="shared" si="5909"/>
        <v>-7.0600000210106373</v>
      </c>
      <c r="W2233" s="356">
        <f t="shared" si="5910"/>
        <v>-22.759999998379499</v>
      </c>
      <c r="X2233" s="361" t="str">
        <f t="shared" si="6020"/>
        <v>SUL</v>
      </c>
      <c r="Y2233" s="361" t="str">
        <f t="shared" si="6021"/>
        <v>OESTE</v>
      </c>
      <c r="Z2233" s="361" t="str">
        <f t="shared" si="6022"/>
        <v>SUDOESTE</v>
      </c>
      <c r="AA2233" s="358">
        <f t="shared" si="5914"/>
        <v>0.95509861519093597</v>
      </c>
      <c r="AB2233" s="359">
        <f t="shared" si="6023"/>
        <v>72.76520673210733</v>
      </c>
      <c r="AC2233" s="360"/>
    </row>
    <row r="2234" spans="1:29" ht="17.25" customHeight="1" x14ac:dyDescent="0.25">
      <c r="A2234" s="415" t="str">
        <f t="shared" si="5916"/>
        <v>MS 503</v>
      </c>
      <c r="B2234" s="661">
        <f t="shared" si="5900"/>
        <v>32</v>
      </c>
      <c r="C2234" s="661" t="str">
        <f t="shared" si="5899"/>
        <v>MS 503-32</v>
      </c>
      <c r="D2234" s="346">
        <f t="shared" si="6003"/>
        <v>42104</v>
      </c>
      <c r="E2234" s="347">
        <v>7161807.7709999997</v>
      </c>
      <c r="F2234" s="348">
        <v>665816.78799999994</v>
      </c>
      <c r="G2234" s="348">
        <v>903.89499999999998</v>
      </c>
      <c r="H2234" s="355">
        <f t="shared" ref="H2234:H2236" si="6024">SQRT((E2234-E2233)^2+(F2234-F2233)^2)*100</f>
        <v>0.64288409927827117</v>
      </c>
      <c r="I2234" s="356">
        <f t="shared" ref="I2234:I2236" si="6025">SQRT((E2234-$E$2203)^2+(F2234-$F$2203)^2)*100</f>
        <v>23.817189184915989</v>
      </c>
      <c r="J2234" s="356">
        <f t="shared" ref="J2234:J2236" si="6026">(G2234-G2233)*100</f>
        <v>-1.4000000000010004</v>
      </c>
      <c r="K2234" s="356">
        <f t="shared" ref="K2234:K2236" si="6027">(G2234-$G$2203)*100</f>
        <v>-48.699999999996635</v>
      </c>
      <c r="L2234" s="356">
        <f t="shared" ref="L2234:L2236" si="6028">H2234/(D2234-D2233)</f>
        <v>9.1840585611181594E-2</v>
      </c>
      <c r="M2234" s="356">
        <f t="shared" ref="M2234:M2236" si="6029">ABS(J2234/(D2234-D2233))</f>
        <v>0.20000000000014292</v>
      </c>
      <c r="N2234" s="361" t="str">
        <f t="shared" si="5921"/>
        <v>OK</v>
      </c>
      <c r="O2234" s="361" t="str">
        <f t="shared" si="5922"/>
        <v>OK</v>
      </c>
      <c r="P2234" s="361" t="str">
        <f t="shared" si="5923"/>
        <v>COND. MIN.</v>
      </c>
      <c r="Q2234" s="361" t="str">
        <f t="shared" si="5908"/>
        <v>COND. MIN.</v>
      </c>
      <c r="R2234" s="625"/>
      <c r="S2234" s="625"/>
      <c r="T2234" s="625"/>
      <c r="U2234" s="625"/>
      <c r="V2234" s="356">
        <f t="shared" si="5909"/>
        <v>-6.4400000497698784</v>
      </c>
      <c r="W2234" s="356">
        <f t="shared" si="5910"/>
        <v>-22.930000000633299</v>
      </c>
      <c r="X2234" s="361" t="str">
        <f t="shared" ref="X2234:X2236" si="6030">IF(V2234&gt;0,"NORTE","SUL")</f>
        <v>SUL</v>
      </c>
      <c r="Y2234" s="361" t="str">
        <f t="shared" ref="Y2234:Y2236" si="6031">IF(W2234&gt;0,"LESTE","OESTE")</f>
        <v>OESTE</v>
      </c>
      <c r="Z2234" s="361" t="str">
        <f t="shared" ref="Z2234:Z2236" si="6032">IF(AND(X2234="SUL", Y2234="LESTE"),"SUDESTE", IF(AND(X2234="SUL", Y2234="OESTE"), "SUDOESTE", IF(AND(X2234="NORTE", Y2234="LESTE"), "NORDESTE", "NOROESTE")))</f>
        <v>SUDOESTE</v>
      </c>
      <c r="AA2234" s="358">
        <f t="shared" si="5914"/>
        <v>0.96263643996641479</v>
      </c>
      <c r="AB2234" s="359">
        <f t="shared" ref="AB2234:AB2236" si="6033">DEGREES(ASIN(AA2234))</f>
        <v>74.288293901252302</v>
      </c>
      <c r="AC2234" s="360"/>
    </row>
    <row r="2235" spans="1:29" ht="17.25" customHeight="1" x14ac:dyDescent="0.25">
      <c r="A2235" s="415" t="str">
        <f t="shared" si="5916"/>
        <v>MS 503</v>
      </c>
      <c r="B2235" s="661">
        <f t="shared" si="5900"/>
        <v>33</v>
      </c>
      <c r="C2235" s="661" t="str">
        <f t="shared" si="5899"/>
        <v>MS 503-33</v>
      </c>
      <c r="D2235" s="346">
        <f t="shared" si="6003"/>
        <v>42111</v>
      </c>
      <c r="E2235" s="347">
        <v>7161807.7609000001</v>
      </c>
      <c r="F2235" s="348">
        <v>665816.79630000005</v>
      </c>
      <c r="G2235" s="348">
        <v>903.88199999999995</v>
      </c>
      <c r="H2235" s="355">
        <f t="shared" si="6024"/>
        <v>1.3072872437474172</v>
      </c>
      <c r="I2235" s="356">
        <f t="shared" si="6025"/>
        <v>23.321931732326735</v>
      </c>
      <c r="J2235" s="356">
        <f t="shared" si="6026"/>
        <v>-1.3000000000033651</v>
      </c>
      <c r="K2235" s="356">
        <f t="shared" si="6027"/>
        <v>-50</v>
      </c>
      <c r="L2235" s="356">
        <f t="shared" si="6028"/>
        <v>0.18675532053534533</v>
      </c>
      <c r="M2235" s="356">
        <f t="shared" si="6029"/>
        <v>0.18571428571476645</v>
      </c>
      <c r="N2235" s="361" t="str">
        <f t="shared" si="5921"/>
        <v>OK</v>
      </c>
      <c r="O2235" s="361" t="str">
        <f t="shared" si="5922"/>
        <v>OK</v>
      </c>
      <c r="P2235" s="361" t="str">
        <f t="shared" si="5923"/>
        <v>COND. MIN.</v>
      </c>
      <c r="Q2235" s="361" t="str">
        <f t="shared" si="5908"/>
        <v>COND. MIN.</v>
      </c>
      <c r="R2235" s="625"/>
      <c r="S2235" s="625"/>
      <c r="T2235" s="625"/>
      <c r="U2235" s="625"/>
      <c r="V2235" s="356">
        <f t="shared" si="5909"/>
        <v>-7.4500000104308128</v>
      </c>
      <c r="W2235" s="356">
        <f t="shared" si="5910"/>
        <v>-22.099999990314245</v>
      </c>
      <c r="X2235" s="361" t="str">
        <f t="shared" si="6030"/>
        <v>SUL</v>
      </c>
      <c r="Y2235" s="361" t="str">
        <f t="shared" si="6031"/>
        <v>OESTE</v>
      </c>
      <c r="Z2235" s="361" t="str">
        <f t="shared" si="6032"/>
        <v>SUDOESTE</v>
      </c>
      <c r="AA2235" s="358">
        <f t="shared" si="5914"/>
        <v>0.94768439108061753</v>
      </c>
      <c r="AB2235" s="359">
        <f t="shared" si="6033"/>
        <v>71.384913286969137</v>
      </c>
      <c r="AC2235" s="360"/>
    </row>
    <row r="2236" spans="1:29" ht="17.25" customHeight="1" x14ac:dyDescent="0.25">
      <c r="A2236" s="415" t="str">
        <f t="shared" si="5916"/>
        <v>MS 503</v>
      </c>
      <c r="B2236" s="661">
        <f t="shared" si="5900"/>
        <v>34</v>
      </c>
      <c r="C2236" s="661" t="str">
        <f t="shared" si="5899"/>
        <v>MS 503-34</v>
      </c>
      <c r="D2236" s="346">
        <f t="shared" si="6003"/>
        <v>42118</v>
      </c>
      <c r="E2236" s="347">
        <v>7161807.7593</v>
      </c>
      <c r="F2236" s="348">
        <v>665816.77579999994</v>
      </c>
      <c r="G2236" s="348">
        <v>903.86300000000006</v>
      </c>
      <c r="H2236" s="355">
        <f t="shared" si="6024"/>
        <v>2.0562344330525235</v>
      </c>
      <c r="I2236" s="356">
        <f t="shared" si="6025"/>
        <v>25.320635858769734</v>
      </c>
      <c r="J2236" s="356">
        <f t="shared" si="6026"/>
        <v>-1.899999999989177</v>
      </c>
      <c r="K2236" s="356">
        <f t="shared" si="6027"/>
        <v>-51.899999999989177</v>
      </c>
      <c r="L2236" s="356">
        <f t="shared" si="6028"/>
        <v>0.29374777615036052</v>
      </c>
      <c r="M2236" s="356">
        <f t="shared" si="6029"/>
        <v>0.27142857142702531</v>
      </c>
      <c r="N2236" s="361" t="str">
        <f t="shared" si="5921"/>
        <v>ATENÇÃO</v>
      </c>
      <c r="O2236" s="361" t="str">
        <f t="shared" si="5922"/>
        <v>ATENÇÃO</v>
      </c>
      <c r="P2236" s="361" t="str">
        <f t="shared" si="5923"/>
        <v>COND. MIN.</v>
      </c>
      <c r="Q2236" s="361" t="str">
        <f t="shared" si="5908"/>
        <v>COND. MIN.</v>
      </c>
      <c r="R2236" s="625"/>
      <c r="S2236" s="625"/>
      <c r="T2236" s="625"/>
      <c r="U2236" s="625"/>
      <c r="V2236" s="356">
        <f t="shared" si="5909"/>
        <v>-7.610000018030405</v>
      </c>
      <c r="W2236" s="356">
        <f t="shared" si="5910"/>
        <v>-24.150000000372529</v>
      </c>
      <c r="X2236" s="361" t="str">
        <f t="shared" si="6030"/>
        <v>SUL</v>
      </c>
      <c r="Y2236" s="361" t="str">
        <f t="shared" si="6031"/>
        <v>OESTE</v>
      </c>
      <c r="Z2236" s="361" t="str">
        <f t="shared" si="6032"/>
        <v>SUDOESTE</v>
      </c>
      <c r="AA2236" s="358">
        <f t="shared" si="5914"/>
        <v>0.95379146919431268</v>
      </c>
      <c r="AB2236" s="359">
        <f t="shared" si="6033"/>
        <v>72.514204154655275</v>
      </c>
      <c r="AC2236" s="360"/>
    </row>
    <row r="2237" spans="1:29" ht="17.25" customHeight="1" x14ac:dyDescent="0.25">
      <c r="A2237" s="415" t="str">
        <f t="shared" si="5916"/>
        <v>MS 503</v>
      </c>
      <c r="B2237" s="661">
        <f t="shared" si="5900"/>
        <v>35</v>
      </c>
      <c r="C2237" s="661" t="str">
        <f t="shared" si="5899"/>
        <v>MS 503-35</v>
      </c>
      <c r="D2237" s="346">
        <f t="shared" si="6003"/>
        <v>42125</v>
      </c>
      <c r="E2237" s="347">
        <v>7161807.7626999998</v>
      </c>
      <c r="F2237" s="348">
        <v>665816.76264999993</v>
      </c>
      <c r="G2237" s="348">
        <v>903.84750000000008</v>
      </c>
      <c r="H2237" s="355">
        <f t="shared" ref="H2237:H2239" si="6034">SQRT((E2237-E2236)^2+(F2237-F2236)^2)*100</f>
        <v>1.3582433474012638</v>
      </c>
      <c r="I2237" s="356">
        <f t="shared" ref="I2237:I2239" si="6035">SQRT((E2237-$E$2203)^2+(F2237-$F$2203)^2)*100</f>
        <v>26.482430508214925</v>
      </c>
      <c r="J2237" s="356">
        <f t="shared" ref="J2237:J2239" si="6036">(G2237-G2236)*100</f>
        <v>-1.5499999999974534</v>
      </c>
      <c r="K2237" s="356">
        <f t="shared" ref="K2237:K2239" si="6037">(G2237-$G$2203)*100</f>
        <v>-53.44999999998663</v>
      </c>
      <c r="L2237" s="356">
        <f t="shared" ref="L2237:L2239" si="6038">H2237/(D2237-D2236)</f>
        <v>0.19403476391446625</v>
      </c>
      <c r="M2237" s="356">
        <f t="shared" ref="M2237:M2239" si="6039">ABS(J2237/(D2237-D2236))</f>
        <v>0.22142857142820763</v>
      </c>
      <c r="N2237" s="361" t="str">
        <f t="shared" si="5921"/>
        <v>OK</v>
      </c>
      <c r="O2237" s="361" t="str">
        <f t="shared" si="5922"/>
        <v>OK</v>
      </c>
      <c r="P2237" s="361" t="str">
        <f t="shared" si="5923"/>
        <v>COND. MIN.</v>
      </c>
      <c r="Q2237" s="361" t="str">
        <f t="shared" si="5908"/>
        <v>COND. MIN.</v>
      </c>
      <c r="R2237" s="625"/>
      <c r="S2237" s="625"/>
      <c r="T2237" s="625"/>
      <c r="U2237" s="625"/>
      <c r="V2237" s="356">
        <f t="shared" si="5909"/>
        <v>-7.2700000368058681</v>
      </c>
      <c r="W2237" s="356">
        <f t="shared" si="5910"/>
        <v>-25.465000001713634</v>
      </c>
      <c r="X2237" s="361" t="str">
        <f t="shared" ref="X2237:X2239" si="6040">IF(V2237&gt;0,"NORTE","SUL")</f>
        <v>SUL</v>
      </c>
      <c r="Y2237" s="361" t="str">
        <f t="shared" ref="Y2237:Y2239" si="6041">IF(W2237&gt;0,"LESTE","OESTE")</f>
        <v>OESTE</v>
      </c>
      <c r="Z2237" s="361" t="str">
        <f t="shared" ref="Z2237:Z2239" si="6042">IF(AND(X2237="SUL", Y2237="LESTE"),"SUDESTE", IF(AND(X2237="SUL", Y2237="OESTE"), "SUDOESTE", IF(AND(X2237="NORTE", Y2237="LESTE"), "NORDESTE", "NOROESTE")))</f>
        <v>SUDOESTE</v>
      </c>
      <c r="AA2237" s="358">
        <f t="shared" si="5914"/>
        <v>0.96185800604229599</v>
      </c>
      <c r="AB2237" s="359">
        <f t="shared" ref="AB2237:AB2239" si="6043">DEGREES(ASIN(AA2237))</f>
        <v>74.124424158438202</v>
      </c>
      <c r="AC2237" s="360"/>
    </row>
    <row r="2238" spans="1:29" ht="17.25" customHeight="1" x14ac:dyDescent="0.25">
      <c r="A2238" s="415" t="str">
        <f t="shared" si="5916"/>
        <v>MS 503</v>
      </c>
      <c r="B2238" s="661">
        <f t="shared" si="5900"/>
        <v>36</v>
      </c>
      <c r="C2238" s="661" t="str">
        <f t="shared" si="5899"/>
        <v>MS 503-36</v>
      </c>
      <c r="D2238" s="346">
        <f t="shared" si="6003"/>
        <v>42132</v>
      </c>
      <c r="E2238" s="347">
        <v>7161807.7660999997</v>
      </c>
      <c r="F2238" s="348">
        <v>665816.74950000003</v>
      </c>
      <c r="G2238" s="348">
        <v>903.83199999999999</v>
      </c>
      <c r="H2238" s="355">
        <f t="shared" si="6034"/>
        <v>1.3582433361303712</v>
      </c>
      <c r="I2238" s="356">
        <f t="shared" si="6035"/>
        <v>27.662127544902411</v>
      </c>
      <c r="J2238" s="356">
        <f t="shared" si="6036"/>
        <v>-1.5500000000088221</v>
      </c>
      <c r="K2238" s="356">
        <f t="shared" si="6037"/>
        <v>-54.999999999995453</v>
      </c>
      <c r="L2238" s="356">
        <f t="shared" si="6038"/>
        <v>0.19403476230433875</v>
      </c>
      <c r="M2238" s="356">
        <f t="shared" si="6039"/>
        <v>0.22142857142983172</v>
      </c>
      <c r="N2238" s="361" t="str">
        <f t="shared" si="5921"/>
        <v>OK</v>
      </c>
      <c r="O2238" s="361" t="str">
        <f t="shared" si="5922"/>
        <v>OK</v>
      </c>
      <c r="P2238" s="361" t="str">
        <f t="shared" si="5923"/>
        <v>COND. MIN.</v>
      </c>
      <c r="Q2238" s="361" t="str">
        <f t="shared" si="5908"/>
        <v>COND. MIN.</v>
      </c>
      <c r="R2238" s="625"/>
      <c r="S2238" s="625"/>
      <c r="T2238" s="625"/>
      <c r="U2238" s="625"/>
      <c r="V2238" s="356">
        <f t="shared" si="5909"/>
        <v>-6.9300000555813313</v>
      </c>
      <c r="W2238" s="356">
        <f t="shared" si="5910"/>
        <v>-26.779999991413206</v>
      </c>
      <c r="X2238" s="361" t="str">
        <f t="shared" si="6040"/>
        <v>SUL</v>
      </c>
      <c r="Y2238" s="361" t="str">
        <f t="shared" si="6041"/>
        <v>OESTE</v>
      </c>
      <c r="Z2238" s="361" t="str">
        <f t="shared" si="6042"/>
        <v>SUDOESTE</v>
      </c>
      <c r="AA2238" s="358">
        <f t="shared" si="5914"/>
        <v>0.9681851048445409</v>
      </c>
      <c r="AB2238" s="359">
        <f t="shared" si="6043"/>
        <v>75.508575673440475</v>
      </c>
      <c r="AC2238" s="360"/>
    </row>
    <row r="2239" spans="1:29" ht="17.25" customHeight="1" x14ac:dyDescent="0.25">
      <c r="A2239" s="415" t="str">
        <f t="shared" si="5916"/>
        <v>MS 503</v>
      </c>
      <c r="B2239" s="661">
        <f t="shared" si="5900"/>
        <v>37</v>
      </c>
      <c r="C2239" s="661" t="str">
        <f t="shared" si="5899"/>
        <v>MS 503-37</v>
      </c>
      <c r="D2239" s="346">
        <f t="shared" si="6003"/>
        <v>42146</v>
      </c>
      <c r="E2239" s="347">
        <v>7161807.7695000004</v>
      </c>
      <c r="F2239" s="348">
        <v>665816.74840000004</v>
      </c>
      <c r="G2239" s="348">
        <v>903.79700000000003</v>
      </c>
      <c r="H2239" s="355">
        <f t="shared" si="6034"/>
        <v>0.35735143826700277</v>
      </c>
      <c r="I2239" s="356">
        <f t="shared" si="6035"/>
        <v>27.685739998394233</v>
      </c>
      <c r="J2239" s="356">
        <f t="shared" si="6036"/>
        <v>-3.4999999999968168</v>
      </c>
      <c r="K2239" s="356">
        <f t="shared" si="6037"/>
        <v>-58.499999999992269</v>
      </c>
      <c r="L2239" s="356">
        <f t="shared" si="6038"/>
        <v>2.5525102733357341E-2</v>
      </c>
      <c r="M2239" s="356">
        <f t="shared" si="6039"/>
        <v>0.24999999999977263</v>
      </c>
      <c r="N2239" s="361" t="str">
        <f t="shared" si="5921"/>
        <v>OK</v>
      </c>
      <c r="O2239" s="361" t="str">
        <f t="shared" si="5922"/>
        <v>OK</v>
      </c>
      <c r="P2239" s="361" t="str">
        <f t="shared" si="5923"/>
        <v>COND. MIN.</v>
      </c>
      <c r="Q2239" s="361" t="str">
        <f t="shared" si="5908"/>
        <v>COND. MIN.</v>
      </c>
      <c r="R2239" s="625"/>
      <c r="S2239" s="625"/>
      <c r="T2239" s="625"/>
      <c r="U2239" s="625"/>
      <c r="V2239" s="356">
        <f t="shared" si="5909"/>
        <v>-6.5899999812245369</v>
      </c>
      <c r="W2239" s="356">
        <f t="shared" si="5910"/>
        <v>-26.889999990817159</v>
      </c>
      <c r="X2239" s="361" t="str">
        <f t="shared" si="6040"/>
        <v>SUL</v>
      </c>
      <c r="Y2239" s="361" t="str">
        <f t="shared" si="6041"/>
        <v>OESTE</v>
      </c>
      <c r="Z2239" s="361" t="str">
        <f t="shared" si="6042"/>
        <v>SUDOESTE</v>
      </c>
      <c r="AA2239" s="358">
        <f t="shared" si="5914"/>
        <v>0.97110870350306966</v>
      </c>
      <c r="AB2239" s="359">
        <f t="shared" si="6043"/>
        <v>76.193857882855667</v>
      </c>
      <c r="AC2239" s="360"/>
    </row>
    <row r="2240" spans="1:29" ht="17.25" customHeight="1" x14ac:dyDescent="0.25">
      <c r="A2240" s="415" t="str">
        <f t="shared" si="5916"/>
        <v>MS 503</v>
      </c>
      <c r="B2240" s="661">
        <f t="shared" si="5900"/>
        <v>38</v>
      </c>
      <c r="C2240" s="661" t="str">
        <f t="shared" si="5899"/>
        <v>MS 503-38</v>
      </c>
      <c r="D2240" s="346">
        <f t="shared" si="6003"/>
        <v>42153</v>
      </c>
      <c r="E2240" s="347">
        <v>7161807.7690000003</v>
      </c>
      <c r="F2240" s="348">
        <v>665816.74100000004</v>
      </c>
      <c r="G2240" s="348">
        <v>903.78</v>
      </c>
      <c r="H2240" s="355">
        <f t="shared" ref="H2240" si="6044">SQRT((E2240-E2239)^2+(F2240-F2239)^2)*100</f>
        <v>0.74168726640705496</v>
      </c>
      <c r="I2240" s="356">
        <f t="shared" ref="I2240" si="6045">SQRT((E2240-$E$2203)^2+(F2240-$F$2203)^2)*100</f>
        <v>28.416658835345292</v>
      </c>
      <c r="J2240" s="356">
        <f t="shared" ref="J2240" si="6046">(G2240-G2239)*100</f>
        <v>-1.7000000000052751</v>
      </c>
      <c r="K2240" s="356">
        <f t="shared" ref="K2240" si="6047">(G2240-$G$2203)*100</f>
        <v>-60.199999999997544</v>
      </c>
      <c r="L2240" s="356">
        <f t="shared" ref="L2240" si="6048">H2240/(D2240-D2239)</f>
        <v>0.10595532377243642</v>
      </c>
      <c r="M2240" s="356">
        <f t="shared" ref="M2240" si="6049">ABS(J2240/(D2240-D2239))</f>
        <v>0.24285714285789645</v>
      </c>
      <c r="N2240" s="361" t="str">
        <f t="shared" si="5921"/>
        <v>OK</v>
      </c>
      <c r="O2240" s="361" t="str">
        <f t="shared" si="5922"/>
        <v>OK</v>
      </c>
      <c r="P2240" s="361" t="str">
        <f t="shared" si="5923"/>
        <v>COND. MIN.</v>
      </c>
      <c r="Q2240" s="361" t="str">
        <f t="shared" si="5908"/>
        <v>COND. MIN.</v>
      </c>
      <c r="R2240" s="625"/>
      <c r="S2240" s="625"/>
      <c r="T2240" s="625"/>
      <c r="U2240" s="625"/>
      <c r="V2240" s="356">
        <f t="shared" si="5909"/>
        <v>-6.6399999894201756</v>
      </c>
      <c r="W2240" s="356">
        <f t="shared" si="5910"/>
        <v>-27.629999991040677</v>
      </c>
      <c r="X2240" s="361" t="str">
        <f t="shared" ref="X2240" si="6050">IF(V2240&gt;0,"NORTE","SUL")</f>
        <v>SUL</v>
      </c>
      <c r="Y2240" s="361" t="str">
        <f t="shared" ref="Y2240" si="6051">IF(W2240&gt;0,"LESTE","OESTE")</f>
        <v>OESTE</v>
      </c>
      <c r="Z2240" s="361" t="str">
        <f t="shared" ref="Z2240" si="6052">IF(AND(X2240="SUL", Y2240="LESTE"),"SUDESTE", IF(AND(X2240="SUL", Y2240="OESTE"), "SUDOESTE", IF(AND(X2240="NORTE", Y2240="LESTE"), "NORDESTE", "NOROESTE")))</f>
        <v>SUDOESTE</v>
      </c>
      <c r="AA2240" s="358">
        <f t="shared" si="5914"/>
        <v>0.97220267417311745</v>
      </c>
      <c r="AB2240" s="359">
        <f t="shared" ref="AB2240" si="6053">DEGREES(ASIN(AA2240))</f>
        <v>76.459012900205096</v>
      </c>
      <c r="AC2240" s="360"/>
    </row>
    <row r="2241" spans="1:29" ht="17.25" customHeight="1" x14ac:dyDescent="0.2">
      <c r="A2241" s="415" t="str">
        <f t="shared" si="5916"/>
        <v>MS 503</v>
      </c>
      <c r="B2241" s="661">
        <f t="shared" si="5900"/>
        <v>39</v>
      </c>
      <c r="C2241" s="661" t="str">
        <f t="shared" si="5899"/>
        <v>MS 503-39</v>
      </c>
      <c r="D2241" s="369"/>
      <c r="E2241" s="370"/>
      <c r="F2241" s="370"/>
      <c r="G2241" s="370"/>
      <c r="H2241" s="371"/>
      <c r="I2241" s="371"/>
      <c r="J2241" s="371"/>
      <c r="K2241" s="371"/>
      <c r="L2241" s="371"/>
      <c r="M2241" s="371"/>
      <c r="N2241" s="371"/>
      <c r="O2241" s="371"/>
      <c r="P2241" s="371"/>
      <c r="Q2241" s="371"/>
      <c r="R2241" s="626"/>
      <c r="S2241" s="626"/>
      <c r="T2241" s="626"/>
      <c r="U2241" s="626"/>
      <c r="V2241" s="610"/>
      <c r="W2241" s="610"/>
      <c r="X2241" s="371"/>
      <c r="Y2241" s="371"/>
      <c r="Z2241" s="371"/>
      <c r="AA2241" s="371"/>
      <c r="AB2241" s="371"/>
      <c r="AC2241" s="626"/>
    </row>
    <row r="2242" spans="1:29" ht="17.25" customHeight="1" x14ac:dyDescent="0.2">
      <c r="A2242" s="415" t="str">
        <f t="shared" si="5916"/>
        <v>MS 503</v>
      </c>
      <c r="B2242" s="661">
        <f t="shared" si="5900"/>
        <v>40</v>
      </c>
      <c r="C2242" s="661" t="str">
        <f t="shared" si="5899"/>
        <v>MS 503-40</v>
      </c>
      <c r="D2242" s="363">
        <f t="shared" ref="D2242:D2278" si="6054">D127</f>
        <v>42160</v>
      </c>
      <c r="E2242" s="364">
        <v>7161764.0695000002</v>
      </c>
      <c r="F2242" s="365">
        <v>665767.47629999998</v>
      </c>
      <c r="G2242" s="365">
        <v>903.76199999999994</v>
      </c>
      <c r="H2242" s="371"/>
      <c r="I2242" s="371"/>
      <c r="J2242" s="371"/>
      <c r="K2242" s="371"/>
      <c r="L2242" s="371"/>
      <c r="M2242" s="371"/>
      <c r="N2242" s="371"/>
      <c r="O2242" s="371"/>
      <c r="P2242" s="371"/>
      <c r="Q2242" s="371"/>
      <c r="R2242" s="626"/>
      <c r="S2242" s="626"/>
      <c r="T2242" s="626"/>
      <c r="U2242" s="626"/>
      <c r="V2242" s="610"/>
      <c r="W2242" s="610"/>
      <c r="X2242" s="371"/>
      <c r="Y2242" s="371"/>
      <c r="Z2242" s="371"/>
      <c r="AA2242" s="371"/>
      <c r="AB2242" s="371"/>
      <c r="AC2242" s="626"/>
    </row>
    <row r="2243" spans="1:29" ht="17.25" customHeight="1" x14ac:dyDescent="0.2">
      <c r="A2243" s="415" t="str">
        <f t="shared" si="5916"/>
        <v>MS 503</v>
      </c>
      <c r="B2243" s="661">
        <f t="shared" si="5900"/>
        <v>41</v>
      </c>
      <c r="C2243" s="661" t="str">
        <f t="shared" si="5899"/>
        <v>MS 503-41</v>
      </c>
      <c r="D2243" s="460">
        <f t="shared" si="6054"/>
        <v>42174</v>
      </c>
      <c r="E2243" s="347">
        <v>7161764.0170999998</v>
      </c>
      <c r="F2243" s="348">
        <v>665767.45349999995</v>
      </c>
      <c r="G2243" s="348">
        <v>903.73099999999999</v>
      </c>
      <c r="H2243" s="355">
        <f t="shared" ref="H2243" si="6055">SQRT((E2243-E2242)^2+(F2243-F2242)^2)*100</f>
        <v>5.7145428888342797</v>
      </c>
      <c r="I2243" s="356">
        <f>SQRT((E2243-$E$2242)^2+(F2243-$F$2242)^2)*100</f>
        <v>5.7145428888342797</v>
      </c>
      <c r="J2243" s="356">
        <f t="shared" ref="J2243" si="6056">(G2243-G2242)*100</f>
        <v>-3.0999999999949068</v>
      </c>
      <c r="K2243" s="356">
        <f>(G2243-$G$2242)*100</f>
        <v>-3.0999999999949068</v>
      </c>
      <c r="L2243" s="356">
        <f t="shared" ref="L2243" si="6057">H2243/(D2243-D2242)</f>
        <v>0.40818163491673426</v>
      </c>
      <c r="M2243" s="356">
        <f t="shared" ref="M2243" si="6058">ABS(J2243/(D2243-D2242))</f>
        <v>0.22142857142820763</v>
      </c>
      <c r="N2243" s="361" t="str">
        <f t="shared" ref="N2243" si="6059">IF(L2243&lt;=0.25,"OK",IF(AND(0.25&lt;L2243,L2243&lt;=1),"ATENÇÃO",IF(AND(1&lt;L2243,L2243&lt;=4),"ALERTA",IF(AND(4&lt;L2243,L2243&lt;=14),"INTERVENÇÃO","PARALISAÇÃO"))))</f>
        <v>ATENÇÃO</v>
      </c>
      <c r="O2243" s="361" t="str">
        <f t="shared" ref="O2243" si="6060">IF(M2243&lt;=0.25,"OK",IF(AND(0.25&lt;M2243,M2243&lt;=1),"ATENÇÃO",IF(AND(1&lt;M2243,M2243&lt;=4),"ALERTA",IF(AND(4&lt;M2243,M2243&lt;=14),"INTERVENÇÃO","PARALISAÇÃO"))))</f>
        <v>OK</v>
      </c>
      <c r="P2243" s="361" t="str">
        <f t="shared" ref="P2243" si="6061">IF(L2243&lt;=1,"COND. MIN.",IF(AND(1&lt;L2243, L2243&lt;=2),"ATENÇÃO",IF(AND(2&lt;L2243,L2243&lt;=5),"ALERTA","INTERVENÇÃO")))</f>
        <v>COND. MIN.</v>
      </c>
      <c r="Q2243" s="361" t="str">
        <f t="shared" ref="Q2243:Q2279" si="6062">IF(M2243&lt;=2,"COND. MIN.",IF(AND(2&lt;M2243, M2243&lt;=4),"ATENÇÃO",IF(AND(4&lt;M2243, M2243&lt;=10),"ALERTA","INTERVENÇÃO")))</f>
        <v>COND. MIN.</v>
      </c>
      <c r="R2243" s="625"/>
      <c r="S2243" s="625"/>
      <c r="T2243" s="625"/>
      <c r="U2243" s="625"/>
      <c r="V2243" s="356">
        <f t="shared" ref="V2243:V2279" si="6063">(E2243-$E$2242)*100</f>
        <v>-5.2400000393390656</v>
      </c>
      <c r="W2243" s="356">
        <f t="shared" ref="W2243:W2279" si="6064">(F2243-$F$2242)*100</f>
        <v>-2.2800000035203993</v>
      </c>
      <c r="X2243" s="361" t="str">
        <f t="shared" ref="X2243" si="6065">IF(V2243&gt;0,"NORTE","SUL")</f>
        <v>SUL</v>
      </c>
      <c r="Y2243" s="361" t="str">
        <f t="shared" ref="Y2243" si="6066">IF(W2243&gt;0,"LESTE","OESTE")</f>
        <v>OESTE</v>
      </c>
      <c r="Z2243" s="361" t="str">
        <f t="shared" ref="Z2243" si="6067">IF(AND(X2243="SUL", Y2243="LESTE"),"SUDESTE", IF(AND(X2243="SUL", Y2243="OESTE"), "SUDOESTE", IF(AND(X2243="NORTE", Y2243="LESTE"), "NORDESTE", "NOROESTE")))</f>
        <v>SUDOESTE</v>
      </c>
      <c r="AA2243" s="358">
        <f t="shared" ref="AA2243:AA2279" si="6068">ABS(ROUND(W2243,2)/ROUND(I2243,2))</f>
        <v>0.39929947460595444</v>
      </c>
      <c r="AB2243" s="359">
        <f t="shared" ref="AB2243" si="6069">DEGREES(ASIN(AA2243))</f>
        <v>23.534392556502301</v>
      </c>
      <c r="AC2243" s="360" t="s">
        <v>196</v>
      </c>
    </row>
    <row r="2244" spans="1:29" ht="17.25" customHeight="1" x14ac:dyDescent="0.2">
      <c r="A2244" s="415" t="str">
        <f t="shared" si="5916"/>
        <v>MS 503</v>
      </c>
      <c r="B2244" s="661">
        <f t="shared" si="5900"/>
        <v>42</v>
      </c>
      <c r="C2244" s="661" t="str">
        <f t="shared" si="5899"/>
        <v>MS 503-42</v>
      </c>
      <c r="D2244" s="460">
        <f t="shared" si="6054"/>
        <v>42181</v>
      </c>
      <c r="E2244" s="347">
        <v>7161764.0487000002</v>
      </c>
      <c r="F2244" s="348">
        <v>665767.45889999997</v>
      </c>
      <c r="G2244" s="348">
        <v>903.72</v>
      </c>
      <c r="H2244" s="355">
        <f t="shared" ref="H2244:H2245" si="6070">SQRT((E2244-E2243)^2+(F2244-F2243)^2)*100</f>
        <v>3.2058072642301925</v>
      </c>
      <c r="I2244" s="356">
        <f t="shared" ref="I2244:I2245" si="6071">SQRT((E2244-$E$2242)^2+(F2244-$F$2242)^2)*100</f>
        <v>2.7118259582013367</v>
      </c>
      <c r="J2244" s="356">
        <f t="shared" ref="J2244:J2245" si="6072">(G2244-G2243)*100</f>
        <v>-1.0999999999967258</v>
      </c>
      <c r="K2244" s="356">
        <f t="shared" ref="K2244:K2245" si="6073">(G2244-$G$2242)*100</f>
        <v>-4.1999999999916326</v>
      </c>
      <c r="L2244" s="356">
        <f t="shared" ref="L2244:L2245" si="6074">H2244/(D2244-D2243)</f>
        <v>0.45797246631859895</v>
      </c>
      <c r="M2244" s="356">
        <f t="shared" ref="M2244:M2245" si="6075">ABS(J2244/(D2244-D2243))</f>
        <v>0.1571428571423894</v>
      </c>
      <c r="N2244" s="361" t="str">
        <f t="shared" ref="N2244:N2245" si="6076">IF(L2244&lt;=0.25,"OK",IF(AND(0.25&lt;L2244,L2244&lt;=1),"ATENÇÃO",IF(AND(1&lt;L2244,L2244&lt;=4),"ALERTA",IF(AND(4&lt;L2244,L2244&lt;=14),"INTERVENÇÃO","PARALISAÇÃO"))))</f>
        <v>ATENÇÃO</v>
      </c>
      <c r="O2244" s="361" t="str">
        <f t="shared" ref="O2244:O2245" si="6077">IF(M2244&lt;=0.25,"OK",IF(AND(0.25&lt;M2244,M2244&lt;=1),"ATENÇÃO",IF(AND(1&lt;M2244,M2244&lt;=4),"ALERTA",IF(AND(4&lt;M2244,M2244&lt;=14),"INTERVENÇÃO","PARALISAÇÃO"))))</f>
        <v>OK</v>
      </c>
      <c r="P2244" s="361" t="str">
        <f t="shared" ref="P2244:P2245" si="6078">IF(L2244&lt;=1,"COND. MIN.",IF(AND(1&lt;L2244, L2244&lt;=2),"ATENÇÃO",IF(AND(2&lt;L2244,L2244&lt;=5),"ALERTA","INTERVENÇÃO")))</f>
        <v>COND. MIN.</v>
      </c>
      <c r="Q2244" s="361" t="str">
        <f t="shared" si="6062"/>
        <v>COND. MIN.</v>
      </c>
      <c r="R2244" s="625"/>
      <c r="S2244" s="625"/>
      <c r="T2244" s="625"/>
      <c r="U2244" s="625"/>
      <c r="V2244" s="356">
        <f t="shared" si="6063"/>
        <v>-2.0800000056624413</v>
      </c>
      <c r="W2244" s="356">
        <f t="shared" si="6064"/>
        <v>-1.74000000115484</v>
      </c>
      <c r="X2244" s="361" t="str">
        <f t="shared" ref="X2244:X2245" si="6079">IF(V2244&gt;0,"NORTE","SUL")</f>
        <v>SUL</v>
      </c>
      <c r="Y2244" s="361" t="str">
        <f t="shared" ref="Y2244:Y2245" si="6080">IF(W2244&gt;0,"LESTE","OESTE")</f>
        <v>OESTE</v>
      </c>
      <c r="Z2244" s="361" t="str">
        <f t="shared" ref="Z2244:Z2245" si="6081">IF(AND(X2244="SUL", Y2244="LESTE"),"SUDESTE", IF(AND(X2244="SUL", Y2244="OESTE"), "SUDOESTE", IF(AND(X2244="NORTE", Y2244="LESTE"), "NORDESTE", "NOROESTE")))</f>
        <v>SUDOESTE</v>
      </c>
      <c r="AA2244" s="358">
        <f t="shared" si="6068"/>
        <v>0.64206642066420661</v>
      </c>
      <c r="AB2244" s="359">
        <f t="shared" ref="AB2244:AB2245" si="6082">DEGREES(ASIN(AA2244))</f>
        <v>39.946080432515096</v>
      </c>
      <c r="AC2244" s="360"/>
    </row>
    <row r="2245" spans="1:29" ht="17.25" customHeight="1" x14ac:dyDescent="0.2">
      <c r="A2245" s="415" t="str">
        <f t="shared" si="5916"/>
        <v>MS 503</v>
      </c>
      <c r="B2245" s="661">
        <f t="shared" si="5900"/>
        <v>43</v>
      </c>
      <c r="C2245" s="661" t="str">
        <f t="shared" si="5899"/>
        <v>MS 503-43</v>
      </c>
      <c r="D2245" s="460">
        <f t="shared" si="6054"/>
        <v>42188</v>
      </c>
      <c r="E2245" s="347">
        <v>7161764.0460000001</v>
      </c>
      <c r="F2245" s="348">
        <v>665767.44850000006</v>
      </c>
      <c r="G2245" s="348">
        <v>903.70299999999997</v>
      </c>
      <c r="H2245" s="355">
        <f t="shared" si="6070"/>
        <v>1.074476610009016</v>
      </c>
      <c r="I2245" s="356">
        <f t="shared" si="6071"/>
        <v>3.6401785693789415</v>
      </c>
      <c r="J2245" s="356">
        <f t="shared" si="6072"/>
        <v>-1.7000000000052751</v>
      </c>
      <c r="K2245" s="356">
        <f t="shared" si="6073"/>
        <v>-5.8999999999969077</v>
      </c>
      <c r="L2245" s="356">
        <f t="shared" si="6074"/>
        <v>0.15349665857271658</v>
      </c>
      <c r="M2245" s="356">
        <f t="shared" si="6075"/>
        <v>0.24285714285789645</v>
      </c>
      <c r="N2245" s="361" t="str">
        <f t="shared" si="6076"/>
        <v>OK</v>
      </c>
      <c r="O2245" s="361" t="str">
        <f t="shared" si="6077"/>
        <v>OK</v>
      </c>
      <c r="P2245" s="361" t="str">
        <f t="shared" si="6078"/>
        <v>COND. MIN.</v>
      </c>
      <c r="Q2245" s="361" t="str">
        <f t="shared" si="6062"/>
        <v>COND. MIN.</v>
      </c>
      <c r="R2245" s="625"/>
      <c r="S2245" s="625"/>
      <c r="T2245" s="625"/>
      <c r="U2245" s="625"/>
      <c r="V2245" s="356">
        <f t="shared" si="6063"/>
        <v>-2.350000012665987</v>
      </c>
      <c r="W2245" s="356">
        <f t="shared" si="6064"/>
        <v>-2.7799999923445284</v>
      </c>
      <c r="X2245" s="361" t="str">
        <f t="shared" si="6079"/>
        <v>SUL</v>
      </c>
      <c r="Y2245" s="361" t="str">
        <f t="shared" si="6080"/>
        <v>OESTE</v>
      </c>
      <c r="Z2245" s="361" t="str">
        <f t="shared" si="6081"/>
        <v>SUDOESTE</v>
      </c>
      <c r="AA2245" s="358">
        <f t="shared" si="6068"/>
        <v>0.76373626373626369</v>
      </c>
      <c r="AB2245" s="359">
        <f t="shared" si="6082"/>
        <v>49.79469509941044</v>
      </c>
      <c r="AC2245" s="360"/>
    </row>
    <row r="2246" spans="1:29" ht="17.25" customHeight="1" x14ac:dyDescent="0.2">
      <c r="A2246" s="415" t="str">
        <f t="shared" si="5916"/>
        <v>MS 503</v>
      </c>
      <c r="B2246" s="661">
        <f t="shared" si="5900"/>
        <v>44</v>
      </c>
      <c r="C2246" s="661" t="str">
        <f t="shared" si="5899"/>
        <v>MS 503-44</v>
      </c>
      <c r="D2246" s="460">
        <f t="shared" si="6054"/>
        <v>42195</v>
      </c>
      <c r="E2246" s="347">
        <v>7161764.0562000005</v>
      </c>
      <c r="F2246" s="348">
        <v>665767.43469999998</v>
      </c>
      <c r="G2246" s="348">
        <v>903.69299999999998</v>
      </c>
      <c r="H2246" s="355">
        <f t="shared" ref="H2246:H2247" si="6083">SQRT((E2246-E2245)^2+(F2246-F2245)^2)*100</f>
        <v>1.7160419853077955</v>
      </c>
      <c r="I2246" s="356">
        <f t="shared" ref="I2246:I2247" si="6084">SQRT((E2246-$E$2242)^2+(F2246-$F$2242)^2)*100</f>
        <v>4.3674363112875945</v>
      </c>
      <c r="J2246" s="356">
        <f t="shared" ref="J2246:J2247" si="6085">(G2246-G2245)*100</f>
        <v>-0.99999999999909051</v>
      </c>
      <c r="K2246" s="356">
        <f t="shared" ref="K2246:K2247" si="6086">(G2246-$G$2242)*100</f>
        <v>-6.8999999999959982</v>
      </c>
      <c r="L2246" s="356">
        <f t="shared" ref="L2246:L2247" si="6087">H2246/(D2246-D2245)</f>
        <v>0.2451488550439708</v>
      </c>
      <c r="M2246" s="356">
        <f t="shared" ref="M2246:M2247" si="6088">ABS(J2246/(D2246-D2245))</f>
        <v>0.14285714285701293</v>
      </c>
      <c r="N2246" s="361" t="str">
        <f t="shared" ref="N2246:N2247" si="6089">IF(L2246&lt;=0.25,"OK",IF(AND(0.25&lt;L2246,L2246&lt;=1),"ATENÇÃO",IF(AND(1&lt;L2246,L2246&lt;=4),"ALERTA",IF(AND(4&lt;L2246,L2246&lt;=14),"INTERVENÇÃO","PARALISAÇÃO"))))</f>
        <v>OK</v>
      </c>
      <c r="O2246" s="361" t="str">
        <f t="shared" ref="O2246:O2247" si="6090">IF(M2246&lt;=0.25,"OK",IF(AND(0.25&lt;M2246,M2246&lt;=1),"ATENÇÃO",IF(AND(1&lt;M2246,M2246&lt;=4),"ALERTA",IF(AND(4&lt;M2246,M2246&lt;=14),"INTERVENÇÃO","PARALISAÇÃO"))))</f>
        <v>OK</v>
      </c>
      <c r="P2246" s="361" t="str">
        <f t="shared" ref="P2246:P2247" si="6091">IF(L2246&lt;=1,"COND. MIN.",IF(AND(1&lt;L2246, L2246&lt;=2),"ATENÇÃO",IF(AND(2&lt;L2246,L2246&lt;=5),"ALERTA","INTERVENÇÃO")))</f>
        <v>COND. MIN.</v>
      </c>
      <c r="Q2246" s="361" t="str">
        <f t="shared" si="6062"/>
        <v>COND. MIN.</v>
      </c>
      <c r="R2246" s="625"/>
      <c r="S2246" s="625"/>
      <c r="T2246" s="625"/>
      <c r="U2246" s="625"/>
      <c r="V2246" s="356">
        <f t="shared" si="6063"/>
        <v>-1.3299999758601189</v>
      </c>
      <c r="W2246" s="356">
        <f t="shared" si="6064"/>
        <v>-4.1599999996833503</v>
      </c>
      <c r="X2246" s="361" t="str">
        <f t="shared" ref="X2246:X2247" si="6092">IF(V2246&gt;0,"NORTE","SUL")</f>
        <v>SUL</v>
      </c>
      <c r="Y2246" s="361" t="str">
        <f t="shared" ref="Y2246:Y2247" si="6093">IF(W2246&gt;0,"LESTE","OESTE")</f>
        <v>OESTE</v>
      </c>
      <c r="Z2246" s="361" t="str">
        <f t="shared" ref="Z2246:Z2247" si="6094">IF(AND(X2246="SUL", Y2246="LESTE"),"SUDESTE", IF(AND(X2246="SUL", Y2246="OESTE"), "SUDOESTE", IF(AND(X2246="NORTE", Y2246="LESTE"), "NORDESTE", "NOROESTE")))</f>
        <v>SUDOESTE</v>
      </c>
      <c r="AA2246" s="358">
        <f t="shared" si="6068"/>
        <v>0.95194508009153322</v>
      </c>
      <c r="AB2246" s="359">
        <f t="shared" ref="AB2246:AB2247" si="6095">DEGREES(ASIN(AA2246))</f>
        <v>72.165487070362147</v>
      </c>
      <c r="AC2246" s="360"/>
    </row>
    <row r="2247" spans="1:29" ht="17.25" customHeight="1" x14ac:dyDescent="0.2">
      <c r="A2247" s="415" t="str">
        <f t="shared" si="5916"/>
        <v>MS 503</v>
      </c>
      <c r="B2247" s="661">
        <f t="shared" si="5900"/>
        <v>45</v>
      </c>
      <c r="C2247" s="661" t="str">
        <f t="shared" si="5899"/>
        <v>MS 503-45</v>
      </c>
      <c r="D2247" s="460">
        <f t="shared" si="6054"/>
        <v>42202</v>
      </c>
      <c r="E2247" s="347">
        <v>7161764.0323000001</v>
      </c>
      <c r="F2247" s="348">
        <v>665767.42150000005</v>
      </c>
      <c r="G2247" s="348">
        <v>903.678</v>
      </c>
      <c r="H2247" s="355">
        <f t="shared" si="6083"/>
        <v>2.73029305424074</v>
      </c>
      <c r="I2247" s="356">
        <f t="shared" si="6084"/>
        <v>6.6233526268901732</v>
      </c>
      <c r="J2247" s="356">
        <f t="shared" si="6085"/>
        <v>-1.4999999999986358</v>
      </c>
      <c r="K2247" s="356">
        <f t="shared" si="6086"/>
        <v>-8.399999999994634</v>
      </c>
      <c r="L2247" s="356">
        <f t="shared" si="6087"/>
        <v>0.39004186489153431</v>
      </c>
      <c r="M2247" s="356">
        <f t="shared" si="6088"/>
        <v>0.2142857142855194</v>
      </c>
      <c r="N2247" s="361" t="str">
        <f t="shared" si="6089"/>
        <v>ATENÇÃO</v>
      </c>
      <c r="O2247" s="361" t="str">
        <f t="shared" si="6090"/>
        <v>OK</v>
      </c>
      <c r="P2247" s="361" t="str">
        <f t="shared" si="6091"/>
        <v>COND. MIN.</v>
      </c>
      <c r="Q2247" s="361" t="str">
        <f t="shared" si="6062"/>
        <v>COND. MIN.</v>
      </c>
      <c r="R2247" s="625"/>
      <c r="S2247" s="625"/>
      <c r="T2247" s="625"/>
      <c r="U2247" s="625"/>
      <c r="V2247" s="356">
        <f t="shared" si="6063"/>
        <v>-3.7200000137090683</v>
      </c>
      <c r="W2247" s="356">
        <f t="shared" si="6064"/>
        <v>-5.479999992530793</v>
      </c>
      <c r="X2247" s="361" t="str">
        <f t="shared" si="6092"/>
        <v>SUL</v>
      </c>
      <c r="Y2247" s="361" t="str">
        <f t="shared" si="6093"/>
        <v>OESTE</v>
      </c>
      <c r="Z2247" s="361" t="str">
        <f t="shared" si="6094"/>
        <v>SUDOESTE</v>
      </c>
      <c r="AA2247" s="358">
        <f t="shared" si="6068"/>
        <v>0.82779456193353484</v>
      </c>
      <c r="AB2247" s="359">
        <f t="shared" si="6095"/>
        <v>55.872848255591869</v>
      </c>
      <c r="AC2247" s="360"/>
    </row>
    <row r="2248" spans="1:29" ht="17.25" customHeight="1" x14ac:dyDescent="0.2">
      <c r="A2248" s="415" t="str">
        <f t="shared" si="5916"/>
        <v>MS 503</v>
      </c>
      <c r="B2248" s="661">
        <f t="shared" ref="B2248:B2359" si="6096">IF(A2247=A2248,B2247+1,1)</f>
        <v>46</v>
      </c>
      <c r="C2248" s="661" t="str">
        <f t="shared" ref="C2248:C2359" si="6097">A2248&amp;"-"&amp;B2248</f>
        <v>MS 503-46</v>
      </c>
      <c r="D2248" s="460">
        <f t="shared" si="6054"/>
        <v>42209</v>
      </c>
      <c r="E2248" s="347">
        <v>7161764.0497000003</v>
      </c>
      <c r="F2248" s="348">
        <v>665767.40859999997</v>
      </c>
      <c r="G2248" s="348">
        <v>903.65499999999997</v>
      </c>
      <c r="H2248" s="355">
        <f t="shared" ref="H2248:H2249" si="6098">SQRT((E2248-E2247)^2+(F2248-F2247)^2)*100</f>
        <v>2.1660332656648502</v>
      </c>
      <c r="I2248" s="356">
        <f t="shared" ref="I2248:I2249" si="6099">SQRT((E2248-$E$2242)^2+(F2248-$F$2242)^2)*100</f>
        <v>7.053601915098497</v>
      </c>
      <c r="J2248" s="356">
        <f t="shared" ref="J2248:J2249" si="6100">(G2248-G2247)*100</f>
        <v>-2.3000000000024556</v>
      </c>
      <c r="K2248" s="356">
        <f t="shared" ref="K2248:K2249" si="6101">(G2248-$G$2242)*100</f>
        <v>-10.69999999999709</v>
      </c>
      <c r="L2248" s="356">
        <f t="shared" ref="L2248:L2249" si="6102">H2248/(D2248-D2247)</f>
        <v>0.30943332366640719</v>
      </c>
      <c r="M2248" s="356">
        <f t="shared" ref="M2248:M2249" si="6103">ABS(J2248/(D2248-D2247))</f>
        <v>0.3285714285717794</v>
      </c>
      <c r="N2248" s="361" t="str">
        <f t="shared" ref="N2248:N2249" si="6104">IF(L2248&lt;=0.25,"OK",IF(AND(0.25&lt;L2248,L2248&lt;=1),"ATENÇÃO",IF(AND(1&lt;L2248,L2248&lt;=4),"ALERTA",IF(AND(4&lt;L2248,L2248&lt;=14),"INTERVENÇÃO","PARALISAÇÃO"))))</f>
        <v>ATENÇÃO</v>
      </c>
      <c r="O2248" s="361" t="str">
        <f t="shared" ref="O2248:O2249" si="6105">IF(M2248&lt;=0.25,"OK",IF(AND(0.25&lt;M2248,M2248&lt;=1),"ATENÇÃO",IF(AND(1&lt;M2248,M2248&lt;=4),"ALERTA",IF(AND(4&lt;M2248,M2248&lt;=14),"INTERVENÇÃO","PARALISAÇÃO"))))</f>
        <v>ATENÇÃO</v>
      </c>
      <c r="P2248" s="361" t="str">
        <f t="shared" ref="P2248:P2249" si="6106">IF(L2248&lt;=1,"COND. MIN.",IF(AND(1&lt;L2248, L2248&lt;=2),"ATENÇÃO",IF(AND(2&lt;L2248,L2248&lt;=5),"ALERTA","INTERVENÇÃO")))</f>
        <v>COND. MIN.</v>
      </c>
      <c r="Q2248" s="361" t="str">
        <f t="shared" si="6062"/>
        <v>COND. MIN.</v>
      </c>
      <c r="R2248" s="625"/>
      <c r="S2248" s="625"/>
      <c r="T2248" s="625"/>
      <c r="U2248" s="625"/>
      <c r="V2248" s="356">
        <f t="shared" si="6063"/>
        <v>-1.9799999892711639</v>
      </c>
      <c r="W2248" s="356">
        <f t="shared" si="6064"/>
        <v>-6.7700000014156103</v>
      </c>
      <c r="X2248" s="361" t="str">
        <f t="shared" ref="X2248:X2249" si="6107">IF(V2248&gt;0,"NORTE","SUL")</f>
        <v>SUL</v>
      </c>
      <c r="Y2248" s="361" t="str">
        <f t="shared" ref="Y2248:Y2249" si="6108">IF(W2248&gt;0,"LESTE","OESTE")</f>
        <v>OESTE</v>
      </c>
      <c r="Z2248" s="361" t="str">
        <f t="shared" ref="Z2248:Z2249" si="6109">IF(AND(X2248="SUL", Y2248="LESTE"),"SUDESTE", IF(AND(X2248="SUL", Y2248="OESTE"), "SUDOESTE", IF(AND(X2248="NORTE", Y2248="LESTE"), "NORDESTE", "NOROESTE")))</f>
        <v>SUDOESTE</v>
      </c>
      <c r="AA2248" s="358">
        <f t="shared" si="6068"/>
        <v>0.96028368794326235</v>
      </c>
      <c r="AB2248" s="359">
        <f t="shared" ref="AB2248:AB2249" si="6110">DEGREES(ASIN(AA2248))</f>
        <v>73.797946914404534</v>
      </c>
      <c r="AC2248" s="360"/>
    </row>
    <row r="2249" spans="1:29" ht="17.25" customHeight="1" x14ac:dyDescent="0.2">
      <c r="A2249" s="415" t="str">
        <f t="shared" si="5916"/>
        <v>MS 503</v>
      </c>
      <c r="B2249" s="661">
        <f t="shared" si="6096"/>
        <v>47</v>
      </c>
      <c r="C2249" s="661" t="str">
        <f t="shared" si="6097"/>
        <v>MS 503-47</v>
      </c>
      <c r="D2249" s="460">
        <f t="shared" si="6054"/>
        <v>42216</v>
      </c>
      <c r="E2249" s="347">
        <v>7161764.0541000003</v>
      </c>
      <c r="F2249" s="348">
        <v>665767.39500000002</v>
      </c>
      <c r="G2249" s="348">
        <v>903.63800000000003</v>
      </c>
      <c r="H2249" s="355">
        <f t="shared" si="6098"/>
        <v>1.4294054650849364</v>
      </c>
      <c r="I2249" s="356">
        <f t="shared" si="6099"/>
        <v>8.2745694698822891</v>
      </c>
      <c r="J2249" s="356">
        <f t="shared" si="6100"/>
        <v>-1.6999999999939064</v>
      </c>
      <c r="K2249" s="356">
        <f t="shared" si="6101"/>
        <v>-12.399999999990996</v>
      </c>
      <c r="L2249" s="356">
        <f t="shared" si="6102"/>
        <v>0.20420078072641948</v>
      </c>
      <c r="M2249" s="356">
        <f t="shared" si="6103"/>
        <v>0.24285714285627233</v>
      </c>
      <c r="N2249" s="361" t="str">
        <f t="shared" si="6104"/>
        <v>OK</v>
      </c>
      <c r="O2249" s="361" t="str">
        <f t="shared" si="6105"/>
        <v>OK</v>
      </c>
      <c r="P2249" s="361" t="str">
        <f t="shared" si="6106"/>
        <v>COND. MIN.</v>
      </c>
      <c r="Q2249" s="361" t="str">
        <f t="shared" si="6062"/>
        <v>COND. MIN.</v>
      </c>
      <c r="R2249" s="625"/>
      <c r="S2249" s="625"/>
      <c r="T2249" s="625"/>
      <c r="U2249" s="625"/>
      <c r="V2249" s="356">
        <f t="shared" si="6063"/>
        <v>-1.5399999916553497</v>
      </c>
      <c r="W2249" s="356">
        <f t="shared" si="6064"/>
        <v>-8.129999996162951</v>
      </c>
      <c r="X2249" s="361" t="str">
        <f t="shared" si="6107"/>
        <v>SUL</v>
      </c>
      <c r="Y2249" s="361" t="str">
        <f t="shared" si="6108"/>
        <v>OESTE</v>
      </c>
      <c r="Z2249" s="361" t="str">
        <f t="shared" si="6109"/>
        <v>SUDOESTE</v>
      </c>
      <c r="AA2249" s="358">
        <f t="shared" si="6068"/>
        <v>0.98307134220072567</v>
      </c>
      <c r="AB2249" s="359">
        <f t="shared" si="6110"/>
        <v>79.442442090761602</v>
      </c>
      <c r="AC2249" s="360"/>
    </row>
    <row r="2250" spans="1:29" ht="17.25" customHeight="1" x14ac:dyDescent="0.2">
      <c r="A2250" s="415" t="str">
        <f t="shared" si="5916"/>
        <v>MS 503</v>
      </c>
      <c r="B2250" s="661">
        <f t="shared" si="6096"/>
        <v>48</v>
      </c>
      <c r="C2250" s="661" t="str">
        <f t="shared" si="6097"/>
        <v>MS 503-48</v>
      </c>
      <c r="D2250" s="460">
        <f t="shared" si="6054"/>
        <v>42223</v>
      </c>
      <c r="E2250" s="347">
        <v>7161764.0291999998</v>
      </c>
      <c r="F2250" s="348">
        <v>665767.3983</v>
      </c>
      <c r="G2250" s="348">
        <v>903.63099999999997</v>
      </c>
      <c r="H2250" s="355">
        <f t="shared" ref="H2250" si="6111">SQRT((E2250-E2249)^2+(F2250-F2249)^2)*100</f>
        <v>2.5117723362072764</v>
      </c>
      <c r="I2250" s="356">
        <f t="shared" ref="I2250" si="6112">SQRT((E2250-$E$2242)^2+(F2250-$F$2242)^2)*100</f>
        <v>8.7795729017962696</v>
      </c>
      <c r="J2250" s="356">
        <f t="shared" ref="J2250" si="6113">(G2250-G2249)*100</f>
        <v>-0.70000000000618456</v>
      </c>
      <c r="K2250" s="356">
        <f t="shared" ref="K2250" si="6114">(G2250-$G$2242)*100</f>
        <v>-13.099999999997181</v>
      </c>
      <c r="L2250" s="356">
        <f t="shared" ref="L2250" si="6115">H2250/(D2250-D2249)</f>
        <v>0.35882461945818234</v>
      </c>
      <c r="M2250" s="356">
        <f t="shared" ref="M2250" si="6116">ABS(J2250/(D2250-D2249))</f>
        <v>0.10000000000088351</v>
      </c>
      <c r="N2250" s="361" t="str">
        <f t="shared" ref="N2250" si="6117">IF(L2250&lt;=0.25,"OK",IF(AND(0.25&lt;L2250,L2250&lt;=1),"ATENÇÃO",IF(AND(1&lt;L2250,L2250&lt;=4),"ALERTA",IF(AND(4&lt;L2250,L2250&lt;=14),"INTERVENÇÃO","PARALISAÇÃO"))))</f>
        <v>ATENÇÃO</v>
      </c>
      <c r="O2250" s="361" t="str">
        <f t="shared" ref="O2250" si="6118">IF(M2250&lt;=0.25,"OK",IF(AND(0.25&lt;M2250,M2250&lt;=1),"ATENÇÃO",IF(AND(1&lt;M2250,M2250&lt;=4),"ALERTA",IF(AND(4&lt;M2250,M2250&lt;=14),"INTERVENÇÃO","PARALISAÇÃO"))))</f>
        <v>OK</v>
      </c>
      <c r="P2250" s="361" t="str">
        <f t="shared" ref="P2250" si="6119">IF(L2250&lt;=1,"COND. MIN.",IF(AND(1&lt;L2250, L2250&lt;=2),"ATENÇÃO",IF(AND(2&lt;L2250,L2250&lt;=5),"ALERTA","INTERVENÇÃO")))</f>
        <v>COND. MIN.</v>
      </c>
      <c r="Q2250" s="361" t="str">
        <f t="shared" si="6062"/>
        <v>COND. MIN.</v>
      </c>
      <c r="R2250" s="625"/>
      <c r="S2250" s="625"/>
      <c r="T2250" s="625"/>
      <c r="U2250" s="625"/>
      <c r="V2250" s="356">
        <f t="shared" si="6063"/>
        <v>-4.0300000458955765</v>
      </c>
      <c r="W2250" s="356">
        <f t="shared" si="6064"/>
        <v>-7.7999999979510903</v>
      </c>
      <c r="X2250" s="361" t="str">
        <f t="shared" ref="X2250" si="6120">IF(V2250&gt;0,"NORTE","SUL")</f>
        <v>SUL</v>
      </c>
      <c r="Y2250" s="361" t="str">
        <f t="shared" ref="Y2250" si="6121">IF(W2250&gt;0,"LESTE","OESTE")</f>
        <v>OESTE</v>
      </c>
      <c r="Z2250" s="361" t="str">
        <f t="shared" ref="Z2250" si="6122">IF(AND(X2250="SUL", Y2250="LESTE"),"SUDESTE", IF(AND(X2250="SUL", Y2250="OESTE"), "SUDOESTE", IF(AND(X2250="NORTE", Y2250="LESTE"), "NORDESTE", "NOROESTE")))</f>
        <v>SUDOESTE</v>
      </c>
      <c r="AA2250" s="358">
        <f t="shared" si="6068"/>
        <v>0.88838268792710706</v>
      </c>
      <c r="AB2250" s="359">
        <f t="shared" ref="AB2250" si="6123">DEGREES(ASIN(AA2250))</f>
        <v>62.670714518799592</v>
      </c>
      <c r="AC2250" s="360"/>
    </row>
    <row r="2251" spans="1:29" ht="17.25" customHeight="1" x14ac:dyDescent="0.2">
      <c r="A2251" s="415" t="str">
        <f t="shared" si="5916"/>
        <v>MS 503</v>
      </c>
      <c r="B2251" s="661">
        <f t="shared" si="6096"/>
        <v>49</v>
      </c>
      <c r="C2251" s="661" t="str">
        <f t="shared" si="6097"/>
        <v>MS 503-49</v>
      </c>
      <c r="D2251" s="460">
        <f t="shared" si="6054"/>
        <v>42230</v>
      </c>
      <c r="E2251" s="347">
        <v>7161764.0266000004</v>
      </c>
      <c r="F2251" s="348">
        <v>665767.39930000005</v>
      </c>
      <c r="G2251" s="348">
        <v>903.61</v>
      </c>
      <c r="H2251" s="355">
        <f t="shared" ref="H2251:H2253" si="6124">SQRT((E2251-E2250)^2+(F2251-F2250)^2)*100</f>
        <v>0.2785677027159324</v>
      </c>
      <c r="I2251" s="356">
        <f t="shared" ref="I2251:I2253" si="6125">SQRT((E2251-$E$2242)^2+(F2251-$F$2242)^2)*100</f>
        <v>8.8144256588760026</v>
      </c>
      <c r="J2251" s="356">
        <f t="shared" ref="J2251:J2253" si="6126">(G2251-G2250)*100</f>
        <v>-2.0999999999958163</v>
      </c>
      <c r="K2251" s="356">
        <f t="shared" ref="K2251:K2253" si="6127">(G2251-$G$2242)*100</f>
        <v>-15.199999999992997</v>
      </c>
      <c r="L2251" s="356">
        <f t="shared" ref="L2251:L2253" si="6128">H2251/(D2251-D2250)</f>
        <v>3.9795386102276058E-2</v>
      </c>
      <c r="M2251" s="356">
        <f t="shared" ref="M2251:M2253" si="6129">ABS(J2251/(D2251-D2250))</f>
        <v>0.29999999999940236</v>
      </c>
      <c r="N2251" s="361" t="str">
        <f t="shared" ref="N2251:N2253" si="6130">IF(L2251&lt;=0.25,"OK",IF(AND(0.25&lt;L2251,L2251&lt;=1),"ATENÇÃO",IF(AND(1&lt;L2251,L2251&lt;=4),"ALERTA",IF(AND(4&lt;L2251,L2251&lt;=14),"INTERVENÇÃO","PARALISAÇÃO"))))</f>
        <v>OK</v>
      </c>
      <c r="O2251" s="361" t="str">
        <f t="shared" ref="O2251:O2253" si="6131">IF(M2251&lt;=0.25,"OK",IF(AND(0.25&lt;M2251,M2251&lt;=1),"ATENÇÃO",IF(AND(1&lt;M2251,M2251&lt;=4),"ALERTA",IF(AND(4&lt;M2251,M2251&lt;=14),"INTERVENÇÃO","PARALISAÇÃO"))))</f>
        <v>ATENÇÃO</v>
      </c>
      <c r="P2251" s="361" t="str">
        <f t="shared" ref="P2251:P2253" si="6132">IF(L2251&lt;=1,"COND. MIN.",IF(AND(1&lt;L2251, L2251&lt;=2),"ATENÇÃO",IF(AND(2&lt;L2251,L2251&lt;=5),"ALERTA","INTERVENÇÃO")))</f>
        <v>COND. MIN.</v>
      </c>
      <c r="Q2251" s="361" t="str">
        <f t="shared" si="6062"/>
        <v>COND. MIN.</v>
      </c>
      <c r="R2251" s="625"/>
      <c r="S2251" s="625"/>
      <c r="T2251" s="625"/>
      <c r="U2251" s="625"/>
      <c r="V2251" s="356">
        <f t="shared" si="6063"/>
        <v>-4.2899999767541885</v>
      </c>
      <c r="W2251" s="356">
        <f t="shared" si="6064"/>
        <v>-7.6999999932013452</v>
      </c>
      <c r="X2251" s="361" t="str">
        <f t="shared" ref="X2251:X2253" si="6133">IF(V2251&gt;0,"NORTE","SUL")</f>
        <v>SUL</v>
      </c>
      <c r="Y2251" s="361" t="str">
        <f t="shared" ref="Y2251:Y2253" si="6134">IF(W2251&gt;0,"LESTE","OESTE")</f>
        <v>OESTE</v>
      </c>
      <c r="Z2251" s="361" t="str">
        <f t="shared" ref="Z2251:Z2253" si="6135">IF(AND(X2251="SUL", Y2251="LESTE"),"SUDESTE", IF(AND(X2251="SUL", Y2251="OESTE"), "SUDOESTE", IF(AND(X2251="NORTE", Y2251="LESTE"), "NORDESTE", "NOROESTE")))</f>
        <v>SUDOESTE</v>
      </c>
      <c r="AA2251" s="358">
        <f t="shared" si="6068"/>
        <v>0.87400681044267869</v>
      </c>
      <c r="AB2251" s="359">
        <f t="shared" ref="AB2251:AB2253" si="6136">DEGREES(ASIN(AA2251))</f>
        <v>60.927649022819686</v>
      </c>
      <c r="AC2251" s="360"/>
    </row>
    <row r="2252" spans="1:29" ht="17.25" customHeight="1" x14ac:dyDescent="0.2">
      <c r="A2252" s="415" t="str">
        <f t="shared" si="5916"/>
        <v>MS 503</v>
      </c>
      <c r="B2252" s="661">
        <f t="shared" si="6096"/>
        <v>50</v>
      </c>
      <c r="C2252" s="661" t="str">
        <f t="shared" si="6097"/>
        <v>MS 503-50</v>
      </c>
      <c r="D2252" s="460">
        <f t="shared" si="6054"/>
        <v>42244</v>
      </c>
      <c r="E2252" s="347">
        <v>7161764.0538999997</v>
      </c>
      <c r="F2252" s="348">
        <v>665767.37780000002</v>
      </c>
      <c r="G2252" s="348">
        <v>903.58500000000004</v>
      </c>
      <c r="H2252" s="355">
        <f t="shared" si="6124"/>
        <v>3.4749675695256568</v>
      </c>
      <c r="I2252" s="356">
        <f t="shared" si="6125"/>
        <v>9.9727679250538515</v>
      </c>
      <c r="J2252" s="356">
        <f t="shared" si="6126"/>
        <v>-2.4999999999977263</v>
      </c>
      <c r="K2252" s="356">
        <f t="shared" si="6127"/>
        <v>-17.699999999990723</v>
      </c>
      <c r="L2252" s="356">
        <f t="shared" si="6128"/>
        <v>0.24821196925183261</v>
      </c>
      <c r="M2252" s="356">
        <f t="shared" si="6129"/>
        <v>0.17857142857126615</v>
      </c>
      <c r="N2252" s="361" t="str">
        <f t="shared" si="6130"/>
        <v>OK</v>
      </c>
      <c r="O2252" s="361" t="str">
        <f t="shared" si="6131"/>
        <v>OK</v>
      </c>
      <c r="P2252" s="361" t="str">
        <f t="shared" si="6132"/>
        <v>COND. MIN.</v>
      </c>
      <c r="Q2252" s="361" t="str">
        <f t="shared" si="6062"/>
        <v>COND. MIN.</v>
      </c>
      <c r="R2252" s="625"/>
      <c r="S2252" s="625"/>
      <c r="T2252" s="625"/>
      <c r="U2252" s="625"/>
      <c r="V2252" s="356">
        <f t="shared" si="6063"/>
        <v>-1.5600000508129597</v>
      </c>
      <c r="W2252" s="356">
        <f t="shared" si="6064"/>
        <v>-9.849999996367842</v>
      </c>
      <c r="X2252" s="361" t="str">
        <f t="shared" si="6133"/>
        <v>SUL</v>
      </c>
      <c r="Y2252" s="361" t="str">
        <f t="shared" si="6134"/>
        <v>OESTE</v>
      </c>
      <c r="Z2252" s="361" t="str">
        <f t="shared" si="6135"/>
        <v>SUDOESTE</v>
      </c>
      <c r="AA2252" s="358">
        <f t="shared" si="6068"/>
        <v>0.98796389167502496</v>
      </c>
      <c r="AB2252" s="359">
        <f t="shared" si="6136"/>
        <v>81.101491086512581</v>
      </c>
      <c r="AC2252" s="360"/>
    </row>
    <row r="2253" spans="1:29" ht="17.25" customHeight="1" x14ac:dyDescent="0.2">
      <c r="A2253" s="415" t="str">
        <f t="shared" si="5916"/>
        <v>MS 503</v>
      </c>
      <c r="B2253" s="661">
        <f t="shared" si="6096"/>
        <v>51</v>
      </c>
      <c r="C2253" s="661" t="str">
        <f t="shared" si="6097"/>
        <v>MS 503-51</v>
      </c>
      <c r="D2253" s="460">
        <f t="shared" si="6054"/>
        <v>42251</v>
      </c>
      <c r="E2253" s="347">
        <v>7161764.0394000001</v>
      </c>
      <c r="F2253" s="348">
        <v>665767.37569999998</v>
      </c>
      <c r="G2253" s="348">
        <v>903.57100000000003</v>
      </c>
      <c r="H2253" s="355">
        <f t="shared" si="6124"/>
        <v>1.4651279400609103</v>
      </c>
      <c r="I2253" s="356">
        <f t="shared" si="6125"/>
        <v>10.500652363792138</v>
      </c>
      <c r="J2253" s="356">
        <f t="shared" si="6126"/>
        <v>-1.4000000000010004</v>
      </c>
      <c r="K2253" s="356">
        <f t="shared" si="6127"/>
        <v>-19.099999999991724</v>
      </c>
      <c r="L2253" s="356">
        <f t="shared" si="6128"/>
        <v>0.20930399143727291</v>
      </c>
      <c r="M2253" s="356">
        <f t="shared" si="6129"/>
        <v>0.20000000000014292</v>
      </c>
      <c r="N2253" s="361" t="str">
        <f t="shared" si="6130"/>
        <v>OK</v>
      </c>
      <c r="O2253" s="361" t="str">
        <f t="shared" si="6131"/>
        <v>OK</v>
      </c>
      <c r="P2253" s="361" t="str">
        <f t="shared" si="6132"/>
        <v>COND. MIN.</v>
      </c>
      <c r="Q2253" s="361" t="str">
        <f t="shared" si="6062"/>
        <v>COND. MIN.</v>
      </c>
      <c r="R2253" s="625"/>
      <c r="S2253" s="625"/>
      <c r="T2253" s="625"/>
      <c r="U2253" s="625"/>
      <c r="V2253" s="356">
        <f t="shared" si="6063"/>
        <v>-3.0100000090897083</v>
      </c>
      <c r="W2253" s="356">
        <f t="shared" si="6064"/>
        <v>-10.060000000521541</v>
      </c>
      <c r="X2253" s="361" t="str">
        <f t="shared" si="6133"/>
        <v>SUL</v>
      </c>
      <c r="Y2253" s="361" t="str">
        <f t="shared" si="6134"/>
        <v>OESTE</v>
      </c>
      <c r="Z2253" s="361" t="str">
        <f t="shared" si="6135"/>
        <v>SUDOESTE</v>
      </c>
      <c r="AA2253" s="358">
        <f t="shared" si="6068"/>
        <v>0.95809523809523811</v>
      </c>
      <c r="AB2253" s="359">
        <f t="shared" si="6136"/>
        <v>73.354467597109846</v>
      </c>
      <c r="AC2253" s="360"/>
    </row>
    <row r="2254" spans="1:29" ht="17.25" customHeight="1" x14ac:dyDescent="0.2">
      <c r="A2254" s="415" t="str">
        <f t="shared" si="5916"/>
        <v>MS 503</v>
      </c>
      <c r="B2254" s="661">
        <f t="shared" si="6096"/>
        <v>52</v>
      </c>
      <c r="C2254" s="661" t="str">
        <f t="shared" si="6097"/>
        <v>MS 503-52</v>
      </c>
      <c r="D2254" s="460">
        <f t="shared" si="6054"/>
        <v>42258</v>
      </c>
      <c r="E2254" s="347">
        <v>7161764.0367000001</v>
      </c>
      <c r="F2254" s="348">
        <v>665767.3726</v>
      </c>
      <c r="G2254" s="348">
        <v>903.55200000000002</v>
      </c>
      <c r="H2254" s="355">
        <f t="shared" ref="H2254" si="6137">SQRT((E2254-E2253)^2+(F2254-F2253)^2)*100</f>
        <v>0.41109609835694128</v>
      </c>
      <c r="I2254" s="356">
        <f t="shared" ref="I2254" si="6138">SQRT((E2254-$E$2242)^2+(F2254-$F$2242)^2)*100</f>
        <v>10.876364284980554</v>
      </c>
      <c r="J2254" s="356">
        <f t="shared" ref="J2254" si="6139">(G2254-G2253)*100</f>
        <v>-1.9000000000005457</v>
      </c>
      <c r="K2254" s="356">
        <f t="shared" ref="K2254" si="6140">(G2254-$G$2242)*100</f>
        <v>-20.999999999992269</v>
      </c>
      <c r="L2254" s="356">
        <f t="shared" ref="L2254" si="6141">H2254/(D2254-D2253)</f>
        <v>5.8728014050991609E-2</v>
      </c>
      <c r="M2254" s="356">
        <f t="shared" ref="M2254" si="6142">ABS(J2254/(D2254-D2253))</f>
        <v>0.2714285714286494</v>
      </c>
      <c r="N2254" s="361" t="str">
        <f t="shared" ref="N2254" si="6143">IF(L2254&lt;=0.25,"OK",IF(AND(0.25&lt;L2254,L2254&lt;=1),"ATENÇÃO",IF(AND(1&lt;L2254,L2254&lt;=4),"ALERTA",IF(AND(4&lt;L2254,L2254&lt;=14),"INTERVENÇÃO","PARALISAÇÃO"))))</f>
        <v>OK</v>
      </c>
      <c r="O2254" s="361" t="str">
        <f t="shared" ref="O2254" si="6144">IF(M2254&lt;=0.25,"OK",IF(AND(0.25&lt;M2254,M2254&lt;=1),"ATENÇÃO",IF(AND(1&lt;M2254,M2254&lt;=4),"ALERTA",IF(AND(4&lt;M2254,M2254&lt;=14),"INTERVENÇÃO","PARALISAÇÃO"))))</f>
        <v>ATENÇÃO</v>
      </c>
      <c r="P2254" s="361" t="str">
        <f t="shared" ref="P2254" si="6145">IF(L2254&lt;=1,"COND. MIN.",IF(AND(1&lt;L2254, L2254&lt;=2),"ATENÇÃO",IF(AND(2&lt;L2254,L2254&lt;=5),"ALERTA","INTERVENÇÃO")))</f>
        <v>COND. MIN.</v>
      </c>
      <c r="Q2254" s="361" t="str">
        <f t="shared" si="6062"/>
        <v>COND. MIN.</v>
      </c>
      <c r="R2254" s="625"/>
      <c r="S2254" s="625"/>
      <c r="T2254" s="625"/>
      <c r="U2254" s="625"/>
      <c r="V2254" s="356">
        <f t="shared" si="6063"/>
        <v>-3.2800000160932541</v>
      </c>
      <c r="W2254" s="356">
        <f t="shared" si="6064"/>
        <v>-10.369999997783452</v>
      </c>
      <c r="X2254" s="361" t="str">
        <f t="shared" ref="X2254" si="6146">IF(V2254&gt;0,"NORTE","SUL")</f>
        <v>SUL</v>
      </c>
      <c r="Y2254" s="361" t="str">
        <f t="shared" ref="Y2254" si="6147">IF(W2254&gt;0,"LESTE","OESTE")</f>
        <v>OESTE</v>
      </c>
      <c r="Z2254" s="361" t="str">
        <f t="shared" ref="Z2254" si="6148">IF(AND(X2254="SUL", Y2254="LESTE"),"SUDESTE", IF(AND(X2254="SUL", Y2254="OESTE"), "SUDOESTE", IF(AND(X2254="NORTE", Y2254="LESTE"), "NORDESTE", "NOROESTE")))</f>
        <v>SUDOESTE</v>
      </c>
      <c r="AA2254" s="358">
        <f t="shared" si="6068"/>
        <v>0.95312499999999989</v>
      </c>
      <c r="AB2254" s="359">
        <f t="shared" ref="AB2254" si="6149">DEGREES(ASIN(AA2254))</f>
        <v>72.387560929649609</v>
      </c>
      <c r="AC2254" s="360"/>
    </row>
    <row r="2255" spans="1:29" ht="17.25" customHeight="1" x14ac:dyDescent="0.2">
      <c r="A2255" s="415" t="str">
        <f t="shared" si="5916"/>
        <v>MS 503</v>
      </c>
      <c r="B2255" s="661">
        <f t="shared" si="6096"/>
        <v>53</v>
      </c>
      <c r="C2255" s="661" t="str">
        <f t="shared" si="6097"/>
        <v>MS 503-53</v>
      </c>
      <c r="D2255" s="460">
        <f t="shared" si="6054"/>
        <v>42265</v>
      </c>
      <c r="E2255" s="347">
        <v>7161764.0316000003</v>
      </c>
      <c r="F2255" s="348">
        <v>665767.32570000004</v>
      </c>
      <c r="G2255" s="348">
        <v>903.53300000000002</v>
      </c>
      <c r="H2255" s="355">
        <f t="shared" ref="H2255:H2256" si="6150">SQRT((E2255-E2254)^2+(F2255-F2254)^2)*100</f>
        <v>4.7176477116713862</v>
      </c>
      <c r="I2255" s="356">
        <f t="shared" ref="I2255:I2256" si="6151">SQRT((E2255-$E$2242)^2+(F2255-$F$2242)^2)*100</f>
        <v>15.529575001069182</v>
      </c>
      <c r="J2255" s="356">
        <f t="shared" ref="J2255:J2256" si="6152">(G2255-G2254)*100</f>
        <v>-1.9000000000005457</v>
      </c>
      <c r="K2255" s="356">
        <f t="shared" ref="K2255:K2256" si="6153">(G2255-$G$2242)*100</f>
        <v>-22.899999999992815</v>
      </c>
      <c r="L2255" s="356">
        <f t="shared" ref="L2255:L2256" si="6154">H2255/(D2255-D2254)</f>
        <v>0.67394967309591236</v>
      </c>
      <c r="M2255" s="356">
        <f t="shared" ref="M2255:M2256" si="6155">ABS(J2255/(D2255-D2254))</f>
        <v>0.2714285714286494</v>
      </c>
      <c r="N2255" s="361" t="str">
        <f t="shared" ref="N2255:N2256" si="6156">IF(L2255&lt;=0.25,"OK",IF(AND(0.25&lt;L2255,L2255&lt;=1),"ATENÇÃO",IF(AND(1&lt;L2255,L2255&lt;=4),"ALERTA",IF(AND(4&lt;L2255,L2255&lt;=14),"INTERVENÇÃO","PARALISAÇÃO"))))</f>
        <v>ATENÇÃO</v>
      </c>
      <c r="O2255" s="361" t="str">
        <f t="shared" ref="O2255:O2256" si="6157">IF(M2255&lt;=0.25,"OK",IF(AND(0.25&lt;M2255,M2255&lt;=1),"ATENÇÃO",IF(AND(1&lt;M2255,M2255&lt;=4),"ALERTA",IF(AND(4&lt;M2255,M2255&lt;=14),"INTERVENÇÃO","PARALISAÇÃO"))))</f>
        <v>ATENÇÃO</v>
      </c>
      <c r="P2255" s="361" t="str">
        <f t="shared" ref="P2255:P2256" si="6158">IF(L2255&lt;=1,"COND. MIN.",IF(AND(1&lt;L2255, L2255&lt;=2),"ATENÇÃO",IF(AND(2&lt;L2255,L2255&lt;=5),"ALERTA","INTERVENÇÃO")))</f>
        <v>COND. MIN.</v>
      </c>
      <c r="Q2255" s="361" t="str">
        <f t="shared" si="6062"/>
        <v>COND. MIN.</v>
      </c>
      <c r="R2255" s="625"/>
      <c r="S2255" s="625"/>
      <c r="T2255" s="625"/>
      <c r="U2255" s="625"/>
      <c r="V2255" s="356">
        <f t="shared" si="6063"/>
        <v>-3.7899999879300594</v>
      </c>
      <c r="W2255" s="356">
        <f t="shared" si="6064"/>
        <v>-15.059999993536621</v>
      </c>
      <c r="X2255" s="361" t="str">
        <f t="shared" ref="X2255:X2256" si="6159">IF(V2255&gt;0,"NORTE","SUL")</f>
        <v>SUL</v>
      </c>
      <c r="Y2255" s="361" t="str">
        <f t="shared" ref="Y2255:Y2256" si="6160">IF(W2255&gt;0,"LESTE","OESTE")</f>
        <v>OESTE</v>
      </c>
      <c r="Z2255" s="361" t="str">
        <f t="shared" ref="Z2255:Z2256" si="6161">IF(AND(X2255="SUL", Y2255="LESTE"),"SUDESTE", IF(AND(X2255="SUL", Y2255="OESTE"), "SUDOESTE", IF(AND(X2255="NORTE", Y2255="LESTE"), "NORDESTE", "NOROESTE")))</f>
        <v>SUDOESTE</v>
      </c>
      <c r="AA2255" s="358">
        <f t="shared" si="6068"/>
        <v>0.96973599484868001</v>
      </c>
      <c r="AB2255" s="359">
        <f t="shared" ref="AB2255:AB2256" si="6162">DEGREES(ASIN(AA2255))</f>
        <v>75.868044847985558</v>
      </c>
      <c r="AC2255" s="360"/>
    </row>
    <row r="2256" spans="1:29" ht="17.25" customHeight="1" x14ac:dyDescent="0.2">
      <c r="A2256" s="415" t="str">
        <f t="shared" si="5916"/>
        <v>MS 503</v>
      </c>
      <c r="B2256" s="661">
        <f t="shared" si="6096"/>
        <v>54</v>
      </c>
      <c r="C2256" s="661" t="str">
        <f t="shared" si="6097"/>
        <v>MS 503-54</v>
      </c>
      <c r="D2256" s="460">
        <f t="shared" si="6054"/>
        <v>42272</v>
      </c>
      <c r="E2256" s="347">
        <v>7161764.0354000004</v>
      </c>
      <c r="F2256" s="348">
        <v>665767.35490000003</v>
      </c>
      <c r="G2256" s="348">
        <v>903.52800000000002</v>
      </c>
      <c r="H2256" s="355">
        <f t="shared" si="6150"/>
        <v>2.9446222166851324</v>
      </c>
      <c r="I2256" s="356">
        <f t="shared" si="6151"/>
        <v>12.609825523831585</v>
      </c>
      <c r="J2256" s="356">
        <f t="shared" si="6152"/>
        <v>-0.49999999999954525</v>
      </c>
      <c r="K2256" s="356">
        <f t="shared" si="6153"/>
        <v>-23.39999999999236</v>
      </c>
      <c r="L2256" s="356">
        <f t="shared" si="6154"/>
        <v>0.42066031666930465</v>
      </c>
      <c r="M2256" s="356">
        <f t="shared" si="6155"/>
        <v>7.1428571428506463E-2</v>
      </c>
      <c r="N2256" s="361" t="str">
        <f t="shared" si="6156"/>
        <v>ATENÇÃO</v>
      </c>
      <c r="O2256" s="361" t="str">
        <f t="shared" si="6157"/>
        <v>OK</v>
      </c>
      <c r="P2256" s="361" t="str">
        <f t="shared" si="6158"/>
        <v>COND. MIN.</v>
      </c>
      <c r="Q2256" s="361" t="str">
        <f t="shared" si="6062"/>
        <v>COND. MIN.</v>
      </c>
      <c r="R2256" s="625"/>
      <c r="S2256" s="625"/>
      <c r="T2256" s="625"/>
      <c r="U2256" s="625"/>
      <c r="V2256" s="356">
        <f t="shared" si="6063"/>
        <v>-3.4099999815225601</v>
      </c>
      <c r="W2256" s="356">
        <f t="shared" si="6064"/>
        <v>-12.13999999454245</v>
      </c>
      <c r="X2256" s="361" t="str">
        <f t="shared" si="6159"/>
        <v>SUL</v>
      </c>
      <c r="Y2256" s="361" t="str">
        <f t="shared" si="6160"/>
        <v>OESTE</v>
      </c>
      <c r="Z2256" s="361" t="str">
        <f t="shared" si="6161"/>
        <v>SUDOESTE</v>
      </c>
      <c r="AA2256" s="358">
        <f t="shared" si="6068"/>
        <v>0.96272799365582884</v>
      </c>
      <c r="AB2256" s="359">
        <f t="shared" si="6162"/>
        <v>74.307676662705646</v>
      </c>
      <c r="AC2256" s="360"/>
    </row>
    <row r="2257" spans="1:29" ht="17.25" customHeight="1" x14ac:dyDescent="0.25">
      <c r="A2257" s="415" t="str">
        <f t="shared" si="5916"/>
        <v>MS 503</v>
      </c>
      <c r="B2257" s="661">
        <f t="shared" ref="B2257:B2272" si="6163">IF(A2256=A2257,B2256+1,1)</f>
        <v>55</v>
      </c>
      <c r="C2257" s="661" t="str">
        <f t="shared" ref="C2257:C2272" si="6164">A2257&amp;"-"&amp;B2257</f>
        <v>MS 503-55</v>
      </c>
      <c r="D2257" s="346">
        <f t="shared" si="6054"/>
        <v>42279</v>
      </c>
      <c r="E2257" s="347">
        <v>7161764.0224000001</v>
      </c>
      <c r="F2257" s="348">
        <v>665767.33470000001</v>
      </c>
      <c r="G2257" s="348">
        <v>903.51099999999997</v>
      </c>
      <c r="H2257" s="355">
        <f t="shared" ref="H2257:H2259" si="6165">SQRT((E2257-E2256)^2+(F2257-F2256)^2)*100</f>
        <v>2.4021657064200035</v>
      </c>
      <c r="I2257" s="356">
        <f t="shared" ref="I2257:I2259" si="6166">SQRT((E2257-$E$2242)^2+(F2257-$F$2242)^2)*100</f>
        <v>14.922791293980541</v>
      </c>
      <c r="J2257" s="356">
        <f t="shared" ref="J2257:J2259" si="6167">(G2257-G2256)*100</f>
        <v>-1.7000000000052751</v>
      </c>
      <c r="K2257" s="356">
        <f t="shared" ref="K2257:K2259" si="6168">(G2257-$G$2242)*100</f>
        <v>-25.099999999997635</v>
      </c>
      <c r="L2257" s="356">
        <f t="shared" ref="L2257:L2259" si="6169">H2257/(D2257-D2256)</f>
        <v>0.3431665294885719</v>
      </c>
      <c r="M2257" s="356">
        <f t="shared" ref="M2257:M2259" si="6170">ABS(J2257/(D2257-D2256))</f>
        <v>0.24285714285789645</v>
      </c>
      <c r="N2257" s="361" t="str">
        <f t="shared" ref="N2257:N2259" si="6171">IF(L2257&lt;=0.25,"OK",IF(AND(0.25&lt;L2257,L2257&lt;=1),"ATENÇÃO",IF(AND(1&lt;L2257,L2257&lt;=4),"ALERTA",IF(AND(4&lt;L2257,L2257&lt;=14),"INTERVENÇÃO","PARALISAÇÃO"))))</f>
        <v>ATENÇÃO</v>
      </c>
      <c r="O2257" s="361" t="str">
        <f t="shared" ref="O2257:O2259" si="6172">IF(M2257&lt;=0.25,"OK",IF(AND(0.25&lt;M2257,M2257&lt;=1),"ATENÇÃO",IF(AND(1&lt;M2257,M2257&lt;=4),"ALERTA",IF(AND(4&lt;M2257,M2257&lt;=14),"INTERVENÇÃO","PARALISAÇÃO"))))</f>
        <v>OK</v>
      </c>
      <c r="P2257" s="361" t="str">
        <f t="shared" ref="P2257:P2259" si="6173">IF(L2257&lt;=1,"COND. MIN.",IF(AND(1&lt;L2257, L2257&lt;=2),"ATENÇÃO",IF(AND(2&lt;L2257,L2257&lt;=5),"ALERTA","INTERVENÇÃO")))</f>
        <v>COND. MIN.</v>
      </c>
      <c r="Q2257" s="361" t="str">
        <f t="shared" si="6062"/>
        <v>COND. MIN.</v>
      </c>
      <c r="R2257" s="625"/>
      <c r="S2257" s="625"/>
      <c r="T2257" s="625"/>
      <c r="U2257" s="625"/>
      <c r="V2257" s="356">
        <f t="shared" si="6063"/>
        <v>-4.7100000083446503</v>
      </c>
      <c r="W2257" s="356">
        <f t="shared" si="6064"/>
        <v>-14.159999997355044</v>
      </c>
      <c r="X2257" s="361" t="str">
        <f t="shared" ref="X2257:X2259" si="6174">IF(V2257&gt;0,"NORTE","SUL")</f>
        <v>SUL</v>
      </c>
      <c r="Y2257" s="361" t="str">
        <f t="shared" ref="Y2257:Y2259" si="6175">IF(W2257&gt;0,"LESTE","OESTE")</f>
        <v>OESTE</v>
      </c>
      <c r="Z2257" s="361" t="str">
        <f t="shared" ref="Z2257:Z2259" si="6176">IF(AND(X2257="SUL", Y2257="LESTE"),"SUDESTE", IF(AND(X2257="SUL", Y2257="OESTE"), "SUDOESTE", IF(AND(X2257="NORTE", Y2257="LESTE"), "NORDESTE", "NOROESTE")))</f>
        <v>SUDOESTE</v>
      </c>
      <c r="AA2257" s="358">
        <f t="shared" si="6068"/>
        <v>0.94906166219839139</v>
      </c>
      <c r="AB2257" s="359">
        <f t="shared" ref="AB2257:AB2259" si="6177">DEGREES(ASIN(AA2257))</f>
        <v>71.633728643686382</v>
      </c>
      <c r="AC2257" s="360"/>
    </row>
    <row r="2258" spans="1:29" ht="17.25" customHeight="1" x14ac:dyDescent="0.25">
      <c r="A2258" s="415" t="str">
        <f t="shared" si="5916"/>
        <v>MS 503</v>
      </c>
      <c r="B2258" s="661">
        <f t="shared" si="6163"/>
        <v>56</v>
      </c>
      <c r="C2258" s="661" t="str">
        <f t="shared" si="6164"/>
        <v>MS 503-56</v>
      </c>
      <c r="D2258" s="346">
        <f t="shared" si="6054"/>
        <v>42286</v>
      </c>
      <c r="E2258" s="347">
        <v>7161764.0291999998</v>
      </c>
      <c r="F2258" s="348">
        <v>665767.34699999995</v>
      </c>
      <c r="G2258" s="348">
        <v>903.49599999999998</v>
      </c>
      <c r="H2258" s="355">
        <f t="shared" si="6165"/>
        <v>1.4054536403377378</v>
      </c>
      <c r="I2258" s="356">
        <f t="shared" si="6166"/>
        <v>13.543478151734343</v>
      </c>
      <c r="J2258" s="356">
        <f t="shared" si="6167"/>
        <v>-1.4999999999986358</v>
      </c>
      <c r="K2258" s="356">
        <f t="shared" si="6168"/>
        <v>-26.599999999996271</v>
      </c>
      <c r="L2258" s="356">
        <f t="shared" si="6169"/>
        <v>0.20077909147681969</v>
      </c>
      <c r="M2258" s="356">
        <f t="shared" si="6170"/>
        <v>0.2142857142855194</v>
      </c>
      <c r="N2258" s="361" t="str">
        <f t="shared" si="6171"/>
        <v>OK</v>
      </c>
      <c r="O2258" s="361" t="str">
        <f t="shared" si="6172"/>
        <v>OK</v>
      </c>
      <c r="P2258" s="361" t="str">
        <f t="shared" si="6173"/>
        <v>COND. MIN.</v>
      </c>
      <c r="Q2258" s="361" t="str">
        <f t="shared" si="6062"/>
        <v>COND. MIN.</v>
      </c>
      <c r="R2258" s="625"/>
      <c r="S2258" s="625"/>
      <c r="T2258" s="625"/>
      <c r="U2258" s="625"/>
      <c r="V2258" s="356">
        <f t="shared" si="6063"/>
        <v>-4.0300000458955765</v>
      </c>
      <c r="W2258" s="356">
        <f t="shared" si="6064"/>
        <v>-12.930000002961606</v>
      </c>
      <c r="X2258" s="361" t="str">
        <f t="shared" si="6174"/>
        <v>SUL</v>
      </c>
      <c r="Y2258" s="361" t="str">
        <f t="shared" si="6175"/>
        <v>OESTE</v>
      </c>
      <c r="Z2258" s="361" t="str">
        <f t="shared" si="6176"/>
        <v>SUDOESTE</v>
      </c>
      <c r="AA2258" s="358">
        <f t="shared" si="6068"/>
        <v>0.95494830132939446</v>
      </c>
      <c r="AB2258" s="359">
        <f t="shared" si="6177"/>
        <v>72.736162974902285</v>
      </c>
      <c r="AC2258" s="360"/>
    </row>
    <row r="2259" spans="1:29" ht="17.25" customHeight="1" x14ac:dyDescent="0.25">
      <c r="A2259" s="415" t="str">
        <f t="shared" si="5916"/>
        <v>MS 503</v>
      </c>
      <c r="B2259" s="661">
        <f t="shared" si="6163"/>
        <v>57</v>
      </c>
      <c r="C2259" s="661" t="str">
        <f t="shared" si="6164"/>
        <v>MS 503-57</v>
      </c>
      <c r="D2259" s="346">
        <f t="shared" si="6054"/>
        <v>42300</v>
      </c>
      <c r="E2259" s="347">
        <v>7161764.0258999998</v>
      </c>
      <c r="F2259" s="348">
        <v>665767.35640000005</v>
      </c>
      <c r="G2259" s="348">
        <v>903.46600000000001</v>
      </c>
      <c r="H2259" s="355">
        <f t="shared" si="6165"/>
        <v>0.9962429508403472</v>
      </c>
      <c r="I2259" s="356">
        <f t="shared" si="6166"/>
        <v>12.758122911403479</v>
      </c>
      <c r="J2259" s="356">
        <f t="shared" si="6167"/>
        <v>-2.9999999999972715</v>
      </c>
      <c r="K2259" s="356">
        <f t="shared" si="6168"/>
        <v>-29.599999999993543</v>
      </c>
      <c r="L2259" s="356">
        <f t="shared" si="6169"/>
        <v>7.116021077431052E-2</v>
      </c>
      <c r="M2259" s="356">
        <f t="shared" si="6170"/>
        <v>0.2142857142855194</v>
      </c>
      <c r="N2259" s="361" t="str">
        <f t="shared" si="6171"/>
        <v>OK</v>
      </c>
      <c r="O2259" s="361" t="str">
        <f t="shared" si="6172"/>
        <v>OK</v>
      </c>
      <c r="P2259" s="361" t="str">
        <f t="shared" si="6173"/>
        <v>COND. MIN.</v>
      </c>
      <c r="Q2259" s="361" t="str">
        <f t="shared" si="6062"/>
        <v>COND. MIN.</v>
      </c>
      <c r="R2259" s="625"/>
      <c r="S2259" s="625"/>
      <c r="T2259" s="625"/>
      <c r="U2259" s="625"/>
      <c r="V2259" s="356">
        <f t="shared" si="6063"/>
        <v>-4.3600000441074371</v>
      </c>
      <c r="W2259" s="356">
        <f t="shared" si="6064"/>
        <v>-11.989999993238598</v>
      </c>
      <c r="X2259" s="361" t="str">
        <f t="shared" si="6174"/>
        <v>SUL</v>
      </c>
      <c r="Y2259" s="361" t="str">
        <f t="shared" si="6175"/>
        <v>OESTE</v>
      </c>
      <c r="Z2259" s="361" t="str">
        <f t="shared" si="6176"/>
        <v>SUDOESTE</v>
      </c>
      <c r="AA2259" s="358">
        <f t="shared" si="6068"/>
        <v>0.93965517241379315</v>
      </c>
      <c r="AB2259" s="359">
        <f t="shared" si="6177"/>
        <v>69.993727530135814</v>
      </c>
      <c r="AC2259" s="360"/>
    </row>
    <row r="2260" spans="1:29" ht="17.25" customHeight="1" x14ac:dyDescent="0.25">
      <c r="A2260" s="415" t="str">
        <f t="shared" si="5916"/>
        <v>MS 503</v>
      </c>
      <c r="B2260" s="661">
        <f t="shared" si="6163"/>
        <v>58</v>
      </c>
      <c r="C2260" s="661" t="str">
        <f t="shared" si="6164"/>
        <v>MS 503-58</v>
      </c>
      <c r="D2260" s="346">
        <f t="shared" si="6054"/>
        <v>42314</v>
      </c>
      <c r="E2260" s="347">
        <v>7161764.0103000002</v>
      </c>
      <c r="F2260" s="348">
        <v>665767.32039999997</v>
      </c>
      <c r="G2260" s="348">
        <v>903.43200000000002</v>
      </c>
      <c r="H2260" s="355">
        <f t="shared" ref="H2260" si="6178">SQRT((E2260-E2259)^2+(F2260-F2259)^2)*100</f>
        <v>3.9234678443478144</v>
      </c>
      <c r="I2260" s="356">
        <f t="shared" ref="I2260" si="6179">SQRT((E2260-$E$2242)^2+(F2260-$F$2242)^2)*100</f>
        <v>16.676165628227714</v>
      </c>
      <c r="J2260" s="356">
        <f t="shared" ref="J2260" si="6180">(G2260-G2259)*100</f>
        <v>-3.3999999999991815</v>
      </c>
      <c r="K2260" s="356">
        <f t="shared" ref="K2260" si="6181">(G2260-$G$2242)*100</f>
        <v>-32.999999999992724</v>
      </c>
      <c r="L2260" s="356">
        <f t="shared" ref="L2260" si="6182">H2260/(D2260-D2259)</f>
        <v>0.28024770316770103</v>
      </c>
      <c r="M2260" s="356">
        <f t="shared" ref="M2260" si="6183">ABS(J2260/(D2260-D2259))</f>
        <v>0.2428571428570844</v>
      </c>
      <c r="N2260" s="361" t="str">
        <f t="shared" ref="N2260" si="6184">IF(L2260&lt;=0.25,"OK",IF(AND(0.25&lt;L2260,L2260&lt;=1),"ATENÇÃO",IF(AND(1&lt;L2260,L2260&lt;=4),"ALERTA",IF(AND(4&lt;L2260,L2260&lt;=14),"INTERVENÇÃO","PARALISAÇÃO"))))</f>
        <v>ATENÇÃO</v>
      </c>
      <c r="O2260" s="361" t="str">
        <f t="shared" ref="O2260" si="6185">IF(M2260&lt;=0.25,"OK",IF(AND(0.25&lt;M2260,M2260&lt;=1),"ATENÇÃO",IF(AND(1&lt;M2260,M2260&lt;=4),"ALERTA",IF(AND(4&lt;M2260,M2260&lt;=14),"INTERVENÇÃO","PARALISAÇÃO"))))</f>
        <v>OK</v>
      </c>
      <c r="P2260" s="361" t="str">
        <f t="shared" ref="P2260" si="6186">IF(L2260&lt;=1,"COND. MIN.",IF(AND(1&lt;L2260, L2260&lt;=2),"ATENÇÃO",IF(AND(2&lt;L2260,L2260&lt;=5),"ALERTA","INTERVENÇÃO")))</f>
        <v>COND. MIN.</v>
      </c>
      <c r="Q2260" s="361" t="str">
        <f t="shared" si="6062"/>
        <v>COND. MIN.</v>
      </c>
      <c r="R2260" s="625"/>
      <c r="S2260" s="625"/>
      <c r="T2260" s="625"/>
      <c r="U2260" s="625"/>
      <c r="V2260" s="356">
        <f t="shared" si="6063"/>
        <v>-5.9200000017881393</v>
      </c>
      <c r="W2260" s="356">
        <f t="shared" si="6064"/>
        <v>-15.590000001247972</v>
      </c>
      <c r="X2260" s="361" t="str">
        <f t="shared" ref="X2260" si="6187">IF(V2260&gt;0,"NORTE","SUL")</f>
        <v>SUL</v>
      </c>
      <c r="Y2260" s="361" t="str">
        <f t="shared" ref="Y2260" si="6188">IF(W2260&gt;0,"LESTE","OESTE")</f>
        <v>OESTE</v>
      </c>
      <c r="Z2260" s="361" t="str">
        <f t="shared" ref="Z2260" si="6189">IF(AND(X2260="SUL", Y2260="LESTE"),"SUDESTE", IF(AND(X2260="SUL", Y2260="OESTE"), "SUDOESTE", IF(AND(X2260="NORTE", Y2260="LESTE"), "NORDESTE", "NOROESTE")))</f>
        <v>SUDOESTE</v>
      </c>
      <c r="AA2260" s="358">
        <f t="shared" si="6068"/>
        <v>0.934652278177458</v>
      </c>
      <c r="AB2260" s="359">
        <f t="shared" ref="AB2260" si="6190">DEGREES(ASIN(AA2260))</f>
        <v>69.172040511031213</v>
      </c>
      <c r="AC2260" s="360"/>
    </row>
    <row r="2261" spans="1:29" ht="17.25" customHeight="1" x14ac:dyDescent="0.25">
      <c r="A2261" s="415" t="str">
        <f t="shared" si="5916"/>
        <v>MS 503</v>
      </c>
      <c r="B2261" s="661"/>
      <c r="C2261" s="661"/>
      <c r="D2261" s="346">
        <f t="shared" si="6054"/>
        <v>42321</v>
      </c>
      <c r="E2261" s="347">
        <v>7161764.0004000003</v>
      </c>
      <c r="F2261" s="348">
        <v>665767.31050000002</v>
      </c>
      <c r="G2261" s="348">
        <v>903.42</v>
      </c>
      <c r="H2261" s="355">
        <f t="shared" ref="H2261:H2263" si="6191">SQRT((E2261-E2260)^2+(F2261-F2260)^2)*100</f>
        <v>1.4000714191629313</v>
      </c>
      <c r="I2261" s="356">
        <f t="shared" ref="I2261:I2263" si="6192">SQRT((E2261-$E$2242)^2+(F2261-$F$2242)^2)*100</f>
        <v>17.962307753016439</v>
      </c>
      <c r="J2261" s="356">
        <f t="shared" ref="J2261:J2263" si="6193">(G2261-G2260)*100</f>
        <v>-1.2000000000057298</v>
      </c>
      <c r="K2261" s="356">
        <f t="shared" ref="K2261:K2263" si="6194">(G2261-$G$2242)*100</f>
        <v>-34.199999999998454</v>
      </c>
      <c r="L2261" s="356">
        <f t="shared" ref="L2261:L2263" si="6195">H2261/(D2261-D2260)</f>
        <v>0.20001020273756162</v>
      </c>
      <c r="M2261" s="356">
        <f t="shared" ref="M2261:M2263" si="6196">ABS(J2261/(D2261-D2260))</f>
        <v>0.17142857142938997</v>
      </c>
      <c r="N2261" s="361" t="str">
        <f t="shared" ref="N2261:N2263" si="6197">IF(L2261&lt;=0.25,"OK",IF(AND(0.25&lt;L2261,L2261&lt;=1),"ATENÇÃO",IF(AND(1&lt;L2261,L2261&lt;=4),"ALERTA",IF(AND(4&lt;L2261,L2261&lt;=14),"INTERVENÇÃO","PARALISAÇÃO"))))</f>
        <v>OK</v>
      </c>
      <c r="O2261" s="361" t="str">
        <f t="shared" ref="O2261:O2263" si="6198">IF(M2261&lt;=0.25,"OK",IF(AND(0.25&lt;M2261,M2261&lt;=1),"ATENÇÃO",IF(AND(1&lt;M2261,M2261&lt;=4),"ALERTA",IF(AND(4&lt;M2261,M2261&lt;=14),"INTERVENÇÃO","PARALISAÇÃO"))))</f>
        <v>OK</v>
      </c>
      <c r="P2261" s="361" t="str">
        <f t="shared" ref="P2261:P2263" si="6199">IF(L2261&lt;=1,"COND. MIN.",IF(AND(1&lt;L2261, L2261&lt;=2),"ATENÇÃO",IF(AND(2&lt;L2261,L2261&lt;=5),"ALERTA","INTERVENÇÃO")))</f>
        <v>COND. MIN.</v>
      </c>
      <c r="Q2261" s="361" t="str">
        <f t="shared" si="6062"/>
        <v>COND. MIN.</v>
      </c>
      <c r="R2261" s="625"/>
      <c r="S2261" s="625"/>
      <c r="T2261" s="625"/>
      <c r="U2261" s="625"/>
      <c r="V2261" s="356">
        <f t="shared" si="6063"/>
        <v>-6.9099999964237213</v>
      </c>
      <c r="W2261" s="356">
        <f t="shared" si="6064"/>
        <v>-16.579999995883554</v>
      </c>
      <c r="X2261" s="361" t="str">
        <f t="shared" ref="X2261:X2263" si="6200">IF(V2261&gt;0,"NORTE","SUL")</f>
        <v>SUL</v>
      </c>
      <c r="Y2261" s="361" t="str">
        <f t="shared" ref="Y2261:Y2263" si="6201">IF(W2261&gt;0,"LESTE","OESTE")</f>
        <v>OESTE</v>
      </c>
      <c r="Z2261" s="361" t="str">
        <f t="shared" ref="Z2261:Z2263" si="6202">IF(AND(X2261="SUL", Y2261="LESTE"),"SUDESTE", IF(AND(X2261="SUL", Y2261="OESTE"), "SUDOESTE", IF(AND(X2261="NORTE", Y2261="LESTE"), "NORDESTE", "NOROESTE")))</f>
        <v>SUDOESTE</v>
      </c>
      <c r="AA2261" s="358">
        <f t="shared" si="6068"/>
        <v>0.92316258351893077</v>
      </c>
      <c r="AB2261" s="359">
        <f t="shared" ref="AB2261:AB2263" si="6203">DEGREES(ASIN(AA2261))</f>
        <v>67.392899217011021</v>
      </c>
      <c r="AC2261" s="360"/>
    </row>
    <row r="2262" spans="1:29" ht="17.25" customHeight="1" x14ac:dyDescent="0.25">
      <c r="A2262" s="415" t="str">
        <f t="shared" si="5916"/>
        <v>MS 503</v>
      </c>
      <c r="B2262" s="661"/>
      <c r="C2262" s="661"/>
      <c r="D2262" s="346">
        <f t="shared" si="6054"/>
        <v>42328</v>
      </c>
      <c r="E2262" s="347">
        <v>7161763.9954000004</v>
      </c>
      <c r="F2262" s="348">
        <v>665767.29839999997</v>
      </c>
      <c r="G2262" s="348">
        <v>903.40499999999997</v>
      </c>
      <c r="H2262" s="355">
        <f t="shared" si="6191"/>
        <v>1.309236419112255</v>
      </c>
      <c r="I2262" s="356">
        <f t="shared" si="6192"/>
        <v>19.271538594928924</v>
      </c>
      <c r="J2262" s="356">
        <f t="shared" si="6193"/>
        <v>-1.4999999999986358</v>
      </c>
      <c r="K2262" s="356">
        <f t="shared" si="6194"/>
        <v>-35.69999999999709</v>
      </c>
      <c r="L2262" s="356">
        <f t="shared" si="6195"/>
        <v>0.18703377415889358</v>
      </c>
      <c r="M2262" s="356">
        <f t="shared" si="6196"/>
        <v>0.2142857142855194</v>
      </c>
      <c r="N2262" s="361" t="str">
        <f t="shared" si="6197"/>
        <v>OK</v>
      </c>
      <c r="O2262" s="361" t="str">
        <f t="shared" si="6198"/>
        <v>OK</v>
      </c>
      <c r="P2262" s="361" t="str">
        <f t="shared" si="6199"/>
        <v>COND. MIN.</v>
      </c>
      <c r="Q2262" s="361" t="str">
        <f t="shared" si="6062"/>
        <v>COND. MIN.</v>
      </c>
      <c r="R2262" s="625"/>
      <c r="S2262" s="625"/>
      <c r="T2262" s="625"/>
      <c r="U2262" s="625"/>
      <c r="V2262" s="356">
        <f t="shared" si="6063"/>
        <v>-7.4099999852478504</v>
      </c>
      <c r="W2262" s="356">
        <f t="shared" si="6064"/>
        <v>-17.790000000968575</v>
      </c>
      <c r="X2262" s="361" t="str">
        <f t="shared" si="6200"/>
        <v>SUL</v>
      </c>
      <c r="Y2262" s="361" t="str">
        <f t="shared" si="6201"/>
        <v>OESTE</v>
      </c>
      <c r="Z2262" s="361" t="str">
        <f t="shared" si="6202"/>
        <v>SUDOESTE</v>
      </c>
      <c r="AA2262" s="358">
        <f t="shared" si="6068"/>
        <v>0.92319667877529832</v>
      </c>
      <c r="AB2262" s="359">
        <f t="shared" si="6203"/>
        <v>67.397981612723683</v>
      </c>
      <c r="AC2262" s="360"/>
    </row>
    <row r="2263" spans="1:29" ht="17.25" customHeight="1" x14ac:dyDescent="0.25">
      <c r="A2263" s="415" t="str">
        <f t="shared" si="5916"/>
        <v>MS 503</v>
      </c>
      <c r="B2263" s="661"/>
      <c r="C2263" s="661"/>
      <c r="D2263" s="346">
        <f t="shared" si="6054"/>
        <v>42335</v>
      </c>
      <c r="E2263" s="347">
        <v>7161763.9979999997</v>
      </c>
      <c r="F2263" s="348">
        <v>665767.26060000004</v>
      </c>
      <c r="G2263" s="348">
        <v>903.37699999999995</v>
      </c>
      <c r="H2263" s="355">
        <f t="shared" si="6191"/>
        <v>3.7889312362738807</v>
      </c>
      <c r="I2263" s="356">
        <f t="shared" si="6192"/>
        <v>22.724158961982962</v>
      </c>
      <c r="J2263" s="356">
        <f t="shared" si="6193"/>
        <v>-2.8000000000020009</v>
      </c>
      <c r="K2263" s="356">
        <f t="shared" si="6194"/>
        <v>-38.499999999999091</v>
      </c>
      <c r="L2263" s="356">
        <f t="shared" si="6195"/>
        <v>0.54127589089626871</v>
      </c>
      <c r="M2263" s="356">
        <f t="shared" si="6196"/>
        <v>0.40000000000028585</v>
      </c>
      <c r="N2263" s="361" t="str">
        <f t="shared" si="6197"/>
        <v>ATENÇÃO</v>
      </c>
      <c r="O2263" s="361" t="str">
        <f t="shared" si="6198"/>
        <v>ATENÇÃO</v>
      </c>
      <c r="P2263" s="361" t="str">
        <f t="shared" si="6199"/>
        <v>COND. MIN.</v>
      </c>
      <c r="Q2263" s="361" t="str">
        <f t="shared" si="6062"/>
        <v>COND. MIN.</v>
      </c>
      <c r="R2263" s="625"/>
      <c r="S2263" s="625"/>
      <c r="T2263" s="625"/>
      <c r="U2263" s="625"/>
      <c r="V2263" s="356">
        <f t="shared" si="6063"/>
        <v>-7.1500000543892384</v>
      </c>
      <c r="W2263" s="356">
        <f t="shared" si="6064"/>
        <v>-21.569999994244426</v>
      </c>
      <c r="X2263" s="361" t="str">
        <f t="shared" si="6200"/>
        <v>SUL</v>
      </c>
      <c r="Y2263" s="361" t="str">
        <f t="shared" si="6201"/>
        <v>OESTE</v>
      </c>
      <c r="Z2263" s="361" t="str">
        <f t="shared" si="6202"/>
        <v>SUDOESTE</v>
      </c>
      <c r="AA2263" s="358">
        <f t="shared" si="6068"/>
        <v>0.94938380281690149</v>
      </c>
      <c r="AB2263" s="359">
        <f t="shared" si="6203"/>
        <v>71.692396910823319</v>
      </c>
      <c r="AC2263" s="360"/>
    </row>
    <row r="2264" spans="1:29" ht="17.25" customHeight="1" x14ac:dyDescent="0.25">
      <c r="A2264" s="415" t="str">
        <f t="shared" si="5916"/>
        <v>MS 503</v>
      </c>
      <c r="B2264" s="661"/>
      <c r="C2264" s="661"/>
      <c r="D2264" s="346">
        <f t="shared" si="6054"/>
        <v>42342</v>
      </c>
      <c r="E2264" s="347">
        <v>7161764.0136000002</v>
      </c>
      <c r="F2264" s="348">
        <v>665767.30859999999</v>
      </c>
      <c r="G2264" s="348">
        <v>903.37699999999995</v>
      </c>
      <c r="H2264" s="355">
        <f t="shared" ref="H2264" si="6204">SQRT((E2264-E2263)^2+(F2264-F2263)^2)*100</f>
        <v>5.0471378138549783</v>
      </c>
      <c r="I2264" s="356">
        <f t="shared" ref="I2264" si="6205">SQRT((E2264-$E$2242)^2+(F2264-$F$2242)^2)*100</f>
        <v>17.677132120606302</v>
      </c>
      <c r="J2264" s="356">
        <f t="shared" ref="J2264" si="6206">(G2264-G2263)*100</f>
        <v>0</v>
      </c>
      <c r="K2264" s="356">
        <f t="shared" ref="K2264" si="6207">(G2264-$G$2242)*100</f>
        <v>-38.499999999999091</v>
      </c>
      <c r="L2264" s="356">
        <f t="shared" ref="L2264" si="6208">H2264/(D2264-D2263)</f>
        <v>0.72101968769356828</v>
      </c>
      <c r="M2264" s="356">
        <f t="shared" ref="M2264" si="6209">ABS(J2264/(D2264-D2263))</f>
        <v>0</v>
      </c>
      <c r="N2264" s="361" t="str">
        <f t="shared" ref="N2264" si="6210">IF(L2264&lt;=0.25,"OK",IF(AND(0.25&lt;L2264,L2264&lt;=1),"ATENÇÃO",IF(AND(1&lt;L2264,L2264&lt;=4),"ALERTA",IF(AND(4&lt;L2264,L2264&lt;=14),"INTERVENÇÃO","PARALISAÇÃO"))))</f>
        <v>ATENÇÃO</v>
      </c>
      <c r="O2264" s="361" t="str">
        <f t="shared" ref="O2264" si="6211">IF(M2264&lt;=0.25,"OK",IF(AND(0.25&lt;M2264,M2264&lt;=1),"ATENÇÃO",IF(AND(1&lt;M2264,M2264&lt;=4),"ALERTA",IF(AND(4&lt;M2264,M2264&lt;=14),"INTERVENÇÃO","PARALISAÇÃO"))))</f>
        <v>OK</v>
      </c>
      <c r="P2264" s="361" t="str">
        <f t="shared" ref="P2264" si="6212">IF(L2264&lt;=1,"COND. MIN.",IF(AND(1&lt;L2264, L2264&lt;=2),"ATENÇÃO",IF(AND(2&lt;L2264,L2264&lt;=5),"ALERTA","INTERVENÇÃO")))</f>
        <v>COND. MIN.</v>
      </c>
      <c r="Q2264" s="361" t="str">
        <f t="shared" si="6062"/>
        <v>COND. MIN.</v>
      </c>
      <c r="R2264" s="625"/>
      <c r="S2264" s="625"/>
      <c r="T2264" s="625"/>
      <c r="U2264" s="625"/>
      <c r="V2264" s="356">
        <f t="shared" si="6063"/>
        <v>-5.5900000035762787</v>
      </c>
      <c r="W2264" s="356">
        <f t="shared" si="6064"/>
        <v>-16.769999999087304</v>
      </c>
      <c r="X2264" s="361" t="str">
        <f t="shared" ref="X2264" si="6213">IF(V2264&gt;0,"NORTE","SUL")</f>
        <v>SUL</v>
      </c>
      <c r="Y2264" s="361" t="str">
        <f t="shared" ref="Y2264" si="6214">IF(W2264&gt;0,"LESTE","OESTE")</f>
        <v>OESTE</v>
      </c>
      <c r="Z2264" s="361" t="str">
        <f t="shared" ref="Z2264" si="6215">IF(AND(X2264="SUL", Y2264="LESTE"),"SUDESTE", IF(AND(X2264="SUL", Y2264="OESTE"), "SUDOESTE", IF(AND(X2264="NORTE", Y2264="LESTE"), "NORDESTE", "NOROESTE")))</f>
        <v>SUDOESTE</v>
      </c>
      <c r="AA2264" s="358">
        <f t="shared" si="6068"/>
        <v>0.94852941176470584</v>
      </c>
      <c r="AB2264" s="359">
        <f t="shared" ref="AB2264" si="6216">DEGREES(ASIN(AA2264))</f>
        <v>71.537189586767639</v>
      </c>
      <c r="AC2264" s="360"/>
    </row>
    <row r="2265" spans="1:29" ht="17.25" customHeight="1" x14ac:dyDescent="0.25">
      <c r="A2265" s="415" t="str">
        <f t="shared" si="5916"/>
        <v>MS 503</v>
      </c>
      <c r="B2265" s="661"/>
      <c r="C2265" s="661"/>
      <c r="D2265" s="346">
        <f t="shared" si="6054"/>
        <v>42349</v>
      </c>
      <c r="E2265" s="347">
        <v>7161763.9950999999</v>
      </c>
      <c r="F2265" s="348">
        <v>665767.28899999999</v>
      </c>
      <c r="G2265" s="348">
        <v>903.35199999999998</v>
      </c>
      <c r="H2265" s="355">
        <f t="shared" ref="H2265:H2268" si="6217">SQRT((E2265-E2264)^2+(F2265-F2264)^2)*100</f>
        <v>2.6951994523724663</v>
      </c>
      <c r="I2265" s="356">
        <f t="shared" ref="I2265:I2268" si="6218">SQRT((E2265-$E$2242)^2+(F2265-$F$2242)^2)*100</f>
        <v>20.153572893469704</v>
      </c>
      <c r="J2265" s="356">
        <f t="shared" ref="J2265:J2268" si="6219">(G2265-G2264)*100</f>
        <v>-2.4999999999977263</v>
      </c>
      <c r="K2265" s="356">
        <f t="shared" ref="K2265:K2268" si="6220">(G2265-$G$2242)*100</f>
        <v>-40.999999999996817</v>
      </c>
      <c r="L2265" s="356">
        <f t="shared" ref="L2265:L2268" si="6221">H2265/(D2265-D2264)</f>
        <v>0.38502849319606663</v>
      </c>
      <c r="M2265" s="356">
        <f t="shared" ref="M2265:M2268" si="6222">ABS(J2265/(D2265-D2264))</f>
        <v>0.3571428571425323</v>
      </c>
      <c r="N2265" s="361" t="str">
        <f t="shared" ref="N2265:N2268" si="6223">IF(L2265&lt;=0.25,"OK",IF(AND(0.25&lt;L2265,L2265&lt;=1),"ATENÇÃO",IF(AND(1&lt;L2265,L2265&lt;=4),"ALERTA",IF(AND(4&lt;L2265,L2265&lt;=14),"INTERVENÇÃO","PARALISAÇÃO"))))</f>
        <v>ATENÇÃO</v>
      </c>
      <c r="O2265" s="361" t="str">
        <f t="shared" ref="O2265:O2268" si="6224">IF(M2265&lt;=0.25,"OK",IF(AND(0.25&lt;M2265,M2265&lt;=1),"ATENÇÃO",IF(AND(1&lt;M2265,M2265&lt;=4),"ALERTA",IF(AND(4&lt;M2265,M2265&lt;=14),"INTERVENÇÃO","PARALISAÇÃO"))))</f>
        <v>ATENÇÃO</v>
      </c>
      <c r="P2265" s="361" t="str">
        <f t="shared" ref="P2265:P2268" si="6225">IF(L2265&lt;=1,"COND. MIN.",IF(AND(1&lt;L2265, L2265&lt;=2),"ATENÇÃO",IF(AND(2&lt;L2265,L2265&lt;=5),"ALERTA","INTERVENÇÃO")))</f>
        <v>COND. MIN.</v>
      </c>
      <c r="Q2265" s="361" t="str">
        <f t="shared" si="6062"/>
        <v>COND. MIN.</v>
      </c>
      <c r="R2265" s="625"/>
      <c r="S2265" s="625"/>
      <c r="T2265" s="625"/>
      <c r="U2265" s="625"/>
      <c r="V2265" s="356">
        <f t="shared" si="6063"/>
        <v>-7.4400000274181366</v>
      </c>
      <c r="W2265" s="356">
        <f t="shared" si="6064"/>
        <v>-18.729999999050051</v>
      </c>
      <c r="X2265" s="361" t="str">
        <f t="shared" ref="X2265:X2268" si="6226">IF(V2265&gt;0,"NORTE","SUL")</f>
        <v>SUL</v>
      </c>
      <c r="Y2265" s="361" t="str">
        <f t="shared" ref="Y2265:Y2268" si="6227">IF(W2265&gt;0,"LESTE","OESTE")</f>
        <v>OESTE</v>
      </c>
      <c r="Z2265" s="361" t="str">
        <f t="shared" ref="Z2265:Z2268" si="6228">IF(AND(X2265="SUL", Y2265="LESTE"),"SUDESTE", IF(AND(X2265="SUL", Y2265="OESTE"), "SUDOESTE", IF(AND(X2265="NORTE", Y2265="LESTE"), "NORDESTE", "NOROESTE")))</f>
        <v>SUDOESTE</v>
      </c>
      <c r="AA2265" s="358">
        <f t="shared" si="6068"/>
        <v>0.92952853598014895</v>
      </c>
      <c r="AB2265" s="359">
        <f t="shared" ref="AB2265:AB2268" si="6229">DEGREES(ASIN(AA2265))</f>
        <v>68.361441254656825</v>
      </c>
      <c r="AC2265" s="360"/>
    </row>
    <row r="2266" spans="1:29" ht="17.25" customHeight="1" x14ac:dyDescent="0.25">
      <c r="A2266" s="415" t="str">
        <f t="shared" si="5916"/>
        <v>MS 503</v>
      </c>
      <c r="B2266" s="661"/>
      <c r="C2266" s="661"/>
      <c r="D2266" s="346">
        <f t="shared" si="6054"/>
        <v>42356</v>
      </c>
      <c r="E2266" s="347">
        <v>7161763.9955000002</v>
      </c>
      <c r="F2266" s="348">
        <v>665767.27289999998</v>
      </c>
      <c r="G2266" s="348">
        <v>903.33</v>
      </c>
      <c r="H2266" s="355">
        <f t="shared" si="6217"/>
        <v>1.6104968191814772</v>
      </c>
      <c r="I2266" s="356">
        <f t="shared" si="6218"/>
        <v>21.644297171010628</v>
      </c>
      <c r="J2266" s="356">
        <f t="shared" si="6219"/>
        <v>-2.1999999999934516</v>
      </c>
      <c r="K2266" s="356">
        <f t="shared" si="6220"/>
        <v>-43.199999999990268</v>
      </c>
      <c r="L2266" s="356">
        <f t="shared" si="6221"/>
        <v>0.23007097416878247</v>
      </c>
      <c r="M2266" s="356">
        <f t="shared" si="6222"/>
        <v>0.31428571428477881</v>
      </c>
      <c r="N2266" s="361" t="str">
        <f t="shared" si="6223"/>
        <v>OK</v>
      </c>
      <c r="O2266" s="361" t="str">
        <f t="shared" si="6224"/>
        <v>ATENÇÃO</v>
      </c>
      <c r="P2266" s="361" t="str">
        <f t="shared" si="6225"/>
        <v>COND. MIN.</v>
      </c>
      <c r="Q2266" s="361" t="str">
        <f t="shared" si="6062"/>
        <v>COND. MIN.</v>
      </c>
      <c r="R2266" s="625"/>
      <c r="S2266" s="625"/>
      <c r="T2266" s="625"/>
      <c r="U2266" s="625"/>
      <c r="V2266" s="356">
        <f t="shared" si="6063"/>
        <v>-7.4000000022351742</v>
      </c>
      <c r="W2266" s="356">
        <f t="shared" si="6064"/>
        <v>-20.339999999850988</v>
      </c>
      <c r="X2266" s="361" t="str">
        <f t="shared" si="6226"/>
        <v>SUL</v>
      </c>
      <c r="Y2266" s="361" t="str">
        <f t="shared" si="6227"/>
        <v>OESTE</v>
      </c>
      <c r="Z2266" s="361" t="str">
        <f t="shared" si="6228"/>
        <v>SUDOESTE</v>
      </c>
      <c r="AA2266" s="358">
        <f t="shared" si="6068"/>
        <v>0.93992606284658042</v>
      </c>
      <c r="AB2266" s="359">
        <f t="shared" si="6229"/>
        <v>70.039143339207286</v>
      </c>
      <c r="AC2266" s="360"/>
    </row>
    <row r="2267" spans="1:29" ht="17.25" customHeight="1" x14ac:dyDescent="0.25">
      <c r="A2267" s="415" t="str">
        <f t="shared" si="5916"/>
        <v>MS 503</v>
      </c>
      <c r="B2267" s="661"/>
      <c r="C2267" s="661"/>
      <c r="D2267" s="346">
        <f t="shared" si="6054"/>
        <v>42369</v>
      </c>
      <c r="E2267" s="347">
        <v>7161764.0040999996</v>
      </c>
      <c r="F2267" s="348">
        <v>665767.23950000003</v>
      </c>
      <c r="G2267" s="348">
        <v>903.30100000000004</v>
      </c>
      <c r="H2267" s="355">
        <f t="shared" si="6217"/>
        <v>3.4489418465750279</v>
      </c>
      <c r="I2267" s="356">
        <f t="shared" si="6218"/>
        <v>24.566521948635504</v>
      </c>
      <c r="J2267" s="356">
        <f t="shared" si="6219"/>
        <v>-2.8999999999996362</v>
      </c>
      <c r="K2267" s="356">
        <f t="shared" si="6220"/>
        <v>-46.099999999989905</v>
      </c>
      <c r="L2267" s="356">
        <f t="shared" si="6221"/>
        <v>0.26530321896730985</v>
      </c>
      <c r="M2267" s="356">
        <f t="shared" si="6222"/>
        <v>0.22307692307689508</v>
      </c>
      <c r="N2267" s="361" t="str">
        <f t="shared" si="6223"/>
        <v>ATENÇÃO</v>
      </c>
      <c r="O2267" s="361" t="str">
        <f t="shared" si="6224"/>
        <v>OK</v>
      </c>
      <c r="P2267" s="361" t="str">
        <f t="shared" si="6225"/>
        <v>COND. MIN.</v>
      </c>
      <c r="Q2267" s="361" t="str">
        <f t="shared" si="6062"/>
        <v>COND. MIN.</v>
      </c>
      <c r="R2267" s="625"/>
      <c r="S2267" s="625"/>
      <c r="T2267" s="625"/>
      <c r="U2267" s="625"/>
      <c r="V2267" s="356">
        <f t="shared" si="6063"/>
        <v>-6.5400000661611557</v>
      </c>
      <c r="W2267" s="356">
        <f t="shared" si="6064"/>
        <v>-23.679999995511025</v>
      </c>
      <c r="X2267" s="361" t="str">
        <f t="shared" si="6226"/>
        <v>SUL</v>
      </c>
      <c r="Y2267" s="361" t="str">
        <f t="shared" si="6227"/>
        <v>OESTE</v>
      </c>
      <c r="Z2267" s="361" t="str">
        <f t="shared" si="6228"/>
        <v>SUDOESTE</v>
      </c>
      <c r="AA2267" s="358">
        <f t="shared" si="6068"/>
        <v>0.96377696377696376</v>
      </c>
      <c r="AB2267" s="359">
        <f t="shared" si="6229"/>
        <v>74.531442907399224</v>
      </c>
      <c r="AC2267" s="360"/>
    </row>
    <row r="2268" spans="1:29" ht="15" customHeight="1" x14ac:dyDescent="0.25">
      <c r="A2268" s="415" t="str">
        <f t="shared" si="5916"/>
        <v>MS 503</v>
      </c>
      <c r="B2268" s="661"/>
      <c r="C2268" s="661"/>
      <c r="D2268" s="346">
        <f t="shared" si="6054"/>
        <v>42377</v>
      </c>
      <c r="E2268" s="347">
        <v>7161763.9983000001</v>
      </c>
      <c r="F2268" s="348">
        <v>665767.23230000003</v>
      </c>
      <c r="G2268" s="348">
        <v>903.3</v>
      </c>
      <c r="H2268" s="355">
        <f t="shared" si="6217"/>
        <v>0.92455391210084958</v>
      </c>
      <c r="I2268" s="356">
        <f t="shared" si="6218"/>
        <v>25.417600199851403</v>
      </c>
      <c r="J2268" s="356">
        <f t="shared" si="6219"/>
        <v>-0.100000000009004</v>
      </c>
      <c r="K2268" s="356">
        <f t="shared" si="6220"/>
        <v>-46.199999999998909</v>
      </c>
      <c r="L2268" s="356">
        <f t="shared" si="6221"/>
        <v>0.1155692390126062</v>
      </c>
      <c r="M2268" s="356">
        <f t="shared" si="6222"/>
        <v>1.25000000011255E-2</v>
      </c>
      <c r="N2268" s="361" t="str">
        <f t="shared" si="6223"/>
        <v>OK</v>
      </c>
      <c r="O2268" s="361" t="str">
        <f t="shared" si="6224"/>
        <v>OK</v>
      </c>
      <c r="P2268" s="361" t="str">
        <f t="shared" si="6225"/>
        <v>COND. MIN.</v>
      </c>
      <c r="Q2268" s="361" t="str">
        <f t="shared" si="6062"/>
        <v>COND. MIN.</v>
      </c>
      <c r="R2268" s="625"/>
      <c r="S2268" s="625"/>
      <c r="T2268" s="625"/>
      <c r="U2268" s="625"/>
      <c r="V2268" s="356">
        <f t="shared" si="6063"/>
        <v>-7.1200000122189522</v>
      </c>
      <c r="W2268" s="356">
        <f t="shared" si="6064"/>
        <v>-24.399999994784594</v>
      </c>
      <c r="X2268" s="361" t="str">
        <f t="shared" si="6226"/>
        <v>SUL</v>
      </c>
      <c r="Y2268" s="361" t="str">
        <f t="shared" si="6227"/>
        <v>OESTE</v>
      </c>
      <c r="Z2268" s="361" t="str">
        <f t="shared" si="6228"/>
        <v>SUDOESTE</v>
      </c>
      <c r="AA2268" s="358">
        <f t="shared" si="6068"/>
        <v>0.95987411487018082</v>
      </c>
      <c r="AB2268" s="359">
        <f t="shared" si="6229"/>
        <v>73.714055518699752</v>
      </c>
      <c r="AC2268" s="360"/>
    </row>
    <row r="2269" spans="1:29" ht="15" customHeight="1" x14ac:dyDescent="0.25">
      <c r="A2269" s="415" t="str">
        <f t="shared" si="5916"/>
        <v>MS 503</v>
      </c>
      <c r="B2269" s="661"/>
      <c r="C2269" s="661"/>
      <c r="D2269" s="346">
        <f t="shared" si="6054"/>
        <v>42384</v>
      </c>
      <c r="E2269" s="347">
        <v>7161763.9999000002</v>
      </c>
      <c r="F2269" s="348">
        <v>665767.25439999998</v>
      </c>
      <c r="G2269" s="348">
        <v>903.28200000000004</v>
      </c>
      <c r="H2269" s="355">
        <f t="shared" ref="H2269:H2282" si="6230">SQRT((E2269-E2268)^2+(F2269-F2268)^2)*100</f>
        <v>2.2157842804678745</v>
      </c>
      <c r="I2269" s="356">
        <f t="shared" ref="I2269:I2279" si="6231">SQRT((E2269-$E$2242)^2+(F2269-$F$2242)^2)*100</f>
        <v>23.255917528287025</v>
      </c>
      <c r="J2269" s="356">
        <f t="shared" ref="J2269:J2282" si="6232">(G2269-G2268)*100</f>
        <v>-1.7999999999915417</v>
      </c>
      <c r="K2269" s="356">
        <f t="shared" ref="K2269:K2279" si="6233">(G2269-$G$2242)*100</f>
        <v>-47.99999999999045</v>
      </c>
      <c r="L2269" s="356">
        <f t="shared" ref="L2269:L2282" si="6234">H2269/(D2269-D2268)</f>
        <v>0.31654061149541063</v>
      </c>
      <c r="M2269" s="356">
        <f t="shared" ref="M2269:M2282" si="6235">ABS(J2269/(D2269-D2268))</f>
        <v>0.25714285714164881</v>
      </c>
      <c r="N2269" s="361" t="str">
        <f t="shared" ref="N2269:N2282" si="6236">IF(L2269&lt;=0.25,"OK",IF(AND(0.25&lt;L2269,L2269&lt;=1),"ATENÇÃO",IF(AND(1&lt;L2269,L2269&lt;=4),"ALERTA",IF(AND(4&lt;L2269,L2269&lt;=14),"INTERVENÇÃO","PARALISAÇÃO"))))</f>
        <v>ATENÇÃO</v>
      </c>
      <c r="O2269" s="361" t="str">
        <f t="shared" ref="O2269:O2282" si="6237">IF(M2269&lt;=0.25,"OK",IF(AND(0.25&lt;M2269,M2269&lt;=1),"ATENÇÃO",IF(AND(1&lt;M2269,M2269&lt;=4),"ALERTA",IF(AND(4&lt;M2269,M2269&lt;=14),"INTERVENÇÃO","PARALISAÇÃO"))))</f>
        <v>ATENÇÃO</v>
      </c>
      <c r="P2269" s="361" t="str">
        <f t="shared" ref="P2269:P2282" si="6238">IF(L2269&lt;=1,"COND. MIN.",IF(AND(1&lt;L2269, L2269&lt;=2),"ATENÇÃO",IF(AND(2&lt;L2269,L2269&lt;=5),"ALERTA","INTERVENÇÃO")))</f>
        <v>COND. MIN.</v>
      </c>
      <c r="Q2269" s="361" t="str">
        <f t="shared" si="6062"/>
        <v>COND. MIN.</v>
      </c>
      <c r="R2269" s="625"/>
      <c r="S2269" s="625"/>
      <c r="T2269" s="625"/>
      <c r="U2269" s="625"/>
      <c r="V2269" s="356">
        <f t="shared" si="6063"/>
        <v>-6.96000000461936</v>
      </c>
      <c r="W2269" s="356">
        <f t="shared" si="6064"/>
        <v>-22.190000000409782</v>
      </c>
      <c r="X2269" s="361" t="str">
        <f t="shared" ref="X2269:X2282" si="6239">IF(V2269&gt;0,"NORTE","SUL")</f>
        <v>SUL</v>
      </c>
      <c r="Y2269" s="361" t="str">
        <f t="shared" ref="Y2269:Y2282" si="6240">IF(W2269&gt;0,"LESTE","OESTE")</f>
        <v>OESTE</v>
      </c>
      <c r="Z2269" s="361" t="str">
        <f t="shared" ref="Z2269:Z2282" si="6241">IF(AND(X2269="SUL", Y2269="LESTE"),"SUDESTE", IF(AND(X2269="SUL", Y2269="OESTE"), "SUDOESTE", IF(AND(X2269="NORTE", Y2269="LESTE"), "NORDESTE", "NOROESTE")))</f>
        <v>SUDOESTE</v>
      </c>
      <c r="AA2269" s="358">
        <f t="shared" si="6068"/>
        <v>0.95399828030954426</v>
      </c>
      <c r="AB2269" s="359">
        <f t="shared" ref="AB2269:AB2279" si="6242">DEGREES(ASIN(AA2269))</f>
        <v>72.553683648673257</v>
      </c>
      <c r="AC2269" s="360"/>
    </row>
    <row r="2270" spans="1:29" ht="15" customHeight="1" x14ac:dyDescent="0.25">
      <c r="A2270" s="415" t="str">
        <f t="shared" si="5916"/>
        <v>MS 503</v>
      </c>
      <c r="B2270" s="661"/>
      <c r="C2270" s="661"/>
      <c r="D2270" s="346">
        <f t="shared" si="6054"/>
        <v>42391</v>
      </c>
      <c r="E2270" s="347">
        <v>7161763.9912</v>
      </c>
      <c r="F2270" s="348">
        <v>665767.23719999997</v>
      </c>
      <c r="G2270" s="348">
        <v>903.255</v>
      </c>
      <c r="H2270" s="355">
        <f t="shared" si="6230"/>
        <v>1.9275113545620948</v>
      </c>
      <c r="I2270" s="356">
        <f t="shared" si="6231"/>
        <v>25.159431636924584</v>
      </c>
      <c r="J2270" s="356">
        <f t="shared" si="6232"/>
        <v>-2.7000000000043656</v>
      </c>
      <c r="K2270" s="356">
        <f t="shared" si="6233"/>
        <v>-50.699999999994816</v>
      </c>
      <c r="L2270" s="356">
        <f t="shared" si="6234"/>
        <v>0.2753587649374421</v>
      </c>
      <c r="M2270" s="356">
        <f t="shared" si="6235"/>
        <v>0.38571428571490934</v>
      </c>
      <c r="N2270" s="361" t="str">
        <f t="shared" si="6236"/>
        <v>ATENÇÃO</v>
      </c>
      <c r="O2270" s="361" t="str">
        <f t="shared" si="6237"/>
        <v>ATENÇÃO</v>
      </c>
      <c r="P2270" s="361" t="str">
        <f t="shared" si="6238"/>
        <v>COND. MIN.</v>
      </c>
      <c r="Q2270" s="361" t="str">
        <f t="shared" si="6062"/>
        <v>COND. MIN.</v>
      </c>
      <c r="R2270" s="625"/>
      <c r="S2270" s="625"/>
      <c r="T2270" s="625"/>
      <c r="U2270" s="625"/>
      <c r="V2270" s="356">
        <f t="shared" si="6063"/>
        <v>-7.8300000168383121</v>
      </c>
      <c r="W2270" s="356">
        <f t="shared" si="6064"/>
        <v>-23.910000000614673</v>
      </c>
      <c r="X2270" s="361" t="str">
        <f t="shared" si="6239"/>
        <v>SUL</v>
      </c>
      <c r="Y2270" s="361" t="str">
        <f t="shared" si="6240"/>
        <v>OESTE</v>
      </c>
      <c r="Z2270" s="361" t="str">
        <f t="shared" si="6241"/>
        <v>SUDOESTE</v>
      </c>
      <c r="AA2270" s="358">
        <f t="shared" si="6068"/>
        <v>0.95031796502384736</v>
      </c>
      <c r="AB2270" s="359">
        <f t="shared" si="6242"/>
        <v>71.863562798319194</v>
      </c>
      <c r="AC2270" s="360"/>
    </row>
    <row r="2271" spans="1:29" ht="15" customHeight="1" x14ac:dyDescent="0.25">
      <c r="A2271" s="415" t="str">
        <f t="shared" si="5916"/>
        <v>MS 503</v>
      </c>
      <c r="B2271" s="661">
        <f>IF(A2260=A2271,B2260+1,1)</f>
        <v>59</v>
      </c>
      <c r="C2271" s="661" t="str">
        <f t="shared" si="6164"/>
        <v>MS 503-59</v>
      </c>
      <c r="D2271" s="346">
        <f t="shared" si="6054"/>
        <v>42398</v>
      </c>
      <c r="E2271" s="347">
        <v>7161764.0086000003</v>
      </c>
      <c r="F2271" s="348">
        <v>665767.22210000001</v>
      </c>
      <c r="G2271" s="348">
        <v>903.24800000000005</v>
      </c>
      <c r="H2271" s="355">
        <f t="shared" si="6230"/>
        <v>2.3038446286845189</v>
      </c>
      <c r="I2271" s="356">
        <f t="shared" si="6231"/>
        <v>26.139328601514034</v>
      </c>
      <c r="J2271" s="356">
        <f t="shared" si="6232"/>
        <v>-0.69999999999481588</v>
      </c>
      <c r="K2271" s="356">
        <f t="shared" si="6233"/>
        <v>-51.399999999989632</v>
      </c>
      <c r="L2271" s="356">
        <f t="shared" si="6234"/>
        <v>0.32912066124064554</v>
      </c>
      <c r="M2271" s="356">
        <f t="shared" si="6235"/>
        <v>9.9999999999259417E-2</v>
      </c>
      <c r="N2271" s="361" t="str">
        <f t="shared" si="6236"/>
        <v>ATENÇÃO</v>
      </c>
      <c r="O2271" s="361" t="str">
        <f t="shared" si="6237"/>
        <v>OK</v>
      </c>
      <c r="P2271" s="361" t="str">
        <f t="shared" si="6238"/>
        <v>COND. MIN.</v>
      </c>
      <c r="Q2271" s="361" t="str">
        <f t="shared" si="6062"/>
        <v>COND. MIN.</v>
      </c>
      <c r="R2271" s="625"/>
      <c r="S2271" s="625"/>
      <c r="T2271" s="625"/>
      <c r="U2271" s="625"/>
      <c r="V2271" s="356">
        <f t="shared" si="6063"/>
        <v>-6.0899999924004078</v>
      </c>
      <c r="W2271" s="356">
        <f t="shared" si="6064"/>
        <v>-25.419999996665865</v>
      </c>
      <c r="X2271" s="361" t="str">
        <f t="shared" si="6239"/>
        <v>SUL</v>
      </c>
      <c r="Y2271" s="361" t="str">
        <f t="shared" si="6240"/>
        <v>OESTE</v>
      </c>
      <c r="Z2271" s="361" t="str">
        <f t="shared" si="6241"/>
        <v>SUDOESTE</v>
      </c>
      <c r="AA2271" s="358">
        <f t="shared" si="6068"/>
        <v>0.97245600612088756</v>
      </c>
      <c r="AB2271" s="359">
        <f t="shared" si="6242"/>
        <v>76.521144744656439</v>
      </c>
      <c r="AC2271" s="360"/>
    </row>
    <row r="2272" spans="1:29" ht="17.25" customHeight="1" x14ac:dyDescent="0.25">
      <c r="A2272" s="415" t="str">
        <f t="shared" si="5916"/>
        <v>MS 503</v>
      </c>
      <c r="B2272" s="661">
        <f t="shared" si="6163"/>
        <v>60</v>
      </c>
      <c r="C2272" s="661" t="str">
        <f t="shared" si="6164"/>
        <v>MS 503-60</v>
      </c>
      <c r="D2272" s="346">
        <f t="shared" si="6054"/>
        <v>42405</v>
      </c>
      <c r="E2272" s="347">
        <v>7161763.9782999996</v>
      </c>
      <c r="F2272" s="348">
        <v>665767.21409999998</v>
      </c>
      <c r="G2272" s="348">
        <v>903.24300000000005</v>
      </c>
      <c r="H2272" s="355">
        <f t="shared" si="6230"/>
        <v>3.1338315874494818</v>
      </c>
      <c r="I2272" s="356">
        <f t="shared" si="6231"/>
        <v>27.760814128777628</v>
      </c>
      <c r="J2272" s="356">
        <f t="shared" si="6232"/>
        <v>-0.49999999999954525</v>
      </c>
      <c r="K2272" s="356">
        <f t="shared" si="6233"/>
        <v>-51.899999999989177</v>
      </c>
      <c r="L2272" s="356">
        <f t="shared" si="6234"/>
        <v>0.4476902267784974</v>
      </c>
      <c r="M2272" s="356">
        <f t="shared" si="6235"/>
        <v>7.1428571428506463E-2</v>
      </c>
      <c r="N2272" s="361" t="str">
        <f t="shared" si="6236"/>
        <v>ATENÇÃO</v>
      </c>
      <c r="O2272" s="361" t="str">
        <f t="shared" si="6237"/>
        <v>OK</v>
      </c>
      <c r="P2272" s="361" t="str">
        <f t="shared" si="6238"/>
        <v>COND. MIN.</v>
      </c>
      <c r="Q2272" s="361" t="str">
        <f t="shared" si="6062"/>
        <v>COND. MIN.</v>
      </c>
      <c r="R2272" s="625"/>
      <c r="S2272" s="625"/>
      <c r="T2272" s="625"/>
      <c r="U2272" s="625"/>
      <c r="V2272" s="356">
        <f t="shared" si="6063"/>
        <v>-9.1200000606477261</v>
      </c>
      <c r="W2272" s="356">
        <f t="shared" si="6064"/>
        <v>-26.21999999973923</v>
      </c>
      <c r="X2272" s="361" t="str">
        <f t="shared" si="6239"/>
        <v>SUL</v>
      </c>
      <c r="Y2272" s="361" t="str">
        <f t="shared" si="6240"/>
        <v>OESTE</v>
      </c>
      <c r="Z2272" s="361" t="str">
        <f t="shared" si="6241"/>
        <v>SUDOESTE</v>
      </c>
      <c r="AA2272" s="358">
        <f t="shared" si="6068"/>
        <v>0.94452449567723329</v>
      </c>
      <c r="AB2272" s="359">
        <f t="shared" si="6242"/>
        <v>70.825823410691967</v>
      </c>
      <c r="AC2272" s="360"/>
    </row>
    <row r="2273" spans="1:29" ht="17.25" customHeight="1" x14ac:dyDescent="0.25">
      <c r="A2273" s="415" t="str">
        <f t="shared" si="5916"/>
        <v>MS 503</v>
      </c>
      <c r="B2273" s="661"/>
      <c r="C2273" s="661"/>
      <c r="D2273" s="346">
        <f t="shared" si="6054"/>
        <v>42412</v>
      </c>
      <c r="E2273" s="347">
        <v>7161763.9801000003</v>
      </c>
      <c r="F2273" s="348">
        <v>665767.21739999996</v>
      </c>
      <c r="G2273" s="348">
        <v>903.21</v>
      </c>
      <c r="H2273" s="355">
        <f t="shared" si="6230"/>
        <v>0.37589895298128362</v>
      </c>
      <c r="I2273" s="356">
        <f t="shared" si="6231"/>
        <v>27.390065716785887</v>
      </c>
      <c r="J2273" s="356">
        <f t="shared" si="6232"/>
        <v>-3.3000000000015461</v>
      </c>
      <c r="K2273" s="356">
        <f t="shared" si="6233"/>
        <v>-55.199999999990723</v>
      </c>
      <c r="L2273" s="356">
        <f t="shared" si="6234"/>
        <v>5.3699850425897658E-2</v>
      </c>
      <c r="M2273" s="356">
        <f t="shared" si="6235"/>
        <v>0.4714285714287923</v>
      </c>
      <c r="N2273" s="361" t="str">
        <f t="shared" si="6236"/>
        <v>OK</v>
      </c>
      <c r="O2273" s="361" t="str">
        <f t="shared" si="6237"/>
        <v>ATENÇÃO</v>
      </c>
      <c r="P2273" s="361" t="str">
        <f t="shared" si="6238"/>
        <v>COND. MIN.</v>
      </c>
      <c r="Q2273" s="361" t="str">
        <f t="shared" si="6062"/>
        <v>COND. MIN.</v>
      </c>
      <c r="R2273" s="625"/>
      <c r="S2273" s="625"/>
      <c r="T2273" s="625"/>
      <c r="U2273" s="625"/>
      <c r="V2273" s="356">
        <f t="shared" si="6063"/>
        <v>-8.9399999938905239</v>
      </c>
      <c r="W2273" s="356">
        <f t="shared" si="6064"/>
        <v>-25.890000001527369</v>
      </c>
      <c r="X2273" s="361" t="str">
        <f t="shared" si="6239"/>
        <v>SUL</v>
      </c>
      <c r="Y2273" s="361" t="str">
        <f t="shared" si="6240"/>
        <v>OESTE</v>
      </c>
      <c r="Z2273" s="361" t="str">
        <f t="shared" si="6241"/>
        <v>SUDOESTE</v>
      </c>
      <c r="AA2273" s="358">
        <f t="shared" si="6068"/>
        <v>0.94523548740416208</v>
      </c>
      <c r="AB2273" s="359">
        <f t="shared" si="6242"/>
        <v>70.950242882991901</v>
      </c>
      <c r="AC2273" s="360"/>
    </row>
    <row r="2274" spans="1:29" ht="17.25" customHeight="1" x14ac:dyDescent="0.25">
      <c r="A2274" s="415" t="str">
        <f t="shared" ref="A2274:A2307" si="6243">A2273</f>
        <v>MS 503</v>
      </c>
      <c r="B2274" s="661"/>
      <c r="C2274" s="661"/>
      <c r="D2274" s="346">
        <f t="shared" si="6054"/>
        <v>42419</v>
      </c>
      <c r="E2274" s="347">
        <v>7161763.9812000003</v>
      </c>
      <c r="F2274" s="348">
        <v>665767.20250000001</v>
      </c>
      <c r="G2274" s="348">
        <v>903.21199999999999</v>
      </c>
      <c r="H2274" s="355">
        <f t="shared" si="6230"/>
        <v>1.4940548802740059</v>
      </c>
      <c r="I2274" s="356">
        <f t="shared" si="6231"/>
        <v>28.768616576366956</v>
      </c>
      <c r="J2274" s="356">
        <f t="shared" si="6232"/>
        <v>0.19999999999527063</v>
      </c>
      <c r="K2274" s="356">
        <f t="shared" si="6233"/>
        <v>-54.999999999995453</v>
      </c>
      <c r="L2274" s="356">
        <f t="shared" si="6234"/>
        <v>0.21343641146771514</v>
      </c>
      <c r="M2274" s="356">
        <f t="shared" si="6235"/>
        <v>2.8571428570752948E-2</v>
      </c>
      <c r="N2274" s="361" t="str">
        <f t="shared" si="6236"/>
        <v>OK</v>
      </c>
      <c r="O2274" s="361" t="str">
        <f t="shared" si="6237"/>
        <v>OK</v>
      </c>
      <c r="P2274" s="361" t="str">
        <f t="shared" si="6238"/>
        <v>COND. MIN.</v>
      </c>
      <c r="Q2274" s="361" t="str">
        <f t="shared" si="6062"/>
        <v>COND. MIN.</v>
      </c>
      <c r="R2274" s="625"/>
      <c r="S2274" s="625"/>
      <c r="T2274" s="625"/>
      <c r="U2274" s="625"/>
      <c r="V2274" s="356">
        <f t="shared" si="6063"/>
        <v>-8.8299999944865704</v>
      </c>
      <c r="W2274" s="356">
        <f t="shared" si="6064"/>
        <v>-27.379999996628612</v>
      </c>
      <c r="X2274" s="361" t="str">
        <f t="shared" si="6239"/>
        <v>SUL</v>
      </c>
      <c r="Y2274" s="361" t="str">
        <f t="shared" si="6240"/>
        <v>OESTE</v>
      </c>
      <c r="Z2274" s="361" t="str">
        <f t="shared" si="6241"/>
        <v>SUDOESTE</v>
      </c>
      <c r="AA2274" s="358">
        <f t="shared" si="6068"/>
        <v>0.95168578380257207</v>
      </c>
      <c r="AB2274" s="359">
        <f t="shared" si="6242"/>
        <v>72.1170424048521</v>
      </c>
      <c r="AC2274" s="360"/>
    </row>
    <row r="2275" spans="1:29" ht="17.25" customHeight="1" x14ac:dyDescent="0.25">
      <c r="A2275" s="415" t="str">
        <f t="shared" si="6243"/>
        <v>MS 503</v>
      </c>
      <c r="B2275" s="661"/>
      <c r="C2275" s="661"/>
      <c r="D2275" s="346">
        <f t="shared" si="6054"/>
        <v>42426</v>
      </c>
      <c r="E2275" s="347">
        <v>7161763.9711999996</v>
      </c>
      <c r="F2275" s="348">
        <v>665767.20290000003</v>
      </c>
      <c r="G2275" s="348">
        <v>903.173</v>
      </c>
      <c r="H2275" s="355">
        <f t="shared" si="6230"/>
        <v>1.0007997510556386</v>
      </c>
      <c r="I2275" s="356">
        <f t="shared" si="6231"/>
        <v>29.053476573293548</v>
      </c>
      <c r="J2275" s="356">
        <f t="shared" si="6232"/>
        <v>-3.8999999999987267</v>
      </c>
      <c r="K2275" s="356">
        <f t="shared" si="6233"/>
        <v>-58.899999999994179</v>
      </c>
      <c r="L2275" s="356">
        <f t="shared" si="6234"/>
        <v>0.14297139300794837</v>
      </c>
      <c r="M2275" s="356">
        <f t="shared" si="6235"/>
        <v>0.5571428571426752</v>
      </c>
      <c r="N2275" s="361" t="str">
        <f t="shared" si="6236"/>
        <v>OK</v>
      </c>
      <c r="O2275" s="361" t="str">
        <f t="shared" si="6237"/>
        <v>ATENÇÃO</v>
      </c>
      <c r="P2275" s="361" t="str">
        <f t="shared" si="6238"/>
        <v>COND. MIN.</v>
      </c>
      <c r="Q2275" s="361" t="str">
        <f t="shared" si="6062"/>
        <v>COND. MIN.</v>
      </c>
      <c r="R2275" s="625"/>
      <c r="S2275" s="625"/>
      <c r="T2275" s="625"/>
      <c r="U2275" s="625"/>
      <c r="V2275" s="356">
        <f t="shared" si="6063"/>
        <v>-9.830000065267086</v>
      </c>
      <c r="W2275" s="356">
        <f t="shared" si="6064"/>
        <v>-27.339999994728714</v>
      </c>
      <c r="X2275" s="361" t="str">
        <f t="shared" si="6239"/>
        <v>SUL</v>
      </c>
      <c r="Y2275" s="361" t="str">
        <f t="shared" si="6240"/>
        <v>OESTE</v>
      </c>
      <c r="Z2275" s="361" t="str">
        <f t="shared" si="6241"/>
        <v>SUDOESTE</v>
      </c>
      <c r="AA2275" s="358">
        <f t="shared" si="6068"/>
        <v>0.94113597246127367</v>
      </c>
      <c r="AB2275" s="359">
        <f t="shared" si="6242"/>
        <v>70.243211627136787</v>
      </c>
      <c r="AC2275" s="360"/>
    </row>
    <row r="2276" spans="1:29" ht="17.25" customHeight="1" x14ac:dyDescent="0.25">
      <c r="A2276" s="415" t="str">
        <f t="shared" si="6243"/>
        <v>MS 503</v>
      </c>
      <c r="B2276" s="661">
        <f t="shared" ref="B2276:B2279" si="6244">IF(A2275=A2276,B2275+1,1)</f>
        <v>1</v>
      </c>
      <c r="C2276" s="661" t="str">
        <f t="shared" ref="C2276:C2279" si="6245">A2276&amp;"-"&amp;B2276</f>
        <v>MS 503-1</v>
      </c>
      <c r="D2276" s="346">
        <f t="shared" si="6054"/>
        <v>42433</v>
      </c>
      <c r="E2276" s="347">
        <v>7161763.9866000004</v>
      </c>
      <c r="F2276" s="348">
        <v>665767.19940000004</v>
      </c>
      <c r="G2276" s="348">
        <v>903.16300000000001</v>
      </c>
      <c r="H2276" s="355">
        <f t="shared" si="6230"/>
        <v>1.5792720666684079</v>
      </c>
      <c r="I2276" s="356">
        <f t="shared" si="6231"/>
        <v>28.90432838413664</v>
      </c>
      <c r="J2276" s="356">
        <f t="shared" si="6232"/>
        <v>-0.99999999999909051</v>
      </c>
      <c r="K2276" s="356">
        <f t="shared" si="6233"/>
        <v>-59.89999999999327</v>
      </c>
      <c r="L2276" s="356">
        <f t="shared" si="6234"/>
        <v>0.225610295238344</v>
      </c>
      <c r="M2276" s="356">
        <f t="shared" si="6235"/>
        <v>0.14285714285701293</v>
      </c>
      <c r="N2276" s="361" t="str">
        <f t="shared" si="6236"/>
        <v>OK</v>
      </c>
      <c r="O2276" s="361" t="str">
        <f t="shared" si="6237"/>
        <v>OK</v>
      </c>
      <c r="P2276" s="361" t="str">
        <f t="shared" si="6238"/>
        <v>COND. MIN.</v>
      </c>
      <c r="Q2276" s="361" t="str">
        <f t="shared" si="6062"/>
        <v>COND. MIN.</v>
      </c>
      <c r="R2276" s="625"/>
      <c r="S2276" s="625"/>
      <c r="T2276" s="625"/>
      <c r="U2276" s="625"/>
      <c r="V2276" s="356">
        <f t="shared" si="6063"/>
        <v>-8.2899999804794788</v>
      </c>
      <c r="W2276" s="356">
        <f t="shared" si="6064"/>
        <v>-27.689999993890524</v>
      </c>
      <c r="X2276" s="361" t="str">
        <f t="shared" si="6239"/>
        <v>SUL</v>
      </c>
      <c r="Y2276" s="361" t="str">
        <f t="shared" si="6240"/>
        <v>OESTE</v>
      </c>
      <c r="Z2276" s="361" t="str">
        <f t="shared" si="6241"/>
        <v>SUDOESTE</v>
      </c>
      <c r="AA2276" s="358">
        <f t="shared" si="6068"/>
        <v>0.95813148788927349</v>
      </c>
      <c r="AB2276" s="359">
        <f t="shared" si="6242"/>
        <v>73.361719826350907</v>
      </c>
      <c r="AC2276" s="360"/>
    </row>
    <row r="2277" spans="1:29" ht="17.25" customHeight="1" x14ac:dyDescent="0.25">
      <c r="A2277" s="415" t="str">
        <f t="shared" si="6243"/>
        <v>MS 503</v>
      </c>
      <c r="B2277" s="661">
        <f t="shared" si="6244"/>
        <v>2</v>
      </c>
      <c r="C2277" s="661" t="str">
        <f t="shared" si="6245"/>
        <v>MS 503-2</v>
      </c>
      <c r="D2277" s="346">
        <f t="shared" si="6054"/>
        <v>42440</v>
      </c>
      <c r="E2277" s="347">
        <v>7161763.9691000003</v>
      </c>
      <c r="F2277" s="348">
        <v>665767.19030000002</v>
      </c>
      <c r="G2277" s="348">
        <v>903.15499999999997</v>
      </c>
      <c r="H2277" s="355">
        <f t="shared" si="6230"/>
        <v>1.9724604002579496</v>
      </c>
      <c r="I2277" s="356">
        <f t="shared" si="6231"/>
        <v>30.311080474801226</v>
      </c>
      <c r="J2277" s="356">
        <f t="shared" si="6232"/>
        <v>-0.80000000000381988</v>
      </c>
      <c r="K2277" s="356">
        <f t="shared" si="6233"/>
        <v>-60.69999999999709</v>
      </c>
      <c r="L2277" s="356">
        <f t="shared" si="6234"/>
        <v>0.28178005717970706</v>
      </c>
      <c r="M2277" s="356">
        <f t="shared" si="6235"/>
        <v>0.11428571428625998</v>
      </c>
      <c r="N2277" s="361" t="str">
        <f t="shared" si="6236"/>
        <v>ATENÇÃO</v>
      </c>
      <c r="O2277" s="361" t="str">
        <f t="shared" si="6237"/>
        <v>OK</v>
      </c>
      <c r="P2277" s="361" t="str">
        <f t="shared" si="6238"/>
        <v>COND. MIN.</v>
      </c>
      <c r="Q2277" s="361" t="str">
        <f t="shared" si="6062"/>
        <v>COND. MIN.</v>
      </c>
      <c r="R2277" s="625"/>
      <c r="S2277" s="625"/>
      <c r="T2277" s="625"/>
      <c r="U2277" s="625"/>
      <c r="V2277" s="356">
        <f t="shared" si="6063"/>
        <v>-10.039999987930059</v>
      </c>
      <c r="W2277" s="356">
        <f t="shared" si="6064"/>
        <v>-28.599999996367842</v>
      </c>
      <c r="X2277" s="361" t="str">
        <f t="shared" si="6239"/>
        <v>SUL</v>
      </c>
      <c r="Y2277" s="361" t="str">
        <f t="shared" si="6240"/>
        <v>OESTE</v>
      </c>
      <c r="Z2277" s="361" t="str">
        <f t="shared" si="6241"/>
        <v>SUDOESTE</v>
      </c>
      <c r="AA2277" s="358">
        <f t="shared" si="6068"/>
        <v>0.94358297591553952</v>
      </c>
      <c r="AB2277" s="359">
        <f t="shared" si="6242"/>
        <v>70.662248697667692</v>
      </c>
      <c r="AC2277" s="360"/>
    </row>
    <row r="2278" spans="1:29" ht="17.25" customHeight="1" x14ac:dyDescent="0.25">
      <c r="A2278" s="415" t="str">
        <f t="shared" si="6243"/>
        <v>MS 503</v>
      </c>
      <c r="B2278" s="661">
        <f t="shared" si="6244"/>
        <v>3</v>
      </c>
      <c r="C2278" s="661" t="str">
        <f t="shared" si="6245"/>
        <v>MS 503-3</v>
      </c>
      <c r="D2278" s="346">
        <f t="shared" si="6054"/>
        <v>42447</v>
      </c>
      <c r="E2278" s="347">
        <v>7161763.9650999997</v>
      </c>
      <c r="F2278" s="348">
        <v>665767.18030000001</v>
      </c>
      <c r="G2278" s="348">
        <v>903.14499999999998</v>
      </c>
      <c r="H2278" s="355">
        <f t="shared" si="6230"/>
        <v>1.0770329866418842</v>
      </c>
      <c r="I2278" s="356">
        <f t="shared" si="6231"/>
        <v>31.387156624280095</v>
      </c>
      <c r="J2278" s="356">
        <f t="shared" si="6232"/>
        <v>-0.99999999999909051</v>
      </c>
      <c r="K2278" s="356">
        <f t="shared" si="6233"/>
        <v>-61.69999999999618</v>
      </c>
      <c r="L2278" s="356">
        <f t="shared" si="6234"/>
        <v>0.1538618552345549</v>
      </c>
      <c r="M2278" s="356">
        <f t="shared" si="6235"/>
        <v>0.14285714285701293</v>
      </c>
      <c r="N2278" s="361" t="str">
        <f t="shared" si="6236"/>
        <v>OK</v>
      </c>
      <c r="O2278" s="361" t="str">
        <f t="shared" si="6237"/>
        <v>OK</v>
      </c>
      <c r="P2278" s="361" t="str">
        <f t="shared" si="6238"/>
        <v>COND. MIN.</v>
      </c>
      <c r="Q2278" s="361" t="str">
        <f t="shared" si="6062"/>
        <v>COND. MIN.</v>
      </c>
      <c r="R2278" s="625"/>
      <c r="S2278" s="625"/>
      <c r="T2278" s="625"/>
      <c r="U2278" s="625"/>
      <c r="V2278" s="356">
        <f t="shared" si="6063"/>
        <v>-10.440000053495169</v>
      </c>
      <c r="W2278" s="356">
        <f t="shared" si="6064"/>
        <v>-29.599999997299165</v>
      </c>
      <c r="X2278" s="361" t="str">
        <f t="shared" si="6239"/>
        <v>SUL</v>
      </c>
      <c r="Y2278" s="361" t="str">
        <f t="shared" si="6240"/>
        <v>OESTE</v>
      </c>
      <c r="Z2278" s="361" t="str">
        <f t="shared" si="6241"/>
        <v>SUDOESTE</v>
      </c>
      <c r="AA2278" s="358">
        <f t="shared" si="6068"/>
        <v>0.94297546989487102</v>
      </c>
      <c r="AB2278" s="359">
        <f t="shared" si="6242"/>
        <v>70.557406514241549</v>
      </c>
      <c r="AC2278" s="360"/>
    </row>
    <row r="2279" spans="1:29" ht="17.25" customHeight="1" x14ac:dyDescent="0.25">
      <c r="A2279" s="415" t="str">
        <f t="shared" si="6243"/>
        <v>MS 503</v>
      </c>
      <c r="B2279" s="661">
        <f t="shared" si="6244"/>
        <v>4</v>
      </c>
      <c r="C2279" s="661" t="str">
        <f t="shared" si="6245"/>
        <v>MS 503-4</v>
      </c>
      <c r="D2279" s="346">
        <f>D165</f>
        <v>42461</v>
      </c>
      <c r="E2279" s="347">
        <v>7161763.9671999998</v>
      </c>
      <c r="F2279" s="348">
        <v>665767.17020000005</v>
      </c>
      <c r="G2279" s="348">
        <v>903.13499999999999</v>
      </c>
      <c r="H2279" s="355">
        <f t="shared" si="6230"/>
        <v>1.0316006968380595</v>
      </c>
      <c r="I2279" s="356">
        <f t="shared" si="6231"/>
        <v>32.274215719917066</v>
      </c>
      <c r="J2279" s="356">
        <f t="shared" si="6232"/>
        <v>-0.99999999999909051</v>
      </c>
      <c r="K2279" s="356">
        <f t="shared" si="6233"/>
        <v>-62.699999999995271</v>
      </c>
      <c r="L2279" s="356">
        <f t="shared" si="6234"/>
        <v>7.3685764059861394E-2</v>
      </c>
      <c r="M2279" s="356">
        <f t="shared" si="6235"/>
        <v>7.1428571428506463E-2</v>
      </c>
      <c r="N2279" s="361" t="str">
        <f t="shared" si="6236"/>
        <v>OK</v>
      </c>
      <c r="O2279" s="361" t="str">
        <f t="shared" si="6237"/>
        <v>OK</v>
      </c>
      <c r="P2279" s="361" t="str">
        <f t="shared" si="6238"/>
        <v>COND. MIN.</v>
      </c>
      <c r="Q2279" s="361" t="str">
        <f t="shared" si="6062"/>
        <v>COND. MIN.</v>
      </c>
      <c r="R2279" s="625"/>
      <c r="S2279" s="625"/>
      <c r="T2279" s="625"/>
      <c r="U2279" s="625"/>
      <c r="V2279" s="356">
        <f t="shared" si="6063"/>
        <v>-10.230000037699938</v>
      </c>
      <c r="W2279" s="356">
        <f t="shared" si="6064"/>
        <v>-30.609999992884696</v>
      </c>
      <c r="X2279" s="361" t="str">
        <f t="shared" si="6239"/>
        <v>SUL</v>
      </c>
      <c r="Y2279" s="361" t="str">
        <f t="shared" si="6240"/>
        <v>OESTE</v>
      </c>
      <c r="Z2279" s="361" t="str">
        <f t="shared" si="6241"/>
        <v>SUDOESTE</v>
      </c>
      <c r="AA2279" s="358">
        <f t="shared" si="6068"/>
        <v>0.94855903315773149</v>
      </c>
      <c r="AB2279" s="359">
        <f t="shared" si="6242"/>
        <v>71.542549477170596</v>
      </c>
      <c r="AC2279" s="360"/>
    </row>
    <row r="2280" spans="1:29" ht="17.25" customHeight="1" x14ac:dyDescent="0.25">
      <c r="A2280" s="416"/>
      <c r="B2280" s="661"/>
      <c r="C2280" s="661"/>
      <c r="D2280" s="393"/>
      <c r="E2280" s="381"/>
      <c r="F2280" s="382"/>
      <c r="G2280" s="382"/>
      <c r="H2280" s="439"/>
      <c r="I2280" s="383"/>
      <c r="J2280" s="383"/>
      <c r="K2280" s="383"/>
      <c r="L2280" s="383"/>
      <c r="M2280" s="383"/>
      <c r="N2280" s="384"/>
      <c r="O2280" s="384"/>
      <c r="P2280" s="384"/>
      <c r="Q2280" s="384"/>
      <c r="R2280" s="354"/>
      <c r="S2280" s="354"/>
      <c r="T2280" s="354"/>
      <c r="U2280" s="354"/>
      <c r="V2280" s="383"/>
      <c r="W2280" s="383"/>
      <c r="X2280" s="384"/>
      <c r="Y2280" s="384"/>
      <c r="Z2280" s="384"/>
      <c r="AA2280" s="383"/>
      <c r="AB2280" s="435"/>
      <c r="AC2280" s="451"/>
    </row>
    <row r="2281" spans="1:29" ht="17.25" customHeight="1" x14ac:dyDescent="0.25">
      <c r="A2281" s="415" t="s">
        <v>392</v>
      </c>
      <c r="B2281" s="661"/>
      <c r="C2281" s="661"/>
      <c r="D2281" s="346">
        <f>D167</f>
        <v>42468</v>
      </c>
      <c r="E2281" s="622">
        <v>7161764.1882999996</v>
      </c>
      <c r="F2281" s="622">
        <v>665767.28159999999</v>
      </c>
      <c r="G2281" s="631">
        <v>903.01499999999999</v>
      </c>
      <c r="H2281" s="349"/>
      <c r="I2281" s="349"/>
      <c r="J2281" s="349"/>
      <c r="K2281" s="349"/>
      <c r="L2281" s="349"/>
      <c r="M2281" s="349"/>
      <c r="N2281" s="349"/>
      <c r="O2281" s="349"/>
      <c r="P2281" s="349"/>
      <c r="Q2281" s="349"/>
      <c r="R2281" s="354"/>
      <c r="S2281" s="354"/>
      <c r="T2281" s="354"/>
      <c r="U2281" s="354"/>
      <c r="V2281" s="383"/>
      <c r="W2281" s="383"/>
      <c r="X2281" s="384"/>
      <c r="Y2281" s="384"/>
      <c r="Z2281" s="384"/>
      <c r="AA2281" s="383"/>
      <c r="AB2281" s="435"/>
      <c r="AC2281" s="451"/>
    </row>
    <row r="2282" spans="1:29" ht="17.25" customHeight="1" x14ac:dyDescent="0.25">
      <c r="A2282" s="415" t="str">
        <f t="shared" si="6243"/>
        <v>MS 503 A</v>
      </c>
      <c r="B2282" s="661"/>
      <c r="C2282" s="661"/>
      <c r="D2282" s="346">
        <f>D168</f>
        <v>42475</v>
      </c>
      <c r="E2282" s="622">
        <v>7161764.1710000001</v>
      </c>
      <c r="F2282" s="622">
        <v>665767.28079999995</v>
      </c>
      <c r="G2282" s="631">
        <v>902.99099999999999</v>
      </c>
      <c r="H2282" s="355">
        <f t="shared" si="6230"/>
        <v>1.7318486717094104</v>
      </c>
      <c r="I2282" s="356">
        <f>SQRT((E2282-$E$2281)^2+(F2282-$F$2281)^2)*100</f>
        <v>1.7318486717094104</v>
      </c>
      <c r="J2282" s="356">
        <f t="shared" si="6232"/>
        <v>-2.4000000000000909</v>
      </c>
      <c r="K2282" s="356">
        <f>(G2282-$G$2281)*100</f>
        <v>-2.4000000000000909</v>
      </c>
      <c r="L2282" s="356">
        <f t="shared" si="6234"/>
        <v>0.24740695310134433</v>
      </c>
      <c r="M2282" s="356">
        <f t="shared" si="6235"/>
        <v>0.34285714285715585</v>
      </c>
      <c r="N2282" s="361" t="str">
        <f t="shared" si="6236"/>
        <v>OK</v>
      </c>
      <c r="O2282" s="361" t="str">
        <f t="shared" si="6237"/>
        <v>ATENÇÃO</v>
      </c>
      <c r="P2282" s="361" t="str">
        <f t="shared" si="6238"/>
        <v>COND. MIN.</v>
      </c>
      <c r="Q2282" s="361" t="str">
        <f t="shared" ref="Q2282:Q2306" si="6246">IF(M2282&lt;=2,"COND. MIN.",IF(AND(2&lt;M2282, M2282&lt;=4),"ATENÇÃO",IF(AND(4&lt;M2282, M2282&lt;=10),"ALERTA","INTERVENÇÃO")))</f>
        <v>COND. MIN.</v>
      </c>
      <c r="R2282" s="625"/>
      <c r="S2282" s="625"/>
      <c r="T2282" s="625"/>
      <c r="U2282" s="625"/>
      <c r="V2282" s="356">
        <f>(E2282-$E$2281)*100</f>
        <v>-1.7299999482929707</v>
      </c>
      <c r="W2282" s="356">
        <f>(F2282-$F$2281)*100</f>
        <v>-8.0000003799796104E-2</v>
      </c>
      <c r="X2282" s="361" t="str">
        <f t="shared" si="6239"/>
        <v>SUL</v>
      </c>
      <c r="Y2282" s="361" t="str">
        <f t="shared" si="6240"/>
        <v>OESTE</v>
      </c>
      <c r="Z2282" s="361" t="str">
        <f t="shared" si="6241"/>
        <v>SUDOESTE</v>
      </c>
      <c r="AA2282" s="358">
        <f t="shared" ref="AA2282:AA2306" si="6247">ABS(ROUND(W2282,2)/ROUND(I2282,2))</f>
        <v>4.6242774566473993E-2</v>
      </c>
      <c r="AB2282" s="359">
        <f t="shared" ref="AB2282:AB2306" si="6248">DEGREES(ASIN(AA2282))</f>
        <v>2.6504610103314517</v>
      </c>
      <c r="AC2282" s="678" t="s">
        <v>408</v>
      </c>
    </row>
    <row r="2283" spans="1:29" ht="17.25" customHeight="1" x14ac:dyDescent="0.25">
      <c r="A2283" s="415" t="str">
        <f t="shared" si="6243"/>
        <v>MS 503 A</v>
      </c>
      <c r="B2283" s="661"/>
      <c r="C2283" s="661"/>
      <c r="D2283" s="346">
        <f>D169</f>
        <v>42482</v>
      </c>
      <c r="E2283" s="622">
        <v>7161764.1876999997</v>
      </c>
      <c r="F2283" s="622">
        <v>665767.24919999996</v>
      </c>
      <c r="G2283" s="631">
        <v>902.97699999999998</v>
      </c>
      <c r="H2283" s="355">
        <f t="shared" ref="H2283:H2306" si="6249">SQRT((E2283-E2282)^2+(F2283-F2282)^2)*100</f>
        <v>3.5741432328287526</v>
      </c>
      <c r="I2283" s="356">
        <f t="shared" ref="I2283:I2306" si="6250">SQRT((E2283-$E$2281)^2+(F2283-$F$2281)^2)*100</f>
        <v>3.240555510322392</v>
      </c>
      <c r="J2283" s="356">
        <f t="shared" ref="J2283:J2306" si="6251">(G2283-G2282)*100</f>
        <v>-1.4000000000010004</v>
      </c>
      <c r="K2283" s="356">
        <f t="shared" ref="K2283:K2306" si="6252">(G2283-$G$2281)*100</f>
        <v>-3.8000000000010914</v>
      </c>
      <c r="L2283" s="356">
        <f t="shared" ref="L2283:L2306" si="6253">H2283/(D2283-D2282)</f>
        <v>0.51059189040410746</v>
      </c>
      <c r="M2283" s="356">
        <f t="shared" ref="M2283:M2306" si="6254">ABS(J2283/(D2283-D2282))</f>
        <v>0.20000000000014292</v>
      </c>
      <c r="N2283" s="361" t="str">
        <f t="shared" ref="N2283:N2306" si="6255">IF(L2283&lt;=0.25,"OK",IF(AND(0.25&lt;L2283,L2283&lt;=1),"ATENÇÃO",IF(AND(1&lt;L2283,L2283&lt;=4),"ALERTA",IF(AND(4&lt;L2283,L2283&lt;=14),"INTERVENÇÃO","PARALISAÇÃO"))))</f>
        <v>ATENÇÃO</v>
      </c>
      <c r="O2283" s="361" t="str">
        <f t="shared" ref="O2283:O2306" si="6256">IF(M2283&lt;=0.25,"OK",IF(AND(0.25&lt;M2283,M2283&lt;=1),"ATENÇÃO",IF(AND(1&lt;M2283,M2283&lt;=4),"ALERTA",IF(AND(4&lt;M2283,M2283&lt;=14),"INTERVENÇÃO","PARALISAÇÃO"))))</f>
        <v>OK</v>
      </c>
      <c r="P2283" s="361" t="str">
        <f t="shared" ref="P2283:P2306" si="6257">IF(L2283&lt;=1,"COND. MIN.",IF(AND(1&lt;L2283, L2283&lt;=2),"ATENÇÃO",IF(AND(2&lt;L2283,L2283&lt;=5),"ALERTA","INTERVENÇÃO")))</f>
        <v>COND. MIN.</v>
      </c>
      <c r="Q2283" s="361" t="str">
        <f t="shared" si="6246"/>
        <v>COND. MIN.</v>
      </c>
      <c r="R2283" s="625"/>
      <c r="S2283" s="625"/>
      <c r="T2283" s="625"/>
      <c r="U2283" s="625"/>
      <c r="V2283" s="356">
        <f t="shared" ref="V2283:V2306" si="6258">(E2283-$E$2281)*100</f>
        <v>-5.9999991208314896E-2</v>
      </c>
      <c r="W2283" s="356">
        <f t="shared" ref="W2283:W2306" si="6259">(F2283-$F$2281)*100</f>
        <v>-3.2400000025518239</v>
      </c>
      <c r="X2283" s="361" t="str">
        <f t="shared" ref="X2283:X2306" si="6260">IF(V2283&gt;0,"NORTE","SUL")</f>
        <v>SUL</v>
      </c>
      <c r="Y2283" s="361" t="str">
        <f t="shared" ref="Y2283:Y2306" si="6261">IF(W2283&gt;0,"LESTE","OESTE")</f>
        <v>OESTE</v>
      </c>
      <c r="Z2283" s="361" t="str">
        <f t="shared" ref="Z2283:Z2306" si="6262">IF(AND(X2283="SUL", Y2283="LESTE"),"SUDESTE", IF(AND(X2283="SUL", Y2283="OESTE"), "SUDOESTE", IF(AND(X2283="NORTE", Y2283="LESTE"), "NORDESTE", "NOROESTE")))</f>
        <v>SUDOESTE</v>
      </c>
      <c r="AA2283" s="358">
        <f t="shared" si="6247"/>
        <v>1</v>
      </c>
      <c r="AB2283" s="359">
        <f t="shared" si="6248"/>
        <v>90</v>
      </c>
      <c r="AC2283" s="360"/>
    </row>
    <row r="2284" spans="1:29" ht="17.25" customHeight="1" x14ac:dyDescent="0.25">
      <c r="A2284" s="415" t="str">
        <f t="shared" si="6243"/>
        <v>MS 503 A</v>
      </c>
      <c r="B2284" s="661"/>
      <c r="C2284" s="661"/>
      <c r="D2284" s="633">
        <v>42496</v>
      </c>
      <c r="E2284" s="635">
        <v>7161764.1838999996</v>
      </c>
      <c r="F2284" s="635">
        <v>665767.27280000004</v>
      </c>
      <c r="G2284" s="623">
        <v>902.94100000000003</v>
      </c>
      <c r="H2284" s="355">
        <f t="shared" si="6249"/>
        <v>2.3903974647369886</v>
      </c>
      <c r="I2284" s="356">
        <f t="shared" si="6250"/>
        <v>0.98386990476870606</v>
      </c>
      <c r="J2284" s="356">
        <f t="shared" si="6251"/>
        <v>-3.5999999999944521</v>
      </c>
      <c r="K2284" s="356">
        <f t="shared" si="6252"/>
        <v>-7.3999999999955435</v>
      </c>
      <c r="L2284" s="356">
        <f t="shared" si="6253"/>
        <v>0.17074267605264204</v>
      </c>
      <c r="M2284" s="356">
        <f t="shared" si="6254"/>
        <v>0.25714285714246088</v>
      </c>
      <c r="N2284" s="361" t="str">
        <f t="shared" si="6255"/>
        <v>OK</v>
      </c>
      <c r="O2284" s="361" t="str">
        <f t="shared" si="6256"/>
        <v>ATENÇÃO</v>
      </c>
      <c r="P2284" s="361" t="str">
        <f t="shared" si="6257"/>
        <v>COND. MIN.</v>
      </c>
      <c r="Q2284" s="361" t="str">
        <f t="shared" si="6246"/>
        <v>COND. MIN.</v>
      </c>
      <c r="R2284" s="625"/>
      <c r="S2284" s="625"/>
      <c r="T2284" s="625"/>
      <c r="U2284" s="625"/>
      <c r="V2284" s="356">
        <f t="shared" si="6258"/>
        <v>-0.43999999761581421</v>
      </c>
      <c r="W2284" s="356">
        <f t="shared" si="6259"/>
        <v>-0.87999999523162842</v>
      </c>
      <c r="X2284" s="361" t="str">
        <f t="shared" si="6260"/>
        <v>SUL</v>
      </c>
      <c r="Y2284" s="361" t="str">
        <f t="shared" si="6261"/>
        <v>OESTE</v>
      </c>
      <c r="Z2284" s="361" t="str">
        <f t="shared" si="6262"/>
        <v>SUDOESTE</v>
      </c>
      <c r="AA2284" s="358">
        <f t="shared" si="6247"/>
        <v>0.89795918367346939</v>
      </c>
      <c r="AB2284" s="359">
        <f t="shared" si="6248"/>
        <v>63.891094322381186</v>
      </c>
      <c r="AC2284" s="360"/>
    </row>
    <row r="2285" spans="1:29" ht="17.25" customHeight="1" x14ac:dyDescent="0.25">
      <c r="A2285" s="415" t="str">
        <f t="shared" si="6243"/>
        <v>MS 503 A</v>
      </c>
      <c r="B2285" s="661"/>
      <c r="C2285" s="661"/>
      <c r="D2285" s="346"/>
      <c r="E2285" s="347"/>
      <c r="F2285" s="348"/>
      <c r="G2285" s="348"/>
      <c r="H2285" s="355">
        <f t="shared" si="6249"/>
        <v>719264292.78342724</v>
      </c>
      <c r="I2285" s="356">
        <f t="shared" si="6250"/>
        <v>719264293.30299306</v>
      </c>
      <c r="J2285" s="356">
        <f t="shared" si="6251"/>
        <v>-90294.1</v>
      </c>
      <c r="K2285" s="356">
        <f t="shared" si="6252"/>
        <v>-90301.5</v>
      </c>
      <c r="L2285" s="356">
        <f t="shared" si="6253"/>
        <v>-16925.458696899172</v>
      </c>
      <c r="M2285" s="356">
        <f t="shared" si="6254"/>
        <v>2.1247670368975906</v>
      </c>
      <c r="N2285" s="361" t="str">
        <f t="shared" si="6255"/>
        <v>OK</v>
      </c>
      <c r="O2285" s="361" t="str">
        <f t="shared" si="6256"/>
        <v>ALERTA</v>
      </c>
      <c r="P2285" s="361" t="str">
        <f t="shared" si="6257"/>
        <v>COND. MIN.</v>
      </c>
      <c r="Q2285" s="361" t="str">
        <f t="shared" si="6246"/>
        <v>ATENÇÃO</v>
      </c>
      <c r="R2285" s="625"/>
      <c r="S2285" s="625"/>
      <c r="T2285" s="625"/>
      <c r="U2285" s="625"/>
      <c r="V2285" s="356">
        <f t="shared" si="6258"/>
        <v>-716176418.82999992</v>
      </c>
      <c r="W2285" s="356">
        <f t="shared" si="6259"/>
        <v>-66576728.159999996</v>
      </c>
      <c r="X2285" s="361" t="str">
        <f t="shared" si="6260"/>
        <v>SUL</v>
      </c>
      <c r="Y2285" s="361" t="str">
        <f t="shared" si="6261"/>
        <v>OESTE</v>
      </c>
      <c r="Z2285" s="361" t="str">
        <f t="shared" si="6262"/>
        <v>SUDOESTE</v>
      </c>
      <c r="AA2285" s="358">
        <f t="shared" si="6247"/>
        <v>9.2562259492327284E-2</v>
      </c>
      <c r="AB2285" s="359">
        <f t="shared" si="6248"/>
        <v>5.3110292507724441</v>
      </c>
      <c r="AC2285" s="360"/>
    </row>
    <row r="2286" spans="1:29" ht="17.25" customHeight="1" x14ac:dyDescent="0.25">
      <c r="A2286" s="415" t="str">
        <f t="shared" si="6243"/>
        <v>MS 503 A</v>
      </c>
      <c r="B2286" s="661"/>
      <c r="C2286" s="661"/>
      <c r="D2286" s="346"/>
      <c r="E2286" s="347"/>
      <c r="F2286" s="348"/>
      <c r="G2286" s="348"/>
      <c r="H2286" s="355">
        <f t="shared" si="6249"/>
        <v>0</v>
      </c>
      <c r="I2286" s="356">
        <f t="shared" si="6250"/>
        <v>719264293.30299306</v>
      </c>
      <c r="J2286" s="356">
        <f t="shared" si="6251"/>
        <v>0</v>
      </c>
      <c r="K2286" s="356">
        <f t="shared" si="6252"/>
        <v>-90301.5</v>
      </c>
      <c r="L2286" s="356" t="e">
        <f t="shared" si="6253"/>
        <v>#DIV/0!</v>
      </c>
      <c r="M2286" s="356" t="e">
        <f t="shared" si="6254"/>
        <v>#DIV/0!</v>
      </c>
      <c r="N2286" s="361" t="e">
        <f t="shared" si="6255"/>
        <v>#DIV/0!</v>
      </c>
      <c r="O2286" s="361" t="e">
        <f t="shared" si="6256"/>
        <v>#DIV/0!</v>
      </c>
      <c r="P2286" s="361" t="e">
        <f t="shared" si="6257"/>
        <v>#DIV/0!</v>
      </c>
      <c r="Q2286" s="361" t="e">
        <f t="shared" si="6246"/>
        <v>#DIV/0!</v>
      </c>
      <c r="R2286" s="625"/>
      <c r="S2286" s="625"/>
      <c r="T2286" s="625"/>
      <c r="U2286" s="625"/>
      <c r="V2286" s="356">
        <f t="shared" si="6258"/>
        <v>-716176418.82999992</v>
      </c>
      <c r="W2286" s="356">
        <f t="shared" si="6259"/>
        <v>-66576728.159999996</v>
      </c>
      <c r="X2286" s="361" t="str">
        <f t="shared" si="6260"/>
        <v>SUL</v>
      </c>
      <c r="Y2286" s="361" t="str">
        <f t="shared" si="6261"/>
        <v>OESTE</v>
      </c>
      <c r="Z2286" s="361" t="str">
        <f t="shared" si="6262"/>
        <v>SUDOESTE</v>
      </c>
      <c r="AA2286" s="358">
        <f t="shared" si="6247"/>
        <v>9.2562259492327284E-2</v>
      </c>
      <c r="AB2286" s="359">
        <f t="shared" si="6248"/>
        <v>5.3110292507724441</v>
      </c>
      <c r="AC2286" s="360"/>
    </row>
    <row r="2287" spans="1:29" ht="17.25" customHeight="1" x14ac:dyDescent="0.25">
      <c r="A2287" s="415" t="str">
        <f t="shared" si="6243"/>
        <v>MS 503 A</v>
      </c>
      <c r="B2287" s="661"/>
      <c r="C2287" s="661"/>
      <c r="D2287" s="346"/>
      <c r="E2287" s="347"/>
      <c r="F2287" s="348"/>
      <c r="G2287" s="348"/>
      <c r="H2287" s="355">
        <f t="shared" si="6249"/>
        <v>0</v>
      </c>
      <c r="I2287" s="356">
        <f t="shared" si="6250"/>
        <v>719264293.30299306</v>
      </c>
      <c r="J2287" s="356">
        <f t="shared" si="6251"/>
        <v>0</v>
      </c>
      <c r="K2287" s="356">
        <f t="shared" si="6252"/>
        <v>-90301.5</v>
      </c>
      <c r="L2287" s="356" t="e">
        <f t="shared" si="6253"/>
        <v>#DIV/0!</v>
      </c>
      <c r="M2287" s="356" t="e">
        <f t="shared" si="6254"/>
        <v>#DIV/0!</v>
      </c>
      <c r="N2287" s="361" t="e">
        <f t="shared" si="6255"/>
        <v>#DIV/0!</v>
      </c>
      <c r="O2287" s="361" t="e">
        <f t="shared" si="6256"/>
        <v>#DIV/0!</v>
      </c>
      <c r="P2287" s="361" t="e">
        <f t="shared" si="6257"/>
        <v>#DIV/0!</v>
      </c>
      <c r="Q2287" s="361" t="e">
        <f t="shared" si="6246"/>
        <v>#DIV/0!</v>
      </c>
      <c r="R2287" s="625"/>
      <c r="S2287" s="625"/>
      <c r="T2287" s="625"/>
      <c r="U2287" s="625"/>
      <c r="V2287" s="356">
        <f t="shared" si="6258"/>
        <v>-716176418.82999992</v>
      </c>
      <c r="W2287" s="356">
        <f t="shared" si="6259"/>
        <v>-66576728.159999996</v>
      </c>
      <c r="X2287" s="361" t="str">
        <f t="shared" si="6260"/>
        <v>SUL</v>
      </c>
      <c r="Y2287" s="361" t="str">
        <f t="shared" si="6261"/>
        <v>OESTE</v>
      </c>
      <c r="Z2287" s="361" t="str">
        <f t="shared" si="6262"/>
        <v>SUDOESTE</v>
      </c>
      <c r="AA2287" s="358">
        <f t="shared" si="6247"/>
        <v>9.2562259492327284E-2</v>
      </c>
      <c r="AB2287" s="359">
        <f t="shared" si="6248"/>
        <v>5.3110292507724441</v>
      </c>
      <c r="AC2287" s="360"/>
    </row>
    <row r="2288" spans="1:29" ht="17.25" customHeight="1" x14ac:dyDescent="0.25">
      <c r="A2288" s="415" t="str">
        <f t="shared" si="6243"/>
        <v>MS 503 A</v>
      </c>
      <c r="B2288" s="661"/>
      <c r="C2288" s="661"/>
      <c r="D2288" s="346"/>
      <c r="E2288" s="347"/>
      <c r="F2288" s="348"/>
      <c r="G2288" s="348"/>
      <c r="H2288" s="355">
        <f t="shared" si="6249"/>
        <v>0</v>
      </c>
      <c r="I2288" s="356">
        <f t="shared" si="6250"/>
        <v>719264293.30299306</v>
      </c>
      <c r="J2288" s="356">
        <f t="shared" si="6251"/>
        <v>0</v>
      </c>
      <c r="K2288" s="356">
        <f t="shared" si="6252"/>
        <v>-90301.5</v>
      </c>
      <c r="L2288" s="356" t="e">
        <f t="shared" si="6253"/>
        <v>#DIV/0!</v>
      </c>
      <c r="M2288" s="356" t="e">
        <f t="shared" si="6254"/>
        <v>#DIV/0!</v>
      </c>
      <c r="N2288" s="361" t="e">
        <f t="shared" si="6255"/>
        <v>#DIV/0!</v>
      </c>
      <c r="O2288" s="361" t="e">
        <f t="shared" si="6256"/>
        <v>#DIV/0!</v>
      </c>
      <c r="P2288" s="361" t="e">
        <f t="shared" si="6257"/>
        <v>#DIV/0!</v>
      </c>
      <c r="Q2288" s="361" t="e">
        <f t="shared" si="6246"/>
        <v>#DIV/0!</v>
      </c>
      <c r="R2288" s="625"/>
      <c r="S2288" s="625"/>
      <c r="T2288" s="625"/>
      <c r="U2288" s="625"/>
      <c r="V2288" s="356">
        <f t="shared" si="6258"/>
        <v>-716176418.82999992</v>
      </c>
      <c r="W2288" s="356">
        <f t="shared" si="6259"/>
        <v>-66576728.159999996</v>
      </c>
      <c r="X2288" s="361" t="str">
        <f t="shared" si="6260"/>
        <v>SUL</v>
      </c>
      <c r="Y2288" s="361" t="str">
        <f t="shared" si="6261"/>
        <v>OESTE</v>
      </c>
      <c r="Z2288" s="361" t="str">
        <f t="shared" si="6262"/>
        <v>SUDOESTE</v>
      </c>
      <c r="AA2288" s="358">
        <f t="shared" si="6247"/>
        <v>9.2562259492327284E-2</v>
      </c>
      <c r="AB2288" s="359">
        <f t="shared" si="6248"/>
        <v>5.3110292507724441</v>
      </c>
      <c r="AC2288" s="360"/>
    </row>
    <row r="2289" spans="1:29" ht="17.25" customHeight="1" x14ac:dyDescent="0.25">
      <c r="A2289" s="415" t="str">
        <f t="shared" si="6243"/>
        <v>MS 503 A</v>
      </c>
      <c r="B2289" s="661"/>
      <c r="C2289" s="661"/>
      <c r="D2289" s="346"/>
      <c r="E2289" s="347"/>
      <c r="F2289" s="348"/>
      <c r="G2289" s="348"/>
      <c r="H2289" s="355">
        <f t="shared" si="6249"/>
        <v>0</v>
      </c>
      <c r="I2289" s="356">
        <f t="shared" si="6250"/>
        <v>719264293.30299306</v>
      </c>
      <c r="J2289" s="356">
        <f t="shared" si="6251"/>
        <v>0</v>
      </c>
      <c r="K2289" s="356">
        <f t="shared" si="6252"/>
        <v>-90301.5</v>
      </c>
      <c r="L2289" s="356" t="e">
        <f t="shared" si="6253"/>
        <v>#DIV/0!</v>
      </c>
      <c r="M2289" s="356" t="e">
        <f t="shared" si="6254"/>
        <v>#DIV/0!</v>
      </c>
      <c r="N2289" s="361" t="e">
        <f t="shared" si="6255"/>
        <v>#DIV/0!</v>
      </c>
      <c r="O2289" s="361" t="e">
        <f t="shared" si="6256"/>
        <v>#DIV/0!</v>
      </c>
      <c r="P2289" s="361" t="e">
        <f t="shared" si="6257"/>
        <v>#DIV/0!</v>
      </c>
      <c r="Q2289" s="361" t="e">
        <f t="shared" si="6246"/>
        <v>#DIV/0!</v>
      </c>
      <c r="R2289" s="625"/>
      <c r="S2289" s="625"/>
      <c r="T2289" s="625"/>
      <c r="U2289" s="625"/>
      <c r="V2289" s="356">
        <f t="shared" si="6258"/>
        <v>-716176418.82999992</v>
      </c>
      <c r="W2289" s="356">
        <f t="shared" si="6259"/>
        <v>-66576728.159999996</v>
      </c>
      <c r="X2289" s="361" t="str">
        <f t="shared" si="6260"/>
        <v>SUL</v>
      </c>
      <c r="Y2289" s="361" t="str">
        <f t="shared" si="6261"/>
        <v>OESTE</v>
      </c>
      <c r="Z2289" s="361" t="str">
        <f t="shared" si="6262"/>
        <v>SUDOESTE</v>
      </c>
      <c r="AA2289" s="358">
        <f t="shared" si="6247"/>
        <v>9.2562259492327284E-2</v>
      </c>
      <c r="AB2289" s="359">
        <f t="shared" si="6248"/>
        <v>5.3110292507724441</v>
      </c>
      <c r="AC2289" s="360"/>
    </row>
    <row r="2290" spans="1:29" ht="17.25" customHeight="1" x14ac:dyDescent="0.25">
      <c r="A2290" s="415" t="str">
        <f t="shared" si="6243"/>
        <v>MS 503 A</v>
      </c>
      <c r="B2290" s="661"/>
      <c r="C2290" s="661"/>
      <c r="D2290" s="346"/>
      <c r="E2290" s="347"/>
      <c r="F2290" s="348"/>
      <c r="G2290" s="348"/>
      <c r="H2290" s="355">
        <f t="shared" si="6249"/>
        <v>0</v>
      </c>
      <c r="I2290" s="356">
        <f t="shared" si="6250"/>
        <v>719264293.30299306</v>
      </c>
      <c r="J2290" s="356">
        <f t="shared" si="6251"/>
        <v>0</v>
      </c>
      <c r="K2290" s="356">
        <f t="shared" si="6252"/>
        <v>-90301.5</v>
      </c>
      <c r="L2290" s="356" t="e">
        <f t="shared" si="6253"/>
        <v>#DIV/0!</v>
      </c>
      <c r="M2290" s="356" t="e">
        <f t="shared" si="6254"/>
        <v>#DIV/0!</v>
      </c>
      <c r="N2290" s="361" t="e">
        <f t="shared" si="6255"/>
        <v>#DIV/0!</v>
      </c>
      <c r="O2290" s="361" t="e">
        <f t="shared" si="6256"/>
        <v>#DIV/0!</v>
      </c>
      <c r="P2290" s="361" t="e">
        <f t="shared" si="6257"/>
        <v>#DIV/0!</v>
      </c>
      <c r="Q2290" s="361" t="e">
        <f t="shared" si="6246"/>
        <v>#DIV/0!</v>
      </c>
      <c r="R2290" s="625"/>
      <c r="S2290" s="625"/>
      <c r="T2290" s="625"/>
      <c r="U2290" s="625"/>
      <c r="V2290" s="356">
        <f t="shared" si="6258"/>
        <v>-716176418.82999992</v>
      </c>
      <c r="W2290" s="356">
        <f t="shared" si="6259"/>
        <v>-66576728.159999996</v>
      </c>
      <c r="X2290" s="361" t="str">
        <f t="shared" si="6260"/>
        <v>SUL</v>
      </c>
      <c r="Y2290" s="361" t="str">
        <f t="shared" si="6261"/>
        <v>OESTE</v>
      </c>
      <c r="Z2290" s="361" t="str">
        <f t="shared" si="6262"/>
        <v>SUDOESTE</v>
      </c>
      <c r="AA2290" s="358">
        <f t="shared" si="6247"/>
        <v>9.2562259492327284E-2</v>
      </c>
      <c r="AB2290" s="359">
        <f t="shared" si="6248"/>
        <v>5.3110292507724441</v>
      </c>
      <c r="AC2290" s="360"/>
    </row>
    <row r="2291" spans="1:29" ht="17.25" customHeight="1" x14ac:dyDescent="0.25">
      <c r="A2291" s="415" t="str">
        <f t="shared" si="6243"/>
        <v>MS 503 A</v>
      </c>
      <c r="B2291" s="661"/>
      <c r="C2291" s="661"/>
      <c r="D2291" s="346"/>
      <c r="E2291" s="347"/>
      <c r="F2291" s="348"/>
      <c r="G2291" s="348"/>
      <c r="H2291" s="355">
        <f t="shared" si="6249"/>
        <v>0</v>
      </c>
      <c r="I2291" s="356">
        <f t="shared" si="6250"/>
        <v>719264293.30299306</v>
      </c>
      <c r="J2291" s="356">
        <f t="shared" si="6251"/>
        <v>0</v>
      </c>
      <c r="K2291" s="356">
        <f t="shared" si="6252"/>
        <v>-90301.5</v>
      </c>
      <c r="L2291" s="356" t="e">
        <f t="shared" si="6253"/>
        <v>#DIV/0!</v>
      </c>
      <c r="M2291" s="356" t="e">
        <f t="shared" si="6254"/>
        <v>#DIV/0!</v>
      </c>
      <c r="N2291" s="361" t="e">
        <f t="shared" si="6255"/>
        <v>#DIV/0!</v>
      </c>
      <c r="O2291" s="361" t="e">
        <f t="shared" si="6256"/>
        <v>#DIV/0!</v>
      </c>
      <c r="P2291" s="361" t="e">
        <f t="shared" si="6257"/>
        <v>#DIV/0!</v>
      </c>
      <c r="Q2291" s="361" t="e">
        <f t="shared" si="6246"/>
        <v>#DIV/0!</v>
      </c>
      <c r="R2291" s="625"/>
      <c r="S2291" s="625"/>
      <c r="T2291" s="625"/>
      <c r="U2291" s="625"/>
      <c r="V2291" s="356">
        <f t="shared" si="6258"/>
        <v>-716176418.82999992</v>
      </c>
      <c r="W2291" s="356">
        <f t="shared" si="6259"/>
        <v>-66576728.159999996</v>
      </c>
      <c r="X2291" s="361" t="str">
        <f t="shared" si="6260"/>
        <v>SUL</v>
      </c>
      <c r="Y2291" s="361" t="str">
        <f t="shared" si="6261"/>
        <v>OESTE</v>
      </c>
      <c r="Z2291" s="361" t="str">
        <f t="shared" si="6262"/>
        <v>SUDOESTE</v>
      </c>
      <c r="AA2291" s="358">
        <f t="shared" si="6247"/>
        <v>9.2562259492327284E-2</v>
      </c>
      <c r="AB2291" s="359">
        <f t="shared" si="6248"/>
        <v>5.3110292507724441</v>
      </c>
      <c r="AC2291" s="360"/>
    </row>
    <row r="2292" spans="1:29" ht="17.25" customHeight="1" x14ac:dyDescent="0.25">
      <c r="A2292" s="415" t="str">
        <f t="shared" si="6243"/>
        <v>MS 503 A</v>
      </c>
      <c r="B2292" s="661"/>
      <c r="C2292" s="661"/>
      <c r="D2292" s="346"/>
      <c r="E2292" s="347"/>
      <c r="F2292" s="348"/>
      <c r="G2292" s="348"/>
      <c r="H2292" s="355">
        <f t="shared" si="6249"/>
        <v>0</v>
      </c>
      <c r="I2292" s="356">
        <f t="shared" si="6250"/>
        <v>719264293.30299306</v>
      </c>
      <c r="J2292" s="356">
        <f t="shared" si="6251"/>
        <v>0</v>
      </c>
      <c r="K2292" s="356">
        <f t="shared" si="6252"/>
        <v>-90301.5</v>
      </c>
      <c r="L2292" s="356" t="e">
        <f t="shared" si="6253"/>
        <v>#DIV/0!</v>
      </c>
      <c r="M2292" s="356" t="e">
        <f t="shared" si="6254"/>
        <v>#DIV/0!</v>
      </c>
      <c r="N2292" s="361" t="e">
        <f t="shared" si="6255"/>
        <v>#DIV/0!</v>
      </c>
      <c r="O2292" s="361" t="e">
        <f t="shared" si="6256"/>
        <v>#DIV/0!</v>
      </c>
      <c r="P2292" s="361" t="e">
        <f t="shared" si="6257"/>
        <v>#DIV/0!</v>
      </c>
      <c r="Q2292" s="361" t="e">
        <f t="shared" si="6246"/>
        <v>#DIV/0!</v>
      </c>
      <c r="R2292" s="625"/>
      <c r="S2292" s="625"/>
      <c r="T2292" s="625"/>
      <c r="U2292" s="625"/>
      <c r="V2292" s="356">
        <f t="shared" si="6258"/>
        <v>-716176418.82999992</v>
      </c>
      <c r="W2292" s="356">
        <f t="shared" si="6259"/>
        <v>-66576728.159999996</v>
      </c>
      <c r="X2292" s="361" t="str">
        <f t="shared" si="6260"/>
        <v>SUL</v>
      </c>
      <c r="Y2292" s="361" t="str">
        <f t="shared" si="6261"/>
        <v>OESTE</v>
      </c>
      <c r="Z2292" s="361" t="str">
        <f t="shared" si="6262"/>
        <v>SUDOESTE</v>
      </c>
      <c r="AA2292" s="358">
        <f t="shared" si="6247"/>
        <v>9.2562259492327284E-2</v>
      </c>
      <c r="AB2292" s="359">
        <f t="shared" si="6248"/>
        <v>5.3110292507724441</v>
      </c>
      <c r="AC2292" s="360"/>
    </row>
    <row r="2293" spans="1:29" ht="17.25" customHeight="1" x14ac:dyDescent="0.25">
      <c r="A2293" s="415" t="str">
        <f t="shared" si="6243"/>
        <v>MS 503 A</v>
      </c>
      <c r="B2293" s="661"/>
      <c r="C2293" s="661"/>
      <c r="D2293" s="346"/>
      <c r="E2293" s="347"/>
      <c r="F2293" s="348"/>
      <c r="G2293" s="348"/>
      <c r="H2293" s="355">
        <f t="shared" si="6249"/>
        <v>0</v>
      </c>
      <c r="I2293" s="356">
        <f t="shared" si="6250"/>
        <v>719264293.30299306</v>
      </c>
      <c r="J2293" s="356">
        <f t="shared" si="6251"/>
        <v>0</v>
      </c>
      <c r="K2293" s="356">
        <f t="shared" si="6252"/>
        <v>-90301.5</v>
      </c>
      <c r="L2293" s="356" t="e">
        <f t="shared" si="6253"/>
        <v>#DIV/0!</v>
      </c>
      <c r="M2293" s="356" t="e">
        <f t="shared" si="6254"/>
        <v>#DIV/0!</v>
      </c>
      <c r="N2293" s="361" t="e">
        <f t="shared" si="6255"/>
        <v>#DIV/0!</v>
      </c>
      <c r="O2293" s="361" t="e">
        <f t="shared" si="6256"/>
        <v>#DIV/0!</v>
      </c>
      <c r="P2293" s="361" t="e">
        <f t="shared" si="6257"/>
        <v>#DIV/0!</v>
      </c>
      <c r="Q2293" s="361" t="e">
        <f t="shared" si="6246"/>
        <v>#DIV/0!</v>
      </c>
      <c r="R2293" s="625"/>
      <c r="S2293" s="625"/>
      <c r="T2293" s="625"/>
      <c r="U2293" s="625"/>
      <c r="V2293" s="356">
        <f t="shared" si="6258"/>
        <v>-716176418.82999992</v>
      </c>
      <c r="W2293" s="356">
        <f t="shared" si="6259"/>
        <v>-66576728.159999996</v>
      </c>
      <c r="X2293" s="361" t="str">
        <f t="shared" si="6260"/>
        <v>SUL</v>
      </c>
      <c r="Y2293" s="361" t="str">
        <f t="shared" si="6261"/>
        <v>OESTE</v>
      </c>
      <c r="Z2293" s="361" t="str">
        <f t="shared" si="6262"/>
        <v>SUDOESTE</v>
      </c>
      <c r="AA2293" s="358">
        <f t="shared" si="6247"/>
        <v>9.2562259492327284E-2</v>
      </c>
      <c r="AB2293" s="359">
        <f t="shared" si="6248"/>
        <v>5.3110292507724441</v>
      </c>
      <c r="AC2293" s="360"/>
    </row>
    <row r="2294" spans="1:29" ht="17.25" customHeight="1" x14ac:dyDescent="0.25">
      <c r="A2294" s="415" t="str">
        <f t="shared" si="6243"/>
        <v>MS 503 A</v>
      </c>
      <c r="B2294" s="661"/>
      <c r="C2294" s="661"/>
      <c r="D2294" s="346"/>
      <c r="E2294" s="347"/>
      <c r="F2294" s="348"/>
      <c r="G2294" s="348"/>
      <c r="H2294" s="355">
        <f t="shared" si="6249"/>
        <v>0</v>
      </c>
      <c r="I2294" s="356">
        <f t="shared" si="6250"/>
        <v>719264293.30299306</v>
      </c>
      <c r="J2294" s="356">
        <f t="shared" si="6251"/>
        <v>0</v>
      </c>
      <c r="K2294" s="356">
        <f t="shared" si="6252"/>
        <v>-90301.5</v>
      </c>
      <c r="L2294" s="356" t="e">
        <f t="shared" si="6253"/>
        <v>#DIV/0!</v>
      </c>
      <c r="M2294" s="356" t="e">
        <f t="shared" si="6254"/>
        <v>#DIV/0!</v>
      </c>
      <c r="N2294" s="361" t="e">
        <f t="shared" si="6255"/>
        <v>#DIV/0!</v>
      </c>
      <c r="O2294" s="361" t="e">
        <f t="shared" si="6256"/>
        <v>#DIV/0!</v>
      </c>
      <c r="P2294" s="361" t="e">
        <f t="shared" si="6257"/>
        <v>#DIV/0!</v>
      </c>
      <c r="Q2294" s="361" t="e">
        <f t="shared" si="6246"/>
        <v>#DIV/0!</v>
      </c>
      <c r="R2294" s="625"/>
      <c r="S2294" s="625"/>
      <c r="T2294" s="625"/>
      <c r="U2294" s="625"/>
      <c r="V2294" s="356">
        <f t="shared" si="6258"/>
        <v>-716176418.82999992</v>
      </c>
      <c r="W2294" s="356">
        <f t="shared" si="6259"/>
        <v>-66576728.159999996</v>
      </c>
      <c r="X2294" s="361" t="str">
        <f t="shared" si="6260"/>
        <v>SUL</v>
      </c>
      <c r="Y2294" s="361" t="str">
        <f t="shared" si="6261"/>
        <v>OESTE</v>
      </c>
      <c r="Z2294" s="361" t="str">
        <f t="shared" si="6262"/>
        <v>SUDOESTE</v>
      </c>
      <c r="AA2294" s="358">
        <f t="shared" si="6247"/>
        <v>9.2562259492327284E-2</v>
      </c>
      <c r="AB2294" s="359">
        <f t="shared" si="6248"/>
        <v>5.3110292507724441</v>
      </c>
      <c r="AC2294" s="360"/>
    </row>
    <row r="2295" spans="1:29" ht="17.25" customHeight="1" x14ac:dyDescent="0.25">
      <c r="A2295" s="415" t="str">
        <f t="shared" si="6243"/>
        <v>MS 503 A</v>
      </c>
      <c r="B2295" s="661"/>
      <c r="C2295" s="661"/>
      <c r="D2295" s="346"/>
      <c r="E2295" s="347"/>
      <c r="F2295" s="348"/>
      <c r="G2295" s="348"/>
      <c r="H2295" s="355">
        <f t="shared" si="6249"/>
        <v>0</v>
      </c>
      <c r="I2295" s="356">
        <f t="shared" si="6250"/>
        <v>719264293.30299306</v>
      </c>
      <c r="J2295" s="356">
        <f t="shared" si="6251"/>
        <v>0</v>
      </c>
      <c r="K2295" s="356">
        <f t="shared" si="6252"/>
        <v>-90301.5</v>
      </c>
      <c r="L2295" s="356" t="e">
        <f t="shared" si="6253"/>
        <v>#DIV/0!</v>
      </c>
      <c r="M2295" s="356" t="e">
        <f t="shared" si="6254"/>
        <v>#DIV/0!</v>
      </c>
      <c r="N2295" s="361" t="e">
        <f t="shared" si="6255"/>
        <v>#DIV/0!</v>
      </c>
      <c r="O2295" s="361" t="e">
        <f t="shared" si="6256"/>
        <v>#DIV/0!</v>
      </c>
      <c r="P2295" s="361" t="e">
        <f t="shared" si="6257"/>
        <v>#DIV/0!</v>
      </c>
      <c r="Q2295" s="361" t="e">
        <f t="shared" si="6246"/>
        <v>#DIV/0!</v>
      </c>
      <c r="R2295" s="625"/>
      <c r="S2295" s="625"/>
      <c r="T2295" s="625"/>
      <c r="U2295" s="625"/>
      <c r="V2295" s="356">
        <f t="shared" si="6258"/>
        <v>-716176418.82999992</v>
      </c>
      <c r="W2295" s="356">
        <f t="shared" si="6259"/>
        <v>-66576728.159999996</v>
      </c>
      <c r="X2295" s="361" t="str">
        <f t="shared" si="6260"/>
        <v>SUL</v>
      </c>
      <c r="Y2295" s="361" t="str">
        <f t="shared" si="6261"/>
        <v>OESTE</v>
      </c>
      <c r="Z2295" s="361" t="str">
        <f t="shared" si="6262"/>
        <v>SUDOESTE</v>
      </c>
      <c r="AA2295" s="358">
        <f t="shared" si="6247"/>
        <v>9.2562259492327284E-2</v>
      </c>
      <c r="AB2295" s="359">
        <f t="shared" si="6248"/>
        <v>5.3110292507724441</v>
      </c>
      <c r="AC2295" s="360"/>
    </row>
    <row r="2296" spans="1:29" ht="17.25" customHeight="1" x14ac:dyDescent="0.25">
      <c r="A2296" s="415" t="str">
        <f t="shared" si="6243"/>
        <v>MS 503 A</v>
      </c>
      <c r="B2296" s="661"/>
      <c r="C2296" s="661"/>
      <c r="D2296" s="346"/>
      <c r="E2296" s="347"/>
      <c r="F2296" s="348"/>
      <c r="G2296" s="348"/>
      <c r="H2296" s="355">
        <f t="shared" si="6249"/>
        <v>0</v>
      </c>
      <c r="I2296" s="356">
        <f t="shared" si="6250"/>
        <v>719264293.30299306</v>
      </c>
      <c r="J2296" s="356">
        <f t="shared" si="6251"/>
        <v>0</v>
      </c>
      <c r="K2296" s="356">
        <f t="shared" si="6252"/>
        <v>-90301.5</v>
      </c>
      <c r="L2296" s="356" t="e">
        <f t="shared" si="6253"/>
        <v>#DIV/0!</v>
      </c>
      <c r="M2296" s="356" t="e">
        <f t="shared" si="6254"/>
        <v>#DIV/0!</v>
      </c>
      <c r="N2296" s="361" t="e">
        <f t="shared" si="6255"/>
        <v>#DIV/0!</v>
      </c>
      <c r="O2296" s="361" t="e">
        <f t="shared" si="6256"/>
        <v>#DIV/0!</v>
      </c>
      <c r="P2296" s="361" t="e">
        <f t="shared" si="6257"/>
        <v>#DIV/0!</v>
      </c>
      <c r="Q2296" s="361" t="e">
        <f t="shared" si="6246"/>
        <v>#DIV/0!</v>
      </c>
      <c r="R2296" s="625"/>
      <c r="S2296" s="625"/>
      <c r="T2296" s="625"/>
      <c r="U2296" s="625"/>
      <c r="V2296" s="356">
        <f t="shared" si="6258"/>
        <v>-716176418.82999992</v>
      </c>
      <c r="W2296" s="356">
        <f t="shared" si="6259"/>
        <v>-66576728.159999996</v>
      </c>
      <c r="X2296" s="361" t="str">
        <f t="shared" si="6260"/>
        <v>SUL</v>
      </c>
      <c r="Y2296" s="361" t="str">
        <f t="shared" si="6261"/>
        <v>OESTE</v>
      </c>
      <c r="Z2296" s="361" t="str">
        <f t="shared" si="6262"/>
        <v>SUDOESTE</v>
      </c>
      <c r="AA2296" s="358">
        <f t="shared" si="6247"/>
        <v>9.2562259492327284E-2</v>
      </c>
      <c r="AB2296" s="359">
        <f t="shared" si="6248"/>
        <v>5.3110292507724441</v>
      </c>
      <c r="AC2296" s="360"/>
    </row>
    <row r="2297" spans="1:29" ht="17.25" customHeight="1" x14ac:dyDescent="0.25">
      <c r="A2297" s="415" t="str">
        <f t="shared" si="6243"/>
        <v>MS 503 A</v>
      </c>
      <c r="B2297" s="661"/>
      <c r="C2297" s="661"/>
      <c r="D2297" s="346"/>
      <c r="E2297" s="347"/>
      <c r="F2297" s="348"/>
      <c r="G2297" s="348"/>
      <c r="H2297" s="355">
        <f t="shared" si="6249"/>
        <v>0</v>
      </c>
      <c r="I2297" s="356">
        <f t="shared" si="6250"/>
        <v>719264293.30299306</v>
      </c>
      <c r="J2297" s="356">
        <f t="shared" si="6251"/>
        <v>0</v>
      </c>
      <c r="K2297" s="356">
        <f t="shared" si="6252"/>
        <v>-90301.5</v>
      </c>
      <c r="L2297" s="356" t="e">
        <f t="shared" si="6253"/>
        <v>#DIV/0!</v>
      </c>
      <c r="M2297" s="356" t="e">
        <f t="shared" si="6254"/>
        <v>#DIV/0!</v>
      </c>
      <c r="N2297" s="361" t="e">
        <f t="shared" si="6255"/>
        <v>#DIV/0!</v>
      </c>
      <c r="O2297" s="361" t="e">
        <f t="shared" si="6256"/>
        <v>#DIV/0!</v>
      </c>
      <c r="P2297" s="361" t="e">
        <f t="shared" si="6257"/>
        <v>#DIV/0!</v>
      </c>
      <c r="Q2297" s="361" t="e">
        <f t="shared" si="6246"/>
        <v>#DIV/0!</v>
      </c>
      <c r="R2297" s="625"/>
      <c r="S2297" s="625"/>
      <c r="T2297" s="625"/>
      <c r="U2297" s="625"/>
      <c r="V2297" s="356">
        <f t="shared" si="6258"/>
        <v>-716176418.82999992</v>
      </c>
      <c r="W2297" s="356">
        <f t="shared" si="6259"/>
        <v>-66576728.159999996</v>
      </c>
      <c r="X2297" s="361" t="str">
        <f t="shared" si="6260"/>
        <v>SUL</v>
      </c>
      <c r="Y2297" s="361" t="str">
        <f t="shared" si="6261"/>
        <v>OESTE</v>
      </c>
      <c r="Z2297" s="361" t="str">
        <f t="shared" si="6262"/>
        <v>SUDOESTE</v>
      </c>
      <c r="AA2297" s="358">
        <f t="shared" si="6247"/>
        <v>9.2562259492327284E-2</v>
      </c>
      <c r="AB2297" s="359">
        <f t="shared" si="6248"/>
        <v>5.3110292507724441</v>
      </c>
      <c r="AC2297" s="360"/>
    </row>
    <row r="2298" spans="1:29" ht="17.25" customHeight="1" x14ac:dyDescent="0.25">
      <c r="A2298" s="415" t="str">
        <f t="shared" si="6243"/>
        <v>MS 503 A</v>
      </c>
      <c r="B2298" s="661"/>
      <c r="C2298" s="661"/>
      <c r="D2298" s="346"/>
      <c r="E2298" s="347"/>
      <c r="F2298" s="348"/>
      <c r="G2298" s="348"/>
      <c r="H2298" s="355">
        <f t="shared" si="6249"/>
        <v>0</v>
      </c>
      <c r="I2298" s="356">
        <f t="shared" si="6250"/>
        <v>719264293.30299306</v>
      </c>
      <c r="J2298" s="356">
        <f t="shared" si="6251"/>
        <v>0</v>
      </c>
      <c r="K2298" s="356">
        <f t="shared" si="6252"/>
        <v>-90301.5</v>
      </c>
      <c r="L2298" s="356" t="e">
        <f t="shared" si="6253"/>
        <v>#DIV/0!</v>
      </c>
      <c r="M2298" s="356" t="e">
        <f t="shared" si="6254"/>
        <v>#DIV/0!</v>
      </c>
      <c r="N2298" s="361" t="e">
        <f t="shared" si="6255"/>
        <v>#DIV/0!</v>
      </c>
      <c r="O2298" s="361" t="e">
        <f t="shared" si="6256"/>
        <v>#DIV/0!</v>
      </c>
      <c r="P2298" s="361" t="e">
        <f t="shared" si="6257"/>
        <v>#DIV/0!</v>
      </c>
      <c r="Q2298" s="361" t="e">
        <f t="shared" si="6246"/>
        <v>#DIV/0!</v>
      </c>
      <c r="R2298" s="625"/>
      <c r="S2298" s="625"/>
      <c r="T2298" s="625"/>
      <c r="U2298" s="625"/>
      <c r="V2298" s="356">
        <f t="shared" si="6258"/>
        <v>-716176418.82999992</v>
      </c>
      <c r="W2298" s="356">
        <f t="shared" si="6259"/>
        <v>-66576728.159999996</v>
      </c>
      <c r="X2298" s="361" t="str">
        <f t="shared" si="6260"/>
        <v>SUL</v>
      </c>
      <c r="Y2298" s="361" t="str">
        <f t="shared" si="6261"/>
        <v>OESTE</v>
      </c>
      <c r="Z2298" s="361" t="str">
        <f t="shared" si="6262"/>
        <v>SUDOESTE</v>
      </c>
      <c r="AA2298" s="358">
        <f t="shared" si="6247"/>
        <v>9.2562259492327284E-2</v>
      </c>
      <c r="AB2298" s="359">
        <f t="shared" si="6248"/>
        <v>5.3110292507724441</v>
      </c>
      <c r="AC2298" s="360"/>
    </row>
    <row r="2299" spans="1:29" ht="17.25" customHeight="1" x14ac:dyDescent="0.25">
      <c r="A2299" s="415" t="str">
        <f t="shared" si="6243"/>
        <v>MS 503 A</v>
      </c>
      <c r="B2299" s="661"/>
      <c r="C2299" s="661"/>
      <c r="D2299" s="346"/>
      <c r="E2299" s="347"/>
      <c r="F2299" s="348"/>
      <c r="G2299" s="348"/>
      <c r="H2299" s="355">
        <f t="shared" si="6249"/>
        <v>0</v>
      </c>
      <c r="I2299" s="356">
        <f t="shared" si="6250"/>
        <v>719264293.30299306</v>
      </c>
      <c r="J2299" s="356">
        <f t="shared" si="6251"/>
        <v>0</v>
      </c>
      <c r="K2299" s="356">
        <f t="shared" si="6252"/>
        <v>-90301.5</v>
      </c>
      <c r="L2299" s="356" t="e">
        <f t="shared" si="6253"/>
        <v>#DIV/0!</v>
      </c>
      <c r="M2299" s="356" t="e">
        <f t="shared" si="6254"/>
        <v>#DIV/0!</v>
      </c>
      <c r="N2299" s="361" t="e">
        <f t="shared" si="6255"/>
        <v>#DIV/0!</v>
      </c>
      <c r="O2299" s="361" t="e">
        <f t="shared" si="6256"/>
        <v>#DIV/0!</v>
      </c>
      <c r="P2299" s="361" t="e">
        <f t="shared" si="6257"/>
        <v>#DIV/0!</v>
      </c>
      <c r="Q2299" s="361" t="e">
        <f t="shared" si="6246"/>
        <v>#DIV/0!</v>
      </c>
      <c r="R2299" s="625"/>
      <c r="S2299" s="625"/>
      <c r="T2299" s="625"/>
      <c r="U2299" s="625"/>
      <c r="V2299" s="356">
        <f t="shared" si="6258"/>
        <v>-716176418.82999992</v>
      </c>
      <c r="W2299" s="356">
        <f t="shared" si="6259"/>
        <v>-66576728.159999996</v>
      </c>
      <c r="X2299" s="361" t="str">
        <f t="shared" si="6260"/>
        <v>SUL</v>
      </c>
      <c r="Y2299" s="361" t="str">
        <f t="shared" si="6261"/>
        <v>OESTE</v>
      </c>
      <c r="Z2299" s="361" t="str">
        <f t="shared" si="6262"/>
        <v>SUDOESTE</v>
      </c>
      <c r="AA2299" s="358">
        <f t="shared" si="6247"/>
        <v>9.2562259492327284E-2</v>
      </c>
      <c r="AB2299" s="359">
        <f t="shared" si="6248"/>
        <v>5.3110292507724441</v>
      </c>
      <c r="AC2299" s="360"/>
    </row>
    <row r="2300" spans="1:29" ht="17.25" customHeight="1" x14ac:dyDescent="0.25">
      <c r="A2300" s="415" t="str">
        <f t="shared" si="6243"/>
        <v>MS 503 A</v>
      </c>
      <c r="B2300" s="661"/>
      <c r="C2300" s="661"/>
      <c r="D2300" s="346"/>
      <c r="E2300" s="347"/>
      <c r="F2300" s="348"/>
      <c r="G2300" s="348"/>
      <c r="H2300" s="355">
        <f t="shared" si="6249"/>
        <v>0</v>
      </c>
      <c r="I2300" s="356">
        <f t="shared" si="6250"/>
        <v>719264293.30299306</v>
      </c>
      <c r="J2300" s="356">
        <f t="shared" si="6251"/>
        <v>0</v>
      </c>
      <c r="K2300" s="356">
        <f t="shared" si="6252"/>
        <v>-90301.5</v>
      </c>
      <c r="L2300" s="356" t="e">
        <f t="shared" si="6253"/>
        <v>#DIV/0!</v>
      </c>
      <c r="M2300" s="356" t="e">
        <f t="shared" si="6254"/>
        <v>#DIV/0!</v>
      </c>
      <c r="N2300" s="361" t="e">
        <f t="shared" si="6255"/>
        <v>#DIV/0!</v>
      </c>
      <c r="O2300" s="361" t="e">
        <f t="shared" si="6256"/>
        <v>#DIV/0!</v>
      </c>
      <c r="P2300" s="361" t="e">
        <f t="shared" si="6257"/>
        <v>#DIV/0!</v>
      </c>
      <c r="Q2300" s="361" t="e">
        <f t="shared" si="6246"/>
        <v>#DIV/0!</v>
      </c>
      <c r="R2300" s="625"/>
      <c r="S2300" s="625"/>
      <c r="T2300" s="625"/>
      <c r="U2300" s="625"/>
      <c r="V2300" s="356">
        <f t="shared" si="6258"/>
        <v>-716176418.82999992</v>
      </c>
      <c r="W2300" s="356">
        <f t="shared" si="6259"/>
        <v>-66576728.159999996</v>
      </c>
      <c r="X2300" s="361" t="str">
        <f t="shared" si="6260"/>
        <v>SUL</v>
      </c>
      <c r="Y2300" s="361" t="str">
        <f t="shared" si="6261"/>
        <v>OESTE</v>
      </c>
      <c r="Z2300" s="361" t="str">
        <f t="shared" si="6262"/>
        <v>SUDOESTE</v>
      </c>
      <c r="AA2300" s="358">
        <f t="shared" si="6247"/>
        <v>9.2562259492327284E-2</v>
      </c>
      <c r="AB2300" s="359">
        <f t="shared" si="6248"/>
        <v>5.3110292507724441</v>
      </c>
      <c r="AC2300" s="360"/>
    </row>
    <row r="2301" spans="1:29" ht="17.25" customHeight="1" x14ac:dyDescent="0.25">
      <c r="A2301" s="415" t="str">
        <f t="shared" si="6243"/>
        <v>MS 503 A</v>
      </c>
      <c r="B2301" s="661"/>
      <c r="C2301" s="661"/>
      <c r="D2301" s="346"/>
      <c r="E2301" s="347"/>
      <c r="F2301" s="348"/>
      <c r="G2301" s="348"/>
      <c r="H2301" s="355">
        <f t="shared" si="6249"/>
        <v>0</v>
      </c>
      <c r="I2301" s="356">
        <f t="shared" si="6250"/>
        <v>719264293.30299306</v>
      </c>
      <c r="J2301" s="356">
        <f t="shared" si="6251"/>
        <v>0</v>
      </c>
      <c r="K2301" s="356">
        <f t="shared" si="6252"/>
        <v>-90301.5</v>
      </c>
      <c r="L2301" s="356" t="e">
        <f t="shared" si="6253"/>
        <v>#DIV/0!</v>
      </c>
      <c r="M2301" s="356" t="e">
        <f t="shared" si="6254"/>
        <v>#DIV/0!</v>
      </c>
      <c r="N2301" s="361" t="e">
        <f t="shared" si="6255"/>
        <v>#DIV/0!</v>
      </c>
      <c r="O2301" s="361" t="e">
        <f t="shared" si="6256"/>
        <v>#DIV/0!</v>
      </c>
      <c r="P2301" s="361" t="e">
        <f t="shared" si="6257"/>
        <v>#DIV/0!</v>
      </c>
      <c r="Q2301" s="361" t="e">
        <f t="shared" si="6246"/>
        <v>#DIV/0!</v>
      </c>
      <c r="R2301" s="625"/>
      <c r="S2301" s="625"/>
      <c r="T2301" s="625"/>
      <c r="U2301" s="625"/>
      <c r="V2301" s="356">
        <f t="shared" si="6258"/>
        <v>-716176418.82999992</v>
      </c>
      <c r="W2301" s="356">
        <f t="shared" si="6259"/>
        <v>-66576728.159999996</v>
      </c>
      <c r="X2301" s="361" t="str">
        <f t="shared" si="6260"/>
        <v>SUL</v>
      </c>
      <c r="Y2301" s="361" t="str">
        <f t="shared" si="6261"/>
        <v>OESTE</v>
      </c>
      <c r="Z2301" s="361" t="str">
        <f t="shared" si="6262"/>
        <v>SUDOESTE</v>
      </c>
      <c r="AA2301" s="358">
        <f t="shared" si="6247"/>
        <v>9.2562259492327284E-2</v>
      </c>
      <c r="AB2301" s="359">
        <f t="shared" si="6248"/>
        <v>5.3110292507724441</v>
      </c>
      <c r="AC2301" s="360"/>
    </row>
    <row r="2302" spans="1:29" ht="17.25" customHeight="1" x14ac:dyDescent="0.25">
      <c r="A2302" s="415" t="str">
        <f t="shared" si="6243"/>
        <v>MS 503 A</v>
      </c>
      <c r="B2302" s="661"/>
      <c r="C2302" s="661"/>
      <c r="D2302" s="346"/>
      <c r="E2302" s="347"/>
      <c r="F2302" s="348"/>
      <c r="G2302" s="348"/>
      <c r="H2302" s="355">
        <f t="shared" si="6249"/>
        <v>0</v>
      </c>
      <c r="I2302" s="356">
        <f t="shared" si="6250"/>
        <v>719264293.30299306</v>
      </c>
      <c r="J2302" s="356">
        <f t="shared" si="6251"/>
        <v>0</v>
      </c>
      <c r="K2302" s="356">
        <f t="shared" si="6252"/>
        <v>-90301.5</v>
      </c>
      <c r="L2302" s="356" t="e">
        <f t="shared" si="6253"/>
        <v>#DIV/0!</v>
      </c>
      <c r="M2302" s="356" t="e">
        <f t="shared" si="6254"/>
        <v>#DIV/0!</v>
      </c>
      <c r="N2302" s="361" t="e">
        <f t="shared" si="6255"/>
        <v>#DIV/0!</v>
      </c>
      <c r="O2302" s="361" t="e">
        <f t="shared" si="6256"/>
        <v>#DIV/0!</v>
      </c>
      <c r="P2302" s="361" t="e">
        <f t="shared" si="6257"/>
        <v>#DIV/0!</v>
      </c>
      <c r="Q2302" s="361" t="e">
        <f t="shared" si="6246"/>
        <v>#DIV/0!</v>
      </c>
      <c r="R2302" s="625"/>
      <c r="S2302" s="625"/>
      <c r="T2302" s="625"/>
      <c r="U2302" s="625"/>
      <c r="V2302" s="356">
        <f t="shared" si="6258"/>
        <v>-716176418.82999992</v>
      </c>
      <c r="W2302" s="356">
        <f t="shared" si="6259"/>
        <v>-66576728.159999996</v>
      </c>
      <c r="X2302" s="361" t="str">
        <f t="shared" si="6260"/>
        <v>SUL</v>
      </c>
      <c r="Y2302" s="361" t="str">
        <f t="shared" si="6261"/>
        <v>OESTE</v>
      </c>
      <c r="Z2302" s="361" t="str">
        <f t="shared" si="6262"/>
        <v>SUDOESTE</v>
      </c>
      <c r="AA2302" s="358">
        <f t="shared" si="6247"/>
        <v>9.2562259492327284E-2</v>
      </c>
      <c r="AB2302" s="359">
        <f t="shared" si="6248"/>
        <v>5.3110292507724441</v>
      </c>
      <c r="AC2302" s="360"/>
    </row>
    <row r="2303" spans="1:29" ht="17.25" customHeight="1" x14ac:dyDescent="0.25">
      <c r="A2303" s="415" t="str">
        <f t="shared" si="6243"/>
        <v>MS 503 A</v>
      </c>
      <c r="B2303" s="661"/>
      <c r="C2303" s="661"/>
      <c r="D2303" s="346"/>
      <c r="E2303" s="347"/>
      <c r="F2303" s="348"/>
      <c r="G2303" s="348"/>
      <c r="H2303" s="355">
        <f t="shared" si="6249"/>
        <v>0</v>
      </c>
      <c r="I2303" s="356">
        <f t="shared" si="6250"/>
        <v>719264293.30299306</v>
      </c>
      <c r="J2303" s="356">
        <f t="shared" si="6251"/>
        <v>0</v>
      </c>
      <c r="K2303" s="356">
        <f t="shared" si="6252"/>
        <v>-90301.5</v>
      </c>
      <c r="L2303" s="356" t="e">
        <f t="shared" si="6253"/>
        <v>#DIV/0!</v>
      </c>
      <c r="M2303" s="356" t="e">
        <f t="shared" si="6254"/>
        <v>#DIV/0!</v>
      </c>
      <c r="N2303" s="361" t="e">
        <f t="shared" si="6255"/>
        <v>#DIV/0!</v>
      </c>
      <c r="O2303" s="361" t="e">
        <f t="shared" si="6256"/>
        <v>#DIV/0!</v>
      </c>
      <c r="P2303" s="361" t="e">
        <f t="shared" si="6257"/>
        <v>#DIV/0!</v>
      </c>
      <c r="Q2303" s="361" t="e">
        <f t="shared" si="6246"/>
        <v>#DIV/0!</v>
      </c>
      <c r="R2303" s="625"/>
      <c r="S2303" s="625"/>
      <c r="T2303" s="625"/>
      <c r="U2303" s="625"/>
      <c r="V2303" s="356">
        <f t="shared" si="6258"/>
        <v>-716176418.82999992</v>
      </c>
      <c r="W2303" s="356">
        <f t="shared" si="6259"/>
        <v>-66576728.159999996</v>
      </c>
      <c r="X2303" s="361" t="str">
        <f t="shared" si="6260"/>
        <v>SUL</v>
      </c>
      <c r="Y2303" s="361" t="str">
        <f t="shared" si="6261"/>
        <v>OESTE</v>
      </c>
      <c r="Z2303" s="361" t="str">
        <f t="shared" si="6262"/>
        <v>SUDOESTE</v>
      </c>
      <c r="AA2303" s="358">
        <f t="shared" si="6247"/>
        <v>9.2562259492327284E-2</v>
      </c>
      <c r="AB2303" s="359">
        <f t="shared" si="6248"/>
        <v>5.3110292507724441</v>
      </c>
      <c r="AC2303" s="360"/>
    </row>
    <row r="2304" spans="1:29" ht="17.25" customHeight="1" x14ac:dyDescent="0.25">
      <c r="A2304" s="415" t="str">
        <f t="shared" si="6243"/>
        <v>MS 503 A</v>
      </c>
      <c r="B2304" s="661"/>
      <c r="C2304" s="661"/>
      <c r="D2304" s="346"/>
      <c r="E2304" s="347"/>
      <c r="F2304" s="348"/>
      <c r="G2304" s="348"/>
      <c r="H2304" s="355">
        <f t="shared" si="6249"/>
        <v>0</v>
      </c>
      <c r="I2304" s="356">
        <f t="shared" si="6250"/>
        <v>719264293.30299306</v>
      </c>
      <c r="J2304" s="356">
        <f t="shared" si="6251"/>
        <v>0</v>
      </c>
      <c r="K2304" s="356">
        <f t="shared" si="6252"/>
        <v>-90301.5</v>
      </c>
      <c r="L2304" s="356" t="e">
        <f t="shared" si="6253"/>
        <v>#DIV/0!</v>
      </c>
      <c r="M2304" s="356" t="e">
        <f t="shared" si="6254"/>
        <v>#DIV/0!</v>
      </c>
      <c r="N2304" s="361" t="e">
        <f t="shared" si="6255"/>
        <v>#DIV/0!</v>
      </c>
      <c r="O2304" s="361" t="e">
        <f t="shared" si="6256"/>
        <v>#DIV/0!</v>
      </c>
      <c r="P2304" s="361" t="e">
        <f t="shared" si="6257"/>
        <v>#DIV/0!</v>
      </c>
      <c r="Q2304" s="361" t="e">
        <f t="shared" si="6246"/>
        <v>#DIV/0!</v>
      </c>
      <c r="R2304" s="625"/>
      <c r="S2304" s="625"/>
      <c r="T2304" s="625"/>
      <c r="U2304" s="625"/>
      <c r="V2304" s="356">
        <f t="shared" si="6258"/>
        <v>-716176418.82999992</v>
      </c>
      <c r="W2304" s="356">
        <f t="shared" si="6259"/>
        <v>-66576728.159999996</v>
      </c>
      <c r="X2304" s="361" t="str">
        <f t="shared" si="6260"/>
        <v>SUL</v>
      </c>
      <c r="Y2304" s="361" t="str">
        <f t="shared" si="6261"/>
        <v>OESTE</v>
      </c>
      <c r="Z2304" s="361" t="str">
        <f t="shared" si="6262"/>
        <v>SUDOESTE</v>
      </c>
      <c r="AA2304" s="358">
        <f t="shared" si="6247"/>
        <v>9.2562259492327284E-2</v>
      </c>
      <c r="AB2304" s="359">
        <f t="shared" si="6248"/>
        <v>5.3110292507724441</v>
      </c>
      <c r="AC2304" s="360"/>
    </row>
    <row r="2305" spans="1:29" ht="17.25" customHeight="1" x14ac:dyDescent="0.25">
      <c r="A2305" s="415" t="str">
        <f t="shared" si="6243"/>
        <v>MS 503 A</v>
      </c>
      <c r="B2305" s="661"/>
      <c r="C2305" s="661"/>
      <c r="D2305" s="346"/>
      <c r="E2305" s="347"/>
      <c r="F2305" s="348"/>
      <c r="G2305" s="348"/>
      <c r="H2305" s="355">
        <f t="shared" si="6249"/>
        <v>0</v>
      </c>
      <c r="I2305" s="356">
        <f t="shared" si="6250"/>
        <v>719264293.30299306</v>
      </c>
      <c r="J2305" s="356">
        <f t="shared" si="6251"/>
        <v>0</v>
      </c>
      <c r="K2305" s="356">
        <f t="shared" si="6252"/>
        <v>-90301.5</v>
      </c>
      <c r="L2305" s="356" t="e">
        <f t="shared" si="6253"/>
        <v>#DIV/0!</v>
      </c>
      <c r="M2305" s="356" t="e">
        <f t="shared" si="6254"/>
        <v>#DIV/0!</v>
      </c>
      <c r="N2305" s="361" t="e">
        <f t="shared" si="6255"/>
        <v>#DIV/0!</v>
      </c>
      <c r="O2305" s="361" t="e">
        <f t="shared" si="6256"/>
        <v>#DIV/0!</v>
      </c>
      <c r="P2305" s="361" t="e">
        <f t="shared" si="6257"/>
        <v>#DIV/0!</v>
      </c>
      <c r="Q2305" s="361" t="e">
        <f t="shared" si="6246"/>
        <v>#DIV/0!</v>
      </c>
      <c r="R2305" s="625"/>
      <c r="S2305" s="625"/>
      <c r="T2305" s="625"/>
      <c r="U2305" s="625"/>
      <c r="V2305" s="356">
        <f t="shared" si="6258"/>
        <v>-716176418.82999992</v>
      </c>
      <c r="W2305" s="356">
        <f t="shared" si="6259"/>
        <v>-66576728.159999996</v>
      </c>
      <c r="X2305" s="361" t="str">
        <f t="shared" si="6260"/>
        <v>SUL</v>
      </c>
      <c r="Y2305" s="361" t="str">
        <f t="shared" si="6261"/>
        <v>OESTE</v>
      </c>
      <c r="Z2305" s="361" t="str">
        <f t="shared" si="6262"/>
        <v>SUDOESTE</v>
      </c>
      <c r="AA2305" s="358">
        <f t="shared" si="6247"/>
        <v>9.2562259492327284E-2</v>
      </c>
      <c r="AB2305" s="359">
        <f t="shared" si="6248"/>
        <v>5.3110292507724441</v>
      </c>
      <c r="AC2305" s="360"/>
    </row>
    <row r="2306" spans="1:29" ht="17.25" customHeight="1" x14ac:dyDescent="0.25">
      <c r="A2306" s="415" t="str">
        <f t="shared" si="6243"/>
        <v>MS 503 A</v>
      </c>
      <c r="B2306" s="661"/>
      <c r="C2306" s="661"/>
      <c r="D2306" s="346"/>
      <c r="E2306" s="347"/>
      <c r="F2306" s="348"/>
      <c r="G2306" s="348"/>
      <c r="H2306" s="355">
        <f t="shared" si="6249"/>
        <v>0</v>
      </c>
      <c r="I2306" s="356">
        <f t="shared" si="6250"/>
        <v>719264293.30299306</v>
      </c>
      <c r="J2306" s="356">
        <f t="shared" si="6251"/>
        <v>0</v>
      </c>
      <c r="K2306" s="356">
        <f t="shared" si="6252"/>
        <v>-90301.5</v>
      </c>
      <c r="L2306" s="356" t="e">
        <f t="shared" si="6253"/>
        <v>#DIV/0!</v>
      </c>
      <c r="M2306" s="356" t="e">
        <f t="shared" si="6254"/>
        <v>#DIV/0!</v>
      </c>
      <c r="N2306" s="361" t="e">
        <f t="shared" si="6255"/>
        <v>#DIV/0!</v>
      </c>
      <c r="O2306" s="361" t="e">
        <f t="shared" si="6256"/>
        <v>#DIV/0!</v>
      </c>
      <c r="P2306" s="361" t="e">
        <f t="shared" si="6257"/>
        <v>#DIV/0!</v>
      </c>
      <c r="Q2306" s="361" t="e">
        <f t="shared" si="6246"/>
        <v>#DIV/0!</v>
      </c>
      <c r="R2306" s="625"/>
      <c r="S2306" s="625"/>
      <c r="T2306" s="625"/>
      <c r="U2306" s="625"/>
      <c r="V2306" s="356">
        <f t="shared" si="6258"/>
        <v>-716176418.82999992</v>
      </c>
      <c r="W2306" s="356">
        <f t="shared" si="6259"/>
        <v>-66576728.159999996</v>
      </c>
      <c r="X2306" s="361" t="str">
        <f t="shared" si="6260"/>
        <v>SUL</v>
      </c>
      <c r="Y2306" s="361" t="str">
        <f t="shared" si="6261"/>
        <v>OESTE</v>
      </c>
      <c r="Z2306" s="361" t="str">
        <f t="shared" si="6262"/>
        <v>SUDOESTE</v>
      </c>
      <c r="AA2306" s="358">
        <f t="shared" si="6247"/>
        <v>9.2562259492327284E-2</v>
      </c>
      <c r="AB2306" s="359">
        <f t="shared" si="6248"/>
        <v>5.3110292507724441</v>
      </c>
      <c r="AC2306" s="360"/>
    </row>
    <row r="2307" spans="1:29" ht="17.25" customHeight="1" x14ac:dyDescent="0.25">
      <c r="A2307" s="415" t="str">
        <f t="shared" si="6243"/>
        <v>MS 503 A</v>
      </c>
      <c r="B2307" s="661"/>
      <c r="C2307" s="661"/>
      <c r="D2307" s="346"/>
      <c r="E2307" s="347"/>
      <c r="F2307" s="348"/>
      <c r="G2307" s="348"/>
      <c r="H2307" s="355"/>
      <c r="I2307" s="356"/>
      <c r="J2307" s="356"/>
      <c r="K2307" s="356"/>
      <c r="L2307" s="356"/>
      <c r="M2307" s="356"/>
      <c r="N2307" s="361"/>
      <c r="O2307" s="361"/>
      <c r="P2307" s="361"/>
      <c r="Q2307" s="361"/>
      <c r="R2307" s="625"/>
      <c r="S2307" s="625"/>
      <c r="T2307" s="625"/>
      <c r="U2307" s="625"/>
      <c r="V2307" s="356"/>
      <c r="W2307" s="356"/>
      <c r="X2307" s="361"/>
      <c r="Y2307" s="361"/>
      <c r="Z2307" s="361"/>
      <c r="AA2307" s="358"/>
      <c r="AB2307" s="359"/>
      <c r="AC2307" s="360"/>
    </row>
    <row r="2308" spans="1:29" ht="13.15" customHeight="1" x14ac:dyDescent="0.2">
      <c r="A2308" s="419"/>
      <c r="B2308" s="661">
        <f>IF(A2272=A2308,B2272+1,1)</f>
        <v>1</v>
      </c>
      <c r="C2308" s="661" t="str">
        <f t="shared" si="6097"/>
        <v>-1</v>
      </c>
      <c r="D2308" s="393"/>
      <c r="E2308" s="381"/>
      <c r="F2308" s="382"/>
      <c r="G2308" s="382"/>
      <c r="H2308" s="439"/>
      <c r="I2308" s="383"/>
      <c r="J2308" s="383"/>
      <c r="K2308" s="383"/>
      <c r="L2308" s="383"/>
      <c r="M2308" s="383"/>
      <c r="N2308" s="384"/>
      <c r="O2308" s="384"/>
      <c r="P2308" s="384"/>
      <c r="Q2308" s="384"/>
      <c r="R2308" s="354"/>
      <c r="S2308" s="354"/>
      <c r="T2308" s="354"/>
      <c r="U2308" s="354"/>
      <c r="V2308" s="383"/>
      <c r="W2308" s="383"/>
      <c r="X2308" s="384"/>
      <c r="Y2308" s="384"/>
      <c r="Z2308" s="384"/>
      <c r="AA2308" s="384"/>
      <c r="AB2308" s="385"/>
      <c r="AC2308" s="386"/>
    </row>
    <row r="2309" spans="1:29" ht="15" customHeight="1" x14ac:dyDescent="0.2">
      <c r="A2309" s="345" t="s">
        <v>127</v>
      </c>
      <c r="B2309" s="661">
        <f t="shared" si="6096"/>
        <v>1</v>
      </c>
      <c r="C2309" s="661" t="str">
        <f t="shared" si="6097"/>
        <v>MS 601-1</v>
      </c>
      <c r="D2309" s="346">
        <f t="shared" ref="D2309:D2340" si="6263">D6</f>
        <v>41299</v>
      </c>
      <c r="E2309" s="347">
        <f>'LEITURAS INICIAIS'!C12</f>
        <v>7161712.1886999998</v>
      </c>
      <c r="F2309" s="348">
        <f>'LEITURAS INICIAIS'!D12</f>
        <v>665786.23789999995</v>
      </c>
      <c r="G2309" s="348">
        <f>'LEITURAS INICIAIS'!E12</f>
        <v>891.48199999999997</v>
      </c>
      <c r="H2309" s="349"/>
      <c r="I2309" s="349"/>
      <c r="J2309" s="349"/>
      <c r="K2309" s="349"/>
      <c r="L2309" s="349"/>
      <c r="M2309" s="349"/>
      <c r="N2309" s="349"/>
      <c r="O2309" s="349"/>
      <c r="P2309" s="349"/>
      <c r="Q2309" s="349"/>
      <c r="R2309" s="632"/>
      <c r="S2309" s="632"/>
      <c r="T2309" s="354"/>
      <c r="U2309" s="354"/>
      <c r="V2309" s="383"/>
      <c r="W2309" s="383"/>
      <c r="X2309" s="384"/>
      <c r="Y2309" s="384"/>
      <c r="Z2309" s="384"/>
      <c r="AA2309" s="353"/>
      <c r="AB2309" s="353"/>
      <c r="AC2309" s="386"/>
    </row>
    <row r="2310" spans="1:29" ht="17.25" customHeight="1" x14ac:dyDescent="0.25">
      <c r="A2310" s="345" t="str">
        <f>A2309</f>
        <v>MS 601</v>
      </c>
      <c r="B2310" s="661">
        <f t="shared" si="6096"/>
        <v>2</v>
      </c>
      <c r="C2310" s="661" t="str">
        <f t="shared" si="6097"/>
        <v>MS 601-2</v>
      </c>
      <c r="D2310" s="346">
        <f t="shared" si="6263"/>
        <v>41306</v>
      </c>
      <c r="E2310" s="347">
        <v>7161712.1864</v>
      </c>
      <c r="F2310" s="348">
        <v>665786.23289999994</v>
      </c>
      <c r="G2310" s="348">
        <v>891.47500000000002</v>
      </c>
      <c r="H2310" s="355">
        <f>SQRT((E2310-E2309)^2+(F2310-F2309)^2)*100</f>
        <v>0.55036350905844944</v>
      </c>
      <c r="I2310" s="356">
        <f>SQRT((E2310-$E$2309)^2+(F2310-$F$2309)^2)*100</f>
        <v>0.55036350905844944</v>
      </c>
      <c r="J2310" s="356">
        <f>(G2310-G2309)*100</f>
        <v>-0.69999999999481588</v>
      </c>
      <c r="K2310" s="356">
        <f>(G2310-$G$2309)*100</f>
        <v>-0.69999999999481588</v>
      </c>
      <c r="L2310" s="356">
        <f>H2310/(D2310-D2309)</f>
        <v>7.8623358436921351E-2</v>
      </c>
      <c r="M2310" s="356">
        <f>ABS(J2310/(D2310-D2309))</f>
        <v>9.9999999999259417E-2</v>
      </c>
      <c r="N2310" s="361" t="str">
        <f t="shared" ref="N2310" si="6264">IF(L2310&lt;=0.25,"OK",IF(AND(0.25&lt;L2310,L2310&lt;=1),"ATENÇÃO",IF(AND(1&lt;L2310,L2310&lt;=4),"ALERTA",IF(AND(4&lt;L2310,L2310&lt;=14),"INTERVENÇÃO","PARALISAÇÃO"))))</f>
        <v>OK</v>
      </c>
      <c r="O2310" s="361" t="str">
        <f t="shared" ref="O2310" si="6265">IF(M2310&lt;=0.25,"OK",IF(AND(0.25&lt;M2310,M2310&lt;=1),"ATENÇÃO",IF(AND(1&lt;M2310,M2310&lt;=4),"ALERTA",IF(AND(4&lt;M2310,M2310&lt;=14),"INTERVENÇÃO","PARALISAÇÃO"))))</f>
        <v>OK</v>
      </c>
      <c r="P2310" s="361" t="str">
        <f t="shared" ref="P2310" si="6266">IF(L2310&lt;=1,"COND. MIN.",IF(AND(1&lt;L2310, L2310&lt;=2),"ATENÇÃO",IF(AND(2&lt;L2310,L2310&lt;=5),"ALERTA","INTERVENÇÃO")))</f>
        <v>COND. MIN.</v>
      </c>
      <c r="Q2310" s="361" t="str">
        <f t="shared" ref="Q2310:Q2341" si="6267">IF(M2310&lt;=2,"COND. MIN.",IF(AND(2&lt;M2310, M2310&lt;=4),"ATENÇÃO",IF(AND(4&lt;M2310, M2310&lt;=10),"ALERTA","INTERVENÇÃO")))</f>
        <v>COND. MIN.</v>
      </c>
      <c r="R2310" s="625"/>
      <c r="S2310" s="625"/>
      <c r="T2310" s="625"/>
      <c r="U2310" s="625"/>
      <c r="V2310" s="356">
        <f t="shared" ref="V2310:V2341" si="6268">(E2310-$E$2309)*100</f>
        <v>-0.22999998182058334</v>
      </c>
      <c r="W2310" s="356">
        <f t="shared" ref="W2310:W2341" si="6269">(F2310-$F$2309)*100</f>
        <v>-0.50000000046566129</v>
      </c>
      <c r="X2310" s="361" t="str">
        <f>IF(V2310&gt;0,"NORTE","SUL")</f>
        <v>SUL</v>
      </c>
      <c r="Y2310" s="361" t="str">
        <f>IF(W2310&gt;0,"LESTE","OESTE")</f>
        <v>OESTE</v>
      </c>
      <c r="Z2310" s="361" t="str">
        <f>IF(AND(X2310="SUL", Y2310="LESTE"),"SUDESTE", IF(AND(X2310="SUL", Y2310="OESTE"), "SUDOESTE", IF(AND(X2310="NORTE", Y2310="LESTE"), "NORDESTE", "NOROESTE")))</f>
        <v>SUDOESTE</v>
      </c>
      <c r="AA2310" s="358">
        <f t="shared" ref="AA2310:AA2341" si="6270">ABS(ROUND(W2310,2)/ROUND(I2310,2))</f>
        <v>0.90909090909090906</v>
      </c>
      <c r="AB2310" s="359">
        <f t="shared" ref="AB2310" si="6271">DEGREES(ASIN(AA2310))</f>
        <v>65.3800226713429</v>
      </c>
      <c r="AC2310" s="360"/>
    </row>
    <row r="2311" spans="1:29" ht="17.25" customHeight="1" x14ac:dyDescent="0.25">
      <c r="A2311" s="345" t="str">
        <f t="shared" ref="A2311:A2374" si="6272">A2310</f>
        <v>MS 601</v>
      </c>
      <c r="B2311" s="661">
        <f t="shared" si="6096"/>
        <v>3</v>
      </c>
      <c r="C2311" s="661" t="str">
        <f t="shared" si="6097"/>
        <v>MS 601-3</v>
      </c>
      <c r="D2311" s="346">
        <f t="shared" si="6263"/>
        <v>41313</v>
      </c>
      <c r="E2311" s="347">
        <v>7161712.2341999998</v>
      </c>
      <c r="F2311" s="348">
        <v>665786.29020000005</v>
      </c>
      <c r="G2311" s="348">
        <v>891.46699999999998</v>
      </c>
      <c r="H2311" s="355">
        <f t="shared" ref="H2311:H2344" si="6273">SQRT((E2311-E2310)^2+(F2311-F2310)^2)*100</f>
        <v>7.4619903477903664</v>
      </c>
      <c r="I2311" s="356">
        <f t="shared" ref="I2311:I2343" si="6274">SQRT((E2311-$E$2309)^2+(F2311-$F$2309)^2)*100</f>
        <v>6.9322002357745234</v>
      </c>
      <c r="J2311" s="356">
        <f t="shared" ref="J2311:J2344" si="6275">(G2311-G2310)*100</f>
        <v>-0.80000000000381988</v>
      </c>
      <c r="K2311" s="356">
        <f t="shared" ref="K2311:K2344" si="6276">(G2311-$G$2309)*100</f>
        <v>-1.4999999999986358</v>
      </c>
      <c r="L2311" s="356">
        <f>H2311/(D2311-D2310)</f>
        <v>1.0659986211129096</v>
      </c>
      <c r="M2311" s="356">
        <f t="shared" ref="M2311:M2344" si="6277">ABS(J2311/(D2311-D2310))</f>
        <v>0.11428571428625998</v>
      </c>
      <c r="N2311" s="361" t="str">
        <f t="shared" ref="N2311:N2374" si="6278">IF(L2311&lt;=0.25,"OK",IF(AND(0.25&lt;L2311,L2311&lt;=1),"ATENÇÃO",IF(AND(1&lt;L2311,L2311&lt;=4),"ALERTA",IF(AND(4&lt;L2311,L2311&lt;=14),"INTERVENÇÃO","PARALISAÇÃO"))))</f>
        <v>ALERTA</v>
      </c>
      <c r="O2311" s="361" t="str">
        <f t="shared" ref="O2311:O2374" si="6279">IF(M2311&lt;=0.25,"OK",IF(AND(0.25&lt;M2311,M2311&lt;=1),"ATENÇÃO",IF(AND(1&lt;M2311,M2311&lt;=4),"ALERTA",IF(AND(4&lt;M2311,M2311&lt;=14),"INTERVENÇÃO","PARALISAÇÃO"))))</f>
        <v>OK</v>
      </c>
      <c r="P2311" s="361" t="str">
        <f t="shared" ref="P2311:P2374" si="6280">IF(L2311&lt;=1,"COND. MIN.",IF(AND(1&lt;L2311, L2311&lt;=2),"ATENÇÃO",IF(AND(2&lt;L2311,L2311&lt;=5),"ALERTA","INTERVENÇÃO")))</f>
        <v>ATENÇÃO</v>
      </c>
      <c r="Q2311" s="361" t="str">
        <f t="shared" si="6267"/>
        <v>COND. MIN.</v>
      </c>
      <c r="R2311" s="625"/>
      <c r="S2311" s="625"/>
      <c r="T2311" s="625"/>
      <c r="U2311" s="625"/>
      <c r="V2311" s="356">
        <f t="shared" si="6268"/>
        <v>4.5500000007450581</v>
      </c>
      <c r="W2311" s="356">
        <f t="shared" si="6269"/>
        <v>5.2300000097602606</v>
      </c>
      <c r="X2311" s="361" t="str">
        <f t="shared" ref="X2311:X2374" si="6281">IF(V2311&gt;0,"NORTE","SUL")</f>
        <v>NORTE</v>
      </c>
      <c r="Y2311" s="361" t="str">
        <f t="shared" ref="Y2311:Y2374" si="6282">IF(W2311&gt;0,"LESTE","OESTE")</f>
        <v>LESTE</v>
      </c>
      <c r="Z2311" s="361" t="str">
        <f t="shared" ref="Z2311:Z2374" si="6283">IF(AND(X2311="SUL", Y2311="LESTE"),"SUDESTE", IF(AND(X2311="SUL", Y2311="OESTE"), "SUDOESTE", IF(AND(X2311="NORTE", Y2311="LESTE"), "NORDESTE", "NOROESTE")))</f>
        <v>NORDESTE</v>
      </c>
      <c r="AA2311" s="358">
        <f t="shared" si="6270"/>
        <v>0.75468975468975474</v>
      </c>
      <c r="AB2311" s="359">
        <f t="shared" ref="AB2311:AB2374" si="6284">DEGREES(ASIN(AA2311))</f>
        <v>48.998268601489968</v>
      </c>
      <c r="AC2311" s="360"/>
    </row>
    <row r="2312" spans="1:29" ht="17.25" customHeight="1" x14ac:dyDescent="0.25">
      <c r="A2312" s="345" t="str">
        <f t="shared" si="6272"/>
        <v>MS 601</v>
      </c>
      <c r="B2312" s="661">
        <f t="shared" si="6096"/>
        <v>4</v>
      </c>
      <c r="C2312" s="661" t="str">
        <f t="shared" si="6097"/>
        <v>MS 601-4</v>
      </c>
      <c r="D2312" s="346">
        <f t="shared" si="6263"/>
        <v>41320</v>
      </c>
      <c r="E2312" s="347">
        <v>7161712.1881999997</v>
      </c>
      <c r="F2312" s="348">
        <v>665786.23199999996</v>
      </c>
      <c r="G2312" s="348">
        <v>891.47500000000002</v>
      </c>
      <c r="H2312" s="355">
        <f t="shared" si="6273"/>
        <v>7.4183825853947951</v>
      </c>
      <c r="I2312" s="356">
        <f t="shared" si="6274"/>
        <v>0.59211485333908798</v>
      </c>
      <c r="J2312" s="356">
        <f t="shared" si="6275"/>
        <v>0.80000000000381988</v>
      </c>
      <c r="K2312" s="356">
        <f t="shared" si="6276"/>
        <v>-0.69999999999481588</v>
      </c>
      <c r="L2312" s="356">
        <f>H2312/(D2312-D2311)</f>
        <v>1.059768940770685</v>
      </c>
      <c r="M2312" s="356">
        <f t="shared" si="6277"/>
        <v>0.11428571428625998</v>
      </c>
      <c r="N2312" s="361" t="str">
        <f t="shared" si="6278"/>
        <v>ALERTA</v>
      </c>
      <c r="O2312" s="361" t="str">
        <f t="shared" si="6279"/>
        <v>OK</v>
      </c>
      <c r="P2312" s="361" t="str">
        <f t="shared" si="6280"/>
        <v>ATENÇÃO</v>
      </c>
      <c r="Q2312" s="361" t="str">
        <f t="shared" si="6267"/>
        <v>COND. MIN.</v>
      </c>
      <c r="R2312" s="625"/>
      <c r="S2312" s="625"/>
      <c r="T2312" s="625"/>
      <c r="U2312" s="625"/>
      <c r="V2312" s="356">
        <f t="shared" si="6268"/>
        <v>-5.0000008195638657E-2</v>
      </c>
      <c r="W2312" s="356">
        <f t="shared" si="6269"/>
        <v>-0.58999999891966581</v>
      </c>
      <c r="X2312" s="361" t="str">
        <f t="shared" si="6281"/>
        <v>SUL</v>
      </c>
      <c r="Y2312" s="361" t="str">
        <f t="shared" si="6282"/>
        <v>OESTE</v>
      </c>
      <c r="Z2312" s="361" t="str">
        <f t="shared" si="6283"/>
        <v>SUDOESTE</v>
      </c>
      <c r="AA2312" s="358">
        <f t="shared" si="6270"/>
        <v>1</v>
      </c>
      <c r="AB2312" s="359">
        <f t="shared" si="6284"/>
        <v>90</v>
      </c>
      <c r="AC2312" s="360"/>
    </row>
    <row r="2313" spans="1:29" ht="17.25" customHeight="1" x14ac:dyDescent="0.25">
      <c r="A2313" s="345" t="str">
        <f t="shared" si="6272"/>
        <v>MS 601</v>
      </c>
      <c r="B2313" s="661">
        <f t="shared" si="6096"/>
        <v>5</v>
      </c>
      <c r="C2313" s="661" t="str">
        <f t="shared" si="6097"/>
        <v>MS 601-5</v>
      </c>
      <c r="D2313" s="346">
        <f t="shared" si="6263"/>
        <v>41327</v>
      </c>
      <c r="E2313" s="347">
        <v>7161712.1816999996</v>
      </c>
      <c r="F2313" s="348">
        <v>665786.228</v>
      </c>
      <c r="G2313" s="348">
        <v>891.45399999999995</v>
      </c>
      <c r="H2313" s="355">
        <f t="shared" si="6273"/>
        <v>0.76321688530003817</v>
      </c>
      <c r="I2313" s="356">
        <f t="shared" si="6274"/>
        <v>1.2124768119959284</v>
      </c>
      <c r="J2313" s="356">
        <f t="shared" si="6275"/>
        <v>-2.100000000007185</v>
      </c>
      <c r="K2313" s="356">
        <f t="shared" si="6276"/>
        <v>-2.8000000000020009</v>
      </c>
      <c r="L2313" s="356">
        <f t="shared" ref="L2313:L2344" si="6285">H2313/(D2313-D2312)</f>
        <v>0.10903098361429117</v>
      </c>
      <c r="M2313" s="356">
        <f t="shared" si="6277"/>
        <v>0.30000000000102645</v>
      </c>
      <c r="N2313" s="361" t="str">
        <f t="shared" si="6278"/>
        <v>OK</v>
      </c>
      <c r="O2313" s="361" t="str">
        <f t="shared" si="6279"/>
        <v>ATENÇÃO</v>
      </c>
      <c r="P2313" s="361" t="str">
        <f t="shared" si="6280"/>
        <v>COND. MIN.</v>
      </c>
      <c r="Q2313" s="361" t="str">
        <f t="shared" si="6267"/>
        <v>COND. MIN.</v>
      </c>
      <c r="R2313" s="625"/>
      <c r="S2313" s="625"/>
      <c r="T2313" s="625"/>
      <c r="U2313" s="625"/>
      <c r="V2313" s="356">
        <f t="shared" si="6268"/>
        <v>-0.70000002160668373</v>
      </c>
      <c r="W2313" s="356">
        <f t="shared" si="6269"/>
        <v>-0.98999999463558197</v>
      </c>
      <c r="X2313" s="361" t="str">
        <f t="shared" si="6281"/>
        <v>SUL</v>
      </c>
      <c r="Y2313" s="361" t="str">
        <f t="shared" si="6282"/>
        <v>OESTE</v>
      </c>
      <c r="Z2313" s="361" t="str">
        <f t="shared" si="6283"/>
        <v>SUDOESTE</v>
      </c>
      <c r="AA2313" s="358">
        <f t="shared" si="6270"/>
        <v>0.81818181818181823</v>
      </c>
      <c r="AB2313" s="359">
        <f t="shared" si="6284"/>
        <v>54.903198772415408</v>
      </c>
      <c r="AC2313" s="360"/>
    </row>
    <row r="2314" spans="1:29" ht="17.25" customHeight="1" x14ac:dyDescent="0.25">
      <c r="A2314" s="345" t="str">
        <f t="shared" si="6272"/>
        <v>MS 601</v>
      </c>
      <c r="B2314" s="661">
        <f t="shared" si="6096"/>
        <v>6</v>
      </c>
      <c r="C2314" s="661" t="str">
        <f t="shared" si="6097"/>
        <v>MS 601-6</v>
      </c>
      <c r="D2314" s="346">
        <f t="shared" si="6263"/>
        <v>41334</v>
      </c>
      <c r="E2314" s="347">
        <v>7161712.1799999997</v>
      </c>
      <c r="F2314" s="348">
        <v>665786.22560000001</v>
      </c>
      <c r="G2314" s="348">
        <v>891.44899999999996</v>
      </c>
      <c r="H2314" s="355">
        <f t="shared" si="6273"/>
        <v>0.29410881777318804</v>
      </c>
      <c r="I2314" s="356">
        <f t="shared" si="6274"/>
        <v>1.5065855460174953</v>
      </c>
      <c r="J2314" s="356">
        <f t="shared" si="6275"/>
        <v>-0.49999999999954525</v>
      </c>
      <c r="K2314" s="356">
        <f t="shared" si="6276"/>
        <v>-3.3000000000015461</v>
      </c>
      <c r="L2314" s="356">
        <f t="shared" si="6285"/>
        <v>4.2015545396169716E-2</v>
      </c>
      <c r="M2314" s="356">
        <f t="shared" si="6277"/>
        <v>7.1428571428506463E-2</v>
      </c>
      <c r="N2314" s="361" t="str">
        <f t="shared" si="6278"/>
        <v>OK</v>
      </c>
      <c r="O2314" s="361" t="str">
        <f t="shared" si="6279"/>
        <v>OK</v>
      </c>
      <c r="P2314" s="361" t="str">
        <f t="shared" si="6280"/>
        <v>COND. MIN.</v>
      </c>
      <c r="Q2314" s="361" t="str">
        <f t="shared" si="6267"/>
        <v>COND. MIN.</v>
      </c>
      <c r="R2314" s="625"/>
      <c r="S2314" s="625"/>
      <c r="T2314" s="625"/>
      <c r="U2314" s="625"/>
      <c r="V2314" s="356">
        <f t="shared" si="6268"/>
        <v>-0.87000001221895218</v>
      </c>
      <c r="W2314" s="356">
        <f t="shared" si="6269"/>
        <v>-1.2299999943934381</v>
      </c>
      <c r="X2314" s="361" t="str">
        <f t="shared" si="6281"/>
        <v>SUL</v>
      </c>
      <c r="Y2314" s="361" t="str">
        <f t="shared" si="6282"/>
        <v>OESTE</v>
      </c>
      <c r="Z2314" s="361" t="str">
        <f t="shared" si="6283"/>
        <v>SUDOESTE</v>
      </c>
      <c r="AA2314" s="358">
        <f t="shared" si="6270"/>
        <v>0.814569536423841</v>
      </c>
      <c r="AB2314" s="359">
        <f t="shared" si="6284"/>
        <v>54.544820839588169</v>
      </c>
      <c r="AC2314" s="360"/>
    </row>
    <row r="2315" spans="1:29" ht="17.25" customHeight="1" x14ac:dyDescent="0.25">
      <c r="A2315" s="345" t="str">
        <f t="shared" si="6272"/>
        <v>MS 601</v>
      </c>
      <c r="B2315" s="661">
        <f t="shared" si="6096"/>
        <v>7</v>
      </c>
      <c r="C2315" s="661" t="str">
        <f t="shared" si="6097"/>
        <v>MS 601-7</v>
      </c>
      <c r="D2315" s="346">
        <f t="shared" si="6263"/>
        <v>41341</v>
      </c>
      <c r="E2315" s="347">
        <v>7161712.1857000003</v>
      </c>
      <c r="F2315" s="348">
        <v>665786.21620000002</v>
      </c>
      <c r="G2315" s="348">
        <v>891.44600000000003</v>
      </c>
      <c r="H2315" s="355">
        <f t="shared" si="6273"/>
        <v>1.0993179978674903</v>
      </c>
      <c r="I2315" s="356">
        <f t="shared" si="6274"/>
        <v>2.190639162656888</v>
      </c>
      <c r="J2315" s="356">
        <f t="shared" si="6275"/>
        <v>-0.29999999999290594</v>
      </c>
      <c r="K2315" s="356">
        <f t="shared" si="6276"/>
        <v>-3.5999999999944521</v>
      </c>
      <c r="L2315" s="356">
        <f t="shared" si="6285"/>
        <v>0.15704542826678433</v>
      </c>
      <c r="M2315" s="356">
        <f t="shared" si="6277"/>
        <v>4.2857142856129418E-2</v>
      </c>
      <c r="N2315" s="361" t="str">
        <f t="shared" si="6278"/>
        <v>OK</v>
      </c>
      <c r="O2315" s="361" t="str">
        <f t="shared" si="6279"/>
        <v>OK</v>
      </c>
      <c r="P2315" s="361" t="str">
        <f t="shared" si="6280"/>
        <v>COND. MIN.</v>
      </c>
      <c r="Q2315" s="361" t="str">
        <f t="shared" si="6267"/>
        <v>COND. MIN.</v>
      </c>
      <c r="R2315" s="625"/>
      <c r="S2315" s="625"/>
      <c r="T2315" s="625"/>
      <c r="U2315" s="625"/>
      <c r="V2315" s="356">
        <f t="shared" si="6268"/>
        <v>-0.29999995604157448</v>
      </c>
      <c r="W2315" s="356">
        <f t="shared" si="6269"/>
        <v>-2.1699999924749136</v>
      </c>
      <c r="X2315" s="361" t="str">
        <f t="shared" si="6281"/>
        <v>SUL</v>
      </c>
      <c r="Y2315" s="361" t="str">
        <f t="shared" si="6282"/>
        <v>OESTE</v>
      </c>
      <c r="Z2315" s="361" t="str">
        <f t="shared" si="6283"/>
        <v>SUDOESTE</v>
      </c>
      <c r="AA2315" s="358">
        <f t="shared" si="6270"/>
        <v>0.9908675799086758</v>
      </c>
      <c r="AB2315" s="359">
        <f t="shared" si="6284"/>
        <v>82.250714906577883</v>
      </c>
      <c r="AC2315" s="360"/>
    </row>
    <row r="2316" spans="1:29" ht="17.25" customHeight="1" x14ac:dyDescent="0.25">
      <c r="A2316" s="345" t="str">
        <f t="shared" si="6272"/>
        <v>MS 601</v>
      </c>
      <c r="B2316" s="661">
        <f t="shared" si="6096"/>
        <v>8</v>
      </c>
      <c r="C2316" s="661" t="str">
        <f t="shared" si="6097"/>
        <v>MS 601-8</v>
      </c>
      <c r="D2316" s="346">
        <f t="shared" si="6263"/>
        <v>41348</v>
      </c>
      <c r="E2316" s="347">
        <v>7161712.2143999999</v>
      </c>
      <c r="F2316" s="348">
        <v>665786.20499999996</v>
      </c>
      <c r="G2316" s="348">
        <v>891.44200000000001</v>
      </c>
      <c r="H2316" s="355">
        <f t="shared" si="6273"/>
        <v>3.0807953240019481</v>
      </c>
      <c r="I2316" s="356">
        <f t="shared" si="6274"/>
        <v>4.1748053910443348</v>
      </c>
      <c r="J2316" s="356">
        <f t="shared" si="6275"/>
        <v>-0.40000000000190994</v>
      </c>
      <c r="K2316" s="356">
        <f t="shared" si="6276"/>
        <v>-3.999999999996362</v>
      </c>
      <c r="L2316" s="356">
        <f t="shared" si="6285"/>
        <v>0.44011361771456403</v>
      </c>
      <c r="M2316" s="356">
        <f t="shared" si="6277"/>
        <v>5.7142857143129992E-2</v>
      </c>
      <c r="N2316" s="361" t="str">
        <f t="shared" si="6278"/>
        <v>ATENÇÃO</v>
      </c>
      <c r="O2316" s="361" t="str">
        <f t="shared" si="6279"/>
        <v>OK</v>
      </c>
      <c r="P2316" s="361" t="str">
        <f t="shared" si="6280"/>
        <v>COND. MIN.</v>
      </c>
      <c r="Q2316" s="361" t="str">
        <f t="shared" si="6267"/>
        <v>COND. MIN.</v>
      </c>
      <c r="R2316" s="625"/>
      <c r="S2316" s="625"/>
      <c r="T2316" s="625"/>
      <c r="U2316" s="625"/>
      <c r="V2316" s="356">
        <f t="shared" si="6268"/>
        <v>2.5700000114738941</v>
      </c>
      <c r="W2316" s="356">
        <f t="shared" si="6269"/>
        <v>-3.2899999991059303</v>
      </c>
      <c r="X2316" s="361" t="str">
        <f t="shared" si="6281"/>
        <v>NORTE</v>
      </c>
      <c r="Y2316" s="361" t="str">
        <f t="shared" si="6282"/>
        <v>OESTE</v>
      </c>
      <c r="Z2316" s="361" t="str">
        <f t="shared" si="6283"/>
        <v>NOROESTE</v>
      </c>
      <c r="AA2316" s="358">
        <f t="shared" si="6270"/>
        <v>0.78896882494004794</v>
      </c>
      <c r="AB2316" s="359">
        <f t="shared" si="6284"/>
        <v>52.089250742346252</v>
      </c>
      <c r="AC2316" s="360"/>
    </row>
    <row r="2317" spans="1:29" ht="17.25" customHeight="1" x14ac:dyDescent="0.25">
      <c r="A2317" s="345" t="str">
        <f t="shared" si="6272"/>
        <v>MS 601</v>
      </c>
      <c r="B2317" s="661">
        <f t="shared" si="6096"/>
        <v>9</v>
      </c>
      <c r="C2317" s="661" t="str">
        <f t="shared" si="6097"/>
        <v>MS 601-9</v>
      </c>
      <c r="D2317" s="346">
        <f t="shared" si="6263"/>
        <v>41355</v>
      </c>
      <c r="E2317" s="347">
        <v>7161712.1782999998</v>
      </c>
      <c r="F2317" s="348">
        <v>665786.22309999994</v>
      </c>
      <c r="G2317" s="348">
        <v>891.43700000000001</v>
      </c>
      <c r="H2317" s="355">
        <f t="shared" si="6273"/>
        <v>4.0383412558163201</v>
      </c>
      <c r="I2317" s="356">
        <f t="shared" si="6274"/>
        <v>1.8088670507287599</v>
      </c>
      <c r="J2317" s="356">
        <f t="shared" si="6275"/>
        <v>-0.49999999999954525</v>
      </c>
      <c r="K2317" s="356">
        <f t="shared" si="6276"/>
        <v>-4.4999999999959073</v>
      </c>
      <c r="L2317" s="356">
        <f t="shared" si="6285"/>
        <v>0.57690589368804568</v>
      </c>
      <c r="M2317" s="356">
        <f t="shared" si="6277"/>
        <v>7.1428571428506463E-2</v>
      </c>
      <c r="N2317" s="361" t="str">
        <f t="shared" si="6278"/>
        <v>ATENÇÃO</v>
      </c>
      <c r="O2317" s="361" t="str">
        <f t="shared" si="6279"/>
        <v>OK</v>
      </c>
      <c r="P2317" s="361" t="str">
        <f t="shared" si="6280"/>
        <v>COND. MIN.</v>
      </c>
      <c r="Q2317" s="361" t="str">
        <f t="shared" si="6267"/>
        <v>COND. MIN.</v>
      </c>
      <c r="R2317" s="625"/>
      <c r="S2317" s="625"/>
      <c r="T2317" s="625"/>
      <c r="U2317" s="625"/>
      <c r="V2317" s="356">
        <f t="shared" si="6268"/>
        <v>-1.0400000028312206</v>
      </c>
      <c r="W2317" s="356">
        <f t="shared" si="6269"/>
        <v>-1.4800000004470348</v>
      </c>
      <c r="X2317" s="361" t="str">
        <f t="shared" si="6281"/>
        <v>SUL</v>
      </c>
      <c r="Y2317" s="361" t="str">
        <f t="shared" si="6282"/>
        <v>OESTE</v>
      </c>
      <c r="Z2317" s="361" t="str">
        <f t="shared" si="6283"/>
        <v>SUDOESTE</v>
      </c>
      <c r="AA2317" s="358">
        <f t="shared" si="6270"/>
        <v>0.81767955801104975</v>
      </c>
      <c r="AB2317" s="359">
        <f t="shared" si="6284"/>
        <v>54.853178686437005</v>
      </c>
      <c r="AC2317" s="360"/>
    </row>
    <row r="2318" spans="1:29" ht="17.25" customHeight="1" x14ac:dyDescent="0.25">
      <c r="A2318" s="345" t="str">
        <f t="shared" si="6272"/>
        <v>MS 601</v>
      </c>
      <c r="B2318" s="661">
        <f t="shared" si="6096"/>
        <v>10</v>
      </c>
      <c r="C2318" s="661" t="str">
        <f t="shared" si="6097"/>
        <v>MS 601-10</v>
      </c>
      <c r="D2318" s="346">
        <f t="shared" si="6263"/>
        <v>41361</v>
      </c>
      <c r="E2318" s="347">
        <v>7161712.2029999997</v>
      </c>
      <c r="F2318" s="348">
        <v>665786.20609999995</v>
      </c>
      <c r="G2318" s="348">
        <v>891.428</v>
      </c>
      <c r="H2318" s="355">
        <f t="shared" si="6273"/>
        <v>2.9984829452866544</v>
      </c>
      <c r="I2318" s="356">
        <f t="shared" si="6274"/>
        <v>3.4867319908394978</v>
      </c>
      <c r="J2318" s="356">
        <f t="shared" si="6275"/>
        <v>-0.90000000000145519</v>
      </c>
      <c r="K2318" s="356">
        <f t="shared" si="6276"/>
        <v>-5.3999999999973625</v>
      </c>
      <c r="L2318" s="356">
        <f t="shared" si="6285"/>
        <v>0.49974715754777571</v>
      </c>
      <c r="M2318" s="356">
        <f t="shared" si="6277"/>
        <v>0.15000000000024252</v>
      </c>
      <c r="N2318" s="361" t="str">
        <f t="shared" si="6278"/>
        <v>ATENÇÃO</v>
      </c>
      <c r="O2318" s="361" t="str">
        <f t="shared" si="6279"/>
        <v>OK</v>
      </c>
      <c r="P2318" s="361" t="str">
        <f t="shared" si="6280"/>
        <v>COND. MIN.</v>
      </c>
      <c r="Q2318" s="361" t="str">
        <f t="shared" si="6267"/>
        <v>COND. MIN.</v>
      </c>
      <c r="R2318" s="625"/>
      <c r="S2318" s="625"/>
      <c r="T2318" s="625"/>
      <c r="U2318" s="625"/>
      <c r="V2318" s="356">
        <f t="shared" si="6268"/>
        <v>1.4299999922513962</v>
      </c>
      <c r="W2318" s="356">
        <f t="shared" si="6269"/>
        <v>-3.1799999997019768</v>
      </c>
      <c r="X2318" s="361" t="str">
        <f t="shared" si="6281"/>
        <v>NORTE</v>
      </c>
      <c r="Y2318" s="361" t="str">
        <f t="shared" si="6282"/>
        <v>OESTE</v>
      </c>
      <c r="Z2318" s="361" t="str">
        <f t="shared" si="6283"/>
        <v>NOROESTE</v>
      </c>
      <c r="AA2318" s="358">
        <f t="shared" si="6270"/>
        <v>0.91117478510028649</v>
      </c>
      <c r="AB2318" s="359">
        <f t="shared" si="6284"/>
        <v>65.668206306012436</v>
      </c>
      <c r="AC2318" s="360"/>
    </row>
    <row r="2319" spans="1:29" ht="17.25" customHeight="1" x14ac:dyDescent="0.25">
      <c r="A2319" s="345" t="str">
        <f t="shared" si="6272"/>
        <v>MS 601</v>
      </c>
      <c r="B2319" s="661">
        <f t="shared" si="6096"/>
        <v>11</v>
      </c>
      <c r="C2319" s="661" t="str">
        <f t="shared" si="6097"/>
        <v>MS 601-11</v>
      </c>
      <c r="D2319" s="346">
        <f t="shared" si="6263"/>
        <v>41369</v>
      </c>
      <c r="E2319" s="347">
        <v>7161712.1854999997</v>
      </c>
      <c r="F2319" s="348">
        <v>665786.21600000001</v>
      </c>
      <c r="G2319" s="348">
        <v>891.42700000000002</v>
      </c>
      <c r="H2319" s="355">
        <f t="shared" si="6273"/>
        <v>2.010621803946659</v>
      </c>
      <c r="I2319" s="356">
        <f t="shared" si="6274"/>
        <v>2.2132555164120515</v>
      </c>
      <c r="J2319" s="356">
        <f t="shared" si="6275"/>
        <v>-9.9999999997635314E-2</v>
      </c>
      <c r="K2319" s="356">
        <f t="shared" si="6276"/>
        <v>-5.4999999999949978</v>
      </c>
      <c r="L2319" s="356">
        <f t="shared" si="6285"/>
        <v>0.25132772549333238</v>
      </c>
      <c r="M2319" s="356">
        <f t="shared" si="6277"/>
        <v>1.2499999999704414E-2</v>
      </c>
      <c r="N2319" s="361" t="str">
        <f t="shared" si="6278"/>
        <v>ATENÇÃO</v>
      </c>
      <c r="O2319" s="361" t="str">
        <f t="shared" si="6279"/>
        <v>OK</v>
      </c>
      <c r="P2319" s="361" t="str">
        <f t="shared" si="6280"/>
        <v>COND. MIN.</v>
      </c>
      <c r="Q2319" s="361" t="str">
        <f t="shared" si="6267"/>
        <v>COND. MIN.</v>
      </c>
      <c r="R2319" s="625"/>
      <c r="S2319" s="625"/>
      <c r="T2319" s="625"/>
      <c r="U2319" s="625"/>
      <c r="V2319" s="356">
        <f t="shared" si="6268"/>
        <v>-0.32000001519918442</v>
      </c>
      <c r="W2319" s="356">
        <f t="shared" si="6269"/>
        <v>-2.1899999934248626</v>
      </c>
      <c r="X2319" s="361" t="str">
        <f t="shared" si="6281"/>
        <v>SUL</v>
      </c>
      <c r="Y2319" s="361" t="str">
        <f t="shared" si="6282"/>
        <v>OESTE</v>
      </c>
      <c r="Z2319" s="361" t="str">
        <f t="shared" si="6283"/>
        <v>SUDOESTE</v>
      </c>
      <c r="AA2319" s="358">
        <f t="shared" si="6270"/>
        <v>0.99095022624434392</v>
      </c>
      <c r="AB2319" s="359">
        <f t="shared" si="6284"/>
        <v>82.285912544153987</v>
      </c>
      <c r="AC2319" s="360"/>
    </row>
    <row r="2320" spans="1:29" ht="17.25" customHeight="1" x14ac:dyDescent="0.25">
      <c r="A2320" s="345" t="str">
        <f t="shared" si="6272"/>
        <v>MS 601</v>
      </c>
      <c r="B2320" s="661">
        <f t="shared" si="6096"/>
        <v>12</v>
      </c>
      <c r="C2320" s="661" t="str">
        <f t="shared" si="6097"/>
        <v>MS 601-12</v>
      </c>
      <c r="D2320" s="346">
        <f t="shared" si="6263"/>
        <v>41376</v>
      </c>
      <c r="E2320" s="347">
        <v>7161712.2010000004</v>
      </c>
      <c r="F2320" s="348">
        <v>665786.20330000005</v>
      </c>
      <c r="G2320" s="348">
        <v>891.41600000000005</v>
      </c>
      <c r="H2320" s="355">
        <f t="shared" si="6273"/>
        <v>2.0038463515863576</v>
      </c>
      <c r="I2320" s="356">
        <f t="shared" si="6274"/>
        <v>3.6721247334817813</v>
      </c>
      <c r="J2320" s="356">
        <f t="shared" si="6275"/>
        <v>-1.0999999999967258</v>
      </c>
      <c r="K2320" s="356">
        <f t="shared" si="6276"/>
        <v>-6.5999999999917236</v>
      </c>
      <c r="L2320" s="356">
        <f t="shared" si="6285"/>
        <v>0.28626376451233682</v>
      </c>
      <c r="M2320" s="356">
        <f t="shared" si="6277"/>
        <v>0.1571428571423894</v>
      </c>
      <c r="N2320" s="361" t="str">
        <f t="shared" si="6278"/>
        <v>ATENÇÃO</v>
      </c>
      <c r="O2320" s="361" t="str">
        <f t="shared" si="6279"/>
        <v>OK</v>
      </c>
      <c r="P2320" s="361" t="str">
        <f t="shared" si="6280"/>
        <v>COND. MIN.</v>
      </c>
      <c r="Q2320" s="361" t="str">
        <f t="shared" si="6267"/>
        <v>COND. MIN.</v>
      </c>
      <c r="R2320" s="625"/>
      <c r="S2320" s="625"/>
      <c r="T2320" s="625"/>
      <c r="U2320" s="625"/>
      <c r="V2320" s="356">
        <f t="shared" si="6268"/>
        <v>1.230000052601099</v>
      </c>
      <c r="W2320" s="356">
        <f t="shared" si="6269"/>
        <v>-3.4599999897181988</v>
      </c>
      <c r="X2320" s="361" t="str">
        <f t="shared" si="6281"/>
        <v>NORTE</v>
      </c>
      <c r="Y2320" s="361" t="str">
        <f t="shared" si="6282"/>
        <v>OESTE</v>
      </c>
      <c r="Z2320" s="361" t="str">
        <f t="shared" si="6283"/>
        <v>NOROESTE</v>
      </c>
      <c r="AA2320" s="358">
        <f t="shared" si="6270"/>
        <v>0.94277929155313356</v>
      </c>
      <c r="AB2320" s="359">
        <f t="shared" si="6284"/>
        <v>70.523666357484018</v>
      </c>
      <c r="AC2320" s="360"/>
    </row>
    <row r="2321" spans="1:29" ht="17.25" customHeight="1" x14ac:dyDescent="0.25">
      <c r="A2321" s="345" t="str">
        <f t="shared" si="6272"/>
        <v>MS 601</v>
      </c>
      <c r="B2321" s="661">
        <f t="shared" si="6096"/>
        <v>13</v>
      </c>
      <c r="C2321" s="661" t="str">
        <f t="shared" si="6097"/>
        <v>MS 601-13</v>
      </c>
      <c r="D2321" s="346">
        <f t="shared" si="6263"/>
        <v>41383</v>
      </c>
      <c r="E2321" s="347">
        <v>7161712.1962000001</v>
      </c>
      <c r="F2321" s="348">
        <v>665786.19649999996</v>
      </c>
      <c r="G2321" s="348">
        <v>891.42499999999995</v>
      </c>
      <c r="H2321" s="355">
        <f t="shared" si="6273"/>
        <v>0.83234610238019469</v>
      </c>
      <c r="I2321" s="356">
        <f t="shared" si="6274"/>
        <v>4.2073863661679614</v>
      </c>
      <c r="J2321" s="356">
        <f t="shared" si="6275"/>
        <v>0.89999999999008651</v>
      </c>
      <c r="K2321" s="356">
        <f t="shared" si="6276"/>
        <v>-5.7000000000016371</v>
      </c>
      <c r="L2321" s="356">
        <f t="shared" si="6285"/>
        <v>0.11890658605431352</v>
      </c>
      <c r="M2321" s="356">
        <f t="shared" si="6277"/>
        <v>0.12857142857001236</v>
      </c>
      <c r="N2321" s="361" t="str">
        <f t="shared" si="6278"/>
        <v>OK</v>
      </c>
      <c r="O2321" s="361" t="str">
        <f t="shared" si="6279"/>
        <v>OK</v>
      </c>
      <c r="P2321" s="361" t="str">
        <f t="shared" si="6280"/>
        <v>COND. MIN.</v>
      </c>
      <c r="Q2321" s="361" t="str">
        <f t="shared" si="6267"/>
        <v>COND. MIN.</v>
      </c>
      <c r="R2321" s="625"/>
      <c r="S2321" s="625"/>
      <c r="T2321" s="625"/>
      <c r="U2321" s="625"/>
      <c r="V2321" s="356">
        <f t="shared" si="6268"/>
        <v>0.75000002980232239</v>
      </c>
      <c r="W2321" s="356">
        <f t="shared" si="6269"/>
        <v>-4.1399999987334013</v>
      </c>
      <c r="X2321" s="361" t="str">
        <f t="shared" si="6281"/>
        <v>NORTE</v>
      </c>
      <c r="Y2321" s="361" t="str">
        <f t="shared" si="6282"/>
        <v>OESTE</v>
      </c>
      <c r="Z2321" s="361" t="str">
        <f t="shared" si="6283"/>
        <v>NOROESTE</v>
      </c>
      <c r="AA2321" s="358">
        <f t="shared" si="6270"/>
        <v>0.98337292161520184</v>
      </c>
      <c r="AB2321" s="359">
        <f t="shared" si="6284"/>
        <v>79.537169272961776</v>
      </c>
      <c r="AC2321" s="360"/>
    </row>
    <row r="2322" spans="1:29" ht="17.25" customHeight="1" x14ac:dyDescent="0.25">
      <c r="A2322" s="345" t="str">
        <f t="shared" si="6272"/>
        <v>MS 601</v>
      </c>
      <c r="B2322" s="661">
        <f t="shared" si="6096"/>
        <v>14</v>
      </c>
      <c r="C2322" s="661" t="str">
        <f t="shared" si="6097"/>
        <v>MS 601-14</v>
      </c>
      <c r="D2322" s="346">
        <f t="shared" si="6263"/>
        <v>41390</v>
      </c>
      <c r="E2322" s="347">
        <v>7161712.1763000004</v>
      </c>
      <c r="F2322" s="348">
        <v>665786.22039999999</v>
      </c>
      <c r="G2322" s="348">
        <v>891.40700000000004</v>
      </c>
      <c r="H2322" s="355">
        <f t="shared" si="6273"/>
        <v>3.1100160616414976</v>
      </c>
      <c r="I2322" s="356">
        <f t="shared" si="6274"/>
        <v>2.144784334772575</v>
      </c>
      <c r="J2322" s="356">
        <f t="shared" si="6275"/>
        <v>-1.7999999999915417</v>
      </c>
      <c r="K2322" s="356">
        <f t="shared" si="6276"/>
        <v>-7.4999999999931788</v>
      </c>
      <c r="L2322" s="356">
        <f t="shared" si="6285"/>
        <v>0.44428800880592823</v>
      </c>
      <c r="M2322" s="356">
        <f t="shared" si="6277"/>
        <v>0.25714285714164881</v>
      </c>
      <c r="N2322" s="361" t="str">
        <f t="shared" si="6278"/>
        <v>ATENÇÃO</v>
      </c>
      <c r="O2322" s="361" t="str">
        <f t="shared" si="6279"/>
        <v>ATENÇÃO</v>
      </c>
      <c r="P2322" s="361" t="str">
        <f t="shared" si="6280"/>
        <v>COND. MIN.</v>
      </c>
      <c r="Q2322" s="361" t="str">
        <f t="shared" si="6267"/>
        <v>COND. MIN.</v>
      </c>
      <c r="R2322" s="625"/>
      <c r="S2322" s="625"/>
      <c r="T2322" s="625"/>
      <c r="U2322" s="625"/>
      <c r="V2322" s="356">
        <f t="shared" si="6268"/>
        <v>-1.2399999424815178</v>
      </c>
      <c r="W2322" s="356">
        <f t="shared" si="6269"/>
        <v>-1.7499999958090484</v>
      </c>
      <c r="X2322" s="361" t="str">
        <f t="shared" si="6281"/>
        <v>SUL</v>
      </c>
      <c r="Y2322" s="361" t="str">
        <f t="shared" si="6282"/>
        <v>OESTE</v>
      </c>
      <c r="Z2322" s="361" t="str">
        <f t="shared" si="6283"/>
        <v>SUDOESTE</v>
      </c>
      <c r="AA2322" s="358">
        <f t="shared" si="6270"/>
        <v>0.81775700934579432</v>
      </c>
      <c r="AB2322" s="359">
        <f t="shared" si="6284"/>
        <v>54.860888017549506</v>
      </c>
      <c r="AC2322" s="360"/>
    </row>
    <row r="2323" spans="1:29" ht="17.25" customHeight="1" x14ac:dyDescent="0.25">
      <c r="A2323" s="345" t="str">
        <f t="shared" si="6272"/>
        <v>MS 601</v>
      </c>
      <c r="B2323" s="661">
        <f t="shared" si="6096"/>
        <v>15</v>
      </c>
      <c r="C2323" s="661" t="str">
        <f t="shared" si="6097"/>
        <v>MS 601-15</v>
      </c>
      <c r="D2323" s="346">
        <f t="shared" si="6263"/>
        <v>41400</v>
      </c>
      <c r="E2323" s="347">
        <v>7161712.1793</v>
      </c>
      <c r="F2323" s="348">
        <v>665786.20719999995</v>
      </c>
      <c r="G2323" s="348">
        <v>891.41899999999998</v>
      </c>
      <c r="H2323" s="421">
        <f t="shared" si="6273"/>
        <v>1.35366169535665</v>
      </c>
      <c r="I2323" s="362">
        <f t="shared" si="6274"/>
        <v>3.2106852814215463</v>
      </c>
      <c r="J2323" s="362">
        <f t="shared" si="6275"/>
        <v>1.1999999999943611</v>
      </c>
      <c r="K2323" s="362">
        <f t="shared" si="6276"/>
        <v>-6.2999999999988177</v>
      </c>
      <c r="L2323" s="362">
        <f t="shared" si="6285"/>
        <v>0.13536616953566499</v>
      </c>
      <c r="M2323" s="362">
        <f t="shared" si="6277"/>
        <v>0.11999999999943611</v>
      </c>
      <c r="N2323" s="361" t="str">
        <f t="shared" si="6278"/>
        <v>OK</v>
      </c>
      <c r="O2323" s="361" t="str">
        <f t="shared" si="6279"/>
        <v>OK</v>
      </c>
      <c r="P2323" s="361" t="str">
        <f t="shared" si="6280"/>
        <v>COND. MIN.</v>
      </c>
      <c r="Q2323" s="361" t="str">
        <f t="shared" si="6267"/>
        <v>COND. MIN.</v>
      </c>
      <c r="R2323" s="625"/>
      <c r="S2323" s="625"/>
      <c r="T2323" s="625"/>
      <c r="U2323" s="625"/>
      <c r="V2323" s="356">
        <f t="shared" si="6268"/>
        <v>-0.93999998643994331</v>
      </c>
      <c r="W2323" s="356">
        <f t="shared" si="6269"/>
        <v>-3.0700000002980232</v>
      </c>
      <c r="X2323" s="361" t="str">
        <f t="shared" si="6281"/>
        <v>SUL</v>
      </c>
      <c r="Y2323" s="361" t="str">
        <f t="shared" si="6282"/>
        <v>OESTE</v>
      </c>
      <c r="Z2323" s="361" t="str">
        <f t="shared" si="6283"/>
        <v>SUDOESTE</v>
      </c>
      <c r="AA2323" s="358">
        <f t="shared" si="6270"/>
        <v>0.95638629283489096</v>
      </c>
      <c r="AB2323" s="359">
        <f t="shared" si="6284"/>
        <v>73.015985990719784</v>
      </c>
      <c r="AC2323" s="360"/>
    </row>
    <row r="2324" spans="1:29" ht="17.25" customHeight="1" x14ac:dyDescent="0.25">
      <c r="A2324" s="345" t="str">
        <f t="shared" si="6272"/>
        <v>MS 601</v>
      </c>
      <c r="B2324" s="661">
        <f t="shared" si="6096"/>
        <v>16</v>
      </c>
      <c r="C2324" s="661" t="str">
        <f t="shared" si="6097"/>
        <v>MS 601-16</v>
      </c>
      <c r="D2324" s="346">
        <f t="shared" si="6263"/>
        <v>41404</v>
      </c>
      <c r="E2324" s="347">
        <v>7161712.1692000004</v>
      </c>
      <c r="F2324" s="348">
        <v>665786.21019999997</v>
      </c>
      <c r="G2324" s="348">
        <v>891.39200000000005</v>
      </c>
      <c r="H2324" s="421">
        <f t="shared" si="6273"/>
        <v>1.0536127951480616</v>
      </c>
      <c r="I2324" s="362">
        <f t="shared" si="6274"/>
        <v>3.3875359453292591</v>
      </c>
      <c r="J2324" s="362">
        <f t="shared" si="6275"/>
        <v>-2.6999999999929969</v>
      </c>
      <c r="K2324" s="362">
        <f t="shared" si="6276"/>
        <v>-8.9999999999918145</v>
      </c>
      <c r="L2324" s="362">
        <f t="shared" si="6285"/>
        <v>0.2634031987870154</v>
      </c>
      <c r="M2324" s="362">
        <f t="shared" si="6277"/>
        <v>0.67499999999824922</v>
      </c>
      <c r="N2324" s="361" t="str">
        <f t="shared" si="6278"/>
        <v>ATENÇÃO</v>
      </c>
      <c r="O2324" s="361" t="str">
        <f t="shared" si="6279"/>
        <v>ATENÇÃO</v>
      </c>
      <c r="P2324" s="361" t="str">
        <f t="shared" si="6280"/>
        <v>COND. MIN.</v>
      </c>
      <c r="Q2324" s="361" t="str">
        <f t="shared" si="6267"/>
        <v>COND. MIN.</v>
      </c>
      <c r="R2324" s="625"/>
      <c r="S2324" s="625"/>
      <c r="T2324" s="625"/>
      <c r="U2324" s="625"/>
      <c r="V2324" s="356">
        <f t="shared" si="6268"/>
        <v>-1.9499999471008778</v>
      </c>
      <c r="W2324" s="356">
        <f t="shared" si="6269"/>
        <v>-2.76999999769032</v>
      </c>
      <c r="X2324" s="361" t="str">
        <f t="shared" si="6281"/>
        <v>SUL</v>
      </c>
      <c r="Y2324" s="361" t="str">
        <f t="shared" si="6282"/>
        <v>OESTE</v>
      </c>
      <c r="Z2324" s="361" t="str">
        <f t="shared" si="6283"/>
        <v>SUDOESTE</v>
      </c>
      <c r="AA2324" s="358">
        <f t="shared" si="6270"/>
        <v>0.81710914454277284</v>
      </c>
      <c r="AB2324" s="359">
        <f t="shared" si="6284"/>
        <v>54.796446328053086</v>
      </c>
      <c r="AC2324" s="360"/>
    </row>
    <row r="2325" spans="1:29" ht="17.25" customHeight="1" x14ac:dyDescent="0.25">
      <c r="A2325" s="345" t="str">
        <f t="shared" si="6272"/>
        <v>MS 601</v>
      </c>
      <c r="B2325" s="661">
        <f t="shared" si="6096"/>
        <v>17</v>
      </c>
      <c r="C2325" s="661" t="str">
        <f t="shared" si="6097"/>
        <v>MS 601-17</v>
      </c>
      <c r="D2325" s="346">
        <f t="shared" si="6263"/>
        <v>41411</v>
      </c>
      <c r="E2325" s="347">
        <v>7161712.1776999999</v>
      </c>
      <c r="F2325" s="348">
        <v>665786.21329999994</v>
      </c>
      <c r="G2325" s="348">
        <v>891.37099999999998</v>
      </c>
      <c r="H2325" s="421">
        <f t="shared" si="6273"/>
        <v>0.90476511786577474</v>
      </c>
      <c r="I2325" s="362">
        <f t="shared" si="6274"/>
        <v>2.694735606510358</v>
      </c>
      <c r="J2325" s="362">
        <f t="shared" si="6275"/>
        <v>-2.100000000007185</v>
      </c>
      <c r="K2325" s="362">
        <f t="shared" si="6276"/>
        <v>-11.099999999999</v>
      </c>
      <c r="L2325" s="362">
        <f t="shared" si="6285"/>
        <v>0.12925215969511067</v>
      </c>
      <c r="M2325" s="362">
        <f t="shared" si="6277"/>
        <v>0.30000000000102645</v>
      </c>
      <c r="N2325" s="361" t="str">
        <f t="shared" si="6278"/>
        <v>OK</v>
      </c>
      <c r="O2325" s="361" t="str">
        <f t="shared" si="6279"/>
        <v>ATENÇÃO</v>
      </c>
      <c r="P2325" s="361" t="str">
        <f t="shared" si="6280"/>
        <v>COND. MIN.</v>
      </c>
      <c r="Q2325" s="361" t="str">
        <f t="shared" si="6267"/>
        <v>COND. MIN.</v>
      </c>
      <c r="R2325" s="625"/>
      <c r="S2325" s="625"/>
      <c r="T2325" s="625"/>
      <c r="U2325" s="625"/>
      <c r="V2325" s="356">
        <f t="shared" si="6268"/>
        <v>-1.0999999940395355</v>
      </c>
      <c r="W2325" s="356">
        <f t="shared" si="6269"/>
        <v>-2.4600000004284084</v>
      </c>
      <c r="X2325" s="361" t="str">
        <f t="shared" si="6281"/>
        <v>SUL</v>
      </c>
      <c r="Y2325" s="361" t="str">
        <f t="shared" si="6282"/>
        <v>OESTE</v>
      </c>
      <c r="Z2325" s="361" t="str">
        <f t="shared" si="6283"/>
        <v>SUDOESTE</v>
      </c>
      <c r="AA2325" s="358">
        <f t="shared" si="6270"/>
        <v>0.91449814126394058</v>
      </c>
      <c r="AB2325" s="359">
        <f t="shared" si="6284"/>
        <v>66.134556702443277</v>
      </c>
      <c r="AC2325" s="360"/>
    </row>
    <row r="2326" spans="1:29" ht="17.25" customHeight="1" x14ac:dyDescent="0.25">
      <c r="A2326" s="345" t="str">
        <f t="shared" si="6272"/>
        <v>MS 601</v>
      </c>
      <c r="B2326" s="661">
        <f t="shared" si="6096"/>
        <v>18</v>
      </c>
      <c r="C2326" s="661" t="str">
        <f t="shared" si="6097"/>
        <v>MS 601-18</v>
      </c>
      <c r="D2326" s="346">
        <f t="shared" si="6263"/>
        <v>41418</v>
      </c>
      <c r="E2326" s="347">
        <v>7161712.1875999998</v>
      </c>
      <c r="F2326" s="348">
        <v>665786.2095</v>
      </c>
      <c r="G2326" s="348">
        <v>891.428</v>
      </c>
      <c r="H2326" s="421">
        <f t="shared" si="6273"/>
        <v>1.0604244364407052</v>
      </c>
      <c r="I2326" s="362">
        <f t="shared" si="6274"/>
        <v>2.8421294785025051</v>
      </c>
      <c r="J2326" s="362">
        <f t="shared" si="6275"/>
        <v>5.7000000000016371</v>
      </c>
      <c r="K2326" s="362">
        <f t="shared" si="6276"/>
        <v>-5.3999999999973625</v>
      </c>
      <c r="L2326" s="362">
        <f t="shared" si="6285"/>
        <v>0.15148920520581502</v>
      </c>
      <c r="M2326" s="362">
        <f t="shared" si="6277"/>
        <v>0.8142857142859482</v>
      </c>
      <c r="N2326" s="361" t="str">
        <f t="shared" si="6278"/>
        <v>OK</v>
      </c>
      <c r="O2326" s="361" t="str">
        <f t="shared" si="6279"/>
        <v>ATENÇÃO</v>
      </c>
      <c r="P2326" s="361" t="str">
        <f t="shared" si="6280"/>
        <v>COND. MIN.</v>
      </c>
      <c r="Q2326" s="361" t="str">
        <f t="shared" si="6267"/>
        <v>COND. MIN.</v>
      </c>
      <c r="R2326" s="625"/>
      <c r="S2326" s="625"/>
      <c r="T2326" s="625"/>
      <c r="U2326" s="625"/>
      <c r="V2326" s="356">
        <f t="shared" si="6268"/>
        <v>-0.10999999940395355</v>
      </c>
      <c r="W2326" s="356">
        <f t="shared" si="6269"/>
        <v>-2.8399999951943755</v>
      </c>
      <c r="X2326" s="361" t="str">
        <f t="shared" si="6281"/>
        <v>SUL</v>
      </c>
      <c r="Y2326" s="361" t="str">
        <f t="shared" si="6282"/>
        <v>OESTE</v>
      </c>
      <c r="Z2326" s="361" t="str">
        <f t="shared" si="6283"/>
        <v>SUDOESTE</v>
      </c>
      <c r="AA2326" s="358">
        <f t="shared" si="6270"/>
        <v>1</v>
      </c>
      <c r="AB2326" s="359">
        <f t="shared" si="6284"/>
        <v>90</v>
      </c>
      <c r="AC2326" s="360"/>
    </row>
    <row r="2327" spans="1:29" ht="17.25" customHeight="1" x14ac:dyDescent="0.25">
      <c r="A2327" s="345" t="str">
        <f t="shared" si="6272"/>
        <v>MS 601</v>
      </c>
      <c r="B2327" s="661">
        <f t="shared" si="6096"/>
        <v>19</v>
      </c>
      <c r="C2327" s="661" t="str">
        <f t="shared" si="6097"/>
        <v>MS 601-19</v>
      </c>
      <c r="D2327" s="346">
        <f t="shared" si="6263"/>
        <v>41425</v>
      </c>
      <c r="E2327" s="347">
        <v>7161712.1700999998</v>
      </c>
      <c r="F2327" s="348">
        <v>665786.20589999994</v>
      </c>
      <c r="G2327" s="348">
        <v>891.36900000000003</v>
      </c>
      <c r="H2327" s="421">
        <f t="shared" si="6273"/>
        <v>1.7866449087623619</v>
      </c>
      <c r="I2327" s="362">
        <f t="shared" si="6274"/>
        <v>3.7012970739554523</v>
      </c>
      <c r="J2327" s="362">
        <f t="shared" si="6275"/>
        <v>-5.8999999999969077</v>
      </c>
      <c r="K2327" s="362">
        <f t="shared" si="6276"/>
        <v>-11.29999999999427</v>
      </c>
      <c r="L2327" s="362">
        <f t="shared" si="6285"/>
        <v>0.25523498696605168</v>
      </c>
      <c r="M2327" s="362">
        <f t="shared" si="6277"/>
        <v>0.8428571428567011</v>
      </c>
      <c r="N2327" s="361" t="str">
        <f t="shared" si="6278"/>
        <v>ATENÇÃO</v>
      </c>
      <c r="O2327" s="361" t="str">
        <f t="shared" si="6279"/>
        <v>ATENÇÃO</v>
      </c>
      <c r="P2327" s="361" t="str">
        <f t="shared" si="6280"/>
        <v>COND. MIN.</v>
      </c>
      <c r="Q2327" s="361" t="str">
        <f t="shared" si="6267"/>
        <v>COND. MIN.</v>
      </c>
      <c r="R2327" s="625"/>
      <c r="S2327" s="625"/>
      <c r="T2327" s="625"/>
      <c r="U2327" s="625"/>
      <c r="V2327" s="356">
        <f t="shared" si="6268"/>
        <v>-1.8600000068545341</v>
      </c>
      <c r="W2327" s="356">
        <f t="shared" si="6269"/>
        <v>-3.2000000006519258</v>
      </c>
      <c r="X2327" s="361" t="str">
        <f t="shared" si="6281"/>
        <v>SUL</v>
      </c>
      <c r="Y2327" s="361" t="str">
        <f t="shared" si="6282"/>
        <v>OESTE</v>
      </c>
      <c r="Z2327" s="361" t="str">
        <f t="shared" si="6283"/>
        <v>SUDOESTE</v>
      </c>
      <c r="AA2327" s="358">
        <f t="shared" si="6270"/>
        <v>0.86486486486486491</v>
      </c>
      <c r="AB2327" s="359">
        <f t="shared" si="6284"/>
        <v>59.86727816898977</v>
      </c>
      <c r="AC2327" s="360"/>
    </row>
    <row r="2328" spans="1:29" ht="17.25" customHeight="1" x14ac:dyDescent="0.25">
      <c r="A2328" s="345" t="str">
        <f t="shared" si="6272"/>
        <v>MS 601</v>
      </c>
      <c r="B2328" s="661">
        <f t="shared" si="6096"/>
        <v>20</v>
      </c>
      <c r="C2328" s="661" t="str">
        <f t="shared" si="6097"/>
        <v>MS 601-20</v>
      </c>
      <c r="D2328" s="346">
        <f t="shared" si="6263"/>
        <v>41432</v>
      </c>
      <c r="E2328" s="347">
        <v>7161712.2089</v>
      </c>
      <c r="F2328" s="348">
        <v>665786.18350000004</v>
      </c>
      <c r="G2328" s="348">
        <v>891.41800000000001</v>
      </c>
      <c r="H2328" s="421">
        <f t="shared" si="6273"/>
        <v>4.4801785813135826</v>
      </c>
      <c r="I2328" s="362">
        <f t="shared" si="6274"/>
        <v>5.8029302905048592</v>
      </c>
      <c r="J2328" s="362">
        <f t="shared" si="6275"/>
        <v>4.8999999999978172</v>
      </c>
      <c r="K2328" s="362">
        <f t="shared" si="6276"/>
        <v>-6.399999999996453</v>
      </c>
      <c r="L2328" s="362">
        <f t="shared" si="6285"/>
        <v>0.64002551161622612</v>
      </c>
      <c r="M2328" s="362">
        <f t="shared" si="6277"/>
        <v>0.6999999999996882</v>
      </c>
      <c r="N2328" s="361" t="str">
        <f t="shared" si="6278"/>
        <v>ATENÇÃO</v>
      </c>
      <c r="O2328" s="361" t="str">
        <f t="shared" si="6279"/>
        <v>ATENÇÃO</v>
      </c>
      <c r="P2328" s="361" t="str">
        <f t="shared" si="6280"/>
        <v>COND. MIN.</v>
      </c>
      <c r="Q2328" s="361" t="str">
        <f t="shared" si="6267"/>
        <v>COND. MIN.</v>
      </c>
      <c r="R2328" s="625"/>
      <c r="S2328" s="625"/>
      <c r="T2328" s="625"/>
      <c r="U2328" s="625"/>
      <c r="V2328" s="356">
        <f t="shared" si="6268"/>
        <v>2.0200000144541264</v>
      </c>
      <c r="W2328" s="356">
        <f t="shared" si="6269"/>
        <v>-5.4399999906308949</v>
      </c>
      <c r="X2328" s="361" t="str">
        <f t="shared" si="6281"/>
        <v>NORTE</v>
      </c>
      <c r="Y2328" s="361" t="str">
        <f t="shared" si="6282"/>
        <v>OESTE</v>
      </c>
      <c r="Z2328" s="361" t="str">
        <f t="shared" si="6283"/>
        <v>NOROESTE</v>
      </c>
      <c r="AA2328" s="358">
        <f t="shared" si="6270"/>
        <v>0.93793103448275872</v>
      </c>
      <c r="AB2328" s="359">
        <f t="shared" si="6284"/>
        <v>69.706953856399778</v>
      </c>
      <c r="AC2328" s="360"/>
    </row>
    <row r="2329" spans="1:29" ht="17.25" customHeight="1" x14ac:dyDescent="0.25">
      <c r="A2329" s="345" t="str">
        <f t="shared" si="6272"/>
        <v>MS 601</v>
      </c>
      <c r="B2329" s="661">
        <f t="shared" si="6096"/>
        <v>21</v>
      </c>
      <c r="C2329" s="661" t="str">
        <f t="shared" si="6097"/>
        <v>MS 601-21</v>
      </c>
      <c r="D2329" s="346">
        <f t="shared" si="6263"/>
        <v>41439</v>
      </c>
      <c r="E2329" s="347">
        <v>7161712.2079999996</v>
      </c>
      <c r="F2329" s="348">
        <v>665786.17920000001</v>
      </c>
      <c r="G2329" s="348">
        <v>891.41</v>
      </c>
      <c r="H2329" s="421">
        <f t="shared" si="6273"/>
        <v>0.43931766246661458</v>
      </c>
      <c r="I2329" s="362">
        <f t="shared" si="6274"/>
        <v>6.1791423233105327</v>
      </c>
      <c r="J2329" s="362">
        <f t="shared" si="6275"/>
        <v>-0.80000000000381988</v>
      </c>
      <c r="K2329" s="362">
        <f t="shared" si="6276"/>
        <v>-7.2000000000002728</v>
      </c>
      <c r="L2329" s="362">
        <f t="shared" si="6285"/>
        <v>6.2759666066659225E-2</v>
      </c>
      <c r="M2329" s="362">
        <f t="shared" si="6277"/>
        <v>0.11428571428625998</v>
      </c>
      <c r="N2329" s="361" t="str">
        <f t="shared" si="6278"/>
        <v>OK</v>
      </c>
      <c r="O2329" s="361" t="str">
        <f t="shared" si="6279"/>
        <v>OK</v>
      </c>
      <c r="P2329" s="361" t="str">
        <f t="shared" si="6280"/>
        <v>COND. MIN.</v>
      </c>
      <c r="Q2329" s="361" t="str">
        <f t="shared" si="6267"/>
        <v>COND. MIN.</v>
      </c>
      <c r="R2329" s="625"/>
      <c r="S2329" s="625"/>
      <c r="T2329" s="625"/>
      <c r="U2329" s="625"/>
      <c r="V2329" s="356">
        <f t="shared" si="6268"/>
        <v>1.9299999810755253</v>
      </c>
      <c r="W2329" s="356">
        <f t="shared" si="6269"/>
        <v>-5.8699999935925007</v>
      </c>
      <c r="X2329" s="361" t="str">
        <f t="shared" si="6281"/>
        <v>NORTE</v>
      </c>
      <c r="Y2329" s="361" t="str">
        <f t="shared" si="6282"/>
        <v>OESTE</v>
      </c>
      <c r="Z2329" s="361" t="str">
        <f t="shared" si="6283"/>
        <v>NOROESTE</v>
      </c>
      <c r="AA2329" s="358">
        <f t="shared" si="6270"/>
        <v>0.94983818770226547</v>
      </c>
      <c r="AB2329" s="359">
        <f t="shared" si="6284"/>
        <v>71.77545954911669</v>
      </c>
      <c r="AC2329" s="360"/>
    </row>
    <row r="2330" spans="1:29" ht="17.25" customHeight="1" x14ac:dyDescent="0.25">
      <c r="A2330" s="345" t="str">
        <f t="shared" si="6272"/>
        <v>MS 601</v>
      </c>
      <c r="B2330" s="661">
        <f t="shared" si="6096"/>
        <v>22</v>
      </c>
      <c r="C2330" s="661" t="str">
        <f t="shared" si="6097"/>
        <v>MS 601-22</v>
      </c>
      <c r="D2330" s="346">
        <f t="shared" si="6263"/>
        <v>41446</v>
      </c>
      <c r="E2330" s="347">
        <v>7161712.1714000003</v>
      </c>
      <c r="F2330" s="348">
        <v>665786.1923</v>
      </c>
      <c r="G2330" s="348">
        <v>891.41499999999996</v>
      </c>
      <c r="H2330" s="421">
        <f t="shared" si="6273"/>
        <v>3.8873769405916461</v>
      </c>
      <c r="I2330" s="362">
        <f t="shared" si="6274"/>
        <v>4.8771405330516151</v>
      </c>
      <c r="J2330" s="362">
        <f t="shared" si="6275"/>
        <v>0.49999999999954525</v>
      </c>
      <c r="K2330" s="362">
        <f t="shared" si="6276"/>
        <v>-6.7000000000007276</v>
      </c>
      <c r="L2330" s="362">
        <f t="shared" si="6285"/>
        <v>0.55533956294166376</v>
      </c>
      <c r="M2330" s="362">
        <f t="shared" si="6277"/>
        <v>7.1428571428506463E-2</v>
      </c>
      <c r="N2330" s="361" t="str">
        <f t="shared" si="6278"/>
        <v>ATENÇÃO</v>
      </c>
      <c r="O2330" s="361" t="str">
        <f t="shared" si="6279"/>
        <v>OK</v>
      </c>
      <c r="P2330" s="361" t="str">
        <f t="shared" si="6280"/>
        <v>COND. MIN.</v>
      </c>
      <c r="Q2330" s="361" t="str">
        <f t="shared" si="6267"/>
        <v>COND. MIN.</v>
      </c>
      <c r="R2330" s="625"/>
      <c r="S2330" s="625"/>
      <c r="T2330" s="625"/>
      <c r="U2330" s="625"/>
      <c r="V2330" s="356">
        <f t="shared" si="6268"/>
        <v>-1.7299999482929707</v>
      </c>
      <c r="W2330" s="356">
        <f t="shared" si="6269"/>
        <v>-4.5599999953992665</v>
      </c>
      <c r="X2330" s="361" t="str">
        <f t="shared" si="6281"/>
        <v>SUL</v>
      </c>
      <c r="Y2330" s="361" t="str">
        <f t="shared" si="6282"/>
        <v>OESTE</v>
      </c>
      <c r="Z2330" s="361" t="str">
        <f t="shared" si="6283"/>
        <v>SUDOESTE</v>
      </c>
      <c r="AA2330" s="358">
        <f t="shared" si="6270"/>
        <v>0.93442622950819665</v>
      </c>
      <c r="AB2330" s="359">
        <f t="shared" si="6284"/>
        <v>69.135645194852145</v>
      </c>
      <c r="AC2330" s="360"/>
    </row>
    <row r="2331" spans="1:29" ht="17.25" customHeight="1" x14ac:dyDescent="0.25">
      <c r="A2331" s="345" t="str">
        <f t="shared" si="6272"/>
        <v>MS 601</v>
      </c>
      <c r="B2331" s="661">
        <f t="shared" si="6096"/>
        <v>23</v>
      </c>
      <c r="C2331" s="661" t="str">
        <f t="shared" si="6097"/>
        <v>MS 601-23</v>
      </c>
      <c r="D2331" s="346">
        <f t="shared" si="6263"/>
        <v>41456</v>
      </c>
      <c r="E2331" s="347">
        <v>7161712.1719000004</v>
      </c>
      <c r="F2331" s="348">
        <v>665786.19110000005</v>
      </c>
      <c r="G2331" s="348">
        <v>891.40899999999999</v>
      </c>
      <c r="H2331" s="421">
        <f>SQRT((E2331-E2330)^2+(F2331-F2330)^2)*100</f>
        <v>0.12999999766739553</v>
      </c>
      <c r="I2331" s="362">
        <f>SQRT((E2331-$E$2309)^2+(F2331-$F$2309)^2)*100</f>
        <v>4.9724038150625471</v>
      </c>
      <c r="J2331" s="362">
        <f>(G2331-G2330)*100</f>
        <v>-0.59999999999718057</v>
      </c>
      <c r="K2331" s="362">
        <f>(G2331-$G$2309)*100</f>
        <v>-7.2999999999979082</v>
      </c>
      <c r="L2331" s="362">
        <f t="shared" si="6285"/>
        <v>1.2999999766739554E-2</v>
      </c>
      <c r="M2331" s="362">
        <f t="shared" si="6277"/>
        <v>5.9999999999718057E-2</v>
      </c>
      <c r="N2331" s="361" t="str">
        <f t="shared" si="6278"/>
        <v>OK</v>
      </c>
      <c r="O2331" s="361" t="str">
        <f t="shared" si="6279"/>
        <v>OK</v>
      </c>
      <c r="P2331" s="361" t="str">
        <f t="shared" si="6280"/>
        <v>COND. MIN.</v>
      </c>
      <c r="Q2331" s="361" t="str">
        <f t="shared" si="6267"/>
        <v>COND. MIN.</v>
      </c>
      <c r="R2331" s="625"/>
      <c r="S2331" s="625"/>
      <c r="T2331" s="625"/>
      <c r="U2331" s="625"/>
      <c r="V2331" s="356">
        <f t="shared" si="6268"/>
        <v>-1.679999940097332</v>
      </c>
      <c r="W2331" s="356">
        <f t="shared" si="6269"/>
        <v>-4.6799999894574285</v>
      </c>
      <c r="X2331" s="361" t="str">
        <f t="shared" si="6281"/>
        <v>SUL</v>
      </c>
      <c r="Y2331" s="361" t="str">
        <f t="shared" si="6282"/>
        <v>OESTE</v>
      </c>
      <c r="Z2331" s="361" t="str">
        <f t="shared" si="6283"/>
        <v>SUDOESTE</v>
      </c>
      <c r="AA2331" s="358">
        <f t="shared" si="6270"/>
        <v>0.94164989939637822</v>
      </c>
      <c r="AB2331" s="359">
        <f t="shared" si="6284"/>
        <v>70.330507423321279</v>
      </c>
      <c r="AC2331" s="360"/>
    </row>
    <row r="2332" spans="1:29" ht="17.25" customHeight="1" x14ac:dyDescent="0.25">
      <c r="A2332" s="345" t="str">
        <f t="shared" si="6272"/>
        <v>MS 601</v>
      </c>
      <c r="B2332" s="661">
        <f t="shared" si="6096"/>
        <v>24</v>
      </c>
      <c r="C2332" s="661" t="str">
        <f t="shared" si="6097"/>
        <v>MS 601-24</v>
      </c>
      <c r="D2332" s="346">
        <f t="shared" si="6263"/>
        <v>41460</v>
      </c>
      <c r="E2332" s="347">
        <v>7161712.1812000005</v>
      </c>
      <c r="F2332" s="348">
        <v>665786.19440000004</v>
      </c>
      <c r="G2332" s="348">
        <v>891.39800000000002</v>
      </c>
      <c r="H2332" s="421">
        <f>SQRT((E2332-E2331)^2+(F2332-F2331)^2)*100</f>
        <v>0.98681305483589188</v>
      </c>
      <c r="I2332" s="362">
        <f>SQRT((E2332-$E$2309)^2+(F2332-$F$2309)^2)*100</f>
        <v>4.4141816714813116</v>
      </c>
      <c r="J2332" s="362">
        <f>(G2332-G2331)*100</f>
        <v>-1.0999999999967258</v>
      </c>
      <c r="K2332" s="362">
        <f>(G2332-$G$2309)*100</f>
        <v>-8.399999999994634</v>
      </c>
      <c r="L2332" s="362">
        <f t="shared" si="6285"/>
        <v>0.24670326370897297</v>
      </c>
      <c r="M2332" s="362">
        <f t="shared" si="6277"/>
        <v>0.27499999999918145</v>
      </c>
      <c r="N2332" s="361" t="str">
        <f t="shared" si="6278"/>
        <v>OK</v>
      </c>
      <c r="O2332" s="361" t="str">
        <f t="shared" si="6279"/>
        <v>ATENÇÃO</v>
      </c>
      <c r="P2332" s="361" t="str">
        <f t="shared" si="6280"/>
        <v>COND. MIN.</v>
      </c>
      <c r="Q2332" s="361" t="str">
        <f t="shared" si="6267"/>
        <v>COND. MIN.</v>
      </c>
      <c r="R2332" s="625"/>
      <c r="S2332" s="625"/>
      <c r="T2332" s="625"/>
      <c r="U2332" s="625"/>
      <c r="V2332" s="356">
        <f t="shared" si="6268"/>
        <v>-0.74999993667006493</v>
      </c>
      <c r="W2332" s="356">
        <f t="shared" si="6269"/>
        <v>-4.3499999912455678</v>
      </c>
      <c r="X2332" s="361" t="str">
        <f t="shared" si="6281"/>
        <v>SUL</v>
      </c>
      <c r="Y2332" s="361" t="str">
        <f t="shared" si="6282"/>
        <v>OESTE</v>
      </c>
      <c r="Z2332" s="361" t="str">
        <f t="shared" si="6283"/>
        <v>SUDOESTE</v>
      </c>
      <c r="AA2332" s="358">
        <f t="shared" si="6270"/>
        <v>0.98639455782312913</v>
      </c>
      <c r="AB2332" s="359">
        <f t="shared" si="6284"/>
        <v>80.537898750926573</v>
      </c>
      <c r="AC2332" s="360"/>
    </row>
    <row r="2333" spans="1:29" ht="17.25" customHeight="1" x14ac:dyDescent="0.25">
      <c r="A2333" s="345" t="str">
        <f t="shared" si="6272"/>
        <v>MS 601</v>
      </c>
      <c r="B2333" s="661">
        <f t="shared" si="6096"/>
        <v>25</v>
      </c>
      <c r="C2333" s="661" t="str">
        <f t="shared" si="6097"/>
        <v>MS 601-25</v>
      </c>
      <c r="D2333" s="346">
        <f t="shared" si="6263"/>
        <v>41467</v>
      </c>
      <c r="E2333" s="347">
        <v>7161712.1715000002</v>
      </c>
      <c r="F2333" s="348">
        <v>665786.18530000001</v>
      </c>
      <c r="G2333" s="348">
        <v>891.39499999999998</v>
      </c>
      <c r="H2333" s="421">
        <f>SQRT((E2333-E2332)^2+(F2333-F2332)^2)*100</f>
        <v>1.3300376160141354</v>
      </c>
      <c r="I2333" s="362">
        <f t="shared" si="6274"/>
        <v>5.5340762385902282</v>
      </c>
      <c r="J2333" s="362">
        <f>(G2333-G2332)*100</f>
        <v>-0.30000000000427463</v>
      </c>
      <c r="K2333" s="362">
        <f t="shared" si="6276"/>
        <v>-8.6999999999989086</v>
      </c>
      <c r="L2333" s="362">
        <f t="shared" si="6285"/>
        <v>0.19000537371630505</v>
      </c>
      <c r="M2333" s="362">
        <f t="shared" si="6277"/>
        <v>4.2857142857753515E-2</v>
      </c>
      <c r="N2333" s="361" t="str">
        <f t="shared" si="6278"/>
        <v>OK</v>
      </c>
      <c r="O2333" s="361" t="str">
        <f t="shared" si="6279"/>
        <v>OK</v>
      </c>
      <c r="P2333" s="361" t="str">
        <f t="shared" si="6280"/>
        <v>COND. MIN.</v>
      </c>
      <c r="Q2333" s="361" t="str">
        <f t="shared" si="6267"/>
        <v>COND. MIN.</v>
      </c>
      <c r="R2333" s="625"/>
      <c r="S2333" s="625"/>
      <c r="T2333" s="625"/>
      <c r="U2333" s="625"/>
      <c r="V2333" s="356">
        <f t="shared" si="6268"/>
        <v>-1.7199999652802944</v>
      </c>
      <c r="W2333" s="356">
        <f t="shared" si="6269"/>
        <v>-5.2599999937228858</v>
      </c>
      <c r="X2333" s="361" t="str">
        <f t="shared" si="6281"/>
        <v>SUL</v>
      </c>
      <c r="Y2333" s="361" t="str">
        <f t="shared" si="6282"/>
        <v>OESTE</v>
      </c>
      <c r="Z2333" s="361" t="str">
        <f t="shared" si="6283"/>
        <v>SUDOESTE</v>
      </c>
      <c r="AA2333" s="358">
        <f t="shared" si="6270"/>
        <v>0.95117540687160929</v>
      </c>
      <c r="AB2333" s="359">
        <f t="shared" si="6284"/>
        <v>72.022056930000886</v>
      </c>
      <c r="AC2333" s="360"/>
    </row>
    <row r="2334" spans="1:29" ht="17.25" customHeight="1" x14ac:dyDescent="0.25">
      <c r="A2334" s="345" t="str">
        <f t="shared" si="6272"/>
        <v>MS 601</v>
      </c>
      <c r="B2334" s="661">
        <f t="shared" si="6096"/>
        <v>26</v>
      </c>
      <c r="C2334" s="661" t="str">
        <f t="shared" si="6097"/>
        <v>MS 601-26</v>
      </c>
      <c r="D2334" s="346">
        <f t="shared" si="6263"/>
        <v>41477</v>
      </c>
      <c r="E2334" s="347">
        <v>7161712.1913999999</v>
      </c>
      <c r="F2334" s="348">
        <v>665786.15489999996</v>
      </c>
      <c r="G2334" s="348">
        <v>891.35699999999997</v>
      </c>
      <c r="H2334" s="421">
        <f t="shared" si="6273"/>
        <v>3.6334143609322056</v>
      </c>
      <c r="I2334" s="362">
        <f t="shared" si="6274"/>
        <v>8.3043904037262113</v>
      </c>
      <c r="J2334" s="362">
        <f t="shared" si="6275"/>
        <v>-3.8000000000010914</v>
      </c>
      <c r="K2334" s="362">
        <f t="shared" si="6276"/>
        <v>-12.5</v>
      </c>
      <c r="L2334" s="362">
        <f t="shared" si="6285"/>
        <v>0.36334143609322056</v>
      </c>
      <c r="M2334" s="362">
        <f t="shared" si="6277"/>
        <v>0.38000000000010914</v>
      </c>
      <c r="N2334" s="361" t="str">
        <f t="shared" si="6278"/>
        <v>ATENÇÃO</v>
      </c>
      <c r="O2334" s="361" t="str">
        <f t="shared" si="6279"/>
        <v>ATENÇÃO</v>
      </c>
      <c r="P2334" s="361" t="str">
        <f t="shared" si="6280"/>
        <v>COND. MIN.</v>
      </c>
      <c r="Q2334" s="361" t="str">
        <f t="shared" si="6267"/>
        <v>COND. MIN.</v>
      </c>
      <c r="R2334" s="625"/>
      <c r="S2334" s="625"/>
      <c r="T2334" s="625"/>
      <c r="U2334" s="625"/>
      <c r="V2334" s="356">
        <f t="shared" si="6268"/>
        <v>0.27000000700354576</v>
      </c>
      <c r="W2334" s="356">
        <f t="shared" si="6269"/>
        <v>-8.2999999984167516</v>
      </c>
      <c r="X2334" s="361" t="str">
        <f t="shared" si="6281"/>
        <v>NORTE</v>
      </c>
      <c r="Y2334" s="361" t="str">
        <f t="shared" si="6282"/>
        <v>OESTE</v>
      </c>
      <c r="Z2334" s="361" t="str">
        <f t="shared" si="6283"/>
        <v>NOROESTE</v>
      </c>
      <c r="AA2334" s="358">
        <f t="shared" si="6270"/>
        <v>1</v>
      </c>
      <c r="AB2334" s="359">
        <f t="shared" si="6284"/>
        <v>90</v>
      </c>
      <c r="AC2334" s="360"/>
    </row>
    <row r="2335" spans="1:29" ht="18" customHeight="1" x14ac:dyDescent="0.25">
      <c r="A2335" s="345" t="str">
        <f t="shared" si="6272"/>
        <v>MS 601</v>
      </c>
      <c r="B2335" s="661">
        <f t="shared" si="6096"/>
        <v>27</v>
      </c>
      <c r="C2335" s="661" t="str">
        <f t="shared" si="6097"/>
        <v>MS 601-27</v>
      </c>
      <c r="D2335" s="346">
        <f t="shared" si="6263"/>
        <v>41481</v>
      </c>
      <c r="E2335" s="347">
        <v>7161712.1815999998</v>
      </c>
      <c r="F2335" s="348">
        <v>665786.14619999996</v>
      </c>
      <c r="G2335" s="348">
        <v>891.34699999999998</v>
      </c>
      <c r="H2335" s="421">
        <f>SQRT((E2335-E2334)^2+(F2335-F2334)^2)*100</f>
        <v>1.3104579443025275</v>
      </c>
      <c r="I2335" s="362">
        <f>SQRT((E2335-$E$2309)^2+(F2335-$F$2309)^2)*100</f>
        <v>9.1974452968263201</v>
      </c>
      <c r="J2335" s="362">
        <f t="shared" si="6275"/>
        <v>-0.99999999999909051</v>
      </c>
      <c r="K2335" s="362">
        <f t="shared" si="6276"/>
        <v>-13.499999999999091</v>
      </c>
      <c r="L2335" s="362">
        <f>H2335/(D2335-D2334)</f>
        <v>0.32761448607563187</v>
      </c>
      <c r="M2335" s="362">
        <f>ABS(J2335/(D2335-D2334))</f>
        <v>0.24999999999977263</v>
      </c>
      <c r="N2335" s="361" t="str">
        <f t="shared" si="6278"/>
        <v>ATENÇÃO</v>
      </c>
      <c r="O2335" s="361" t="str">
        <f t="shared" si="6279"/>
        <v>OK</v>
      </c>
      <c r="P2335" s="361" t="str">
        <f t="shared" si="6280"/>
        <v>COND. MIN.</v>
      </c>
      <c r="Q2335" s="361" t="str">
        <f t="shared" si="6267"/>
        <v>COND. MIN.</v>
      </c>
      <c r="R2335" s="625"/>
      <c r="S2335" s="625"/>
      <c r="T2335" s="625"/>
      <c r="U2335" s="625"/>
      <c r="V2335" s="356">
        <f t="shared" si="6268"/>
        <v>-0.71000000461935997</v>
      </c>
      <c r="W2335" s="356">
        <f t="shared" si="6269"/>
        <v>-9.1699999989941716</v>
      </c>
      <c r="X2335" s="361" t="str">
        <f t="shared" si="6281"/>
        <v>SUL</v>
      </c>
      <c r="Y2335" s="361" t="str">
        <f t="shared" si="6282"/>
        <v>OESTE</v>
      </c>
      <c r="Z2335" s="361" t="str">
        <f t="shared" si="6283"/>
        <v>SUDOESTE</v>
      </c>
      <c r="AA2335" s="358">
        <f t="shared" si="6270"/>
        <v>0.99673913043478268</v>
      </c>
      <c r="AB2335" s="359">
        <f t="shared" si="6284"/>
        <v>85.371690112485211</v>
      </c>
      <c r="AC2335" s="360"/>
    </row>
    <row r="2336" spans="1:29" ht="17.25" customHeight="1" x14ac:dyDescent="0.25">
      <c r="A2336" s="345" t="str">
        <f t="shared" si="6272"/>
        <v>MS 601</v>
      </c>
      <c r="B2336" s="661">
        <f t="shared" si="6096"/>
        <v>28</v>
      </c>
      <c r="C2336" s="661" t="str">
        <f t="shared" si="6097"/>
        <v>MS 601-28</v>
      </c>
      <c r="D2336" s="346">
        <f t="shared" si="6263"/>
        <v>41488</v>
      </c>
      <c r="E2336" s="347">
        <v>7161712.1568</v>
      </c>
      <c r="F2336" s="348">
        <v>665786.15789999999</v>
      </c>
      <c r="G2336" s="348">
        <v>891.30100000000004</v>
      </c>
      <c r="H2336" s="421">
        <f>SQRT((E2336-E2335)^2+(F2336-F2335)^2)*100</f>
        <v>2.7421341868708473</v>
      </c>
      <c r="I2336" s="362">
        <f t="shared" si="6274"/>
        <v>8.612554779080611</v>
      </c>
      <c r="J2336" s="362">
        <f t="shared" si="6275"/>
        <v>-4.5999999999935426</v>
      </c>
      <c r="K2336" s="362">
        <f t="shared" si="6276"/>
        <v>-18.099999999992633</v>
      </c>
      <c r="L2336" s="362">
        <f>H2336/(D2336-D2335)</f>
        <v>0.39173345526726389</v>
      </c>
      <c r="M2336" s="362">
        <f>ABS(J2336/(D2336-D2335))</f>
        <v>0.65714285714193466</v>
      </c>
      <c r="N2336" s="361" t="str">
        <f t="shared" si="6278"/>
        <v>ATENÇÃO</v>
      </c>
      <c r="O2336" s="361" t="str">
        <f t="shared" si="6279"/>
        <v>ATENÇÃO</v>
      </c>
      <c r="P2336" s="361" t="str">
        <f t="shared" si="6280"/>
        <v>COND. MIN.</v>
      </c>
      <c r="Q2336" s="361" t="str">
        <f t="shared" si="6267"/>
        <v>COND. MIN.</v>
      </c>
      <c r="R2336" s="625"/>
      <c r="S2336" s="625"/>
      <c r="T2336" s="625"/>
      <c r="U2336" s="625"/>
      <c r="V2336" s="356">
        <f t="shared" si="6268"/>
        <v>-3.189999982714653</v>
      </c>
      <c r="W2336" s="356">
        <f t="shared" si="6269"/>
        <v>-7.9999999958090484</v>
      </c>
      <c r="X2336" s="361" t="str">
        <f t="shared" si="6281"/>
        <v>SUL</v>
      </c>
      <c r="Y2336" s="361" t="str">
        <f t="shared" si="6282"/>
        <v>OESTE</v>
      </c>
      <c r="Z2336" s="361" t="str">
        <f t="shared" si="6283"/>
        <v>SUDOESTE</v>
      </c>
      <c r="AA2336" s="358">
        <f t="shared" si="6270"/>
        <v>0.92915214866434381</v>
      </c>
      <c r="AB2336" s="359">
        <f t="shared" si="6284"/>
        <v>68.303033864529183</v>
      </c>
      <c r="AC2336" s="360"/>
    </row>
    <row r="2337" spans="1:29" ht="17.25" customHeight="1" x14ac:dyDescent="0.25">
      <c r="A2337" s="345" t="str">
        <f t="shared" si="6272"/>
        <v>MS 601</v>
      </c>
      <c r="B2337" s="661">
        <f t="shared" si="6096"/>
        <v>29</v>
      </c>
      <c r="C2337" s="661" t="str">
        <f t="shared" si="6097"/>
        <v>MS 601-29</v>
      </c>
      <c r="D2337" s="346">
        <f t="shared" si="6263"/>
        <v>41495</v>
      </c>
      <c r="E2337" s="347">
        <v>7161712.1655999999</v>
      </c>
      <c r="F2337" s="348">
        <v>665786.14439999999</v>
      </c>
      <c r="G2337" s="348">
        <v>891.34900000000005</v>
      </c>
      <c r="H2337" s="421">
        <f t="shared" si="6273"/>
        <v>1.6114899912376506</v>
      </c>
      <c r="I2337" s="362">
        <f t="shared" si="6274"/>
        <v>9.631126614552544</v>
      </c>
      <c r="J2337" s="362">
        <f t="shared" si="6275"/>
        <v>4.8000000000001819</v>
      </c>
      <c r="K2337" s="362">
        <f t="shared" si="6276"/>
        <v>-13.299999999992451</v>
      </c>
      <c r="L2337" s="362">
        <f t="shared" si="6285"/>
        <v>0.23021285589109294</v>
      </c>
      <c r="M2337" s="362">
        <f t="shared" si="6277"/>
        <v>0.6857142857143117</v>
      </c>
      <c r="N2337" s="361" t="str">
        <f t="shared" si="6278"/>
        <v>OK</v>
      </c>
      <c r="O2337" s="361" t="str">
        <f t="shared" si="6279"/>
        <v>ATENÇÃO</v>
      </c>
      <c r="P2337" s="361" t="str">
        <f t="shared" si="6280"/>
        <v>COND. MIN.</v>
      </c>
      <c r="Q2337" s="361" t="str">
        <f t="shared" si="6267"/>
        <v>COND. MIN.</v>
      </c>
      <c r="R2337" s="625"/>
      <c r="S2337" s="625"/>
      <c r="T2337" s="625"/>
      <c r="U2337" s="625"/>
      <c r="V2337" s="356">
        <f t="shared" si="6268"/>
        <v>-2.3099999874830246</v>
      </c>
      <c r="W2337" s="356">
        <f t="shared" si="6269"/>
        <v>-9.3499999959021807</v>
      </c>
      <c r="X2337" s="361" t="str">
        <f t="shared" si="6281"/>
        <v>SUL</v>
      </c>
      <c r="Y2337" s="361" t="str">
        <f t="shared" si="6282"/>
        <v>OESTE</v>
      </c>
      <c r="Z2337" s="361" t="str">
        <f t="shared" si="6283"/>
        <v>SUDOESTE</v>
      </c>
      <c r="AA2337" s="358">
        <f t="shared" si="6270"/>
        <v>0.97092419522326057</v>
      </c>
      <c r="AB2337" s="359">
        <f t="shared" si="6284"/>
        <v>76.149627762739669</v>
      </c>
      <c r="AC2337" s="360"/>
    </row>
    <row r="2338" spans="1:29" ht="17.25" customHeight="1" x14ac:dyDescent="0.25">
      <c r="A2338" s="345" t="str">
        <f t="shared" si="6272"/>
        <v>MS 601</v>
      </c>
      <c r="B2338" s="661">
        <f t="shared" si="6096"/>
        <v>30</v>
      </c>
      <c r="C2338" s="661" t="str">
        <f t="shared" si="6097"/>
        <v>MS 601-30</v>
      </c>
      <c r="D2338" s="346">
        <f t="shared" si="6263"/>
        <v>41502</v>
      </c>
      <c r="E2338" s="347">
        <v>7161712.1649000002</v>
      </c>
      <c r="F2338" s="348">
        <v>665786.15379999997</v>
      </c>
      <c r="G2338" s="348">
        <v>891.33699999999999</v>
      </c>
      <c r="H2338" s="421">
        <f t="shared" si="6273"/>
        <v>0.94260277571419948</v>
      </c>
      <c r="I2338" s="362">
        <f t="shared" si="6274"/>
        <v>8.7402803033458465</v>
      </c>
      <c r="J2338" s="362">
        <f t="shared" si="6275"/>
        <v>-1.2000000000057298</v>
      </c>
      <c r="K2338" s="362">
        <f t="shared" si="6276"/>
        <v>-14.499999999998181</v>
      </c>
      <c r="L2338" s="362">
        <f t="shared" si="6285"/>
        <v>0.13465753938774278</v>
      </c>
      <c r="M2338" s="362">
        <f t="shared" si="6277"/>
        <v>0.17142857142938997</v>
      </c>
      <c r="N2338" s="361" t="str">
        <f t="shared" si="6278"/>
        <v>OK</v>
      </c>
      <c r="O2338" s="361" t="str">
        <f t="shared" si="6279"/>
        <v>OK</v>
      </c>
      <c r="P2338" s="361" t="str">
        <f t="shared" si="6280"/>
        <v>COND. MIN.</v>
      </c>
      <c r="Q2338" s="361" t="str">
        <f t="shared" si="6267"/>
        <v>COND. MIN.</v>
      </c>
      <c r="R2338" s="625"/>
      <c r="S2338" s="625"/>
      <c r="T2338" s="625"/>
      <c r="U2338" s="625"/>
      <c r="V2338" s="356">
        <f t="shared" si="6268"/>
        <v>-2.3799999617040157</v>
      </c>
      <c r="W2338" s="356">
        <f t="shared" si="6269"/>
        <v>-8.4099999978207052</v>
      </c>
      <c r="X2338" s="361" t="str">
        <f t="shared" si="6281"/>
        <v>SUL</v>
      </c>
      <c r="Y2338" s="361" t="str">
        <f t="shared" si="6282"/>
        <v>OESTE</v>
      </c>
      <c r="Z2338" s="361" t="str">
        <f t="shared" si="6283"/>
        <v>SUDOESTE</v>
      </c>
      <c r="AA2338" s="358">
        <f t="shared" si="6270"/>
        <v>0.96224256292906174</v>
      </c>
      <c r="AB2338" s="359">
        <f t="shared" si="6284"/>
        <v>74.205170949611272</v>
      </c>
      <c r="AC2338" s="360"/>
    </row>
    <row r="2339" spans="1:29" ht="17.25" customHeight="1" x14ac:dyDescent="0.25">
      <c r="A2339" s="345" t="str">
        <f t="shared" si="6272"/>
        <v>MS 601</v>
      </c>
      <c r="B2339" s="661">
        <f t="shared" si="6096"/>
        <v>31</v>
      </c>
      <c r="C2339" s="661" t="str">
        <f t="shared" si="6097"/>
        <v>MS 601-31</v>
      </c>
      <c r="D2339" s="346">
        <f t="shared" si="6263"/>
        <v>41509</v>
      </c>
      <c r="E2339" s="347">
        <v>7161712.1635999996</v>
      </c>
      <c r="F2339" s="348">
        <v>665786.13800000004</v>
      </c>
      <c r="G2339" s="348">
        <v>891.34299999999996</v>
      </c>
      <c r="H2339" s="421">
        <f t="shared" si="6273"/>
        <v>1.5853390788284356</v>
      </c>
      <c r="I2339" s="362">
        <f t="shared" si="6274"/>
        <v>10.300495130304405</v>
      </c>
      <c r="J2339" s="362">
        <f t="shared" si="6275"/>
        <v>0.59999999999718057</v>
      </c>
      <c r="K2339" s="362">
        <f t="shared" si="6276"/>
        <v>-13.900000000001</v>
      </c>
      <c r="L2339" s="362">
        <f t="shared" si="6285"/>
        <v>0.22647701126120509</v>
      </c>
      <c r="M2339" s="362">
        <f t="shared" si="6277"/>
        <v>8.571428571388294E-2</v>
      </c>
      <c r="N2339" s="361" t="str">
        <f t="shared" si="6278"/>
        <v>OK</v>
      </c>
      <c r="O2339" s="361" t="str">
        <f t="shared" si="6279"/>
        <v>OK</v>
      </c>
      <c r="P2339" s="361" t="str">
        <f t="shared" si="6280"/>
        <v>COND. MIN.</v>
      </c>
      <c r="Q2339" s="361" t="str">
        <f t="shared" si="6267"/>
        <v>COND. MIN.</v>
      </c>
      <c r="R2339" s="625"/>
      <c r="S2339" s="625"/>
      <c r="T2339" s="625"/>
      <c r="U2339" s="625"/>
      <c r="V2339" s="356">
        <f t="shared" si="6268"/>
        <v>-2.5100000202655792</v>
      </c>
      <c r="W2339" s="356">
        <f t="shared" si="6269"/>
        <v>-9.989999991375953</v>
      </c>
      <c r="X2339" s="361" t="str">
        <f t="shared" si="6281"/>
        <v>SUL</v>
      </c>
      <c r="Y2339" s="361" t="str">
        <f t="shared" si="6282"/>
        <v>OESTE</v>
      </c>
      <c r="Z2339" s="361" t="str">
        <f t="shared" si="6283"/>
        <v>SUDOESTE</v>
      </c>
      <c r="AA2339" s="358">
        <f t="shared" si="6270"/>
        <v>0.96990291262135919</v>
      </c>
      <c r="AB2339" s="359">
        <f t="shared" si="6284"/>
        <v>75.907268575673001</v>
      </c>
      <c r="AC2339" s="360"/>
    </row>
    <row r="2340" spans="1:29" ht="17.25" customHeight="1" x14ac:dyDescent="0.25">
      <c r="A2340" s="345" t="str">
        <f t="shared" si="6272"/>
        <v>MS 601</v>
      </c>
      <c r="B2340" s="661">
        <f t="shared" si="6096"/>
        <v>32</v>
      </c>
      <c r="C2340" s="661" t="str">
        <f t="shared" si="6097"/>
        <v>MS 601-32</v>
      </c>
      <c r="D2340" s="346">
        <f t="shared" si="6263"/>
        <v>41516</v>
      </c>
      <c r="E2340" s="347">
        <v>7161712.1643000003</v>
      </c>
      <c r="F2340" s="348">
        <v>665786.13910000003</v>
      </c>
      <c r="G2340" s="348">
        <v>891.33399999999995</v>
      </c>
      <c r="H2340" s="421">
        <f t="shared" si="6273"/>
        <v>0.13038408376151256</v>
      </c>
      <c r="I2340" s="362">
        <f t="shared" si="6274"/>
        <v>10.176836424526972</v>
      </c>
      <c r="J2340" s="362">
        <f t="shared" si="6275"/>
        <v>-0.90000000000145519</v>
      </c>
      <c r="K2340" s="362">
        <f t="shared" si="6276"/>
        <v>-14.800000000002456</v>
      </c>
      <c r="L2340" s="362">
        <f t="shared" si="6285"/>
        <v>1.8626297680216081E-2</v>
      </c>
      <c r="M2340" s="362">
        <f t="shared" si="6277"/>
        <v>0.12857142857163645</v>
      </c>
      <c r="N2340" s="361" t="str">
        <f t="shared" si="6278"/>
        <v>OK</v>
      </c>
      <c r="O2340" s="361" t="str">
        <f t="shared" si="6279"/>
        <v>OK</v>
      </c>
      <c r="P2340" s="361" t="str">
        <f t="shared" si="6280"/>
        <v>COND. MIN.</v>
      </c>
      <c r="Q2340" s="361" t="str">
        <f t="shared" si="6267"/>
        <v>COND. MIN.</v>
      </c>
      <c r="R2340" s="625"/>
      <c r="S2340" s="625"/>
      <c r="T2340" s="625"/>
      <c r="U2340" s="625"/>
      <c r="V2340" s="356">
        <f t="shared" si="6268"/>
        <v>-2.4399999529123306</v>
      </c>
      <c r="W2340" s="356">
        <f t="shared" si="6269"/>
        <v>-9.8799999919719994</v>
      </c>
      <c r="X2340" s="361" t="str">
        <f t="shared" si="6281"/>
        <v>SUL</v>
      </c>
      <c r="Y2340" s="361" t="str">
        <f t="shared" si="6282"/>
        <v>OESTE</v>
      </c>
      <c r="Z2340" s="361" t="str">
        <f t="shared" si="6283"/>
        <v>SUDOESTE</v>
      </c>
      <c r="AA2340" s="358">
        <f t="shared" si="6270"/>
        <v>0.97053045186640485</v>
      </c>
      <c r="AB2340" s="359">
        <f t="shared" si="6284"/>
        <v>76.05570003452172</v>
      </c>
      <c r="AC2340" s="360"/>
    </row>
    <row r="2341" spans="1:29" ht="17.25" customHeight="1" x14ac:dyDescent="0.25">
      <c r="A2341" s="345" t="str">
        <f t="shared" si="6272"/>
        <v>MS 601</v>
      </c>
      <c r="B2341" s="661">
        <f t="shared" si="6096"/>
        <v>33</v>
      </c>
      <c r="C2341" s="661" t="str">
        <f t="shared" si="6097"/>
        <v>MS 601-33</v>
      </c>
      <c r="D2341" s="346">
        <f t="shared" ref="D2341:D2365" si="6286">D38</f>
        <v>41523</v>
      </c>
      <c r="E2341" s="347">
        <v>7161712.1632000003</v>
      </c>
      <c r="F2341" s="348">
        <v>665786.13580000005</v>
      </c>
      <c r="G2341" s="348">
        <v>891.35699999999997</v>
      </c>
      <c r="H2341" s="421">
        <f t="shared" si="6273"/>
        <v>0.34785054073365734</v>
      </c>
      <c r="I2341" s="362">
        <f t="shared" si="6274"/>
        <v>10.523621028731862</v>
      </c>
      <c r="J2341" s="362">
        <f t="shared" si="6275"/>
        <v>2.3000000000024556</v>
      </c>
      <c r="K2341" s="362">
        <f t="shared" si="6276"/>
        <v>-12.5</v>
      </c>
      <c r="L2341" s="362">
        <f t="shared" si="6285"/>
        <v>4.9692934390522477E-2</v>
      </c>
      <c r="M2341" s="362">
        <f t="shared" si="6277"/>
        <v>0.3285714285717794</v>
      </c>
      <c r="N2341" s="361" t="str">
        <f t="shared" si="6278"/>
        <v>OK</v>
      </c>
      <c r="O2341" s="361" t="str">
        <f t="shared" si="6279"/>
        <v>ATENÇÃO</v>
      </c>
      <c r="P2341" s="361" t="str">
        <f t="shared" si="6280"/>
        <v>COND. MIN.</v>
      </c>
      <c r="Q2341" s="361" t="str">
        <f t="shared" si="6267"/>
        <v>COND. MIN.</v>
      </c>
      <c r="R2341" s="625"/>
      <c r="S2341" s="625"/>
      <c r="T2341" s="625"/>
      <c r="U2341" s="625"/>
      <c r="V2341" s="356">
        <f t="shared" si="6268"/>
        <v>-2.5499999523162842</v>
      </c>
      <c r="W2341" s="356">
        <f t="shared" si="6269"/>
        <v>-10.20999999018386</v>
      </c>
      <c r="X2341" s="361" t="str">
        <f t="shared" si="6281"/>
        <v>SUL</v>
      </c>
      <c r="Y2341" s="361" t="str">
        <f t="shared" si="6282"/>
        <v>OESTE</v>
      </c>
      <c r="Z2341" s="361" t="str">
        <f t="shared" si="6283"/>
        <v>SUDOESTE</v>
      </c>
      <c r="AA2341" s="358">
        <f t="shared" si="6270"/>
        <v>0.97053231939163509</v>
      </c>
      <c r="AB2341" s="359">
        <f t="shared" si="6284"/>
        <v>76.056144069900611</v>
      </c>
      <c r="AC2341" s="360"/>
    </row>
    <row r="2342" spans="1:29" ht="17.25" customHeight="1" x14ac:dyDescent="0.25">
      <c r="A2342" s="345" t="str">
        <f t="shared" si="6272"/>
        <v>MS 601</v>
      </c>
      <c r="B2342" s="661">
        <f t="shared" si="6096"/>
        <v>34</v>
      </c>
      <c r="C2342" s="661" t="str">
        <f t="shared" si="6097"/>
        <v>MS 601-34</v>
      </c>
      <c r="D2342" s="346">
        <f t="shared" si="6286"/>
        <v>41530</v>
      </c>
      <c r="E2342" s="347">
        <v>7161712.1573000001</v>
      </c>
      <c r="F2342" s="348">
        <v>665786.13430000003</v>
      </c>
      <c r="G2342" s="348">
        <v>891.32399999999996</v>
      </c>
      <c r="H2342" s="421">
        <f t="shared" si="6273"/>
        <v>0.6087692720484319</v>
      </c>
      <c r="I2342" s="362">
        <f t="shared" si="6274"/>
        <v>10.825396051120013</v>
      </c>
      <c r="J2342" s="362">
        <f t="shared" si="6275"/>
        <v>-3.3000000000015461</v>
      </c>
      <c r="K2342" s="362">
        <f t="shared" si="6276"/>
        <v>-15.800000000001546</v>
      </c>
      <c r="L2342" s="362">
        <f t="shared" si="6285"/>
        <v>8.6967038864061694E-2</v>
      </c>
      <c r="M2342" s="362">
        <f t="shared" si="6277"/>
        <v>0.4714285714287923</v>
      </c>
      <c r="N2342" s="361" t="str">
        <f t="shared" si="6278"/>
        <v>OK</v>
      </c>
      <c r="O2342" s="361" t="str">
        <f t="shared" si="6279"/>
        <v>ATENÇÃO</v>
      </c>
      <c r="P2342" s="361" t="str">
        <f t="shared" si="6280"/>
        <v>COND. MIN.</v>
      </c>
      <c r="Q2342" s="361" t="str">
        <f t="shared" ref="Q2342:Q2373" si="6287">IF(M2342&lt;=2,"COND. MIN.",IF(AND(2&lt;M2342, M2342&lt;=4),"ATENÇÃO",IF(AND(4&lt;M2342, M2342&lt;=10),"ALERTA","INTERVENÇÃO")))</f>
        <v>COND. MIN.</v>
      </c>
      <c r="R2342" s="625"/>
      <c r="S2342" s="625"/>
      <c r="T2342" s="625"/>
      <c r="U2342" s="625"/>
      <c r="V2342" s="356">
        <f t="shared" ref="V2342:V2373" si="6288">(E2342-$E$2309)*100</f>
        <v>-3.1399999745190144</v>
      </c>
      <c r="W2342" s="356">
        <f t="shared" ref="W2342:W2373" si="6289">(F2342-$F$2309)*100</f>
        <v>-10.359999991487712</v>
      </c>
      <c r="X2342" s="361" t="str">
        <f t="shared" si="6281"/>
        <v>SUL</v>
      </c>
      <c r="Y2342" s="361" t="str">
        <f t="shared" si="6282"/>
        <v>OESTE</v>
      </c>
      <c r="Z2342" s="361" t="str">
        <f t="shared" si="6283"/>
        <v>SUDOESTE</v>
      </c>
      <c r="AA2342" s="358">
        <f t="shared" ref="AA2342:AA2373" si="6290">ABS(ROUND(W2342,2)/ROUND(I2342,2))</f>
        <v>0.95660203139427513</v>
      </c>
      <c r="AB2342" s="359">
        <f t="shared" si="6284"/>
        <v>73.05835396394103</v>
      </c>
      <c r="AC2342" s="360"/>
    </row>
    <row r="2343" spans="1:29" ht="17.25" customHeight="1" x14ac:dyDescent="0.25">
      <c r="A2343" s="345" t="str">
        <f t="shared" si="6272"/>
        <v>MS 601</v>
      </c>
      <c r="B2343" s="661">
        <f t="shared" si="6096"/>
        <v>35</v>
      </c>
      <c r="C2343" s="661" t="str">
        <f t="shared" si="6097"/>
        <v>MS 601-35</v>
      </c>
      <c r="D2343" s="346">
        <f t="shared" si="6286"/>
        <v>41537</v>
      </c>
      <c r="E2343" s="347">
        <v>7161712.1564999996</v>
      </c>
      <c r="F2343" s="348">
        <v>665786.13150000002</v>
      </c>
      <c r="G2343" s="348">
        <v>891.32100000000003</v>
      </c>
      <c r="H2343" s="421">
        <f t="shared" si="6273"/>
        <v>0.29120441100177868</v>
      </c>
      <c r="I2343" s="362">
        <f t="shared" si="6274"/>
        <v>11.116564218066413</v>
      </c>
      <c r="J2343" s="362">
        <f t="shared" si="6275"/>
        <v>-0.29999999999290594</v>
      </c>
      <c r="K2343" s="362">
        <f t="shared" si="6276"/>
        <v>-16.099999999994452</v>
      </c>
      <c r="L2343" s="362">
        <f t="shared" si="6285"/>
        <v>4.1600630143111238E-2</v>
      </c>
      <c r="M2343" s="362">
        <f t="shared" si="6277"/>
        <v>4.2857142856129418E-2</v>
      </c>
      <c r="N2343" s="361" t="str">
        <f t="shared" si="6278"/>
        <v>OK</v>
      </c>
      <c r="O2343" s="361" t="str">
        <f t="shared" si="6279"/>
        <v>OK</v>
      </c>
      <c r="P2343" s="361" t="str">
        <f t="shared" si="6280"/>
        <v>COND. MIN.</v>
      </c>
      <c r="Q2343" s="361" t="str">
        <f t="shared" si="6287"/>
        <v>COND. MIN.</v>
      </c>
      <c r="R2343" s="625"/>
      <c r="S2343" s="625"/>
      <c r="T2343" s="625"/>
      <c r="U2343" s="625"/>
      <c r="V2343" s="356">
        <f t="shared" si="6288"/>
        <v>-3.2200000248849392</v>
      </c>
      <c r="W2343" s="356">
        <f t="shared" si="6289"/>
        <v>-10.639999993145466</v>
      </c>
      <c r="X2343" s="361" t="str">
        <f t="shared" si="6281"/>
        <v>SUL</v>
      </c>
      <c r="Y2343" s="361" t="str">
        <f t="shared" si="6282"/>
        <v>OESTE</v>
      </c>
      <c r="Z2343" s="361" t="str">
        <f t="shared" si="6283"/>
        <v>SUDOESTE</v>
      </c>
      <c r="AA2343" s="358">
        <f t="shared" si="6290"/>
        <v>0.95683453237410088</v>
      </c>
      <c r="AB2343" s="359">
        <f t="shared" si="6284"/>
        <v>73.10412928599257</v>
      </c>
      <c r="AC2343" s="360"/>
    </row>
    <row r="2344" spans="1:29" ht="17.25" customHeight="1" x14ac:dyDescent="0.25">
      <c r="A2344" s="345" t="str">
        <f t="shared" si="6272"/>
        <v>MS 601</v>
      </c>
      <c r="B2344" s="661">
        <f t="shared" si="6096"/>
        <v>36</v>
      </c>
      <c r="C2344" s="661" t="str">
        <f t="shared" si="6097"/>
        <v>MS 601-36</v>
      </c>
      <c r="D2344" s="346">
        <f t="shared" si="6286"/>
        <v>41544</v>
      </c>
      <c r="E2344" s="347">
        <v>7161712.1590999998</v>
      </c>
      <c r="F2344" s="348">
        <v>665786.12639999995</v>
      </c>
      <c r="G2344" s="348">
        <v>891.31899999999996</v>
      </c>
      <c r="H2344" s="421">
        <f t="shared" si="6273"/>
        <v>0.572450888174595</v>
      </c>
      <c r="I2344" s="362">
        <f>SQRT((E2344-$E$2309)^2+(F2344-$F$2309)^2)*100</f>
        <v>11.53620821601344</v>
      </c>
      <c r="J2344" s="362">
        <f t="shared" si="6275"/>
        <v>-0.20000000000663931</v>
      </c>
      <c r="K2344" s="362">
        <f t="shared" si="6276"/>
        <v>-16.300000000001091</v>
      </c>
      <c r="L2344" s="362">
        <f t="shared" si="6285"/>
        <v>8.1778698310656428E-2</v>
      </c>
      <c r="M2344" s="362">
        <f t="shared" si="6277"/>
        <v>2.8571428572377044E-2</v>
      </c>
      <c r="N2344" s="361" t="str">
        <f t="shared" si="6278"/>
        <v>OK</v>
      </c>
      <c r="O2344" s="361" t="str">
        <f t="shared" si="6279"/>
        <v>OK</v>
      </c>
      <c r="P2344" s="361" t="str">
        <f t="shared" si="6280"/>
        <v>COND. MIN.</v>
      </c>
      <c r="Q2344" s="361" t="str">
        <f t="shared" si="6287"/>
        <v>COND. MIN.</v>
      </c>
      <c r="R2344" s="625"/>
      <c r="S2344" s="625"/>
      <c r="T2344" s="625"/>
      <c r="U2344" s="625"/>
      <c r="V2344" s="356">
        <f t="shared" si="6288"/>
        <v>-2.9600000008940697</v>
      </c>
      <c r="W2344" s="356">
        <f t="shared" si="6289"/>
        <v>-11.149999999906868</v>
      </c>
      <c r="X2344" s="361" t="str">
        <f t="shared" si="6281"/>
        <v>SUL</v>
      </c>
      <c r="Y2344" s="361" t="str">
        <f t="shared" si="6282"/>
        <v>OESTE</v>
      </c>
      <c r="Z2344" s="361" t="str">
        <f t="shared" si="6283"/>
        <v>SUDOESTE</v>
      </c>
      <c r="AA2344" s="358">
        <f t="shared" si="6290"/>
        <v>0.96620450606585795</v>
      </c>
      <c r="AB2344" s="359">
        <f t="shared" si="6284"/>
        <v>75.061816893095653</v>
      </c>
      <c r="AC2344" s="360"/>
    </row>
    <row r="2345" spans="1:29" ht="17.25" customHeight="1" x14ac:dyDescent="0.25">
      <c r="A2345" s="345" t="str">
        <f t="shared" si="6272"/>
        <v>MS 601</v>
      </c>
      <c r="B2345" s="661">
        <f t="shared" si="6096"/>
        <v>37</v>
      </c>
      <c r="C2345" s="661" t="str">
        <f t="shared" si="6097"/>
        <v>MS 601-37</v>
      </c>
      <c r="D2345" s="346">
        <f t="shared" si="6286"/>
        <v>41551</v>
      </c>
      <c r="E2345" s="347">
        <v>7161712.1535999998</v>
      </c>
      <c r="F2345" s="348">
        <v>665786.11679999996</v>
      </c>
      <c r="G2345" s="348">
        <v>891.31100000000004</v>
      </c>
      <c r="H2345" s="421">
        <f t="shared" ref="H2345:H2349" si="6291">SQRT((E2345-E2344)^2+(F2345-F2344)^2)*100</f>
        <v>1.1063905254755571</v>
      </c>
      <c r="I2345" s="362">
        <f t="shared" ref="I2345:I2349" si="6292">SQRT((E2345-$E$2309)^2+(F2345-$F$2309)^2)*100</f>
        <v>12.608417821425515</v>
      </c>
      <c r="J2345" s="362">
        <f t="shared" ref="J2345:J2349" si="6293">(G2345-G2344)*100</f>
        <v>-0.79999999999245119</v>
      </c>
      <c r="K2345" s="362">
        <f t="shared" ref="K2345:K2349" si="6294">(G2345-$G$2309)*100</f>
        <v>-17.099999999993543</v>
      </c>
      <c r="L2345" s="362">
        <f t="shared" ref="L2345:L2349" si="6295">H2345/(D2345-D2344)</f>
        <v>0.158055789353651</v>
      </c>
      <c r="M2345" s="362">
        <f t="shared" ref="M2345:M2349" si="6296">ABS(J2345/(D2345-D2344))</f>
        <v>0.11428571428463588</v>
      </c>
      <c r="N2345" s="361" t="str">
        <f t="shared" si="6278"/>
        <v>OK</v>
      </c>
      <c r="O2345" s="361" t="str">
        <f t="shared" si="6279"/>
        <v>OK</v>
      </c>
      <c r="P2345" s="361" t="str">
        <f t="shared" si="6280"/>
        <v>COND. MIN.</v>
      </c>
      <c r="Q2345" s="361" t="str">
        <f t="shared" si="6287"/>
        <v>COND. MIN.</v>
      </c>
      <c r="R2345" s="625"/>
      <c r="S2345" s="625"/>
      <c r="T2345" s="625"/>
      <c r="U2345" s="625"/>
      <c r="V2345" s="356">
        <f t="shared" si="6288"/>
        <v>-3.5099999979138374</v>
      </c>
      <c r="W2345" s="356">
        <f t="shared" si="6289"/>
        <v>-12.109999998938292</v>
      </c>
      <c r="X2345" s="361" t="str">
        <f t="shared" si="6281"/>
        <v>SUL</v>
      </c>
      <c r="Y2345" s="361" t="str">
        <f t="shared" si="6282"/>
        <v>OESTE</v>
      </c>
      <c r="Z2345" s="361" t="str">
        <f t="shared" si="6283"/>
        <v>SUDOESTE</v>
      </c>
      <c r="AA2345" s="358">
        <f t="shared" si="6290"/>
        <v>0.9603489294210944</v>
      </c>
      <c r="AB2345" s="359">
        <f t="shared" si="6284"/>
        <v>73.81134915316818</v>
      </c>
      <c r="AC2345" s="360"/>
    </row>
    <row r="2346" spans="1:29" ht="17.25" customHeight="1" x14ac:dyDescent="0.25">
      <c r="A2346" s="345" t="str">
        <f t="shared" si="6272"/>
        <v>MS 601</v>
      </c>
      <c r="B2346" s="661">
        <f t="shared" si="6096"/>
        <v>38</v>
      </c>
      <c r="C2346" s="661" t="str">
        <f t="shared" si="6097"/>
        <v>MS 601-38</v>
      </c>
      <c r="D2346" s="346">
        <f t="shared" si="6286"/>
        <v>41558</v>
      </c>
      <c r="E2346" s="347">
        <v>7161712.1553999996</v>
      </c>
      <c r="F2346" s="348">
        <v>665786.12289999996</v>
      </c>
      <c r="G2346" s="348">
        <v>891.30899999999997</v>
      </c>
      <c r="H2346" s="355">
        <f t="shared" si="6291"/>
        <v>0.63600313705665867</v>
      </c>
      <c r="I2346" s="356">
        <f t="shared" si="6292"/>
        <v>11.972422484206929</v>
      </c>
      <c r="J2346" s="356">
        <f t="shared" si="6293"/>
        <v>-0.20000000000663931</v>
      </c>
      <c r="K2346" s="356">
        <f t="shared" si="6294"/>
        <v>-17.300000000000182</v>
      </c>
      <c r="L2346" s="356">
        <f t="shared" si="6295"/>
        <v>9.0857591008094096E-2</v>
      </c>
      <c r="M2346" s="356">
        <f t="shared" si="6296"/>
        <v>2.8571428572377044E-2</v>
      </c>
      <c r="N2346" s="361" t="str">
        <f t="shared" si="6278"/>
        <v>OK</v>
      </c>
      <c r="O2346" s="361" t="str">
        <f t="shared" si="6279"/>
        <v>OK</v>
      </c>
      <c r="P2346" s="361" t="str">
        <f t="shared" si="6280"/>
        <v>COND. MIN.</v>
      </c>
      <c r="Q2346" s="361" t="str">
        <f t="shared" si="6287"/>
        <v>COND. MIN.</v>
      </c>
      <c r="R2346" s="625"/>
      <c r="S2346" s="625"/>
      <c r="T2346" s="625"/>
      <c r="U2346" s="625"/>
      <c r="V2346" s="356">
        <f t="shared" si="6288"/>
        <v>-3.3300000242888927</v>
      </c>
      <c r="W2346" s="356">
        <f t="shared" si="6289"/>
        <v>-11.499999999068677</v>
      </c>
      <c r="X2346" s="361" t="str">
        <f t="shared" si="6281"/>
        <v>SUL</v>
      </c>
      <c r="Y2346" s="361" t="str">
        <f t="shared" si="6282"/>
        <v>OESTE</v>
      </c>
      <c r="Z2346" s="361" t="str">
        <f t="shared" si="6283"/>
        <v>SUDOESTE</v>
      </c>
      <c r="AA2346" s="358">
        <f t="shared" si="6290"/>
        <v>0.960735171261487</v>
      </c>
      <c r="AB2346" s="359">
        <f t="shared" si="6284"/>
        <v>73.890915221000824</v>
      </c>
      <c r="AC2346" s="360"/>
    </row>
    <row r="2347" spans="1:29" ht="17.25" customHeight="1" x14ac:dyDescent="0.25">
      <c r="A2347" s="345" t="str">
        <f t="shared" si="6272"/>
        <v>MS 601</v>
      </c>
      <c r="B2347" s="661">
        <f t="shared" si="6096"/>
        <v>39</v>
      </c>
      <c r="C2347" s="661" t="str">
        <f t="shared" si="6097"/>
        <v>MS 601-39</v>
      </c>
      <c r="D2347" s="346">
        <f t="shared" si="6286"/>
        <v>41565</v>
      </c>
      <c r="E2347" s="347">
        <v>7161712.1529999999</v>
      </c>
      <c r="F2347" s="348">
        <v>665786.12300000002</v>
      </c>
      <c r="G2347" s="348">
        <v>891.30899999999997</v>
      </c>
      <c r="H2347" s="355">
        <f t="shared" si="6291"/>
        <v>0.24020820811512808</v>
      </c>
      <c r="I2347" s="356">
        <f t="shared" si="6292"/>
        <v>12.031832767964083</v>
      </c>
      <c r="J2347" s="356">
        <f t="shared" si="6293"/>
        <v>0</v>
      </c>
      <c r="K2347" s="356">
        <f t="shared" si="6294"/>
        <v>-17.300000000000182</v>
      </c>
      <c r="L2347" s="356">
        <f t="shared" si="6295"/>
        <v>3.4315458302161157E-2</v>
      </c>
      <c r="M2347" s="356">
        <f t="shared" si="6296"/>
        <v>0</v>
      </c>
      <c r="N2347" s="361" t="str">
        <f t="shared" si="6278"/>
        <v>OK</v>
      </c>
      <c r="O2347" s="361" t="str">
        <f t="shared" si="6279"/>
        <v>OK</v>
      </c>
      <c r="P2347" s="361" t="str">
        <f t="shared" si="6280"/>
        <v>COND. MIN.</v>
      </c>
      <c r="Q2347" s="361" t="str">
        <f t="shared" si="6287"/>
        <v>COND. MIN.</v>
      </c>
      <c r="R2347" s="625"/>
      <c r="S2347" s="625"/>
      <c r="T2347" s="625"/>
      <c r="U2347" s="625"/>
      <c r="V2347" s="356">
        <f t="shared" si="6288"/>
        <v>-3.5699999891221523</v>
      </c>
      <c r="W2347" s="356">
        <f t="shared" si="6289"/>
        <v>-11.489999992772937</v>
      </c>
      <c r="X2347" s="361" t="str">
        <f t="shared" si="6281"/>
        <v>SUL</v>
      </c>
      <c r="Y2347" s="361" t="str">
        <f t="shared" si="6282"/>
        <v>OESTE</v>
      </c>
      <c r="Z2347" s="361" t="str">
        <f t="shared" si="6283"/>
        <v>SUDOESTE</v>
      </c>
      <c r="AA2347" s="358">
        <f t="shared" si="6290"/>
        <v>0.95511221945137159</v>
      </c>
      <c r="AB2347" s="359">
        <f t="shared" si="6284"/>
        <v>72.76783769978087</v>
      </c>
      <c r="AC2347" s="360"/>
    </row>
    <row r="2348" spans="1:29" ht="17.25" customHeight="1" x14ac:dyDescent="0.25">
      <c r="A2348" s="345" t="str">
        <f t="shared" si="6272"/>
        <v>MS 601</v>
      </c>
      <c r="B2348" s="661">
        <f t="shared" si="6096"/>
        <v>40</v>
      </c>
      <c r="C2348" s="661" t="str">
        <f t="shared" si="6097"/>
        <v>MS 601-40</v>
      </c>
      <c r="D2348" s="346">
        <f t="shared" si="6286"/>
        <v>41572</v>
      </c>
      <c r="E2348" s="347">
        <v>7161712.1485000001</v>
      </c>
      <c r="F2348" s="348">
        <v>665786.11829999997</v>
      </c>
      <c r="G2348" s="348">
        <v>891.30600000000004</v>
      </c>
      <c r="H2348" s="355">
        <f t="shared" si="6291"/>
        <v>0.65069192951461718</v>
      </c>
      <c r="I2348" s="356">
        <f t="shared" si="6292"/>
        <v>12.617527479669342</v>
      </c>
      <c r="J2348" s="356">
        <f t="shared" si="6293"/>
        <v>-0.29999999999290594</v>
      </c>
      <c r="K2348" s="356">
        <f t="shared" si="6294"/>
        <v>-17.599999999993088</v>
      </c>
      <c r="L2348" s="356">
        <f t="shared" si="6295"/>
        <v>9.2955989930659594E-2</v>
      </c>
      <c r="M2348" s="356">
        <f t="shared" si="6296"/>
        <v>4.2857142856129418E-2</v>
      </c>
      <c r="N2348" s="361" t="str">
        <f t="shared" si="6278"/>
        <v>OK</v>
      </c>
      <c r="O2348" s="361" t="str">
        <f t="shared" si="6279"/>
        <v>OK</v>
      </c>
      <c r="P2348" s="361" t="str">
        <f t="shared" si="6280"/>
        <v>COND. MIN.</v>
      </c>
      <c r="Q2348" s="361" t="str">
        <f t="shared" si="6287"/>
        <v>COND. MIN.</v>
      </c>
      <c r="R2348" s="625"/>
      <c r="S2348" s="625"/>
      <c r="T2348" s="625"/>
      <c r="U2348" s="625"/>
      <c r="V2348" s="356">
        <f t="shared" si="6288"/>
        <v>-4.0199999697506428</v>
      </c>
      <c r="W2348" s="356">
        <f t="shared" si="6289"/>
        <v>-11.959999997634441</v>
      </c>
      <c r="X2348" s="361" t="str">
        <f t="shared" si="6281"/>
        <v>SUL</v>
      </c>
      <c r="Y2348" s="361" t="str">
        <f t="shared" si="6282"/>
        <v>OESTE</v>
      </c>
      <c r="Z2348" s="361" t="str">
        <f t="shared" si="6283"/>
        <v>SUDOESTE</v>
      </c>
      <c r="AA2348" s="358">
        <f t="shared" si="6290"/>
        <v>0.9477020602218702</v>
      </c>
      <c r="AB2348" s="359">
        <f t="shared" si="6284"/>
        <v>71.388085036105679</v>
      </c>
      <c r="AC2348" s="360"/>
    </row>
    <row r="2349" spans="1:29" ht="17.25" customHeight="1" x14ac:dyDescent="0.25">
      <c r="A2349" s="345" t="str">
        <f t="shared" si="6272"/>
        <v>MS 601</v>
      </c>
      <c r="B2349" s="661">
        <f t="shared" si="6096"/>
        <v>41</v>
      </c>
      <c r="C2349" s="661" t="str">
        <f t="shared" si="6097"/>
        <v>MS 601-41</v>
      </c>
      <c r="D2349" s="346">
        <f t="shared" si="6286"/>
        <v>41579</v>
      </c>
      <c r="E2349" s="347">
        <v>7161712.1507000001</v>
      </c>
      <c r="F2349" s="348">
        <v>665786.11800000002</v>
      </c>
      <c r="G2349" s="348">
        <v>891.29899999999998</v>
      </c>
      <c r="H2349" s="355">
        <f t="shared" si="6291"/>
        <v>0.22203603133664723</v>
      </c>
      <c r="I2349" s="356">
        <f t="shared" si="6292"/>
        <v>12.577762106870457</v>
      </c>
      <c r="J2349" s="356">
        <f t="shared" si="6293"/>
        <v>-0.70000000000618456</v>
      </c>
      <c r="K2349" s="356">
        <f t="shared" si="6294"/>
        <v>-18.299999999999272</v>
      </c>
      <c r="L2349" s="356">
        <f t="shared" si="6295"/>
        <v>3.1719433048092459E-2</v>
      </c>
      <c r="M2349" s="356">
        <f t="shared" si="6296"/>
        <v>0.10000000000088351</v>
      </c>
      <c r="N2349" s="361" t="str">
        <f t="shared" si="6278"/>
        <v>OK</v>
      </c>
      <c r="O2349" s="361" t="str">
        <f t="shared" si="6279"/>
        <v>OK</v>
      </c>
      <c r="P2349" s="361" t="str">
        <f t="shared" si="6280"/>
        <v>COND. MIN.</v>
      </c>
      <c r="Q2349" s="361" t="str">
        <f t="shared" si="6287"/>
        <v>COND. MIN.</v>
      </c>
      <c r="R2349" s="625"/>
      <c r="S2349" s="625"/>
      <c r="T2349" s="625"/>
      <c r="U2349" s="625"/>
      <c r="V2349" s="356">
        <f t="shared" si="6288"/>
        <v>-3.7999999709427357</v>
      </c>
      <c r="W2349" s="356">
        <f t="shared" si="6289"/>
        <v>-11.989999993238598</v>
      </c>
      <c r="X2349" s="361" t="str">
        <f t="shared" si="6281"/>
        <v>SUL</v>
      </c>
      <c r="Y2349" s="361" t="str">
        <f t="shared" si="6282"/>
        <v>OESTE</v>
      </c>
      <c r="Z2349" s="361" t="str">
        <f t="shared" si="6283"/>
        <v>SUDOESTE</v>
      </c>
      <c r="AA2349" s="358">
        <f t="shared" si="6290"/>
        <v>0.95310015898251188</v>
      </c>
      <c r="AB2349" s="359">
        <f t="shared" si="6284"/>
        <v>72.382857656435959</v>
      </c>
      <c r="AC2349" s="360"/>
    </row>
    <row r="2350" spans="1:29" ht="17.25" customHeight="1" x14ac:dyDescent="0.25">
      <c r="A2350" s="345" t="str">
        <f t="shared" si="6272"/>
        <v>MS 601</v>
      </c>
      <c r="B2350" s="661">
        <f t="shared" si="6096"/>
        <v>42</v>
      </c>
      <c r="C2350" s="661" t="str">
        <f t="shared" si="6097"/>
        <v>MS 601-42</v>
      </c>
      <c r="D2350" s="346">
        <f t="shared" si="6286"/>
        <v>41586</v>
      </c>
      <c r="E2350" s="347">
        <v>7161712.1496000001</v>
      </c>
      <c r="F2350" s="348">
        <v>665786.11640000006</v>
      </c>
      <c r="G2350" s="348">
        <v>891.29300000000001</v>
      </c>
      <c r="H2350" s="355">
        <f t="shared" ref="H2350:H2355" si="6297">SQRT((E2350-E2349)^2+(F2350-F2349)^2)*100</f>
        <v>0.1941648747210705</v>
      </c>
      <c r="I2350" s="356">
        <f t="shared" ref="I2350:I2355" si="6298">SQRT((E2350-$E$2309)^2+(F2350-$F$2309)^2)*100</f>
        <v>12.763643661023677</v>
      </c>
      <c r="J2350" s="356">
        <f t="shared" ref="J2350:J2355" si="6299">(G2350-G2349)*100</f>
        <v>-0.59999999999718057</v>
      </c>
      <c r="K2350" s="356">
        <f t="shared" ref="K2350:K2355" si="6300">(G2350-$G$2309)*100</f>
        <v>-18.899999999996453</v>
      </c>
      <c r="L2350" s="356">
        <f t="shared" ref="L2350:L2355" si="6301">H2350/(D2350-D2349)</f>
        <v>2.7737839245867212E-2</v>
      </c>
      <c r="M2350" s="356">
        <f t="shared" ref="M2350:M2355" si="6302">ABS(J2350/(D2350-D2349))</f>
        <v>8.571428571388294E-2</v>
      </c>
      <c r="N2350" s="361" t="str">
        <f t="shared" si="6278"/>
        <v>OK</v>
      </c>
      <c r="O2350" s="361" t="str">
        <f t="shared" si="6279"/>
        <v>OK</v>
      </c>
      <c r="P2350" s="361" t="str">
        <f t="shared" si="6280"/>
        <v>COND. MIN.</v>
      </c>
      <c r="Q2350" s="361" t="str">
        <f t="shared" si="6287"/>
        <v>COND. MIN.</v>
      </c>
      <c r="R2350" s="625"/>
      <c r="S2350" s="625"/>
      <c r="T2350" s="625"/>
      <c r="U2350" s="625"/>
      <c r="V2350" s="356">
        <f t="shared" si="6288"/>
        <v>-3.9099999703466892</v>
      </c>
      <c r="W2350" s="356">
        <f t="shared" si="6289"/>
        <v>-12.149999989196658</v>
      </c>
      <c r="X2350" s="361" t="str">
        <f t="shared" si="6281"/>
        <v>SUL</v>
      </c>
      <c r="Y2350" s="361" t="str">
        <f t="shared" si="6282"/>
        <v>OESTE</v>
      </c>
      <c r="Z2350" s="361" t="str">
        <f t="shared" si="6283"/>
        <v>SUDOESTE</v>
      </c>
      <c r="AA2350" s="358">
        <f t="shared" si="6290"/>
        <v>0.95219435736677116</v>
      </c>
      <c r="AB2350" s="359">
        <f t="shared" si="6284"/>
        <v>72.212180205135382</v>
      </c>
      <c r="AC2350" s="360"/>
    </row>
    <row r="2351" spans="1:29" ht="17.25" customHeight="1" x14ac:dyDescent="0.25">
      <c r="A2351" s="345" t="str">
        <f t="shared" si="6272"/>
        <v>MS 601</v>
      </c>
      <c r="B2351" s="661">
        <f t="shared" si="6096"/>
        <v>43</v>
      </c>
      <c r="C2351" s="661" t="str">
        <f t="shared" si="6097"/>
        <v>MS 601-43</v>
      </c>
      <c r="D2351" s="346">
        <f t="shared" si="6286"/>
        <v>41592</v>
      </c>
      <c r="E2351" s="347">
        <v>7161712.1478000004</v>
      </c>
      <c r="F2351" s="348">
        <v>665786.11560000002</v>
      </c>
      <c r="G2351" s="348">
        <v>891.29499999999996</v>
      </c>
      <c r="H2351" s="355">
        <f t="shared" si="6297"/>
        <v>0.19697713347733584</v>
      </c>
      <c r="I2351" s="356">
        <f t="shared" si="6298"/>
        <v>12.89577447733874</v>
      </c>
      <c r="J2351" s="356">
        <f t="shared" si="6299"/>
        <v>0.19999999999527063</v>
      </c>
      <c r="K2351" s="356">
        <f t="shared" si="6300"/>
        <v>-18.700000000001182</v>
      </c>
      <c r="L2351" s="356">
        <f t="shared" si="6301"/>
        <v>3.2829522246222639E-2</v>
      </c>
      <c r="M2351" s="356">
        <f t="shared" si="6302"/>
        <v>3.3333333332545102E-2</v>
      </c>
      <c r="N2351" s="361" t="str">
        <f t="shared" si="6278"/>
        <v>OK</v>
      </c>
      <c r="O2351" s="361" t="str">
        <f t="shared" si="6279"/>
        <v>OK</v>
      </c>
      <c r="P2351" s="361" t="str">
        <f t="shared" si="6280"/>
        <v>COND. MIN.</v>
      </c>
      <c r="Q2351" s="361" t="str">
        <f t="shared" si="6287"/>
        <v>COND. MIN.</v>
      </c>
      <c r="R2351" s="625"/>
      <c r="S2351" s="625"/>
      <c r="T2351" s="625"/>
      <c r="U2351" s="625"/>
      <c r="V2351" s="356">
        <f t="shared" si="6288"/>
        <v>-4.0899999439716339</v>
      </c>
      <c r="W2351" s="356">
        <f t="shared" si="6289"/>
        <v>-12.229999992996454</v>
      </c>
      <c r="X2351" s="361" t="str">
        <f t="shared" si="6281"/>
        <v>SUL</v>
      </c>
      <c r="Y2351" s="361" t="str">
        <f t="shared" si="6282"/>
        <v>OESTE</v>
      </c>
      <c r="Z2351" s="361" t="str">
        <f t="shared" si="6283"/>
        <v>SUDOESTE</v>
      </c>
      <c r="AA2351" s="358">
        <f t="shared" si="6290"/>
        <v>0.94806201550387592</v>
      </c>
      <c r="AB2351" s="359">
        <f t="shared" si="6284"/>
        <v>71.452813720497062</v>
      </c>
      <c r="AC2351" s="360"/>
    </row>
    <row r="2352" spans="1:29" ht="17.25" customHeight="1" x14ac:dyDescent="0.25">
      <c r="A2352" s="345" t="str">
        <f t="shared" si="6272"/>
        <v>MS 601</v>
      </c>
      <c r="B2352" s="661">
        <f t="shared" si="6096"/>
        <v>44</v>
      </c>
      <c r="C2352" s="661" t="str">
        <f t="shared" si="6097"/>
        <v>MS 601-44</v>
      </c>
      <c r="D2352" s="346">
        <f t="shared" si="6286"/>
        <v>41600</v>
      </c>
      <c r="E2352" s="347">
        <v>7161712.1431999998</v>
      </c>
      <c r="F2352" s="348">
        <v>665786.11589999998</v>
      </c>
      <c r="G2352" s="348">
        <v>891.28899999999999</v>
      </c>
      <c r="H2352" s="355">
        <f t="shared" si="6297"/>
        <v>0.46097727923163728</v>
      </c>
      <c r="I2352" s="356">
        <f t="shared" si="6298"/>
        <v>13.020848664474679</v>
      </c>
      <c r="J2352" s="356">
        <f t="shared" si="6299"/>
        <v>-0.59999999999718057</v>
      </c>
      <c r="K2352" s="356">
        <f t="shared" si="6300"/>
        <v>-19.299999999998363</v>
      </c>
      <c r="L2352" s="356">
        <f t="shared" si="6301"/>
        <v>5.762215990395466E-2</v>
      </c>
      <c r="M2352" s="356">
        <f t="shared" si="6302"/>
        <v>7.4999999999647571E-2</v>
      </c>
      <c r="N2352" s="361" t="str">
        <f t="shared" si="6278"/>
        <v>OK</v>
      </c>
      <c r="O2352" s="361" t="str">
        <f t="shared" si="6279"/>
        <v>OK</v>
      </c>
      <c r="P2352" s="361" t="str">
        <f t="shared" si="6280"/>
        <v>COND. MIN.</v>
      </c>
      <c r="Q2352" s="361" t="str">
        <f t="shared" si="6287"/>
        <v>COND. MIN.</v>
      </c>
      <c r="R2352" s="625"/>
      <c r="S2352" s="625"/>
      <c r="T2352" s="625"/>
      <c r="U2352" s="625"/>
      <c r="V2352" s="356">
        <f t="shared" si="6288"/>
        <v>-4.5500000007450581</v>
      </c>
      <c r="W2352" s="356">
        <f t="shared" si="6289"/>
        <v>-12.199999997392297</v>
      </c>
      <c r="X2352" s="361" t="str">
        <f t="shared" si="6281"/>
        <v>SUL</v>
      </c>
      <c r="Y2352" s="361" t="str">
        <f t="shared" si="6282"/>
        <v>OESTE</v>
      </c>
      <c r="Z2352" s="361" t="str">
        <f t="shared" si="6283"/>
        <v>SUDOESTE</v>
      </c>
      <c r="AA2352" s="358">
        <f t="shared" si="6290"/>
        <v>0.93701996927803377</v>
      </c>
      <c r="AB2352" s="359">
        <f t="shared" si="6284"/>
        <v>69.556974426509015</v>
      </c>
      <c r="AC2352" s="360"/>
    </row>
    <row r="2353" spans="1:29" ht="17.25" customHeight="1" x14ac:dyDescent="0.25">
      <c r="A2353" s="345" t="str">
        <f t="shared" si="6272"/>
        <v>MS 601</v>
      </c>
      <c r="B2353" s="661">
        <f t="shared" si="6096"/>
        <v>45</v>
      </c>
      <c r="C2353" s="661" t="str">
        <f t="shared" si="6097"/>
        <v>MS 601-45</v>
      </c>
      <c r="D2353" s="346">
        <f t="shared" si="6286"/>
        <v>41607</v>
      </c>
      <c r="E2353" s="347">
        <v>7161712.1421999997</v>
      </c>
      <c r="F2353" s="348">
        <v>665786.11289999995</v>
      </c>
      <c r="G2353" s="348">
        <v>891.28099999999995</v>
      </c>
      <c r="H2353" s="355">
        <f t="shared" si="6297"/>
        <v>0.31622777367409977</v>
      </c>
      <c r="I2353" s="356">
        <f t="shared" si="6298"/>
        <v>13.33688494961878</v>
      </c>
      <c r="J2353" s="356">
        <f t="shared" si="6299"/>
        <v>-0.80000000000381988</v>
      </c>
      <c r="K2353" s="356">
        <f t="shared" si="6300"/>
        <v>-20.100000000002183</v>
      </c>
      <c r="L2353" s="356">
        <f t="shared" si="6301"/>
        <v>4.517539623915711E-2</v>
      </c>
      <c r="M2353" s="356">
        <f t="shared" si="6302"/>
        <v>0.11428571428625998</v>
      </c>
      <c r="N2353" s="361" t="str">
        <f t="shared" si="6278"/>
        <v>OK</v>
      </c>
      <c r="O2353" s="361" t="str">
        <f t="shared" si="6279"/>
        <v>OK</v>
      </c>
      <c r="P2353" s="361" t="str">
        <f t="shared" si="6280"/>
        <v>COND. MIN.</v>
      </c>
      <c r="Q2353" s="361" t="str">
        <f t="shared" si="6287"/>
        <v>COND. MIN.</v>
      </c>
      <c r="R2353" s="625"/>
      <c r="S2353" s="625"/>
      <c r="T2353" s="625"/>
      <c r="U2353" s="625"/>
      <c r="V2353" s="356">
        <f t="shared" si="6288"/>
        <v>-4.6500000171363354</v>
      </c>
      <c r="W2353" s="356">
        <f t="shared" si="6289"/>
        <v>-12.5</v>
      </c>
      <c r="X2353" s="361" t="str">
        <f t="shared" si="6281"/>
        <v>SUL</v>
      </c>
      <c r="Y2353" s="361" t="str">
        <f t="shared" si="6282"/>
        <v>OESTE</v>
      </c>
      <c r="Z2353" s="361" t="str">
        <f t="shared" si="6283"/>
        <v>SUDOESTE</v>
      </c>
      <c r="AA2353" s="358">
        <f t="shared" si="6290"/>
        <v>0.93703148425787108</v>
      </c>
      <c r="AB2353" s="359">
        <f t="shared" si="6284"/>
        <v>69.558863446431445</v>
      </c>
      <c r="AC2353" s="360"/>
    </row>
    <row r="2354" spans="1:29" ht="17.25" customHeight="1" x14ac:dyDescent="0.25">
      <c r="A2354" s="345" t="str">
        <f t="shared" si="6272"/>
        <v>MS 601</v>
      </c>
      <c r="B2354" s="661">
        <f t="shared" si="6096"/>
        <v>46</v>
      </c>
      <c r="C2354" s="661" t="str">
        <f t="shared" si="6097"/>
        <v>MS 601-46</v>
      </c>
      <c r="D2354" s="346">
        <f t="shared" si="6286"/>
        <v>41614</v>
      </c>
      <c r="E2354" s="347">
        <v>7161712.1479000002</v>
      </c>
      <c r="F2354" s="348">
        <v>665786.10360000003</v>
      </c>
      <c r="G2354" s="348">
        <v>891.28200000000004</v>
      </c>
      <c r="H2354" s="355">
        <f t="shared" si="6297"/>
        <v>1.0907795601145454</v>
      </c>
      <c r="I2354" s="356">
        <f t="shared" si="6298"/>
        <v>14.036071368470237</v>
      </c>
      <c r="J2354" s="356">
        <f t="shared" si="6299"/>
        <v>0.100000000009004</v>
      </c>
      <c r="K2354" s="356">
        <f t="shared" si="6300"/>
        <v>-19.999999999993179</v>
      </c>
      <c r="L2354" s="356">
        <f t="shared" si="6301"/>
        <v>0.15582565144493504</v>
      </c>
      <c r="M2354" s="356">
        <f t="shared" si="6302"/>
        <v>1.4285714287000571E-2</v>
      </c>
      <c r="N2354" s="361" t="str">
        <f t="shared" si="6278"/>
        <v>OK</v>
      </c>
      <c r="O2354" s="361" t="str">
        <f t="shared" si="6279"/>
        <v>OK</v>
      </c>
      <c r="P2354" s="361" t="str">
        <f t="shared" si="6280"/>
        <v>COND. MIN.</v>
      </c>
      <c r="Q2354" s="361" t="str">
        <f t="shared" si="6287"/>
        <v>COND. MIN.</v>
      </c>
      <c r="R2354" s="625"/>
      <c r="S2354" s="625"/>
      <c r="T2354" s="625"/>
      <c r="U2354" s="625"/>
      <c r="V2354" s="356">
        <f t="shared" si="6288"/>
        <v>-4.0799999609589577</v>
      </c>
      <c r="W2354" s="356">
        <f t="shared" si="6289"/>
        <v>-13.429999991785735</v>
      </c>
      <c r="X2354" s="361" t="str">
        <f t="shared" si="6281"/>
        <v>SUL</v>
      </c>
      <c r="Y2354" s="361" t="str">
        <f t="shared" si="6282"/>
        <v>OESTE</v>
      </c>
      <c r="Z2354" s="361" t="str">
        <f t="shared" si="6283"/>
        <v>SUDOESTE</v>
      </c>
      <c r="AA2354" s="358">
        <f t="shared" si="6290"/>
        <v>0.95655270655270663</v>
      </c>
      <c r="AB2354" s="359">
        <f t="shared" si="6284"/>
        <v>73.048658205911991</v>
      </c>
      <c r="AC2354" s="360"/>
    </row>
    <row r="2355" spans="1:29" ht="17.25" customHeight="1" x14ac:dyDescent="0.25">
      <c r="A2355" s="345" t="str">
        <f t="shared" si="6272"/>
        <v>MS 601</v>
      </c>
      <c r="B2355" s="661">
        <f t="shared" si="6096"/>
        <v>47</v>
      </c>
      <c r="C2355" s="661" t="str">
        <f t="shared" si="6097"/>
        <v>MS 601-47</v>
      </c>
      <c r="D2355" s="346">
        <f t="shared" si="6286"/>
        <v>41621</v>
      </c>
      <c r="E2355" s="347">
        <v>7161712.1468000002</v>
      </c>
      <c r="F2355" s="348">
        <v>665786.11419999995</v>
      </c>
      <c r="G2355" s="348">
        <v>891.27800000000002</v>
      </c>
      <c r="H2355" s="355">
        <f t="shared" si="6297"/>
        <v>1.0656922553931323</v>
      </c>
      <c r="I2355" s="356">
        <f t="shared" si="6298"/>
        <v>13.060359859478821</v>
      </c>
      <c r="J2355" s="356">
        <f t="shared" si="6299"/>
        <v>-0.40000000000190994</v>
      </c>
      <c r="K2355" s="356">
        <f t="shared" si="6300"/>
        <v>-20.399999999995089</v>
      </c>
      <c r="L2355" s="356">
        <f t="shared" si="6301"/>
        <v>0.15224175077044746</v>
      </c>
      <c r="M2355" s="356">
        <f t="shared" si="6302"/>
        <v>5.7142857143129992E-2</v>
      </c>
      <c r="N2355" s="361" t="str">
        <f t="shared" si="6278"/>
        <v>OK</v>
      </c>
      <c r="O2355" s="361" t="str">
        <f t="shared" si="6279"/>
        <v>OK</v>
      </c>
      <c r="P2355" s="361" t="str">
        <f t="shared" si="6280"/>
        <v>COND. MIN.</v>
      </c>
      <c r="Q2355" s="361" t="str">
        <f t="shared" si="6287"/>
        <v>COND. MIN.</v>
      </c>
      <c r="R2355" s="625"/>
      <c r="S2355" s="625"/>
      <c r="T2355" s="625"/>
      <c r="U2355" s="625"/>
      <c r="V2355" s="356">
        <f t="shared" si="6288"/>
        <v>-4.1899999603629112</v>
      </c>
      <c r="W2355" s="356">
        <f t="shared" si="6289"/>
        <v>-12.369999999646097</v>
      </c>
      <c r="X2355" s="361" t="str">
        <f t="shared" si="6281"/>
        <v>SUL</v>
      </c>
      <c r="Y2355" s="361" t="str">
        <f t="shared" si="6282"/>
        <v>OESTE</v>
      </c>
      <c r="Z2355" s="361" t="str">
        <f t="shared" si="6283"/>
        <v>SUDOESTE</v>
      </c>
      <c r="AA2355" s="358">
        <f t="shared" si="6290"/>
        <v>0.94716692189892793</v>
      </c>
      <c r="AB2355" s="359">
        <f t="shared" si="6284"/>
        <v>71.292253554543521</v>
      </c>
      <c r="AC2355" s="360"/>
    </row>
    <row r="2356" spans="1:29" ht="17.25" customHeight="1" x14ac:dyDescent="0.25">
      <c r="A2356" s="345" t="str">
        <f t="shared" si="6272"/>
        <v>MS 601</v>
      </c>
      <c r="B2356" s="661">
        <f t="shared" si="6096"/>
        <v>48</v>
      </c>
      <c r="C2356" s="661" t="str">
        <f t="shared" si="6097"/>
        <v>MS 601-48</v>
      </c>
      <c r="D2356" s="346">
        <f t="shared" si="6286"/>
        <v>41628</v>
      </c>
      <c r="E2356" s="347">
        <v>7161712.1445000004</v>
      </c>
      <c r="F2356" s="348">
        <v>665786.09699999995</v>
      </c>
      <c r="G2356" s="348">
        <v>891.26900000000001</v>
      </c>
      <c r="H2356" s="355">
        <f t="shared" ref="H2356:H2360" si="6303">SQRT((E2356-E2355)^2+(F2356-F2355)^2)*100</f>
        <v>1.7353097684109007</v>
      </c>
      <c r="I2356" s="356">
        <f t="shared" ref="I2356:I2360" si="6304">SQRT((E2356-$E$2309)^2+(F2356-$F$2309)^2)*100</f>
        <v>14.767007126858948</v>
      </c>
      <c r="J2356" s="356">
        <f t="shared" ref="J2356:J2360" si="6305">(G2356-G2355)*100</f>
        <v>-0.90000000000145519</v>
      </c>
      <c r="K2356" s="356">
        <f t="shared" ref="K2356:K2360" si="6306">(G2356-$G$2309)*100</f>
        <v>-21.299999999996544</v>
      </c>
      <c r="L2356" s="356">
        <f t="shared" ref="L2356:L2360" si="6307">H2356/(D2356-D2355)</f>
        <v>0.24790139548727153</v>
      </c>
      <c r="M2356" s="356">
        <f t="shared" ref="M2356:M2360" si="6308">ABS(J2356/(D2356-D2355))</f>
        <v>0.12857142857163645</v>
      </c>
      <c r="N2356" s="361" t="str">
        <f t="shared" si="6278"/>
        <v>OK</v>
      </c>
      <c r="O2356" s="361" t="str">
        <f t="shared" si="6279"/>
        <v>OK</v>
      </c>
      <c r="P2356" s="361" t="str">
        <f t="shared" si="6280"/>
        <v>COND. MIN.</v>
      </c>
      <c r="Q2356" s="361" t="str">
        <f t="shared" si="6287"/>
        <v>COND. MIN.</v>
      </c>
      <c r="R2356" s="625"/>
      <c r="S2356" s="625"/>
      <c r="T2356" s="625"/>
      <c r="U2356" s="625"/>
      <c r="V2356" s="356">
        <f t="shared" si="6288"/>
        <v>-4.4199999421834946</v>
      </c>
      <c r="W2356" s="356">
        <f t="shared" si="6289"/>
        <v>-14.089999999850988</v>
      </c>
      <c r="X2356" s="361" t="str">
        <f t="shared" si="6281"/>
        <v>SUL</v>
      </c>
      <c r="Y2356" s="361" t="str">
        <f t="shared" si="6282"/>
        <v>OESTE</v>
      </c>
      <c r="Z2356" s="361" t="str">
        <f t="shared" si="6283"/>
        <v>SUDOESTE</v>
      </c>
      <c r="AA2356" s="358">
        <f t="shared" si="6290"/>
        <v>0.95396073121191605</v>
      </c>
      <c r="AB2356" s="359">
        <f t="shared" si="6284"/>
        <v>72.546509233509553</v>
      </c>
      <c r="AC2356" s="360"/>
    </row>
    <row r="2357" spans="1:29" ht="17.25" customHeight="1" x14ac:dyDescent="0.25">
      <c r="A2357" s="345" t="str">
        <f t="shared" si="6272"/>
        <v>MS 601</v>
      </c>
      <c r="B2357" s="661">
        <f t="shared" si="6096"/>
        <v>49</v>
      </c>
      <c r="C2357" s="661" t="str">
        <f t="shared" si="6097"/>
        <v>MS 601-49</v>
      </c>
      <c r="D2357" s="346">
        <f t="shared" si="6286"/>
        <v>41635</v>
      </c>
      <c r="E2357" s="347">
        <v>7161712.1500000004</v>
      </c>
      <c r="F2357" s="348">
        <v>665786.09270000004</v>
      </c>
      <c r="G2357" s="348">
        <v>891.27800000000002</v>
      </c>
      <c r="H2357" s="355">
        <f t="shared" si="6303"/>
        <v>0.69814037933427675</v>
      </c>
      <c r="I2357" s="356">
        <f t="shared" si="6304"/>
        <v>15.026885882283626</v>
      </c>
      <c r="J2357" s="356">
        <f t="shared" si="6305"/>
        <v>0.90000000000145519</v>
      </c>
      <c r="K2357" s="356">
        <f t="shared" si="6306"/>
        <v>-20.399999999995089</v>
      </c>
      <c r="L2357" s="356">
        <f t="shared" si="6307"/>
        <v>9.9734339904896677E-2</v>
      </c>
      <c r="M2357" s="356">
        <f t="shared" si="6308"/>
        <v>0.12857142857163645</v>
      </c>
      <c r="N2357" s="361" t="str">
        <f t="shared" si="6278"/>
        <v>OK</v>
      </c>
      <c r="O2357" s="361" t="str">
        <f t="shared" si="6279"/>
        <v>OK</v>
      </c>
      <c r="P2357" s="361" t="str">
        <f t="shared" si="6280"/>
        <v>COND. MIN.</v>
      </c>
      <c r="Q2357" s="361" t="str">
        <f t="shared" si="6287"/>
        <v>COND. MIN.</v>
      </c>
      <c r="R2357" s="625"/>
      <c r="S2357" s="625"/>
      <c r="T2357" s="625"/>
      <c r="U2357" s="625"/>
      <c r="V2357" s="356">
        <f t="shared" si="6288"/>
        <v>-3.8699999451637268</v>
      </c>
      <c r="W2357" s="356">
        <f t="shared" si="6289"/>
        <v>-14.519999991171062</v>
      </c>
      <c r="X2357" s="361" t="str">
        <f t="shared" si="6281"/>
        <v>SUL</v>
      </c>
      <c r="Y2357" s="361" t="str">
        <f t="shared" si="6282"/>
        <v>OESTE</v>
      </c>
      <c r="Z2357" s="361" t="str">
        <f t="shared" si="6283"/>
        <v>SUDOESTE</v>
      </c>
      <c r="AA2357" s="358">
        <f t="shared" si="6290"/>
        <v>0.96606786427145708</v>
      </c>
      <c r="AB2357" s="359">
        <f t="shared" si="6284"/>
        <v>75.031475768836231</v>
      </c>
      <c r="AC2357" s="360"/>
    </row>
    <row r="2358" spans="1:29" ht="17.25" customHeight="1" x14ac:dyDescent="0.25">
      <c r="A2358" s="345" t="str">
        <f t="shared" si="6272"/>
        <v>MS 601</v>
      </c>
      <c r="B2358" s="661">
        <f t="shared" si="6096"/>
        <v>50</v>
      </c>
      <c r="C2358" s="661" t="str">
        <f t="shared" si="6097"/>
        <v>MS 601-50</v>
      </c>
      <c r="D2358" s="346">
        <f t="shared" si="6286"/>
        <v>41642</v>
      </c>
      <c r="E2358" s="347">
        <v>7161712.1507999999</v>
      </c>
      <c r="F2358" s="348">
        <v>665786.09550000005</v>
      </c>
      <c r="G2358" s="348">
        <v>891.26800000000003</v>
      </c>
      <c r="H2358" s="355">
        <f t="shared" si="6303"/>
        <v>0.29120438541637894</v>
      </c>
      <c r="I2358" s="356">
        <f t="shared" si="6304"/>
        <v>14.735728675903639</v>
      </c>
      <c r="J2358" s="356">
        <f t="shared" si="6305"/>
        <v>-0.99999999999909051</v>
      </c>
      <c r="K2358" s="356">
        <f t="shared" si="6306"/>
        <v>-21.399999999994179</v>
      </c>
      <c r="L2358" s="356">
        <f t="shared" si="6307"/>
        <v>4.1600626488054133E-2</v>
      </c>
      <c r="M2358" s="356">
        <f t="shared" si="6308"/>
        <v>0.14285714285701293</v>
      </c>
      <c r="N2358" s="361" t="str">
        <f t="shared" si="6278"/>
        <v>OK</v>
      </c>
      <c r="O2358" s="361" t="str">
        <f t="shared" si="6279"/>
        <v>OK</v>
      </c>
      <c r="P2358" s="361" t="str">
        <f t="shared" si="6280"/>
        <v>COND. MIN.</v>
      </c>
      <c r="Q2358" s="361" t="str">
        <f t="shared" si="6287"/>
        <v>COND. MIN.</v>
      </c>
      <c r="R2358" s="625"/>
      <c r="S2358" s="625"/>
      <c r="T2358" s="625"/>
      <c r="U2358" s="625"/>
      <c r="V2358" s="356">
        <f t="shared" si="6288"/>
        <v>-3.7899999879300594</v>
      </c>
      <c r="W2358" s="356">
        <f t="shared" si="6289"/>
        <v>-14.239999989513308</v>
      </c>
      <c r="X2358" s="361" t="str">
        <f t="shared" si="6281"/>
        <v>SUL</v>
      </c>
      <c r="Y2358" s="361" t="str">
        <f t="shared" si="6282"/>
        <v>OESTE</v>
      </c>
      <c r="Z2358" s="361" t="str">
        <f t="shared" si="6283"/>
        <v>SUDOESTE</v>
      </c>
      <c r="AA2358" s="358">
        <f t="shared" si="6290"/>
        <v>0.96607869742198105</v>
      </c>
      <c r="AB2358" s="359">
        <f t="shared" si="6284"/>
        <v>75.033879061324185</v>
      </c>
      <c r="AC2358" s="360"/>
    </row>
    <row r="2359" spans="1:29" ht="17.25" customHeight="1" x14ac:dyDescent="0.25">
      <c r="A2359" s="345" t="str">
        <f t="shared" si="6272"/>
        <v>MS 601</v>
      </c>
      <c r="B2359" s="661">
        <f t="shared" si="6096"/>
        <v>51</v>
      </c>
      <c r="C2359" s="661" t="str">
        <f t="shared" si="6097"/>
        <v>MS 601-51</v>
      </c>
      <c r="D2359" s="346">
        <f t="shared" si="6286"/>
        <v>41649</v>
      </c>
      <c r="E2359" s="347">
        <v>7161712.1478000004</v>
      </c>
      <c r="F2359" s="348">
        <v>665786.09470000002</v>
      </c>
      <c r="G2359" s="348">
        <v>891.26499999999999</v>
      </c>
      <c r="H2359" s="355">
        <f t="shared" si="6303"/>
        <v>0.31048345243009973</v>
      </c>
      <c r="I2359" s="356">
        <f t="shared" si="6304"/>
        <v>14.892632384846383</v>
      </c>
      <c r="J2359" s="356">
        <f t="shared" si="6305"/>
        <v>-0.30000000000427463</v>
      </c>
      <c r="K2359" s="356">
        <f t="shared" si="6306"/>
        <v>-21.699999999998454</v>
      </c>
      <c r="L2359" s="356">
        <f t="shared" si="6307"/>
        <v>4.4354778918585677E-2</v>
      </c>
      <c r="M2359" s="356">
        <f t="shared" si="6308"/>
        <v>4.2857142857753515E-2</v>
      </c>
      <c r="N2359" s="361" t="str">
        <f t="shared" si="6278"/>
        <v>OK</v>
      </c>
      <c r="O2359" s="361" t="str">
        <f t="shared" si="6279"/>
        <v>OK</v>
      </c>
      <c r="P2359" s="361" t="str">
        <f t="shared" si="6280"/>
        <v>COND. MIN.</v>
      </c>
      <c r="Q2359" s="361" t="str">
        <f t="shared" si="6287"/>
        <v>COND. MIN.</v>
      </c>
      <c r="R2359" s="625"/>
      <c r="S2359" s="625"/>
      <c r="T2359" s="625"/>
      <c r="U2359" s="625"/>
      <c r="V2359" s="356">
        <f t="shared" si="6288"/>
        <v>-4.0899999439716339</v>
      </c>
      <c r="W2359" s="356">
        <f t="shared" si="6289"/>
        <v>-14.319999993313104</v>
      </c>
      <c r="X2359" s="361" t="str">
        <f t="shared" si="6281"/>
        <v>SUL</v>
      </c>
      <c r="Y2359" s="361" t="str">
        <f t="shared" si="6282"/>
        <v>OESTE</v>
      </c>
      <c r="Z2359" s="361" t="str">
        <f t="shared" si="6283"/>
        <v>SUDOESTE</v>
      </c>
      <c r="AA2359" s="358">
        <f t="shared" si="6290"/>
        <v>0.96171927468099394</v>
      </c>
      <c r="AB2359" s="359">
        <f t="shared" si="6284"/>
        <v>74.095392282213353</v>
      </c>
      <c r="AC2359" s="360"/>
    </row>
    <row r="2360" spans="1:29" ht="17.25" customHeight="1" x14ac:dyDescent="0.25">
      <c r="A2360" s="345" t="str">
        <f t="shared" si="6272"/>
        <v>MS 601</v>
      </c>
      <c r="B2360" s="661">
        <f t="shared" ref="B2360:B2423" si="6309">IF(A2359=A2360,B2359+1,1)</f>
        <v>52</v>
      </c>
      <c r="C2360" s="661" t="str">
        <f t="shared" ref="C2360:C2423" si="6310">A2360&amp;"-"&amp;B2360</f>
        <v>MS 601-52</v>
      </c>
      <c r="D2360" s="346">
        <f t="shared" si="6286"/>
        <v>41656</v>
      </c>
      <c r="E2360" s="347">
        <v>7161712.1421999997</v>
      </c>
      <c r="F2360" s="348">
        <v>665786.10230000003</v>
      </c>
      <c r="G2360" s="348">
        <v>891.26499999999999</v>
      </c>
      <c r="H2360" s="355">
        <f t="shared" si="6303"/>
        <v>0.94403394204241409</v>
      </c>
      <c r="I2360" s="356">
        <f t="shared" si="6304"/>
        <v>14.335135156188619</v>
      </c>
      <c r="J2360" s="356">
        <f t="shared" si="6305"/>
        <v>0</v>
      </c>
      <c r="K2360" s="356">
        <f t="shared" si="6306"/>
        <v>-21.699999999998454</v>
      </c>
      <c r="L2360" s="356">
        <f t="shared" si="6307"/>
        <v>0.13486199172034488</v>
      </c>
      <c r="M2360" s="356">
        <f t="shared" si="6308"/>
        <v>0</v>
      </c>
      <c r="N2360" s="361" t="str">
        <f t="shared" si="6278"/>
        <v>OK</v>
      </c>
      <c r="O2360" s="361" t="str">
        <f t="shared" si="6279"/>
        <v>OK</v>
      </c>
      <c r="P2360" s="361" t="str">
        <f t="shared" si="6280"/>
        <v>COND. MIN.</v>
      </c>
      <c r="Q2360" s="361" t="str">
        <f t="shared" si="6287"/>
        <v>COND. MIN.</v>
      </c>
      <c r="R2360" s="625"/>
      <c r="S2360" s="625"/>
      <c r="T2360" s="625"/>
      <c r="U2360" s="625"/>
      <c r="V2360" s="356">
        <f t="shared" si="6288"/>
        <v>-4.6500000171363354</v>
      </c>
      <c r="W2360" s="356">
        <f t="shared" si="6289"/>
        <v>-13.559999992139637</v>
      </c>
      <c r="X2360" s="361" t="str">
        <f t="shared" si="6281"/>
        <v>SUL</v>
      </c>
      <c r="Y2360" s="361" t="str">
        <f t="shared" si="6282"/>
        <v>OESTE</v>
      </c>
      <c r="Z2360" s="361" t="str">
        <f t="shared" si="6283"/>
        <v>SUDOESTE</v>
      </c>
      <c r="AA2360" s="358">
        <f t="shared" si="6290"/>
        <v>0.94560669456066948</v>
      </c>
      <c r="AB2360" s="359">
        <f t="shared" si="6284"/>
        <v>71.015513896188807</v>
      </c>
      <c r="AC2360" s="360"/>
    </row>
    <row r="2361" spans="1:29" ht="17.25" customHeight="1" x14ac:dyDescent="0.25">
      <c r="A2361" s="345" t="str">
        <f t="shared" si="6272"/>
        <v>MS 601</v>
      </c>
      <c r="B2361" s="661">
        <f t="shared" si="6309"/>
        <v>53</v>
      </c>
      <c r="C2361" s="661" t="str">
        <f t="shared" si="6310"/>
        <v>MS 601-53</v>
      </c>
      <c r="D2361" s="346">
        <f t="shared" si="6286"/>
        <v>41662</v>
      </c>
      <c r="E2361" s="347">
        <v>7161712.1371999998</v>
      </c>
      <c r="F2361" s="348">
        <v>665786.08660000004</v>
      </c>
      <c r="G2361" s="348">
        <v>891.25699999999995</v>
      </c>
      <c r="H2361" s="355">
        <f t="shared" ref="H2361:H2362" si="6311">SQRT((E2361-E2360)^2+(F2361-F2360)^2)*100</f>
        <v>1.6476953557540281</v>
      </c>
      <c r="I2361" s="356">
        <f t="shared" ref="I2361:I2362" si="6312">SQRT((E2361-$E$2309)^2+(F2361-$F$2309)^2)*100</f>
        <v>15.982471642092271</v>
      </c>
      <c r="J2361" s="356">
        <f t="shared" ref="J2361:J2362" si="6313">(G2361-G2360)*100</f>
        <v>-0.80000000000381988</v>
      </c>
      <c r="K2361" s="356">
        <f t="shared" ref="K2361:K2362" si="6314">(G2361-$G$2309)*100</f>
        <v>-22.500000000002274</v>
      </c>
      <c r="L2361" s="356">
        <f t="shared" ref="L2361:L2362" si="6315">H2361/(D2361-D2360)</f>
        <v>0.27461589262567138</v>
      </c>
      <c r="M2361" s="356">
        <f t="shared" ref="M2361:M2362" si="6316">ABS(J2361/(D2361-D2360))</f>
        <v>0.13333333333396999</v>
      </c>
      <c r="N2361" s="361" t="str">
        <f t="shared" si="6278"/>
        <v>ATENÇÃO</v>
      </c>
      <c r="O2361" s="361" t="str">
        <f t="shared" si="6279"/>
        <v>OK</v>
      </c>
      <c r="P2361" s="361" t="str">
        <f t="shared" si="6280"/>
        <v>COND. MIN.</v>
      </c>
      <c r="Q2361" s="361" t="str">
        <f t="shared" si="6287"/>
        <v>COND. MIN.</v>
      </c>
      <c r="R2361" s="625"/>
      <c r="S2361" s="625"/>
      <c r="T2361" s="625"/>
      <c r="U2361" s="625"/>
      <c r="V2361" s="356">
        <f t="shared" si="6288"/>
        <v>-5.1500000059604645</v>
      </c>
      <c r="W2361" s="356">
        <f t="shared" si="6289"/>
        <v>-15.129999991040677</v>
      </c>
      <c r="X2361" s="361" t="str">
        <f t="shared" si="6281"/>
        <v>SUL</v>
      </c>
      <c r="Y2361" s="361" t="str">
        <f t="shared" si="6282"/>
        <v>OESTE</v>
      </c>
      <c r="Z2361" s="361" t="str">
        <f t="shared" si="6283"/>
        <v>SUDOESTE</v>
      </c>
      <c r="AA2361" s="358">
        <f t="shared" si="6290"/>
        <v>0.94680851063829785</v>
      </c>
      <c r="AB2361" s="359">
        <f t="shared" si="6284"/>
        <v>71.228333810787191</v>
      </c>
      <c r="AC2361" s="360"/>
    </row>
    <row r="2362" spans="1:29" ht="17.25" customHeight="1" x14ac:dyDescent="0.25">
      <c r="A2362" s="345" t="str">
        <f t="shared" si="6272"/>
        <v>MS 601</v>
      </c>
      <c r="B2362" s="661">
        <f t="shared" si="6309"/>
        <v>54</v>
      </c>
      <c r="C2362" s="661" t="str">
        <f t="shared" si="6310"/>
        <v>MS 601-54</v>
      </c>
      <c r="D2362" s="346">
        <f t="shared" si="6286"/>
        <v>41670</v>
      </c>
      <c r="E2362" s="347">
        <v>7161712.1435000002</v>
      </c>
      <c r="F2362" s="348">
        <v>665786.0956</v>
      </c>
      <c r="G2362" s="348">
        <v>891.255</v>
      </c>
      <c r="H2362" s="355">
        <f t="shared" si="6311"/>
        <v>1.0985900294617708</v>
      </c>
      <c r="I2362" s="356">
        <f t="shared" si="6312"/>
        <v>14.930616178818806</v>
      </c>
      <c r="J2362" s="356">
        <f t="shared" si="6313"/>
        <v>-0.19999999999527063</v>
      </c>
      <c r="K2362" s="356">
        <f t="shared" si="6314"/>
        <v>-22.699999999997544</v>
      </c>
      <c r="L2362" s="356">
        <f t="shared" si="6315"/>
        <v>0.13732375368272134</v>
      </c>
      <c r="M2362" s="356">
        <f t="shared" si="6316"/>
        <v>2.4999999999408828E-2</v>
      </c>
      <c r="N2362" s="361" t="str">
        <f t="shared" si="6278"/>
        <v>OK</v>
      </c>
      <c r="O2362" s="361" t="str">
        <f t="shared" si="6279"/>
        <v>OK</v>
      </c>
      <c r="P2362" s="361" t="str">
        <f t="shared" si="6280"/>
        <v>COND. MIN.</v>
      </c>
      <c r="Q2362" s="361" t="str">
        <f t="shared" si="6287"/>
        <v>COND. MIN.</v>
      </c>
      <c r="R2362" s="625"/>
      <c r="S2362" s="625"/>
      <c r="T2362" s="625"/>
      <c r="U2362" s="625"/>
      <c r="V2362" s="356">
        <f t="shared" si="6288"/>
        <v>-4.5199999585747719</v>
      </c>
      <c r="W2362" s="356">
        <f t="shared" si="6289"/>
        <v>-14.229999994859099</v>
      </c>
      <c r="X2362" s="361" t="str">
        <f t="shared" si="6281"/>
        <v>SUL</v>
      </c>
      <c r="Y2362" s="361" t="str">
        <f t="shared" si="6282"/>
        <v>OESTE</v>
      </c>
      <c r="Z2362" s="361" t="str">
        <f t="shared" si="6283"/>
        <v>SUDOESTE</v>
      </c>
      <c r="AA2362" s="358">
        <f t="shared" si="6290"/>
        <v>0.95311453449430683</v>
      </c>
      <c r="AB2362" s="359">
        <f t="shared" si="6284"/>
        <v>72.385579295243787</v>
      </c>
      <c r="AC2362" s="360"/>
    </row>
    <row r="2363" spans="1:29" ht="17.25" customHeight="1" x14ac:dyDescent="0.25">
      <c r="A2363" s="345" t="str">
        <f t="shared" si="6272"/>
        <v>MS 601</v>
      </c>
      <c r="B2363" s="661">
        <f t="shared" si="6309"/>
        <v>55</v>
      </c>
      <c r="C2363" s="661" t="str">
        <f t="shared" si="6310"/>
        <v>MS 601-55</v>
      </c>
      <c r="D2363" s="346">
        <f t="shared" si="6286"/>
        <v>41677</v>
      </c>
      <c r="E2363" s="347">
        <v>7161712.1689999998</v>
      </c>
      <c r="F2363" s="348">
        <v>665786.07409999997</v>
      </c>
      <c r="G2363" s="348">
        <v>891.24400000000003</v>
      </c>
      <c r="H2363" s="355">
        <f t="shared" ref="H2363" si="6317">SQRT((E2363-E2362)^2+(F2363-F2362)^2)*100</f>
        <v>3.3354159816174338</v>
      </c>
      <c r="I2363" s="356">
        <f t="shared" ref="I2363" si="6318">SQRT((E2363-$E$2309)^2+(F2363-$F$2309)^2)*100</f>
        <v>16.498039276228464</v>
      </c>
      <c r="J2363" s="356">
        <f t="shared" ref="J2363" si="6319">(G2363-G2362)*100</f>
        <v>-1.0999999999967258</v>
      </c>
      <c r="K2363" s="356">
        <f t="shared" ref="K2363" si="6320">(G2363-$G$2309)*100</f>
        <v>-23.79999999999427</v>
      </c>
      <c r="L2363" s="356">
        <f t="shared" ref="L2363" si="6321">H2363/(D2363-D2362)</f>
        <v>0.47648799737391911</v>
      </c>
      <c r="M2363" s="356">
        <f t="shared" ref="M2363" si="6322">ABS(J2363/(D2363-D2362))</f>
        <v>0.1571428571423894</v>
      </c>
      <c r="N2363" s="361" t="str">
        <f t="shared" si="6278"/>
        <v>ATENÇÃO</v>
      </c>
      <c r="O2363" s="361" t="str">
        <f t="shared" si="6279"/>
        <v>OK</v>
      </c>
      <c r="P2363" s="361" t="str">
        <f t="shared" si="6280"/>
        <v>COND. MIN.</v>
      </c>
      <c r="Q2363" s="361" t="str">
        <f t="shared" si="6287"/>
        <v>COND. MIN.</v>
      </c>
      <c r="R2363" s="625"/>
      <c r="S2363" s="625"/>
      <c r="T2363" s="625"/>
      <c r="U2363" s="625"/>
      <c r="V2363" s="356">
        <f t="shared" si="6288"/>
        <v>-1.9700000062584877</v>
      </c>
      <c r="W2363" s="356">
        <f t="shared" si="6289"/>
        <v>-16.379999998025596</v>
      </c>
      <c r="X2363" s="361" t="str">
        <f t="shared" si="6281"/>
        <v>SUL</v>
      </c>
      <c r="Y2363" s="361" t="str">
        <f t="shared" si="6282"/>
        <v>OESTE</v>
      </c>
      <c r="Z2363" s="361" t="str">
        <f t="shared" si="6283"/>
        <v>SUDOESTE</v>
      </c>
      <c r="AA2363" s="358">
        <f t="shared" si="6290"/>
        <v>0.99272727272727268</v>
      </c>
      <c r="AB2363" s="359">
        <f t="shared" si="6284"/>
        <v>83.085674166072508</v>
      </c>
      <c r="AC2363" s="360"/>
    </row>
    <row r="2364" spans="1:29" ht="17.25" customHeight="1" x14ac:dyDescent="0.25">
      <c r="A2364" s="345" t="str">
        <f t="shared" si="6272"/>
        <v>MS 601</v>
      </c>
      <c r="B2364" s="661">
        <f t="shared" si="6309"/>
        <v>56</v>
      </c>
      <c r="C2364" s="661" t="str">
        <f t="shared" si="6310"/>
        <v>MS 601-56</v>
      </c>
      <c r="D2364" s="346">
        <f t="shared" si="6286"/>
        <v>41684</v>
      </c>
      <c r="E2364" s="347">
        <v>7161712.1628</v>
      </c>
      <c r="F2364" s="348">
        <v>665786.07310000004</v>
      </c>
      <c r="G2364" s="348">
        <v>891.23900000000003</v>
      </c>
      <c r="H2364" s="355">
        <f t="shared" ref="H2364:H2365" si="6323">SQRT((E2364-E2363)^2+(F2364-F2363)^2)*100</f>
        <v>0.62801270923460184</v>
      </c>
      <c r="I2364" s="356">
        <f t="shared" ref="I2364:I2365" si="6324">SQRT((E2364-$E$2309)^2+(F2364-$F$2309)^2)*100</f>
        <v>16.682281006841254</v>
      </c>
      <c r="J2364" s="356">
        <f t="shared" ref="J2364:J2365" si="6325">(G2364-G2363)*100</f>
        <v>-0.49999999999954525</v>
      </c>
      <c r="K2364" s="356">
        <f t="shared" ref="K2364:K2365" si="6326">(G2364-$G$2309)*100</f>
        <v>-24.299999999993815</v>
      </c>
      <c r="L2364" s="356">
        <f t="shared" ref="L2364:L2365" si="6327">H2364/(D2364-D2363)</f>
        <v>8.971610131922883E-2</v>
      </c>
      <c r="M2364" s="356">
        <f t="shared" ref="M2364:M2365" si="6328">ABS(J2364/(D2364-D2363))</f>
        <v>7.1428571428506463E-2</v>
      </c>
      <c r="N2364" s="361" t="str">
        <f t="shared" si="6278"/>
        <v>OK</v>
      </c>
      <c r="O2364" s="361" t="str">
        <f t="shared" si="6279"/>
        <v>OK</v>
      </c>
      <c r="P2364" s="361" t="str">
        <f t="shared" si="6280"/>
        <v>COND. MIN.</v>
      </c>
      <c r="Q2364" s="361" t="str">
        <f t="shared" si="6287"/>
        <v>COND. MIN.</v>
      </c>
      <c r="R2364" s="625"/>
      <c r="S2364" s="625"/>
      <c r="T2364" s="625"/>
      <c r="U2364" s="625"/>
      <c r="V2364" s="356">
        <f t="shared" si="6288"/>
        <v>-2.5899999774992466</v>
      </c>
      <c r="W2364" s="356">
        <f t="shared" si="6289"/>
        <v>-16.479999991133809</v>
      </c>
      <c r="X2364" s="361" t="str">
        <f t="shared" si="6281"/>
        <v>SUL</v>
      </c>
      <c r="Y2364" s="361" t="str">
        <f t="shared" si="6282"/>
        <v>OESTE</v>
      </c>
      <c r="Z2364" s="361" t="str">
        <f t="shared" si="6283"/>
        <v>SUDOESTE</v>
      </c>
      <c r="AA2364" s="358">
        <f t="shared" si="6290"/>
        <v>0.98800959232613916</v>
      </c>
      <c r="AB2364" s="359">
        <f t="shared" si="6284"/>
        <v>81.118434779427517</v>
      </c>
      <c r="AC2364" s="360"/>
    </row>
    <row r="2365" spans="1:29" ht="17.25" customHeight="1" x14ac:dyDescent="0.25">
      <c r="A2365" s="345" t="str">
        <f t="shared" si="6272"/>
        <v>MS 601</v>
      </c>
      <c r="B2365" s="661">
        <f t="shared" si="6309"/>
        <v>57</v>
      </c>
      <c r="C2365" s="661" t="str">
        <f t="shared" si="6310"/>
        <v>MS 601-57</v>
      </c>
      <c r="D2365" s="346">
        <f t="shared" si="6286"/>
        <v>41691</v>
      </c>
      <c r="E2365" s="347">
        <v>7161712.1697000004</v>
      </c>
      <c r="F2365" s="348">
        <v>665786.07200000004</v>
      </c>
      <c r="G2365" s="348">
        <v>891.23599999999999</v>
      </c>
      <c r="H2365" s="355">
        <f t="shared" si="6323"/>
        <v>0.69871314080143188</v>
      </c>
      <c r="I2365" s="356">
        <f t="shared" si="6324"/>
        <v>16.698446019132525</v>
      </c>
      <c r="J2365" s="356">
        <f t="shared" si="6325"/>
        <v>-0.30000000000427463</v>
      </c>
      <c r="K2365" s="356">
        <f t="shared" si="6326"/>
        <v>-24.59999999999809</v>
      </c>
      <c r="L2365" s="356">
        <f t="shared" si="6327"/>
        <v>9.9816162971633121E-2</v>
      </c>
      <c r="M2365" s="356">
        <f t="shared" si="6328"/>
        <v>4.2857142857753515E-2</v>
      </c>
      <c r="N2365" s="361" t="str">
        <f t="shared" si="6278"/>
        <v>OK</v>
      </c>
      <c r="O2365" s="361" t="str">
        <f t="shared" si="6279"/>
        <v>OK</v>
      </c>
      <c r="P2365" s="361" t="str">
        <f t="shared" si="6280"/>
        <v>COND. MIN.</v>
      </c>
      <c r="Q2365" s="361" t="str">
        <f t="shared" si="6287"/>
        <v>COND. MIN.</v>
      </c>
      <c r="R2365" s="625"/>
      <c r="S2365" s="625"/>
      <c r="T2365" s="625"/>
      <c r="U2365" s="625"/>
      <c r="V2365" s="356">
        <f t="shared" si="6288"/>
        <v>-1.8999999389052391</v>
      </c>
      <c r="W2365" s="356">
        <f t="shared" si="6289"/>
        <v>-16.589999990537763</v>
      </c>
      <c r="X2365" s="361" t="str">
        <f t="shared" si="6281"/>
        <v>SUL</v>
      </c>
      <c r="Y2365" s="361" t="str">
        <f t="shared" si="6282"/>
        <v>OESTE</v>
      </c>
      <c r="Z2365" s="361" t="str">
        <f t="shared" si="6283"/>
        <v>SUDOESTE</v>
      </c>
      <c r="AA2365" s="358">
        <f t="shared" si="6290"/>
        <v>0.99341317365269466</v>
      </c>
      <c r="AB2365" s="359">
        <f t="shared" si="6284"/>
        <v>83.420173973394554</v>
      </c>
      <c r="AC2365" s="360"/>
    </row>
    <row r="2366" spans="1:29" ht="17.25" customHeight="1" x14ac:dyDescent="0.25">
      <c r="A2366" s="345" t="str">
        <f t="shared" si="6272"/>
        <v>MS 601</v>
      </c>
      <c r="B2366" s="661">
        <f t="shared" si="6309"/>
        <v>58</v>
      </c>
      <c r="C2366" s="661" t="str">
        <f t="shared" si="6310"/>
        <v>MS 601-58</v>
      </c>
      <c r="D2366" s="346">
        <v>41698</v>
      </c>
      <c r="E2366" s="347">
        <v>7161712.1594000002</v>
      </c>
      <c r="F2366" s="348">
        <v>665786.07220000005</v>
      </c>
      <c r="G2366" s="348">
        <v>891.22699999999998</v>
      </c>
      <c r="H2366" s="355">
        <f t="shared" ref="H2366" si="6329">SQRT((E2366-E2365)^2+(F2366-F2365)^2)*100</f>
        <v>1.0301941762911495</v>
      </c>
      <c r="I2366" s="356">
        <f t="shared" ref="I2366" si="6330">SQRT((E2366-$E$2309)^2+(F2366-$F$2309)^2)*100</f>
        <v>16.827055577642263</v>
      </c>
      <c r="J2366" s="356">
        <f t="shared" ref="J2366" si="6331">(G2366-G2365)*100</f>
        <v>-0.90000000000145519</v>
      </c>
      <c r="K2366" s="356">
        <f t="shared" ref="K2366" si="6332">(G2366-$G$2309)*100</f>
        <v>-25.499999999999545</v>
      </c>
      <c r="L2366" s="356">
        <f t="shared" ref="L2366" si="6333">H2366/(D2366-D2365)</f>
        <v>0.14717059661302137</v>
      </c>
      <c r="M2366" s="356">
        <f t="shared" ref="M2366" si="6334">ABS(J2366/(D2366-D2365))</f>
        <v>0.12857142857163645</v>
      </c>
      <c r="N2366" s="361" t="str">
        <f t="shared" si="6278"/>
        <v>OK</v>
      </c>
      <c r="O2366" s="361" t="str">
        <f t="shared" si="6279"/>
        <v>OK</v>
      </c>
      <c r="P2366" s="361" t="str">
        <f t="shared" si="6280"/>
        <v>COND. MIN.</v>
      </c>
      <c r="Q2366" s="361" t="str">
        <f t="shared" si="6287"/>
        <v>COND. MIN.</v>
      </c>
      <c r="R2366" s="625"/>
      <c r="S2366" s="625"/>
      <c r="T2366" s="625"/>
      <c r="U2366" s="625"/>
      <c r="V2366" s="356">
        <f t="shared" si="6288"/>
        <v>-2.9299999587237835</v>
      </c>
      <c r="W2366" s="356">
        <f t="shared" si="6289"/>
        <v>-16.569999989587814</v>
      </c>
      <c r="X2366" s="361" t="str">
        <f t="shared" si="6281"/>
        <v>SUL</v>
      </c>
      <c r="Y2366" s="361" t="str">
        <f t="shared" si="6282"/>
        <v>OESTE</v>
      </c>
      <c r="Z2366" s="361" t="str">
        <f t="shared" si="6283"/>
        <v>SUDOESTE</v>
      </c>
      <c r="AA2366" s="358">
        <f t="shared" si="6290"/>
        <v>0.98455139631610233</v>
      </c>
      <c r="AB2366" s="359">
        <f t="shared" si="6284"/>
        <v>79.915765409760198</v>
      </c>
      <c r="AC2366" s="360"/>
    </row>
    <row r="2367" spans="1:29" ht="17.25" customHeight="1" x14ac:dyDescent="0.25">
      <c r="A2367" s="345" t="str">
        <f t="shared" si="6272"/>
        <v>MS 601</v>
      </c>
      <c r="B2367" s="661">
        <f t="shared" si="6309"/>
        <v>59</v>
      </c>
      <c r="C2367" s="661" t="str">
        <f t="shared" si="6310"/>
        <v>MS 601-59</v>
      </c>
      <c r="D2367" s="346">
        <f t="shared" ref="D2367:D2391" si="6335">D1744</f>
        <v>41705</v>
      </c>
      <c r="E2367" s="347">
        <v>7161712.1618999997</v>
      </c>
      <c r="F2367" s="348">
        <v>665786.06640000001</v>
      </c>
      <c r="G2367" s="348">
        <v>891.23599999999999</v>
      </c>
      <c r="H2367" s="355">
        <f t="shared" ref="H2367" si="6336">SQRT((E2367-E2366)^2+(F2367-F2366)^2)*100</f>
        <v>0.63158529025849008</v>
      </c>
      <c r="I2367" s="356">
        <f t="shared" ref="I2367" si="6337">SQRT((E2367-$E$2309)^2+(F2367-$F$2309)^2)*100</f>
        <v>17.358136416317059</v>
      </c>
      <c r="J2367" s="356">
        <f t="shared" ref="J2367" si="6338">(G2367-G2366)*100</f>
        <v>0.90000000000145519</v>
      </c>
      <c r="K2367" s="356">
        <f t="shared" ref="K2367" si="6339">(G2367-$G$2309)*100</f>
        <v>-24.59999999999809</v>
      </c>
      <c r="L2367" s="356">
        <f t="shared" ref="L2367" si="6340">H2367/(D2367-D2366)</f>
        <v>9.0226470036927159E-2</v>
      </c>
      <c r="M2367" s="356">
        <f t="shared" ref="M2367" si="6341">ABS(J2367/(D2367-D2366))</f>
        <v>0.12857142857163645</v>
      </c>
      <c r="N2367" s="361" t="str">
        <f t="shared" si="6278"/>
        <v>OK</v>
      </c>
      <c r="O2367" s="361" t="str">
        <f t="shared" si="6279"/>
        <v>OK</v>
      </c>
      <c r="P2367" s="361" t="str">
        <f t="shared" si="6280"/>
        <v>COND. MIN.</v>
      </c>
      <c r="Q2367" s="361" t="str">
        <f t="shared" si="6287"/>
        <v>COND. MIN.</v>
      </c>
      <c r="R2367" s="625"/>
      <c r="S2367" s="625"/>
      <c r="T2367" s="625"/>
      <c r="U2367" s="625"/>
      <c r="V2367" s="356">
        <f t="shared" si="6288"/>
        <v>-2.6800000108778477</v>
      </c>
      <c r="W2367" s="356">
        <f t="shared" si="6289"/>
        <v>-17.149999993853271</v>
      </c>
      <c r="X2367" s="361" t="str">
        <f t="shared" si="6281"/>
        <v>SUL</v>
      </c>
      <c r="Y2367" s="361" t="str">
        <f t="shared" si="6282"/>
        <v>OESTE</v>
      </c>
      <c r="Z2367" s="361" t="str">
        <f t="shared" si="6283"/>
        <v>SUDOESTE</v>
      </c>
      <c r="AA2367" s="358">
        <f t="shared" si="6290"/>
        <v>0.98790322580645151</v>
      </c>
      <c r="AB2367" s="359">
        <f t="shared" si="6284"/>
        <v>81.079048295781078</v>
      </c>
      <c r="AC2367" s="360"/>
    </row>
    <row r="2368" spans="1:29" ht="17.25" customHeight="1" x14ac:dyDescent="0.25">
      <c r="A2368" s="345" t="str">
        <f t="shared" si="6272"/>
        <v>MS 601</v>
      </c>
      <c r="B2368" s="661">
        <f t="shared" si="6309"/>
        <v>60</v>
      </c>
      <c r="C2368" s="661" t="str">
        <f t="shared" si="6310"/>
        <v>MS 601-60</v>
      </c>
      <c r="D2368" s="346">
        <f t="shared" si="6335"/>
        <v>41712</v>
      </c>
      <c r="E2368" s="347">
        <v>7161712.1628</v>
      </c>
      <c r="F2368" s="348">
        <v>665786.07059999998</v>
      </c>
      <c r="G2368" s="348">
        <v>891.22</v>
      </c>
      <c r="H2368" s="355">
        <f t="shared" ref="H2368:H2369" si="6342">SQRT((E2368-E2367)^2+(F2368-F2367)^2)*100</f>
        <v>0.42953463563195471</v>
      </c>
      <c r="I2368" s="356">
        <f t="shared" ref="I2368:I2369" si="6343">SQRT((E2368-$E$2309)^2+(F2368-$F$2309)^2)*100</f>
        <v>16.929294131455592</v>
      </c>
      <c r="J2368" s="356">
        <f t="shared" ref="J2368:J2369" si="6344">(G2368-G2367)*100</f>
        <v>-1.5999999999962711</v>
      </c>
      <c r="K2368" s="356">
        <f t="shared" ref="K2368:K2369" si="6345">(G2368-$G$2309)*100</f>
        <v>-26.199999999994361</v>
      </c>
      <c r="L2368" s="356">
        <f t="shared" ref="L2368:L2369" si="6346">H2368/(D2368-D2367)</f>
        <v>6.1362090804564957E-2</v>
      </c>
      <c r="M2368" s="356">
        <f t="shared" ref="M2368:M2369" si="6347">ABS(J2368/(D2368-D2367))</f>
        <v>0.22857142857089588</v>
      </c>
      <c r="N2368" s="361" t="str">
        <f t="shared" si="6278"/>
        <v>OK</v>
      </c>
      <c r="O2368" s="361" t="str">
        <f t="shared" si="6279"/>
        <v>OK</v>
      </c>
      <c r="P2368" s="361" t="str">
        <f t="shared" si="6280"/>
        <v>COND. MIN.</v>
      </c>
      <c r="Q2368" s="361" t="str">
        <f t="shared" si="6287"/>
        <v>COND. MIN.</v>
      </c>
      <c r="R2368" s="625"/>
      <c r="S2368" s="625"/>
      <c r="T2368" s="625"/>
      <c r="U2368" s="625"/>
      <c r="V2368" s="356">
        <f t="shared" si="6288"/>
        <v>-2.5899999774992466</v>
      </c>
      <c r="W2368" s="356">
        <f t="shared" si="6289"/>
        <v>-16.729999997187406</v>
      </c>
      <c r="X2368" s="361" t="str">
        <f t="shared" si="6281"/>
        <v>SUL</v>
      </c>
      <c r="Y2368" s="361" t="str">
        <f t="shared" si="6282"/>
        <v>OESTE</v>
      </c>
      <c r="Z2368" s="361" t="str">
        <f t="shared" si="6283"/>
        <v>SUDOESTE</v>
      </c>
      <c r="AA2368" s="358">
        <f t="shared" si="6290"/>
        <v>0.98818665091553459</v>
      </c>
      <c r="AB2368" s="359">
        <f t="shared" si="6284"/>
        <v>81.18438495598707</v>
      </c>
      <c r="AC2368" s="360"/>
    </row>
    <row r="2369" spans="1:29" ht="17.25" customHeight="1" x14ac:dyDescent="0.25">
      <c r="A2369" s="345" t="str">
        <f t="shared" si="6272"/>
        <v>MS 601</v>
      </c>
      <c r="B2369" s="661">
        <f t="shared" si="6309"/>
        <v>61</v>
      </c>
      <c r="C2369" s="661" t="str">
        <f t="shared" si="6310"/>
        <v>MS 601-61</v>
      </c>
      <c r="D2369" s="346">
        <f t="shared" si="6335"/>
        <v>41719</v>
      </c>
      <c r="E2369" s="347">
        <v>7161712.1634999998</v>
      </c>
      <c r="F2369" s="348">
        <v>665786.06149999995</v>
      </c>
      <c r="G2369" s="348">
        <v>891.21799999999996</v>
      </c>
      <c r="H2369" s="355">
        <f t="shared" si="6342"/>
        <v>0.91268833722123255</v>
      </c>
      <c r="I2369" s="356">
        <f t="shared" si="6343"/>
        <v>17.819090886032708</v>
      </c>
      <c r="J2369" s="356">
        <f t="shared" si="6344"/>
        <v>-0.20000000000663931</v>
      </c>
      <c r="K2369" s="356">
        <f t="shared" si="6345"/>
        <v>-26.400000000001</v>
      </c>
      <c r="L2369" s="356">
        <f t="shared" si="6346"/>
        <v>0.13038404817446178</v>
      </c>
      <c r="M2369" s="356">
        <f t="shared" si="6347"/>
        <v>2.8571428572377044E-2</v>
      </c>
      <c r="N2369" s="361" t="str">
        <f t="shared" si="6278"/>
        <v>OK</v>
      </c>
      <c r="O2369" s="361" t="str">
        <f t="shared" si="6279"/>
        <v>OK</v>
      </c>
      <c r="P2369" s="361" t="str">
        <f t="shared" si="6280"/>
        <v>COND. MIN.</v>
      </c>
      <c r="Q2369" s="361" t="str">
        <f t="shared" si="6287"/>
        <v>COND. MIN.</v>
      </c>
      <c r="R2369" s="625"/>
      <c r="S2369" s="625"/>
      <c r="T2369" s="625"/>
      <c r="U2369" s="625"/>
      <c r="V2369" s="356">
        <f t="shared" si="6288"/>
        <v>-2.5200000032782555</v>
      </c>
      <c r="W2369" s="356">
        <f t="shared" si="6289"/>
        <v>-17.639999999664724</v>
      </c>
      <c r="X2369" s="361" t="str">
        <f t="shared" si="6281"/>
        <v>SUL</v>
      </c>
      <c r="Y2369" s="361" t="str">
        <f t="shared" si="6282"/>
        <v>OESTE</v>
      </c>
      <c r="Z2369" s="361" t="str">
        <f t="shared" si="6283"/>
        <v>SUDOESTE</v>
      </c>
      <c r="AA2369" s="358">
        <f t="shared" si="6290"/>
        <v>0.98989898989898994</v>
      </c>
      <c r="AB2369" s="359">
        <f t="shared" si="6284"/>
        <v>81.849461943735818</v>
      </c>
      <c r="AC2369" s="360"/>
    </row>
    <row r="2370" spans="1:29" ht="17.25" customHeight="1" x14ac:dyDescent="0.25">
      <c r="A2370" s="345" t="str">
        <f t="shared" si="6272"/>
        <v>MS 601</v>
      </c>
      <c r="B2370" s="661">
        <f t="shared" si="6309"/>
        <v>62</v>
      </c>
      <c r="C2370" s="661" t="str">
        <f t="shared" si="6310"/>
        <v>MS 601-62</v>
      </c>
      <c r="D2370" s="346">
        <f t="shared" si="6335"/>
        <v>41726</v>
      </c>
      <c r="E2370" s="347">
        <v>7161712.1498999996</v>
      </c>
      <c r="F2370" s="348">
        <v>665786.05559999996</v>
      </c>
      <c r="G2370" s="348">
        <v>891.21699999999998</v>
      </c>
      <c r="H2370" s="355">
        <f t="shared" ref="H2370" si="6348">SQRT((E2370-E2369)^2+(F2370-F2369)^2)*100</f>
        <v>1.4824641809392589</v>
      </c>
      <c r="I2370" s="356">
        <f t="shared" ref="I2370" si="6349">SQRT((E2370-$E$2309)^2+(F2370-$F$2309)^2)*100</f>
        <v>18.638328790794041</v>
      </c>
      <c r="J2370" s="356">
        <f t="shared" ref="J2370" si="6350">(G2370-G2369)*100</f>
        <v>-9.9999999997635314E-2</v>
      </c>
      <c r="K2370" s="356">
        <f t="shared" ref="K2370" si="6351">(G2370-$G$2309)*100</f>
        <v>-26.499999999998636</v>
      </c>
      <c r="L2370" s="356">
        <f t="shared" ref="L2370" si="6352">H2370/(D2370-D2369)</f>
        <v>0.21178059727703699</v>
      </c>
      <c r="M2370" s="356">
        <f t="shared" ref="M2370" si="6353">ABS(J2370/(D2370-D2369))</f>
        <v>1.4285714285376474E-2</v>
      </c>
      <c r="N2370" s="361" t="str">
        <f t="shared" si="6278"/>
        <v>OK</v>
      </c>
      <c r="O2370" s="361" t="str">
        <f t="shared" si="6279"/>
        <v>OK</v>
      </c>
      <c r="P2370" s="361" t="str">
        <f t="shared" si="6280"/>
        <v>COND. MIN.</v>
      </c>
      <c r="Q2370" s="361" t="str">
        <f t="shared" si="6287"/>
        <v>COND. MIN.</v>
      </c>
      <c r="R2370" s="625"/>
      <c r="S2370" s="625"/>
      <c r="T2370" s="625"/>
      <c r="U2370" s="625"/>
      <c r="V2370" s="356">
        <f t="shared" si="6288"/>
        <v>-3.8800000213086605</v>
      </c>
      <c r="W2370" s="356">
        <f t="shared" si="6289"/>
        <v>-18.22999999858439</v>
      </c>
      <c r="X2370" s="361" t="str">
        <f t="shared" si="6281"/>
        <v>SUL</v>
      </c>
      <c r="Y2370" s="361" t="str">
        <f t="shared" si="6282"/>
        <v>OESTE</v>
      </c>
      <c r="Z2370" s="361" t="str">
        <f t="shared" si="6283"/>
        <v>SUDOESTE</v>
      </c>
      <c r="AA2370" s="358">
        <f t="shared" si="6290"/>
        <v>0.97800429184549353</v>
      </c>
      <c r="AB2370" s="359">
        <f t="shared" si="6284"/>
        <v>77.960571121392462</v>
      </c>
      <c r="AC2370" s="360"/>
    </row>
    <row r="2371" spans="1:29" ht="17.25" customHeight="1" x14ac:dyDescent="0.25">
      <c r="A2371" s="345" t="str">
        <f t="shared" si="6272"/>
        <v>MS 601</v>
      </c>
      <c r="B2371" s="661">
        <f t="shared" si="6309"/>
        <v>63</v>
      </c>
      <c r="C2371" s="661" t="str">
        <f t="shared" si="6310"/>
        <v>MS 601-63</v>
      </c>
      <c r="D2371" s="346">
        <f t="shared" si="6335"/>
        <v>41733</v>
      </c>
      <c r="E2371" s="347">
        <v>7161712.1665000003</v>
      </c>
      <c r="F2371" s="348">
        <v>665786.05989999999</v>
      </c>
      <c r="G2371" s="348">
        <v>891.20699999999999</v>
      </c>
      <c r="H2371" s="355">
        <f t="shared" ref="H2371:H2374" si="6354">SQRT((E2371-E2370)^2+(F2371-F2370)^2)*100</f>
        <v>1.7147886825101957</v>
      </c>
      <c r="I2371" s="356">
        <f t="shared" ref="I2371:I2374" si="6355">SQRT((E2371-$E$2309)^2+(F2371-$F$2309)^2)*100</f>
        <v>17.937903992395395</v>
      </c>
      <c r="J2371" s="356">
        <f t="shared" ref="J2371:J2374" si="6356">(G2371-G2370)*100</f>
        <v>-0.99999999999909051</v>
      </c>
      <c r="K2371" s="356">
        <f t="shared" ref="K2371:K2374" si="6357">(G2371-$G$2309)*100</f>
        <v>-27.499999999997726</v>
      </c>
      <c r="L2371" s="356">
        <f t="shared" ref="L2371:L2374" si="6358">H2371/(D2371-D2370)</f>
        <v>0.24496981178717081</v>
      </c>
      <c r="M2371" s="356">
        <f t="shared" ref="M2371:M2374" si="6359">ABS(J2371/(D2371-D2370))</f>
        <v>0.14285714285701293</v>
      </c>
      <c r="N2371" s="361" t="str">
        <f t="shared" si="6278"/>
        <v>OK</v>
      </c>
      <c r="O2371" s="361" t="str">
        <f t="shared" si="6279"/>
        <v>OK</v>
      </c>
      <c r="P2371" s="361" t="str">
        <f t="shared" si="6280"/>
        <v>COND. MIN.</v>
      </c>
      <c r="Q2371" s="361" t="str">
        <f t="shared" si="6287"/>
        <v>COND. MIN.</v>
      </c>
      <c r="R2371" s="625"/>
      <c r="S2371" s="625"/>
      <c r="T2371" s="625"/>
      <c r="U2371" s="625"/>
      <c r="V2371" s="356">
        <f t="shared" si="6288"/>
        <v>-2.2199999541044235</v>
      </c>
      <c r="W2371" s="356">
        <f t="shared" si="6289"/>
        <v>-17.799999995622784</v>
      </c>
      <c r="X2371" s="361" t="str">
        <f t="shared" si="6281"/>
        <v>SUL</v>
      </c>
      <c r="Y2371" s="361" t="str">
        <f t="shared" si="6282"/>
        <v>OESTE</v>
      </c>
      <c r="Z2371" s="361" t="str">
        <f t="shared" si="6283"/>
        <v>SUDOESTE</v>
      </c>
      <c r="AA2371" s="358">
        <f t="shared" si="6290"/>
        <v>0.99219620958751387</v>
      </c>
      <c r="AB2371" s="359">
        <f t="shared" si="6284"/>
        <v>82.837357715124924</v>
      </c>
      <c r="AC2371" s="360"/>
    </row>
    <row r="2372" spans="1:29" ht="17.25" customHeight="1" x14ac:dyDescent="0.25">
      <c r="A2372" s="345" t="str">
        <f t="shared" si="6272"/>
        <v>MS 601</v>
      </c>
      <c r="B2372" s="661">
        <f t="shared" si="6309"/>
        <v>64</v>
      </c>
      <c r="C2372" s="661" t="str">
        <f t="shared" si="6310"/>
        <v>MS 601-64</v>
      </c>
      <c r="D2372" s="346">
        <f t="shared" si="6335"/>
        <v>41740</v>
      </c>
      <c r="E2372" s="347">
        <v>7161712.1706999997</v>
      </c>
      <c r="F2372" s="348">
        <v>665786.06469999999</v>
      </c>
      <c r="G2372" s="348">
        <v>891.20699999999999</v>
      </c>
      <c r="H2372" s="355">
        <f t="shared" si="6354"/>
        <v>0.63780870787406085</v>
      </c>
      <c r="I2372" s="356">
        <f t="shared" si="6355"/>
        <v>17.413282284551507</v>
      </c>
      <c r="J2372" s="356">
        <f t="shared" si="6356"/>
        <v>0</v>
      </c>
      <c r="K2372" s="356">
        <f t="shared" si="6357"/>
        <v>-27.499999999997726</v>
      </c>
      <c r="L2372" s="356">
        <f t="shared" si="6358"/>
        <v>9.1115529696294412E-2</v>
      </c>
      <c r="M2372" s="356">
        <f t="shared" si="6359"/>
        <v>0</v>
      </c>
      <c r="N2372" s="361" t="str">
        <f t="shared" si="6278"/>
        <v>OK</v>
      </c>
      <c r="O2372" s="361" t="str">
        <f t="shared" si="6279"/>
        <v>OK</v>
      </c>
      <c r="P2372" s="361" t="str">
        <f t="shared" si="6280"/>
        <v>COND. MIN.</v>
      </c>
      <c r="Q2372" s="361" t="str">
        <f t="shared" si="6287"/>
        <v>COND. MIN.</v>
      </c>
      <c r="R2372" s="625"/>
      <c r="S2372" s="625"/>
      <c r="T2372" s="625"/>
      <c r="U2372" s="625"/>
      <c r="V2372" s="356">
        <f t="shared" si="6288"/>
        <v>-1.8000000156462193</v>
      </c>
      <c r="W2372" s="356">
        <f t="shared" si="6289"/>
        <v>-17.319999996107072</v>
      </c>
      <c r="X2372" s="361" t="str">
        <f t="shared" si="6281"/>
        <v>SUL</v>
      </c>
      <c r="Y2372" s="361" t="str">
        <f t="shared" si="6282"/>
        <v>OESTE</v>
      </c>
      <c r="Z2372" s="361" t="str">
        <f t="shared" si="6283"/>
        <v>SUDOESTE</v>
      </c>
      <c r="AA2372" s="358">
        <f t="shared" si="6290"/>
        <v>0.99483055715106261</v>
      </c>
      <c r="AB2372" s="359">
        <f t="shared" si="6284"/>
        <v>84.171634680601016</v>
      </c>
      <c r="AC2372" s="360"/>
    </row>
    <row r="2373" spans="1:29" ht="17.25" customHeight="1" x14ac:dyDescent="0.25">
      <c r="A2373" s="345" t="str">
        <f t="shared" si="6272"/>
        <v>MS 601</v>
      </c>
      <c r="B2373" s="661">
        <f t="shared" si="6309"/>
        <v>65</v>
      </c>
      <c r="C2373" s="661" t="str">
        <f t="shared" si="6310"/>
        <v>MS 601-65</v>
      </c>
      <c r="D2373" s="346">
        <f t="shared" si="6335"/>
        <v>41746</v>
      </c>
      <c r="E2373" s="347">
        <v>7161712.1706999997</v>
      </c>
      <c r="F2373" s="348">
        <v>665786.06469999999</v>
      </c>
      <c r="G2373" s="348">
        <v>891.18100000000004</v>
      </c>
      <c r="H2373" s="355">
        <f t="shared" si="6354"/>
        <v>0</v>
      </c>
      <c r="I2373" s="356">
        <f t="shared" si="6355"/>
        <v>17.413282284551507</v>
      </c>
      <c r="J2373" s="356">
        <f t="shared" si="6356"/>
        <v>-2.5999999999953616</v>
      </c>
      <c r="K2373" s="356">
        <f t="shared" si="6357"/>
        <v>-30.099999999993088</v>
      </c>
      <c r="L2373" s="356">
        <f t="shared" si="6358"/>
        <v>0</v>
      </c>
      <c r="M2373" s="356">
        <f t="shared" si="6359"/>
        <v>0.43333333333256024</v>
      </c>
      <c r="N2373" s="361" t="str">
        <f t="shared" si="6278"/>
        <v>OK</v>
      </c>
      <c r="O2373" s="361" t="str">
        <f t="shared" si="6279"/>
        <v>ATENÇÃO</v>
      </c>
      <c r="P2373" s="361" t="str">
        <f t="shared" si="6280"/>
        <v>COND. MIN.</v>
      </c>
      <c r="Q2373" s="361" t="str">
        <f t="shared" si="6287"/>
        <v>COND. MIN.</v>
      </c>
      <c r="R2373" s="625"/>
      <c r="S2373" s="625"/>
      <c r="T2373" s="625"/>
      <c r="U2373" s="625"/>
      <c r="V2373" s="356">
        <f t="shared" si="6288"/>
        <v>-1.8000000156462193</v>
      </c>
      <c r="W2373" s="356">
        <f t="shared" si="6289"/>
        <v>-17.319999996107072</v>
      </c>
      <c r="X2373" s="361" t="str">
        <f t="shared" si="6281"/>
        <v>SUL</v>
      </c>
      <c r="Y2373" s="361" t="str">
        <f t="shared" si="6282"/>
        <v>OESTE</v>
      </c>
      <c r="Z2373" s="361" t="str">
        <f t="shared" si="6283"/>
        <v>SUDOESTE</v>
      </c>
      <c r="AA2373" s="358">
        <f t="shared" si="6290"/>
        <v>0.99483055715106261</v>
      </c>
      <c r="AB2373" s="359">
        <f t="shared" si="6284"/>
        <v>84.171634680601016</v>
      </c>
      <c r="AC2373" s="360"/>
    </row>
    <row r="2374" spans="1:29" ht="17.25" customHeight="1" x14ac:dyDescent="0.25">
      <c r="A2374" s="345" t="str">
        <f t="shared" si="6272"/>
        <v>MS 601</v>
      </c>
      <c r="B2374" s="661">
        <f t="shared" si="6309"/>
        <v>66</v>
      </c>
      <c r="C2374" s="661" t="str">
        <f t="shared" si="6310"/>
        <v>MS 601-66</v>
      </c>
      <c r="D2374" s="346">
        <f t="shared" si="6335"/>
        <v>41754</v>
      </c>
      <c r="E2374" s="347">
        <v>7161712.1618999997</v>
      </c>
      <c r="F2374" s="348">
        <v>665786.05290000001</v>
      </c>
      <c r="G2374" s="348">
        <v>891.19799999999998</v>
      </c>
      <c r="H2374" s="355">
        <f t="shared" si="6354"/>
        <v>1.4720054301898784</v>
      </c>
      <c r="I2374" s="356">
        <f t="shared" si="6355"/>
        <v>18.693111026105903</v>
      </c>
      <c r="J2374" s="356">
        <f t="shared" si="6356"/>
        <v>1.6999999999939064</v>
      </c>
      <c r="K2374" s="356">
        <f t="shared" si="6357"/>
        <v>-28.399999999999181</v>
      </c>
      <c r="L2374" s="356">
        <f t="shared" si="6358"/>
        <v>0.1840006787737348</v>
      </c>
      <c r="M2374" s="356">
        <f t="shared" si="6359"/>
        <v>0.2124999999992383</v>
      </c>
      <c r="N2374" s="361" t="str">
        <f t="shared" si="6278"/>
        <v>OK</v>
      </c>
      <c r="O2374" s="361" t="str">
        <f t="shared" si="6279"/>
        <v>OK</v>
      </c>
      <c r="P2374" s="361" t="str">
        <f t="shared" si="6280"/>
        <v>COND. MIN.</v>
      </c>
      <c r="Q2374" s="361" t="str">
        <f t="shared" ref="Q2374:Q2405" si="6360">IF(M2374&lt;=2,"COND. MIN.",IF(AND(2&lt;M2374, M2374&lt;=4),"ATENÇÃO",IF(AND(4&lt;M2374, M2374&lt;=10),"ALERTA","INTERVENÇÃO")))</f>
        <v>COND. MIN.</v>
      </c>
      <c r="R2374" s="625"/>
      <c r="S2374" s="625"/>
      <c r="T2374" s="625"/>
      <c r="U2374" s="625"/>
      <c r="V2374" s="356">
        <f t="shared" ref="V2374:V2405" si="6361">(E2374-$E$2309)*100</f>
        <v>-2.6800000108778477</v>
      </c>
      <c r="W2374" s="356">
        <f t="shared" ref="W2374:W2405" si="6362">(F2374-$F$2309)*100</f>
        <v>-18.499999993946403</v>
      </c>
      <c r="X2374" s="361" t="str">
        <f t="shared" si="6281"/>
        <v>SUL</v>
      </c>
      <c r="Y2374" s="361" t="str">
        <f t="shared" si="6282"/>
        <v>OESTE</v>
      </c>
      <c r="Z2374" s="361" t="str">
        <f t="shared" si="6283"/>
        <v>SUDOESTE</v>
      </c>
      <c r="AA2374" s="358">
        <f t="shared" ref="AA2374:AA2405" si="6363">ABS(ROUND(W2374,2)/ROUND(I2374,2))</f>
        <v>0.98983413590155156</v>
      </c>
      <c r="AB2374" s="359">
        <f t="shared" si="6284"/>
        <v>81.823294001568684</v>
      </c>
      <c r="AC2374" s="360"/>
    </row>
    <row r="2375" spans="1:29" ht="17.25" customHeight="1" x14ac:dyDescent="0.25">
      <c r="A2375" s="345" t="str">
        <f t="shared" ref="A2375:A2438" si="6364">A2374</f>
        <v>MS 601</v>
      </c>
      <c r="B2375" s="661">
        <f t="shared" si="6309"/>
        <v>67</v>
      </c>
      <c r="C2375" s="661" t="str">
        <f t="shared" si="6310"/>
        <v>MS 601-67</v>
      </c>
      <c r="D2375" s="346">
        <f t="shared" si="6335"/>
        <v>41761</v>
      </c>
      <c r="E2375" s="347">
        <v>7161712.1630999995</v>
      </c>
      <c r="F2375" s="348">
        <v>665786.05940000003</v>
      </c>
      <c r="G2375" s="348">
        <v>891.19299999999998</v>
      </c>
      <c r="H2375" s="355">
        <f t="shared" ref="H2375" si="6365">SQRT((E2375-E2374)^2+(F2375-F2374)^2)*100</f>
        <v>0.66098411333432083</v>
      </c>
      <c r="I2375" s="356">
        <f t="shared" ref="I2375" si="6366">SQRT((E2375-$E$2309)^2+(F2375-$F$2309)^2)*100</f>
        <v>18.032639847411041</v>
      </c>
      <c r="J2375" s="356">
        <f t="shared" ref="J2375" si="6367">(G2375-G2374)*100</f>
        <v>-0.49999999999954525</v>
      </c>
      <c r="K2375" s="356">
        <f t="shared" ref="K2375" si="6368">(G2375-$G$2309)*100</f>
        <v>-28.899999999998727</v>
      </c>
      <c r="L2375" s="356">
        <f t="shared" ref="L2375" si="6369">H2375/(D2375-D2374)</f>
        <v>9.4426301904902976E-2</v>
      </c>
      <c r="M2375" s="356">
        <f t="shared" ref="M2375" si="6370">ABS(J2375/(D2375-D2374))</f>
        <v>7.1428571428506463E-2</v>
      </c>
      <c r="N2375" s="361" t="str">
        <f t="shared" ref="N2375:N2428" si="6371">IF(L2375&lt;=0.25,"OK",IF(AND(0.25&lt;L2375,L2375&lt;=1),"ATENÇÃO",IF(AND(1&lt;L2375,L2375&lt;=4),"ALERTA",IF(AND(4&lt;L2375,L2375&lt;=14),"INTERVENÇÃO","PARALISAÇÃO"))))</f>
        <v>OK</v>
      </c>
      <c r="O2375" s="361" t="str">
        <f t="shared" ref="O2375:O2428" si="6372">IF(M2375&lt;=0.25,"OK",IF(AND(0.25&lt;M2375,M2375&lt;=1),"ATENÇÃO",IF(AND(1&lt;M2375,M2375&lt;=4),"ALERTA",IF(AND(4&lt;M2375,M2375&lt;=14),"INTERVENÇÃO","PARALISAÇÃO"))))</f>
        <v>OK</v>
      </c>
      <c r="P2375" s="361" t="str">
        <f t="shared" ref="P2375:P2428" si="6373">IF(L2375&lt;=1,"COND. MIN.",IF(AND(1&lt;L2375, L2375&lt;=2),"ATENÇÃO",IF(AND(2&lt;L2375,L2375&lt;=5),"ALERTA","INTERVENÇÃO")))</f>
        <v>COND. MIN.</v>
      </c>
      <c r="Q2375" s="361" t="str">
        <f t="shared" si="6360"/>
        <v>COND. MIN.</v>
      </c>
      <c r="R2375" s="625"/>
      <c r="S2375" s="625"/>
      <c r="T2375" s="625"/>
      <c r="U2375" s="625"/>
      <c r="V2375" s="356">
        <f t="shared" si="6361"/>
        <v>-2.5600000284612179</v>
      </c>
      <c r="W2375" s="356">
        <f t="shared" si="6362"/>
        <v>-17.84999999217689</v>
      </c>
      <c r="X2375" s="361" t="str">
        <f t="shared" ref="X2375:X2395" si="6374">IF(V2375&gt;0,"NORTE","SUL")</f>
        <v>SUL</v>
      </c>
      <c r="Y2375" s="361" t="str">
        <f t="shared" ref="Y2375:Y2395" si="6375">IF(W2375&gt;0,"LESTE","OESTE")</f>
        <v>OESTE</v>
      </c>
      <c r="Z2375" s="361" t="str">
        <f t="shared" ref="Z2375:Z2395" si="6376">IF(AND(X2375="SUL", Y2375="LESTE"),"SUDESTE", IF(AND(X2375="SUL", Y2375="OESTE"), "SUDOESTE", IF(AND(X2375="NORTE", Y2375="LESTE"), "NORDESTE", "NOROESTE")))</f>
        <v>SUDOESTE</v>
      </c>
      <c r="AA2375" s="358">
        <f t="shared" si="6363"/>
        <v>0.99001663893510816</v>
      </c>
      <c r="AB2375" s="359">
        <f t="shared" ref="AB2375:AB2395" si="6377">DEGREES(ASIN(AA2375))</f>
        <v>81.897146396831161</v>
      </c>
      <c r="AC2375" s="360"/>
    </row>
    <row r="2376" spans="1:29" ht="17.25" customHeight="1" x14ac:dyDescent="0.25">
      <c r="A2376" s="345" t="str">
        <f t="shared" si="6364"/>
        <v>MS 601</v>
      </c>
      <c r="B2376" s="661">
        <f t="shared" si="6309"/>
        <v>68</v>
      </c>
      <c r="C2376" s="661" t="str">
        <f t="shared" si="6310"/>
        <v>MS 601-68</v>
      </c>
      <c r="D2376" s="346">
        <f t="shared" si="6335"/>
        <v>41768</v>
      </c>
      <c r="E2376" s="347">
        <v>7161712.1551999999</v>
      </c>
      <c r="F2376" s="348">
        <v>665786.04859999998</v>
      </c>
      <c r="G2376" s="348">
        <v>891.19399999999996</v>
      </c>
      <c r="H2376" s="355">
        <f t="shared" ref="H2376" si="6378">SQRT((E2376-E2375)^2+(F2376-F2375)^2)*100</f>
        <v>1.3380956430491062</v>
      </c>
      <c r="I2376" s="356">
        <f t="shared" ref="I2376" si="6379">SQRT((E2376-$E$2309)^2+(F2376-$F$2309)^2)*100</f>
        <v>19.224135866614205</v>
      </c>
      <c r="J2376" s="356">
        <f t="shared" ref="J2376" si="6380">(G2376-G2375)*100</f>
        <v>9.9999999997635314E-2</v>
      </c>
      <c r="K2376" s="356">
        <f t="shared" ref="K2376" si="6381">(G2376-$G$2309)*100</f>
        <v>-28.800000000001091</v>
      </c>
      <c r="L2376" s="356">
        <f t="shared" ref="L2376" si="6382">H2376/(D2376-D2375)</f>
        <v>0.19115652043558659</v>
      </c>
      <c r="M2376" s="356">
        <f t="shared" ref="M2376" si="6383">ABS(J2376/(D2376-D2375))</f>
        <v>1.4285714285376474E-2</v>
      </c>
      <c r="N2376" s="361" t="str">
        <f t="shared" si="6371"/>
        <v>OK</v>
      </c>
      <c r="O2376" s="361" t="str">
        <f t="shared" si="6372"/>
        <v>OK</v>
      </c>
      <c r="P2376" s="361" t="str">
        <f t="shared" si="6373"/>
        <v>COND. MIN.</v>
      </c>
      <c r="Q2376" s="361" t="str">
        <f t="shared" si="6360"/>
        <v>COND. MIN.</v>
      </c>
      <c r="R2376" s="625"/>
      <c r="S2376" s="625"/>
      <c r="T2376" s="625"/>
      <c r="U2376" s="625"/>
      <c r="V2376" s="356">
        <f t="shared" si="6361"/>
        <v>-3.3499999903142452</v>
      </c>
      <c r="W2376" s="356">
        <f t="shared" si="6362"/>
        <v>-18.929999996908009</v>
      </c>
      <c r="X2376" s="361" t="str">
        <f t="shared" si="6374"/>
        <v>SUL</v>
      </c>
      <c r="Y2376" s="361" t="str">
        <f t="shared" si="6375"/>
        <v>OESTE</v>
      </c>
      <c r="Z2376" s="361" t="str">
        <f t="shared" si="6376"/>
        <v>SUDOESTE</v>
      </c>
      <c r="AA2376" s="358">
        <f t="shared" si="6363"/>
        <v>0.98491155046826229</v>
      </c>
      <c r="AB2376" s="359">
        <f t="shared" si="6377"/>
        <v>80.034306557629094</v>
      </c>
      <c r="AC2376" s="360"/>
    </row>
    <row r="2377" spans="1:29" ht="17.25" customHeight="1" x14ac:dyDescent="0.25">
      <c r="A2377" s="345" t="str">
        <f t="shared" si="6364"/>
        <v>MS 601</v>
      </c>
      <c r="B2377" s="661">
        <f t="shared" si="6309"/>
        <v>69</v>
      </c>
      <c r="C2377" s="661" t="str">
        <f t="shared" si="6310"/>
        <v>MS 601-69</v>
      </c>
      <c r="D2377" s="346">
        <f t="shared" si="6335"/>
        <v>41775</v>
      </c>
      <c r="E2377" s="347">
        <v>7161712.1546</v>
      </c>
      <c r="F2377" s="348">
        <v>665786.05799999996</v>
      </c>
      <c r="G2377" s="348">
        <v>891.19</v>
      </c>
      <c r="H2377" s="355">
        <f t="shared" ref="H2377" si="6384">SQRT((E2377-E2376)^2+(F2377-F2376)^2)*100</f>
        <v>0.94191294467066955</v>
      </c>
      <c r="I2377" s="356">
        <f t="shared" ref="I2377" si="6385">SQRT((E2377-$E$2309)^2+(F2377-$F$2309)^2)*100</f>
        <v>18.310330412959853</v>
      </c>
      <c r="J2377" s="356">
        <f t="shared" ref="J2377" si="6386">(G2377-G2376)*100</f>
        <v>-0.39999999999054126</v>
      </c>
      <c r="K2377" s="356">
        <f t="shared" ref="K2377" si="6387">(G2377-$G$2309)*100</f>
        <v>-29.199999999991633</v>
      </c>
      <c r="L2377" s="356">
        <f t="shared" ref="L2377" si="6388">H2377/(D2377-D2376)</f>
        <v>0.13455899209580993</v>
      </c>
      <c r="M2377" s="356">
        <f t="shared" ref="M2377" si="6389">ABS(J2377/(D2377-D2376))</f>
        <v>5.7142857141505896E-2</v>
      </c>
      <c r="N2377" s="361" t="str">
        <f t="shared" si="6371"/>
        <v>OK</v>
      </c>
      <c r="O2377" s="361" t="str">
        <f t="shared" si="6372"/>
        <v>OK</v>
      </c>
      <c r="P2377" s="361" t="str">
        <f t="shared" si="6373"/>
        <v>COND. MIN.</v>
      </c>
      <c r="Q2377" s="361" t="str">
        <f t="shared" si="6360"/>
        <v>COND. MIN.</v>
      </c>
      <c r="R2377" s="625"/>
      <c r="S2377" s="625"/>
      <c r="T2377" s="625"/>
      <c r="U2377" s="625"/>
      <c r="V2377" s="356">
        <f t="shared" si="6361"/>
        <v>-3.4099999815225601</v>
      </c>
      <c r="W2377" s="356">
        <f t="shared" si="6362"/>
        <v>-17.989999998826534</v>
      </c>
      <c r="X2377" s="361" t="str">
        <f t="shared" si="6374"/>
        <v>SUL</v>
      </c>
      <c r="Y2377" s="361" t="str">
        <f t="shared" si="6375"/>
        <v>OESTE</v>
      </c>
      <c r="Z2377" s="361" t="str">
        <f t="shared" si="6376"/>
        <v>SUDOESTE</v>
      </c>
      <c r="AA2377" s="358">
        <f t="shared" si="6363"/>
        <v>0.98252321135991261</v>
      </c>
      <c r="AB2377" s="359">
        <f t="shared" si="6377"/>
        <v>79.272389671645854</v>
      </c>
      <c r="AC2377" s="360"/>
    </row>
    <row r="2378" spans="1:29" ht="17.25" customHeight="1" x14ac:dyDescent="0.25">
      <c r="A2378" s="345" t="str">
        <f t="shared" si="6364"/>
        <v>MS 601</v>
      </c>
      <c r="B2378" s="661">
        <f t="shared" si="6309"/>
        <v>70</v>
      </c>
      <c r="C2378" s="661" t="str">
        <f t="shared" si="6310"/>
        <v>MS 601-70</v>
      </c>
      <c r="D2378" s="346">
        <f t="shared" si="6335"/>
        <v>41782</v>
      </c>
      <c r="E2378" s="347">
        <v>7161712.1533000004</v>
      </c>
      <c r="F2378" s="348">
        <v>665786.04870000004</v>
      </c>
      <c r="G2378" s="348">
        <v>891.18799999999999</v>
      </c>
      <c r="H2378" s="355">
        <f t="shared" ref="H2378:H2380" si="6390">SQRT((E2378-E2377)^2+(F2378-F2377)^2)*100</f>
        <v>0.93904205216437875</v>
      </c>
      <c r="I2378" s="356">
        <f t="shared" ref="I2378:I2380" si="6391">SQRT((E2378-$E$2309)^2+(F2378-$F$2309)^2)*100</f>
        <v>19.2483245834329</v>
      </c>
      <c r="J2378" s="356">
        <f t="shared" ref="J2378:J2380" si="6392">(G2378-G2377)*100</f>
        <v>-0.20000000000663931</v>
      </c>
      <c r="K2378" s="356">
        <f t="shared" ref="K2378:K2380" si="6393">(G2378-$G$2309)*100</f>
        <v>-29.399999999998272</v>
      </c>
      <c r="L2378" s="356">
        <f t="shared" ref="L2378:L2380" si="6394">H2378/(D2378-D2377)</f>
        <v>0.13414886459491124</v>
      </c>
      <c r="M2378" s="356">
        <f t="shared" ref="M2378:M2380" si="6395">ABS(J2378/(D2378-D2377))</f>
        <v>2.8571428572377044E-2</v>
      </c>
      <c r="N2378" s="361" t="str">
        <f t="shared" si="6371"/>
        <v>OK</v>
      </c>
      <c r="O2378" s="361" t="str">
        <f t="shared" si="6372"/>
        <v>OK</v>
      </c>
      <c r="P2378" s="361" t="str">
        <f t="shared" si="6373"/>
        <v>COND. MIN.</v>
      </c>
      <c r="Q2378" s="361" t="str">
        <f t="shared" si="6360"/>
        <v>COND. MIN.</v>
      </c>
      <c r="R2378" s="625"/>
      <c r="S2378" s="625"/>
      <c r="T2378" s="625"/>
      <c r="U2378" s="625"/>
      <c r="V2378" s="356">
        <f t="shared" si="6361"/>
        <v>-3.5399999469518661</v>
      </c>
      <c r="W2378" s="356">
        <f t="shared" si="6362"/>
        <v>-18.919999990612268</v>
      </c>
      <c r="X2378" s="361" t="str">
        <f t="shared" si="6374"/>
        <v>SUL</v>
      </c>
      <c r="Y2378" s="361" t="str">
        <f t="shared" si="6375"/>
        <v>OESTE</v>
      </c>
      <c r="Z2378" s="361" t="str">
        <f t="shared" si="6376"/>
        <v>SUDOESTE</v>
      </c>
      <c r="AA2378" s="358">
        <f t="shared" si="6363"/>
        <v>0.98285714285714298</v>
      </c>
      <c r="AB2378" s="359">
        <f t="shared" si="6377"/>
        <v>79.375668499293283</v>
      </c>
      <c r="AC2378" s="360"/>
    </row>
    <row r="2379" spans="1:29" ht="17.25" customHeight="1" x14ac:dyDescent="0.25">
      <c r="A2379" s="345" t="str">
        <f t="shared" si="6364"/>
        <v>MS 601</v>
      </c>
      <c r="B2379" s="661">
        <f t="shared" si="6309"/>
        <v>71</v>
      </c>
      <c r="C2379" s="661" t="str">
        <f t="shared" si="6310"/>
        <v>MS 601-71</v>
      </c>
      <c r="D2379" s="346">
        <f t="shared" si="6335"/>
        <v>41789</v>
      </c>
      <c r="E2379" s="347">
        <v>7161712.1579999998</v>
      </c>
      <c r="F2379" s="348">
        <v>665786.05480000004</v>
      </c>
      <c r="G2379" s="348">
        <v>891.18299999999999</v>
      </c>
      <c r="H2379" s="355">
        <f t="shared" si="6390"/>
        <v>0.77006489966466163</v>
      </c>
      <c r="I2379" s="356">
        <f t="shared" si="6391"/>
        <v>18.565586434659849</v>
      </c>
      <c r="J2379" s="356">
        <f t="shared" si="6392"/>
        <v>-0.49999999999954525</v>
      </c>
      <c r="K2379" s="356">
        <f t="shared" si="6393"/>
        <v>-29.899999999997817</v>
      </c>
      <c r="L2379" s="356">
        <f t="shared" si="6394"/>
        <v>0.11000927138066595</v>
      </c>
      <c r="M2379" s="356">
        <f t="shared" si="6395"/>
        <v>7.1428571428506463E-2</v>
      </c>
      <c r="N2379" s="361" t="str">
        <f t="shared" si="6371"/>
        <v>OK</v>
      </c>
      <c r="O2379" s="361" t="str">
        <f t="shared" si="6372"/>
        <v>OK</v>
      </c>
      <c r="P2379" s="361" t="str">
        <f t="shared" si="6373"/>
        <v>COND. MIN.</v>
      </c>
      <c r="Q2379" s="361" t="str">
        <f t="shared" si="6360"/>
        <v>COND. MIN.</v>
      </c>
      <c r="R2379" s="625"/>
      <c r="S2379" s="625"/>
      <c r="T2379" s="625"/>
      <c r="U2379" s="625"/>
      <c r="V2379" s="356">
        <f t="shared" si="6361"/>
        <v>-3.0700000002980232</v>
      </c>
      <c r="W2379" s="356">
        <f t="shared" si="6362"/>
        <v>-18.309999990742654</v>
      </c>
      <c r="X2379" s="361" t="str">
        <f t="shared" si="6374"/>
        <v>SUL</v>
      </c>
      <c r="Y2379" s="361" t="str">
        <f t="shared" si="6375"/>
        <v>OESTE</v>
      </c>
      <c r="Z2379" s="361" t="str">
        <f t="shared" si="6376"/>
        <v>SUDOESTE</v>
      </c>
      <c r="AA2379" s="358">
        <f t="shared" si="6363"/>
        <v>0.98599892299407643</v>
      </c>
      <c r="AB2379" s="359">
        <f t="shared" si="6377"/>
        <v>80.400991550896464</v>
      </c>
      <c r="AC2379" s="360"/>
    </row>
    <row r="2380" spans="1:29" ht="17.25" customHeight="1" x14ac:dyDescent="0.25">
      <c r="A2380" s="345" t="str">
        <f t="shared" si="6364"/>
        <v>MS 601</v>
      </c>
      <c r="B2380" s="661">
        <f t="shared" si="6309"/>
        <v>72</v>
      </c>
      <c r="C2380" s="661" t="str">
        <f t="shared" si="6310"/>
        <v>MS 601-72</v>
      </c>
      <c r="D2380" s="346">
        <f t="shared" si="6335"/>
        <v>41796</v>
      </c>
      <c r="E2380" s="347">
        <v>7161712.1402000003</v>
      </c>
      <c r="F2380" s="348">
        <v>665786.04480000003</v>
      </c>
      <c r="G2380" s="348">
        <v>891.173</v>
      </c>
      <c r="H2380" s="355">
        <f t="shared" si="6390"/>
        <v>2.0416659489157616</v>
      </c>
      <c r="I2380" s="356">
        <f t="shared" si="6391"/>
        <v>19.909761406387556</v>
      </c>
      <c r="J2380" s="356">
        <f t="shared" si="6392"/>
        <v>-0.99999999999909051</v>
      </c>
      <c r="K2380" s="356">
        <f t="shared" si="6393"/>
        <v>-30.899999999996908</v>
      </c>
      <c r="L2380" s="356">
        <f t="shared" si="6394"/>
        <v>0.29166656413082309</v>
      </c>
      <c r="M2380" s="356">
        <f t="shared" si="6395"/>
        <v>0.14285714285701293</v>
      </c>
      <c r="N2380" s="361" t="str">
        <f t="shared" si="6371"/>
        <v>ATENÇÃO</v>
      </c>
      <c r="O2380" s="361" t="str">
        <f t="shared" si="6372"/>
        <v>OK</v>
      </c>
      <c r="P2380" s="361" t="str">
        <f t="shared" si="6373"/>
        <v>COND. MIN.</v>
      </c>
      <c r="Q2380" s="361" t="str">
        <f t="shared" si="6360"/>
        <v>COND. MIN.</v>
      </c>
      <c r="R2380" s="625"/>
      <c r="S2380" s="625"/>
      <c r="T2380" s="625"/>
      <c r="U2380" s="625"/>
      <c r="V2380" s="356">
        <f t="shared" si="6361"/>
        <v>-4.8499999567866325</v>
      </c>
      <c r="W2380" s="356">
        <f t="shared" si="6362"/>
        <v>-19.309999991673976</v>
      </c>
      <c r="X2380" s="361" t="str">
        <f t="shared" si="6374"/>
        <v>SUL</v>
      </c>
      <c r="Y2380" s="361" t="str">
        <f t="shared" si="6375"/>
        <v>OESTE</v>
      </c>
      <c r="Z2380" s="361" t="str">
        <f t="shared" si="6376"/>
        <v>SUDOESTE</v>
      </c>
      <c r="AA2380" s="358">
        <f t="shared" si="6363"/>
        <v>0.96986438975389244</v>
      </c>
      <c r="AB2380" s="359">
        <f t="shared" si="6377"/>
        <v>75.898206664229917</v>
      </c>
      <c r="AC2380" s="360"/>
    </row>
    <row r="2381" spans="1:29" ht="17.25" customHeight="1" x14ac:dyDescent="0.25">
      <c r="A2381" s="345" t="str">
        <f t="shared" si="6364"/>
        <v>MS 601</v>
      </c>
      <c r="B2381" s="661">
        <f t="shared" si="6309"/>
        <v>73</v>
      </c>
      <c r="C2381" s="661" t="str">
        <f t="shared" si="6310"/>
        <v>MS 601-73</v>
      </c>
      <c r="D2381" s="346">
        <f t="shared" si="6335"/>
        <v>41803</v>
      </c>
      <c r="E2381" s="347">
        <v>7161712.1459999997</v>
      </c>
      <c r="F2381" s="348">
        <v>665786.0416</v>
      </c>
      <c r="G2381" s="348">
        <v>891.178</v>
      </c>
      <c r="H2381" s="355">
        <f t="shared" ref="H2381:H2387" si="6396">SQRT((E2381-E2380)^2+(F2381-F2380)^2)*100</f>
        <v>0.66241976095520005</v>
      </c>
      <c r="I2381" s="356">
        <f t="shared" ref="I2381:I2387" si="6397">SQRT((E2381-$E$2309)^2+(F2381-$F$2309)^2)*100</f>
        <v>20.089046764453958</v>
      </c>
      <c r="J2381" s="356">
        <f t="shared" ref="J2381:J2387" si="6398">(G2381-G2380)*100</f>
        <v>0.49999999999954525</v>
      </c>
      <c r="K2381" s="356">
        <f t="shared" ref="K2381:K2387" si="6399">(G2381-$G$2309)*100</f>
        <v>-30.399999999997362</v>
      </c>
      <c r="L2381" s="356">
        <f t="shared" ref="L2381:L2387" si="6400">H2381/(D2381-D2380)</f>
        <v>9.463139442217143E-2</v>
      </c>
      <c r="M2381" s="356">
        <f t="shared" ref="M2381:M2387" si="6401">ABS(J2381/(D2381-D2380))</f>
        <v>7.1428571428506463E-2</v>
      </c>
      <c r="N2381" s="361" t="str">
        <f t="shared" si="6371"/>
        <v>OK</v>
      </c>
      <c r="O2381" s="361" t="str">
        <f t="shared" si="6372"/>
        <v>OK</v>
      </c>
      <c r="P2381" s="361" t="str">
        <f t="shared" si="6373"/>
        <v>COND. MIN.</v>
      </c>
      <c r="Q2381" s="361" t="str">
        <f t="shared" si="6360"/>
        <v>COND. MIN.</v>
      </c>
      <c r="R2381" s="625"/>
      <c r="S2381" s="625"/>
      <c r="T2381" s="625"/>
      <c r="U2381" s="625"/>
      <c r="V2381" s="356">
        <f t="shared" si="6361"/>
        <v>-4.2700000107288361</v>
      </c>
      <c r="W2381" s="356">
        <f t="shared" si="6362"/>
        <v>-19.629999995231628</v>
      </c>
      <c r="X2381" s="361" t="str">
        <f t="shared" si="6374"/>
        <v>SUL</v>
      </c>
      <c r="Y2381" s="361" t="str">
        <f t="shared" si="6375"/>
        <v>OESTE</v>
      </c>
      <c r="Z2381" s="361" t="str">
        <f t="shared" si="6376"/>
        <v>SUDOESTE</v>
      </c>
      <c r="AA2381" s="358">
        <f t="shared" si="6363"/>
        <v>0.97710303633648576</v>
      </c>
      <c r="AB2381" s="359">
        <f t="shared" si="6377"/>
        <v>77.715464289125009</v>
      </c>
      <c r="AC2381" s="360"/>
    </row>
    <row r="2382" spans="1:29" ht="17.25" customHeight="1" x14ac:dyDescent="0.25">
      <c r="A2382" s="345" t="str">
        <f t="shared" si="6364"/>
        <v>MS 601</v>
      </c>
      <c r="B2382" s="661">
        <f t="shared" si="6309"/>
        <v>74</v>
      </c>
      <c r="C2382" s="661" t="str">
        <f t="shared" si="6310"/>
        <v>MS 601-74</v>
      </c>
      <c r="D2382" s="346">
        <f t="shared" si="6335"/>
        <v>41810</v>
      </c>
      <c r="E2382" s="347">
        <v>7161712.1390000004</v>
      </c>
      <c r="F2382" s="348">
        <v>665786.03960000002</v>
      </c>
      <c r="G2382" s="348">
        <v>891.17200000000003</v>
      </c>
      <c r="H2382" s="355">
        <f t="shared" si="6396"/>
        <v>0.72801091956603581</v>
      </c>
      <c r="I2382" s="356">
        <f t="shared" si="6397"/>
        <v>20.443331409572497</v>
      </c>
      <c r="J2382" s="356">
        <f t="shared" si="6398"/>
        <v>-0.59999999999718057</v>
      </c>
      <c r="K2382" s="356">
        <f t="shared" si="6399"/>
        <v>-30.999999999994543</v>
      </c>
      <c r="L2382" s="356">
        <f t="shared" si="6400"/>
        <v>0.10400155993800511</v>
      </c>
      <c r="M2382" s="356">
        <f t="shared" si="6401"/>
        <v>8.571428571388294E-2</v>
      </c>
      <c r="N2382" s="361" t="str">
        <f t="shared" si="6371"/>
        <v>OK</v>
      </c>
      <c r="O2382" s="361" t="str">
        <f t="shared" si="6372"/>
        <v>OK</v>
      </c>
      <c r="P2382" s="361" t="str">
        <f t="shared" si="6373"/>
        <v>COND. MIN.</v>
      </c>
      <c r="Q2382" s="361" t="str">
        <f t="shared" si="6360"/>
        <v>COND. MIN.</v>
      </c>
      <c r="R2382" s="625"/>
      <c r="S2382" s="625"/>
      <c r="T2382" s="625"/>
      <c r="U2382" s="625"/>
      <c r="V2382" s="356">
        <f t="shared" si="6361"/>
        <v>-4.9699999392032623</v>
      </c>
      <c r="W2382" s="356">
        <f t="shared" si="6362"/>
        <v>-19.829999993089586</v>
      </c>
      <c r="X2382" s="361" t="str">
        <f t="shared" si="6374"/>
        <v>SUL</v>
      </c>
      <c r="Y2382" s="361" t="str">
        <f t="shared" si="6375"/>
        <v>OESTE</v>
      </c>
      <c r="Z2382" s="361" t="str">
        <f t="shared" si="6376"/>
        <v>SUDOESTE</v>
      </c>
      <c r="AA2382" s="358">
        <f t="shared" si="6363"/>
        <v>0.97015655577299398</v>
      </c>
      <c r="AB2382" s="359">
        <f t="shared" si="6377"/>
        <v>75.967077370022679</v>
      </c>
      <c r="AC2382" s="360"/>
    </row>
    <row r="2383" spans="1:29" ht="17.25" customHeight="1" x14ac:dyDescent="0.25">
      <c r="A2383" s="345" t="str">
        <f t="shared" si="6364"/>
        <v>MS 601</v>
      </c>
      <c r="B2383" s="661">
        <f t="shared" si="6309"/>
        <v>75</v>
      </c>
      <c r="C2383" s="661" t="str">
        <f t="shared" si="6310"/>
        <v>MS 601-75</v>
      </c>
      <c r="D2383" s="346">
        <f t="shared" si="6335"/>
        <v>41817</v>
      </c>
      <c r="E2383" s="347">
        <v>7161712.1303000003</v>
      </c>
      <c r="F2383" s="348">
        <v>665786.06810000003</v>
      </c>
      <c r="G2383" s="348">
        <v>891.16899999999998</v>
      </c>
      <c r="H2383" s="355">
        <f t="shared" si="6396"/>
        <v>2.9798322150340342</v>
      </c>
      <c r="I2383" s="356">
        <f t="shared" si="6397"/>
        <v>17.95622452375024</v>
      </c>
      <c r="J2383" s="356">
        <f t="shared" si="6398"/>
        <v>-0.30000000000427463</v>
      </c>
      <c r="K2383" s="356">
        <f t="shared" si="6399"/>
        <v>-31.299999999998818</v>
      </c>
      <c r="L2383" s="356">
        <f t="shared" si="6400"/>
        <v>0.42569031643343347</v>
      </c>
      <c r="M2383" s="356">
        <f t="shared" si="6401"/>
        <v>4.2857142857753515E-2</v>
      </c>
      <c r="N2383" s="361" t="str">
        <f t="shared" si="6371"/>
        <v>ATENÇÃO</v>
      </c>
      <c r="O2383" s="361" t="str">
        <f t="shared" si="6372"/>
        <v>OK</v>
      </c>
      <c r="P2383" s="361" t="str">
        <f t="shared" si="6373"/>
        <v>COND. MIN.</v>
      </c>
      <c r="Q2383" s="361" t="str">
        <f t="shared" si="6360"/>
        <v>COND. MIN.</v>
      </c>
      <c r="R2383" s="625"/>
      <c r="S2383" s="625"/>
      <c r="T2383" s="625"/>
      <c r="U2383" s="625"/>
      <c r="V2383" s="356">
        <f t="shared" si="6361"/>
        <v>-5.8399999514222145</v>
      </c>
      <c r="W2383" s="356">
        <f t="shared" si="6362"/>
        <v>-16.97999999159947</v>
      </c>
      <c r="X2383" s="361" t="str">
        <f t="shared" si="6374"/>
        <v>SUL</v>
      </c>
      <c r="Y2383" s="361" t="str">
        <f t="shared" si="6375"/>
        <v>OESTE</v>
      </c>
      <c r="Z2383" s="361" t="str">
        <f t="shared" si="6376"/>
        <v>SUDOESTE</v>
      </c>
      <c r="AA2383" s="358">
        <f t="shared" si="6363"/>
        <v>0.94543429844097993</v>
      </c>
      <c r="AB2383" s="359">
        <f t="shared" si="6377"/>
        <v>70.985173882208272</v>
      </c>
      <c r="AC2383" s="360"/>
    </row>
    <row r="2384" spans="1:29" ht="17.25" customHeight="1" x14ac:dyDescent="0.25">
      <c r="A2384" s="345" t="str">
        <f t="shared" si="6364"/>
        <v>MS 601</v>
      </c>
      <c r="B2384" s="661">
        <f t="shared" si="6309"/>
        <v>76</v>
      </c>
      <c r="C2384" s="661" t="str">
        <f t="shared" si="6310"/>
        <v>MS 601-76</v>
      </c>
      <c r="D2384" s="346">
        <f t="shared" si="6335"/>
        <v>41824</v>
      </c>
      <c r="E2384" s="347">
        <v>7161712.1435000002</v>
      </c>
      <c r="F2384" s="348">
        <v>665786.03799999994</v>
      </c>
      <c r="G2384" s="348">
        <v>891.16399999999999</v>
      </c>
      <c r="H2384" s="355">
        <f t="shared" si="6396"/>
        <v>3.2867156913607989</v>
      </c>
      <c r="I2384" s="356">
        <f t="shared" si="6397"/>
        <v>20.494645633751986</v>
      </c>
      <c r="J2384" s="356">
        <f t="shared" si="6398"/>
        <v>-0.49999999999954525</v>
      </c>
      <c r="K2384" s="356">
        <f t="shared" si="6399"/>
        <v>-31.799999999998363</v>
      </c>
      <c r="L2384" s="356">
        <f t="shared" si="6400"/>
        <v>0.46953081305154271</v>
      </c>
      <c r="M2384" s="356">
        <f t="shared" si="6401"/>
        <v>7.1428571428506463E-2</v>
      </c>
      <c r="N2384" s="361" t="str">
        <f t="shared" si="6371"/>
        <v>ATENÇÃO</v>
      </c>
      <c r="O2384" s="361" t="str">
        <f t="shared" si="6372"/>
        <v>OK</v>
      </c>
      <c r="P2384" s="361" t="str">
        <f t="shared" si="6373"/>
        <v>COND. MIN.</v>
      </c>
      <c r="Q2384" s="361" t="str">
        <f t="shared" si="6360"/>
        <v>COND. MIN.</v>
      </c>
      <c r="R2384" s="625"/>
      <c r="S2384" s="625"/>
      <c r="T2384" s="625"/>
      <c r="U2384" s="625"/>
      <c r="V2384" s="356">
        <f t="shared" si="6361"/>
        <v>-4.5199999585747719</v>
      </c>
      <c r="W2384" s="356">
        <f t="shared" si="6362"/>
        <v>-19.990000000689179</v>
      </c>
      <c r="X2384" s="361" t="str">
        <f t="shared" si="6374"/>
        <v>SUL</v>
      </c>
      <c r="Y2384" s="361" t="str">
        <f t="shared" si="6375"/>
        <v>OESTE</v>
      </c>
      <c r="Z2384" s="361" t="str">
        <f t="shared" si="6376"/>
        <v>SUDOESTE</v>
      </c>
      <c r="AA2384" s="358">
        <f t="shared" si="6363"/>
        <v>0.97559785261102971</v>
      </c>
      <c r="AB2384" s="359">
        <f t="shared" si="6377"/>
        <v>77.316509904589836</v>
      </c>
      <c r="AC2384" s="360"/>
    </row>
    <row r="2385" spans="1:29" ht="17.25" customHeight="1" x14ac:dyDescent="0.25">
      <c r="A2385" s="345" t="str">
        <f t="shared" si="6364"/>
        <v>MS 601</v>
      </c>
      <c r="B2385" s="661">
        <f t="shared" si="6309"/>
        <v>77</v>
      </c>
      <c r="C2385" s="661" t="str">
        <f t="shared" si="6310"/>
        <v>MS 601-77</v>
      </c>
      <c r="D2385" s="346">
        <f t="shared" si="6335"/>
        <v>41831</v>
      </c>
      <c r="E2385" s="347">
        <v>7161712.1459999997</v>
      </c>
      <c r="F2385" s="348">
        <v>665786.0416</v>
      </c>
      <c r="G2385" s="348">
        <v>891.15899999999999</v>
      </c>
      <c r="H2385" s="355">
        <f t="shared" si="6396"/>
        <v>0.43829211475043311</v>
      </c>
      <c r="I2385" s="356">
        <f t="shared" si="6397"/>
        <v>20.089046764453958</v>
      </c>
      <c r="J2385" s="356">
        <f t="shared" si="6398"/>
        <v>-0.49999999999954525</v>
      </c>
      <c r="K2385" s="356">
        <f t="shared" si="6399"/>
        <v>-32.299999999997908</v>
      </c>
      <c r="L2385" s="356">
        <f t="shared" si="6400"/>
        <v>6.2613159250061876E-2</v>
      </c>
      <c r="M2385" s="356">
        <f t="shared" si="6401"/>
        <v>7.1428571428506463E-2</v>
      </c>
      <c r="N2385" s="361" t="str">
        <f t="shared" si="6371"/>
        <v>OK</v>
      </c>
      <c r="O2385" s="361" t="str">
        <f t="shared" si="6372"/>
        <v>OK</v>
      </c>
      <c r="P2385" s="361" t="str">
        <f t="shared" si="6373"/>
        <v>COND. MIN.</v>
      </c>
      <c r="Q2385" s="361" t="str">
        <f t="shared" si="6360"/>
        <v>COND. MIN.</v>
      </c>
      <c r="R2385" s="625"/>
      <c r="S2385" s="625"/>
      <c r="T2385" s="625"/>
      <c r="U2385" s="625"/>
      <c r="V2385" s="356">
        <f t="shared" si="6361"/>
        <v>-4.2700000107288361</v>
      </c>
      <c r="W2385" s="356">
        <f t="shared" si="6362"/>
        <v>-19.629999995231628</v>
      </c>
      <c r="X2385" s="361" t="str">
        <f t="shared" si="6374"/>
        <v>SUL</v>
      </c>
      <c r="Y2385" s="361" t="str">
        <f t="shared" si="6375"/>
        <v>OESTE</v>
      </c>
      <c r="Z2385" s="361" t="str">
        <f t="shared" si="6376"/>
        <v>SUDOESTE</v>
      </c>
      <c r="AA2385" s="358">
        <f t="shared" si="6363"/>
        <v>0.97710303633648576</v>
      </c>
      <c r="AB2385" s="359">
        <f t="shared" si="6377"/>
        <v>77.715464289125009</v>
      </c>
      <c r="AC2385" s="360"/>
    </row>
    <row r="2386" spans="1:29" ht="17.25" customHeight="1" x14ac:dyDescent="0.25">
      <c r="A2386" s="345" t="str">
        <f t="shared" si="6364"/>
        <v>MS 601</v>
      </c>
      <c r="B2386" s="661">
        <f t="shared" si="6309"/>
        <v>78</v>
      </c>
      <c r="C2386" s="661" t="str">
        <f t="shared" si="6310"/>
        <v>MS 601-78</v>
      </c>
      <c r="D2386" s="346">
        <f t="shared" si="6335"/>
        <v>41838</v>
      </c>
      <c r="E2386" s="347">
        <v>7161712.1448999997</v>
      </c>
      <c r="F2386" s="348">
        <v>665786.04319999996</v>
      </c>
      <c r="G2386" s="348">
        <v>891.16300000000001</v>
      </c>
      <c r="H2386" s="355">
        <f t="shared" si="6396"/>
        <v>0.1941648747210705</v>
      </c>
      <c r="I2386" s="356">
        <f t="shared" si="6397"/>
        <v>19.956585380782855</v>
      </c>
      <c r="J2386" s="356">
        <f t="shared" si="6398"/>
        <v>0.40000000000190994</v>
      </c>
      <c r="K2386" s="356">
        <f t="shared" si="6399"/>
        <v>-31.899999999995998</v>
      </c>
      <c r="L2386" s="356">
        <f t="shared" si="6400"/>
        <v>2.7737839245867212E-2</v>
      </c>
      <c r="M2386" s="356">
        <f t="shared" si="6401"/>
        <v>5.7142857143129992E-2</v>
      </c>
      <c r="N2386" s="361" t="str">
        <f t="shared" si="6371"/>
        <v>OK</v>
      </c>
      <c r="O2386" s="361" t="str">
        <f t="shared" si="6372"/>
        <v>OK</v>
      </c>
      <c r="P2386" s="361" t="str">
        <f t="shared" si="6373"/>
        <v>COND. MIN.</v>
      </c>
      <c r="Q2386" s="361" t="str">
        <f t="shared" si="6360"/>
        <v>COND. MIN.</v>
      </c>
      <c r="R2386" s="625"/>
      <c r="S2386" s="625"/>
      <c r="T2386" s="625"/>
      <c r="U2386" s="625"/>
      <c r="V2386" s="356">
        <f t="shared" si="6361"/>
        <v>-4.3800000101327896</v>
      </c>
      <c r="W2386" s="356">
        <f t="shared" si="6362"/>
        <v>-19.469999999273568</v>
      </c>
      <c r="X2386" s="361" t="str">
        <f t="shared" si="6374"/>
        <v>SUL</v>
      </c>
      <c r="Y2386" s="361" t="str">
        <f t="shared" si="6375"/>
        <v>OESTE</v>
      </c>
      <c r="Z2386" s="361" t="str">
        <f t="shared" si="6376"/>
        <v>SUDOESTE</v>
      </c>
      <c r="AA2386" s="358">
        <f t="shared" si="6363"/>
        <v>0.97545090180360716</v>
      </c>
      <c r="AB2386" s="359">
        <f t="shared" si="6377"/>
        <v>77.278219758610987</v>
      </c>
      <c r="AC2386" s="360"/>
    </row>
    <row r="2387" spans="1:29" ht="17.25" customHeight="1" x14ac:dyDescent="0.25">
      <c r="A2387" s="345" t="str">
        <f t="shared" si="6364"/>
        <v>MS 601</v>
      </c>
      <c r="B2387" s="661">
        <f t="shared" si="6309"/>
        <v>79</v>
      </c>
      <c r="C2387" s="661" t="str">
        <f t="shared" si="6310"/>
        <v>MS 601-79</v>
      </c>
      <c r="D2387" s="346">
        <f t="shared" si="6335"/>
        <v>41845</v>
      </c>
      <c r="E2387" s="347">
        <v>7161712.1415999997</v>
      </c>
      <c r="F2387" s="348">
        <v>665786.03890000004</v>
      </c>
      <c r="G2387" s="348">
        <v>891.15200000000004</v>
      </c>
      <c r="H2387" s="355">
        <f t="shared" si="6396"/>
        <v>0.54203320134018673</v>
      </c>
      <c r="I2387" s="356">
        <f t="shared" si="6397"/>
        <v>20.449794612764048</v>
      </c>
      <c r="J2387" s="356">
        <f t="shared" si="6398"/>
        <v>-1.0999999999967258</v>
      </c>
      <c r="K2387" s="356">
        <f t="shared" si="6399"/>
        <v>-32.999999999992724</v>
      </c>
      <c r="L2387" s="356">
        <f t="shared" si="6400"/>
        <v>7.7433314477169529E-2</v>
      </c>
      <c r="M2387" s="356">
        <f t="shared" si="6401"/>
        <v>0.1571428571423894</v>
      </c>
      <c r="N2387" s="361" t="str">
        <f t="shared" si="6371"/>
        <v>OK</v>
      </c>
      <c r="O2387" s="361" t="str">
        <f t="shared" si="6372"/>
        <v>OK</v>
      </c>
      <c r="P2387" s="361" t="str">
        <f t="shared" si="6373"/>
        <v>COND. MIN.</v>
      </c>
      <c r="Q2387" s="361" t="str">
        <f t="shared" si="6360"/>
        <v>COND. MIN.</v>
      </c>
      <c r="R2387" s="625"/>
      <c r="S2387" s="625"/>
      <c r="T2387" s="625"/>
      <c r="U2387" s="625"/>
      <c r="V2387" s="356">
        <f t="shared" si="6361"/>
        <v>-4.7100000083446503</v>
      </c>
      <c r="W2387" s="356">
        <f t="shared" si="6362"/>
        <v>-19.899999990593642</v>
      </c>
      <c r="X2387" s="361" t="str">
        <f t="shared" si="6374"/>
        <v>SUL</v>
      </c>
      <c r="Y2387" s="361" t="str">
        <f t="shared" si="6375"/>
        <v>OESTE</v>
      </c>
      <c r="Z2387" s="361" t="str">
        <f t="shared" si="6376"/>
        <v>SUDOESTE</v>
      </c>
      <c r="AA2387" s="358">
        <f t="shared" si="6363"/>
        <v>0.97310513447432756</v>
      </c>
      <c r="AB2387" s="359">
        <f t="shared" si="6377"/>
        <v>76.681647302994435</v>
      </c>
      <c r="AC2387" s="360"/>
    </row>
    <row r="2388" spans="1:29" ht="17.25" customHeight="1" x14ac:dyDescent="0.25">
      <c r="A2388" s="345" t="str">
        <f t="shared" si="6364"/>
        <v>MS 601</v>
      </c>
      <c r="B2388" s="661">
        <f t="shared" si="6309"/>
        <v>80</v>
      </c>
      <c r="C2388" s="661" t="str">
        <f t="shared" si="6310"/>
        <v>MS 601-80</v>
      </c>
      <c r="D2388" s="346">
        <f t="shared" si="6335"/>
        <v>41866</v>
      </c>
      <c r="E2388" s="347">
        <v>7161712.1451000003</v>
      </c>
      <c r="F2388" s="348">
        <v>665786.03529999999</v>
      </c>
      <c r="G2388" s="348">
        <v>891.14099999999996</v>
      </c>
      <c r="H2388" s="355">
        <f t="shared" ref="H2388:H2389" si="6402">SQRT((E2388-E2387)^2+(F2388-F2387)^2)*100</f>
        <v>0.50209565232938325</v>
      </c>
      <c r="I2388" s="356">
        <f t="shared" ref="I2388:I2389" si="6403">SQRT((E2388-$E$2309)^2+(F2388-$F$2309)^2)*100</f>
        <v>20.723831677865412</v>
      </c>
      <c r="J2388" s="356">
        <f t="shared" ref="J2388:J2389" si="6404">(G2388-G2387)*100</f>
        <v>-1.1000000000080945</v>
      </c>
      <c r="K2388" s="356">
        <f t="shared" ref="K2388:K2389" si="6405">(G2388-$G$2309)*100</f>
        <v>-34.100000000000819</v>
      </c>
      <c r="L2388" s="356">
        <f t="shared" ref="L2388:L2389" si="6406">H2388/(D2388-D2387)</f>
        <v>2.390931677758968E-2</v>
      </c>
      <c r="M2388" s="356">
        <f t="shared" ref="M2388:M2389" si="6407">ABS(J2388/(D2388-D2387))</f>
        <v>5.2380952381337831E-2</v>
      </c>
      <c r="N2388" s="361" t="str">
        <f t="shared" si="6371"/>
        <v>OK</v>
      </c>
      <c r="O2388" s="361" t="str">
        <f t="shared" si="6372"/>
        <v>OK</v>
      </c>
      <c r="P2388" s="361" t="str">
        <f t="shared" si="6373"/>
        <v>COND. MIN.</v>
      </c>
      <c r="Q2388" s="361" t="str">
        <f t="shared" si="6360"/>
        <v>COND. MIN.</v>
      </c>
      <c r="R2388" s="625"/>
      <c r="S2388" s="625"/>
      <c r="T2388" s="625"/>
      <c r="U2388" s="625"/>
      <c r="V2388" s="356">
        <f t="shared" si="6361"/>
        <v>-4.3599999509751797</v>
      </c>
      <c r="W2388" s="356">
        <f t="shared" si="6362"/>
        <v>-20.259999996051192</v>
      </c>
      <c r="X2388" s="361" t="str">
        <f t="shared" si="6374"/>
        <v>SUL</v>
      </c>
      <c r="Y2388" s="361" t="str">
        <f t="shared" si="6375"/>
        <v>OESTE</v>
      </c>
      <c r="Z2388" s="361" t="str">
        <f t="shared" si="6376"/>
        <v>SUDOESTE</v>
      </c>
      <c r="AA2388" s="358">
        <f t="shared" si="6363"/>
        <v>0.9777992277992279</v>
      </c>
      <c r="AB2388" s="359">
        <f t="shared" si="6377"/>
        <v>77.904371665369169</v>
      </c>
      <c r="AC2388" s="360"/>
    </row>
    <row r="2389" spans="1:29" ht="17.25" customHeight="1" x14ac:dyDescent="0.25">
      <c r="A2389" s="345" t="str">
        <f t="shared" si="6364"/>
        <v>MS 601</v>
      </c>
      <c r="B2389" s="661">
        <f t="shared" si="6309"/>
        <v>81</v>
      </c>
      <c r="C2389" s="661" t="str">
        <f t="shared" si="6310"/>
        <v>MS 601-81</v>
      </c>
      <c r="D2389" s="346">
        <f t="shared" si="6335"/>
        <v>41873</v>
      </c>
      <c r="E2389" s="347">
        <v>7161712.1283999998</v>
      </c>
      <c r="F2389" s="348">
        <v>665786.01919999998</v>
      </c>
      <c r="G2389" s="348">
        <v>891.14300000000003</v>
      </c>
      <c r="H2389" s="355">
        <f t="shared" si="6402"/>
        <v>2.3196982929474927</v>
      </c>
      <c r="I2389" s="356">
        <f t="shared" si="6403"/>
        <v>22.68607061341141</v>
      </c>
      <c r="J2389" s="356">
        <f t="shared" si="6404"/>
        <v>0.20000000000663931</v>
      </c>
      <c r="K2389" s="356">
        <f t="shared" si="6405"/>
        <v>-33.899999999994179</v>
      </c>
      <c r="L2389" s="356">
        <f t="shared" si="6406"/>
        <v>0.33138547042107042</v>
      </c>
      <c r="M2389" s="356">
        <f t="shared" si="6407"/>
        <v>2.8571428572377044E-2</v>
      </c>
      <c r="N2389" s="361" t="str">
        <f t="shared" si="6371"/>
        <v>ATENÇÃO</v>
      </c>
      <c r="O2389" s="361" t="str">
        <f t="shared" si="6372"/>
        <v>OK</v>
      </c>
      <c r="P2389" s="361" t="str">
        <f t="shared" si="6373"/>
        <v>COND. MIN.</v>
      </c>
      <c r="Q2389" s="361" t="str">
        <f t="shared" si="6360"/>
        <v>COND. MIN.</v>
      </c>
      <c r="R2389" s="625"/>
      <c r="S2389" s="625"/>
      <c r="T2389" s="625"/>
      <c r="U2389" s="625"/>
      <c r="V2389" s="356">
        <f t="shared" si="6361"/>
        <v>-6.0300000011920929</v>
      </c>
      <c r="W2389" s="356">
        <f t="shared" si="6362"/>
        <v>-21.86999999685213</v>
      </c>
      <c r="X2389" s="361" t="str">
        <f t="shared" si="6374"/>
        <v>SUL</v>
      </c>
      <c r="Y2389" s="361" t="str">
        <f t="shared" si="6375"/>
        <v>OESTE</v>
      </c>
      <c r="Z2389" s="361" t="str">
        <f t="shared" si="6376"/>
        <v>SUDOESTE</v>
      </c>
      <c r="AA2389" s="358">
        <f t="shared" si="6363"/>
        <v>0.96386073159982366</v>
      </c>
      <c r="AB2389" s="359">
        <f t="shared" si="6377"/>
        <v>74.549448525039324</v>
      </c>
      <c r="AC2389" s="360"/>
    </row>
    <row r="2390" spans="1:29" ht="17.25" customHeight="1" x14ac:dyDescent="0.25">
      <c r="A2390" s="345" t="str">
        <f t="shared" si="6364"/>
        <v>MS 601</v>
      </c>
      <c r="B2390" s="661">
        <f t="shared" si="6309"/>
        <v>82</v>
      </c>
      <c r="C2390" s="661" t="str">
        <f t="shared" si="6310"/>
        <v>MS 601-82</v>
      </c>
      <c r="D2390" s="346">
        <f t="shared" si="6335"/>
        <v>41880</v>
      </c>
      <c r="E2390" s="347">
        <v>7161712.1423000004</v>
      </c>
      <c r="F2390" s="348">
        <v>665786.02740000002</v>
      </c>
      <c r="G2390" s="348">
        <v>891.13900000000001</v>
      </c>
      <c r="H2390" s="355">
        <f t="shared" ref="H2390:H2392" si="6408">SQRT((E2390-E2389)^2+(F2390-F2389)^2)*100</f>
        <v>1.6138463910658163</v>
      </c>
      <c r="I2390" s="356">
        <f t="shared" ref="I2390:I2392" si="6409">SQRT((E2390-$E$2309)^2+(F2390-$F$2309)^2)*100</f>
        <v>21.555326468195592</v>
      </c>
      <c r="J2390" s="356">
        <f t="shared" ref="J2390:J2392" si="6410">(G2390-G2389)*100</f>
        <v>-0.40000000000190994</v>
      </c>
      <c r="K2390" s="356">
        <f t="shared" ref="K2390:K2392" si="6411">(G2390-$G$2309)*100</f>
        <v>-34.299999999996089</v>
      </c>
      <c r="L2390" s="356">
        <f t="shared" ref="L2390:L2392" si="6412">H2390/(D2390-D2389)</f>
        <v>0.23054948443797377</v>
      </c>
      <c r="M2390" s="356">
        <f t="shared" ref="M2390:M2392" si="6413">ABS(J2390/(D2390-D2389))</f>
        <v>5.7142857143129992E-2</v>
      </c>
      <c r="N2390" s="361" t="str">
        <f t="shared" si="6371"/>
        <v>OK</v>
      </c>
      <c r="O2390" s="361" t="str">
        <f t="shared" si="6372"/>
        <v>OK</v>
      </c>
      <c r="P2390" s="361" t="str">
        <f t="shared" si="6373"/>
        <v>COND. MIN.</v>
      </c>
      <c r="Q2390" s="361" t="str">
        <f t="shared" si="6360"/>
        <v>COND. MIN.</v>
      </c>
      <c r="R2390" s="625"/>
      <c r="S2390" s="625"/>
      <c r="T2390" s="625"/>
      <c r="U2390" s="625"/>
      <c r="V2390" s="356">
        <f t="shared" si="6361"/>
        <v>-4.6399999409914017</v>
      </c>
      <c r="W2390" s="356">
        <f t="shared" si="6362"/>
        <v>-21.049999992828816</v>
      </c>
      <c r="X2390" s="361" t="str">
        <f t="shared" si="6374"/>
        <v>SUL</v>
      </c>
      <c r="Y2390" s="361" t="str">
        <f t="shared" si="6375"/>
        <v>OESTE</v>
      </c>
      <c r="Z2390" s="361" t="str">
        <f t="shared" si="6376"/>
        <v>SUDOESTE</v>
      </c>
      <c r="AA2390" s="358">
        <f t="shared" si="6363"/>
        <v>0.97634508348794069</v>
      </c>
      <c r="AB2390" s="359">
        <f t="shared" si="6377"/>
        <v>77.512998120638841</v>
      </c>
      <c r="AC2390" s="360"/>
    </row>
    <row r="2391" spans="1:29" ht="17.25" customHeight="1" x14ac:dyDescent="0.25">
      <c r="A2391" s="345" t="str">
        <f t="shared" si="6364"/>
        <v>MS 601</v>
      </c>
      <c r="B2391" s="661">
        <f t="shared" si="6309"/>
        <v>83</v>
      </c>
      <c r="C2391" s="661" t="str">
        <f t="shared" si="6310"/>
        <v>MS 601-83</v>
      </c>
      <c r="D2391" s="346">
        <f t="shared" si="6335"/>
        <v>41887</v>
      </c>
      <c r="E2391" s="347">
        <v>7161712.1130999997</v>
      </c>
      <c r="F2391" s="348">
        <v>665786.04749999999</v>
      </c>
      <c r="G2391" s="348">
        <v>891.13599999999997</v>
      </c>
      <c r="H2391" s="355">
        <f t="shared" si="6408"/>
        <v>3.5449260060039345</v>
      </c>
      <c r="I2391" s="356">
        <f t="shared" si="6409"/>
        <v>20.485975690902819</v>
      </c>
      <c r="J2391" s="356">
        <f t="shared" si="6410"/>
        <v>-0.30000000000427463</v>
      </c>
      <c r="K2391" s="356">
        <f t="shared" si="6411"/>
        <v>-34.600000000000364</v>
      </c>
      <c r="L2391" s="356">
        <f t="shared" si="6412"/>
        <v>0.50641800085770494</v>
      </c>
      <c r="M2391" s="356">
        <f t="shared" si="6413"/>
        <v>4.2857142857753515E-2</v>
      </c>
      <c r="N2391" s="361" t="str">
        <f t="shared" si="6371"/>
        <v>ATENÇÃO</v>
      </c>
      <c r="O2391" s="361" t="str">
        <f t="shared" si="6372"/>
        <v>OK</v>
      </c>
      <c r="P2391" s="361" t="str">
        <f t="shared" si="6373"/>
        <v>COND. MIN.</v>
      </c>
      <c r="Q2391" s="361" t="str">
        <f t="shared" si="6360"/>
        <v>COND. MIN.</v>
      </c>
      <c r="R2391" s="625"/>
      <c r="S2391" s="625"/>
      <c r="T2391" s="625"/>
      <c r="U2391" s="625"/>
      <c r="V2391" s="356">
        <f t="shared" si="6361"/>
        <v>-7.5600000098347664</v>
      </c>
      <c r="W2391" s="356">
        <f t="shared" si="6362"/>
        <v>-19.039999996311963</v>
      </c>
      <c r="X2391" s="361" t="str">
        <f t="shared" si="6374"/>
        <v>SUL</v>
      </c>
      <c r="Y2391" s="361" t="str">
        <f t="shared" si="6375"/>
        <v>OESTE</v>
      </c>
      <c r="Z2391" s="361" t="str">
        <f t="shared" si="6376"/>
        <v>SUDOESTE</v>
      </c>
      <c r="AA2391" s="358">
        <f t="shared" si="6363"/>
        <v>0.92923377257198636</v>
      </c>
      <c r="AB2391" s="359">
        <f t="shared" si="6377"/>
        <v>68.315687460987732</v>
      </c>
      <c r="AC2391" s="360"/>
    </row>
    <row r="2392" spans="1:29" ht="17.25" customHeight="1" x14ac:dyDescent="0.25">
      <c r="A2392" s="345" t="str">
        <f t="shared" si="6364"/>
        <v>MS 601</v>
      </c>
      <c r="B2392" s="661">
        <f t="shared" si="6309"/>
        <v>84</v>
      </c>
      <c r="C2392" s="661" t="str">
        <f t="shared" si="6310"/>
        <v>MS 601-84</v>
      </c>
      <c r="D2392" s="346">
        <v>41894</v>
      </c>
      <c r="E2392" s="347">
        <v>7161712.1195999999</v>
      </c>
      <c r="F2392" s="348">
        <v>665786.04819999996</v>
      </c>
      <c r="G2392" s="348">
        <v>891.13099999999997</v>
      </c>
      <c r="H2392" s="355">
        <f t="shared" si="6408"/>
        <v>0.65375837821394422</v>
      </c>
      <c r="I2392" s="356">
        <f t="shared" si="6409"/>
        <v>20.189328862182315</v>
      </c>
      <c r="J2392" s="356">
        <f t="shared" si="6410"/>
        <v>-0.49999999999954525</v>
      </c>
      <c r="K2392" s="356">
        <f t="shared" si="6411"/>
        <v>-35.099999999999909</v>
      </c>
      <c r="L2392" s="356">
        <f t="shared" si="6412"/>
        <v>9.3394054030563459E-2</v>
      </c>
      <c r="M2392" s="356">
        <f t="shared" si="6413"/>
        <v>7.1428571428506463E-2</v>
      </c>
      <c r="N2392" s="361" t="str">
        <f t="shared" si="6371"/>
        <v>OK</v>
      </c>
      <c r="O2392" s="361" t="str">
        <f t="shared" si="6372"/>
        <v>OK</v>
      </c>
      <c r="P2392" s="361" t="str">
        <f t="shared" si="6373"/>
        <v>COND. MIN.</v>
      </c>
      <c r="Q2392" s="361" t="str">
        <f t="shared" si="6360"/>
        <v>COND. MIN.</v>
      </c>
      <c r="R2392" s="625"/>
      <c r="S2392" s="625"/>
      <c r="T2392" s="625"/>
      <c r="U2392" s="625"/>
      <c r="V2392" s="356">
        <f t="shared" si="6361"/>
        <v>-6.9099999964237213</v>
      </c>
      <c r="W2392" s="356">
        <f t="shared" si="6362"/>
        <v>-18.969999998807907</v>
      </c>
      <c r="X2392" s="361" t="str">
        <f t="shared" si="6374"/>
        <v>SUL</v>
      </c>
      <c r="Y2392" s="361" t="str">
        <f t="shared" si="6375"/>
        <v>OESTE</v>
      </c>
      <c r="Z2392" s="361" t="str">
        <f t="shared" si="6376"/>
        <v>SUDOESTE</v>
      </c>
      <c r="AA2392" s="358">
        <f t="shared" si="6363"/>
        <v>0.93957404655770171</v>
      </c>
      <c r="AB2392" s="359">
        <f t="shared" si="6377"/>
        <v>69.98014570025947</v>
      </c>
      <c r="AC2392" s="360"/>
    </row>
    <row r="2393" spans="1:29" ht="17.25" customHeight="1" x14ac:dyDescent="0.25">
      <c r="A2393" s="345" t="str">
        <f t="shared" si="6364"/>
        <v>MS 601</v>
      </c>
      <c r="B2393" s="661">
        <f t="shared" si="6309"/>
        <v>85</v>
      </c>
      <c r="C2393" s="661" t="str">
        <f t="shared" si="6310"/>
        <v>MS 601-85</v>
      </c>
      <c r="D2393" s="346">
        <v>41901</v>
      </c>
      <c r="E2393" s="347">
        <v>7161712.1199000003</v>
      </c>
      <c r="F2393" s="348">
        <v>665786.05420000001</v>
      </c>
      <c r="G2393" s="348">
        <v>891.12699999999995</v>
      </c>
      <c r="H2393" s="355">
        <f t="shared" ref="H2393" si="6414">SQRT((E2393-E2392)^2+(F2393-F2392)^2)*100</f>
        <v>0.600749539149808</v>
      </c>
      <c r="I2393" s="356">
        <f t="shared" ref="I2393" si="6415">SQRT((E2393-$E$2309)^2+(F2393-$F$2309)^2)*100</f>
        <v>19.61609795894983</v>
      </c>
      <c r="J2393" s="356">
        <f t="shared" ref="J2393" si="6416">(G2393-G2392)*100</f>
        <v>-0.40000000000190994</v>
      </c>
      <c r="K2393" s="356">
        <f t="shared" ref="K2393" si="6417">(G2393-$G$2309)*100</f>
        <v>-35.500000000001819</v>
      </c>
      <c r="L2393" s="356">
        <f t="shared" ref="L2393" si="6418">H2393/(D2393-D2392)</f>
        <v>8.5821362735686857E-2</v>
      </c>
      <c r="M2393" s="356">
        <f t="shared" ref="M2393" si="6419">ABS(J2393/(D2393-D2392))</f>
        <v>5.7142857143129992E-2</v>
      </c>
      <c r="N2393" s="361" t="str">
        <f t="shared" si="6371"/>
        <v>OK</v>
      </c>
      <c r="O2393" s="361" t="str">
        <f t="shared" si="6372"/>
        <v>OK</v>
      </c>
      <c r="P2393" s="361" t="str">
        <f t="shared" si="6373"/>
        <v>COND. MIN.</v>
      </c>
      <c r="Q2393" s="361" t="str">
        <f t="shared" si="6360"/>
        <v>COND. MIN.</v>
      </c>
      <c r="R2393" s="625"/>
      <c r="S2393" s="625"/>
      <c r="T2393" s="625"/>
      <c r="U2393" s="625"/>
      <c r="V2393" s="356">
        <f t="shared" si="6361"/>
        <v>-6.8799999542534351</v>
      </c>
      <c r="W2393" s="356">
        <f t="shared" si="6362"/>
        <v>-18.369999993592501</v>
      </c>
      <c r="X2393" s="361" t="str">
        <f t="shared" si="6374"/>
        <v>SUL</v>
      </c>
      <c r="Y2393" s="361" t="str">
        <f t="shared" si="6375"/>
        <v>OESTE</v>
      </c>
      <c r="Z2393" s="361" t="str">
        <f t="shared" si="6376"/>
        <v>SUDOESTE</v>
      </c>
      <c r="AA2393" s="358">
        <f t="shared" si="6363"/>
        <v>0.93628950050968396</v>
      </c>
      <c r="AB2393" s="359">
        <f t="shared" si="6377"/>
        <v>69.437481314484259</v>
      </c>
      <c r="AC2393" s="360"/>
    </row>
    <row r="2394" spans="1:29" ht="17.25" customHeight="1" x14ac:dyDescent="0.25">
      <c r="A2394" s="345" t="str">
        <f t="shared" si="6364"/>
        <v>MS 601</v>
      </c>
      <c r="B2394" s="661">
        <f t="shared" si="6309"/>
        <v>86</v>
      </c>
      <c r="C2394" s="661" t="str">
        <f t="shared" si="6310"/>
        <v>MS 601-86</v>
      </c>
      <c r="D2394" s="346">
        <v>41908</v>
      </c>
      <c r="E2394" s="347">
        <v>7161712.1160000004</v>
      </c>
      <c r="F2394" s="348">
        <v>665786.05079999997</v>
      </c>
      <c r="G2394" s="348">
        <v>891.12300000000005</v>
      </c>
      <c r="H2394" s="355">
        <f t="shared" ref="H2394" si="6420">SQRT((E2394-E2393)^2+(F2394-F2393)^2)*100</f>
        <v>0.51739732779838155</v>
      </c>
      <c r="I2394" s="356">
        <f t="shared" ref="I2394" si="6421">SQRT((E2394-$E$2309)^2+(F2394-$F$2309)^2)*100</f>
        <v>20.072792509013794</v>
      </c>
      <c r="J2394" s="356">
        <f t="shared" ref="J2394" si="6422">(G2394-G2393)*100</f>
        <v>-0.39999999999054126</v>
      </c>
      <c r="K2394" s="356">
        <f t="shared" ref="K2394" si="6423">(G2394-$G$2309)*100</f>
        <v>-35.89999999999236</v>
      </c>
      <c r="L2394" s="356">
        <f t="shared" ref="L2394" si="6424">H2394/(D2394-D2393)</f>
        <v>7.3913903971197362E-2</v>
      </c>
      <c r="M2394" s="356">
        <f t="shared" ref="M2394" si="6425">ABS(J2394/(D2394-D2393))</f>
        <v>5.7142857141505896E-2</v>
      </c>
      <c r="N2394" s="361" t="str">
        <f t="shared" si="6371"/>
        <v>OK</v>
      </c>
      <c r="O2394" s="361" t="str">
        <f t="shared" si="6372"/>
        <v>OK</v>
      </c>
      <c r="P2394" s="361" t="str">
        <f t="shared" si="6373"/>
        <v>COND. MIN.</v>
      </c>
      <c r="Q2394" s="361" t="str">
        <f t="shared" si="6360"/>
        <v>COND. MIN.</v>
      </c>
      <c r="R2394" s="625"/>
      <c r="S2394" s="625"/>
      <c r="T2394" s="625"/>
      <c r="U2394" s="625"/>
      <c r="V2394" s="356">
        <f t="shared" si="6361"/>
        <v>-7.2699999436736107</v>
      </c>
      <c r="W2394" s="356">
        <f t="shared" si="6362"/>
        <v>-18.709999998100102</v>
      </c>
      <c r="X2394" s="361" t="str">
        <f t="shared" si="6374"/>
        <v>SUL</v>
      </c>
      <c r="Y2394" s="361" t="str">
        <f t="shared" si="6375"/>
        <v>OESTE</v>
      </c>
      <c r="Z2394" s="361" t="str">
        <f t="shared" si="6376"/>
        <v>SUDOESTE</v>
      </c>
      <c r="AA2394" s="358">
        <f t="shared" si="6363"/>
        <v>0.93223716990533134</v>
      </c>
      <c r="AB2394" s="359">
        <f t="shared" si="6377"/>
        <v>68.786278375355636</v>
      </c>
      <c r="AC2394" s="360"/>
    </row>
    <row r="2395" spans="1:29" ht="17.25" customHeight="1" x14ac:dyDescent="0.25">
      <c r="A2395" s="345" t="str">
        <f t="shared" si="6364"/>
        <v>MS 601</v>
      </c>
      <c r="B2395" s="661">
        <f t="shared" si="6309"/>
        <v>87</v>
      </c>
      <c r="C2395" s="661" t="str">
        <f t="shared" si="6310"/>
        <v>MS 601-87</v>
      </c>
      <c r="D2395" s="346">
        <v>41915</v>
      </c>
      <c r="E2395" s="347">
        <v>7161712.1107000001</v>
      </c>
      <c r="F2395" s="348">
        <v>665786.04550000001</v>
      </c>
      <c r="G2395" s="348">
        <v>891.12099999999998</v>
      </c>
      <c r="H2395" s="355">
        <f t="shared" ref="H2395" si="6426">SQRT((E2395-E2394)^2+(F2395-F2394)^2)*100</f>
        <v>0.74953320719504413</v>
      </c>
      <c r="I2395" s="356">
        <f t="shared" ref="I2395" si="6427">SQRT((E2395-$E$2309)^2+(F2395-$F$2309)^2)*100</f>
        <v>20.760963353863897</v>
      </c>
      <c r="J2395" s="356">
        <f t="shared" ref="J2395" si="6428">(G2395-G2394)*100</f>
        <v>-0.20000000000663931</v>
      </c>
      <c r="K2395" s="356">
        <f t="shared" ref="K2395" si="6429">(G2395-$G$2309)*100</f>
        <v>-36.099999999999</v>
      </c>
      <c r="L2395" s="356">
        <f t="shared" ref="L2395" si="6430">H2395/(D2395-D2394)</f>
        <v>0.10707617245643487</v>
      </c>
      <c r="M2395" s="356">
        <f t="shared" ref="M2395" si="6431">ABS(J2395/(D2395-D2394))</f>
        <v>2.8571428572377044E-2</v>
      </c>
      <c r="N2395" s="361" t="str">
        <f t="shared" si="6371"/>
        <v>OK</v>
      </c>
      <c r="O2395" s="361" t="str">
        <f t="shared" si="6372"/>
        <v>OK</v>
      </c>
      <c r="P2395" s="361" t="str">
        <f t="shared" si="6373"/>
        <v>COND. MIN.</v>
      </c>
      <c r="Q2395" s="361" t="str">
        <f t="shared" si="6360"/>
        <v>COND. MIN.</v>
      </c>
      <c r="R2395" s="625"/>
      <c r="S2395" s="625"/>
      <c r="T2395" s="625"/>
      <c r="U2395" s="625"/>
      <c r="V2395" s="356">
        <f t="shared" si="6361"/>
        <v>-7.799999974668026</v>
      </c>
      <c r="W2395" s="356">
        <f t="shared" si="6362"/>
        <v>-19.239999994169921</v>
      </c>
      <c r="X2395" s="361" t="str">
        <f t="shared" si="6374"/>
        <v>SUL</v>
      </c>
      <c r="Y2395" s="361" t="str">
        <f t="shared" si="6375"/>
        <v>OESTE</v>
      </c>
      <c r="Z2395" s="361" t="str">
        <f t="shared" si="6376"/>
        <v>SUDOESTE</v>
      </c>
      <c r="AA2395" s="358">
        <f t="shared" si="6363"/>
        <v>0.92678227360308274</v>
      </c>
      <c r="AB2395" s="359">
        <f t="shared" si="6377"/>
        <v>67.938659770044595</v>
      </c>
      <c r="AC2395" s="360"/>
    </row>
    <row r="2396" spans="1:29" ht="17.25" customHeight="1" x14ac:dyDescent="0.25">
      <c r="A2396" s="345" t="str">
        <f t="shared" si="6364"/>
        <v>MS 601</v>
      </c>
      <c r="B2396" s="661">
        <f t="shared" si="6309"/>
        <v>88</v>
      </c>
      <c r="C2396" s="661" t="str">
        <f t="shared" si="6310"/>
        <v>MS 601-88</v>
      </c>
      <c r="D2396" s="346">
        <v>41922</v>
      </c>
      <c r="E2396" s="347">
        <v>7161712.1191999996</v>
      </c>
      <c r="F2396" s="348">
        <v>665786.03540000005</v>
      </c>
      <c r="G2396" s="348">
        <v>891.12699999999995</v>
      </c>
      <c r="H2396" s="355">
        <f t="shared" ref="H2396:H2399" si="6432">SQRT((E2396-E2395)^2+(F2396-F2395)^2)*100</f>
        <v>1.3200757218004793</v>
      </c>
      <c r="I2396" s="356">
        <f t="shared" ref="I2396:I2399" si="6433">SQRT((E2396-$E$2309)^2+(F2396-$F$2309)^2)*100</f>
        <v>21.4094605229891</v>
      </c>
      <c r="J2396" s="356">
        <f t="shared" ref="J2396:J2399" si="6434">(G2396-G2395)*100</f>
        <v>0.59999999999718057</v>
      </c>
      <c r="K2396" s="356">
        <f t="shared" ref="K2396:K2399" si="6435">(G2396-$G$2309)*100</f>
        <v>-35.500000000001819</v>
      </c>
      <c r="L2396" s="356">
        <f t="shared" ref="L2396:L2399" si="6436">H2396/(D2396-D2395)</f>
        <v>0.18858224597149703</v>
      </c>
      <c r="M2396" s="356">
        <f t="shared" ref="M2396:M2399" si="6437">ABS(J2396/(D2396-D2395))</f>
        <v>8.571428571388294E-2</v>
      </c>
      <c r="N2396" s="361" t="str">
        <f t="shared" si="6371"/>
        <v>OK</v>
      </c>
      <c r="O2396" s="361" t="str">
        <f t="shared" si="6372"/>
        <v>OK</v>
      </c>
      <c r="P2396" s="361" t="str">
        <f t="shared" si="6373"/>
        <v>COND. MIN.</v>
      </c>
      <c r="Q2396" s="361" t="str">
        <f t="shared" si="6360"/>
        <v>COND. MIN.</v>
      </c>
      <c r="R2396" s="625"/>
      <c r="S2396" s="625"/>
      <c r="T2396" s="625"/>
      <c r="U2396" s="625"/>
      <c r="V2396" s="356">
        <f t="shared" si="6361"/>
        <v>-6.9500000216066837</v>
      </c>
      <c r="W2396" s="356">
        <f t="shared" si="6362"/>
        <v>-20.249999989755452</v>
      </c>
      <c r="X2396" s="361" t="str">
        <f t="shared" ref="X2396:X2399" si="6438">IF(V2396&gt;0,"NORTE","SUL")</f>
        <v>SUL</v>
      </c>
      <c r="Y2396" s="361" t="str">
        <f t="shared" ref="Y2396:Y2399" si="6439">IF(W2396&gt;0,"LESTE","OESTE")</f>
        <v>OESTE</v>
      </c>
      <c r="Z2396" s="361" t="str">
        <f t="shared" ref="Z2396:Z2399" si="6440">IF(AND(X2396="SUL", Y2396="LESTE"),"SUDESTE", IF(AND(X2396="SUL", Y2396="OESTE"), "SUDOESTE", IF(AND(X2396="NORTE", Y2396="LESTE"), "NORDESTE", "NOROESTE")))</f>
        <v>SUDOESTE</v>
      </c>
      <c r="AA2396" s="358">
        <f t="shared" si="6363"/>
        <v>0.94581971041569357</v>
      </c>
      <c r="AB2396" s="359">
        <f t="shared" ref="AB2396:AB2399" si="6441">DEGREES(ASIN(AA2396))</f>
        <v>71.053067207993493</v>
      </c>
      <c r="AC2396" s="360"/>
    </row>
    <row r="2397" spans="1:29" ht="17.25" customHeight="1" x14ac:dyDescent="0.25">
      <c r="A2397" s="345" t="str">
        <f t="shared" si="6364"/>
        <v>MS 601</v>
      </c>
      <c r="B2397" s="661">
        <f t="shared" si="6309"/>
        <v>89</v>
      </c>
      <c r="C2397" s="661" t="str">
        <f t="shared" si="6310"/>
        <v>MS 601-89</v>
      </c>
      <c r="D2397" s="346">
        <v>41929</v>
      </c>
      <c r="E2397" s="347">
        <v>7161712.108</v>
      </c>
      <c r="F2397" s="348">
        <v>665786.03590000002</v>
      </c>
      <c r="G2397" s="348">
        <v>891.11099999999999</v>
      </c>
      <c r="H2397" s="355">
        <f t="shared" si="6432"/>
        <v>1.1211154758546333</v>
      </c>
      <c r="I2397" s="356">
        <f t="shared" si="6433"/>
        <v>21.752353882500017</v>
      </c>
      <c r="J2397" s="356">
        <f t="shared" si="6434"/>
        <v>-1.5999999999962711</v>
      </c>
      <c r="K2397" s="356">
        <f t="shared" si="6435"/>
        <v>-37.09999999999809</v>
      </c>
      <c r="L2397" s="356">
        <f t="shared" si="6436"/>
        <v>0.16015935369351905</v>
      </c>
      <c r="M2397" s="356">
        <f t="shared" si="6437"/>
        <v>0.22857142857089588</v>
      </c>
      <c r="N2397" s="361" t="str">
        <f t="shared" si="6371"/>
        <v>OK</v>
      </c>
      <c r="O2397" s="361" t="str">
        <f t="shared" si="6372"/>
        <v>OK</v>
      </c>
      <c r="P2397" s="361" t="str">
        <f t="shared" si="6373"/>
        <v>COND. MIN.</v>
      </c>
      <c r="Q2397" s="361" t="str">
        <f t="shared" si="6360"/>
        <v>COND. MIN.</v>
      </c>
      <c r="R2397" s="625"/>
      <c r="S2397" s="625"/>
      <c r="T2397" s="625"/>
      <c r="U2397" s="625"/>
      <c r="V2397" s="356">
        <f t="shared" si="6361"/>
        <v>-8.0699999816715717</v>
      </c>
      <c r="W2397" s="356">
        <f t="shared" si="6362"/>
        <v>-20.199999993201345</v>
      </c>
      <c r="X2397" s="361" t="str">
        <f t="shared" si="6438"/>
        <v>SUL</v>
      </c>
      <c r="Y2397" s="361" t="str">
        <f t="shared" si="6439"/>
        <v>OESTE</v>
      </c>
      <c r="Z2397" s="361" t="str">
        <f t="shared" si="6440"/>
        <v>SUDOESTE</v>
      </c>
      <c r="AA2397" s="358">
        <f t="shared" si="6363"/>
        <v>0.92873563218390798</v>
      </c>
      <c r="AB2397" s="359">
        <f t="shared" si="6441"/>
        <v>68.238573201597262</v>
      </c>
      <c r="AC2397" s="360"/>
    </row>
    <row r="2398" spans="1:29" ht="17.25" customHeight="1" x14ac:dyDescent="0.25">
      <c r="A2398" s="345" t="str">
        <f t="shared" si="6364"/>
        <v>MS 601</v>
      </c>
      <c r="B2398" s="661">
        <f t="shared" si="6309"/>
        <v>90</v>
      </c>
      <c r="C2398" s="661" t="str">
        <f t="shared" si="6310"/>
        <v>MS 601-90</v>
      </c>
      <c r="D2398" s="346">
        <v>41936</v>
      </c>
      <c r="E2398" s="347">
        <v>7161712.1054999996</v>
      </c>
      <c r="F2398" s="348">
        <v>665786.03890000004</v>
      </c>
      <c r="G2398" s="348">
        <v>891.11</v>
      </c>
      <c r="H2398" s="355">
        <f t="shared" si="6432"/>
        <v>0.39051251203222703</v>
      </c>
      <c r="I2398" s="356">
        <f t="shared" si="6433"/>
        <v>21.569246625752118</v>
      </c>
      <c r="J2398" s="356">
        <f t="shared" si="6434"/>
        <v>-9.9999999997635314E-2</v>
      </c>
      <c r="K2398" s="356">
        <f t="shared" si="6435"/>
        <v>-37.199999999995725</v>
      </c>
      <c r="L2398" s="356">
        <f t="shared" si="6436"/>
        <v>5.5787501718889576E-2</v>
      </c>
      <c r="M2398" s="356">
        <f t="shared" si="6437"/>
        <v>1.4285714285376474E-2</v>
      </c>
      <c r="N2398" s="361" t="str">
        <f t="shared" si="6371"/>
        <v>OK</v>
      </c>
      <c r="O2398" s="361" t="str">
        <f t="shared" si="6372"/>
        <v>OK</v>
      </c>
      <c r="P2398" s="361" t="str">
        <f t="shared" si="6373"/>
        <v>COND. MIN.</v>
      </c>
      <c r="Q2398" s="361" t="str">
        <f t="shared" si="6360"/>
        <v>COND. MIN.</v>
      </c>
      <c r="R2398" s="625"/>
      <c r="S2398" s="625"/>
      <c r="T2398" s="625"/>
      <c r="U2398" s="625"/>
      <c r="V2398" s="356">
        <f t="shared" si="6361"/>
        <v>-8.320000022649765</v>
      </c>
      <c r="W2398" s="356">
        <f t="shared" si="6362"/>
        <v>-19.899999990593642</v>
      </c>
      <c r="X2398" s="361" t="str">
        <f t="shared" si="6438"/>
        <v>SUL</v>
      </c>
      <c r="Y2398" s="361" t="str">
        <f t="shared" si="6439"/>
        <v>OESTE</v>
      </c>
      <c r="Z2398" s="361" t="str">
        <f t="shared" si="6440"/>
        <v>SUDOESTE</v>
      </c>
      <c r="AA2398" s="358">
        <f t="shared" si="6363"/>
        <v>0.92257765414928128</v>
      </c>
      <c r="AB2398" s="359">
        <f t="shared" si="6441"/>
        <v>67.305874921743211</v>
      </c>
      <c r="AC2398" s="360"/>
    </row>
    <row r="2399" spans="1:29" ht="17.25" customHeight="1" x14ac:dyDescent="0.25">
      <c r="A2399" s="345" t="str">
        <f t="shared" si="6364"/>
        <v>MS 601</v>
      </c>
      <c r="B2399" s="661">
        <f t="shared" si="6309"/>
        <v>91</v>
      </c>
      <c r="C2399" s="661" t="str">
        <f t="shared" si="6310"/>
        <v>MS 601-91</v>
      </c>
      <c r="D2399" s="346">
        <v>41943</v>
      </c>
      <c r="E2399" s="347">
        <v>7161712.1102999998</v>
      </c>
      <c r="F2399" s="348">
        <v>665786.03390000004</v>
      </c>
      <c r="G2399" s="348">
        <v>891.11199999999997</v>
      </c>
      <c r="H2399" s="355">
        <f t="shared" si="6432"/>
        <v>0.69310895417133911</v>
      </c>
      <c r="I2399" s="356">
        <f t="shared" si="6433"/>
        <v>21.854647094677208</v>
      </c>
      <c r="J2399" s="356">
        <f t="shared" si="6434"/>
        <v>0.19999999999527063</v>
      </c>
      <c r="K2399" s="356">
        <f t="shared" si="6435"/>
        <v>-37.000000000000455</v>
      </c>
      <c r="L2399" s="356">
        <f t="shared" si="6436"/>
        <v>9.9015564881619875E-2</v>
      </c>
      <c r="M2399" s="356">
        <f t="shared" si="6437"/>
        <v>2.8571428570752948E-2</v>
      </c>
      <c r="N2399" s="361" t="str">
        <f t="shared" si="6371"/>
        <v>OK</v>
      </c>
      <c r="O2399" s="361" t="str">
        <f t="shared" si="6372"/>
        <v>OK</v>
      </c>
      <c r="P2399" s="361" t="str">
        <f t="shared" si="6373"/>
        <v>COND. MIN.</v>
      </c>
      <c r="Q2399" s="361" t="str">
        <f t="shared" si="6360"/>
        <v>COND. MIN.</v>
      </c>
      <c r="R2399" s="625"/>
      <c r="S2399" s="625"/>
      <c r="T2399" s="625"/>
      <c r="U2399" s="625"/>
      <c r="V2399" s="356">
        <f t="shared" si="6361"/>
        <v>-7.8399999998509884</v>
      </c>
      <c r="W2399" s="356">
        <f t="shared" si="6362"/>
        <v>-20.399999991059303</v>
      </c>
      <c r="X2399" s="361" t="str">
        <f t="shared" si="6438"/>
        <v>SUL</v>
      </c>
      <c r="Y2399" s="361" t="str">
        <f t="shared" si="6439"/>
        <v>OESTE</v>
      </c>
      <c r="Z2399" s="361" t="str">
        <f t="shared" si="6440"/>
        <v>SUDOESTE</v>
      </c>
      <c r="AA2399" s="358">
        <f t="shared" si="6363"/>
        <v>0.93363844393592665</v>
      </c>
      <c r="AB2399" s="359">
        <f t="shared" si="6441"/>
        <v>69.00927777070369</v>
      </c>
      <c r="AC2399" s="360"/>
    </row>
    <row r="2400" spans="1:29" ht="17.25" customHeight="1" x14ac:dyDescent="0.2">
      <c r="A2400" s="345" t="str">
        <f t="shared" si="6364"/>
        <v>MS 601</v>
      </c>
      <c r="B2400" s="661">
        <f t="shared" si="6309"/>
        <v>92</v>
      </c>
      <c r="C2400" s="661" t="str">
        <f t="shared" si="6310"/>
        <v>MS 601-92</v>
      </c>
      <c r="D2400" s="346">
        <v>41950</v>
      </c>
      <c r="E2400" s="364">
        <v>7161712.1095000003</v>
      </c>
      <c r="F2400" s="365">
        <v>665786.03980000003</v>
      </c>
      <c r="G2400" s="365">
        <v>891.101</v>
      </c>
      <c r="H2400" s="355">
        <f t="shared" ref="H2400" si="6442">SQRT((E2400-E2399)^2+(F2400-F2399)^2)*100</f>
        <v>0.59539901904739001</v>
      </c>
      <c r="I2400" s="356">
        <f t="shared" ref="I2400" si="6443">SQRT((E2400-$E$2309)^2+(F2400-$F$2309)^2)*100</f>
        <v>21.33453770318901</v>
      </c>
      <c r="J2400" s="356">
        <f t="shared" ref="J2400" si="6444">(G2400-G2399)*100</f>
        <v>-1.0999999999967258</v>
      </c>
      <c r="K2400" s="356">
        <f t="shared" ref="K2400" si="6445">(G2400-$G$2309)*100</f>
        <v>-38.099999999997181</v>
      </c>
      <c r="L2400" s="356">
        <f t="shared" ref="L2400" si="6446">H2400/(D2400-D2399)</f>
        <v>8.5057002721055722E-2</v>
      </c>
      <c r="M2400" s="356">
        <f t="shared" ref="M2400" si="6447">ABS(J2400/(D2400-D2399))</f>
        <v>0.1571428571423894</v>
      </c>
      <c r="N2400" s="361" t="str">
        <f t="shared" si="6371"/>
        <v>OK</v>
      </c>
      <c r="O2400" s="361" t="str">
        <f t="shared" si="6372"/>
        <v>OK</v>
      </c>
      <c r="P2400" s="361" t="str">
        <f t="shared" si="6373"/>
        <v>COND. MIN.</v>
      </c>
      <c r="Q2400" s="361" t="str">
        <f t="shared" si="6360"/>
        <v>COND. MIN.</v>
      </c>
      <c r="R2400" s="625"/>
      <c r="S2400" s="625"/>
      <c r="T2400" s="625"/>
      <c r="U2400" s="625"/>
      <c r="V2400" s="356">
        <f t="shared" si="6361"/>
        <v>-7.9199999570846558</v>
      </c>
      <c r="W2400" s="356">
        <f t="shared" si="6362"/>
        <v>-19.809999992139637</v>
      </c>
      <c r="X2400" s="361" t="str">
        <f t="shared" ref="X2400" si="6448">IF(V2400&gt;0,"NORTE","SUL")</f>
        <v>SUL</v>
      </c>
      <c r="Y2400" s="361" t="str">
        <f t="shared" ref="Y2400" si="6449">IF(W2400&gt;0,"LESTE","OESTE")</f>
        <v>OESTE</v>
      </c>
      <c r="Z2400" s="361" t="str">
        <f t="shared" ref="Z2400" si="6450">IF(AND(X2400="SUL", Y2400="LESTE"),"SUDESTE", IF(AND(X2400="SUL", Y2400="OESTE"), "SUDOESTE", IF(AND(X2400="NORTE", Y2400="LESTE"), "NORDESTE", "NOROESTE")))</f>
        <v>SUDOESTE</v>
      </c>
      <c r="AA2400" s="358">
        <f t="shared" si="6363"/>
        <v>0.92873886544772621</v>
      </c>
      <c r="AB2400" s="359">
        <f t="shared" ref="AB2400" si="6451">DEGREES(ASIN(AA2400))</f>
        <v>68.239072886178249</v>
      </c>
      <c r="AC2400" s="360"/>
    </row>
    <row r="2401" spans="1:29" ht="17.25" customHeight="1" x14ac:dyDescent="0.25">
      <c r="A2401" s="345" t="str">
        <f t="shared" si="6364"/>
        <v>MS 601</v>
      </c>
      <c r="B2401" s="661">
        <f t="shared" si="6309"/>
        <v>93</v>
      </c>
      <c r="C2401" s="661" t="str">
        <f t="shared" si="6310"/>
        <v>MS 601-93</v>
      </c>
      <c r="D2401" s="346">
        <v>41834</v>
      </c>
      <c r="E2401" s="347">
        <v>7161712.1070999997</v>
      </c>
      <c r="F2401" s="348">
        <v>665786.04110000003</v>
      </c>
      <c r="G2401" s="348">
        <v>891.10299999999995</v>
      </c>
      <c r="H2401" s="355">
        <f t="shared" ref="H2401:H2405" si="6452">SQRT((E2401-E2400)^2+(F2401-F2400)^2)*100</f>
        <v>0.27294693241629631</v>
      </c>
      <c r="I2401" s="356">
        <f t="shared" ref="I2401:I2405" si="6453">SQRT((E2401-$E$2309)^2+(F2401-$F$2309)^2)*100</f>
        <v>21.304647378501841</v>
      </c>
      <c r="J2401" s="356">
        <f t="shared" ref="J2401:J2405" si="6454">(G2401-G2400)*100</f>
        <v>0.19999999999527063</v>
      </c>
      <c r="K2401" s="356">
        <f t="shared" ref="K2401:K2405" si="6455">(G2401-$G$2309)*100</f>
        <v>-37.90000000000191</v>
      </c>
      <c r="L2401" s="356">
        <f t="shared" ref="L2401:L2405" si="6456">H2401/(D2401-D2400)</f>
        <v>-2.3529907966922097E-3</v>
      </c>
      <c r="M2401" s="356">
        <f t="shared" ref="M2401:M2405" si="6457">ABS(J2401/(D2401-D2400))</f>
        <v>1.7241379309937124E-3</v>
      </c>
      <c r="N2401" s="361" t="str">
        <f t="shared" si="6371"/>
        <v>OK</v>
      </c>
      <c r="O2401" s="361" t="str">
        <f t="shared" si="6372"/>
        <v>OK</v>
      </c>
      <c r="P2401" s="361" t="str">
        <f t="shared" si="6373"/>
        <v>COND. MIN.</v>
      </c>
      <c r="Q2401" s="361" t="str">
        <f t="shared" si="6360"/>
        <v>COND. MIN.</v>
      </c>
      <c r="R2401" s="625"/>
      <c r="S2401" s="625"/>
      <c r="T2401" s="625"/>
      <c r="U2401" s="625"/>
      <c r="V2401" s="356">
        <f t="shared" si="6361"/>
        <v>-8.1600000150501728</v>
      </c>
      <c r="W2401" s="356">
        <f t="shared" si="6362"/>
        <v>-19.679999991785735</v>
      </c>
      <c r="X2401" s="361" t="str">
        <f t="shared" ref="X2401:X2405" si="6458">IF(V2401&gt;0,"NORTE","SUL")</f>
        <v>SUL</v>
      </c>
      <c r="Y2401" s="361" t="str">
        <f t="shared" ref="Y2401:Y2405" si="6459">IF(W2401&gt;0,"LESTE","OESTE")</f>
        <v>OESTE</v>
      </c>
      <c r="Z2401" s="361" t="str">
        <f t="shared" ref="Z2401:Z2405" si="6460">IF(AND(X2401="SUL", Y2401="LESTE"),"SUDESTE", IF(AND(X2401="SUL", Y2401="OESTE"), "SUDOESTE", IF(AND(X2401="NORTE", Y2401="LESTE"), "NORDESTE", "NOROESTE")))</f>
        <v>SUDOESTE</v>
      </c>
      <c r="AA2401" s="358">
        <f t="shared" si="6363"/>
        <v>0.92394366197183098</v>
      </c>
      <c r="AB2401" s="359">
        <f t="shared" ref="AB2401:AB2405" si="6461">DEGREES(ASIN(AA2401))</f>
        <v>67.509603475625411</v>
      </c>
      <c r="AC2401" s="360"/>
    </row>
    <row r="2402" spans="1:29" ht="17.25" customHeight="1" x14ac:dyDescent="0.2">
      <c r="A2402" s="345" t="str">
        <f t="shared" si="6364"/>
        <v>MS 601</v>
      </c>
      <c r="B2402" s="661">
        <f t="shared" si="6309"/>
        <v>94</v>
      </c>
      <c r="C2402" s="661" t="str">
        <f t="shared" si="6310"/>
        <v>MS 601-94</v>
      </c>
      <c r="D2402" s="346">
        <v>41964</v>
      </c>
      <c r="E2402" s="364">
        <v>7161712.1074000001</v>
      </c>
      <c r="F2402" s="365">
        <v>665786.04249999998</v>
      </c>
      <c r="G2402" s="365">
        <v>891.09900000000005</v>
      </c>
      <c r="H2402" s="355">
        <f t="shared" si="6452"/>
        <v>0.14317821458759028</v>
      </c>
      <c r="I2402" s="356">
        <f t="shared" si="6453"/>
        <v>21.163848880416257</v>
      </c>
      <c r="J2402" s="356">
        <f t="shared" si="6454"/>
        <v>-0.39999999999054126</v>
      </c>
      <c r="K2402" s="356">
        <f t="shared" si="6455"/>
        <v>-38.299999999992451</v>
      </c>
      <c r="L2402" s="356">
        <f t="shared" si="6456"/>
        <v>1.1013708814430021E-3</v>
      </c>
      <c r="M2402" s="356">
        <f t="shared" si="6457"/>
        <v>3.0769230768503174E-3</v>
      </c>
      <c r="N2402" s="361" t="str">
        <f t="shared" si="6371"/>
        <v>OK</v>
      </c>
      <c r="O2402" s="361" t="str">
        <f t="shared" si="6372"/>
        <v>OK</v>
      </c>
      <c r="P2402" s="361" t="str">
        <f t="shared" si="6373"/>
        <v>COND. MIN.</v>
      </c>
      <c r="Q2402" s="361" t="str">
        <f t="shared" si="6360"/>
        <v>COND. MIN.</v>
      </c>
      <c r="R2402" s="625"/>
      <c r="S2402" s="625"/>
      <c r="T2402" s="625"/>
      <c r="U2402" s="625"/>
      <c r="V2402" s="356">
        <f t="shared" si="6361"/>
        <v>-8.1299999728798866</v>
      </c>
      <c r="W2402" s="356">
        <f t="shared" si="6362"/>
        <v>-19.539999996777624</v>
      </c>
      <c r="X2402" s="361" t="str">
        <f t="shared" si="6458"/>
        <v>SUL</v>
      </c>
      <c r="Y2402" s="361" t="str">
        <f t="shared" si="6459"/>
        <v>OESTE</v>
      </c>
      <c r="Z2402" s="361" t="str">
        <f t="shared" si="6460"/>
        <v>SUDOESTE</v>
      </c>
      <c r="AA2402" s="358">
        <f t="shared" si="6363"/>
        <v>0.92344045368620031</v>
      </c>
      <c r="AB2402" s="359">
        <f t="shared" si="6461"/>
        <v>67.434351424061774</v>
      </c>
      <c r="AC2402" s="360"/>
    </row>
    <row r="2403" spans="1:29" ht="17.25" customHeight="1" x14ac:dyDescent="0.2">
      <c r="A2403" s="345" t="str">
        <f t="shared" si="6364"/>
        <v>MS 601</v>
      </c>
      <c r="B2403" s="661">
        <f t="shared" si="6309"/>
        <v>95</v>
      </c>
      <c r="C2403" s="661" t="str">
        <f t="shared" si="6310"/>
        <v>MS 601-95</v>
      </c>
      <c r="D2403" s="346">
        <v>41971</v>
      </c>
      <c r="E2403" s="364">
        <v>7161712.0829999996</v>
      </c>
      <c r="F2403" s="365">
        <v>665786.03430000006</v>
      </c>
      <c r="G2403" s="365">
        <v>891.09299999999996</v>
      </c>
      <c r="H2403" s="355">
        <f t="shared" si="6452"/>
        <v>2.5741018263082975</v>
      </c>
      <c r="I2403" s="356">
        <f t="shared" si="6453"/>
        <v>22.94023757415416</v>
      </c>
      <c r="J2403" s="356">
        <f t="shared" si="6454"/>
        <v>-0.60000000000854925</v>
      </c>
      <c r="K2403" s="356">
        <f t="shared" si="6455"/>
        <v>-38.900000000001</v>
      </c>
      <c r="L2403" s="356">
        <f t="shared" si="6456"/>
        <v>0.36772883232975678</v>
      </c>
      <c r="M2403" s="356">
        <f t="shared" si="6457"/>
        <v>8.571428571550703E-2</v>
      </c>
      <c r="N2403" s="361" t="str">
        <f t="shared" si="6371"/>
        <v>ATENÇÃO</v>
      </c>
      <c r="O2403" s="361" t="str">
        <f t="shared" si="6372"/>
        <v>OK</v>
      </c>
      <c r="P2403" s="361" t="str">
        <f t="shared" si="6373"/>
        <v>COND. MIN.</v>
      </c>
      <c r="Q2403" s="361" t="str">
        <f t="shared" si="6360"/>
        <v>COND. MIN.</v>
      </c>
      <c r="R2403" s="625"/>
      <c r="S2403" s="625"/>
      <c r="T2403" s="625"/>
      <c r="U2403" s="625"/>
      <c r="V2403" s="356">
        <f t="shared" si="6361"/>
        <v>-10.570000018924475</v>
      </c>
      <c r="W2403" s="356">
        <f t="shared" si="6362"/>
        <v>-20.359999989159405</v>
      </c>
      <c r="X2403" s="361" t="str">
        <f t="shared" si="6458"/>
        <v>SUL</v>
      </c>
      <c r="Y2403" s="361" t="str">
        <f t="shared" si="6459"/>
        <v>OESTE</v>
      </c>
      <c r="Z2403" s="361" t="str">
        <f t="shared" si="6460"/>
        <v>SUDOESTE</v>
      </c>
      <c r="AA2403" s="358">
        <f t="shared" si="6363"/>
        <v>0.88753269398430679</v>
      </c>
      <c r="AB2403" s="359">
        <f t="shared" si="6461"/>
        <v>62.564825222487961</v>
      </c>
      <c r="AC2403" s="360"/>
    </row>
    <row r="2404" spans="1:29" ht="17.25" customHeight="1" x14ac:dyDescent="0.2">
      <c r="A2404" s="345" t="str">
        <f t="shared" si="6364"/>
        <v>MS 601</v>
      </c>
      <c r="B2404" s="661">
        <f t="shared" si="6309"/>
        <v>96</v>
      </c>
      <c r="C2404" s="661" t="str">
        <f t="shared" si="6310"/>
        <v>MS 601-96</v>
      </c>
      <c r="D2404" s="346">
        <v>41978</v>
      </c>
      <c r="E2404" s="364">
        <v>7161712.1210000003</v>
      </c>
      <c r="F2404" s="365">
        <v>665786.03949999996</v>
      </c>
      <c r="G2404" s="365">
        <v>891.09100000000001</v>
      </c>
      <c r="H2404" s="355">
        <f t="shared" si="6452"/>
        <v>3.8354139902147448</v>
      </c>
      <c r="I2404" s="356">
        <f t="shared" si="6453"/>
        <v>20.963265474736321</v>
      </c>
      <c r="J2404" s="356">
        <f t="shared" si="6454"/>
        <v>-0.19999999999527063</v>
      </c>
      <c r="K2404" s="356">
        <f t="shared" si="6455"/>
        <v>-39.099999999996271</v>
      </c>
      <c r="L2404" s="356">
        <f t="shared" si="6456"/>
        <v>0.54791628431639217</v>
      </c>
      <c r="M2404" s="356">
        <f t="shared" si="6457"/>
        <v>2.8571428570752948E-2</v>
      </c>
      <c r="N2404" s="361" t="str">
        <f t="shared" si="6371"/>
        <v>ATENÇÃO</v>
      </c>
      <c r="O2404" s="361" t="str">
        <f t="shared" si="6372"/>
        <v>OK</v>
      </c>
      <c r="P2404" s="361" t="str">
        <f t="shared" si="6373"/>
        <v>COND. MIN.</v>
      </c>
      <c r="Q2404" s="361" t="str">
        <f t="shared" si="6360"/>
        <v>COND. MIN.</v>
      </c>
      <c r="R2404" s="625"/>
      <c r="S2404" s="625"/>
      <c r="T2404" s="625"/>
      <c r="U2404" s="625"/>
      <c r="V2404" s="356">
        <f t="shared" si="6361"/>
        <v>-6.7699999548494816</v>
      </c>
      <c r="W2404" s="356">
        <f t="shared" si="6362"/>
        <v>-19.839999999385327</v>
      </c>
      <c r="X2404" s="361" t="str">
        <f t="shared" si="6458"/>
        <v>SUL</v>
      </c>
      <c r="Y2404" s="361" t="str">
        <f t="shared" si="6459"/>
        <v>OESTE</v>
      </c>
      <c r="Z2404" s="361" t="str">
        <f t="shared" si="6460"/>
        <v>SUDOESTE</v>
      </c>
      <c r="AA2404" s="358">
        <f t="shared" si="6363"/>
        <v>0.94656488549618312</v>
      </c>
      <c r="AB2404" s="359">
        <f t="shared" si="6461"/>
        <v>71.185004757998286</v>
      </c>
      <c r="AC2404" s="360"/>
    </row>
    <row r="2405" spans="1:29" ht="17.25" customHeight="1" x14ac:dyDescent="0.2">
      <c r="A2405" s="345" t="str">
        <f t="shared" si="6364"/>
        <v>MS 601</v>
      </c>
      <c r="B2405" s="661">
        <f t="shared" si="6309"/>
        <v>97</v>
      </c>
      <c r="C2405" s="661" t="str">
        <f t="shared" si="6310"/>
        <v>MS 601-97</v>
      </c>
      <c r="D2405" s="346">
        <v>41985</v>
      </c>
      <c r="E2405" s="364">
        <v>7161712.1075999998</v>
      </c>
      <c r="F2405" s="365">
        <v>665786.03260000004</v>
      </c>
      <c r="G2405" s="365">
        <v>891.09699999999998</v>
      </c>
      <c r="H2405" s="355">
        <f t="shared" si="6452"/>
        <v>1.5072160191465642</v>
      </c>
      <c r="I2405" s="356">
        <f t="shared" si="6453"/>
        <v>22.073808003120053</v>
      </c>
      <c r="J2405" s="356">
        <f t="shared" si="6454"/>
        <v>0.59999999999718057</v>
      </c>
      <c r="K2405" s="356">
        <f t="shared" si="6455"/>
        <v>-38.499999999999091</v>
      </c>
      <c r="L2405" s="356">
        <f t="shared" si="6456"/>
        <v>0.21531657416379488</v>
      </c>
      <c r="M2405" s="356">
        <f t="shared" si="6457"/>
        <v>8.571428571388294E-2</v>
      </c>
      <c r="N2405" s="361" t="str">
        <f t="shared" si="6371"/>
        <v>OK</v>
      </c>
      <c r="O2405" s="361" t="str">
        <f t="shared" si="6372"/>
        <v>OK</v>
      </c>
      <c r="P2405" s="361" t="str">
        <f t="shared" si="6373"/>
        <v>COND. MIN.</v>
      </c>
      <c r="Q2405" s="361" t="str">
        <f t="shared" si="6360"/>
        <v>COND. MIN.</v>
      </c>
      <c r="R2405" s="625"/>
      <c r="S2405" s="625"/>
      <c r="T2405" s="625"/>
      <c r="U2405" s="625"/>
      <c r="V2405" s="356">
        <f t="shared" si="6361"/>
        <v>-8.1100000068545341</v>
      </c>
      <c r="W2405" s="356">
        <f t="shared" si="6362"/>
        <v>-20.529999991413206</v>
      </c>
      <c r="X2405" s="361" t="str">
        <f t="shared" si="6458"/>
        <v>SUL</v>
      </c>
      <c r="Y2405" s="361" t="str">
        <f t="shared" si="6459"/>
        <v>OESTE</v>
      </c>
      <c r="Z2405" s="361" t="str">
        <f t="shared" si="6460"/>
        <v>SUDOESTE</v>
      </c>
      <c r="AA2405" s="358">
        <f t="shared" si="6363"/>
        <v>0.93022202084277306</v>
      </c>
      <c r="AB2405" s="359">
        <f t="shared" si="6461"/>
        <v>68.469450447007119</v>
      </c>
      <c r="AC2405" s="360"/>
    </row>
    <row r="2406" spans="1:29" ht="17.25" customHeight="1" x14ac:dyDescent="0.25">
      <c r="A2406" s="345" t="str">
        <f t="shared" si="6364"/>
        <v>MS 601</v>
      </c>
      <c r="B2406" s="661">
        <f t="shared" si="6309"/>
        <v>98</v>
      </c>
      <c r="C2406" s="661" t="str">
        <f t="shared" si="6310"/>
        <v>MS 601-98</v>
      </c>
      <c r="D2406" s="346">
        <v>41992</v>
      </c>
      <c r="E2406" s="347">
        <v>7161712.1052000001</v>
      </c>
      <c r="F2406" s="348">
        <v>665786.04110000003</v>
      </c>
      <c r="G2406" s="348">
        <v>891.08500000000004</v>
      </c>
      <c r="H2406" s="355">
        <f t="shared" ref="H2406:H2407" si="6462">SQRT((E2406-E2405)^2+(F2406-F2405)^2)*100</f>
        <v>0.88323268875572447</v>
      </c>
      <c r="I2406" s="356">
        <f t="shared" ref="I2406:I2407" si="6463">SQRT((E2406-$E$2309)^2+(F2406-$F$2309)^2)*100</f>
        <v>21.378140686314904</v>
      </c>
      <c r="J2406" s="356">
        <f t="shared" ref="J2406:J2407" si="6464">(G2406-G2405)*100</f>
        <v>-1.1999999999943611</v>
      </c>
      <c r="K2406" s="356">
        <f t="shared" ref="K2406:K2407" si="6465">(G2406-$G$2309)*100</f>
        <v>-39.699999999993452</v>
      </c>
      <c r="L2406" s="356">
        <f t="shared" ref="L2406:L2407" si="6466">H2406/(D2406-D2405)</f>
        <v>0.12617609839367491</v>
      </c>
      <c r="M2406" s="356">
        <f t="shared" ref="M2406:M2407" si="6467">ABS(J2406/(D2406-D2405))</f>
        <v>0.17142857142776588</v>
      </c>
      <c r="N2406" s="361" t="str">
        <f t="shared" si="6371"/>
        <v>OK</v>
      </c>
      <c r="O2406" s="361" t="str">
        <f t="shared" si="6372"/>
        <v>OK</v>
      </c>
      <c r="P2406" s="361" t="str">
        <f t="shared" si="6373"/>
        <v>COND. MIN.</v>
      </c>
      <c r="Q2406" s="361" t="str">
        <f t="shared" ref="Q2406:Q2428" si="6468">IF(M2406&lt;=2,"COND. MIN.",IF(AND(2&lt;M2406, M2406&lt;=4),"ATENÇÃO",IF(AND(4&lt;M2406, M2406&lt;=10),"ALERTA","INTERVENÇÃO")))</f>
        <v>COND. MIN.</v>
      </c>
      <c r="R2406" s="625"/>
      <c r="S2406" s="625"/>
      <c r="T2406" s="625"/>
      <c r="U2406" s="625"/>
      <c r="V2406" s="356">
        <f t="shared" ref="V2406:V2428" si="6469">(E2406-$E$2309)*100</f>
        <v>-8.3499999716877937</v>
      </c>
      <c r="W2406" s="356">
        <f t="shared" ref="W2406:W2428" si="6470">(F2406-$F$2309)*100</f>
        <v>-19.679999991785735</v>
      </c>
      <c r="X2406" s="361" t="str">
        <f t="shared" ref="X2406:X2407" si="6471">IF(V2406&gt;0,"NORTE","SUL")</f>
        <v>SUL</v>
      </c>
      <c r="Y2406" s="361" t="str">
        <f t="shared" ref="Y2406:Y2407" si="6472">IF(W2406&gt;0,"LESTE","OESTE")</f>
        <v>OESTE</v>
      </c>
      <c r="Z2406" s="361" t="str">
        <f t="shared" ref="Z2406:Z2407" si="6473">IF(AND(X2406="SUL", Y2406="LESTE"),"SUDESTE", IF(AND(X2406="SUL", Y2406="OESTE"), "SUDOESTE", IF(AND(X2406="NORTE", Y2406="LESTE"), "NORDESTE", "NOROESTE")))</f>
        <v>SUDOESTE</v>
      </c>
      <c r="AA2406" s="358">
        <f t="shared" ref="AA2406:AA2428" si="6474">ABS(ROUND(W2406,2)/ROUND(I2406,2))</f>
        <v>0.92048643592142187</v>
      </c>
      <c r="AB2406" s="359">
        <f t="shared" ref="AB2406:AB2407" si="6475">DEGREES(ASIN(AA2406))</f>
        <v>66.997299451883677</v>
      </c>
      <c r="AC2406" s="360"/>
    </row>
    <row r="2407" spans="1:29" ht="17.25" customHeight="1" x14ac:dyDescent="0.25">
      <c r="A2407" s="345" t="str">
        <f t="shared" si="6364"/>
        <v>MS 601</v>
      </c>
      <c r="B2407" s="661">
        <f t="shared" si="6309"/>
        <v>99</v>
      </c>
      <c r="C2407" s="661" t="str">
        <f t="shared" si="6310"/>
        <v>MS 601-99</v>
      </c>
      <c r="D2407" s="346">
        <v>41999</v>
      </c>
      <c r="E2407" s="347">
        <v>7161712.1052000001</v>
      </c>
      <c r="F2407" s="348">
        <v>665786.04110000003</v>
      </c>
      <c r="G2407" s="348">
        <v>891.06500000000005</v>
      </c>
      <c r="H2407" s="355">
        <f t="shared" si="6462"/>
        <v>0</v>
      </c>
      <c r="I2407" s="356">
        <f t="shared" si="6463"/>
        <v>21.378140686314904</v>
      </c>
      <c r="J2407" s="356">
        <f t="shared" si="6464"/>
        <v>-1.999999999998181</v>
      </c>
      <c r="K2407" s="356">
        <f t="shared" si="6465"/>
        <v>-41.699999999991633</v>
      </c>
      <c r="L2407" s="356">
        <f t="shared" si="6466"/>
        <v>0</v>
      </c>
      <c r="M2407" s="356">
        <f t="shared" si="6467"/>
        <v>0.28571428571402585</v>
      </c>
      <c r="N2407" s="361" t="str">
        <f t="shared" si="6371"/>
        <v>OK</v>
      </c>
      <c r="O2407" s="361" t="str">
        <f t="shared" si="6372"/>
        <v>ATENÇÃO</v>
      </c>
      <c r="P2407" s="361" t="str">
        <f t="shared" si="6373"/>
        <v>COND. MIN.</v>
      </c>
      <c r="Q2407" s="361" t="str">
        <f t="shared" si="6468"/>
        <v>COND. MIN.</v>
      </c>
      <c r="R2407" s="625"/>
      <c r="S2407" s="625"/>
      <c r="T2407" s="625"/>
      <c r="U2407" s="625"/>
      <c r="V2407" s="356">
        <f t="shared" si="6469"/>
        <v>-8.3499999716877937</v>
      </c>
      <c r="W2407" s="356">
        <f t="shared" si="6470"/>
        <v>-19.679999991785735</v>
      </c>
      <c r="X2407" s="361" t="str">
        <f t="shared" si="6471"/>
        <v>SUL</v>
      </c>
      <c r="Y2407" s="361" t="str">
        <f t="shared" si="6472"/>
        <v>OESTE</v>
      </c>
      <c r="Z2407" s="361" t="str">
        <f t="shared" si="6473"/>
        <v>SUDOESTE</v>
      </c>
      <c r="AA2407" s="358">
        <f t="shared" si="6474"/>
        <v>0.92048643592142187</v>
      </c>
      <c r="AB2407" s="359">
        <f t="shared" si="6475"/>
        <v>66.997299451883677</v>
      </c>
      <c r="AC2407" s="360"/>
    </row>
    <row r="2408" spans="1:29" ht="17.25" customHeight="1" x14ac:dyDescent="0.25">
      <c r="A2408" s="345" t="str">
        <f t="shared" si="6364"/>
        <v>MS 601</v>
      </c>
      <c r="B2408" s="661">
        <f t="shared" si="6309"/>
        <v>100</v>
      </c>
      <c r="C2408" s="661" t="str">
        <f t="shared" si="6310"/>
        <v>MS 601-100</v>
      </c>
      <c r="D2408" s="346">
        <v>42006</v>
      </c>
      <c r="E2408" s="347">
        <v>7161712.1054999996</v>
      </c>
      <c r="F2408" s="348">
        <v>665786.02910000004</v>
      </c>
      <c r="G2408" s="348">
        <v>891.07</v>
      </c>
      <c r="H2408" s="355">
        <f t="shared" ref="H2408:H2413" si="6476">SQRT((E2408-E2407)^2+(F2408-F2407)^2)*100</f>
        <v>1.200374938940562</v>
      </c>
      <c r="I2408" s="356">
        <f t="shared" ref="I2408:I2413" si="6477">SQRT((E2408-$E$2309)^2+(F2408-$F$2309)^2)*100</f>
        <v>22.476583369883084</v>
      </c>
      <c r="J2408" s="356">
        <f t="shared" ref="J2408:J2413" si="6478">(G2408-G2407)*100</f>
        <v>0.49999999999954525</v>
      </c>
      <c r="K2408" s="356">
        <f t="shared" ref="K2408:K2413" si="6479">(G2408-$G$2309)*100</f>
        <v>-41.199999999992087</v>
      </c>
      <c r="L2408" s="356">
        <f t="shared" ref="L2408:L2413" si="6480">H2408/(D2408-D2407)</f>
        <v>0.171482134134366</v>
      </c>
      <c r="M2408" s="356">
        <f t="shared" ref="M2408:M2413" si="6481">ABS(J2408/(D2408-D2407))</f>
        <v>7.1428571428506463E-2</v>
      </c>
      <c r="N2408" s="361" t="str">
        <f t="shared" si="6371"/>
        <v>OK</v>
      </c>
      <c r="O2408" s="361" t="str">
        <f t="shared" si="6372"/>
        <v>OK</v>
      </c>
      <c r="P2408" s="361" t="str">
        <f t="shared" si="6373"/>
        <v>COND. MIN.</v>
      </c>
      <c r="Q2408" s="361" t="str">
        <f t="shared" si="6468"/>
        <v>COND. MIN.</v>
      </c>
      <c r="R2408" s="625"/>
      <c r="S2408" s="625"/>
      <c r="T2408" s="625"/>
      <c r="U2408" s="625"/>
      <c r="V2408" s="356">
        <f t="shared" si="6469"/>
        <v>-8.320000022649765</v>
      </c>
      <c r="W2408" s="356">
        <f t="shared" si="6470"/>
        <v>-20.879999990575016</v>
      </c>
      <c r="X2408" s="361" t="str">
        <f t="shared" ref="X2408:X2413" si="6482">IF(V2408&gt;0,"NORTE","SUL")</f>
        <v>SUL</v>
      </c>
      <c r="Y2408" s="361" t="str">
        <f t="shared" ref="Y2408:Y2413" si="6483">IF(W2408&gt;0,"LESTE","OESTE")</f>
        <v>OESTE</v>
      </c>
      <c r="Z2408" s="361" t="str">
        <f t="shared" ref="Z2408:Z2413" si="6484">IF(AND(X2408="SUL", Y2408="LESTE"),"SUDESTE", IF(AND(X2408="SUL", Y2408="OESTE"), "SUDOESTE", IF(AND(X2408="NORTE", Y2408="LESTE"), "NORDESTE", "NOROESTE")))</f>
        <v>SUDOESTE</v>
      </c>
      <c r="AA2408" s="358">
        <f t="shared" si="6474"/>
        <v>0.92882562277580061</v>
      </c>
      <c r="AB2408" s="359">
        <f t="shared" ref="AB2408:AB2413" si="6485">DEGREES(ASIN(AA2408))</f>
        <v>68.252484871773802</v>
      </c>
      <c r="AC2408" s="360"/>
    </row>
    <row r="2409" spans="1:29" ht="17.25" customHeight="1" x14ac:dyDescent="0.25">
      <c r="A2409" s="345" t="str">
        <f t="shared" si="6364"/>
        <v>MS 601</v>
      </c>
      <c r="B2409" s="661">
        <f t="shared" si="6309"/>
        <v>101</v>
      </c>
      <c r="C2409" s="661" t="str">
        <f t="shared" si="6310"/>
        <v>MS 601-101</v>
      </c>
      <c r="D2409" s="346">
        <v>42013</v>
      </c>
      <c r="E2409" s="347">
        <v>7161712.0990000004</v>
      </c>
      <c r="F2409" s="348">
        <v>665786.03159999999</v>
      </c>
      <c r="G2409" s="348">
        <v>891.06899999999996</v>
      </c>
      <c r="H2409" s="355">
        <f t="shared" si="6476"/>
        <v>0.69641933744581119</v>
      </c>
      <c r="I2409" s="356">
        <f t="shared" si="6477"/>
        <v>22.495728457149848</v>
      </c>
      <c r="J2409" s="356">
        <f t="shared" si="6478"/>
        <v>-0.100000000009004</v>
      </c>
      <c r="K2409" s="356">
        <f t="shared" si="6479"/>
        <v>-41.300000000001091</v>
      </c>
      <c r="L2409" s="356">
        <f t="shared" si="6480"/>
        <v>9.9488476777973026E-2</v>
      </c>
      <c r="M2409" s="356">
        <f t="shared" si="6481"/>
        <v>1.4285714287000571E-2</v>
      </c>
      <c r="N2409" s="361" t="str">
        <f t="shared" si="6371"/>
        <v>OK</v>
      </c>
      <c r="O2409" s="361" t="str">
        <f t="shared" si="6372"/>
        <v>OK</v>
      </c>
      <c r="P2409" s="361" t="str">
        <f t="shared" si="6373"/>
        <v>COND. MIN.</v>
      </c>
      <c r="Q2409" s="361" t="str">
        <f t="shared" si="6468"/>
        <v>COND. MIN.</v>
      </c>
      <c r="R2409" s="625"/>
      <c r="S2409" s="625"/>
      <c r="T2409" s="625"/>
      <c r="U2409" s="625"/>
      <c r="V2409" s="356">
        <f t="shared" si="6469"/>
        <v>-8.9699999429285526</v>
      </c>
      <c r="W2409" s="356">
        <f t="shared" si="6470"/>
        <v>-20.629999996162951</v>
      </c>
      <c r="X2409" s="361" t="str">
        <f t="shared" si="6482"/>
        <v>SUL</v>
      </c>
      <c r="Y2409" s="361" t="str">
        <f t="shared" si="6483"/>
        <v>OESTE</v>
      </c>
      <c r="Z2409" s="361" t="str">
        <f t="shared" si="6484"/>
        <v>SUDOESTE</v>
      </c>
      <c r="AA2409" s="358">
        <f t="shared" si="6474"/>
        <v>0.91688888888888886</v>
      </c>
      <c r="AB2409" s="359">
        <f t="shared" si="6485"/>
        <v>66.475414689875862</v>
      </c>
      <c r="AC2409" s="360"/>
    </row>
    <row r="2410" spans="1:29" ht="17.25" customHeight="1" x14ac:dyDescent="0.25">
      <c r="A2410" s="345" t="str">
        <f t="shared" si="6364"/>
        <v>MS 601</v>
      </c>
      <c r="B2410" s="661">
        <f t="shared" si="6309"/>
        <v>102</v>
      </c>
      <c r="C2410" s="661" t="str">
        <f t="shared" si="6310"/>
        <v>MS 601-102</v>
      </c>
      <c r="D2410" s="346">
        <v>42020</v>
      </c>
      <c r="E2410" s="347">
        <v>7161712.1074000001</v>
      </c>
      <c r="F2410" s="348">
        <v>665786.03390000004</v>
      </c>
      <c r="G2410" s="348">
        <v>891.07</v>
      </c>
      <c r="H2410" s="355">
        <f t="shared" si="6476"/>
        <v>0.87091902725192416</v>
      </c>
      <c r="I2410" s="356">
        <f t="shared" si="6477"/>
        <v>21.960348339547043</v>
      </c>
      <c r="J2410" s="356">
        <f t="shared" si="6478"/>
        <v>0.100000000009004</v>
      </c>
      <c r="K2410" s="356">
        <f t="shared" si="6479"/>
        <v>-41.199999999992087</v>
      </c>
      <c r="L2410" s="356">
        <f t="shared" si="6480"/>
        <v>0.12441700389313202</v>
      </c>
      <c r="M2410" s="356">
        <f t="shared" si="6481"/>
        <v>1.4285714287000571E-2</v>
      </c>
      <c r="N2410" s="361" t="str">
        <f t="shared" si="6371"/>
        <v>OK</v>
      </c>
      <c r="O2410" s="361" t="str">
        <f t="shared" si="6372"/>
        <v>OK</v>
      </c>
      <c r="P2410" s="361" t="str">
        <f t="shared" si="6373"/>
        <v>COND. MIN.</v>
      </c>
      <c r="Q2410" s="361" t="str">
        <f t="shared" si="6468"/>
        <v>COND. MIN.</v>
      </c>
      <c r="R2410" s="625"/>
      <c r="S2410" s="625"/>
      <c r="T2410" s="625"/>
      <c r="U2410" s="625"/>
      <c r="V2410" s="356">
        <f t="shared" si="6469"/>
        <v>-8.1299999728798866</v>
      </c>
      <c r="W2410" s="356">
        <f t="shared" si="6470"/>
        <v>-20.399999991059303</v>
      </c>
      <c r="X2410" s="361" t="str">
        <f t="shared" si="6482"/>
        <v>SUL</v>
      </c>
      <c r="Y2410" s="361" t="str">
        <f t="shared" si="6483"/>
        <v>OESTE</v>
      </c>
      <c r="Z2410" s="361" t="str">
        <f t="shared" si="6484"/>
        <v>SUDOESTE</v>
      </c>
      <c r="AA2410" s="358">
        <f t="shared" si="6474"/>
        <v>0.9289617486338797</v>
      </c>
      <c r="AB2410" s="359">
        <f t="shared" si="6485"/>
        <v>68.273544712464755</v>
      </c>
      <c r="AC2410" s="360"/>
    </row>
    <row r="2411" spans="1:29" ht="17.25" customHeight="1" x14ac:dyDescent="0.25">
      <c r="A2411" s="345" t="str">
        <f t="shared" si="6364"/>
        <v>MS 601</v>
      </c>
      <c r="B2411" s="661">
        <f t="shared" si="6309"/>
        <v>103</v>
      </c>
      <c r="C2411" s="661" t="str">
        <f t="shared" si="6310"/>
        <v>MS 601-103</v>
      </c>
      <c r="D2411" s="346">
        <v>42027</v>
      </c>
      <c r="E2411" s="347">
        <v>7161712.1076999996</v>
      </c>
      <c r="F2411" s="348">
        <v>665786.02060000005</v>
      </c>
      <c r="G2411" s="348">
        <v>891.06399999999996</v>
      </c>
      <c r="H2411" s="355">
        <f t="shared" si="6476"/>
        <v>1.3303383008329692</v>
      </c>
      <c r="I2411" s="356">
        <f t="shared" si="6477"/>
        <v>23.190577827221947</v>
      </c>
      <c r="J2411" s="356">
        <f t="shared" si="6478"/>
        <v>-0.60000000000854925</v>
      </c>
      <c r="K2411" s="356">
        <f t="shared" si="6479"/>
        <v>-41.800000000000637</v>
      </c>
      <c r="L2411" s="356">
        <f t="shared" si="6480"/>
        <v>0.19004832869042418</v>
      </c>
      <c r="M2411" s="356">
        <f t="shared" si="6481"/>
        <v>8.571428571550703E-2</v>
      </c>
      <c r="N2411" s="361" t="str">
        <f t="shared" si="6371"/>
        <v>OK</v>
      </c>
      <c r="O2411" s="361" t="str">
        <f t="shared" si="6372"/>
        <v>OK</v>
      </c>
      <c r="P2411" s="361" t="str">
        <f t="shared" si="6373"/>
        <v>COND. MIN.</v>
      </c>
      <c r="Q2411" s="361" t="str">
        <f t="shared" si="6468"/>
        <v>COND. MIN.</v>
      </c>
      <c r="R2411" s="625"/>
      <c r="S2411" s="625"/>
      <c r="T2411" s="625"/>
      <c r="U2411" s="625"/>
      <c r="V2411" s="356">
        <f t="shared" si="6469"/>
        <v>-8.1000000238418579</v>
      </c>
      <c r="W2411" s="356">
        <f t="shared" si="6470"/>
        <v>-21.729999990202487</v>
      </c>
      <c r="X2411" s="361" t="str">
        <f t="shared" si="6482"/>
        <v>SUL</v>
      </c>
      <c r="Y2411" s="361" t="str">
        <f t="shared" si="6483"/>
        <v>OESTE</v>
      </c>
      <c r="Z2411" s="361" t="str">
        <f t="shared" si="6484"/>
        <v>SUDOESTE</v>
      </c>
      <c r="AA2411" s="358">
        <f t="shared" si="6474"/>
        <v>0.93704182837429928</v>
      </c>
      <c r="AB2411" s="359">
        <f t="shared" si="6485"/>
        <v>69.560560529972591</v>
      </c>
      <c r="AC2411" s="360"/>
    </row>
    <row r="2412" spans="1:29" ht="17.25" customHeight="1" x14ac:dyDescent="0.25">
      <c r="A2412" s="345" t="str">
        <f t="shared" si="6364"/>
        <v>MS 601</v>
      </c>
      <c r="B2412" s="661">
        <f t="shared" si="6309"/>
        <v>104</v>
      </c>
      <c r="C2412" s="661" t="str">
        <f t="shared" si="6310"/>
        <v>MS 601-104</v>
      </c>
      <c r="D2412" s="346">
        <v>42034</v>
      </c>
      <c r="E2412" s="347">
        <v>7161712.1005999995</v>
      </c>
      <c r="F2412" s="348">
        <v>665786.03370000003</v>
      </c>
      <c r="G2412" s="348">
        <v>891.06</v>
      </c>
      <c r="H2412" s="355">
        <f t="shared" si="6476"/>
        <v>1.4900335572817696</v>
      </c>
      <c r="I2412" s="356">
        <f t="shared" si="6477"/>
        <v>22.239435698217356</v>
      </c>
      <c r="J2412" s="356">
        <f t="shared" si="6478"/>
        <v>-0.40000000000190994</v>
      </c>
      <c r="K2412" s="356">
        <f t="shared" si="6479"/>
        <v>-42.200000000002547</v>
      </c>
      <c r="L2412" s="356">
        <f t="shared" si="6480"/>
        <v>0.21286193675453852</v>
      </c>
      <c r="M2412" s="356">
        <f t="shared" si="6481"/>
        <v>5.7142857143129992E-2</v>
      </c>
      <c r="N2412" s="361" t="str">
        <f t="shared" si="6371"/>
        <v>OK</v>
      </c>
      <c r="O2412" s="361" t="str">
        <f t="shared" si="6372"/>
        <v>OK</v>
      </c>
      <c r="P2412" s="361" t="str">
        <f t="shared" si="6373"/>
        <v>COND. MIN.</v>
      </c>
      <c r="Q2412" s="361" t="str">
        <f t="shared" si="6468"/>
        <v>COND. MIN.</v>
      </c>
      <c r="R2412" s="625"/>
      <c r="S2412" s="625"/>
      <c r="T2412" s="625"/>
      <c r="U2412" s="625"/>
      <c r="V2412" s="356">
        <f t="shared" si="6469"/>
        <v>-8.8100000284612179</v>
      </c>
      <c r="W2412" s="356">
        <f t="shared" si="6470"/>
        <v>-20.419999992009252</v>
      </c>
      <c r="X2412" s="361" t="str">
        <f t="shared" si="6482"/>
        <v>SUL</v>
      </c>
      <c r="Y2412" s="361" t="str">
        <f t="shared" si="6483"/>
        <v>OESTE</v>
      </c>
      <c r="Z2412" s="361" t="str">
        <f t="shared" si="6484"/>
        <v>SUDOESTE</v>
      </c>
      <c r="AA2412" s="358">
        <f t="shared" si="6474"/>
        <v>0.91816546762589946</v>
      </c>
      <c r="AB2412" s="359">
        <f t="shared" si="6485"/>
        <v>66.659342420495079</v>
      </c>
      <c r="AC2412" s="360"/>
    </row>
    <row r="2413" spans="1:29" ht="17.25" customHeight="1" x14ac:dyDescent="0.25">
      <c r="A2413" s="345" t="str">
        <f t="shared" si="6364"/>
        <v>MS 601</v>
      </c>
      <c r="B2413" s="661">
        <f t="shared" si="6309"/>
        <v>105</v>
      </c>
      <c r="C2413" s="661" t="str">
        <f t="shared" si="6310"/>
        <v>MS 601-105</v>
      </c>
      <c r="D2413" s="346">
        <v>42041</v>
      </c>
      <c r="E2413" s="347">
        <v>7161712.0974000003</v>
      </c>
      <c r="F2413" s="348">
        <v>665786.02170000004</v>
      </c>
      <c r="G2413" s="348">
        <v>891.06100000000004</v>
      </c>
      <c r="H2413" s="355">
        <f t="shared" si="6476"/>
        <v>1.2419339544505226</v>
      </c>
      <c r="I2413" s="356">
        <f t="shared" si="6477"/>
        <v>23.468730231922912</v>
      </c>
      <c r="J2413" s="356">
        <f t="shared" si="6478"/>
        <v>0.100000000009004</v>
      </c>
      <c r="K2413" s="356">
        <f t="shared" si="6479"/>
        <v>-42.099999999993543</v>
      </c>
      <c r="L2413" s="356">
        <f t="shared" si="6480"/>
        <v>0.17741913635007464</v>
      </c>
      <c r="M2413" s="356">
        <f t="shared" si="6481"/>
        <v>1.4285714287000571E-2</v>
      </c>
      <c r="N2413" s="361" t="str">
        <f t="shared" si="6371"/>
        <v>OK</v>
      </c>
      <c r="O2413" s="361" t="str">
        <f t="shared" si="6372"/>
        <v>OK</v>
      </c>
      <c r="P2413" s="361" t="str">
        <f t="shared" si="6373"/>
        <v>COND. MIN.</v>
      </c>
      <c r="Q2413" s="361" t="str">
        <f t="shared" si="6468"/>
        <v>COND. MIN.</v>
      </c>
      <c r="R2413" s="625"/>
      <c r="S2413" s="625"/>
      <c r="T2413" s="625"/>
      <c r="U2413" s="625"/>
      <c r="V2413" s="356">
        <f t="shared" si="6469"/>
        <v>-9.1299999505281448</v>
      </c>
      <c r="W2413" s="356">
        <f t="shared" si="6470"/>
        <v>-21.619999990798533</v>
      </c>
      <c r="X2413" s="361" t="str">
        <f t="shared" si="6482"/>
        <v>SUL</v>
      </c>
      <c r="Y2413" s="361" t="str">
        <f t="shared" si="6483"/>
        <v>OESTE</v>
      </c>
      <c r="Z2413" s="361" t="str">
        <f t="shared" si="6484"/>
        <v>SUDOESTE</v>
      </c>
      <c r="AA2413" s="358">
        <f t="shared" si="6474"/>
        <v>0.92117596932253953</v>
      </c>
      <c r="AB2413" s="359">
        <f t="shared" si="6485"/>
        <v>67.098610619082748</v>
      </c>
      <c r="AC2413" s="360"/>
    </row>
    <row r="2414" spans="1:29" ht="17.25" customHeight="1" x14ac:dyDescent="0.25">
      <c r="A2414" s="345" t="str">
        <f t="shared" si="6364"/>
        <v>MS 601</v>
      </c>
      <c r="B2414" s="661">
        <f t="shared" si="6309"/>
        <v>106</v>
      </c>
      <c r="C2414" s="661" t="str">
        <f t="shared" si="6310"/>
        <v>MS 601-106</v>
      </c>
      <c r="D2414" s="346">
        <v>42048</v>
      </c>
      <c r="E2414" s="347">
        <v>7161712.0964000002</v>
      </c>
      <c r="F2414" s="348">
        <v>665786.02080000006</v>
      </c>
      <c r="G2414" s="348">
        <v>891.05700000000002</v>
      </c>
      <c r="H2414" s="355">
        <f t="shared" ref="H2414:H2415" si="6486">SQRT((E2414-E2413)^2+(F2414-F2413)^2)*100</f>
        <v>0.13453625162006169</v>
      </c>
      <c r="I2414" s="356">
        <f t="shared" ref="I2414:I2415" si="6487">SQRT((E2414-$E$2309)^2+(F2414-$F$2309)^2)*100</f>
        <v>23.590612516903363</v>
      </c>
      <c r="J2414" s="356">
        <f t="shared" ref="J2414:J2415" si="6488">(G2414-G2413)*100</f>
        <v>-0.40000000000190994</v>
      </c>
      <c r="K2414" s="356">
        <f t="shared" ref="K2414:K2415" si="6489">(G2414-$G$2309)*100</f>
        <v>-42.499999999995453</v>
      </c>
      <c r="L2414" s="356">
        <f t="shared" ref="L2414:L2415" si="6490">H2414/(D2414-D2413)</f>
        <v>1.9219464517151671E-2</v>
      </c>
      <c r="M2414" s="356">
        <f t="shared" ref="M2414:M2415" si="6491">ABS(J2414/(D2414-D2413))</f>
        <v>5.7142857143129992E-2</v>
      </c>
      <c r="N2414" s="361" t="str">
        <f t="shared" si="6371"/>
        <v>OK</v>
      </c>
      <c r="O2414" s="361" t="str">
        <f t="shared" si="6372"/>
        <v>OK</v>
      </c>
      <c r="P2414" s="361" t="str">
        <f t="shared" si="6373"/>
        <v>COND. MIN.</v>
      </c>
      <c r="Q2414" s="361" t="str">
        <f t="shared" si="6468"/>
        <v>COND. MIN.</v>
      </c>
      <c r="R2414" s="625"/>
      <c r="S2414" s="625"/>
      <c r="T2414" s="625"/>
      <c r="U2414" s="625"/>
      <c r="V2414" s="356">
        <f t="shared" si="6469"/>
        <v>-9.2299999669194221</v>
      </c>
      <c r="W2414" s="356">
        <f t="shared" si="6470"/>
        <v>-21.709999989252537</v>
      </c>
      <c r="X2414" s="361" t="str">
        <f t="shared" ref="X2414:X2415" si="6492">IF(V2414&gt;0,"NORTE","SUL")</f>
        <v>SUL</v>
      </c>
      <c r="Y2414" s="361" t="str">
        <f t="shared" ref="Y2414:Y2415" si="6493">IF(W2414&gt;0,"LESTE","OESTE")</f>
        <v>OESTE</v>
      </c>
      <c r="Z2414" s="361" t="str">
        <f t="shared" ref="Z2414:Z2415" si="6494">IF(AND(X2414="SUL", Y2414="LESTE"),"SUDESTE", IF(AND(X2414="SUL", Y2414="OESTE"), "SUDOESTE", IF(AND(X2414="NORTE", Y2414="LESTE"), "NORDESTE", "NOROESTE")))</f>
        <v>SUDOESTE</v>
      </c>
      <c r="AA2414" s="358">
        <f t="shared" si="6474"/>
        <v>0.92030521407376009</v>
      </c>
      <c r="AB2414" s="359">
        <f t="shared" ref="AB2414:AB2415" si="6495">DEGREES(ASIN(AA2414))</f>
        <v>66.970743005780861</v>
      </c>
      <c r="AC2414" s="360"/>
    </row>
    <row r="2415" spans="1:29" ht="17.25" customHeight="1" x14ac:dyDescent="0.25">
      <c r="A2415" s="345" t="str">
        <f t="shared" si="6364"/>
        <v>MS 601</v>
      </c>
      <c r="B2415" s="661">
        <f t="shared" si="6309"/>
        <v>107</v>
      </c>
      <c r="C2415" s="661" t="str">
        <f t="shared" si="6310"/>
        <v>MS 601-107</v>
      </c>
      <c r="D2415" s="346">
        <v>42055</v>
      </c>
      <c r="E2415" s="347">
        <v>7161712.0954</v>
      </c>
      <c r="F2415" s="348">
        <v>665786.01980000001</v>
      </c>
      <c r="G2415" s="348">
        <v>891.053</v>
      </c>
      <c r="H2415" s="355">
        <f t="shared" si="6486"/>
        <v>0.14142137118627007</v>
      </c>
      <c r="I2415" s="356">
        <f t="shared" si="6487"/>
        <v>23.721825381427905</v>
      </c>
      <c r="J2415" s="356">
        <f t="shared" si="6488"/>
        <v>-0.40000000000190994</v>
      </c>
      <c r="K2415" s="356">
        <f t="shared" si="6489"/>
        <v>-42.899999999997362</v>
      </c>
      <c r="L2415" s="356">
        <f t="shared" si="6490"/>
        <v>2.0203053026610011E-2</v>
      </c>
      <c r="M2415" s="356">
        <f t="shared" si="6491"/>
        <v>5.7142857143129992E-2</v>
      </c>
      <c r="N2415" s="361" t="str">
        <f t="shared" si="6371"/>
        <v>OK</v>
      </c>
      <c r="O2415" s="361" t="str">
        <f t="shared" si="6372"/>
        <v>OK</v>
      </c>
      <c r="P2415" s="361" t="str">
        <f t="shared" si="6373"/>
        <v>COND. MIN.</v>
      </c>
      <c r="Q2415" s="361" t="str">
        <f t="shared" si="6468"/>
        <v>COND. MIN.</v>
      </c>
      <c r="R2415" s="625"/>
      <c r="S2415" s="625"/>
      <c r="T2415" s="625"/>
      <c r="U2415" s="625"/>
      <c r="V2415" s="356">
        <f t="shared" si="6469"/>
        <v>-9.3299999833106995</v>
      </c>
      <c r="W2415" s="356">
        <f t="shared" si="6470"/>
        <v>-21.809999994002283</v>
      </c>
      <c r="X2415" s="361" t="str">
        <f t="shared" si="6492"/>
        <v>SUL</v>
      </c>
      <c r="Y2415" s="361" t="str">
        <f t="shared" si="6493"/>
        <v>OESTE</v>
      </c>
      <c r="Z2415" s="361" t="str">
        <f t="shared" si="6494"/>
        <v>SUDOESTE</v>
      </c>
      <c r="AA2415" s="358">
        <f t="shared" si="6474"/>
        <v>0.9194772344013491</v>
      </c>
      <c r="AB2415" s="359">
        <f t="shared" si="6495"/>
        <v>66.849776437593917</v>
      </c>
      <c r="AC2415" s="360"/>
    </row>
    <row r="2416" spans="1:29" ht="17.25" customHeight="1" x14ac:dyDescent="0.25">
      <c r="A2416" s="345" t="str">
        <f t="shared" si="6364"/>
        <v>MS 601</v>
      </c>
      <c r="B2416" s="661">
        <f t="shared" si="6309"/>
        <v>108</v>
      </c>
      <c r="C2416" s="661" t="str">
        <f t="shared" si="6310"/>
        <v>MS 601-108</v>
      </c>
      <c r="D2416" s="346">
        <f t="shared" ref="D2416:D2428" si="6496">D113</f>
        <v>42062</v>
      </c>
      <c r="E2416" s="347">
        <v>7161712.0942000002</v>
      </c>
      <c r="F2416" s="348">
        <v>665786.02159999998</v>
      </c>
      <c r="G2416" s="348">
        <v>891.048</v>
      </c>
      <c r="H2416" s="355">
        <f t="shared" ref="H2416:H2419" si="6497">SQRT((E2416-E2415)^2+(F2416-F2415)^2)*100</f>
        <v>0.21633306420164888</v>
      </c>
      <c r="I2416" s="356">
        <f t="shared" ref="I2416:I2419" si="6498">SQRT((E2416-$E$2309)^2+(F2416-$F$2309)^2)*100</f>
        <v>23.604224181839676</v>
      </c>
      <c r="J2416" s="356">
        <f t="shared" ref="J2416:J2419" si="6499">(G2416-G2415)*100</f>
        <v>-0.49999999999954525</v>
      </c>
      <c r="K2416" s="356">
        <f t="shared" ref="K2416:K2419" si="6500">(G2416-$G$2309)*100</f>
        <v>-43.399999999996908</v>
      </c>
      <c r="L2416" s="356">
        <f t="shared" ref="L2416:L2419" si="6501">H2416/(D2416-D2415)</f>
        <v>3.0904723457378411E-2</v>
      </c>
      <c r="M2416" s="356">
        <f t="shared" ref="M2416:M2419" si="6502">ABS(J2416/(D2416-D2415))</f>
        <v>7.1428571428506463E-2</v>
      </c>
      <c r="N2416" s="361" t="str">
        <f t="shared" si="6371"/>
        <v>OK</v>
      </c>
      <c r="O2416" s="361" t="str">
        <f t="shared" si="6372"/>
        <v>OK</v>
      </c>
      <c r="P2416" s="361" t="str">
        <f t="shared" si="6373"/>
        <v>COND. MIN.</v>
      </c>
      <c r="Q2416" s="361" t="str">
        <f t="shared" si="6468"/>
        <v>COND. MIN.</v>
      </c>
      <c r="R2416" s="625"/>
      <c r="S2416" s="625"/>
      <c r="T2416" s="625"/>
      <c r="U2416" s="625"/>
      <c r="V2416" s="356">
        <f t="shared" si="6469"/>
        <v>-9.4499999657273293</v>
      </c>
      <c r="W2416" s="356">
        <f t="shared" si="6470"/>
        <v>-21.629999997094274</v>
      </c>
      <c r="X2416" s="361" t="str">
        <f t="shared" ref="X2416:X2419" si="6503">IF(V2416&gt;0,"NORTE","SUL")</f>
        <v>SUL</v>
      </c>
      <c r="Y2416" s="361" t="str">
        <f t="shared" ref="Y2416:Y2419" si="6504">IF(W2416&gt;0,"LESTE","OESTE")</f>
        <v>OESTE</v>
      </c>
      <c r="Z2416" s="361" t="str">
        <f t="shared" ref="Z2416:Z2419" si="6505">IF(AND(X2416="SUL", Y2416="LESTE"),"SUDESTE", IF(AND(X2416="SUL", Y2416="OESTE"), "SUDOESTE", IF(AND(X2416="NORTE", Y2416="LESTE"), "NORDESTE", "NOROESTE")))</f>
        <v>SUDOESTE</v>
      </c>
      <c r="AA2416" s="358">
        <f t="shared" si="6474"/>
        <v>0.91652542372881352</v>
      </c>
      <c r="AB2416" s="359">
        <f t="shared" ref="AB2416:AB2419" si="6506">DEGREES(ASIN(AA2416))</f>
        <v>66.423294745347008</v>
      </c>
      <c r="AC2416" s="360"/>
    </row>
    <row r="2417" spans="1:29" ht="17.25" customHeight="1" x14ac:dyDescent="0.25">
      <c r="A2417" s="345" t="str">
        <f t="shared" si="6364"/>
        <v>MS 601</v>
      </c>
      <c r="B2417" s="661">
        <f t="shared" si="6309"/>
        <v>109</v>
      </c>
      <c r="C2417" s="661" t="str">
        <f t="shared" si="6310"/>
        <v>MS 601-109</v>
      </c>
      <c r="D2417" s="346">
        <f t="shared" si="6496"/>
        <v>42069</v>
      </c>
      <c r="E2417" s="347">
        <v>7161712.0928999996</v>
      </c>
      <c r="F2417" s="348">
        <v>665786.0233</v>
      </c>
      <c r="G2417" s="348">
        <v>891.04200000000003</v>
      </c>
      <c r="H2417" s="355">
        <f t="shared" si="6497"/>
        <v>0.21400938295388394</v>
      </c>
      <c r="I2417" s="356">
        <f t="shared" si="6498"/>
        <v>23.501234015343282</v>
      </c>
      <c r="J2417" s="356">
        <f t="shared" si="6499"/>
        <v>-0.59999999999718057</v>
      </c>
      <c r="K2417" s="356">
        <f t="shared" si="6500"/>
        <v>-43.999999999994088</v>
      </c>
      <c r="L2417" s="356">
        <f t="shared" si="6501"/>
        <v>3.0572768993411992E-2</v>
      </c>
      <c r="M2417" s="356">
        <f t="shared" si="6502"/>
        <v>8.571428571388294E-2</v>
      </c>
      <c r="N2417" s="361" t="str">
        <f t="shared" si="6371"/>
        <v>OK</v>
      </c>
      <c r="O2417" s="361" t="str">
        <f t="shared" si="6372"/>
        <v>OK</v>
      </c>
      <c r="P2417" s="361" t="str">
        <f t="shared" si="6373"/>
        <v>COND. MIN.</v>
      </c>
      <c r="Q2417" s="361" t="str">
        <f t="shared" si="6468"/>
        <v>COND. MIN.</v>
      </c>
      <c r="R2417" s="625"/>
      <c r="S2417" s="625"/>
      <c r="T2417" s="625"/>
      <c r="U2417" s="625"/>
      <c r="V2417" s="356">
        <f t="shared" si="6469"/>
        <v>-9.5800000242888927</v>
      </c>
      <c r="W2417" s="356">
        <f t="shared" si="6470"/>
        <v>-21.459999994840473</v>
      </c>
      <c r="X2417" s="361" t="str">
        <f t="shared" si="6503"/>
        <v>SUL</v>
      </c>
      <c r="Y2417" s="361" t="str">
        <f t="shared" si="6504"/>
        <v>OESTE</v>
      </c>
      <c r="Z2417" s="361" t="str">
        <f t="shared" si="6505"/>
        <v>SUDOESTE</v>
      </c>
      <c r="AA2417" s="358">
        <f t="shared" si="6474"/>
        <v>0.91319148936170214</v>
      </c>
      <c r="AB2417" s="359">
        <f t="shared" si="6506"/>
        <v>65.950186172921036</v>
      </c>
      <c r="AC2417" s="360"/>
    </row>
    <row r="2418" spans="1:29" ht="17.25" customHeight="1" x14ac:dyDescent="0.25">
      <c r="A2418" s="345" t="str">
        <f t="shared" si="6364"/>
        <v>MS 601</v>
      </c>
      <c r="B2418" s="661">
        <f t="shared" si="6309"/>
        <v>110</v>
      </c>
      <c r="C2418" s="661" t="str">
        <f t="shared" si="6310"/>
        <v>MS 601-110</v>
      </c>
      <c r="D2418" s="346">
        <f t="shared" si="6496"/>
        <v>42076</v>
      </c>
      <c r="E2418" s="347">
        <v>7161712.0900999997</v>
      </c>
      <c r="F2418" s="348">
        <v>665785.99659999995</v>
      </c>
      <c r="G2418" s="348">
        <v>891.03800000000001</v>
      </c>
      <c r="H2418" s="355">
        <f t="shared" si="6497"/>
        <v>2.6846415065847311</v>
      </c>
      <c r="I2418" s="356">
        <f t="shared" si="6498"/>
        <v>26.066770038772169</v>
      </c>
      <c r="J2418" s="356">
        <f t="shared" si="6499"/>
        <v>-0.40000000000190994</v>
      </c>
      <c r="K2418" s="356">
        <f t="shared" si="6500"/>
        <v>-44.399999999995998</v>
      </c>
      <c r="L2418" s="356">
        <f t="shared" si="6501"/>
        <v>0.38352021522639018</v>
      </c>
      <c r="M2418" s="356">
        <f t="shared" si="6502"/>
        <v>5.7142857143129992E-2</v>
      </c>
      <c r="N2418" s="361" t="str">
        <f t="shared" si="6371"/>
        <v>ATENÇÃO</v>
      </c>
      <c r="O2418" s="361" t="str">
        <f t="shared" si="6372"/>
        <v>OK</v>
      </c>
      <c r="P2418" s="361" t="str">
        <f t="shared" si="6373"/>
        <v>COND. MIN.</v>
      </c>
      <c r="Q2418" s="361" t="str">
        <f t="shared" si="6468"/>
        <v>COND. MIN.</v>
      </c>
      <c r="R2418" s="625"/>
      <c r="S2418" s="625"/>
      <c r="T2418" s="625"/>
      <c r="U2418" s="625"/>
      <c r="V2418" s="356">
        <f t="shared" si="6469"/>
        <v>-9.8600000143051147</v>
      </c>
      <c r="W2418" s="356">
        <f t="shared" si="6470"/>
        <v>-24.12999999942258</v>
      </c>
      <c r="X2418" s="361" t="str">
        <f t="shared" si="6503"/>
        <v>SUL</v>
      </c>
      <c r="Y2418" s="361" t="str">
        <f t="shared" si="6504"/>
        <v>OESTE</v>
      </c>
      <c r="Z2418" s="361" t="str">
        <f t="shared" si="6505"/>
        <v>SUDOESTE</v>
      </c>
      <c r="AA2418" s="358">
        <f t="shared" si="6474"/>
        <v>0.92558496355964703</v>
      </c>
      <c r="AB2418" s="359">
        <f t="shared" si="6506"/>
        <v>67.756728427526468</v>
      </c>
      <c r="AC2418" s="360"/>
    </row>
    <row r="2419" spans="1:29" ht="12.75" x14ac:dyDescent="0.25">
      <c r="A2419" s="345" t="str">
        <f t="shared" si="6364"/>
        <v>MS 601</v>
      </c>
      <c r="B2419" s="661">
        <f t="shared" si="6309"/>
        <v>111</v>
      </c>
      <c r="C2419" s="661" t="str">
        <f t="shared" si="6310"/>
        <v>MS 601-111</v>
      </c>
      <c r="D2419" s="346">
        <f t="shared" si="6496"/>
        <v>42083</v>
      </c>
      <c r="E2419" s="347">
        <v>7161712.0926999999</v>
      </c>
      <c r="F2419" s="348">
        <v>665786.00870000001</v>
      </c>
      <c r="G2419" s="348">
        <v>891.03700000000003</v>
      </c>
      <c r="H2419" s="355">
        <f t="shared" si="6497"/>
        <v>1.2376186911892548</v>
      </c>
      <c r="I2419" s="356">
        <f t="shared" si="6498"/>
        <v>24.849273622270474</v>
      </c>
      <c r="J2419" s="356">
        <f t="shared" si="6499"/>
        <v>-9.9999999997635314E-2</v>
      </c>
      <c r="K2419" s="356">
        <f t="shared" si="6500"/>
        <v>-44.499999999993634</v>
      </c>
      <c r="L2419" s="356">
        <f t="shared" si="6501"/>
        <v>0.17680267016989354</v>
      </c>
      <c r="M2419" s="356">
        <f t="shared" si="6502"/>
        <v>1.4285714285376474E-2</v>
      </c>
      <c r="N2419" s="361" t="str">
        <f t="shared" si="6371"/>
        <v>OK</v>
      </c>
      <c r="O2419" s="361" t="str">
        <f t="shared" si="6372"/>
        <v>OK</v>
      </c>
      <c r="P2419" s="361" t="str">
        <f t="shared" si="6373"/>
        <v>COND. MIN.</v>
      </c>
      <c r="Q2419" s="361" t="str">
        <f t="shared" si="6468"/>
        <v>COND. MIN.</v>
      </c>
      <c r="R2419" s="625"/>
      <c r="S2419" s="625"/>
      <c r="T2419" s="625"/>
      <c r="U2419" s="625"/>
      <c r="V2419" s="356">
        <f t="shared" si="6469"/>
        <v>-9.5999999903142452</v>
      </c>
      <c r="W2419" s="356">
        <f t="shared" si="6470"/>
        <v>-22.919999994337559</v>
      </c>
      <c r="X2419" s="361" t="str">
        <f t="shared" si="6503"/>
        <v>SUL</v>
      </c>
      <c r="Y2419" s="361" t="str">
        <f t="shared" si="6504"/>
        <v>OESTE</v>
      </c>
      <c r="Z2419" s="361" t="str">
        <f t="shared" si="6505"/>
        <v>SUDOESTE</v>
      </c>
      <c r="AA2419" s="358">
        <f t="shared" si="6474"/>
        <v>0.92233400402414489</v>
      </c>
      <c r="AB2419" s="359">
        <f t="shared" si="6506"/>
        <v>67.269718400536135</v>
      </c>
      <c r="AC2419" s="360"/>
    </row>
    <row r="2420" spans="1:29" ht="17.25" customHeight="1" x14ac:dyDescent="0.25">
      <c r="A2420" s="345" t="str">
        <f t="shared" si="6364"/>
        <v>MS 601</v>
      </c>
      <c r="B2420" s="661">
        <f t="shared" si="6309"/>
        <v>112</v>
      </c>
      <c r="C2420" s="661" t="str">
        <f t="shared" si="6310"/>
        <v>MS 601-112</v>
      </c>
      <c r="D2420" s="346">
        <f t="shared" si="6496"/>
        <v>42090</v>
      </c>
      <c r="E2420" s="347">
        <v>7161712.1009999998</v>
      </c>
      <c r="F2420" s="348">
        <v>665786.02159999998</v>
      </c>
      <c r="G2420" s="348">
        <v>891.03099999999995</v>
      </c>
      <c r="H2420" s="355">
        <f t="shared" ref="H2420:H2421" si="6507">SQRT((E2420-E2419)^2+(F2420-F2419)^2)*100</f>
        <v>1.5339491423666622</v>
      </c>
      <c r="I2420" s="356">
        <f t="shared" ref="I2420:I2421" si="6508">SQRT((E2420-$E$2309)^2+(F2420-$F$2309)^2)*100</f>
        <v>23.340304195356985</v>
      </c>
      <c r="J2420" s="356">
        <f t="shared" ref="J2420:J2421" si="6509">(G2420-G2419)*100</f>
        <v>-0.60000000000854925</v>
      </c>
      <c r="K2420" s="356">
        <f t="shared" ref="K2420:K2421" si="6510">(G2420-$G$2309)*100</f>
        <v>-45.100000000002183</v>
      </c>
      <c r="L2420" s="356">
        <f t="shared" ref="L2420:L2421" si="6511">H2420/(D2420-D2419)</f>
        <v>0.21913559176666603</v>
      </c>
      <c r="M2420" s="356">
        <f t="shared" ref="M2420:M2421" si="6512">ABS(J2420/(D2420-D2419))</f>
        <v>8.571428571550703E-2</v>
      </c>
      <c r="N2420" s="361" t="str">
        <f t="shared" si="6371"/>
        <v>OK</v>
      </c>
      <c r="O2420" s="361" t="str">
        <f t="shared" si="6372"/>
        <v>OK</v>
      </c>
      <c r="P2420" s="361" t="str">
        <f t="shared" si="6373"/>
        <v>COND. MIN.</v>
      </c>
      <c r="Q2420" s="361" t="str">
        <f t="shared" si="6468"/>
        <v>COND. MIN.</v>
      </c>
      <c r="R2420" s="625"/>
      <c r="S2420" s="625"/>
      <c r="T2420" s="625"/>
      <c r="U2420" s="625"/>
      <c r="V2420" s="356">
        <f t="shared" si="6469"/>
        <v>-8.7700000032782555</v>
      </c>
      <c r="W2420" s="356">
        <f t="shared" si="6470"/>
        <v>-21.629999997094274</v>
      </c>
      <c r="X2420" s="361" t="str">
        <f t="shared" ref="X2420:X2421" si="6513">IF(V2420&gt;0,"NORTE","SUL")</f>
        <v>SUL</v>
      </c>
      <c r="Y2420" s="361" t="str">
        <f t="shared" ref="Y2420:Y2421" si="6514">IF(W2420&gt;0,"LESTE","OESTE")</f>
        <v>OESTE</v>
      </c>
      <c r="Z2420" s="361" t="str">
        <f t="shared" ref="Z2420:Z2421" si="6515">IF(AND(X2420="SUL", Y2420="LESTE"),"SUDESTE", IF(AND(X2420="SUL", Y2420="OESTE"), "SUDOESTE", IF(AND(X2420="NORTE", Y2420="LESTE"), "NORDESTE", "NOROESTE")))</f>
        <v>SUDOESTE</v>
      </c>
      <c r="AA2420" s="358">
        <f t="shared" si="6474"/>
        <v>0.92673521850899743</v>
      </c>
      <c r="AB2420" s="359">
        <f t="shared" ref="AB2420:AB2421" si="6516">DEGREES(ASIN(AA2420))</f>
        <v>67.931482856263813</v>
      </c>
      <c r="AC2420" s="360"/>
    </row>
    <row r="2421" spans="1:29" ht="17.25" customHeight="1" x14ac:dyDescent="0.25">
      <c r="A2421" s="345" t="str">
        <f t="shared" si="6364"/>
        <v>MS 601</v>
      </c>
      <c r="B2421" s="661">
        <f t="shared" si="6309"/>
        <v>113</v>
      </c>
      <c r="C2421" s="661" t="str">
        <f t="shared" si="6310"/>
        <v>MS 601-113</v>
      </c>
      <c r="D2421" s="346">
        <f t="shared" si="6496"/>
        <v>42097</v>
      </c>
      <c r="E2421" s="347">
        <v>7161712.1005999995</v>
      </c>
      <c r="F2421" s="348">
        <v>665786.00349999999</v>
      </c>
      <c r="G2421" s="348">
        <v>891.03</v>
      </c>
      <c r="H2421" s="355">
        <f t="shared" si="6507"/>
        <v>1.8104419342138092</v>
      </c>
      <c r="I2421" s="356">
        <f t="shared" si="6508"/>
        <v>25.040960450877186</v>
      </c>
      <c r="J2421" s="356">
        <f t="shared" si="6509"/>
        <v>-9.9999999997635314E-2</v>
      </c>
      <c r="K2421" s="356">
        <f t="shared" si="6510"/>
        <v>-45.199999999999818</v>
      </c>
      <c r="L2421" s="356">
        <f t="shared" si="6511"/>
        <v>0.25863456203054419</v>
      </c>
      <c r="M2421" s="356">
        <f t="shared" si="6512"/>
        <v>1.4285714285376474E-2</v>
      </c>
      <c r="N2421" s="361" t="str">
        <f t="shared" si="6371"/>
        <v>ATENÇÃO</v>
      </c>
      <c r="O2421" s="361" t="str">
        <f t="shared" si="6372"/>
        <v>OK</v>
      </c>
      <c r="P2421" s="361" t="str">
        <f t="shared" si="6373"/>
        <v>COND. MIN.</v>
      </c>
      <c r="Q2421" s="361" t="str">
        <f t="shared" si="6468"/>
        <v>COND. MIN.</v>
      </c>
      <c r="R2421" s="625"/>
      <c r="S2421" s="625"/>
      <c r="T2421" s="625"/>
      <c r="U2421" s="625"/>
      <c r="V2421" s="356">
        <f t="shared" si="6469"/>
        <v>-8.8100000284612179</v>
      </c>
      <c r="W2421" s="356">
        <f t="shared" si="6470"/>
        <v>-23.439999995753169</v>
      </c>
      <c r="X2421" s="361" t="str">
        <f t="shared" si="6513"/>
        <v>SUL</v>
      </c>
      <c r="Y2421" s="361" t="str">
        <f t="shared" si="6514"/>
        <v>OESTE</v>
      </c>
      <c r="Z2421" s="361" t="str">
        <f t="shared" si="6515"/>
        <v>SUDOESTE</v>
      </c>
      <c r="AA2421" s="358">
        <f t="shared" si="6474"/>
        <v>0.9361022364217253</v>
      </c>
      <c r="AB2421" s="359">
        <f t="shared" si="6516"/>
        <v>69.406954730985376</v>
      </c>
      <c r="AC2421" s="360"/>
    </row>
    <row r="2422" spans="1:29" ht="17.25" customHeight="1" x14ac:dyDescent="0.25">
      <c r="A2422" s="345" t="str">
        <f t="shared" si="6364"/>
        <v>MS 601</v>
      </c>
      <c r="B2422" s="661">
        <f t="shared" si="6309"/>
        <v>114</v>
      </c>
      <c r="C2422" s="661" t="str">
        <f t="shared" si="6310"/>
        <v>MS 601-114</v>
      </c>
      <c r="D2422" s="346">
        <f t="shared" si="6496"/>
        <v>42104</v>
      </c>
      <c r="E2422" s="347">
        <v>7161712.0980000002</v>
      </c>
      <c r="F2422" s="348">
        <v>665786.00249999994</v>
      </c>
      <c r="G2422" s="348">
        <v>891.02200000000005</v>
      </c>
      <c r="H2422" s="355">
        <f t="shared" ref="H2422:H2424" si="6517">SQRT((E2422-E2421)^2+(F2422-F2421)^2)*100</f>
        <v>0.2785677027159324</v>
      </c>
      <c r="I2422" s="356">
        <f t="shared" ref="I2422:I2424" si="6518">SQRT((E2422-$E$2309)^2+(F2422-$F$2309)^2)*100</f>
        <v>25.226900310694912</v>
      </c>
      <c r="J2422" s="356">
        <f t="shared" ref="J2422:J2424" si="6519">(G2422-G2421)*100</f>
        <v>-0.79999999999245119</v>
      </c>
      <c r="K2422" s="356">
        <f t="shared" ref="K2422:K2424" si="6520">(G2422-$G$2309)*100</f>
        <v>-45.999999999992269</v>
      </c>
      <c r="L2422" s="356">
        <f t="shared" ref="L2422:L2424" si="6521">H2422/(D2422-D2421)</f>
        <v>3.9795386102276058E-2</v>
      </c>
      <c r="M2422" s="356">
        <f t="shared" ref="M2422:M2424" si="6522">ABS(J2422/(D2422-D2421))</f>
        <v>0.11428571428463588</v>
      </c>
      <c r="N2422" s="361" t="str">
        <f t="shared" si="6371"/>
        <v>OK</v>
      </c>
      <c r="O2422" s="361" t="str">
        <f t="shared" si="6372"/>
        <v>OK</v>
      </c>
      <c r="P2422" s="361" t="str">
        <f t="shared" si="6373"/>
        <v>COND. MIN.</v>
      </c>
      <c r="Q2422" s="361" t="str">
        <f t="shared" si="6468"/>
        <v>COND. MIN.</v>
      </c>
      <c r="R2422" s="625"/>
      <c r="S2422" s="625"/>
      <c r="T2422" s="625"/>
      <c r="U2422" s="625"/>
      <c r="V2422" s="356">
        <f t="shared" si="6469"/>
        <v>-9.0699999593198299</v>
      </c>
      <c r="W2422" s="356">
        <f t="shared" si="6470"/>
        <v>-23.540000000502914</v>
      </c>
      <c r="X2422" s="361" t="str">
        <f t="shared" ref="X2422:X2424" si="6523">IF(V2422&gt;0,"NORTE","SUL")</f>
        <v>SUL</v>
      </c>
      <c r="Y2422" s="361" t="str">
        <f t="shared" ref="Y2422:Y2424" si="6524">IF(W2422&gt;0,"LESTE","OESTE")</f>
        <v>OESTE</v>
      </c>
      <c r="Z2422" s="361" t="str">
        <f t="shared" ref="Z2422:Z2424" si="6525">IF(AND(X2422="SUL", Y2422="LESTE"),"SUDESTE", IF(AND(X2422="SUL", Y2422="OESTE"), "SUDOESTE", IF(AND(X2422="NORTE", Y2422="LESTE"), "NORDESTE", "NOROESTE")))</f>
        <v>SUDOESTE</v>
      </c>
      <c r="AA2422" s="358">
        <f t="shared" si="6474"/>
        <v>0.9330162504954419</v>
      </c>
      <c r="AB2422" s="359">
        <f t="shared" ref="AB2422:AB2424" si="6526">DEGREES(ASIN(AA2422))</f>
        <v>68.909983851698058</v>
      </c>
      <c r="AC2422" s="360"/>
    </row>
    <row r="2423" spans="1:29" ht="17.25" customHeight="1" x14ac:dyDescent="0.25">
      <c r="A2423" s="345" t="str">
        <f t="shared" si="6364"/>
        <v>MS 601</v>
      </c>
      <c r="B2423" s="661">
        <f t="shared" si="6309"/>
        <v>115</v>
      </c>
      <c r="C2423" s="661" t="str">
        <f t="shared" si="6310"/>
        <v>MS 601-115</v>
      </c>
      <c r="D2423" s="346">
        <f t="shared" si="6496"/>
        <v>42111</v>
      </c>
      <c r="E2423" s="347">
        <v>7161712.0834999997</v>
      </c>
      <c r="F2423" s="348">
        <v>665785.99670000002</v>
      </c>
      <c r="G2423" s="348">
        <v>891.02300000000002</v>
      </c>
      <c r="H2423" s="356">
        <f t="shared" si="6517"/>
        <v>1.5616978390616649</v>
      </c>
      <c r="I2423" s="356">
        <f t="shared" si="6518"/>
        <v>26.314345895236947</v>
      </c>
      <c r="J2423" s="356">
        <f t="shared" si="6519"/>
        <v>9.9999999997635314E-2</v>
      </c>
      <c r="K2423" s="356">
        <f t="shared" si="6520"/>
        <v>-45.899999999994634</v>
      </c>
      <c r="L2423" s="356">
        <f t="shared" si="6521"/>
        <v>0.22309969129452356</v>
      </c>
      <c r="M2423" s="356">
        <f t="shared" si="6522"/>
        <v>1.4285714285376474E-2</v>
      </c>
      <c r="N2423" s="361" t="str">
        <f t="shared" si="6371"/>
        <v>OK</v>
      </c>
      <c r="O2423" s="361" t="str">
        <f t="shared" si="6372"/>
        <v>OK</v>
      </c>
      <c r="P2423" s="361" t="str">
        <f t="shared" si="6373"/>
        <v>COND. MIN.</v>
      </c>
      <c r="Q2423" s="361" t="str">
        <f t="shared" si="6468"/>
        <v>COND. MIN.</v>
      </c>
      <c r="R2423" s="625"/>
      <c r="S2423" s="625"/>
      <c r="T2423" s="625"/>
      <c r="U2423" s="625"/>
      <c r="V2423" s="356">
        <f t="shared" si="6469"/>
        <v>-10.520000010728836</v>
      </c>
      <c r="W2423" s="356">
        <f t="shared" si="6470"/>
        <v>-24.119999993126839</v>
      </c>
      <c r="X2423" s="361" t="str">
        <f t="shared" si="6523"/>
        <v>SUL</v>
      </c>
      <c r="Y2423" s="361" t="str">
        <f t="shared" si="6524"/>
        <v>OESTE</v>
      </c>
      <c r="Z2423" s="361" t="str">
        <f t="shared" si="6525"/>
        <v>SUDOESTE</v>
      </c>
      <c r="AA2423" s="358">
        <f t="shared" si="6474"/>
        <v>0.91676168757126575</v>
      </c>
      <c r="AB2423" s="359">
        <f t="shared" si="6526"/>
        <v>66.457161979787188</v>
      </c>
      <c r="AC2423" s="360"/>
    </row>
    <row r="2424" spans="1:29" ht="17.25" customHeight="1" x14ac:dyDescent="0.25">
      <c r="A2424" s="345" t="str">
        <f t="shared" si="6364"/>
        <v>MS 601</v>
      </c>
      <c r="B2424" s="661">
        <f t="shared" ref="B2424:B2458" si="6527">IF(A2423=A2424,B2423+1,1)</f>
        <v>116</v>
      </c>
      <c r="C2424" s="661" t="str">
        <f t="shared" ref="C2424:C2520" si="6528">A2424&amp;"-"&amp;B2424</f>
        <v>MS 601-116</v>
      </c>
      <c r="D2424" s="346">
        <f t="shared" si="6496"/>
        <v>42118</v>
      </c>
      <c r="E2424" s="347">
        <v>7161712.1034000004</v>
      </c>
      <c r="F2424" s="348">
        <v>665785.97459999996</v>
      </c>
      <c r="G2424" s="348">
        <v>891.01300000000003</v>
      </c>
      <c r="H2424" s="356">
        <f t="shared" si="6517"/>
        <v>2.9739200202675784</v>
      </c>
      <c r="I2424" s="356">
        <f t="shared" si="6518"/>
        <v>27.677243342174009</v>
      </c>
      <c r="J2424" s="356">
        <f t="shared" si="6519"/>
        <v>-0.99999999999909051</v>
      </c>
      <c r="K2424" s="356">
        <f t="shared" si="6520"/>
        <v>-46.899999999993724</v>
      </c>
      <c r="L2424" s="356">
        <f t="shared" si="6521"/>
        <v>0.4248457171810826</v>
      </c>
      <c r="M2424" s="356">
        <f t="shared" si="6522"/>
        <v>0.14285714285701293</v>
      </c>
      <c r="N2424" s="361" t="str">
        <f t="shared" si="6371"/>
        <v>ATENÇÃO</v>
      </c>
      <c r="O2424" s="361" t="str">
        <f t="shared" si="6372"/>
        <v>OK</v>
      </c>
      <c r="P2424" s="361" t="str">
        <f t="shared" si="6373"/>
        <v>COND. MIN.</v>
      </c>
      <c r="Q2424" s="361" t="str">
        <f t="shared" si="6468"/>
        <v>COND. MIN.</v>
      </c>
      <c r="R2424" s="625"/>
      <c r="S2424" s="625"/>
      <c r="T2424" s="625"/>
      <c r="U2424" s="625"/>
      <c r="V2424" s="356">
        <f t="shared" si="6469"/>
        <v>-8.5299999453127384</v>
      </c>
      <c r="W2424" s="356">
        <f t="shared" si="6470"/>
        <v>-26.329999999143183</v>
      </c>
      <c r="X2424" s="361" t="str">
        <f t="shared" si="6523"/>
        <v>SUL</v>
      </c>
      <c r="Y2424" s="361" t="str">
        <f t="shared" si="6524"/>
        <v>OESTE</v>
      </c>
      <c r="Z2424" s="361" t="str">
        <f t="shared" si="6525"/>
        <v>SUDOESTE</v>
      </c>
      <c r="AA2424" s="358">
        <f t="shared" si="6474"/>
        <v>0.9512283236994219</v>
      </c>
      <c r="AB2424" s="359">
        <f t="shared" si="6526"/>
        <v>72.03188263538118</v>
      </c>
      <c r="AC2424" s="360"/>
    </row>
    <row r="2425" spans="1:29" ht="17.25" customHeight="1" x14ac:dyDescent="0.25">
      <c r="A2425" s="345" t="str">
        <f t="shared" si="6364"/>
        <v>MS 601</v>
      </c>
      <c r="B2425" s="661">
        <f t="shared" si="6527"/>
        <v>117</v>
      </c>
      <c r="C2425" s="661" t="str">
        <f t="shared" si="6528"/>
        <v>MS 601-117</v>
      </c>
      <c r="D2425" s="346">
        <f t="shared" si="6496"/>
        <v>42125</v>
      </c>
      <c r="E2425" s="366">
        <v>7161712.0899500009</v>
      </c>
      <c r="F2425" s="367">
        <v>665785.98790000007</v>
      </c>
      <c r="G2425" s="367">
        <v>891.01199999999994</v>
      </c>
      <c r="H2425" s="356">
        <f t="shared" ref="H2425:H2427" si="6529">SQRT((E2425-E2424)^2+(F2425-F2424)^2)*100</f>
        <v>1.8915403498755226</v>
      </c>
      <c r="I2425" s="356">
        <f t="shared" ref="I2425:I2427" si="6530">SQRT((E2425-$E$2309)^2+(F2425-$F$2309)^2)*100</f>
        <v>26.879650711232056</v>
      </c>
      <c r="J2425" s="356">
        <f t="shared" ref="J2425:J2427" si="6531">(G2425-G2424)*100</f>
        <v>-0.100000000009004</v>
      </c>
      <c r="K2425" s="356">
        <f t="shared" ref="K2425:K2427" si="6532">(G2425-$G$2309)*100</f>
        <v>-47.000000000002728</v>
      </c>
      <c r="L2425" s="356">
        <f t="shared" ref="L2425:L2427" si="6533">H2425/(D2425-D2424)</f>
        <v>0.27022004998221749</v>
      </c>
      <c r="M2425" s="356">
        <f t="shared" ref="M2425:M2427" si="6534">ABS(J2425/(D2425-D2424))</f>
        <v>1.4285714287000571E-2</v>
      </c>
      <c r="N2425" s="361" t="str">
        <f t="shared" si="6371"/>
        <v>ATENÇÃO</v>
      </c>
      <c r="O2425" s="361" t="str">
        <f t="shared" si="6372"/>
        <v>OK</v>
      </c>
      <c r="P2425" s="361" t="str">
        <f t="shared" si="6373"/>
        <v>COND. MIN.</v>
      </c>
      <c r="Q2425" s="361" t="str">
        <f t="shared" si="6468"/>
        <v>COND. MIN.</v>
      </c>
      <c r="R2425" s="625"/>
      <c r="S2425" s="625"/>
      <c r="T2425" s="625"/>
      <c r="U2425" s="625"/>
      <c r="V2425" s="356">
        <f t="shared" si="6469"/>
        <v>-9.8749998956918716</v>
      </c>
      <c r="W2425" s="356">
        <f t="shared" si="6470"/>
        <v>-24.999999988358468</v>
      </c>
      <c r="X2425" s="361" t="str">
        <f t="shared" ref="X2425:X2427" si="6535">IF(V2425&gt;0,"NORTE","SUL")</f>
        <v>SUL</v>
      </c>
      <c r="Y2425" s="361" t="str">
        <f t="shared" ref="Y2425:Y2427" si="6536">IF(W2425&gt;0,"LESTE","OESTE")</f>
        <v>OESTE</v>
      </c>
      <c r="Z2425" s="361" t="str">
        <f t="shared" ref="Z2425:Z2427" si="6537">IF(AND(X2425="SUL", Y2425="LESTE"),"SUDESTE", IF(AND(X2425="SUL", Y2425="OESTE"), "SUDOESTE", IF(AND(X2425="NORTE", Y2425="LESTE"), "NORDESTE", "NOROESTE")))</f>
        <v>SUDOESTE</v>
      </c>
      <c r="AA2425" s="358">
        <f t="shared" si="6474"/>
        <v>0.93005952380952384</v>
      </c>
      <c r="AB2425" s="359">
        <f t="shared" ref="AB2425:AB2427" si="6538">DEGREES(ASIN(AA2425))</f>
        <v>68.444095555410428</v>
      </c>
      <c r="AC2425" s="360"/>
    </row>
    <row r="2426" spans="1:29" ht="17.25" customHeight="1" x14ac:dyDescent="0.25">
      <c r="A2426" s="345" t="str">
        <f t="shared" si="6364"/>
        <v>MS 601</v>
      </c>
      <c r="B2426" s="661">
        <f t="shared" si="6527"/>
        <v>118</v>
      </c>
      <c r="C2426" s="661" t="str">
        <f t="shared" si="6528"/>
        <v>MS 601-118</v>
      </c>
      <c r="D2426" s="346">
        <f t="shared" si="6496"/>
        <v>42132</v>
      </c>
      <c r="E2426" s="347">
        <v>7161712.0765000004</v>
      </c>
      <c r="F2426" s="348">
        <v>665786.00120000006</v>
      </c>
      <c r="G2426" s="348">
        <v>891.01099999999997</v>
      </c>
      <c r="H2426" s="356">
        <f t="shared" si="6529"/>
        <v>1.8915404079126914</v>
      </c>
      <c r="I2426" s="356">
        <f t="shared" si="6530"/>
        <v>26.194604370464784</v>
      </c>
      <c r="J2426" s="356">
        <f t="shared" si="6531"/>
        <v>-9.9999999997635314E-2</v>
      </c>
      <c r="K2426" s="356">
        <f t="shared" si="6532"/>
        <v>-47.100000000000364</v>
      </c>
      <c r="L2426" s="356">
        <f t="shared" si="6533"/>
        <v>0.27022005827324164</v>
      </c>
      <c r="M2426" s="356">
        <f t="shared" si="6534"/>
        <v>1.4285714285376474E-2</v>
      </c>
      <c r="N2426" s="361" t="str">
        <f t="shared" si="6371"/>
        <v>ATENÇÃO</v>
      </c>
      <c r="O2426" s="361" t="str">
        <f t="shared" si="6372"/>
        <v>OK</v>
      </c>
      <c r="P2426" s="361" t="str">
        <f t="shared" si="6373"/>
        <v>COND. MIN.</v>
      </c>
      <c r="Q2426" s="361" t="str">
        <f t="shared" si="6468"/>
        <v>COND. MIN.</v>
      </c>
      <c r="R2426" s="625"/>
      <c r="S2426" s="625"/>
      <c r="T2426" s="625"/>
      <c r="U2426" s="625"/>
      <c r="V2426" s="356">
        <f t="shared" si="6469"/>
        <v>-11.219999939203262</v>
      </c>
      <c r="W2426" s="356">
        <f t="shared" si="6470"/>
        <v>-23.669999989215285</v>
      </c>
      <c r="X2426" s="361" t="str">
        <f t="shared" si="6535"/>
        <v>SUL</v>
      </c>
      <c r="Y2426" s="361" t="str">
        <f t="shared" si="6536"/>
        <v>OESTE</v>
      </c>
      <c r="Z2426" s="361" t="str">
        <f t="shared" si="6537"/>
        <v>SUDOESTE</v>
      </c>
      <c r="AA2426" s="358">
        <f t="shared" si="6474"/>
        <v>0.90378006872852235</v>
      </c>
      <c r="AB2426" s="359">
        <f t="shared" si="6538"/>
        <v>64.659476757207031</v>
      </c>
      <c r="AC2426" s="360"/>
    </row>
    <row r="2427" spans="1:29" ht="17.25" customHeight="1" x14ac:dyDescent="0.25">
      <c r="A2427" s="345" t="str">
        <f t="shared" si="6364"/>
        <v>MS 601</v>
      </c>
      <c r="B2427" s="661">
        <f t="shared" si="6527"/>
        <v>119</v>
      </c>
      <c r="C2427" s="661" t="str">
        <f t="shared" si="6528"/>
        <v>MS 601-119</v>
      </c>
      <c r="D2427" s="346">
        <f t="shared" si="6496"/>
        <v>42146</v>
      </c>
      <c r="E2427" s="347">
        <v>7161712.0812999997</v>
      </c>
      <c r="F2427" s="348">
        <v>665786.00150000001</v>
      </c>
      <c r="G2427" s="348">
        <v>891.00099999999998</v>
      </c>
      <c r="H2427" s="356">
        <f t="shared" si="6529"/>
        <v>0.48093651578572494</v>
      </c>
      <c r="I2427" s="356">
        <f t="shared" si="6530"/>
        <v>25.965307621955557</v>
      </c>
      <c r="J2427" s="356">
        <f t="shared" si="6531"/>
        <v>-0.99999999999909051</v>
      </c>
      <c r="K2427" s="356">
        <f t="shared" si="6532"/>
        <v>-48.099999999999454</v>
      </c>
      <c r="L2427" s="356">
        <f t="shared" si="6533"/>
        <v>3.4352608270408924E-2</v>
      </c>
      <c r="M2427" s="356">
        <f t="shared" si="6534"/>
        <v>7.1428571428506463E-2</v>
      </c>
      <c r="N2427" s="361" t="str">
        <f t="shared" si="6371"/>
        <v>OK</v>
      </c>
      <c r="O2427" s="361" t="str">
        <f t="shared" si="6372"/>
        <v>OK</v>
      </c>
      <c r="P2427" s="361" t="str">
        <f t="shared" si="6373"/>
        <v>COND. MIN.</v>
      </c>
      <c r="Q2427" s="361" t="str">
        <f t="shared" si="6468"/>
        <v>COND. MIN.</v>
      </c>
      <c r="R2427" s="625"/>
      <c r="S2427" s="625"/>
      <c r="T2427" s="625"/>
      <c r="U2427" s="625"/>
      <c r="V2427" s="356">
        <f t="shared" si="6469"/>
        <v>-10.740000009536743</v>
      </c>
      <c r="W2427" s="356">
        <f t="shared" si="6470"/>
        <v>-23.639999993611127</v>
      </c>
      <c r="X2427" s="361" t="str">
        <f t="shared" si="6535"/>
        <v>SUL</v>
      </c>
      <c r="Y2427" s="361" t="str">
        <f t="shared" si="6536"/>
        <v>OESTE</v>
      </c>
      <c r="Z2427" s="361" t="str">
        <f t="shared" si="6537"/>
        <v>SUDOESTE</v>
      </c>
      <c r="AA2427" s="358">
        <f t="shared" si="6474"/>
        <v>0.91028109356950337</v>
      </c>
      <c r="AB2427" s="359">
        <f t="shared" si="6538"/>
        <v>65.54422551908651</v>
      </c>
      <c r="AC2427" s="360"/>
    </row>
    <row r="2428" spans="1:29" ht="17.25" customHeight="1" x14ac:dyDescent="0.25">
      <c r="A2428" s="345" t="str">
        <f t="shared" si="6364"/>
        <v>MS 601</v>
      </c>
      <c r="B2428" s="661">
        <f t="shared" si="6527"/>
        <v>120</v>
      </c>
      <c r="C2428" s="661" t="str">
        <f t="shared" si="6528"/>
        <v>MS 601-120</v>
      </c>
      <c r="D2428" s="346">
        <f t="shared" si="6496"/>
        <v>42153</v>
      </c>
      <c r="E2428" s="347">
        <v>7161712.0829999996</v>
      </c>
      <c r="F2428" s="348">
        <v>665786.00199999998</v>
      </c>
      <c r="G2428" s="348">
        <v>890.99699999999996</v>
      </c>
      <c r="H2428" s="355">
        <f t="shared" ref="H2428" si="6539">SQRT((E2428-E2427)^2+(F2428-F2427)^2)*100</f>
        <v>0.17720044148811259</v>
      </c>
      <c r="I2428" s="356">
        <f t="shared" ref="I2428" si="6540">SQRT((E2428-$E$2309)^2+(F2428-$F$2309)^2)*100</f>
        <v>25.849816251981629</v>
      </c>
      <c r="J2428" s="356">
        <f t="shared" ref="J2428" si="6541">(G2428-G2427)*100</f>
        <v>-0.40000000000190994</v>
      </c>
      <c r="K2428" s="356">
        <f t="shared" ref="K2428" si="6542">(G2428-$G$2309)*100</f>
        <v>-48.500000000001364</v>
      </c>
      <c r="L2428" s="356">
        <f t="shared" ref="L2428" si="6543">H2428/(D2428-D2427)</f>
        <v>2.5314348784016085E-2</v>
      </c>
      <c r="M2428" s="356">
        <f t="shared" ref="M2428" si="6544">ABS(J2428/(D2428-D2427))</f>
        <v>5.7142857143129992E-2</v>
      </c>
      <c r="N2428" s="361" t="str">
        <f t="shared" si="6371"/>
        <v>OK</v>
      </c>
      <c r="O2428" s="361" t="str">
        <f t="shared" si="6372"/>
        <v>OK</v>
      </c>
      <c r="P2428" s="361" t="str">
        <f t="shared" si="6373"/>
        <v>COND. MIN.</v>
      </c>
      <c r="Q2428" s="361" t="str">
        <f t="shared" si="6468"/>
        <v>COND. MIN.</v>
      </c>
      <c r="R2428" s="625"/>
      <c r="S2428" s="625"/>
      <c r="T2428" s="625"/>
      <c r="U2428" s="625"/>
      <c r="V2428" s="356">
        <f t="shared" si="6469"/>
        <v>-10.570000018924475</v>
      </c>
      <c r="W2428" s="356">
        <f t="shared" si="6470"/>
        <v>-23.589999997057021</v>
      </c>
      <c r="X2428" s="361" t="str">
        <f t="shared" ref="X2428" si="6545">IF(V2428&gt;0,"NORTE","SUL")</f>
        <v>SUL</v>
      </c>
      <c r="Y2428" s="361" t="str">
        <f t="shared" ref="Y2428" si="6546">IF(W2428&gt;0,"LESTE","OESTE")</f>
        <v>OESTE</v>
      </c>
      <c r="Z2428" s="361" t="str">
        <f t="shared" ref="Z2428" si="6547">IF(AND(X2428="SUL", Y2428="LESTE"),"SUDESTE", IF(AND(X2428="SUL", Y2428="OESTE"), "SUDOESTE", IF(AND(X2428="NORTE", Y2428="LESTE"), "NORDESTE", "NOROESTE")))</f>
        <v>SUDOESTE</v>
      </c>
      <c r="AA2428" s="358">
        <f t="shared" si="6474"/>
        <v>0.91257253384912951</v>
      </c>
      <c r="AB2428" s="359">
        <f t="shared" ref="AB2428" si="6548">DEGREES(ASIN(AA2428))</f>
        <v>65.863313192315189</v>
      </c>
      <c r="AC2428" s="360"/>
    </row>
    <row r="2429" spans="1:29" ht="17.25" customHeight="1" x14ac:dyDescent="0.2">
      <c r="A2429" s="345" t="str">
        <f t="shared" si="6364"/>
        <v>MS 601</v>
      </c>
      <c r="B2429" s="661">
        <f t="shared" si="6527"/>
        <v>121</v>
      </c>
      <c r="C2429" s="661" t="str">
        <f t="shared" si="6528"/>
        <v>MS 601-121</v>
      </c>
      <c r="D2429" s="370"/>
      <c r="E2429" s="370"/>
      <c r="F2429" s="370"/>
      <c r="G2429" s="370"/>
      <c r="H2429" s="371"/>
      <c r="I2429" s="371"/>
      <c r="J2429" s="371"/>
      <c r="K2429" s="371"/>
      <c r="L2429" s="371"/>
      <c r="M2429" s="371"/>
      <c r="N2429" s="371"/>
      <c r="O2429" s="371"/>
      <c r="P2429" s="371"/>
      <c r="Q2429" s="371"/>
      <c r="R2429" s="626"/>
      <c r="S2429" s="626"/>
      <c r="T2429" s="626"/>
      <c r="U2429" s="626"/>
      <c r="V2429" s="610"/>
      <c r="W2429" s="610"/>
      <c r="X2429" s="371"/>
      <c r="Y2429" s="371"/>
      <c r="Z2429" s="371"/>
      <c r="AA2429" s="371"/>
      <c r="AB2429" s="371"/>
      <c r="AC2429" s="626"/>
    </row>
    <row r="2430" spans="1:29" ht="17.25" customHeight="1" x14ac:dyDescent="0.2">
      <c r="A2430" s="345" t="str">
        <f t="shared" si="6364"/>
        <v>MS 601</v>
      </c>
      <c r="B2430" s="661">
        <f t="shared" si="6527"/>
        <v>122</v>
      </c>
      <c r="C2430" s="661" t="str">
        <f t="shared" si="6528"/>
        <v>MS 601-122</v>
      </c>
      <c r="D2430" s="346">
        <f t="shared" ref="D2430:D2466" si="6549">D127</f>
        <v>42160</v>
      </c>
      <c r="E2430" s="364">
        <v>7161668.3852000004</v>
      </c>
      <c r="F2430" s="365">
        <v>665736.74620000005</v>
      </c>
      <c r="G2430" s="365">
        <v>890.99300000000005</v>
      </c>
      <c r="H2430" s="371"/>
      <c r="I2430" s="371"/>
      <c r="J2430" s="371"/>
      <c r="K2430" s="371"/>
      <c r="L2430" s="371"/>
      <c r="M2430" s="371"/>
      <c r="N2430" s="371"/>
      <c r="O2430" s="371"/>
      <c r="P2430" s="371"/>
      <c r="Q2430" s="371"/>
      <c r="R2430" s="626"/>
      <c r="S2430" s="626"/>
      <c r="T2430" s="626"/>
      <c r="U2430" s="626"/>
      <c r="V2430" s="610"/>
      <c r="W2430" s="610"/>
      <c r="X2430" s="371"/>
      <c r="Y2430" s="371"/>
      <c r="Z2430" s="371"/>
      <c r="AA2430" s="371"/>
      <c r="AB2430" s="371"/>
      <c r="AC2430" s="626"/>
    </row>
    <row r="2431" spans="1:29" ht="17.25" customHeight="1" x14ac:dyDescent="0.25">
      <c r="A2431" s="345" t="str">
        <f t="shared" si="6364"/>
        <v>MS 601</v>
      </c>
      <c r="B2431" s="661">
        <f t="shared" si="6527"/>
        <v>123</v>
      </c>
      <c r="C2431" s="661" t="str">
        <f t="shared" si="6528"/>
        <v>MS 601-123</v>
      </c>
      <c r="D2431" s="346">
        <f t="shared" si="6549"/>
        <v>42174</v>
      </c>
      <c r="E2431" s="347">
        <v>7161668.3798000002</v>
      </c>
      <c r="F2431" s="348">
        <v>665736.74670000002</v>
      </c>
      <c r="G2431" s="348">
        <v>890.98299999999995</v>
      </c>
      <c r="H2431" s="355">
        <f t="shared" ref="H2431" si="6550">SQRT((E2431-E2430)^2+(F2431-F2430)^2)*100</f>
        <v>0.54230988814797554</v>
      </c>
      <c r="I2431" s="356">
        <f>SQRT((E2431-$E$2430)^2+(F2431-$F$2430)^2)*100</f>
        <v>0.54230988814797554</v>
      </c>
      <c r="J2431" s="356">
        <f>(G2431-G2430)*100</f>
        <v>-1.0000000000104592</v>
      </c>
      <c r="K2431" s="356">
        <f>(G2431-$G$2430)*100</f>
        <v>-1.0000000000104592</v>
      </c>
      <c r="L2431" s="356">
        <f t="shared" ref="L2431" si="6551">H2431/(D2431-D2430)</f>
        <v>3.8736420581998256E-2</v>
      </c>
      <c r="M2431" s="356">
        <f t="shared" ref="M2431" si="6552">ABS(J2431/(D2431-D2430))</f>
        <v>7.1428571429318508E-2</v>
      </c>
      <c r="N2431" s="361" t="str">
        <f t="shared" ref="N2431" si="6553">IF(L2431&lt;=0.25,"OK",IF(AND(0.25&lt;L2431,L2431&lt;=1),"ATENÇÃO",IF(AND(1&lt;L2431,L2431&lt;=4),"ALERTA",IF(AND(4&lt;L2431,L2431&lt;=14),"INTERVENÇÃO","PARALISAÇÃO"))))</f>
        <v>OK</v>
      </c>
      <c r="O2431" s="361" t="str">
        <f t="shared" ref="O2431" si="6554">IF(M2431&lt;=0.25,"OK",IF(AND(0.25&lt;M2431,M2431&lt;=1),"ATENÇÃO",IF(AND(1&lt;M2431,M2431&lt;=4),"ALERTA",IF(AND(4&lt;M2431,M2431&lt;=14),"INTERVENÇÃO","PARALISAÇÃO"))))</f>
        <v>OK</v>
      </c>
      <c r="P2431" s="361" t="str">
        <f t="shared" ref="P2431" si="6555">IF(L2431&lt;=1,"COND. MIN.",IF(AND(1&lt;L2431, L2431&lt;=2),"ATENÇÃO",IF(AND(2&lt;L2431,L2431&lt;=5),"ALERTA","INTERVENÇÃO")))</f>
        <v>COND. MIN.</v>
      </c>
      <c r="Q2431" s="361" t="str">
        <f t="shared" ref="Q2431:Q2467" si="6556">IF(M2431&lt;=2,"COND. MIN.",IF(AND(2&lt;M2431, M2431&lt;=4),"ATENÇÃO",IF(AND(4&lt;M2431, M2431&lt;=10),"ALERTA","INTERVENÇÃO")))</f>
        <v>COND. MIN.</v>
      </c>
      <c r="R2431" s="625"/>
      <c r="S2431" s="625"/>
      <c r="T2431" s="625"/>
      <c r="U2431" s="625"/>
      <c r="V2431" s="356">
        <f t="shared" ref="V2431:V2467" si="6557">(E2431-$E$2430)*100</f>
        <v>-0.54000001400709152</v>
      </c>
      <c r="W2431" s="356">
        <f t="shared" ref="W2431:W2467" si="6558">(F2431-$F$2430)*100</f>
        <v>4.9999996554106474E-2</v>
      </c>
      <c r="X2431" s="361" t="str">
        <f t="shared" ref="X2431" si="6559">IF(V2431&gt;0,"NORTE","SUL")</f>
        <v>SUL</v>
      </c>
      <c r="Y2431" s="361" t="str">
        <f t="shared" ref="Y2431" si="6560">IF(W2431&gt;0,"LESTE","OESTE")</f>
        <v>LESTE</v>
      </c>
      <c r="Z2431" s="361" t="str">
        <f t="shared" ref="Z2431" si="6561">IF(AND(X2431="SUL", Y2431="LESTE"),"SUDESTE", IF(AND(X2431="SUL", Y2431="OESTE"), "SUDOESTE", IF(AND(X2431="NORTE", Y2431="LESTE"), "NORDESTE", "NOROESTE")))</f>
        <v>SUDESTE</v>
      </c>
      <c r="AA2431" s="358">
        <f t="shared" ref="AA2431:AA2467" si="6562">ABS(ROUND(W2431,2)/ROUND(I2431,2))</f>
        <v>9.2592592592592587E-2</v>
      </c>
      <c r="AB2431" s="359">
        <f t="shared" ref="AB2431" si="6563">DEGREES(ASIN(AA2431))</f>
        <v>5.3127747052713659</v>
      </c>
      <c r="AC2431" s="360" t="s">
        <v>196</v>
      </c>
    </row>
    <row r="2432" spans="1:29" ht="17.25" customHeight="1" x14ac:dyDescent="0.25">
      <c r="A2432" s="345" t="str">
        <f t="shared" si="6364"/>
        <v>MS 601</v>
      </c>
      <c r="B2432" s="661">
        <f t="shared" si="6527"/>
        <v>124</v>
      </c>
      <c r="C2432" s="661" t="str">
        <f t="shared" si="6528"/>
        <v>MS 601-124</v>
      </c>
      <c r="D2432" s="346">
        <f t="shared" si="6549"/>
        <v>42181</v>
      </c>
      <c r="E2432" s="347">
        <v>7161668.3779999996</v>
      </c>
      <c r="F2432" s="348">
        <v>665736.73609999998</v>
      </c>
      <c r="G2432" s="348">
        <v>890.98299999999995</v>
      </c>
      <c r="H2432" s="355">
        <f t="shared" ref="H2432:H2433" si="6564">SQRT((E2432-E2431)^2+(F2432-F2431)^2)*100</f>
        <v>1.0751744193611923</v>
      </c>
      <c r="I2432" s="356">
        <f t="shared" ref="I2432:I2433" si="6565">SQRT((E2432-$E$2430)^2+(F2432-$F$2430)^2)*100</f>
        <v>1.2403629029035241</v>
      </c>
      <c r="J2432" s="356">
        <f t="shared" ref="J2432:J2433" si="6566">(G2432-G2431)*100</f>
        <v>0</v>
      </c>
      <c r="K2432" s="356">
        <f t="shared" ref="K2432:K2433" si="6567">(G2432-$G$2430)*100</f>
        <v>-1.0000000000104592</v>
      </c>
      <c r="L2432" s="356">
        <f t="shared" ref="L2432:L2433" si="6568">H2432/(D2432-D2431)</f>
        <v>0.15359634562302746</v>
      </c>
      <c r="M2432" s="356">
        <f t="shared" ref="M2432:M2433" si="6569">ABS(J2432/(D2432-D2431))</f>
        <v>0</v>
      </c>
      <c r="N2432" s="361" t="str">
        <f t="shared" ref="N2432:N2433" si="6570">IF(L2432&lt;=0.25,"OK",IF(AND(0.25&lt;L2432,L2432&lt;=1),"ATENÇÃO",IF(AND(1&lt;L2432,L2432&lt;=4),"ALERTA",IF(AND(4&lt;L2432,L2432&lt;=14),"INTERVENÇÃO","PARALISAÇÃO"))))</f>
        <v>OK</v>
      </c>
      <c r="O2432" s="361" t="str">
        <f t="shared" ref="O2432:O2433" si="6571">IF(M2432&lt;=0.25,"OK",IF(AND(0.25&lt;M2432,M2432&lt;=1),"ATENÇÃO",IF(AND(1&lt;M2432,M2432&lt;=4),"ALERTA",IF(AND(4&lt;M2432,M2432&lt;=14),"INTERVENÇÃO","PARALISAÇÃO"))))</f>
        <v>OK</v>
      </c>
      <c r="P2432" s="361" t="str">
        <f t="shared" ref="P2432:P2433" si="6572">IF(L2432&lt;=1,"COND. MIN.",IF(AND(1&lt;L2432, L2432&lt;=2),"ATENÇÃO",IF(AND(2&lt;L2432,L2432&lt;=5),"ALERTA","INTERVENÇÃO")))</f>
        <v>COND. MIN.</v>
      </c>
      <c r="Q2432" s="361" t="str">
        <f t="shared" si="6556"/>
        <v>COND. MIN.</v>
      </c>
      <c r="R2432" s="625"/>
      <c r="S2432" s="625"/>
      <c r="T2432" s="625"/>
      <c r="U2432" s="625"/>
      <c r="V2432" s="356">
        <f t="shared" si="6557"/>
        <v>-0.72000008076429367</v>
      </c>
      <c r="W2432" s="356">
        <f t="shared" si="6558"/>
        <v>-1.0100000072270632</v>
      </c>
      <c r="X2432" s="361" t="str">
        <f t="shared" ref="X2432:X2433" si="6573">IF(V2432&gt;0,"NORTE","SUL")</f>
        <v>SUL</v>
      </c>
      <c r="Y2432" s="361" t="str">
        <f t="shared" ref="Y2432:Y2433" si="6574">IF(W2432&gt;0,"LESTE","OESTE")</f>
        <v>OESTE</v>
      </c>
      <c r="Z2432" s="361" t="str">
        <f t="shared" ref="Z2432:Z2433" si="6575">IF(AND(X2432="SUL", Y2432="LESTE"),"SUDESTE", IF(AND(X2432="SUL", Y2432="OESTE"), "SUDOESTE", IF(AND(X2432="NORTE", Y2432="LESTE"), "NORDESTE", "NOROESTE")))</f>
        <v>SUDOESTE</v>
      </c>
      <c r="AA2432" s="358">
        <f t="shared" si="6562"/>
        <v>0.81451612903225812</v>
      </c>
      <c r="AB2432" s="359">
        <f t="shared" ref="AB2432:AB2433" si="6576">DEGREES(ASIN(AA2432))</f>
        <v>54.539545886788773</v>
      </c>
      <c r="AC2432" s="360"/>
    </row>
    <row r="2433" spans="1:29" ht="17.25" customHeight="1" x14ac:dyDescent="0.25">
      <c r="A2433" s="345" t="str">
        <f t="shared" si="6364"/>
        <v>MS 601</v>
      </c>
      <c r="B2433" s="661">
        <f t="shared" si="6527"/>
        <v>125</v>
      </c>
      <c r="C2433" s="661" t="str">
        <f t="shared" si="6528"/>
        <v>MS 601-125</v>
      </c>
      <c r="D2433" s="346">
        <f t="shared" si="6549"/>
        <v>42188</v>
      </c>
      <c r="E2433" s="347">
        <v>7161668.3762999997</v>
      </c>
      <c r="F2433" s="348">
        <v>665736.72499999998</v>
      </c>
      <c r="G2433" s="348">
        <v>890.97799999999995</v>
      </c>
      <c r="H2433" s="355">
        <f t="shared" si="6564"/>
        <v>1.1229425620006057</v>
      </c>
      <c r="I2433" s="356">
        <f t="shared" si="6565"/>
        <v>2.299239039141995</v>
      </c>
      <c r="J2433" s="356">
        <f t="shared" si="6566"/>
        <v>-0.49999999999954525</v>
      </c>
      <c r="K2433" s="356">
        <f t="shared" si="6567"/>
        <v>-1.5000000000100044</v>
      </c>
      <c r="L2433" s="356">
        <f t="shared" si="6568"/>
        <v>0.16042036600008652</v>
      </c>
      <c r="M2433" s="356">
        <f t="shared" si="6569"/>
        <v>7.1428571428506463E-2</v>
      </c>
      <c r="N2433" s="361" t="str">
        <f t="shared" si="6570"/>
        <v>OK</v>
      </c>
      <c r="O2433" s="361" t="str">
        <f t="shared" si="6571"/>
        <v>OK</v>
      </c>
      <c r="P2433" s="361" t="str">
        <f t="shared" si="6572"/>
        <v>COND. MIN.</v>
      </c>
      <c r="Q2433" s="361" t="str">
        <f t="shared" si="6556"/>
        <v>COND. MIN.</v>
      </c>
      <c r="R2433" s="625"/>
      <c r="S2433" s="625"/>
      <c r="T2433" s="625"/>
      <c r="U2433" s="625"/>
      <c r="V2433" s="356">
        <f t="shared" si="6557"/>
        <v>-0.89000007137656212</v>
      </c>
      <c r="W2433" s="356">
        <f t="shared" si="6558"/>
        <v>-2.1200000075623393</v>
      </c>
      <c r="X2433" s="361" t="str">
        <f t="shared" si="6573"/>
        <v>SUL</v>
      </c>
      <c r="Y2433" s="361" t="str">
        <f t="shared" si="6574"/>
        <v>OESTE</v>
      </c>
      <c r="Z2433" s="361" t="str">
        <f t="shared" si="6575"/>
        <v>SUDOESTE</v>
      </c>
      <c r="AA2433" s="358">
        <f t="shared" si="6562"/>
        <v>0.92173913043478273</v>
      </c>
      <c r="AB2433" s="359">
        <f t="shared" si="6576"/>
        <v>67.181669935160983</v>
      </c>
      <c r="AC2433" s="360"/>
    </row>
    <row r="2434" spans="1:29" ht="17.25" customHeight="1" x14ac:dyDescent="0.25">
      <c r="A2434" s="345" t="str">
        <f t="shared" si="6364"/>
        <v>MS 601</v>
      </c>
      <c r="B2434" s="661">
        <f t="shared" si="6527"/>
        <v>126</v>
      </c>
      <c r="C2434" s="661" t="str">
        <f t="shared" si="6528"/>
        <v>MS 601-126</v>
      </c>
      <c r="D2434" s="346">
        <f t="shared" si="6549"/>
        <v>42195</v>
      </c>
      <c r="E2434" s="347">
        <v>7161668.3771000002</v>
      </c>
      <c r="F2434" s="348">
        <v>665736.74450000003</v>
      </c>
      <c r="G2434" s="348">
        <v>890.97500000000002</v>
      </c>
      <c r="H2434" s="355">
        <f t="shared" ref="H2434:H2435" si="6577">SQRT((E2434-E2433)^2+(F2434-F2433)^2)*100</f>
        <v>1.951640343086259</v>
      </c>
      <c r="I2434" s="356">
        <f t="shared" ref="I2434:I2435" si="6578">SQRT((E2434-$E$2430)^2+(F2434-$F$2430)^2)*100</f>
        <v>0.82764728888792061</v>
      </c>
      <c r="J2434" s="356">
        <f t="shared" ref="J2434:J2435" si="6579">(G2434-G2433)*100</f>
        <v>-0.29999999999290594</v>
      </c>
      <c r="K2434" s="356">
        <f t="shared" ref="K2434:K2435" si="6580">(G2434-$G$2430)*100</f>
        <v>-1.8000000000029104</v>
      </c>
      <c r="L2434" s="356">
        <f t="shared" ref="L2434:L2435" si="6581">H2434/(D2434-D2433)</f>
        <v>0.27880576329803702</v>
      </c>
      <c r="M2434" s="356">
        <f t="shared" ref="M2434:M2435" si="6582">ABS(J2434/(D2434-D2433))</f>
        <v>4.2857142856129418E-2</v>
      </c>
      <c r="N2434" s="361" t="str">
        <f t="shared" ref="N2434:N2435" si="6583">IF(L2434&lt;=0.25,"OK",IF(AND(0.25&lt;L2434,L2434&lt;=1),"ATENÇÃO",IF(AND(1&lt;L2434,L2434&lt;=4),"ALERTA",IF(AND(4&lt;L2434,L2434&lt;=14),"INTERVENÇÃO","PARALISAÇÃO"))))</f>
        <v>ATENÇÃO</v>
      </c>
      <c r="O2434" s="361" t="str">
        <f t="shared" ref="O2434:O2435" si="6584">IF(M2434&lt;=0.25,"OK",IF(AND(0.25&lt;M2434,M2434&lt;=1),"ATENÇÃO",IF(AND(1&lt;M2434,M2434&lt;=4),"ALERTA",IF(AND(4&lt;M2434,M2434&lt;=14),"INTERVENÇÃO","PARALISAÇÃO"))))</f>
        <v>OK</v>
      </c>
      <c r="P2434" s="361" t="str">
        <f t="shared" ref="P2434:P2435" si="6585">IF(L2434&lt;=1,"COND. MIN.",IF(AND(1&lt;L2434, L2434&lt;=2),"ATENÇÃO",IF(AND(2&lt;L2434,L2434&lt;=5),"ALERTA","INTERVENÇÃO")))</f>
        <v>COND. MIN.</v>
      </c>
      <c r="Q2434" s="361" t="str">
        <f t="shared" si="6556"/>
        <v>COND. MIN.</v>
      </c>
      <c r="R2434" s="625"/>
      <c r="S2434" s="625"/>
      <c r="T2434" s="625"/>
      <c r="U2434" s="625"/>
      <c r="V2434" s="356">
        <f t="shared" si="6557"/>
        <v>-0.81000002101063728</v>
      </c>
      <c r="W2434" s="356">
        <f t="shared" si="6558"/>
        <v>-0.17000000225380063</v>
      </c>
      <c r="X2434" s="361" t="str">
        <f t="shared" ref="X2434:X2435" si="6586">IF(V2434&gt;0,"NORTE","SUL")</f>
        <v>SUL</v>
      </c>
      <c r="Y2434" s="361" t="str">
        <f t="shared" ref="Y2434:Y2435" si="6587">IF(W2434&gt;0,"LESTE","OESTE")</f>
        <v>OESTE</v>
      </c>
      <c r="Z2434" s="361" t="str">
        <f t="shared" ref="Z2434:Z2435" si="6588">IF(AND(X2434="SUL", Y2434="LESTE"),"SUDESTE", IF(AND(X2434="SUL", Y2434="OESTE"), "SUDOESTE", IF(AND(X2434="NORTE", Y2434="LESTE"), "NORDESTE", "NOROESTE")))</f>
        <v>SUDOESTE</v>
      </c>
      <c r="AA2434" s="358">
        <f t="shared" si="6562"/>
        <v>0.20481927710843376</v>
      </c>
      <c r="AB2434" s="359">
        <f t="shared" ref="AB2434:AB2435" si="6589">DEGREES(ASIN(AA2434))</f>
        <v>11.818919909854976</v>
      </c>
      <c r="AC2434" s="360"/>
    </row>
    <row r="2435" spans="1:29" ht="17.25" customHeight="1" x14ac:dyDescent="0.25">
      <c r="A2435" s="345" t="str">
        <f t="shared" si="6364"/>
        <v>MS 601</v>
      </c>
      <c r="B2435" s="661">
        <f t="shared" si="6527"/>
        <v>127</v>
      </c>
      <c r="C2435" s="661" t="str">
        <f t="shared" si="6528"/>
        <v>MS 601-127</v>
      </c>
      <c r="D2435" s="346">
        <f t="shared" si="6549"/>
        <v>42202</v>
      </c>
      <c r="E2435" s="347">
        <v>7161668.3832999999</v>
      </c>
      <c r="F2435" s="348">
        <v>665736.73400000005</v>
      </c>
      <c r="G2435" s="348">
        <v>890.96900000000005</v>
      </c>
      <c r="H2435" s="355">
        <f t="shared" si="6577"/>
        <v>1.219385074149238</v>
      </c>
      <c r="I2435" s="356">
        <f t="shared" si="6578"/>
        <v>1.2347064502448655</v>
      </c>
      <c r="J2435" s="356">
        <f t="shared" si="6579"/>
        <v>-0.59999999999718057</v>
      </c>
      <c r="K2435" s="356">
        <f t="shared" si="6580"/>
        <v>-2.4000000000000909</v>
      </c>
      <c r="L2435" s="356">
        <f t="shared" si="6581"/>
        <v>0.17419786773560544</v>
      </c>
      <c r="M2435" s="356">
        <f t="shared" si="6582"/>
        <v>8.571428571388294E-2</v>
      </c>
      <c r="N2435" s="361" t="str">
        <f t="shared" si="6583"/>
        <v>OK</v>
      </c>
      <c r="O2435" s="361" t="str">
        <f t="shared" si="6584"/>
        <v>OK</v>
      </c>
      <c r="P2435" s="361" t="str">
        <f t="shared" si="6585"/>
        <v>COND. MIN.</v>
      </c>
      <c r="Q2435" s="361" t="str">
        <f t="shared" si="6556"/>
        <v>COND. MIN.</v>
      </c>
      <c r="R2435" s="625"/>
      <c r="S2435" s="625"/>
      <c r="T2435" s="625"/>
      <c r="U2435" s="625"/>
      <c r="V2435" s="356">
        <f t="shared" si="6557"/>
        <v>-0.19000004976987839</v>
      </c>
      <c r="W2435" s="356">
        <f t="shared" si="6558"/>
        <v>-1.2199999997392297</v>
      </c>
      <c r="X2435" s="361" t="str">
        <f t="shared" si="6586"/>
        <v>SUL</v>
      </c>
      <c r="Y2435" s="361" t="str">
        <f t="shared" si="6587"/>
        <v>OESTE</v>
      </c>
      <c r="Z2435" s="361" t="str">
        <f t="shared" si="6588"/>
        <v>SUDOESTE</v>
      </c>
      <c r="AA2435" s="358">
        <f t="shared" si="6562"/>
        <v>0.99186991869918695</v>
      </c>
      <c r="AB2435" s="359">
        <f t="shared" si="6589"/>
        <v>82.68895004229509</v>
      </c>
      <c r="AC2435" s="360"/>
    </row>
    <row r="2436" spans="1:29" ht="17.25" customHeight="1" x14ac:dyDescent="0.25">
      <c r="A2436" s="345" t="str">
        <f t="shared" si="6364"/>
        <v>MS 601</v>
      </c>
      <c r="B2436" s="661">
        <f t="shared" si="6527"/>
        <v>128</v>
      </c>
      <c r="C2436" s="661" t="str">
        <f t="shared" si="6528"/>
        <v>MS 601-128</v>
      </c>
      <c r="D2436" s="346">
        <f t="shared" si="6549"/>
        <v>42209</v>
      </c>
      <c r="E2436" s="347">
        <v>7161668.3759000003</v>
      </c>
      <c r="F2436" s="348">
        <v>665736.73880000005</v>
      </c>
      <c r="G2436" s="348">
        <v>890.96699999999998</v>
      </c>
      <c r="H2436" s="355">
        <f t="shared" ref="H2436:H2437" si="6590">SQRT((E2436-E2435)^2+(F2436-F2435)^2)*100</f>
        <v>0.88204304370479625</v>
      </c>
      <c r="I2436" s="356">
        <f t="shared" ref="I2436:I2437" si="6591">SQRT((E2436-$E$2430)^2+(F2436-$F$2430)^2)*100</f>
        <v>1.1884864352215057</v>
      </c>
      <c r="J2436" s="356">
        <f t="shared" ref="J2436:J2437" si="6592">(G2436-G2435)*100</f>
        <v>-0.20000000000663931</v>
      </c>
      <c r="K2436" s="356">
        <f t="shared" ref="K2436:K2437" si="6593">(G2436-$G$2430)*100</f>
        <v>-2.6000000000067303</v>
      </c>
      <c r="L2436" s="356">
        <f t="shared" ref="L2436:L2437" si="6594">H2436/(D2436-D2435)</f>
        <v>0.12600614910068517</v>
      </c>
      <c r="M2436" s="356">
        <f t="shared" ref="M2436:M2437" si="6595">ABS(J2436/(D2436-D2435))</f>
        <v>2.8571428572377044E-2</v>
      </c>
      <c r="N2436" s="361" t="str">
        <f t="shared" ref="N2436:N2437" si="6596">IF(L2436&lt;=0.25,"OK",IF(AND(0.25&lt;L2436,L2436&lt;=1),"ATENÇÃO",IF(AND(1&lt;L2436,L2436&lt;=4),"ALERTA",IF(AND(4&lt;L2436,L2436&lt;=14),"INTERVENÇÃO","PARALISAÇÃO"))))</f>
        <v>OK</v>
      </c>
      <c r="O2436" s="361" t="str">
        <f t="shared" ref="O2436:O2437" si="6597">IF(M2436&lt;=0.25,"OK",IF(AND(0.25&lt;M2436,M2436&lt;=1),"ATENÇÃO",IF(AND(1&lt;M2436,M2436&lt;=4),"ALERTA",IF(AND(4&lt;M2436,M2436&lt;=14),"INTERVENÇÃO","PARALISAÇÃO"))))</f>
        <v>OK</v>
      </c>
      <c r="P2436" s="361" t="str">
        <f t="shared" ref="P2436:P2437" si="6598">IF(L2436&lt;=1,"COND. MIN.",IF(AND(1&lt;L2436, L2436&lt;=2),"ATENÇÃO",IF(AND(2&lt;L2436,L2436&lt;=5),"ALERTA","INTERVENÇÃO")))</f>
        <v>COND. MIN.</v>
      </c>
      <c r="Q2436" s="361" t="str">
        <f t="shared" si="6556"/>
        <v>COND. MIN.</v>
      </c>
      <c r="R2436" s="625"/>
      <c r="S2436" s="625"/>
      <c r="T2436" s="625"/>
      <c r="U2436" s="625"/>
      <c r="V2436" s="356">
        <f t="shared" si="6557"/>
        <v>-0.93000000342726707</v>
      </c>
      <c r="W2436" s="356">
        <f t="shared" si="6558"/>
        <v>-0.74000000022351742</v>
      </c>
      <c r="X2436" s="361" t="str">
        <f t="shared" ref="X2436:X2437" si="6599">IF(V2436&gt;0,"NORTE","SUL")</f>
        <v>SUL</v>
      </c>
      <c r="Y2436" s="361" t="str">
        <f t="shared" ref="Y2436:Y2437" si="6600">IF(W2436&gt;0,"LESTE","OESTE")</f>
        <v>OESTE</v>
      </c>
      <c r="Z2436" s="361" t="str">
        <f t="shared" ref="Z2436:Z2437" si="6601">IF(AND(X2436="SUL", Y2436="LESTE"),"SUDESTE", IF(AND(X2436="SUL", Y2436="OESTE"), "SUDOESTE", IF(AND(X2436="NORTE", Y2436="LESTE"), "NORDESTE", "NOROESTE")))</f>
        <v>SUDOESTE</v>
      </c>
      <c r="AA2436" s="358">
        <f t="shared" si="6562"/>
        <v>0.62184873949579833</v>
      </c>
      <c r="AB2436" s="359">
        <f t="shared" ref="AB2436:AB2437" si="6602">DEGREES(ASIN(AA2436))</f>
        <v>38.451265269118899</v>
      </c>
      <c r="AC2436" s="360"/>
    </row>
    <row r="2437" spans="1:29" ht="17.25" customHeight="1" x14ac:dyDescent="0.25">
      <c r="A2437" s="345" t="str">
        <f t="shared" si="6364"/>
        <v>MS 601</v>
      </c>
      <c r="B2437" s="661">
        <f t="shared" si="6527"/>
        <v>129</v>
      </c>
      <c r="C2437" s="661" t="str">
        <f t="shared" si="6528"/>
        <v>MS 601-129</v>
      </c>
      <c r="D2437" s="346">
        <f t="shared" si="6549"/>
        <v>42216</v>
      </c>
      <c r="E2437" s="347">
        <v>7161668.3853000002</v>
      </c>
      <c r="F2437" s="348">
        <v>665736.74159999995</v>
      </c>
      <c r="G2437" s="348">
        <v>890.95899999999995</v>
      </c>
      <c r="H2437" s="355">
        <f t="shared" si="6590"/>
        <v>0.98081597097323925</v>
      </c>
      <c r="I2437" s="356">
        <f t="shared" si="6591"/>
        <v>0.46010869264877585</v>
      </c>
      <c r="J2437" s="356">
        <f t="shared" si="6592"/>
        <v>-0.80000000000381988</v>
      </c>
      <c r="K2437" s="356">
        <f t="shared" si="6593"/>
        <v>-3.4000000000105501</v>
      </c>
      <c r="L2437" s="356">
        <f t="shared" si="6594"/>
        <v>0.14011656728189131</v>
      </c>
      <c r="M2437" s="356">
        <f t="shared" si="6595"/>
        <v>0.11428571428625998</v>
      </c>
      <c r="N2437" s="361" t="str">
        <f t="shared" si="6596"/>
        <v>OK</v>
      </c>
      <c r="O2437" s="361" t="str">
        <f t="shared" si="6597"/>
        <v>OK</v>
      </c>
      <c r="P2437" s="361" t="str">
        <f t="shared" si="6598"/>
        <v>COND. MIN.</v>
      </c>
      <c r="Q2437" s="361" t="str">
        <f t="shared" si="6556"/>
        <v>COND. MIN.</v>
      </c>
      <c r="R2437" s="625"/>
      <c r="S2437" s="625"/>
      <c r="T2437" s="625"/>
      <c r="U2437" s="625"/>
      <c r="V2437" s="356">
        <f t="shared" si="6557"/>
        <v>9.999983012676239E-3</v>
      </c>
      <c r="W2437" s="356">
        <f t="shared" si="6558"/>
        <v>-0.46000001020729542</v>
      </c>
      <c r="X2437" s="361" t="str">
        <f t="shared" si="6599"/>
        <v>NORTE</v>
      </c>
      <c r="Y2437" s="361" t="str">
        <f t="shared" si="6600"/>
        <v>OESTE</v>
      </c>
      <c r="Z2437" s="361" t="str">
        <f t="shared" si="6601"/>
        <v>NOROESTE</v>
      </c>
      <c r="AA2437" s="358">
        <f t="shared" si="6562"/>
        <v>1</v>
      </c>
      <c r="AB2437" s="359">
        <f t="shared" si="6602"/>
        <v>90</v>
      </c>
      <c r="AC2437" s="360"/>
    </row>
    <row r="2438" spans="1:29" ht="17.25" customHeight="1" x14ac:dyDescent="0.25">
      <c r="A2438" s="345" t="str">
        <f t="shared" si="6364"/>
        <v>MS 601</v>
      </c>
      <c r="B2438" s="661">
        <f t="shared" si="6527"/>
        <v>130</v>
      </c>
      <c r="C2438" s="661" t="str">
        <f t="shared" si="6528"/>
        <v>MS 601-130</v>
      </c>
      <c r="D2438" s="346">
        <f t="shared" si="6549"/>
        <v>42223</v>
      </c>
      <c r="E2438" s="347">
        <v>7161668.3754000003</v>
      </c>
      <c r="F2438" s="348">
        <v>665736.73919999995</v>
      </c>
      <c r="G2438" s="348">
        <v>890.96199999999999</v>
      </c>
      <c r="H2438" s="355">
        <f t="shared" ref="H2438" si="6603">SQRT((E2438-E2437)^2+(F2438-F2437)^2)*100</f>
        <v>1.0186756055105193</v>
      </c>
      <c r="I2438" s="356">
        <f t="shared" ref="I2438" si="6604">SQRT((E2438-$E$2430)^2+(F2438-$F$2430)^2)*100</f>
        <v>1.2043255526360419</v>
      </c>
      <c r="J2438" s="356">
        <f t="shared" ref="J2438" si="6605">(G2438-G2437)*100</f>
        <v>0.30000000000427463</v>
      </c>
      <c r="K2438" s="356">
        <f t="shared" ref="K2438" si="6606">(G2438-$G$2430)*100</f>
        <v>-3.1000000000062755</v>
      </c>
      <c r="L2438" s="356">
        <f t="shared" ref="L2438" si="6607">H2438/(D2438-D2437)</f>
        <v>0.14552508650150275</v>
      </c>
      <c r="M2438" s="356">
        <f t="shared" ref="M2438" si="6608">ABS(J2438/(D2438-D2437))</f>
        <v>4.2857142857753515E-2</v>
      </c>
      <c r="N2438" s="361" t="str">
        <f t="shared" ref="N2438" si="6609">IF(L2438&lt;=0.25,"OK",IF(AND(0.25&lt;L2438,L2438&lt;=1),"ATENÇÃO",IF(AND(1&lt;L2438,L2438&lt;=4),"ALERTA",IF(AND(4&lt;L2438,L2438&lt;=14),"INTERVENÇÃO","PARALISAÇÃO"))))</f>
        <v>OK</v>
      </c>
      <c r="O2438" s="361" t="str">
        <f t="shared" ref="O2438" si="6610">IF(M2438&lt;=0.25,"OK",IF(AND(0.25&lt;M2438,M2438&lt;=1),"ATENÇÃO",IF(AND(1&lt;M2438,M2438&lt;=4),"ALERTA",IF(AND(4&lt;M2438,M2438&lt;=14),"INTERVENÇÃO","PARALISAÇÃO"))))</f>
        <v>OK</v>
      </c>
      <c r="P2438" s="361" t="str">
        <f t="shared" ref="P2438" si="6611">IF(L2438&lt;=1,"COND. MIN.",IF(AND(1&lt;L2438, L2438&lt;=2),"ATENÇÃO",IF(AND(2&lt;L2438,L2438&lt;=5),"ALERTA","INTERVENÇÃO")))</f>
        <v>COND. MIN.</v>
      </c>
      <c r="Q2438" s="361" t="str">
        <f t="shared" si="6556"/>
        <v>COND. MIN.</v>
      </c>
      <c r="R2438" s="625"/>
      <c r="S2438" s="625"/>
      <c r="T2438" s="625"/>
      <c r="U2438" s="625"/>
      <c r="V2438" s="356">
        <f t="shared" si="6557"/>
        <v>-0.98000001162290573</v>
      </c>
      <c r="W2438" s="356">
        <f t="shared" si="6558"/>
        <v>-0.70000000996515155</v>
      </c>
      <c r="X2438" s="361" t="str">
        <f t="shared" ref="X2438" si="6612">IF(V2438&gt;0,"NORTE","SUL")</f>
        <v>SUL</v>
      </c>
      <c r="Y2438" s="361" t="str">
        <f t="shared" ref="Y2438" si="6613">IF(W2438&gt;0,"LESTE","OESTE")</f>
        <v>OESTE</v>
      </c>
      <c r="Z2438" s="361" t="str">
        <f t="shared" ref="Z2438" si="6614">IF(AND(X2438="SUL", Y2438="LESTE"),"SUDESTE", IF(AND(X2438="SUL", Y2438="OESTE"), "SUDOESTE", IF(AND(X2438="NORTE", Y2438="LESTE"), "NORDESTE", "NOROESTE")))</f>
        <v>SUDOESTE</v>
      </c>
      <c r="AA2438" s="358">
        <f t="shared" si="6562"/>
        <v>0.58333333333333337</v>
      </c>
      <c r="AB2438" s="359">
        <f t="shared" ref="AB2438" si="6615">DEGREES(ASIN(AA2438))</f>
        <v>35.685334712652057</v>
      </c>
      <c r="AC2438" s="360"/>
    </row>
    <row r="2439" spans="1:29" ht="17.25" customHeight="1" x14ac:dyDescent="0.25">
      <c r="A2439" s="345" t="str">
        <f t="shared" ref="A2439:A2495" si="6616">A2438</f>
        <v>MS 601</v>
      </c>
      <c r="B2439" s="661">
        <f t="shared" si="6527"/>
        <v>131</v>
      </c>
      <c r="C2439" s="661" t="str">
        <f t="shared" si="6528"/>
        <v>MS 601-131</v>
      </c>
      <c r="D2439" s="346">
        <f t="shared" si="6549"/>
        <v>42230</v>
      </c>
      <c r="E2439" s="347">
        <v>7161668.3657</v>
      </c>
      <c r="F2439" s="348">
        <v>665736.71609999996</v>
      </c>
      <c r="G2439" s="348">
        <v>890.952</v>
      </c>
      <c r="H2439" s="355">
        <f t="shared" ref="H2439:H2441" si="6617">SQRT((E2439-E2438)^2+(F2439-F2438)^2)*100</f>
        <v>2.5053941908329111</v>
      </c>
      <c r="I2439" s="356">
        <f t="shared" ref="I2439:I2441" si="6618">SQRT((E2439-$E$2430)^2+(F2439-$F$2430)^2)*100</f>
        <v>3.5864467389924077</v>
      </c>
      <c r="J2439" s="356">
        <f t="shared" ref="J2439:J2441" si="6619">(G2439-G2438)*100</f>
        <v>-0.99999999999909051</v>
      </c>
      <c r="K2439" s="356">
        <f t="shared" ref="K2439:K2441" si="6620">(G2439-$G$2430)*100</f>
        <v>-4.100000000005366</v>
      </c>
      <c r="L2439" s="356">
        <f t="shared" ref="L2439:L2441" si="6621">H2439/(D2439-D2438)</f>
        <v>0.357913455833273</v>
      </c>
      <c r="M2439" s="356">
        <f t="shared" ref="M2439:M2441" si="6622">ABS(J2439/(D2439-D2438))</f>
        <v>0.14285714285701293</v>
      </c>
      <c r="N2439" s="361" t="str">
        <f t="shared" ref="N2439:N2441" si="6623">IF(L2439&lt;=0.25,"OK",IF(AND(0.25&lt;L2439,L2439&lt;=1),"ATENÇÃO",IF(AND(1&lt;L2439,L2439&lt;=4),"ALERTA",IF(AND(4&lt;L2439,L2439&lt;=14),"INTERVENÇÃO","PARALISAÇÃO"))))</f>
        <v>ATENÇÃO</v>
      </c>
      <c r="O2439" s="361" t="str">
        <f t="shared" ref="O2439:O2441" si="6624">IF(M2439&lt;=0.25,"OK",IF(AND(0.25&lt;M2439,M2439&lt;=1),"ATENÇÃO",IF(AND(1&lt;M2439,M2439&lt;=4),"ALERTA",IF(AND(4&lt;M2439,M2439&lt;=14),"INTERVENÇÃO","PARALISAÇÃO"))))</f>
        <v>OK</v>
      </c>
      <c r="P2439" s="361" t="str">
        <f t="shared" ref="P2439:P2441" si="6625">IF(L2439&lt;=1,"COND. MIN.",IF(AND(1&lt;L2439, L2439&lt;=2),"ATENÇÃO",IF(AND(2&lt;L2439,L2439&lt;=5),"ALERTA","INTERVENÇÃO")))</f>
        <v>COND. MIN.</v>
      </c>
      <c r="Q2439" s="361" t="str">
        <f t="shared" si="6556"/>
        <v>COND. MIN.</v>
      </c>
      <c r="R2439" s="625"/>
      <c r="S2439" s="625"/>
      <c r="T2439" s="625"/>
      <c r="U2439" s="625"/>
      <c r="V2439" s="356">
        <f t="shared" si="6557"/>
        <v>-1.9500000402331352</v>
      </c>
      <c r="W2439" s="356">
        <f t="shared" si="6558"/>
        <v>-3.0100000090897083</v>
      </c>
      <c r="X2439" s="361" t="str">
        <f t="shared" ref="X2439:X2441" si="6626">IF(V2439&gt;0,"NORTE","SUL")</f>
        <v>SUL</v>
      </c>
      <c r="Y2439" s="361" t="str">
        <f t="shared" ref="Y2439:Y2441" si="6627">IF(W2439&gt;0,"LESTE","OESTE")</f>
        <v>OESTE</v>
      </c>
      <c r="Z2439" s="361" t="str">
        <f t="shared" ref="Z2439:Z2441" si="6628">IF(AND(X2439="SUL", Y2439="LESTE"),"SUDESTE", IF(AND(X2439="SUL", Y2439="OESTE"), "SUDOESTE", IF(AND(X2439="NORTE", Y2439="LESTE"), "NORDESTE", "NOROESTE")))</f>
        <v>SUDOESTE</v>
      </c>
      <c r="AA2439" s="358">
        <f t="shared" si="6562"/>
        <v>0.83844011142061281</v>
      </c>
      <c r="AB2439" s="359">
        <f t="shared" ref="AB2439:AB2441" si="6629">DEGREES(ASIN(AA2439))</f>
        <v>56.975763970566348</v>
      </c>
      <c r="AC2439" s="360"/>
    </row>
    <row r="2440" spans="1:29" ht="17.25" customHeight="1" x14ac:dyDescent="0.25">
      <c r="A2440" s="345" t="str">
        <f t="shared" si="6616"/>
        <v>MS 601</v>
      </c>
      <c r="B2440" s="661">
        <f t="shared" si="6527"/>
        <v>132</v>
      </c>
      <c r="C2440" s="661" t="str">
        <f t="shared" si="6528"/>
        <v>MS 601-132</v>
      </c>
      <c r="D2440" s="346">
        <f t="shared" si="6549"/>
        <v>42244</v>
      </c>
      <c r="E2440" s="347">
        <v>7161668.3766999999</v>
      </c>
      <c r="F2440" s="348">
        <v>665736.73540000001</v>
      </c>
      <c r="G2440" s="348">
        <v>890.95399999999995</v>
      </c>
      <c r="H2440" s="355">
        <f t="shared" si="6617"/>
        <v>2.2214634824167452</v>
      </c>
      <c r="I2440" s="356">
        <f t="shared" si="6618"/>
        <v>1.3743726164138814</v>
      </c>
      <c r="J2440" s="356">
        <f t="shared" si="6619"/>
        <v>0.19999999999527063</v>
      </c>
      <c r="K2440" s="356">
        <f t="shared" si="6620"/>
        <v>-3.9000000000100954</v>
      </c>
      <c r="L2440" s="356">
        <f t="shared" si="6621"/>
        <v>0.15867596302976752</v>
      </c>
      <c r="M2440" s="356">
        <f t="shared" si="6622"/>
        <v>1.4285714285376474E-2</v>
      </c>
      <c r="N2440" s="361" t="str">
        <f t="shared" si="6623"/>
        <v>OK</v>
      </c>
      <c r="O2440" s="361" t="str">
        <f t="shared" si="6624"/>
        <v>OK</v>
      </c>
      <c r="P2440" s="361" t="str">
        <f t="shared" si="6625"/>
        <v>COND. MIN.</v>
      </c>
      <c r="Q2440" s="361" t="str">
        <f t="shared" si="6556"/>
        <v>COND. MIN.</v>
      </c>
      <c r="R2440" s="625"/>
      <c r="S2440" s="625"/>
      <c r="T2440" s="625"/>
      <c r="U2440" s="625"/>
      <c r="V2440" s="356">
        <f t="shared" si="6557"/>
        <v>-0.8500000461935997</v>
      </c>
      <c r="W2440" s="356">
        <f t="shared" si="6558"/>
        <v>-1.0800000047311187</v>
      </c>
      <c r="X2440" s="361" t="str">
        <f t="shared" si="6626"/>
        <v>SUL</v>
      </c>
      <c r="Y2440" s="361" t="str">
        <f t="shared" si="6627"/>
        <v>OESTE</v>
      </c>
      <c r="Z2440" s="361" t="str">
        <f t="shared" si="6628"/>
        <v>SUDOESTE</v>
      </c>
      <c r="AA2440" s="358">
        <f t="shared" si="6562"/>
        <v>0.78832116788321172</v>
      </c>
      <c r="AB2440" s="359">
        <f t="shared" si="6629"/>
        <v>52.028897652295491</v>
      </c>
      <c r="AC2440" s="360"/>
    </row>
    <row r="2441" spans="1:29" ht="17.25" customHeight="1" x14ac:dyDescent="0.25">
      <c r="A2441" s="345" t="str">
        <f t="shared" si="6616"/>
        <v>MS 601</v>
      </c>
      <c r="B2441" s="661">
        <f t="shared" si="6527"/>
        <v>133</v>
      </c>
      <c r="C2441" s="661" t="str">
        <f t="shared" si="6528"/>
        <v>MS 601-133</v>
      </c>
      <c r="D2441" s="346">
        <f t="shared" si="6549"/>
        <v>42251</v>
      </c>
      <c r="E2441" s="347">
        <v>7161668.3788999999</v>
      </c>
      <c r="F2441" s="348">
        <v>665736.72970000003</v>
      </c>
      <c r="G2441" s="348">
        <v>890.94799999999998</v>
      </c>
      <c r="H2441" s="355">
        <f t="shared" si="6617"/>
        <v>0.61098281249226338</v>
      </c>
      <c r="I2441" s="356">
        <f t="shared" si="6618"/>
        <v>1.7661823429699246</v>
      </c>
      <c r="J2441" s="356">
        <f t="shared" si="6619"/>
        <v>-0.59999999999718057</v>
      </c>
      <c r="K2441" s="356">
        <f t="shared" si="6620"/>
        <v>-4.500000000007276</v>
      </c>
      <c r="L2441" s="356">
        <f t="shared" si="6621"/>
        <v>8.7283258927466204E-2</v>
      </c>
      <c r="M2441" s="356">
        <f t="shared" si="6622"/>
        <v>8.571428571388294E-2</v>
      </c>
      <c r="N2441" s="361" t="str">
        <f t="shared" si="6623"/>
        <v>OK</v>
      </c>
      <c r="O2441" s="361" t="str">
        <f t="shared" si="6624"/>
        <v>OK</v>
      </c>
      <c r="P2441" s="361" t="str">
        <f t="shared" si="6625"/>
        <v>COND. MIN.</v>
      </c>
      <c r="Q2441" s="361" t="str">
        <f t="shared" si="6556"/>
        <v>COND. MIN.</v>
      </c>
      <c r="R2441" s="625"/>
      <c r="S2441" s="625"/>
      <c r="T2441" s="625"/>
      <c r="U2441" s="625"/>
      <c r="V2441" s="356">
        <f t="shared" si="6557"/>
        <v>-0.6300000473856926</v>
      </c>
      <c r="W2441" s="356">
        <f t="shared" si="6558"/>
        <v>-1.6500000027008355</v>
      </c>
      <c r="X2441" s="361" t="str">
        <f t="shared" si="6626"/>
        <v>SUL</v>
      </c>
      <c r="Y2441" s="361" t="str">
        <f t="shared" si="6627"/>
        <v>OESTE</v>
      </c>
      <c r="Z2441" s="361" t="str">
        <f t="shared" si="6628"/>
        <v>SUDOESTE</v>
      </c>
      <c r="AA2441" s="358">
        <f t="shared" si="6562"/>
        <v>0.93220338983050843</v>
      </c>
      <c r="AB2441" s="359">
        <f t="shared" si="6629"/>
        <v>68.780930207378546</v>
      </c>
      <c r="AC2441" s="360"/>
    </row>
    <row r="2442" spans="1:29" ht="17.25" customHeight="1" x14ac:dyDescent="0.25">
      <c r="A2442" s="345" t="str">
        <f t="shared" si="6616"/>
        <v>MS 601</v>
      </c>
      <c r="B2442" s="661">
        <f t="shared" si="6527"/>
        <v>134</v>
      </c>
      <c r="C2442" s="661" t="str">
        <f t="shared" si="6528"/>
        <v>MS 601-134</v>
      </c>
      <c r="D2442" s="346">
        <f t="shared" si="6549"/>
        <v>42258</v>
      </c>
      <c r="E2442" s="347">
        <v>7161668.3619999997</v>
      </c>
      <c r="F2442" s="348">
        <v>665736.72519999999</v>
      </c>
      <c r="G2442" s="348">
        <v>890.947</v>
      </c>
      <c r="H2442" s="355">
        <f t="shared" ref="H2442" si="6630">SQRT((E2442-E2441)^2+(F2442-F2441)^2)*100</f>
        <v>1.7488853760093193</v>
      </c>
      <c r="I2442" s="356">
        <f t="shared" ref="I2442" si="6631">SQRT((E2442-$E$2430)^2+(F2442-$F$2430)^2)*100</f>
        <v>3.1292811192038612</v>
      </c>
      <c r="J2442" s="356">
        <f t="shared" ref="J2442" si="6632">(G2442-G2441)*100</f>
        <v>-9.9999999997635314E-2</v>
      </c>
      <c r="K2442" s="356">
        <f t="shared" ref="K2442" si="6633">(G2442-$G$2430)*100</f>
        <v>-4.6000000000049113</v>
      </c>
      <c r="L2442" s="356">
        <f t="shared" ref="L2442" si="6634">H2442/(D2442-D2441)</f>
        <v>0.24984076800133131</v>
      </c>
      <c r="M2442" s="356">
        <f t="shared" ref="M2442" si="6635">ABS(J2442/(D2442-D2441))</f>
        <v>1.4285714285376474E-2</v>
      </c>
      <c r="N2442" s="361" t="str">
        <f t="shared" ref="N2442" si="6636">IF(L2442&lt;=0.25,"OK",IF(AND(0.25&lt;L2442,L2442&lt;=1),"ATENÇÃO",IF(AND(1&lt;L2442,L2442&lt;=4),"ALERTA",IF(AND(4&lt;L2442,L2442&lt;=14),"INTERVENÇÃO","PARALISAÇÃO"))))</f>
        <v>OK</v>
      </c>
      <c r="O2442" s="361" t="str">
        <f t="shared" ref="O2442" si="6637">IF(M2442&lt;=0.25,"OK",IF(AND(0.25&lt;M2442,M2442&lt;=1),"ATENÇÃO",IF(AND(1&lt;M2442,M2442&lt;=4),"ALERTA",IF(AND(4&lt;M2442,M2442&lt;=14),"INTERVENÇÃO","PARALISAÇÃO"))))</f>
        <v>OK</v>
      </c>
      <c r="P2442" s="361" t="str">
        <f t="shared" ref="P2442" si="6638">IF(L2442&lt;=1,"COND. MIN.",IF(AND(1&lt;L2442, L2442&lt;=2),"ATENÇÃO",IF(AND(2&lt;L2442,L2442&lt;=5),"ALERTA","INTERVENÇÃO")))</f>
        <v>COND. MIN.</v>
      </c>
      <c r="Q2442" s="361" t="str">
        <f t="shared" si="6556"/>
        <v>COND. MIN.</v>
      </c>
      <c r="R2442" s="625"/>
      <c r="S2442" s="625"/>
      <c r="T2442" s="625"/>
      <c r="U2442" s="625"/>
      <c r="V2442" s="356">
        <f t="shared" si="6557"/>
        <v>-2.3200000636279583</v>
      </c>
      <c r="W2442" s="356">
        <f t="shared" si="6558"/>
        <v>-2.1000000066123903</v>
      </c>
      <c r="X2442" s="361" t="str">
        <f t="shared" ref="X2442" si="6639">IF(V2442&gt;0,"NORTE","SUL")</f>
        <v>SUL</v>
      </c>
      <c r="Y2442" s="361" t="str">
        <f t="shared" ref="Y2442" si="6640">IF(W2442&gt;0,"LESTE","OESTE")</f>
        <v>OESTE</v>
      </c>
      <c r="Z2442" s="361" t="str">
        <f t="shared" ref="Z2442" si="6641">IF(AND(X2442="SUL", Y2442="LESTE"),"SUDESTE", IF(AND(X2442="SUL", Y2442="OESTE"), "SUDOESTE", IF(AND(X2442="NORTE", Y2442="LESTE"), "NORDESTE", "NOROESTE")))</f>
        <v>SUDOESTE</v>
      </c>
      <c r="AA2442" s="358">
        <f t="shared" si="6562"/>
        <v>0.67092651757188504</v>
      </c>
      <c r="AB2442" s="359">
        <f t="shared" ref="AB2442" si="6642">DEGREES(ASIN(AA2442))</f>
        <v>42.138614203915132</v>
      </c>
      <c r="AC2442" s="360"/>
    </row>
    <row r="2443" spans="1:29" ht="17.25" customHeight="1" x14ac:dyDescent="0.25">
      <c r="A2443" s="345" t="str">
        <f t="shared" si="6616"/>
        <v>MS 601</v>
      </c>
      <c r="B2443" s="661">
        <f t="shared" si="6527"/>
        <v>135</v>
      </c>
      <c r="C2443" s="661" t="str">
        <f t="shared" si="6528"/>
        <v>MS 601-135</v>
      </c>
      <c r="D2443" s="346">
        <f t="shared" si="6549"/>
        <v>42265</v>
      </c>
      <c r="E2443" s="347">
        <v>7161668.3696999997</v>
      </c>
      <c r="F2443" s="348">
        <v>665736.72759999998</v>
      </c>
      <c r="G2443" s="348">
        <v>890.947</v>
      </c>
      <c r="H2443" s="355">
        <f t="shared" ref="H2443:H2444" si="6643">SQRT((E2443-E2442)^2+(F2443-F2442)^2)*100</f>
        <v>0.80653579800179376</v>
      </c>
      <c r="I2443" s="356">
        <f t="shared" ref="I2443:I2444" si="6644">SQRT((E2443-$E$2430)^2+(F2443-$F$2430)^2)*100</f>
        <v>2.4211774482015462</v>
      </c>
      <c r="J2443" s="356">
        <f t="shared" ref="J2443:J2444" si="6645">(G2443-G2442)*100</f>
        <v>0</v>
      </c>
      <c r="K2443" s="356">
        <f t="shared" ref="K2443:K2444" si="6646">(G2443-$G$2430)*100</f>
        <v>-4.6000000000049113</v>
      </c>
      <c r="L2443" s="356">
        <f t="shared" ref="L2443:L2444" si="6647">H2443/(D2443-D2442)</f>
        <v>0.11521939971454197</v>
      </c>
      <c r="M2443" s="356">
        <f t="shared" ref="M2443:M2444" si="6648">ABS(J2443/(D2443-D2442))</f>
        <v>0</v>
      </c>
      <c r="N2443" s="361" t="str">
        <f t="shared" ref="N2443:N2444" si="6649">IF(L2443&lt;=0.25,"OK",IF(AND(0.25&lt;L2443,L2443&lt;=1),"ATENÇÃO",IF(AND(1&lt;L2443,L2443&lt;=4),"ALERTA",IF(AND(4&lt;L2443,L2443&lt;=14),"INTERVENÇÃO","PARALISAÇÃO"))))</f>
        <v>OK</v>
      </c>
      <c r="O2443" s="361" t="str">
        <f t="shared" ref="O2443:O2444" si="6650">IF(M2443&lt;=0.25,"OK",IF(AND(0.25&lt;M2443,M2443&lt;=1),"ATENÇÃO",IF(AND(1&lt;M2443,M2443&lt;=4),"ALERTA",IF(AND(4&lt;M2443,M2443&lt;=14),"INTERVENÇÃO","PARALISAÇÃO"))))</f>
        <v>OK</v>
      </c>
      <c r="P2443" s="361" t="str">
        <f t="shared" ref="P2443:P2444" si="6651">IF(L2443&lt;=1,"COND. MIN.",IF(AND(1&lt;L2443, L2443&lt;=2),"ATENÇÃO",IF(AND(2&lt;L2443,L2443&lt;=5),"ALERTA","INTERVENÇÃO")))</f>
        <v>COND. MIN.</v>
      </c>
      <c r="Q2443" s="361" t="str">
        <f t="shared" si="6556"/>
        <v>COND. MIN.</v>
      </c>
      <c r="R2443" s="625"/>
      <c r="S2443" s="625"/>
      <c r="T2443" s="625"/>
      <c r="U2443" s="625"/>
      <c r="V2443" s="356">
        <f t="shared" si="6557"/>
        <v>-1.5500000678002834</v>
      </c>
      <c r="W2443" s="356">
        <f t="shared" si="6558"/>
        <v>-1.8600000068545341</v>
      </c>
      <c r="X2443" s="361" t="str">
        <f t="shared" ref="X2443:X2444" si="6652">IF(V2443&gt;0,"NORTE","SUL")</f>
        <v>SUL</v>
      </c>
      <c r="Y2443" s="361" t="str">
        <f t="shared" ref="Y2443:Y2444" si="6653">IF(W2443&gt;0,"LESTE","OESTE")</f>
        <v>OESTE</v>
      </c>
      <c r="Z2443" s="361" t="str">
        <f t="shared" ref="Z2443:Z2444" si="6654">IF(AND(X2443="SUL", Y2443="LESTE"),"SUDESTE", IF(AND(X2443="SUL", Y2443="OESTE"), "SUDOESTE", IF(AND(X2443="NORTE", Y2443="LESTE"), "NORDESTE", "NOROESTE")))</f>
        <v>SUDOESTE</v>
      </c>
      <c r="AA2443" s="358">
        <f t="shared" si="6562"/>
        <v>0.76859504132231415</v>
      </c>
      <c r="AB2443" s="359">
        <f t="shared" ref="AB2443:AB2444" si="6655">DEGREES(ASIN(AA2443))</f>
        <v>50.227891887387258</v>
      </c>
      <c r="AC2443" s="360"/>
    </row>
    <row r="2444" spans="1:29" ht="17.25" customHeight="1" x14ac:dyDescent="0.25">
      <c r="A2444" s="345" t="str">
        <f t="shared" si="6616"/>
        <v>MS 601</v>
      </c>
      <c r="B2444" s="661">
        <f t="shared" si="6527"/>
        <v>136</v>
      </c>
      <c r="C2444" s="661" t="str">
        <f t="shared" si="6528"/>
        <v>MS 601-136</v>
      </c>
      <c r="D2444" s="346">
        <f t="shared" si="6549"/>
        <v>42272</v>
      </c>
      <c r="E2444" s="347">
        <v>7161668.3733000001</v>
      </c>
      <c r="F2444" s="348">
        <v>665736.71360000002</v>
      </c>
      <c r="G2444" s="348">
        <v>890.94100000000003</v>
      </c>
      <c r="H2444" s="355">
        <f t="shared" si="6643"/>
        <v>1.445544886777099</v>
      </c>
      <c r="I2444" s="356">
        <f t="shared" si="6644"/>
        <v>3.4704034474519996</v>
      </c>
      <c r="J2444" s="356">
        <f t="shared" si="6645"/>
        <v>-0.59999999999718057</v>
      </c>
      <c r="K2444" s="356">
        <f t="shared" si="6646"/>
        <v>-5.2000000000020918</v>
      </c>
      <c r="L2444" s="356">
        <f t="shared" si="6647"/>
        <v>0.20650641239672843</v>
      </c>
      <c r="M2444" s="356">
        <f t="shared" si="6648"/>
        <v>8.571428571388294E-2</v>
      </c>
      <c r="N2444" s="361" t="str">
        <f t="shared" si="6649"/>
        <v>OK</v>
      </c>
      <c r="O2444" s="361" t="str">
        <f t="shared" si="6650"/>
        <v>OK</v>
      </c>
      <c r="P2444" s="361" t="str">
        <f t="shared" si="6651"/>
        <v>COND. MIN.</v>
      </c>
      <c r="Q2444" s="361" t="str">
        <f t="shared" si="6556"/>
        <v>COND. MIN.</v>
      </c>
      <c r="R2444" s="625"/>
      <c r="S2444" s="625"/>
      <c r="T2444" s="625"/>
      <c r="U2444" s="625"/>
      <c r="V2444" s="356">
        <f t="shared" si="6557"/>
        <v>-1.1900000274181366</v>
      </c>
      <c r="W2444" s="356">
        <f t="shared" si="6558"/>
        <v>-3.2600000035017729</v>
      </c>
      <c r="X2444" s="361" t="str">
        <f t="shared" si="6652"/>
        <v>SUL</v>
      </c>
      <c r="Y2444" s="361" t="str">
        <f t="shared" si="6653"/>
        <v>OESTE</v>
      </c>
      <c r="Z2444" s="361" t="str">
        <f t="shared" si="6654"/>
        <v>SUDOESTE</v>
      </c>
      <c r="AA2444" s="358">
        <f t="shared" si="6562"/>
        <v>0.93948126801152732</v>
      </c>
      <c r="AB2444" s="359">
        <f t="shared" si="6655"/>
        <v>69.964623837422749</v>
      </c>
      <c r="AC2444" s="360"/>
    </row>
    <row r="2445" spans="1:29" ht="17.25" customHeight="1" x14ac:dyDescent="0.25">
      <c r="A2445" s="345" t="str">
        <f t="shared" si="6616"/>
        <v>MS 601</v>
      </c>
      <c r="B2445" s="661">
        <f t="shared" si="6527"/>
        <v>137</v>
      </c>
      <c r="C2445" s="661" t="str">
        <f t="shared" si="6528"/>
        <v>MS 601-137</v>
      </c>
      <c r="D2445" s="346">
        <f t="shared" si="6549"/>
        <v>42279</v>
      </c>
      <c r="E2445" s="347">
        <v>7161668.3786000004</v>
      </c>
      <c r="F2445" s="348">
        <v>665736.73239999998</v>
      </c>
      <c r="G2445" s="348">
        <v>890.93600000000004</v>
      </c>
      <c r="H2445" s="355">
        <f t="shared" ref="H2445:H2447" si="6656">SQRT((E2445-E2444)^2+(F2445-F2444)^2)*100</f>
        <v>1.9532792986223901</v>
      </c>
      <c r="I2445" s="356">
        <f t="shared" ref="I2445:I2447" si="6657">SQRT((E2445-$E$2430)^2+(F2445-$F$2430)^2)*100</f>
        <v>1.5297058591554327</v>
      </c>
      <c r="J2445" s="356">
        <f t="shared" ref="J2445:J2447" si="6658">(G2445-G2444)*100</f>
        <v>-0.49999999999954525</v>
      </c>
      <c r="K2445" s="356">
        <f t="shared" ref="K2445:K2447" si="6659">(G2445-$G$2430)*100</f>
        <v>-5.7000000000016371</v>
      </c>
      <c r="L2445" s="356">
        <f t="shared" ref="L2445:L2447" si="6660">H2445/(D2445-D2444)</f>
        <v>0.2790398998031986</v>
      </c>
      <c r="M2445" s="356">
        <f t="shared" ref="M2445:M2447" si="6661">ABS(J2445/(D2445-D2444))</f>
        <v>7.1428571428506463E-2</v>
      </c>
      <c r="N2445" s="361" t="str">
        <f t="shared" ref="N2445:N2447" si="6662">IF(L2445&lt;=0.25,"OK",IF(AND(0.25&lt;L2445,L2445&lt;=1),"ATENÇÃO",IF(AND(1&lt;L2445,L2445&lt;=4),"ALERTA",IF(AND(4&lt;L2445,L2445&lt;=14),"INTERVENÇÃO","PARALISAÇÃO"))))</f>
        <v>ATENÇÃO</v>
      </c>
      <c r="O2445" s="361" t="str">
        <f t="shared" ref="O2445:O2447" si="6663">IF(M2445&lt;=0.25,"OK",IF(AND(0.25&lt;M2445,M2445&lt;=1),"ATENÇÃO",IF(AND(1&lt;M2445,M2445&lt;=4),"ALERTA",IF(AND(4&lt;M2445,M2445&lt;=14),"INTERVENÇÃO","PARALISAÇÃO"))))</f>
        <v>OK</v>
      </c>
      <c r="P2445" s="361" t="str">
        <f t="shared" ref="P2445:P2447" si="6664">IF(L2445&lt;=1,"COND. MIN.",IF(AND(1&lt;L2445, L2445&lt;=2),"ATENÇÃO",IF(AND(2&lt;L2445,L2445&lt;=5),"ALERTA","INTERVENÇÃO")))</f>
        <v>COND. MIN.</v>
      </c>
      <c r="Q2445" s="361" t="str">
        <f t="shared" si="6556"/>
        <v>COND. MIN.</v>
      </c>
      <c r="R2445" s="625"/>
      <c r="S2445" s="625"/>
      <c r="T2445" s="625"/>
      <c r="U2445" s="625"/>
      <c r="V2445" s="356">
        <f t="shared" si="6557"/>
        <v>-0.65999999642372131</v>
      </c>
      <c r="W2445" s="356">
        <f t="shared" si="6558"/>
        <v>-1.3800000073388219</v>
      </c>
      <c r="X2445" s="361" t="str">
        <f t="shared" ref="X2445:X2447" si="6665">IF(V2445&gt;0,"NORTE","SUL")</f>
        <v>SUL</v>
      </c>
      <c r="Y2445" s="361" t="str">
        <f t="shared" ref="Y2445:Y2447" si="6666">IF(W2445&gt;0,"LESTE","OESTE")</f>
        <v>OESTE</v>
      </c>
      <c r="Z2445" s="361" t="str">
        <f t="shared" ref="Z2445:Z2447" si="6667">IF(AND(X2445="SUL", Y2445="LESTE"),"SUDESTE", IF(AND(X2445="SUL", Y2445="OESTE"), "SUDOESTE", IF(AND(X2445="NORTE", Y2445="LESTE"), "NORDESTE", "NOROESTE")))</f>
        <v>SUDOESTE</v>
      </c>
      <c r="AA2445" s="358">
        <f t="shared" si="6562"/>
        <v>0.90196078431372539</v>
      </c>
      <c r="AB2445" s="359">
        <f t="shared" ref="AB2445:AB2447" si="6668">DEGREES(ASIN(AA2445))</f>
        <v>64.417012629516208</v>
      </c>
      <c r="AC2445" s="360"/>
    </row>
    <row r="2446" spans="1:29" ht="17.25" customHeight="1" x14ac:dyDescent="0.25">
      <c r="A2446" s="345" t="str">
        <f t="shared" si="6616"/>
        <v>MS 601</v>
      </c>
      <c r="B2446" s="661">
        <f t="shared" si="6527"/>
        <v>138</v>
      </c>
      <c r="C2446" s="661" t="str">
        <f t="shared" si="6528"/>
        <v>MS 601-138</v>
      </c>
      <c r="D2446" s="346">
        <f t="shared" si="6549"/>
        <v>42286</v>
      </c>
      <c r="E2446" s="347">
        <v>7161668.3624999998</v>
      </c>
      <c r="F2446" s="348">
        <v>665736.72900000005</v>
      </c>
      <c r="G2446" s="348">
        <v>890.93600000000004</v>
      </c>
      <c r="H2446" s="355">
        <f t="shared" si="6656"/>
        <v>1.6455090960418959</v>
      </c>
      <c r="I2446" s="356">
        <f t="shared" si="6657"/>
        <v>2.8480344542100537</v>
      </c>
      <c r="J2446" s="356">
        <f t="shared" si="6658"/>
        <v>0</v>
      </c>
      <c r="K2446" s="356">
        <f t="shared" si="6659"/>
        <v>-5.7000000000016371</v>
      </c>
      <c r="L2446" s="356">
        <f t="shared" si="6660"/>
        <v>0.23507272800598514</v>
      </c>
      <c r="M2446" s="356">
        <f t="shared" si="6661"/>
        <v>0</v>
      </c>
      <c r="N2446" s="361" t="str">
        <f t="shared" si="6662"/>
        <v>OK</v>
      </c>
      <c r="O2446" s="361" t="str">
        <f t="shared" si="6663"/>
        <v>OK</v>
      </c>
      <c r="P2446" s="361" t="str">
        <f t="shared" si="6664"/>
        <v>COND. MIN.</v>
      </c>
      <c r="Q2446" s="361" t="str">
        <f t="shared" si="6556"/>
        <v>COND. MIN.</v>
      </c>
      <c r="R2446" s="625"/>
      <c r="S2446" s="625"/>
      <c r="T2446" s="625"/>
      <c r="U2446" s="625"/>
      <c r="V2446" s="356">
        <f t="shared" si="6557"/>
        <v>-2.2700000554323196</v>
      </c>
      <c r="W2446" s="356">
        <f t="shared" si="6558"/>
        <v>-1.720000000204891</v>
      </c>
      <c r="X2446" s="361" t="str">
        <f t="shared" si="6665"/>
        <v>SUL</v>
      </c>
      <c r="Y2446" s="361" t="str">
        <f t="shared" si="6666"/>
        <v>OESTE</v>
      </c>
      <c r="Z2446" s="361" t="str">
        <f t="shared" si="6667"/>
        <v>SUDOESTE</v>
      </c>
      <c r="AA2446" s="358">
        <f t="shared" si="6562"/>
        <v>0.60350877192982455</v>
      </c>
      <c r="AB2446" s="359">
        <f t="shared" si="6668"/>
        <v>37.121610419214811</v>
      </c>
      <c r="AC2446" s="360"/>
    </row>
    <row r="2447" spans="1:29" ht="17.25" customHeight="1" x14ac:dyDescent="0.25">
      <c r="A2447" s="345" t="str">
        <f t="shared" si="6616"/>
        <v>MS 601</v>
      </c>
      <c r="B2447" s="661">
        <f t="shared" si="6527"/>
        <v>139</v>
      </c>
      <c r="C2447" s="661" t="str">
        <f t="shared" si="6528"/>
        <v>MS 601-139</v>
      </c>
      <c r="D2447" s="346">
        <f t="shared" si="6549"/>
        <v>42300</v>
      </c>
      <c r="E2447" s="347">
        <v>7161668.3688000003</v>
      </c>
      <c r="F2447" s="348">
        <v>665736.72250000003</v>
      </c>
      <c r="G2447" s="348">
        <v>890.93</v>
      </c>
      <c r="H2447" s="355">
        <f t="shared" si="6656"/>
        <v>0.90520719286047524</v>
      </c>
      <c r="I2447" s="356">
        <f t="shared" si="6657"/>
        <v>2.8820999350736627</v>
      </c>
      <c r="J2447" s="356">
        <f t="shared" si="6658"/>
        <v>-0.60000000000854925</v>
      </c>
      <c r="K2447" s="356">
        <f t="shared" si="6659"/>
        <v>-6.3000000000101863</v>
      </c>
      <c r="L2447" s="356">
        <f t="shared" si="6660"/>
        <v>6.4657656632891095E-2</v>
      </c>
      <c r="M2447" s="356">
        <f t="shared" si="6661"/>
        <v>4.2857142857753515E-2</v>
      </c>
      <c r="N2447" s="361" t="str">
        <f t="shared" si="6662"/>
        <v>OK</v>
      </c>
      <c r="O2447" s="361" t="str">
        <f t="shared" si="6663"/>
        <v>OK</v>
      </c>
      <c r="P2447" s="361" t="str">
        <f t="shared" si="6664"/>
        <v>COND. MIN.</v>
      </c>
      <c r="Q2447" s="361" t="str">
        <f t="shared" si="6556"/>
        <v>COND. MIN.</v>
      </c>
      <c r="R2447" s="625"/>
      <c r="S2447" s="625"/>
      <c r="T2447" s="625"/>
      <c r="U2447" s="625"/>
      <c r="V2447" s="356">
        <f t="shared" si="6557"/>
        <v>-1.640000008046627</v>
      </c>
      <c r="W2447" s="356">
        <f t="shared" si="6558"/>
        <v>-2.3700000019744039</v>
      </c>
      <c r="X2447" s="361" t="str">
        <f t="shared" si="6665"/>
        <v>SUL</v>
      </c>
      <c r="Y2447" s="361" t="str">
        <f t="shared" si="6666"/>
        <v>OESTE</v>
      </c>
      <c r="Z2447" s="361" t="str">
        <f t="shared" si="6667"/>
        <v>SUDOESTE</v>
      </c>
      <c r="AA2447" s="358">
        <f t="shared" si="6562"/>
        <v>0.82291666666666674</v>
      </c>
      <c r="AB2447" s="359">
        <f t="shared" si="6668"/>
        <v>55.377838160268183</v>
      </c>
      <c r="AC2447" s="360"/>
    </row>
    <row r="2448" spans="1:29" ht="17.25" customHeight="1" x14ac:dyDescent="0.25">
      <c r="A2448" s="345" t="str">
        <f t="shared" si="6616"/>
        <v>MS 601</v>
      </c>
      <c r="B2448" s="661">
        <f t="shared" si="6527"/>
        <v>140</v>
      </c>
      <c r="C2448" s="661" t="str">
        <f t="shared" si="6528"/>
        <v>MS 601-140</v>
      </c>
      <c r="D2448" s="346">
        <f t="shared" si="6549"/>
        <v>42314</v>
      </c>
      <c r="E2448" s="347">
        <v>7161668.3690999998</v>
      </c>
      <c r="F2448" s="348">
        <v>665736.71580000001</v>
      </c>
      <c r="G2448" s="348">
        <v>890.91600000000005</v>
      </c>
      <c r="H2448" s="355">
        <f t="shared" ref="H2448" si="6669">SQRT((E2448-E2447)^2+(F2448-F2447)^2)*100</f>
        <v>0.6706713059214352</v>
      </c>
      <c r="I2448" s="356">
        <f t="shared" ref="I2448" si="6670">SQRT((E2448-$E$2430)^2+(F2448-$F$2430)^2)*100</f>
        <v>3.4400145666183444</v>
      </c>
      <c r="J2448" s="356">
        <f t="shared" ref="J2448" si="6671">(G2448-G2447)*100</f>
        <v>-1.3999999999896318</v>
      </c>
      <c r="K2448" s="356">
        <f t="shared" ref="K2448" si="6672">(G2448-$G$2430)*100</f>
        <v>-7.6999999999998181</v>
      </c>
      <c r="L2448" s="356">
        <f t="shared" ref="L2448" si="6673">H2448/(D2448-D2447)</f>
        <v>4.7905093280102513E-2</v>
      </c>
      <c r="M2448" s="356">
        <f t="shared" ref="M2448" si="6674">ABS(J2448/(D2448-D2447))</f>
        <v>9.9999999999259417E-2</v>
      </c>
      <c r="N2448" s="361" t="str">
        <f t="shared" ref="N2448" si="6675">IF(L2448&lt;=0.25,"OK",IF(AND(0.25&lt;L2448,L2448&lt;=1),"ATENÇÃO",IF(AND(1&lt;L2448,L2448&lt;=4),"ALERTA",IF(AND(4&lt;L2448,L2448&lt;=14),"INTERVENÇÃO","PARALISAÇÃO"))))</f>
        <v>OK</v>
      </c>
      <c r="O2448" s="361" t="str">
        <f t="shared" ref="O2448" si="6676">IF(M2448&lt;=0.25,"OK",IF(AND(0.25&lt;M2448,M2448&lt;=1),"ATENÇÃO",IF(AND(1&lt;M2448,M2448&lt;=4),"ALERTA",IF(AND(4&lt;M2448,M2448&lt;=14),"INTERVENÇÃO","PARALISAÇÃO"))))</f>
        <v>OK</v>
      </c>
      <c r="P2448" s="361" t="str">
        <f t="shared" ref="P2448" si="6677">IF(L2448&lt;=1,"COND. MIN.",IF(AND(1&lt;L2448, L2448&lt;=2),"ATENÇÃO",IF(AND(2&lt;L2448,L2448&lt;=5),"ALERTA","INTERVENÇÃO")))</f>
        <v>COND. MIN.</v>
      </c>
      <c r="Q2448" s="361" t="str">
        <f t="shared" si="6556"/>
        <v>COND. MIN.</v>
      </c>
      <c r="R2448" s="625"/>
      <c r="S2448" s="625"/>
      <c r="T2448" s="625"/>
      <c r="U2448" s="625"/>
      <c r="V2448" s="356">
        <f t="shared" si="6557"/>
        <v>-1.6100000590085983</v>
      </c>
      <c r="W2448" s="356">
        <f t="shared" si="6558"/>
        <v>-3.0400000046938658</v>
      </c>
      <c r="X2448" s="361" t="str">
        <f t="shared" ref="X2448" si="6678">IF(V2448&gt;0,"NORTE","SUL")</f>
        <v>SUL</v>
      </c>
      <c r="Y2448" s="361" t="str">
        <f t="shared" ref="Y2448" si="6679">IF(W2448&gt;0,"LESTE","OESTE")</f>
        <v>OESTE</v>
      </c>
      <c r="Z2448" s="361" t="str">
        <f t="shared" ref="Z2448" si="6680">IF(AND(X2448="SUL", Y2448="LESTE"),"SUDESTE", IF(AND(X2448="SUL", Y2448="OESTE"), "SUDOESTE", IF(AND(X2448="NORTE", Y2448="LESTE"), "NORDESTE", "NOROESTE")))</f>
        <v>SUDOESTE</v>
      </c>
      <c r="AA2448" s="358">
        <f t="shared" si="6562"/>
        <v>0.88372093023255816</v>
      </c>
      <c r="AB2448" s="359">
        <f t="shared" ref="AB2448" si="6681">DEGREES(ASIN(AA2448))</f>
        <v>62.094527208926571</v>
      </c>
      <c r="AC2448" s="360"/>
    </row>
    <row r="2449" spans="1:29" ht="17.25" customHeight="1" x14ac:dyDescent="0.25">
      <c r="A2449" s="345" t="str">
        <f t="shared" si="6616"/>
        <v>MS 601</v>
      </c>
      <c r="B2449" s="661"/>
      <c r="C2449" s="661"/>
      <c r="D2449" s="346">
        <f t="shared" si="6549"/>
        <v>42321</v>
      </c>
      <c r="E2449" s="347">
        <v>7161668.3739</v>
      </c>
      <c r="F2449" s="348">
        <v>665736.71400000004</v>
      </c>
      <c r="G2449" s="348">
        <v>890.91300000000001</v>
      </c>
      <c r="H2449" s="355">
        <f t="shared" ref="H2449:H2451" si="6682">SQRT((E2449-E2448)^2+(F2449-F2448)^2)*100</f>
        <v>0.51264024498054128</v>
      </c>
      <c r="I2449" s="356">
        <f t="shared" ref="I2449:I2451" si="6683">SQRT((E2449-$E$2430)^2+(F2449-$F$2430)^2)*100</f>
        <v>3.4125210757078515</v>
      </c>
      <c r="J2449" s="356">
        <f t="shared" ref="J2449:J2451" si="6684">(G2449-G2448)*100</f>
        <v>-0.30000000000427463</v>
      </c>
      <c r="K2449" s="356">
        <f t="shared" ref="K2449:K2451" si="6685">(G2449-$G$2430)*100</f>
        <v>-8.0000000000040927</v>
      </c>
      <c r="L2449" s="356">
        <f t="shared" ref="L2449:L2451" si="6686">H2449/(D2449-D2448)</f>
        <v>7.3234320711505901E-2</v>
      </c>
      <c r="M2449" s="356">
        <f t="shared" ref="M2449:M2451" si="6687">ABS(J2449/(D2449-D2448))</f>
        <v>4.2857142857753515E-2</v>
      </c>
      <c r="N2449" s="361" t="str">
        <f t="shared" ref="N2449:N2451" si="6688">IF(L2449&lt;=0.25,"OK",IF(AND(0.25&lt;L2449,L2449&lt;=1),"ATENÇÃO",IF(AND(1&lt;L2449,L2449&lt;=4),"ALERTA",IF(AND(4&lt;L2449,L2449&lt;=14),"INTERVENÇÃO","PARALISAÇÃO"))))</f>
        <v>OK</v>
      </c>
      <c r="O2449" s="361" t="str">
        <f t="shared" ref="O2449:O2451" si="6689">IF(M2449&lt;=0.25,"OK",IF(AND(0.25&lt;M2449,M2449&lt;=1),"ATENÇÃO",IF(AND(1&lt;M2449,M2449&lt;=4),"ALERTA",IF(AND(4&lt;M2449,M2449&lt;=14),"INTERVENÇÃO","PARALISAÇÃO"))))</f>
        <v>OK</v>
      </c>
      <c r="P2449" s="361" t="str">
        <f t="shared" ref="P2449:P2451" si="6690">IF(L2449&lt;=1,"COND. MIN.",IF(AND(1&lt;L2449, L2449&lt;=2),"ATENÇÃO",IF(AND(2&lt;L2449,L2449&lt;=5),"ALERTA","INTERVENÇÃO")))</f>
        <v>COND. MIN.</v>
      </c>
      <c r="Q2449" s="361" t="str">
        <f t="shared" si="6556"/>
        <v>COND. MIN.</v>
      </c>
      <c r="R2449" s="625"/>
      <c r="S2449" s="625"/>
      <c r="T2449" s="625"/>
      <c r="U2449" s="625"/>
      <c r="V2449" s="356">
        <f t="shared" si="6557"/>
        <v>-1.1300000362098217</v>
      </c>
      <c r="W2449" s="356">
        <f t="shared" si="6558"/>
        <v>-3.2200000016018748</v>
      </c>
      <c r="X2449" s="361" t="str">
        <f t="shared" ref="X2449:X2451" si="6691">IF(V2449&gt;0,"NORTE","SUL")</f>
        <v>SUL</v>
      </c>
      <c r="Y2449" s="361" t="str">
        <f t="shared" ref="Y2449:Y2451" si="6692">IF(W2449&gt;0,"LESTE","OESTE")</f>
        <v>OESTE</v>
      </c>
      <c r="Z2449" s="361" t="str">
        <f t="shared" ref="Z2449:Z2451" si="6693">IF(AND(X2449="SUL", Y2449="LESTE"),"SUDESTE", IF(AND(X2449="SUL", Y2449="OESTE"), "SUDOESTE", IF(AND(X2449="NORTE", Y2449="LESTE"), "NORDESTE", "NOROESTE")))</f>
        <v>SUDOESTE</v>
      </c>
      <c r="AA2449" s="358">
        <f t="shared" si="6562"/>
        <v>0.94428152492668627</v>
      </c>
      <c r="AB2449" s="359">
        <f t="shared" ref="AB2449:AB2451" si="6694">DEGREES(ASIN(AA2449))</f>
        <v>70.783482704126982</v>
      </c>
      <c r="AC2449" s="360"/>
    </row>
    <row r="2450" spans="1:29" ht="17.25" customHeight="1" x14ac:dyDescent="0.25">
      <c r="A2450" s="345" t="str">
        <f t="shared" si="6616"/>
        <v>MS 601</v>
      </c>
      <c r="B2450" s="661"/>
      <c r="C2450" s="661"/>
      <c r="D2450" s="346">
        <f t="shared" si="6549"/>
        <v>42328</v>
      </c>
      <c r="E2450" s="347">
        <v>7161668.3684</v>
      </c>
      <c r="F2450" s="348">
        <v>665736.70400000003</v>
      </c>
      <c r="G2450" s="348">
        <v>890.91200000000003</v>
      </c>
      <c r="H2450" s="355">
        <f t="shared" si="6682"/>
        <v>1.1412712204311426</v>
      </c>
      <c r="I2450" s="356">
        <f t="shared" si="6683"/>
        <v>4.542114059887929</v>
      </c>
      <c r="J2450" s="356">
        <f t="shared" si="6684"/>
        <v>-9.9999999997635314E-2</v>
      </c>
      <c r="K2450" s="356">
        <f t="shared" si="6685"/>
        <v>-8.100000000001728</v>
      </c>
      <c r="L2450" s="356">
        <f t="shared" si="6686"/>
        <v>0.16303874577587751</v>
      </c>
      <c r="M2450" s="356">
        <f t="shared" si="6687"/>
        <v>1.4285714285376474E-2</v>
      </c>
      <c r="N2450" s="361" t="str">
        <f t="shared" si="6688"/>
        <v>OK</v>
      </c>
      <c r="O2450" s="361" t="str">
        <f t="shared" si="6689"/>
        <v>OK</v>
      </c>
      <c r="P2450" s="361" t="str">
        <f t="shared" si="6690"/>
        <v>COND. MIN.</v>
      </c>
      <c r="Q2450" s="361" t="str">
        <f t="shared" si="6556"/>
        <v>COND. MIN.</v>
      </c>
      <c r="R2450" s="625"/>
      <c r="S2450" s="625"/>
      <c r="T2450" s="625"/>
      <c r="U2450" s="625"/>
      <c r="V2450" s="356">
        <f t="shared" si="6557"/>
        <v>-1.6800000332295895</v>
      </c>
      <c r="W2450" s="356">
        <f t="shared" si="6558"/>
        <v>-4.2200000025331974</v>
      </c>
      <c r="X2450" s="361" t="str">
        <f t="shared" si="6691"/>
        <v>SUL</v>
      </c>
      <c r="Y2450" s="361" t="str">
        <f t="shared" si="6692"/>
        <v>OESTE</v>
      </c>
      <c r="Z2450" s="361" t="str">
        <f t="shared" si="6693"/>
        <v>SUDOESTE</v>
      </c>
      <c r="AA2450" s="358">
        <f t="shared" si="6562"/>
        <v>0.92951541850220254</v>
      </c>
      <c r="AB2450" s="359">
        <f t="shared" si="6694"/>
        <v>68.359403174526236</v>
      </c>
      <c r="AC2450" s="360"/>
    </row>
    <row r="2451" spans="1:29" ht="17.25" customHeight="1" x14ac:dyDescent="0.25">
      <c r="A2451" s="345" t="str">
        <f t="shared" si="6616"/>
        <v>MS 601</v>
      </c>
      <c r="B2451" s="661"/>
      <c r="C2451" s="661"/>
      <c r="D2451" s="346">
        <f t="shared" si="6549"/>
        <v>42335</v>
      </c>
      <c r="E2451" s="347">
        <v>7161668.3581999997</v>
      </c>
      <c r="F2451" s="348">
        <v>665736.7169</v>
      </c>
      <c r="G2451" s="348">
        <v>890.90700000000004</v>
      </c>
      <c r="H2451" s="355">
        <f t="shared" si="6682"/>
        <v>1.6445364295057889</v>
      </c>
      <c r="I2451" s="356">
        <f t="shared" si="6683"/>
        <v>3.9843318648413764</v>
      </c>
      <c r="J2451" s="356">
        <f t="shared" si="6684"/>
        <v>-0.49999999999954525</v>
      </c>
      <c r="K2451" s="356">
        <f t="shared" si="6685"/>
        <v>-8.6000000000012733</v>
      </c>
      <c r="L2451" s="356">
        <f t="shared" si="6686"/>
        <v>0.23493377564368415</v>
      </c>
      <c r="M2451" s="356">
        <f t="shared" si="6687"/>
        <v>7.1428571428506463E-2</v>
      </c>
      <c r="N2451" s="361" t="str">
        <f t="shared" si="6688"/>
        <v>OK</v>
      </c>
      <c r="O2451" s="361" t="str">
        <f t="shared" si="6689"/>
        <v>OK</v>
      </c>
      <c r="P2451" s="361" t="str">
        <f t="shared" si="6690"/>
        <v>COND. MIN.</v>
      </c>
      <c r="Q2451" s="361" t="str">
        <f t="shared" si="6556"/>
        <v>COND. MIN.</v>
      </c>
      <c r="R2451" s="625"/>
      <c r="S2451" s="625"/>
      <c r="T2451" s="625"/>
      <c r="U2451" s="625"/>
      <c r="V2451" s="356">
        <f t="shared" si="6557"/>
        <v>-2.7000000700354576</v>
      </c>
      <c r="W2451" s="356">
        <f t="shared" si="6558"/>
        <v>-2.9300000052899122</v>
      </c>
      <c r="X2451" s="361" t="str">
        <f t="shared" si="6691"/>
        <v>SUL</v>
      </c>
      <c r="Y2451" s="361" t="str">
        <f t="shared" si="6692"/>
        <v>OESTE</v>
      </c>
      <c r="Z2451" s="361" t="str">
        <f t="shared" si="6693"/>
        <v>SUDOESTE</v>
      </c>
      <c r="AA2451" s="358">
        <f t="shared" si="6562"/>
        <v>0.73618090452261309</v>
      </c>
      <c r="AB2451" s="359">
        <f t="shared" si="6694"/>
        <v>47.407095401608892</v>
      </c>
      <c r="AC2451" s="360"/>
    </row>
    <row r="2452" spans="1:29" ht="17.25" customHeight="1" x14ac:dyDescent="0.25">
      <c r="A2452" s="345" t="str">
        <f t="shared" si="6616"/>
        <v>MS 601</v>
      </c>
      <c r="B2452" s="661"/>
      <c r="C2452" s="661"/>
      <c r="D2452" s="346">
        <f t="shared" si="6549"/>
        <v>42342</v>
      </c>
      <c r="E2452" s="347">
        <v>7161668.3574999999</v>
      </c>
      <c r="F2452" s="348">
        <v>665736.72019999998</v>
      </c>
      <c r="G2452" s="348">
        <v>890.904</v>
      </c>
      <c r="H2452" s="355">
        <f t="shared" ref="H2452" si="6695">SQRT((E2452-E2451)^2+(F2452-F2451)^2)*100</f>
        <v>0.33734254877018915</v>
      </c>
      <c r="I2452" s="356">
        <f t="shared" ref="I2452" si="6696">SQRT((E2452-$E$2430)^2+(F2452-$F$2430)^2)*100</f>
        <v>3.799065711722633</v>
      </c>
      <c r="J2452" s="356">
        <f t="shared" ref="J2452" si="6697">(G2452-G2451)*100</f>
        <v>-0.30000000000427463</v>
      </c>
      <c r="K2452" s="356">
        <f t="shared" ref="K2452" si="6698">(G2452-$G$2430)*100</f>
        <v>-8.9000000000055479</v>
      </c>
      <c r="L2452" s="356">
        <f t="shared" ref="L2452" si="6699">H2452/(D2452-D2451)</f>
        <v>4.8191792681455591E-2</v>
      </c>
      <c r="M2452" s="356">
        <f t="shared" ref="M2452" si="6700">ABS(J2452/(D2452-D2451))</f>
        <v>4.2857142857753515E-2</v>
      </c>
      <c r="N2452" s="361" t="str">
        <f t="shared" ref="N2452" si="6701">IF(L2452&lt;=0.25,"OK",IF(AND(0.25&lt;L2452,L2452&lt;=1),"ATENÇÃO",IF(AND(1&lt;L2452,L2452&lt;=4),"ALERTA",IF(AND(4&lt;L2452,L2452&lt;=14),"INTERVENÇÃO","PARALISAÇÃO"))))</f>
        <v>OK</v>
      </c>
      <c r="O2452" s="361" t="str">
        <f t="shared" ref="O2452" si="6702">IF(M2452&lt;=0.25,"OK",IF(AND(0.25&lt;M2452,M2452&lt;=1),"ATENÇÃO",IF(AND(1&lt;M2452,M2452&lt;=4),"ALERTA",IF(AND(4&lt;M2452,M2452&lt;=14),"INTERVENÇÃO","PARALISAÇÃO"))))</f>
        <v>OK</v>
      </c>
      <c r="P2452" s="361" t="str">
        <f t="shared" ref="P2452" si="6703">IF(L2452&lt;=1,"COND. MIN.",IF(AND(1&lt;L2452, L2452&lt;=2),"ATENÇÃO",IF(AND(2&lt;L2452,L2452&lt;=5),"ALERTA","INTERVENÇÃO")))</f>
        <v>COND. MIN.</v>
      </c>
      <c r="Q2452" s="361" t="str">
        <f t="shared" si="6556"/>
        <v>COND. MIN.</v>
      </c>
      <c r="R2452" s="625"/>
      <c r="S2452" s="625"/>
      <c r="T2452" s="625"/>
      <c r="U2452" s="625"/>
      <c r="V2452" s="356">
        <f t="shared" si="6557"/>
        <v>-2.7700000442564487</v>
      </c>
      <c r="W2452" s="356">
        <f t="shared" si="6558"/>
        <v>-2.6000000070780516</v>
      </c>
      <c r="X2452" s="361" t="str">
        <f t="shared" ref="X2452" si="6704">IF(V2452&gt;0,"NORTE","SUL")</f>
        <v>SUL</v>
      </c>
      <c r="Y2452" s="361" t="str">
        <f t="shared" ref="Y2452" si="6705">IF(W2452&gt;0,"LESTE","OESTE")</f>
        <v>OESTE</v>
      </c>
      <c r="Z2452" s="361" t="str">
        <f t="shared" ref="Z2452" si="6706">IF(AND(X2452="SUL", Y2452="LESTE"),"SUDESTE", IF(AND(X2452="SUL", Y2452="OESTE"), "SUDOESTE", IF(AND(X2452="NORTE", Y2452="LESTE"), "NORDESTE", "NOROESTE")))</f>
        <v>SUDOESTE</v>
      </c>
      <c r="AA2452" s="358">
        <f t="shared" si="6562"/>
        <v>0.68421052631578949</v>
      </c>
      <c r="AB2452" s="359">
        <f t="shared" ref="AB2452" si="6707">DEGREES(ASIN(AA2452))</f>
        <v>43.17355110725893</v>
      </c>
      <c r="AC2452" s="360"/>
    </row>
    <row r="2453" spans="1:29" ht="17.25" customHeight="1" x14ac:dyDescent="0.25">
      <c r="A2453" s="345" t="str">
        <f t="shared" si="6616"/>
        <v>MS 601</v>
      </c>
      <c r="B2453" s="661"/>
      <c r="C2453" s="661"/>
      <c r="D2453" s="346">
        <f t="shared" si="6549"/>
        <v>42349</v>
      </c>
      <c r="E2453" s="347">
        <v>7161668.3635</v>
      </c>
      <c r="F2453" s="348">
        <v>665736.70830000006</v>
      </c>
      <c r="G2453" s="348">
        <v>890.9</v>
      </c>
      <c r="H2453" s="355">
        <f t="shared" ref="H2453:H2456" si="6708">SQRT((E2453-E2452)^2+(F2453-F2452)^2)*100</f>
        <v>1.33270401379793</v>
      </c>
      <c r="I2453" s="356">
        <f t="shared" ref="I2453:I2456" si="6709">SQRT((E2453-$E$2430)^2+(F2453-$F$2430)^2)*100</f>
        <v>4.367264609133592</v>
      </c>
      <c r="J2453" s="356">
        <f t="shared" ref="J2453:J2456" si="6710">(G2453-G2452)*100</f>
        <v>-0.40000000000190994</v>
      </c>
      <c r="K2453" s="356">
        <f t="shared" ref="K2453:K2456" si="6711">(G2453-$G$2430)*100</f>
        <v>-9.3000000000074579</v>
      </c>
      <c r="L2453" s="356">
        <f t="shared" ref="L2453:L2456" si="6712">H2453/(D2453-D2452)</f>
        <v>0.19038628768541857</v>
      </c>
      <c r="M2453" s="356">
        <f t="shared" ref="M2453:M2456" si="6713">ABS(J2453/(D2453-D2452))</f>
        <v>5.7142857143129992E-2</v>
      </c>
      <c r="N2453" s="361" t="str">
        <f t="shared" ref="N2453:N2456" si="6714">IF(L2453&lt;=0.25,"OK",IF(AND(0.25&lt;L2453,L2453&lt;=1),"ATENÇÃO",IF(AND(1&lt;L2453,L2453&lt;=4),"ALERTA",IF(AND(4&lt;L2453,L2453&lt;=14),"INTERVENÇÃO","PARALISAÇÃO"))))</f>
        <v>OK</v>
      </c>
      <c r="O2453" s="361" t="str">
        <f t="shared" ref="O2453:O2456" si="6715">IF(M2453&lt;=0.25,"OK",IF(AND(0.25&lt;M2453,M2453&lt;=1),"ATENÇÃO",IF(AND(1&lt;M2453,M2453&lt;=4),"ALERTA",IF(AND(4&lt;M2453,M2453&lt;=14),"INTERVENÇÃO","PARALISAÇÃO"))))</f>
        <v>OK</v>
      </c>
      <c r="P2453" s="361" t="str">
        <f t="shared" ref="P2453:P2456" si="6716">IF(L2453&lt;=1,"COND. MIN.",IF(AND(1&lt;L2453, L2453&lt;=2),"ATENÇÃO",IF(AND(2&lt;L2453,L2453&lt;=5),"ALERTA","INTERVENÇÃO")))</f>
        <v>COND. MIN.</v>
      </c>
      <c r="Q2453" s="361" t="str">
        <f t="shared" si="6556"/>
        <v>COND. MIN.</v>
      </c>
      <c r="R2453" s="625"/>
      <c r="S2453" s="625"/>
      <c r="T2453" s="625"/>
      <c r="U2453" s="625"/>
      <c r="V2453" s="356">
        <f t="shared" si="6557"/>
        <v>-2.1700000390410423</v>
      </c>
      <c r="W2453" s="356">
        <f t="shared" si="6558"/>
        <v>-3.7899999995715916</v>
      </c>
      <c r="X2453" s="361" t="str">
        <f t="shared" ref="X2453:X2456" si="6717">IF(V2453&gt;0,"NORTE","SUL")</f>
        <v>SUL</v>
      </c>
      <c r="Y2453" s="361" t="str">
        <f t="shared" ref="Y2453:Y2456" si="6718">IF(W2453&gt;0,"LESTE","OESTE")</f>
        <v>OESTE</v>
      </c>
      <c r="Z2453" s="361" t="str">
        <f t="shared" ref="Z2453:Z2456" si="6719">IF(AND(X2453="SUL", Y2453="LESTE"),"SUDESTE", IF(AND(X2453="SUL", Y2453="OESTE"), "SUDOESTE", IF(AND(X2453="NORTE", Y2453="LESTE"), "NORDESTE", "NOROESTE")))</f>
        <v>SUDOESTE</v>
      </c>
      <c r="AA2453" s="358">
        <f t="shared" si="6562"/>
        <v>0.86727688787185353</v>
      </c>
      <c r="AB2453" s="359">
        <f t="shared" ref="AB2453:AB2456" si="6720">DEGREES(ASIN(AA2453))</f>
        <v>60.143721878232299</v>
      </c>
      <c r="AC2453" s="360"/>
    </row>
    <row r="2454" spans="1:29" ht="17.25" customHeight="1" x14ac:dyDescent="0.25">
      <c r="A2454" s="345" t="str">
        <f t="shared" si="6616"/>
        <v>MS 601</v>
      </c>
      <c r="B2454" s="661"/>
      <c r="C2454" s="661"/>
      <c r="D2454" s="346">
        <f t="shared" si="6549"/>
        <v>42356</v>
      </c>
      <c r="E2454" s="347">
        <v>7161668.3514999999</v>
      </c>
      <c r="F2454" s="348">
        <v>665736.70970000001</v>
      </c>
      <c r="G2454" s="348">
        <v>890.89300000000003</v>
      </c>
      <c r="H2454" s="355">
        <f t="shared" si="6708"/>
        <v>1.2081390746251948</v>
      </c>
      <c r="I2454" s="356">
        <f t="shared" si="6709"/>
        <v>4.9678365881693125</v>
      </c>
      <c r="J2454" s="356">
        <f t="shared" si="6710"/>
        <v>-0.69999999999481588</v>
      </c>
      <c r="K2454" s="356">
        <f t="shared" si="6711"/>
        <v>-10.000000000002274</v>
      </c>
      <c r="L2454" s="356">
        <f t="shared" si="6712"/>
        <v>0.17259129637502782</v>
      </c>
      <c r="M2454" s="356">
        <f t="shared" si="6713"/>
        <v>9.9999999999259417E-2</v>
      </c>
      <c r="N2454" s="361" t="str">
        <f t="shared" si="6714"/>
        <v>OK</v>
      </c>
      <c r="O2454" s="361" t="str">
        <f t="shared" si="6715"/>
        <v>OK</v>
      </c>
      <c r="P2454" s="361" t="str">
        <f t="shared" si="6716"/>
        <v>COND. MIN.</v>
      </c>
      <c r="Q2454" s="361" t="str">
        <f t="shared" si="6556"/>
        <v>COND. MIN.</v>
      </c>
      <c r="R2454" s="625"/>
      <c r="S2454" s="625"/>
      <c r="T2454" s="625"/>
      <c r="U2454" s="625"/>
      <c r="V2454" s="356">
        <f t="shared" si="6557"/>
        <v>-3.3700000494718552</v>
      </c>
      <c r="W2454" s="356">
        <f t="shared" si="6558"/>
        <v>-3.6500000045634806</v>
      </c>
      <c r="X2454" s="361" t="str">
        <f t="shared" si="6717"/>
        <v>SUL</v>
      </c>
      <c r="Y2454" s="361" t="str">
        <f t="shared" si="6718"/>
        <v>OESTE</v>
      </c>
      <c r="Z2454" s="361" t="str">
        <f t="shared" si="6719"/>
        <v>SUDOESTE</v>
      </c>
      <c r="AA2454" s="358">
        <f t="shared" si="6562"/>
        <v>0.73440643863179078</v>
      </c>
      <c r="AB2454" s="359">
        <f t="shared" si="6720"/>
        <v>47.257084715809974</v>
      </c>
      <c r="AC2454" s="360"/>
    </row>
    <row r="2455" spans="1:29" ht="17.25" customHeight="1" x14ac:dyDescent="0.25">
      <c r="A2455" s="345" t="str">
        <f t="shared" si="6616"/>
        <v>MS 601</v>
      </c>
      <c r="B2455" s="661"/>
      <c r="C2455" s="661"/>
      <c r="D2455" s="346">
        <f t="shared" si="6549"/>
        <v>42369</v>
      </c>
      <c r="E2455" s="347">
        <v>7161668.3464000002</v>
      </c>
      <c r="F2455" s="348">
        <v>665736.71779999998</v>
      </c>
      <c r="G2455" s="348">
        <v>890.89</v>
      </c>
      <c r="H2455" s="355">
        <f t="shared" si="6708"/>
        <v>0.95718335108390307</v>
      </c>
      <c r="I2455" s="356">
        <f t="shared" si="6709"/>
        <v>4.8083261333007732</v>
      </c>
      <c r="J2455" s="356">
        <f t="shared" si="6710"/>
        <v>-0.30000000000427463</v>
      </c>
      <c r="K2455" s="356">
        <f t="shared" si="6711"/>
        <v>-10.300000000006548</v>
      </c>
      <c r="L2455" s="356">
        <f t="shared" si="6712"/>
        <v>7.3629488544915619E-2</v>
      </c>
      <c r="M2455" s="356">
        <f t="shared" si="6713"/>
        <v>2.3076923077251895E-2</v>
      </c>
      <c r="N2455" s="361" t="str">
        <f t="shared" si="6714"/>
        <v>OK</v>
      </c>
      <c r="O2455" s="361" t="str">
        <f t="shared" si="6715"/>
        <v>OK</v>
      </c>
      <c r="P2455" s="361" t="str">
        <f t="shared" si="6716"/>
        <v>COND. MIN.</v>
      </c>
      <c r="Q2455" s="361" t="str">
        <f t="shared" si="6556"/>
        <v>COND. MIN.</v>
      </c>
      <c r="R2455" s="625"/>
      <c r="S2455" s="625"/>
      <c r="T2455" s="625"/>
      <c r="U2455" s="625"/>
      <c r="V2455" s="356">
        <f t="shared" si="6557"/>
        <v>-3.8800000213086605</v>
      </c>
      <c r="W2455" s="356">
        <f t="shared" si="6558"/>
        <v>-2.8400000068359077</v>
      </c>
      <c r="X2455" s="361" t="str">
        <f t="shared" si="6717"/>
        <v>SUL</v>
      </c>
      <c r="Y2455" s="361" t="str">
        <f t="shared" si="6718"/>
        <v>OESTE</v>
      </c>
      <c r="Z2455" s="361" t="str">
        <f t="shared" si="6719"/>
        <v>SUDOESTE</v>
      </c>
      <c r="AA2455" s="358">
        <f t="shared" si="6562"/>
        <v>0.59043659043659047</v>
      </c>
      <c r="AB2455" s="359">
        <f t="shared" si="6720"/>
        <v>36.187996105529159</v>
      </c>
      <c r="AC2455" s="360"/>
    </row>
    <row r="2456" spans="1:29" ht="15" customHeight="1" x14ac:dyDescent="0.25">
      <c r="A2456" s="345" t="str">
        <f t="shared" si="6616"/>
        <v>MS 601</v>
      </c>
      <c r="B2456" s="661"/>
      <c r="C2456" s="661"/>
      <c r="D2456" s="346">
        <f t="shared" si="6549"/>
        <v>42377</v>
      </c>
      <c r="E2456" s="347">
        <v>7161668.3458000002</v>
      </c>
      <c r="F2456" s="348">
        <v>665736.6827</v>
      </c>
      <c r="G2456" s="348">
        <v>890.88599999999997</v>
      </c>
      <c r="H2456" s="355">
        <f t="shared" si="6708"/>
        <v>3.5105127808199383</v>
      </c>
      <c r="I2456" s="356">
        <f t="shared" si="6709"/>
        <v>7.4730248332890961</v>
      </c>
      <c r="J2456" s="356">
        <f t="shared" si="6710"/>
        <v>-0.40000000000190994</v>
      </c>
      <c r="K2456" s="356">
        <f t="shared" si="6711"/>
        <v>-10.700000000008458</v>
      </c>
      <c r="L2456" s="356">
        <f t="shared" si="6712"/>
        <v>0.43881409760249229</v>
      </c>
      <c r="M2456" s="356">
        <f t="shared" si="6713"/>
        <v>5.0000000000238742E-2</v>
      </c>
      <c r="N2456" s="361" t="str">
        <f t="shared" si="6714"/>
        <v>ATENÇÃO</v>
      </c>
      <c r="O2456" s="361" t="str">
        <f t="shared" si="6715"/>
        <v>OK</v>
      </c>
      <c r="P2456" s="361" t="str">
        <f t="shared" si="6716"/>
        <v>COND. MIN.</v>
      </c>
      <c r="Q2456" s="361" t="str">
        <f t="shared" si="6556"/>
        <v>COND. MIN.</v>
      </c>
      <c r="R2456" s="625"/>
      <c r="S2456" s="625"/>
      <c r="T2456" s="625"/>
      <c r="U2456" s="625"/>
      <c r="V2456" s="356">
        <f t="shared" si="6557"/>
        <v>-3.9400000125169754</v>
      </c>
      <c r="W2456" s="356">
        <f t="shared" si="6558"/>
        <v>-6.3500000047497451</v>
      </c>
      <c r="X2456" s="361" t="str">
        <f t="shared" si="6717"/>
        <v>SUL</v>
      </c>
      <c r="Y2456" s="361" t="str">
        <f t="shared" si="6718"/>
        <v>OESTE</v>
      </c>
      <c r="Z2456" s="361" t="str">
        <f t="shared" si="6719"/>
        <v>SUDOESTE</v>
      </c>
      <c r="AA2456" s="358">
        <f t="shared" si="6562"/>
        <v>0.85006693440428382</v>
      </c>
      <c r="AB2456" s="359">
        <f t="shared" si="6720"/>
        <v>58.218950283005924</v>
      </c>
      <c r="AC2456" s="360"/>
    </row>
    <row r="2457" spans="1:29" ht="15" customHeight="1" x14ac:dyDescent="0.25">
      <c r="A2457" s="345" t="str">
        <f t="shared" si="6616"/>
        <v>MS 601</v>
      </c>
      <c r="B2457" s="661">
        <f>IF(A2448=A2457,B2448+1,1)</f>
        <v>141</v>
      </c>
      <c r="C2457" s="661" t="str">
        <f t="shared" si="6528"/>
        <v>MS 601-141</v>
      </c>
      <c r="D2457" s="346">
        <f t="shared" si="6549"/>
        <v>42384</v>
      </c>
      <c r="E2457" s="347">
        <v>7161668.3601000002</v>
      </c>
      <c r="F2457" s="348">
        <v>665736.70779999997</v>
      </c>
      <c r="G2457" s="348">
        <v>890.88699999999994</v>
      </c>
      <c r="H2457" s="355">
        <f t="shared" ref="H2457:H2494" si="6721">SQRT((E2457-E2456)^2+(F2457-F2456)^2)*100</f>
        <v>2.8887713586733055</v>
      </c>
      <c r="I2457" s="356">
        <f t="shared" ref="I2457:I2494" si="6722">SQRT((E2457-$E$2430)^2+(F2457-$F$2430)^2)*100</f>
        <v>4.5875592815118518</v>
      </c>
      <c r="J2457" s="356">
        <f t="shared" ref="J2457:J2494" si="6723">(G2457-G2456)*100</f>
        <v>9.9999999997635314E-2</v>
      </c>
      <c r="K2457" s="356">
        <f t="shared" ref="K2457:K2494" si="6724">(G2457-$G$2430)*100</f>
        <v>-10.600000000010823</v>
      </c>
      <c r="L2457" s="356">
        <f t="shared" ref="L2457:L2494" si="6725">H2457/(D2457-D2456)</f>
        <v>0.41268162266761504</v>
      </c>
      <c r="M2457" s="356">
        <f t="shared" ref="M2457:M2494" si="6726">ABS(J2457/(D2457-D2456))</f>
        <v>1.4285714285376474E-2</v>
      </c>
      <c r="N2457" s="361" t="str">
        <f t="shared" ref="N2457:N2494" si="6727">IF(L2457&lt;=0.25,"OK",IF(AND(0.25&lt;L2457,L2457&lt;=1),"ATENÇÃO",IF(AND(1&lt;L2457,L2457&lt;=4),"ALERTA",IF(AND(4&lt;L2457,L2457&lt;=14),"INTERVENÇÃO","PARALISAÇÃO"))))</f>
        <v>ATENÇÃO</v>
      </c>
      <c r="O2457" s="361" t="str">
        <f t="shared" ref="O2457:O2494" si="6728">IF(M2457&lt;=0.25,"OK",IF(AND(0.25&lt;M2457,M2457&lt;=1),"ATENÇÃO",IF(AND(1&lt;M2457,M2457&lt;=4),"ALERTA",IF(AND(4&lt;M2457,M2457&lt;=14),"INTERVENÇÃO","PARALISAÇÃO"))))</f>
        <v>OK</v>
      </c>
      <c r="P2457" s="361" t="str">
        <f t="shared" ref="P2457:P2494" si="6729">IF(L2457&lt;=1,"COND. MIN.",IF(AND(1&lt;L2457, L2457&lt;=2),"ATENÇÃO",IF(AND(2&lt;L2457,L2457&lt;=5),"ALERTA","INTERVENÇÃO")))</f>
        <v>COND. MIN.</v>
      </c>
      <c r="Q2457" s="361" t="str">
        <f t="shared" si="6556"/>
        <v>COND. MIN.</v>
      </c>
      <c r="R2457" s="625"/>
      <c r="S2457" s="625"/>
      <c r="T2457" s="625"/>
      <c r="U2457" s="625"/>
      <c r="V2457" s="356">
        <f t="shared" si="6557"/>
        <v>-2.5100000202655792</v>
      </c>
      <c r="W2457" s="356">
        <f t="shared" si="6558"/>
        <v>-3.8400000077672303</v>
      </c>
      <c r="X2457" s="361" t="str">
        <f t="shared" ref="X2457:X2494" si="6730">IF(V2457&gt;0,"NORTE","SUL")</f>
        <v>SUL</v>
      </c>
      <c r="Y2457" s="361" t="str">
        <f t="shared" ref="Y2457:Y2494" si="6731">IF(W2457&gt;0,"LESTE","OESTE")</f>
        <v>OESTE</v>
      </c>
      <c r="Z2457" s="361" t="str">
        <f t="shared" ref="Z2457:Z2494" si="6732">IF(AND(X2457="SUL", Y2457="LESTE"),"SUDESTE", IF(AND(X2457="SUL", Y2457="OESTE"), "SUDOESTE", IF(AND(X2457="NORTE", Y2457="LESTE"), "NORDESTE", "NOROESTE")))</f>
        <v>SUDOESTE</v>
      </c>
      <c r="AA2457" s="358">
        <f t="shared" si="6562"/>
        <v>0.83660130718954251</v>
      </c>
      <c r="AB2457" s="359">
        <f t="shared" ref="AB2457:AB2494" si="6733">DEGREES(ASIN(AA2457))</f>
        <v>56.782947269690339</v>
      </c>
      <c r="AC2457" s="360"/>
    </row>
    <row r="2458" spans="1:29" ht="15" customHeight="1" x14ac:dyDescent="0.25">
      <c r="A2458" s="345" t="str">
        <f t="shared" si="6616"/>
        <v>MS 601</v>
      </c>
      <c r="B2458" s="661">
        <f t="shared" si="6527"/>
        <v>142</v>
      </c>
      <c r="C2458" s="661" t="str">
        <f t="shared" si="6528"/>
        <v>MS 601-142</v>
      </c>
      <c r="D2458" s="346">
        <f t="shared" si="6549"/>
        <v>42391</v>
      </c>
      <c r="E2458" s="347">
        <v>7161668.3541999999</v>
      </c>
      <c r="F2458" s="348">
        <v>665736.70209999999</v>
      </c>
      <c r="G2458" s="348">
        <v>890.87699999999995</v>
      </c>
      <c r="H2458" s="355">
        <f t="shared" si="6721"/>
        <v>0.8203657866370947</v>
      </c>
      <c r="I2458" s="356">
        <f t="shared" si="6722"/>
        <v>5.3905565866525684</v>
      </c>
      <c r="J2458" s="356">
        <f t="shared" si="6723"/>
        <v>-0.99999999999909051</v>
      </c>
      <c r="K2458" s="356">
        <f t="shared" si="6724"/>
        <v>-11.600000000009913</v>
      </c>
      <c r="L2458" s="356">
        <f t="shared" si="6725"/>
        <v>0.11719511237672782</v>
      </c>
      <c r="M2458" s="356">
        <f t="shared" si="6726"/>
        <v>0.14285714285701293</v>
      </c>
      <c r="N2458" s="361" t="str">
        <f t="shared" si="6727"/>
        <v>OK</v>
      </c>
      <c r="O2458" s="361" t="str">
        <f t="shared" si="6728"/>
        <v>OK</v>
      </c>
      <c r="P2458" s="361" t="str">
        <f t="shared" si="6729"/>
        <v>COND. MIN.</v>
      </c>
      <c r="Q2458" s="361" t="str">
        <f t="shared" si="6556"/>
        <v>COND. MIN.</v>
      </c>
      <c r="R2458" s="625"/>
      <c r="S2458" s="625"/>
      <c r="T2458" s="625"/>
      <c r="U2458" s="625"/>
      <c r="V2458" s="356">
        <f t="shared" si="6557"/>
        <v>-3.1000000424683094</v>
      </c>
      <c r="W2458" s="356">
        <f t="shared" si="6558"/>
        <v>-4.4100000057369471</v>
      </c>
      <c r="X2458" s="361" t="str">
        <f t="shared" si="6730"/>
        <v>SUL</v>
      </c>
      <c r="Y2458" s="361" t="str">
        <f t="shared" si="6731"/>
        <v>OESTE</v>
      </c>
      <c r="Z2458" s="361" t="str">
        <f t="shared" si="6732"/>
        <v>SUDOESTE</v>
      </c>
      <c r="AA2458" s="358">
        <f t="shared" si="6562"/>
        <v>0.81818181818181823</v>
      </c>
      <c r="AB2458" s="359">
        <f t="shared" si="6733"/>
        <v>54.903198772415408</v>
      </c>
      <c r="AC2458" s="360"/>
    </row>
    <row r="2459" spans="1:29" ht="15" customHeight="1" x14ac:dyDescent="0.25">
      <c r="A2459" s="345" t="str">
        <f t="shared" si="6616"/>
        <v>MS 601</v>
      </c>
      <c r="B2459" s="661"/>
      <c r="C2459" s="661"/>
      <c r="D2459" s="346">
        <f t="shared" si="6549"/>
        <v>42398</v>
      </c>
      <c r="E2459" s="347">
        <v>7161668.3519000001</v>
      </c>
      <c r="F2459" s="348">
        <v>665736.69350000005</v>
      </c>
      <c r="G2459" s="348">
        <v>890.88099999999997</v>
      </c>
      <c r="H2459" s="355">
        <f t="shared" si="6721"/>
        <v>0.8902246805172036</v>
      </c>
      <c r="I2459" s="356">
        <f t="shared" si="6722"/>
        <v>6.2339233362273827</v>
      </c>
      <c r="J2459" s="356">
        <f t="shared" si="6723"/>
        <v>0.40000000000190994</v>
      </c>
      <c r="K2459" s="356">
        <f t="shared" si="6724"/>
        <v>-11.200000000008004</v>
      </c>
      <c r="L2459" s="356">
        <f t="shared" si="6725"/>
        <v>0.12717495435960052</v>
      </c>
      <c r="M2459" s="356">
        <f t="shared" si="6726"/>
        <v>5.7142857143129992E-2</v>
      </c>
      <c r="N2459" s="361" t="str">
        <f t="shared" si="6727"/>
        <v>OK</v>
      </c>
      <c r="O2459" s="361" t="str">
        <f t="shared" si="6728"/>
        <v>OK</v>
      </c>
      <c r="P2459" s="361" t="str">
        <f t="shared" si="6729"/>
        <v>COND. MIN.</v>
      </c>
      <c r="Q2459" s="361" t="str">
        <f t="shared" si="6556"/>
        <v>COND. MIN.</v>
      </c>
      <c r="R2459" s="625"/>
      <c r="S2459" s="625"/>
      <c r="T2459" s="625"/>
      <c r="U2459" s="625"/>
      <c r="V2459" s="356">
        <f t="shared" si="6557"/>
        <v>-3.3300000242888927</v>
      </c>
      <c r="W2459" s="356">
        <f t="shared" si="6558"/>
        <v>-5.2700000000186265</v>
      </c>
      <c r="X2459" s="361" t="str">
        <f t="shared" si="6730"/>
        <v>SUL</v>
      </c>
      <c r="Y2459" s="361" t="str">
        <f t="shared" si="6731"/>
        <v>OESTE</v>
      </c>
      <c r="Z2459" s="361" t="str">
        <f t="shared" si="6732"/>
        <v>SUDOESTE</v>
      </c>
      <c r="AA2459" s="358">
        <f t="shared" si="6562"/>
        <v>0.84590690208667729</v>
      </c>
      <c r="AB2459" s="359">
        <f t="shared" si="6733"/>
        <v>57.769233510733436</v>
      </c>
      <c r="AC2459" s="360"/>
    </row>
    <row r="2460" spans="1:29" ht="17.25" customHeight="1" x14ac:dyDescent="0.25">
      <c r="A2460" s="345" t="str">
        <f t="shared" si="6616"/>
        <v>MS 601</v>
      </c>
      <c r="B2460" s="661"/>
      <c r="C2460" s="661"/>
      <c r="D2460" s="346">
        <f t="shared" si="6549"/>
        <v>42405</v>
      </c>
      <c r="E2460" s="347">
        <v>7161668.3592999997</v>
      </c>
      <c r="F2460" s="348">
        <v>665736.70629999996</v>
      </c>
      <c r="G2460" s="348">
        <v>890.86599999999999</v>
      </c>
      <c r="H2460" s="355">
        <f t="shared" si="6721"/>
        <v>1.4785127352304583</v>
      </c>
      <c r="I2460" s="356">
        <f t="shared" si="6722"/>
        <v>4.7569108083144069</v>
      </c>
      <c r="J2460" s="356">
        <f t="shared" si="6723"/>
        <v>-1.4999999999986358</v>
      </c>
      <c r="K2460" s="356">
        <f t="shared" si="6724"/>
        <v>-12.700000000006639</v>
      </c>
      <c r="L2460" s="356">
        <f t="shared" si="6725"/>
        <v>0.21121610503292262</v>
      </c>
      <c r="M2460" s="356">
        <f t="shared" si="6726"/>
        <v>0.2142857142855194</v>
      </c>
      <c r="N2460" s="361" t="str">
        <f t="shared" si="6727"/>
        <v>OK</v>
      </c>
      <c r="O2460" s="361" t="str">
        <f t="shared" si="6728"/>
        <v>OK</v>
      </c>
      <c r="P2460" s="361" t="str">
        <f t="shared" si="6729"/>
        <v>COND. MIN.</v>
      </c>
      <c r="Q2460" s="361" t="str">
        <f t="shared" si="6556"/>
        <v>COND. MIN.</v>
      </c>
      <c r="R2460" s="625"/>
      <c r="S2460" s="625"/>
      <c r="T2460" s="625"/>
      <c r="U2460" s="625"/>
      <c r="V2460" s="356">
        <f t="shared" si="6557"/>
        <v>-2.5900000706315041</v>
      </c>
      <c r="W2460" s="356">
        <f t="shared" si="6558"/>
        <v>-3.9900000090710819</v>
      </c>
      <c r="X2460" s="361" t="str">
        <f t="shared" si="6730"/>
        <v>SUL</v>
      </c>
      <c r="Y2460" s="361" t="str">
        <f t="shared" si="6731"/>
        <v>OESTE</v>
      </c>
      <c r="Z2460" s="361" t="str">
        <f t="shared" si="6732"/>
        <v>SUDOESTE</v>
      </c>
      <c r="AA2460" s="358">
        <f t="shared" si="6562"/>
        <v>0.83823529411764719</v>
      </c>
      <c r="AB2460" s="359">
        <f t="shared" si="6733"/>
        <v>56.954237527440995</v>
      </c>
      <c r="AC2460" s="360"/>
    </row>
    <row r="2461" spans="1:29" ht="17.25" customHeight="1" x14ac:dyDescent="0.25">
      <c r="A2461" s="345" t="str">
        <f t="shared" si="6616"/>
        <v>MS 601</v>
      </c>
      <c r="B2461" s="661"/>
      <c r="C2461" s="661"/>
      <c r="D2461" s="346">
        <f t="shared" si="6549"/>
        <v>42412</v>
      </c>
      <c r="E2461" s="347">
        <v>7161668.3443</v>
      </c>
      <c r="F2461" s="348">
        <v>665736.68819999998</v>
      </c>
      <c r="G2461" s="348">
        <v>890.86099999999999</v>
      </c>
      <c r="H2461" s="355">
        <f t="shared" si="6721"/>
        <v>2.350765810233415</v>
      </c>
      <c r="I2461" s="356">
        <f t="shared" si="6722"/>
        <v>7.0970487100750237</v>
      </c>
      <c r="J2461" s="356">
        <f t="shared" si="6723"/>
        <v>-0.49999999999954525</v>
      </c>
      <c r="K2461" s="356">
        <f t="shared" si="6724"/>
        <v>-13.200000000006185</v>
      </c>
      <c r="L2461" s="356">
        <f t="shared" si="6725"/>
        <v>0.33582368717620215</v>
      </c>
      <c r="M2461" s="356">
        <f t="shared" si="6726"/>
        <v>7.1428571428506463E-2</v>
      </c>
      <c r="N2461" s="361" t="str">
        <f t="shared" si="6727"/>
        <v>ATENÇÃO</v>
      </c>
      <c r="O2461" s="361" t="str">
        <f t="shared" si="6728"/>
        <v>OK</v>
      </c>
      <c r="P2461" s="361" t="str">
        <f t="shared" si="6729"/>
        <v>COND. MIN.</v>
      </c>
      <c r="Q2461" s="361" t="str">
        <f t="shared" si="6556"/>
        <v>COND. MIN.</v>
      </c>
      <c r="R2461" s="625"/>
      <c r="S2461" s="625"/>
      <c r="T2461" s="625"/>
      <c r="U2461" s="625"/>
      <c r="V2461" s="356">
        <f t="shared" si="6557"/>
        <v>-4.0900000371038914</v>
      </c>
      <c r="W2461" s="356">
        <f t="shared" si="6558"/>
        <v>-5.8000000077299774</v>
      </c>
      <c r="X2461" s="361" t="str">
        <f t="shared" si="6730"/>
        <v>SUL</v>
      </c>
      <c r="Y2461" s="361" t="str">
        <f t="shared" si="6731"/>
        <v>OESTE</v>
      </c>
      <c r="Z2461" s="361" t="str">
        <f t="shared" si="6732"/>
        <v>SUDOESTE</v>
      </c>
      <c r="AA2461" s="358">
        <f t="shared" si="6562"/>
        <v>0.81690140845070425</v>
      </c>
      <c r="AB2461" s="359">
        <f t="shared" si="6733"/>
        <v>54.775805019380925</v>
      </c>
      <c r="AC2461" s="360"/>
    </row>
    <row r="2462" spans="1:29" ht="17.25" customHeight="1" x14ac:dyDescent="0.25">
      <c r="A2462" s="345" t="str">
        <f t="shared" si="6616"/>
        <v>MS 601</v>
      </c>
      <c r="B2462" s="661"/>
      <c r="C2462" s="661"/>
      <c r="D2462" s="346">
        <f t="shared" si="6549"/>
        <v>42419</v>
      </c>
      <c r="E2462" s="347">
        <v>7161668.3449999997</v>
      </c>
      <c r="F2462" s="348">
        <v>665736.68570000003</v>
      </c>
      <c r="G2462" s="348">
        <v>890.86199999999997</v>
      </c>
      <c r="H2462" s="355">
        <f t="shared" si="6721"/>
        <v>0.25961508738317141</v>
      </c>
      <c r="I2462" s="356">
        <f t="shared" si="6722"/>
        <v>7.2638075780885893</v>
      </c>
      <c r="J2462" s="356">
        <f t="shared" si="6723"/>
        <v>9.9999999997635314E-2</v>
      </c>
      <c r="K2462" s="356">
        <f t="shared" si="6724"/>
        <v>-13.100000000008549</v>
      </c>
      <c r="L2462" s="356">
        <f t="shared" si="6725"/>
        <v>3.7087869626167343E-2</v>
      </c>
      <c r="M2462" s="356">
        <f t="shared" si="6726"/>
        <v>1.4285714285376474E-2</v>
      </c>
      <c r="N2462" s="361" t="str">
        <f t="shared" si="6727"/>
        <v>OK</v>
      </c>
      <c r="O2462" s="361" t="str">
        <f t="shared" si="6728"/>
        <v>OK</v>
      </c>
      <c r="P2462" s="361" t="str">
        <f t="shared" si="6729"/>
        <v>COND. MIN.</v>
      </c>
      <c r="Q2462" s="361" t="str">
        <f t="shared" si="6556"/>
        <v>COND. MIN.</v>
      </c>
      <c r="R2462" s="625"/>
      <c r="S2462" s="625"/>
      <c r="T2462" s="625"/>
      <c r="U2462" s="625"/>
      <c r="V2462" s="356">
        <f t="shared" si="6557"/>
        <v>-4.0200000628829002</v>
      </c>
      <c r="W2462" s="356">
        <f t="shared" si="6558"/>
        <v>-6.0500000021420419</v>
      </c>
      <c r="X2462" s="361" t="str">
        <f t="shared" si="6730"/>
        <v>SUL</v>
      </c>
      <c r="Y2462" s="361" t="str">
        <f t="shared" si="6731"/>
        <v>OESTE</v>
      </c>
      <c r="Z2462" s="361" t="str">
        <f t="shared" si="6732"/>
        <v>SUDOESTE</v>
      </c>
      <c r="AA2462" s="358">
        <f t="shared" si="6562"/>
        <v>0.83333333333333337</v>
      </c>
      <c r="AB2462" s="359">
        <f t="shared" si="6733"/>
        <v>56.442690238079287</v>
      </c>
      <c r="AC2462" s="360"/>
    </row>
    <row r="2463" spans="1:29" ht="17.25" customHeight="1" x14ac:dyDescent="0.25">
      <c r="A2463" s="345" t="str">
        <f t="shared" si="6616"/>
        <v>MS 601</v>
      </c>
      <c r="B2463" s="661"/>
      <c r="C2463" s="661"/>
      <c r="D2463" s="346">
        <f t="shared" si="6549"/>
        <v>42426</v>
      </c>
      <c r="E2463" s="347">
        <v>7161668.3411999997</v>
      </c>
      <c r="F2463" s="348">
        <v>665736.6973</v>
      </c>
      <c r="G2463" s="348">
        <v>890.85</v>
      </c>
      <c r="H2463" s="355">
        <f t="shared" si="6721"/>
        <v>1.2206555606120291</v>
      </c>
      <c r="I2463" s="356">
        <f t="shared" si="6722"/>
        <v>6.5781532865331238</v>
      </c>
      <c r="J2463" s="356">
        <f t="shared" si="6723"/>
        <v>-1.1999999999943611</v>
      </c>
      <c r="K2463" s="356">
        <f t="shared" si="6724"/>
        <v>-14.30000000000291</v>
      </c>
      <c r="L2463" s="356">
        <f t="shared" si="6725"/>
        <v>0.17437936580171845</v>
      </c>
      <c r="M2463" s="356">
        <f t="shared" si="6726"/>
        <v>0.17142857142776588</v>
      </c>
      <c r="N2463" s="361" t="str">
        <f t="shared" si="6727"/>
        <v>OK</v>
      </c>
      <c r="O2463" s="361" t="str">
        <f t="shared" si="6728"/>
        <v>OK</v>
      </c>
      <c r="P2463" s="361" t="str">
        <f t="shared" si="6729"/>
        <v>COND. MIN.</v>
      </c>
      <c r="Q2463" s="361" t="str">
        <f t="shared" si="6556"/>
        <v>COND. MIN.</v>
      </c>
      <c r="R2463" s="625"/>
      <c r="S2463" s="625"/>
      <c r="T2463" s="625"/>
      <c r="U2463" s="625"/>
      <c r="V2463" s="356">
        <f t="shared" si="6557"/>
        <v>-4.4000000692903996</v>
      </c>
      <c r="W2463" s="356">
        <f t="shared" si="6558"/>
        <v>-4.8900000052526593</v>
      </c>
      <c r="X2463" s="361" t="str">
        <f t="shared" si="6730"/>
        <v>SUL</v>
      </c>
      <c r="Y2463" s="361" t="str">
        <f t="shared" si="6731"/>
        <v>OESTE</v>
      </c>
      <c r="Z2463" s="361" t="str">
        <f t="shared" si="6732"/>
        <v>SUDOESTE</v>
      </c>
      <c r="AA2463" s="358">
        <f t="shared" si="6562"/>
        <v>0.74316109422492393</v>
      </c>
      <c r="AB2463" s="359">
        <f t="shared" si="6733"/>
        <v>48.001393066088994</v>
      </c>
      <c r="AC2463" s="360"/>
    </row>
    <row r="2464" spans="1:29" ht="17.25" customHeight="1" x14ac:dyDescent="0.25">
      <c r="A2464" s="345" t="str">
        <f t="shared" si="6616"/>
        <v>MS 601</v>
      </c>
      <c r="B2464" s="661">
        <f t="shared" ref="B2464:B2467" si="6734">IF(A2463=A2464,B2463+1,1)</f>
        <v>1</v>
      </c>
      <c r="C2464" s="661" t="str">
        <f t="shared" ref="C2464:C2467" si="6735">A2464&amp;"-"&amp;B2464</f>
        <v>MS 601-1</v>
      </c>
      <c r="D2464" s="346">
        <f t="shared" si="6549"/>
        <v>42433</v>
      </c>
      <c r="E2464" s="347">
        <v>7161668.3322000001</v>
      </c>
      <c r="F2464" s="348">
        <v>665736.68799999997</v>
      </c>
      <c r="G2464" s="348">
        <v>890.85</v>
      </c>
      <c r="H2464" s="355">
        <f t="shared" si="6721"/>
        <v>1.2941792521274955</v>
      </c>
      <c r="I2464" s="356">
        <f t="shared" si="6722"/>
        <v>7.871619936508405</v>
      </c>
      <c r="J2464" s="356">
        <f t="shared" si="6723"/>
        <v>0</v>
      </c>
      <c r="K2464" s="356">
        <f t="shared" si="6724"/>
        <v>-14.30000000000291</v>
      </c>
      <c r="L2464" s="356">
        <f t="shared" si="6725"/>
        <v>0.18488275030392792</v>
      </c>
      <c r="M2464" s="356">
        <f t="shared" si="6726"/>
        <v>0</v>
      </c>
      <c r="N2464" s="361" t="str">
        <f t="shared" si="6727"/>
        <v>OK</v>
      </c>
      <c r="O2464" s="361" t="str">
        <f t="shared" si="6728"/>
        <v>OK</v>
      </c>
      <c r="P2464" s="361" t="str">
        <f t="shared" si="6729"/>
        <v>COND. MIN.</v>
      </c>
      <c r="Q2464" s="361" t="str">
        <f t="shared" si="6556"/>
        <v>COND. MIN.</v>
      </c>
      <c r="R2464" s="625"/>
      <c r="S2464" s="625"/>
      <c r="T2464" s="625"/>
      <c r="U2464" s="625"/>
      <c r="V2464" s="356">
        <f t="shared" si="6557"/>
        <v>-5.3000000305473804</v>
      </c>
      <c r="W2464" s="356">
        <f t="shared" si="6558"/>
        <v>-5.8200000086799264</v>
      </c>
      <c r="X2464" s="361" t="str">
        <f t="shared" si="6730"/>
        <v>SUL</v>
      </c>
      <c r="Y2464" s="361" t="str">
        <f t="shared" si="6731"/>
        <v>OESTE</v>
      </c>
      <c r="Z2464" s="361" t="str">
        <f t="shared" si="6732"/>
        <v>SUDOESTE</v>
      </c>
      <c r="AA2464" s="358">
        <f t="shared" si="6562"/>
        <v>0.73951715374841176</v>
      </c>
      <c r="AB2464" s="359">
        <f t="shared" si="6733"/>
        <v>47.690300708697166</v>
      </c>
      <c r="AC2464" s="360"/>
    </row>
    <row r="2465" spans="1:29" ht="17.25" customHeight="1" x14ac:dyDescent="0.25">
      <c r="A2465" s="345" t="str">
        <f t="shared" si="6616"/>
        <v>MS 601</v>
      </c>
      <c r="B2465" s="661">
        <f t="shared" si="6734"/>
        <v>2</v>
      </c>
      <c r="C2465" s="661" t="str">
        <f t="shared" si="6735"/>
        <v>MS 601-2</v>
      </c>
      <c r="D2465" s="346">
        <f t="shared" si="6549"/>
        <v>42440</v>
      </c>
      <c r="E2465" s="347">
        <v>7161668.3428999996</v>
      </c>
      <c r="F2465" s="348">
        <v>665736.701</v>
      </c>
      <c r="G2465" s="348">
        <v>890.846</v>
      </c>
      <c r="H2465" s="355">
        <f t="shared" si="6721"/>
        <v>1.6837161002382983</v>
      </c>
      <c r="I2465" s="356">
        <f t="shared" si="6722"/>
        <v>6.1905816133939089</v>
      </c>
      <c r="J2465" s="356">
        <f t="shared" si="6723"/>
        <v>-0.40000000000190994</v>
      </c>
      <c r="K2465" s="356">
        <f t="shared" si="6724"/>
        <v>-14.70000000000482</v>
      </c>
      <c r="L2465" s="356">
        <f t="shared" si="6725"/>
        <v>0.24053087146261404</v>
      </c>
      <c r="M2465" s="356">
        <f t="shared" si="6726"/>
        <v>5.7142857143129992E-2</v>
      </c>
      <c r="N2465" s="361" t="str">
        <f t="shared" si="6727"/>
        <v>OK</v>
      </c>
      <c r="O2465" s="361" t="str">
        <f t="shared" si="6728"/>
        <v>OK</v>
      </c>
      <c r="P2465" s="361" t="str">
        <f t="shared" si="6729"/>
        <v>COND. MIN.</v>
      </c>
      <c r="Q2465" s="361" t="str">
        <f t="shared" si="6556"/>
        <v>COND. MIN.</v>
      </c>
      <c r="R2465" s="625"/>
      <c r="S2465" s="625"/>
      <c r="T2465" s="625"/>
      <c r="U2465" s="625"/>
      <c r="V2465" s="356">
        <f t="shared" si="6557"/>
        <v>-4.2300000786781311</v>
      </c>
      <c r="W2465" s="356">
        <f t="shared" si="6558"/>
        <v>-4.5200000051409006</v>
      </c>
      <c r="X2465" s="361" t="str">
        <f t="shared" si="6730"/>
        <v>SUL</v>
      </c>
      <c r="Y2465" s="361" t="str">
        <f t="shared" si="6731"/>
        <v>OESTE</v>
      </c>
      <c r="Z2465" s="361" t="str">
        <f t="shared" si="6732"/>
        <v>SUDOESTE</v>
      </c>
      <c r="AA2465" s="358">
        <f t="shared" si="6562"/>
        <v>0.73021001615508874</v>
      </c>
      <c r="AB2465" s="359">
        <f t="shared" si="6733"/>
        <v>46.904003338136341</v>
      </c>
      <c r="AC2465" s="360"/>
    </row>
    <row r="2466" spans="1:29" ht="17.25" customHeight="1" x14ac:dyDescent="0.25">
      <c r="A2466" s="345" t="str">
        <f t="shared" si="6616"/>
        <v>MS 601</v>
      </c>
      <c r="B2466" s="661">
        <f t="shared" si="6734"/>
        <v>3</v>
      </c>
      <c r="C2466" s="661" t="str">
        <f t="shared" si="6735"/>
        <v>MS 601-3</v>
      </c>
      <c r="D2466" s="346">
        <f t="shared" si="6549"/>
        <v>42447</v>
      </c>
      <c r="E2466" s="347">
        <v>7161668.3480000002</v>
      </c>
      <c r="F2466" s="348">
        <v>665736.69099999999</v>
      </c>
      <c r="G2466" s="348">
        <v>890.84100000000001</v>
      </c>
      <c r="H2466" s="355">
        <f t="shared" si="6721"/>
        <v>1.1225417890355323</v>
      </c>
      <c r="I2466" s="356">
        <f t="shared" si="6722"/>
        <v>6.6564855719090081</v>
      </c>
      <c r="J2466" s="356">
        <f t="shared" si="6723"/>
        <v>-0.49999999999954525</v>
      </c>
      <c r="K2466" s="356">
        <f t="shared" si="6724"/>
        <v>-15.200000000004366</v>
      </c>
      <c r="L2466" s="356">
        <f t="shared" si="6725"/>
        <v>0.16036311271936174</v>
      </c>
      <c r="M2466" s="356">
        <f t="shared" si="6726"/>
        <v>7.1428571428506463E-2</v>
      </c>
      <c r="N2466" s="361" t="str">
        <f t="shared" si="6727"/>
        <v>OK</v>
      </c>
      <c r="O2466" s="361" t="str">
        <f t="shared" si="6728"/>
        <v>OK</v>
      </c>
      <c r="P2466" s="361" t="str">
        <f t="shared" si="6729"/>
        <v>COND. MIN.</v>
      </c>
      <c r="Q2466" s="361" t="str">
        <f t="shared" si="6556"/>
        <v>COND. MIN.</v>
      </c>
      <c r="R2466" s="625"/>
      <c r="S2466" s="625"/>
      <c r="T2466" s="625"/>
      <c r="U2466" s="625"/>
      <c r="V2466" s="356">
        <f t="shared" si="6557"/>
        <v>-3.7200000137090683</v>
      </c>
      <c r="W2466" s="356">
        <f t="shared" si="6558"/>
        <v>-5.5200000060722232</v>
      </c>
      <c r="X2466" s="361" t="str">
        <f t="shared" si="6730"/>
        <v>SUL</v>
      </c>
      <c r="Y2466" s="361" t="str">
        <f t="shared" si="6731"/>
        <v>OESTE</v>
      </c>
      <c r="Z2466" s="361" t="str">
        <f t="shared" si="6732"/>
        <v>SUDOESTE</v>
      </c>
      <c r="AA2466" s="358">
        <f t="shared" si="6562"/>
        <v>0.8288288288288288</v>
      </c>
      <c r="AB2466" s="359">
        <f t="shared" si="6733"/>
        <v>55.978617706011221</v>
      </c>
      <c r="AC2466" s="360"/>
    </row>
    <row r="2467" spans="1:29" ht="17.25" customHeight="1" x14ac:dyDescent="0.25">
      <c r="A2467" s="345" t="str">
        <f t="shared" si="6616"/>
        <v>MS 601</v>
      </c>
      <c r="B2467" s="661">
        <f t="shared" si="6734"/>
        <v>4</v>
      </c>
      <c r="C2467" s="661" t="str">
        <f t="shared" si="6735"/>
        <v>MS 601-4</v>
      </c>
      <c r="D2467" s="346">
        <f>D165</f>
        <v>42461</v>
      </c>
      <c r="E2467" s="347">
        <v>7161668.3547999999</v>
      </c>
      <c r="F2467" s="348">
        <v>665736.68500000006</v>
      </c>
      <c r="G2467" s="348">
        <v>890.83900000000006</v>
      </c>
      <c r="H2467" s="355">
        <f t="shared" si="6721"/>
        <v>0.90686269149160104</v>
      </c>
      <c r="I2467" s="356">
        <f t="shared" si="6722"/>
        <v>6.8334471760107292</v>
      </c>
      <c r="J2467" s="356">
        <f t="shared" si="6723"/>
        <v>-0.19999999999527063</v>
      </c>
      <c r="K2467" s="356">
        <f t="shared" si="6724"/>
        <v>-15.399999999999636</v>
      </c>
      <c r="L2467" s="356">
        <f t="shared" si="6725"/>
        <v>6.4775906535114364E-2</v>
      </c>
      <c r="M2467" s="356">
        <f t="shared" si="6726"/>
        <v>1.4285714285376474E-2</v>
      </c>
      <c r="N2467" s="361" t="str">
        <f t="shared" si="6727"/>
        <v>OK</v>
      </c>
      <c r="O2467" s="361" t="str">
        <f t="shared" si="6728"/>
        <v>OK</v>
      </c>
      <c r="P2467" s="361" t="str">
        <f t="shared" si="6729"/>
        <v>COND. MIN.</v>
      </c>
      <c r="Q2467" s="361" t="str">
        <f t="shared" si="6556"/>
        <v>COND. MIN.</v>
      </c>
      <c r="R2467" s="625"/>
      <c r="S2467" s="625"/>
      <c r="T2467" s="625"/>
      <c r="U2467" s="625"/>
      <c r="V2467" s="356">
        <f t="shared" si="6557"/>
        <v>-3.0400000512599945</v>
      </c>
      <c r="W2467" s="356">
        <f t="shared" si="6558"/>
        <v>-6.1199999996460974</v>
      </c>
      <c r="X2467" s="361" t="str">
        <f t="shared" si="6730"/>
        <v>SUL</v>
      </c>
      <c r="Y2467" s="361" t="str">
        <f t="shared" si="6731"/>
        <v>OESTE</v>
      </c>
      <c r="Z2467" s="361" t="str">
        <f t="shared" si="6732"/>
        <v>SUDOESTE</v>
      </c>
      <c r="AA2467" s="358">
        <f t="shared" si="6562"/>
        <v>0.89604685212298685</v>
      </c>
      <c r="AB2467" s="359">
        <f t="shared" si="6733"/>
        <v>63.643212839755392</v>
      </c>
      <c r="AC2467" s="360"/>
    </row>
    <row r="2468" spans="1:29" ht="17.25" customHeight="1" x14ac:dyDescent="0.25">
      <c r="A2468" s="602"/>
      <c r="B2468" s="661"/>
      <c r="C2468" s="661"/>
      <c r="D2468" s="393"/>
      <c r="E2468" s="381"/>
      <c r="F2468" s="382"/>
      <c r="G2468" s="382"/>
      <c r="H2468" s="439"/>
      <c r="I2468" s="383"/>
      <c r="J2468" s="383"/>
      <c r="K2468" s="383"/>
      <c r="L2468" s="383"/>
      <c r="M2468" s="383"/>
      <c r="N2468" s="384"/>
      <c r="O2468" s="384"/>
      <c r="P2468" s="384"/>
      <c r="Q2468" s="384"/>
      <c r="R2468" s="354"/>
      <c r="S2468" s="354"/>
      <c r="T2468" s="354"/>
      <c r="U2468" s="354"/>
      <c r="V2468" s="383"/>
      <c r="W2468" s="383"/>
      <c r="X2468" s="384"/>
      <c r="Y2468" s="384"/>
      <c r="Z2468" s="384"/>
      <c r="AA2468" s="383"/>
      <c r="AB2468" s="435"/>
      <c r="AC2468" s="451"/>
    </row>
    <row r="2469" spans="1:29" ht="17.25" customHeight="1" x14ac:dyDescent="0.25">
      <c r="A2469" s="345" t="s">
        <v>393</v>
      </c>
      <c r="B2469" s="661"/>
      <c r="C2469" s="661"/>
      <c r="D2469" s="346">
        <f>D167</f>
        <v>42468</v>
      </c>
      <c r="E2469" s="622">
        <v>7161668.5798000004</v>
      </c>
      <c r="F2469" s="622">
        <v>665736.77969999996</v>
      </c>
      <c r="G2469" s="631">
        <v>890.74400000000003</v>
      </c>
      <c r="H2469" s="349"/>
      <c r="I2469" s="349"/>
      <c r="J2469" s="349"/>
      <c r="K2469" s="349"/>
      <c r="L2469" s="349"/>
      <c r="M2469" s="349"/>
      <c r="N2469" s="349"/>
      <c r="O2469" s="349"/>
      <c r="P2469" s="349"/>
      <c r="Q2469" s="349"/>
      <c r="R2469" s="354"/>
      <c r="S2469" s="354"/>
      <c r="T2469" s="354"/>
      <c r="U2469" s="354"/>
      <c r="V2469" s="383"/>
      <c r="W2469" s="383"/>
      <c r="X2469" s="384"/>
      <c r="Y2469" s="384"/>
      <c r="Z2469" s="384"/>
      <c r="AA2469" s="383"/>
      <c r="AB2469" s="435"/>
      <c r="AC2469" s="451"/>
    </row>
    <row r="2470" spans="1:29" ht="17.25" customHeight="1" x14ac:dyDescent="0.25">
      <c r="A2470" s="345" t="str">
        <f t="shared" si="6616"/>
        <v>MS 601 A</v>
      </c>
      <c r="B2470" s="661"/>
      <c r="C2470" s="661"/>
      <c r="D2470" s="346">
        <f>D168</f>
        <v>42475</v>
      </c>
      <c r="E2470" s="622">
        <v>7161668.5491000004</v>
      </c>
      <c r="F2470" s="622">
        <v>665736.76690000005</v>
      </c>
      <c r="G2470" s="631">
        <v>890.74699999999996</v>
      </c>
      <c r="H2470" s="355">
        <f t="shared" si="6721"/>
        <v>3.3261539318942499</v>
      </c>
      <c r="I2470" s="356">
        <f>SQRT((E2470-$E$2469)^2+(F2470-$F$2469)^2)*100</f>
        <v>3.3261539318942499</v>
      </c>
      <c r="J2470" s="356">
        <f t="shared" si="6723"/>
        <v>0.29999999999290594</v>
      </c>
      <c r="K2470" s="356">
        <f>(G2470-$G$2469)*100</f>
        <v>0.29999999999290594</v>
      </c>
      <c r="L2470" s="356">
        <f t="shared" si="6725"/>
        <v>0.47516484741346426</v>
      </c>
      <c r="M2470" s="356">
        <f t="shared" si="6726"/>
        <v>4.2857142856129418E-2</v>
      </c>
      <c r="N2470" s="361" t="str">
        <f t="shared" si="6727"/>
        <v>ATENÇÃO</v>
      </c>
      <c r="O2470" s="361" t="str">
        <f t="shared" si="6728"/>
        <v>OK</v>
      </c>
      <c r="P2470" s="361" t="str">
        <f t="shared" si="6729"/>
        <v>COND. MIN.</v>
      </c>
      <c r="Q2470" s="361" t="str">
        <f t="shared" ref="Q2470:Q2494" si="6736">IF(M2470&lt;=2,"COND. MIN.",IF(AND(2&lt;M2470, M2470&lt;=4),"ATENÇÃO",IF(AND(4&lt;M2470, M2470&lt;=10),"ALERTA","INTERVENÇÃO")))</f>
        <v>COND. MIN.</v>
      </c>
      <c r="R2470" s="625"/>
      <c r="S2470" s="625"/>
      <c r="T2470" s="625"/>
      <c r="U2470" s="625"/>
      <c r="V2470" s="356">
        <f>(E2470-$E$2469)*100</f>
        <v>-3.0700000002980232</v>
      </c>
      <c r="W2470" s="356">
        <f>(F2470-$F$2469)*100</f>
        <v>-1.2799999909475446</v>
      </c>
      <c r="X2470" s="361" t="str">
        <f t="shared" si="6730"/>
        <v>SUL</v>
      </c>
      <c r="Y2470" s="361" t="str">
        <f t="shared" si="6731"/>
        <v>OESTE</v>
      </c>
      <c r="Z2470" s="361" t="str">
        <f t="shared" si="6732"/>
        <v>SUDOESTE</v>
      </c>
      <c r="AA2470" s="358">
        <f t="shared" ref="AA2470:AA2494" si="6737">ABS(ROUND(W2470,2)/ROUND(I2470,2))</f>
        <v>0.38438438438438438</v>
      </c>
      <c r="AB2470" s="359">
        <f t="shared" ref="AB2470:AB2493" si="6738">DEGREES(ASIN(AA2470))</f>
        <v>22.605527412184554</v>
      </c>
      <c r="AC2470" s="678" t="s">
        <v>408</v>
      </c>
    </row>
    <row r="2471" spans="1:29" ht="17.25" customHeight="1" x14ac:dyDescent="0.25">
      <c r="A2471" s="345" t="str">
        <f t="shared" si="6616"/>
        <v>MS 601 A</v>
      </c>
      <c r="B2471" s="661"/>
      <c r="C2471" s="661"/>
      <c r="D2471" s="346">
        <f>D169</f>
        <v>42482</v>
      </c>
      <c r="E2471" s="622">
        <v>7161668.5701000001</v>
      </c>
      <c r="F2471" s="622">
        <v>665736.79630000005</v>
      </c>
      <c r="G2471" s="631">
        <v>890.74099999999999</v>
      </c>
      <c r="H2471" s="355">
        <f t="shared" ref="H2471" si="6739">SQRT((E2471-E2470)^2+(F2471-F2470)^2)*100</f>
        <v>3.6129765956562969</v>
      </c>
      <c r="I2471" s="356">
        <f>SQRT((E2471-$E$2469)^2+(F2471-$F$2469)^2)*100</f>
        <v>1.9226284314376709</v>
      </c>
      <c r="J2471" s="356">
        <f t="shared" ref="J2471" si="6740">(G2471-G2470)*100</f>
        <v>-0.59999999999718057</v>
      </c>
      <c r="K2471" s="356">
        <f>(G2471-$G$2469)*100</f>
        <v>-0.30000000000427463</v>
      </c>
      <c r="L2471" s="356">
        <f t="shared" ref="L2471" si="6741">H2471/(D2471-D2470)</f>
        <v>0.51613951366518529</v>
      </c>
      <c r="M2471" s="356">
        <f t="shared" ref="M2471" si="6742">ABS(J2471/(D2471-D2470))</f>
        <v>8.571428571388294E-2</v>
      </c>
      <c r="N2471" s="361" t="str">
        <f t="shared" ref="N2471" si="6743">IF(L2471&lt;=0.25,"OK",IF(AND(0.25&lt;L2471,L2471&lt;=1),"ATENÇÃO",IF(AND(1&lt;L2471,L2471&lt;=4),"ALERTA",IF(AND(4&lt;L2471,L2471&lt;=14),"INTERVENÇÃO","PARALISAÇÃO"))))</f>
        <v>ATENÇÃO</v>
      </c>
      <c r="O2471" s="361" t="str">
        <f t="shared" ref="O2471" si="6744">IF(M2471&lt;=0.25,"OK",IF(AND(0.25&lt;M2471,M2471&lt;=1),"ATENÇÃO",IF(AND(1&lt;M2471,M2471&lt;=4),"ALERTA",IF(AND(4&lt;M2471,M2471&lt;=14),"INTERVENÇÃO","PARALISAÇÃO"))))</f>
        <v>OK</v>
      </c>
      <c r="P2471" s="361" t="str">
        <f t="shared" si="6729"/>
        <v>COND. MIN.</v>
      </c>
      <c r="Q2471" s="361" t="str">
        <f t="shared" si="6736"/>
        <v>COND. MIN.</v>
      </c>
      <c r="R2471" s="625"/>
      <c r="S2471" s="625"/>
      <c r="T2471" s="625"/>
      <c r="U2471" s="625"/>
      <c r="V2471" s="356">
        <f t="shared" ref="V2471:V2494" si="6745">(E2471-$E$2469)*100</f>
        <v>-0.97000002861022949</v>
      </c>
      <c r="W2471" s="356">
        <f t="shared" ref="W2471:W2494" si="6746">(F2471-$F$2469)*100</f>
        <v>1.6600000089965761</v>
      </c>
      <c r="X2471" s="361" t="str">
        <f t="shared" si="6730"/>
        <v>SUL</v>
      </c>
      <c r="Y2471" s="361" t="str">
        <f t="shared" si="6731"/>
        <v>LESTE</v>
      </c>
      <c r="Z2471" s="361" t="str">
        <f t="shared" si="6732"/>
        <v>SUDESTE</v>
      </c>
      <c r="AA2471" s="358">
        <f t="shared" si="6737"/>
        <v>0.86458333333333337</v>
      </c>
      <c r="AB2471" s="359">
        <f t="shared" si="6738"/>
        <v>59.835161372311973</v>
      </c>
      <c r="AC2471" s="360"/>
    </row>
    <row r="2472" spans="1:29" ht="17.25" customHeight="1" x14ac:dyDescent="0.25">
      <c r="A2472" s="345" t="str">
        <f t="shared" si="6616"/>
        <v>MS 601 A</v>
      </c>
      <c r="B2472" s="661"/>
      <c r="C2472" s="661"/>
      <c r="D2472" s="633">
        <v>42496</v>
      </c>
      <c r="E2472" s="635">
        <v>7161668.5656000003</v>
      </c>
      <c r="F2472" s="635">
        <v>665736.78390000004</v>
      </c>
      <c r="G2472" s="623">
        <v>890.73400000000004</v>
      </c>
      <c r="H2472" s="355">
        <f t="shared" si="6721"/>
        <v>1.3191284942244272</v>
      </c>
      <c r="I2472" s="356">
        <f t="shared" si="6722"/>
        <v>18.429717844365946</v>
      </c>
      <c r="J2472" s="356">
        <f t="shared" si="6723"/>
        <v>-0.69999999999481588</v>
      </c>
      <c r="K2472" s="356">
        <f t="shared" si="6724"/>
        <v>-25.900000000001455</v>
      </c>
      <c r="L2472" s="356">
        <f t="shared" si="6725"/>
        <v>9.4223463873173374E-2</v>
      </c>
      <c r="M2472" s="356">
        <f t="shared" si="6726"/>
        <v>4.9999999999629709E-2</v>
      </c>
      <c r="N2472" s="361" t="str">
        <f t="shared" si="6727"/>
        <v>OK</v>
      </c>
      <c r="O2472" s="361" t="str">
        <f t="shared" si="6728"/>
        <v>OK</v>
      </c>
      <c r="P2472" s="361" t="str">
        <f t="shared" si="6729"/>
        <v>COND. MIN.</v>
      </c>
      <c r="Q2472" s="361" t="str">
        <f t="shared" si="6736"/>
        <v>COND. MIN.</v>
      </c>
      <c r="R2472" s="625"/>
      <c r="S2472" s="625"/>
      <c r="T2472" s="625"/>
      <c r="U2472" s="625"/>
      <c r="V2472" s="356">
        <f t="shared" si="6745"/>
        <v>-1.4200000092387199</v>
      </c>
      <c r="W2472" s="356">
        <f t="shared" si="6746"/>
        <v>0.42000000830739737</v>
      </c>
      <c r="X2472" s="361" t="str">
        <f t="shared" si="6730"/>
        <v>SUL</v>
      </c>
      <c r="Y2472" s="361" t="str">
        <f t="shared" si="6731"/>
        <v>LESTE</v>
      </c>
      <c r="Z2472" s="361" t="str">
        <f t="shared" si="6732"/>
        <v>SUDESTE</v>
      </c>
      <c r="AA2472" s="358">
        <f t="shared" si="6737"/>
        <v>2.278893109061313E-2</v>
      </c>
      <c r="AB2472" s="359">
        <f t="shared" si="6738"/>
        <v>1.3058226143896774</v>
      </c>
      <c r="AC2472" s="360"/>
    </row>
    <row r="2473" spans="1:29" ht="17.25" customHeight="1" x14ac:dyDescent="0.25">
      <c r="A2473" s="345" t="str">
        <f t="shared" si="6616"/>
        <v>MS 601 A</v>
      </c>
      <c r="B2473" s="661"/>
      <c r="C2473" s="661"/>
      <c r="D2473" s="346"/>
      <c r="E2473" s="347"/>
      <c r="F2473" s="348"/>
      <c r="G2473" s="348"/>
      <c r="H2473" s="355">
        <f t="shared" si="6721"/>
        <v>719254489.79440284</v>
      </c>
      <c r="I2473" s="356">
        <f t="shared" si="6722"/>
        <v>719254471.48289692</v>
      </c>
      <c r="J2473" s="356">
        <f t="shared" si="6723"/>
        <v>-89073.400000000009</v>
      </c>
      <c r="K2473" s="356">
        <f t="shared" si="6724"/>
        <v>-89099.3</v>
      </c>
      <c r="L2473" s="356">
        <f t="shared" si="6725"/>
        <v>-16925.228016622808</v>
      </c>
      <c r="M2473" s="356">
        <f t="shared" si="6726"/>
        <v>2.096041980421687</v>
      </c>
      <c r="N2473" s="361" t="str">
        <f t="shared" si="6727"/>
        <v>OK</v>
      </c>
      <c r="O2473" s="361" t="str">
        <f t="shared" si="6728"/>
        <v>ALERTA</v>
      </c>
      <c r="P2473" s="361" t="str">
        <f t="shared" si="6729"/>
        <v>COND. MIN.</v>
      </c>
      <c r="Q2473" s="361" t="str">
        <f t="shared" si="6736"/>
        <v>ATENÇÃO</v>
      </c>
      <c r="R2473" s="625"/>
      <c r="S2473" s="625"/>
      <c r="T2473" s="625"/>
      <c r="U2473" s="625"/>
      <c r="V2473" s="356">
        <f t="shared" si="6745"/>
        <v>-716166857.98000002</v>
      </c>
      <c r="W2473" s="356">
        <f t="shared" si="6746"/>
        <v>-66573677.969999999</v>
      </c>
      <c r="X2473" s="361" t="str">
        <f t="shared" si="6730"/>
        <v>SUL</v>
      </c>
      <c r="Y2473" s="361" t="str">
        <f t="shared" si="6731"/>
        <v>OESTE</v>
      </c>
      <c r="Z2473" s="361" t="str">
        <f t="shared" si="6732"/>
        <v>SUDOESTE</v>
      </c>
      <c r="AA2473" s="358">
        <f t="shared" si="6737"/>
        <v>9.2559282715354213E-2</v>
      </c>
      <c r="AB2473" s="359">
        <f t="shared" si="6738"/>
        <v>5.3108579586646645</v>
      </c>
      <c r="AC2473" s="360"/>
    </row>
    <row r="2474" spans="1:29" ht="17.25" customHeight="1" x14ac:dyDescent="0.25">
      <c r="A2474" s="345" t="str">
        <f t="shared" si="6616"/>
        <v>MS 601 A</v>
      </c>
      <c r="B2474" s="661"/>
      <c r="C2474" s="661"/>
      <c r="D2474" s="346"/>
      <c r="E2474" s="347"/>
      <c r="F2474" s="348"/>
      <c r="G2474" s="348"/>
      <c r="H2474" s="355">
        <f t="shared" si="6721"/>
        <v>0</v>
      </c>
      <c r="I2474" s="356">
        <f t="shared" si="6722"/>
        <v>719254471.48289692</v>
      </c>
      <c r="J2474" s="356">
        <f t="shared" si="6723"/>
        <v>0</v>
      </c>
      <c r="K2474" s="356">
        <f t="shared" si="6724"/>
        <v>-89099.3</v>
      </c>
      <c r="L2474" s="356" t="e">
        <f t="shared" si="6725"/>
        <v>#DIV/0!</v>
      </c>
      <c r="M2474" s="356" t="e">
        <f t="shared" si="6726"/>
        <v>#DIV/0!</v>
      </c>
      <c r="N2474" s="361" t="e">
        <f t="shared" si="6727"/>
        <v>#DIV/0!</v>
      </c>
      <c r="O2474" s="361" t="e">
        <f t="shared" si="6728"/>
        <v>#DIV/0!</v>
      </c>
      <c r="P2474" s="361" t="e">
        <f t="shared" si="6729"/>
        <v>#DIV/0!</v>
      </c>
      <c r="Q2474" s="361" t="e">
        <f t="shared" si="6736"/>
        <v>#DIV/0!</v>
      </c>
      <c r="R2474" s="625"/>
      <c r="S2474" s="625"/>
      <c r="T2474" s="625"/>
      <c r="U2474" s="625"/>
      <c r="V2474" s="356">
        <f t="shared" si="6745"/>
        <v>-716166857.98000002</v>
      </c>
      <c r="W2474" s="356">
        <f t="shared" si="6746"/>
        <v>-66573677.969999999</v>
      </c>
      <c r="X2474" s="361" t="str">
        <f t="shared" si="6730"/>
        <v>SUL</v>
      </c>
      <c r="Y2474" s="361" t="str">
        <f t="shared" si="6731"/>
        <v>OESTE</v>
      </c>
      <c r="Z2474" s="361" t="str">
        <f t="shared" si="6732"/>
        <v>SUDOESTE</v>
      </c>
      <c r="AA2474" s="358">
        <f t="shared" si="6737"/>
        <v>9.2559282715354213E-2</v>
      </c>
      <c r="AB2474" s="359">
        <f t="shared" si="6738"/>
        <v>5.3108579586646645</v>
      </c>
      <c r="AC2474" s="360"/>
    </row>
    <row r="2475" spans="1:29" ht="17.25" customHeight="1" x14ac:dyDescent="0.25">
      <c r="A2475" s="345" t="str">
        <f t="shared" si="6616"/>
        <v>MS 601 A</v>
      </c>
      <c r="B2475" s="661"/>
      <c r="C2475" s="661"/>
      <c r="D2475" s="346"/>
      <c r="E2475" s="347"/>
      <c r="F2475" s="348"/>
      <c r="G2475" s="348"/>
      <c r="H2475" s="355">
        <f t="shared" si="6721"/>
        <v>0</v>
      </c>
      <c r="I2475" s="356">
        <f t="shared" si="6722"/>
        <v>719254471.48289692</v>
      </c>
      <c r="J2475" s="356">
        <f t="shared" si="6723"/>
        <v>0</v>
      </c>
      <c r="K2475" s="356">
        <f t="shared" si="6724"/>
        <v>-89099.3</v>
      </c>
      <c r="L2475" s="356" t="e">
        <f t="shared" si="6725"/>
        <v>#DIV/0!</v>
      </c>
      <c r="M2475" s="356" t="e">
        <f t="shared" si="6726"/>
        <v>#DIV/0!</v>
      </c>
      <c r="N2475" s="361" t="e">
        <f t="shared" si="6727"/>
        <v>#DIV/0!</v>
      </c>
      <c r="O2475" s="361" t="e">
        <f t="shared" si="6728"/>
        <v>#DIV/0!</v>
      </c>
      <c r="P2475" s="361" t="e">
        <f t="shared" si="6729"/>
        <v>#DIV/0!</v>
      </c>
      <c r="Q2475" s="361" t="e">
        <f t="shared" si="6736"/>
        <v>#DIV/0!</v>
      </c>
      <c r="R2475" s="625"/>
      <c r="S2475" s="625"/>
      <c r="T2475" s="625"/>
      <c r="U2475" s="625"/>
      <c r="V2475" s="356">
        <f t="shared" si="6745"/>
        <v>-716166857.98000002</v>
      </c>
      <c r="W2475" s="356">
        <f t="shared" si="6746"/>
        <v>-66573677.969999999</v>
      </c>
      <c r="X2475" s="361" t="str">
        <f t="shared" si="6730"/>
        <v>SUL</v>
      </c>
      <c r="Y2475" s="361" t="str">
        <f t="shared" si="6731"/>
        <v>OESTE</v>
      </c>
      <c r="Z2475" s="361" t="str">
        <f t="shared" si="6732"/>
        <v>SUDOESTE</v>
      </c>
      <c r="AA2475" s="358">
        <f t="shared" si="6737"/>
        <v>9.2559282715354213E-2</v>
      </c>
      <c r="AB2475" s="359">
        <f t="shared" si="6738"/>
        <v>5.3108579586646645</v>
      </c>
      <c r="AC2475" s="360"/>
    </row>
    <row r="2476" spans="1:29" ht="17.25" customHeight="1" x14ac:dyDescent="0.25">
      <c r="A2476" s="345" t="str">
        <f t="shared" si="6616"/>
        <v>MS 601 A</v>
      </c>
      <c r="B2476" s="661"/>
      <c r="C2476" s="661"/>
      <c r="D2476" s="346"/>
      <c r="E2476" s="347"/>
      <c r="F2476" s="348"/>
      <c r="G2476" s="348"/>
      <c r="H2476" s="355">
        <f t="shared" si="6721"/>
        <v>0</v>
      </c>
      <c r="I2476" s="356">
        <f t="shared" si="6722"/>
        <v>719254471.48289692</v>
      </c>
      <c r="J2476" s="356">
        <f t="shared" si="6723"/>
        <v>0</v>
      </c>
      <c r="K2476" s="356">
        <f t="shared" si="6724"/>
        <v>-89099.3</v>
      </c>
      <c r="L2476" s="356" t="e">
        <f t="shared" si="6725"/>
        <v>#DIV/0!</v>
      </c>
      <c r="M2476" s="356" t="e">
        <f t="shared" si="6726"/>
        <v>#DIV/0!</v>
      </c>
      <c r="N2476" s="361" t="e">
        <f t="shared" si="6727"/>
        <v>#DIV/0!</v>
      </c>
      <c r="O2476" s="361" t="e">
        <f t="shared" si="6728"/>
        <v>#DIV/0!</v>
      </c>
      <c r="P2476" s="361" t="e">
        <f t="shared" si="6729"/>
        <v>#DIV/0!</v>
      </c>
      <c r="Q2476" s="361" t="e">
        <f t="shared" si="6736"/>
        <v>#DIV/0!</v>
      </c>
      <c r="R2476" s="625"/>
      <c r="S2476" s="625"/>
      <c r="T2476" s="625"/>
      <c r="U2476" s="625"/>
      <c r="V2476" s="356">
        <f t="shared" si="6745"/>
        <v>-716166857.98000002</v>
      </c>
      <c r="W2476" s="356">
        <f t="shared" si="6746"/>
        <v>-66573677.969999999</v>
      </c>
      <c r="X2476" s="361" t="str">
        <f t="shared" si="6730"/>
        <v>SUL</v>
      </c>
      <c r="Y2476" s="361" t="str">
        <f t="shared" si="6731"/>
        <v>OESTE</v>
      </c>
      <c r="Z2476" s="361" t="str">
        <f t="shared" si="6732"/>
        <v>SUDOESTE</v>
      </c>
      <c r="AA2476" s="358">
        <f t="shared" si="6737"/>
        <v>9.2559282715354213E-2</v>
      </c>
      <c r="AB2476" s="359">
        <f t="shared" si="6738"/>
        <v>5.3108579586646645</v>
      </c>
      <c r="AC2476" s="360"/>
    </row>
    <row r="2477" spans="1:29" ht="17.25" customHeight="1" x14ac:dyDescent="0.25">
      <c r="A2477" s="345" t="str">
        <f t="shared" si="6616"/>
        <v>MS 601 A</v>
      </c>
      <c r="B2477" s="661"/>
      <c r="C2477" s="661"/>
      <c r="D2477" s="346"/>
      <c r="E2477" s="347"/>
      <c r="F2477" s="348"/>
      <c r="G2477" s="348"/>
      <c r="H2477" s="355">
        <f t="shared" si="6721"/>
        <v>0</v>
      </c>
      <c r="I2477" s="356">
        <f t="shared" si="6722"/>
        <v>719254471.48289692</v>
      </c>
      <c r="J2477" s="356">
        <f t="shared" si="6723"/>
        <v>0</v>
      </c>
      <c r="K2477" s="356">
        <f t="shared" si="6724"/>
        <v>-89099.3</v>
      </c>
      <c r="L2477" s="356" t="e">
        <f t="shared" si="6725"/>
        <v>#DIV/0!</v>
      </c>
      <c r="M2477" s="356" t="e">
        <f t="shared" si="6726"/>
        <v>#DIV/0!</v>
      </c>
      <c r="N2477" s="361" t="e">
        <f t="shared" si="6727"/>
        <v>#DIV/0!</v>
      </c>
      <c r="O2477" s="361" t="e">
        <f t="shared" si="6728"/>
        <v>#DIV/0!</v>
      </c>
      <c r="P2477" s="361" t="e">
        <f t="shared" si="6729"/>
        <v>#DIV/0!</v>
      </c>
      <c r="Q2477" s="361" t="e">
        <f t="shared" si="6736"/>
        <v>#DIV/0!</v>
      </c>
      <c r="R2477" s="625"/>
      <c r="S2477" s="625"/>
      <c r="T2477" s="625"/>
      <c r="U2477" s="625"/>
      <c r="V2477" s="356">
        <f t="shared" si="6745"/>
        <v>-716166857.98000002</v>
      </c>
      <c r="W2477" s="356">
        <f t="shared" si="6746"/>
        <v>-66573677.969999999</v>
      </c>
      <c r="X2477" s="361" t="str">
        <f t="shared" si="6730"/>
        <v>SUL</v>
      </c>
      <c r="Y2477" s="361" t="str">
        <f t="shared" si="6731"/>
        <v>OESTE</v>
      </c>
      <c r="Z2477" s="361" t="str">
        <f t="shared" si="6732"/>
        <v>SUDOESTE</v>
      </c>
      <c r="AA2477" s="358">
        <f t="shared" si="6737"/>
        <v>9.2559282715354213E-2</v>
      </c>
      <c r="AB2477" s="359">
        <f t="shared" si="6738"/>
        <v>5.3108579586646645</v>
      </c>
      <c r="AC2477" s="360"/>
    </row>
    <row r="2478" spans="1:29" ht="17.25" customHeight="1" x14ac:dyDescent="0.25">
      <c r="A2478" s="345" t="str">
        <f t="shared" si="6616"/>
        <v>MS 601 A</v>
      </c>
      <c r="B2478" s="661"/>
      <c r="C2478" s="661"/>
      <c r="D2478" s="346"/>
      <c r="E2478" s="347"/>
      <c r="F2478" s="348"/>
      <c r="G2478" s="348"/>
      <c r="H2478" s="355">
        <f t="shared" si="6721"/>
        <v>0</v>
      </c>
      <c r="I2478" s="356">
        <f t="shared" si="6722"/>
        <v>719254471.48289692</v>
      </c>
      <c r="J2478" s="356">
        <f t="shared" si="6723"/>
        <v>0</v>
      </c>
      <c r="K2478" s="356">
        <f t="shared" si="6724"/>
        <v>-89099.3</v>
      </c>
      <c r="L2478" s="356" t="e">
        <f t="shared" si="6725"/>
        <v>#DIV/0!</v>
      </c>
      <c r="M2478" s="356" t="e">
        <f t="shared" si="6726"/>
        <v>#DIV/0!</v>
      </c>
      <c r="N2478" s="361" t="e">
        <f t="shared" si="6727"/>
        <v>#DIV/0!</v>
      </c>
      <c r="O2478" s="361" t="e">
        <f t="shared" si="6728"/>
        <v>#DIV/0!</v>
      </c>
      <c r="P2478" s="361" t="e">
        <f t="shared" si="6729"/>
        <v>#DIV/0!</v>
      </c>
      <c r="Q2478" s="361" t="e">
        <f t="shared" si="6736"/>
        <v>#DIV/0!</v>
      </c>
      <c r="R2478" s="625"/>
      <c r="S2478" s="625"/>
      <c r="T2478" s="625"/>
      <c r="U2478" s="625"/>
      <c r="V2478" s="356">
        <f t="shared" si="6745"/>
        <v>-716166857.98000002</v>
      </c>
      <c r="W2478" s="356">
        <f t="shared" si="6746"/>
        <v>-66573677.969999999</v>
      </c>
      <c r="X2478" s="361" t="str">
        <f t="shared" si="6730"/>
        <v>SUL</v>
      </c>
      <c r="Y2478" s="361" t="str">
        <f t="shared" si="6731"/>
        <v>OESTE</v>
      </c>
      <c r="Z2478" s="361" t="str">
        <f t="shared" si="6732"/>
        <v>SUDOESTE</v>
      </c>
      <c r="AA2478" s="358">
        <f t="shared" si="6737"/>
        <v>9.2559282715354213E-2</v>
      </c>
      <c r="AB2478" s="359">
        <f t="shared" si="6738"/>
        <v>5.3108579586646645</v>
      </c>
      <c r="AC2478" s="360"/>
    </row>
    <row r="2479" spans="1:29" ht="17.25" customHeight="1" x14ac:dyDescent="0.25">
      <c r="A2479" s="345" t="str">
        <f t="shared" si="6616"/>
        <v>MS 601 A</v>
      </c>
      <c r="B2479" s="661"/>
      <c r="C2479" s="661"/>
      <c r="D2479" s="346"/>
      <c r="E2479" s="347"/>
      <c r="F2479" s="348"/>
      <c r="G2479" s="348"/>
      <c r="H2479" s="355">
        <f t="shared" si="6721"/>
        <v>0</v>
      </c>
      <c r="I2479" s="356">
        <f t="shared" si="6722"/>
        <v>719254471.48289692</v>
      </c>
      <c r="J2479" s="356">
        <f t="shared" si="6723"/>
        <v>0</v>
      </c>
      <c r="K2479" s="356">
        <f t="shared" si="6724"/>
        <v>-89099.3</v>
      </c>
      <c r="L2479" s="356" t="e">
        <f t="shared" si="6725"/>
        <v>#DIV/0!</v>
      </c>
      <c r="M2479" s="356" t="e">
        <f t="shared" si="6726"/>
        <v>#DIV/0!</v>
      </c>
      <c r="N2479" s="361" t="e">
        <f t="shared" si="6727"/>
        <v>#DIV/0!</v>
      </c>
      <c r="O2479" s="361" t="e">
        <f t="shared" si="6728"/>
        <v>#DIV/0!</v>
      </c>
      <c r="P2479" s="361" t="e">
        <f t="shared" si="6729"/>
        <v>#DIV/0!</v>
      </c>
      <c r="Q2479" s="361" t="e">
        <f t="shared" si="6736"/>
        <v>#DIV/0!</v>
      </c>
      <c r="R2479" s="625"/>
      <c r="S2479" s="625"/>
      <c r="T2479" s="625"/>
      <c r="U2479" s="625"/>
      <c r="V2479" s="356">
        <f t="shared" si="6745"/>
        <v>-716166857.98000002</v>
      </c>
      <c r="W2479" s="356">
        <f t="shared" si="6746"/>
        <v>-66573677.969999999</v>
      </c>
      <c r="X2479" s="361" t="str">
        <f t="shared" si="6730"/>
        <v>SUL</v>
      </c>
      <c r="Y2479" s="361" t="str">
        <f t="shared" si="6731"/>
        <v>OESTE</v>
      </c>
      <c r="Z2479" s="361" t="str">
        <f t="shared" si="6732"/>
        <v>SUDOESTE</v>
      </c>
      <c r="AA2479" s="358">
        <f t="shared" si="6737"/>
        <v>9.2559282715354213E-2</v>
      </c>
      <c r="AB2479" s="359">
        <f t="shared" si="6738"/>
        <v>5.3108579586646645</v>
      </c>
      <c r="AC2479" s="360"/>
    </row>
    <row r="2480" spans="1:29" ht="17.25" customHeight="1" x14ac:dyDescent="0.25">
      <c r="A2480" s="345" t="str">
        <f t="shared" si="6616"/>
        <v>MS 601 A</v>
      </c>
      <c r="B2480" s="661"/>
      <c r="C2480" s="661"/>
      <c r="D2480" s="346"/>
      <c r="E2480" s="347"/>
      <c r="F2480" s="348"/>
      <c r="G2480" s="348"/>
      <c r="H2480" s="355">
        <f t="shared" si="6721"/>
        <v>0</v>
      </c>
      <c r="I2480" s="356">
        <f t="shared" si="6722"/>
        <v>719254471.48289692</v>
      </c>
      <c r="J2480" s="356">
        <f t="shared" si="6723"/>
        <v>0</v>
      </c>
      <c r="K2480" s="356">
        <f t="shared" si="6724"/>
        <v>-89099.3</v>
      </c>
      <c r="L2480" s="356" t="e">
        <f t="shared" si="6725"/>
        <v>#DIV/0!</v>
      </c>
      <c r="M2480" s="356" t="e">
        <f t="shared" si="6726"/>
        <v>#DIV/0!</v>
      </c>
      <c r="N2480" s="361" t="e">
        <f t="shared" si="6727"/>
        <v>#DIV/0!</v>
      </c>
      <c r="O2480" s="361" t="e">
        <f t="shared" si="6728"/>
        <v>#DIV/0!</v>
      </c>
      <c r="P2480" s="361" t="e">
        <f t="shared" si="6729"/>
        <v>#DIV/0!</v>
      </c>
      <c r="Q2480" s="361" t="e">
        <f t="shared" si="6736"/>
        <v>#DIV/0!</v>
      </c>
      <c r="R2480" s="625"/>
      <c r="S2480" s="625"/>
      <c r="T2480" s="625"/>
      <c r="U2480" s="625"/>
      <c r="V2480" s="356">
        <f t="shared" si="6745"/>
        <v>-716166857.98000002</v>
      </c>
      <c r="W2480" s="356">
        <f t="shared" si="6746"/>
        <v>-66573677.969999999</v>
      </c>
      <c r="X2480" s="361" t="str">
        <f t="shared" si="6730"/>
        <v>SUL</v>
      </c>
      <c r="Y2480" s="361" t="str">
        <f t="shared" si="6731"/>
        <v>OESTE</v>
      </c>
      <c r="Z2480" s="361" t="str">
        <f t="shared" si="6732"/>
        <v>SUDOESTE</v>
      </c>
      <c r="AA2480" s="358">
        <f t="shared" si="6737"/>
        <v>9.2559282715354213E-2</v>
      </c>
      <c r="AB2480" s="359">
        <f t="shared" si="6738"/>
        <v>5.3108579586646645</v>
      </c>
      <c r="AC2480" s="360"/>
    </row>
    <row r="2481" spans="1:29" ht="17.25" customHeight="1" x14ac:dyDescent="0.25">
      <c r="A2481" s="345" t="str">
        <f t="shared" si="6616"/>
        <v>MS 601 A</v>
      </c>
      <c r="B2481" s="661"/>
      <c r="C2481" s="661"/>
      <c r="D2481" s="346"/>
      <c r="E2481" s="347"/>
      <c r="F2481" s="348"/>
      <c r="G2481" s="348"/>
      <c r="H2481" s="355">
        <f t="shared" si="6721"/>
        <v>0</v>
      </c>
      <c r="I2481" s="356">
        <f t="shared" si="6722"/>
        <v>719254471.48289692</v>
      </c>
      <c r="J2481" s="356">
        <f t="shared" si="6723"/>
        <v>0</v>
      </c>
      <c r="K2481" s="356">
        <f t="shared" si="6724"/>
        <v>-89099.3</v>
      </c>
      <c r="L2481" s="356" t="e">
        <f t="shared" si="6725"/>
        <v>#DIV/0!</v>
      </c>
      <c r="M2481" s="356" t="e">
        <f t="shared" si="6726"/>
        <v>#DIV/0!</v>
      </c>
      <c r="N2481" s="361" t="e">
        <f t="shared" si="6727"/>
        <v>#DIV/0!</v>
      </c>
      <c r="O2481" s="361" t="e">
        <f t="shared" si="6728"/>
        <v>#DIV/0!</v>
      </c>
      <c r="P2481" s="361" t="e">
        <f t="shared" si="6729"/>
        <v>#DIV/0!</v>
      </c>
      <c r="Q2481" s="361" t="e">
        <f t="shared" si="6736"/>
        <v>#DIV/0!</v>
      </c>
      <c r="R2481" s="625"/>
      <c r="S2481" s="625"/>
      <c r="T2481" s="625"/>
      <c r="U2481" s="625"/>
      <c r="V2481" s="356">
        <f t="shared" si="6745"/>
        <v>-716166857.98000002</v>
      </c>
      <c r="W2481" s="356">
        <f t="shared" si="6746"/>
        <v>-66573677.969999999</v>
      </c>
      <c r="X2481" s="361" t="str">
        <f t="shared" si="6730"/>
        <v>SUL</v>
      </c>
      <c r="Y2481" s="361" t="str">
        <f t="shared" si="6731"/>
        <v>OESTE</v>
      </c>
      <c r="Z2481" s="361" t="str">
        <f t="shared" si="6732"/>
        <v>SUDOESTE</v>
      </c>
      <c r="AA2481" s="358">
        <f t="shared" si="6737"/>
        <v>9.2559282715354213E-2</v>
      </c>
      <c r="AB2481" s="359">
        <f t="shared" si="6738"/>
        <v>5.3108579586646645</v>
      </c>
      <c r="AC2481" s="360"/>
    </row>
    <row r="2482" spans="1:29" ht="17.25" customHeight="1" x14ac:dyDescent="0.25">
      <c r="A2482" s="345" t="str">
        <f t="shared" si="6616"/>
        <v>MS 601 A</v>
      </c>
      <c r="B2482" s="661"/>
      <c r="C2482" s="661"/>
      <c r="D2482" s="346"/>
      <c r="E2482" s="347"/>
      <c r="F2482" s="348"/>
      <c r="G2482" s="348"/>
      <c r="H2482" s="355">
        <f t="shared" si="6721"/>
        <v>0</v>
      </c>
      <c r="I2482" s="356">
        <f t="shared" si="6722"/>
        <v>719254471.48289692</v>
      </c>
      <c r="J2482" s="356">
        <f t="shared" si="6723"/>
        <v>0</v>
      </c>
      <c r="K2482" s="356">
        <f t="shared" si="6724"/>
        <v>-89099.3</v>
      </c>
      <c r="L2482" s="356" t="e">
        <f t="shared" si="6725"/>
        <v>#DIV/0!</v>
      </c>
      <c r="M2482" s="356" t="e">
        <f t="shared" si="6726"/>
        <v>#DIV/0!</v>
      </c>
      <c r="N2482" s="361" t="e">
        <f t="shared" si="6727"/>
        <v>#DIV/0!</v>
      </c>
      <c r="O2482" s="361" t="e">
        <f t="shared" si="6728"/>
        <v>#DIV/0!</v>
      </c>
      <c r="P2482" s="361" t="e">
        <f t="shared" si="6729"/>
        <v>#DIV/0!</v>
      </c>
      <c r="Q2482" s="361" t="e">
        <f t="shared" si="6736"/>
        <v>#DIV/0!</v>
      </c>
      <c r="R2482" s="625"/>
      <c r="S2482" s="625"/>
      <c r="T2482" s="625"/>
      <c r="U2482" s="625"/>
      <c r="V2482" s="356">
        <f t="shared" si="6745"/>
        <v>-716166857.98000002</v>
      </c>
      <c r="W2482" s="356">
        <f t="shared" si="6746"/>
        <v>-66573677.969999999</v>
      </c>
      <c r="X2482" s="361" t="str">
        <f t="shared" si="6730"/>
        <v>SUL</v>
      </c>
      <c r="Y2482" s="361" t="str">
        <f t="shared" si="6731"/>
        <v>OESTE</v>
      </c>
      <c r="Z2482" s="361" t="str">
        <f t="shared" si="6732"/>
        <v>SUDOESTE</v>
      </c>
      <c r="AA2482" s="358">
        <f t="shared" si="6737"/>
        <v>9.2559282715354213E-2</v>
      </c>
      <c r="AB2482" s="359">
        <f t="shared" si="6738"/>
        <v>5.3108579586646645</v>
      </c>
      <c r="AC2482" s="360"/>
    </row>
    <row r="2483" spans="1:29" ht="17.25" customHeight="1" x14ac:dyDescent="0.25">
      <c r="A2483" s="345" t="str">
        <f t="shared" si="6616"/>
        <v>MS 601 A</v>
      </c>
      <c r="B2483" s="661"/>
      <c r="C2483" s="661"/>
      <c r="D2483" s="346"/>
      <c r="E2483" s="347"/>
      <c r="F2483" s="348"/>
      <c r="G2483" s="348"/>
      <c r="H2483" s="355">
        <f t="shared" si="6721"/>
        <v>0</v>
      </c>
      <c r="I2483" s="356">
        <f t="shared" si="6722"/>
        <v>719254471.48289692</v>
      </c>
      <c r="J2483" s="356">
        <f t="shared" si="6723"/>
        <v>0</v>
      </c>
      <c r="K2483" s="356">
        <f t="shared" si="6724"/>
        <v>-89099.3</v>
      </c>
      <c r="L2483" s="356" t="e">
        <f t="shared" si="6725"/>
        <v>#DIV/0!</v>
      </c>
      <c r="M2483" s="356" t="e">
        <f t="shared" si="6726"/>
        <v>#DIV/0!</v>
      </c>
      <c r="N2483" s="361" t="e">
        <f t="shared" si="6727"/>
        <v>#DIV/0!</v>
      </c>
      <c r="O2483" s="361" t="e">
        <f t="shared" si="6728"/>
        <v>#DIV/0!</v>
      </c>
      <c r="P2483" s="361" t="e">
        <f t="shared" si="6729"/>
        <v>#DIV/0!</v>
      </c>
      <c r="Q2483" s="361" t="e">
        <f t="shared" si="6736"/>
        <v>#DIV/0!</v>
      </c>
      <c r="R2483" s="625"/>
      <c r="S2483" s="625"/>
      <c r="T2483" s="625"/>
      <c r="U2483" s="625"/>
      <c r="V2483" s="356">
        <f t="shared" si="6745"/>
        <v>-716166857.98000002</v>
      </c>
      <c r="W2483" s="356">
        <f t="shared" si="6746"/>
        <v>-66573677.969999999</v>
      </c>
      <c r="X2483" s="361" t="str">
        <f t="shared" si="6730"/>
        <v>SUL</v>
      </c>
      <c r="Y2483" s="361" t="str">
        <f t="shared" si="6731"/>
        <v>OESTE</v>
      </c>
      <c r="Z2483" s="361" t="str">
        <f t="shared" si="6732"/>
        <v>SUDOESTE</v>
      </c>
      <c r="AA2483" s="358">
        <f t="shared" si="6737"/>
        <v>9.2559282715354213E-2</v>
      </c>
      <c r="AB2483" s="359">
        <f t="shared" si="6738"/>
        <v>5.3108579586646645</v>
      </c>
      <c r="AC2483" s="360"/>
    </row>
    <row r="2484" spans="1:29" ht="17.25" customHeight="1" x14ac:dyDescent="0.25">
      <c r="A2484" s="345" t="str">
        <f t="shared" si="6616"/>
        <v>MS 601 A</v>
      </c>
      <c r="B2484" s="661"/>
      <c r="C2484" s="661"/>
      <c r="D2484" s="346"/>
      <c r="E2484" s="347"/>
      <c r="F2484" s="348"/>
      <c r="G2484" s="348"/>
      <c r="H2484" s="355">
        <f t="shared" si="6721"/>
        <v>0</v>
      </c>
      <c r="I2484" s="356">
        <f t="shared" si="6722"/>
        <v>719254471.48289692</v>
      </c>
      <c r="J2484" s="356">
        <f t="shared" si="6723"/>
        <v>0</v>
      </c>
      <c r="K2484" s="356">
        <f t="shared" si="6724"/>
        <v>-89099.3</v>
      </c>
      <c r="L2484" s="356" t="e">
        <f t="shared" si="6725"/>
        <v>#DIV/0!</v>
      </c>
      <c r="M2484" s="356" t="e">
        <f t="shared" si="6726"/>
        <v>#DIV/0!</v>
      </c>
      <c r="N2484" s="361" t="e">
        <f t="shared" si="6727"/>
        <v>#DIV/0!</v>
      </c>
      <c r="O2484" s="361" t="e">
        <f t="shared" si="6728"/>
        <v>#DIV/0!</v>
      </c>
      <c r="P2484" s="361" t="e">
        <f t="shared" si="6729"/>
        <v>#DIV/0!</v>
      </c>
      <c r="Q2484" s="361" t="e">
        <f t="shared" si="6736"/>
        <v>#DIV/0!</v>
      </c>
      <c r="R2484" s="625"/>
      <c r="S2484" s="625"/>
      <c r="T2484" s="625"/>
      <c r="U2484" s="625"/>
      <c r="V2484" s="356">
        <f t="shared" si="6745"/>
        <v>-716166857.98000002</v>
      </c>
      <c r="W2484" s="356">
        <f t="shared" si="6746"/>
        <v>-66573677.969999999</v>
      </c>
      <c r="X2484" s="361" t="str">
        <f t="shared" si="6730"/>
        <v>SUL</v>
      </c>
      <c r="Y2484" s="361" t="str">
        <f t="shared" si="6731"/>
        <v>OESTE</v>
      </c>
      <c r="Z2484" s="361" t="str">
        <f t="shared" si="6732"/>
        <v>SUDOESTE</v>
      </c>
      <c r="AA2484" s="358">
        <f t="shared" si="6737"/>
        <v>9.2559282715354213E-2</v>
      </c>
      <c r="AB2484" s="359">
        <f t="shared" si="6738"/>
        <v>5.3108579586646645</v>
      </c>
      <c r="AC2484" s="360"/>
    </row>
    <row r="2485" spans="1:29" ht="17.25" customHeight="1" x14ac:dyDescent="0.25">
      <c r="A2485" s="345" t="str">
        <f t="shared" si="6616"/>
        <v>MS 601 A</v>
      </c>
      <c r="B2485" s="661"/>
      <c r="C2485" s="661"/>
      <c r="D2485" s="346"/>
      <c r="E2485" s="347"/>
      <c r="F2485" s="348"/>
      <c r="G2485" s="348"/>
      <c r="H2485" s="355">
        <f t="shared" si="6721"/>
        <v>0</v>
      </c>
      <c r="I2485" s="356">
        <f t="shared" si="6722"/>
        <v>719254471.48289692</v>
      </c>
      <c r="J2485" s="356">
        <f t="shared" si="6723"/>
        <v>0</v>
      </c>
      <c r="K2485" s="356">
        <f t="shared" si="6724"/>
        <v>-89099.3</v>
      </c>
      <c r="L2485" s="356" t="e">
        <f t="shared" si="6725"/>
        <v>#DIV/0!</v>
      </c>
      <c r="M2485" s="356" t="e">
        <f t="shared" si="6726"/>
        <v>#DIV/0!</v>
      </c>
      <c r="N2485" s="361" t="e">
        <f t="shared" si="6727"/>
        <v>#DIV/0!</v>
      </c>
      <c r="O2485" s="361" t="e">
        <f t="shared" si="6728"/>
        <v>#DIV/0!</v>
      </c>
      <c r="P2485" s="361" t="e">
        <f t="shared" si="6729"/>
        <v>#DIV/0!</v>
      </c>
      <c r="Q2485" s="361" t="e">
        <f t="shared" si="6736"/>
        <v>#DIV/0!</v>
      </c>
      <c r="R2485" s="625"/>
      <c r="S2485" s="625"/>
      <c r="T2485" s="625"/>
      <c r="U2485" s="625"/>
      <c r="V2485" s="356">
        <f t="shared" si="6745"/>
        <v>-716166857.98000002</v>
      </c>
      <c r="W2485" s="356">
        <f t="shared" si="6746"/>
        <v>-66573677.969999999</v>
      </c>
      <c r="X2485" s="361" t="str">
        <f t="shared" si="6730"/>
        <v>SUL</v>
      </c>
      <c r="Y2485" s="361" t="str">
        <f t="shared" si="6731"/>
        <v>OESTE</v>
      </c>
      <c r="Z2485" s="361" t="str">
        <f t="shared" si="6732"/>
        <v>SUDOESTE</v>
      </c>
      <c r="AA2485" s="358">
        <f t="shared" si="6737"/>
        <v>9.2559282715354213E-2</v>
      </c>
      <c r="AB2485" s="359">
        <f t="shared" si="6738"/>
        <v>5.3108579586646645</v>
      </c>
      <c r="AC2485" s="360"/>
    </row>
    <row r="2486" spans="1:29" ht="17.25" customHeight="1" x14ac:dyDescent="0.25">
      <c r="A2486" s="345" t="str">
        <f t="shared" si="6616"/>
        <v>MS 601 A</v>
      </c>
      <c r="B2486" s="661"/>
      <c r="C2486" s="661"/>
      <c r="D2486" s="346"/>
      <c r="E2486" s="347"/>
      <c r="F2486" s="348"/>
      <c r="G2486" s="348"/>
      <c r="H2486" s="355">
        <f t="shared" si="6721"/>
        <v>0</v>
      </c>
      <c r="I2486" s="356">
        <f t="shared" si="6722"/>
        <v>719254471.48289692</v>
      </c>
      <c r="J2486" s="356">
        <f t="shared" si="6723"/>
        <v>0</v>
      </c>
      <c r="K2486" s="356">
        <f t="shared" si="6724"/>
        <v>-89099.3</v>
      </c>
      <c r="L2486" s="356" t="e">
        <f t="shared" si="6725"/>
        <v>#DIV/0!</v>
      </c>
      <c r="M2486" s="356" t="e">
        <f t="shared" si="6726"/>
        <v>#DIV/0!</v>
      </c>
      <c r="N2486" s="361" t="e">
        <f t="shared" si="6727"/>
        <v>#DIV/0!</v>
      </c>
      <c r="O2486" s="361" t="e">
        <f t="shared" si="6728"/>
        <v>#DIV/0!</v>
      </c>
      <c r="P2486" s="361" t="e">
        <f t="shared" si="6729"/>
        <v>#DIV/0!</v>
      </c>
      <c r="Q2486" s="361" t="e">
        <f t="shared" si="6736"/>
        <v>#DIV/0!</v>
      </c>
      <c r="R2486" s="625"/>
      <c r="S2486" s="625"/>
      <c r="T2486" s="625"/>
      <c r="U2486" s="625"/>
      <c r="V2486" s="356">
        <f t="shared" si="6745"/>
        <v>-716166857.98000002</v>
      </c>
      <c r="W2486" s="356">
        <f t="shared" si="6746"/>
        <v>-66573677.969999999</v>
      </c>
      <c r="X2486" s="361" t="str">
        <f t="shared" si="6730"/>
        <v>SUL</v>
      </c>
      <c r="Y2486" s="361" t="str">
        <f t="shared" si="6731"/>
        <v>OESTE</v>
      </c>
      <c r="Z2486" s="361" t="str">
        <f t="shared" si="6732"/>
        <v>SUDOESTE</v>
      </c>
      <c r="AA2486" s="358">
        <f t="shared" si="6737"/>
        <v>9.2559282715354213E-2</v>
      </c>
      <c r="AB2486" s="359">
        <f t="shared" si="6738"/>
        <v>5.3108579586646645</v>
      </c>
      <c r="AC2486" s="360"/>
    </row>
    <row r="2487" spans="1:29" ht="17.25" customHeight="1" x14ac:dyDescent="0.25">
      <c r="A2487" s="345" t="str">
        <f t="shared" si="6616"/>
        <v>MS 601 A</v>
      </c>
      <c r="B2487" s="661"/>
      <c r="C2487" s="661"/>
      <c r="D2487" s="346"/>
      <c r="E2487" s="347"/>
      <c r="F2487" s="348"/>
      <c r="G2487" s="348"/>
      <c r="H2487" s="355">
        <f t="shared" si="6721"/>
        <v>0</v>
      </c>
      <c r="I2487" s="356">
        <f t="shared" si="6722"/>
        <v>719254471.48289692</v>
      </c>
      <c r="J2487" s="356">
        <f t="shared" si="6723"/>
        <v>0</v>
      </c>
      <c r="K2487" s="356">
        <f t="shared" si="6724"/>
        <v>-89099.3</v>
      </c>
      <c r="L2487" s="356" t="e">
        <f t="shared" si="6725"/>
        <v>#DIV/0!</v>
      </c>
      <c r="M2487" s="356" t="e">
        <f t="shared" si="6726"/>
        <v>#DIV/0!</v>
      </c>
      <c r="N2487" s="361" t="e">
        <f t="shared" si="6727"/>
        <v>#DIV/0!</v>
      </c>
      <c r="O2487" s="361" t="e">
        <f t="shared" si="6728"/>
        <v>#DIV/0!</v>
      </c>
      <c r="P2487" s="361" t="e">
        <f t="shared" si="6729"/>
        <v>#DIV/0!</v>
      </c>
      <c r="Q2487" s="361" t="e">
        <f t="shared" si="6736"/>
        <v>#DIV/0!</v>
      </c>
      <c r="R2487" s="625"/>
      <c r="S2487" s="625"/>
      <c r="T2487" s="625"/>
      <c r="U2487" s="625"/>
      <c r="V2487" s="356">
        <f t="shared" si="6745"/>
        <v>-716166857.98000002</v>
      </c>
      <c r="W2487" s="356">
        <f t="shared" si="6746"/>
        <v>-66573677.969999999</v>
      </c>
      <c r="X2487" s="361" t="str">
        <f t="shared" si="6730"/>
        <v>SUL</v>
      </c>
      <c r="Y2487" s="361" t="str">
        <f t="shared" si="6731"/>
        <v>OESTE</v>
      </c>
      <c r="Z2487" s="361" t="str">
        <f t="shared" si="6732"/>
        <v>SUDOESTE</v>
      </c>
      <c r="AA2487" s="358">
        <f t="shared" si="6737"/>
        <v>9.2559282715354213E-2</v>
      </c>
      <c r="AB2487" s="359">
        <f t="shared" si="6738"/>
        <v>5.3108579586646645</v>
      </c>
      <c r="AC2487" s="360"/>
    </row>
    <row r="2488" spans="1:29" ht="17.25" customHeight="1" x14ac:dyDescent="0.25">
      <c r="A2488" s="345" t="str">
        <f t="shared" si="6616"/>
        <v>MS 601 A</v>
      </c>
      <c r="B2488" s="661"/>
      <c r="C2488" s="661"/>
      <c r="D2488" s="346"/>
      <c r="E2488" s="347"/>
      <c r="F2488" s="348"/>
      <c r="G2488" s="348"/>
      <c r="H2488" s="355">
        <f t="shared" si="6721"/>
        <v>0</v>
      </c>
      <c r="I2488" s="356">
        <f t="shared" si="6722"/>
        <v>719254471.48289692</v>
      </c>
      <c r="J2488" s="356">
        <f t="shared" si="6723"/>
        <v>0</v>
      </c>
      <c r="K2488" s="356">
        <f t="shared" si="6724"/>
        <v>-89099.3</v>
      </c>
      <c r="L2488" s="356" t="e">
        <f t="shared" si="6725"/>
        <v>#DIV/0!</v>
      </c>
      <c r="M2488" s="356" t="e">
        <f t="shared" si="6726"/>
        <v>#DIV/0!</v>
      </c>
      <c r="N2488" s="361" t="e">
        <f t="shared" si="6727"/>
        <v>#DIV/0!</v>
      </c>
      <c r="O2488" s="361" t="e">
        <f t="shared" si="6728"/>
        <v>#DIV/0!</v>
      </c>
      <c r="P2488" s="361" t="e">
        <f t="shared" si="6729"/>
        <v>#DIV/0!</v>
      </c>
      <c r="Q2488" s="361" t="e">
        <f t="shared" si="6736"/>
        <v>#DIV/0!</v>
      </c>
      <c r="R2488" s="625"/>
      <c r="S2488" s="625"/>
      <c r="T2488" s="625"/>
      <c r="U2488" s="625"/>
      <c r="V2488" s="356">
        <f t="shared" si="6745"/>
        <v>-716166857.98000002</v>
      </c>
      <c r="W2488" s="356">
        <f t="shared" si="6746"/>
        <v>-66573677.969999999</v>
      </c>
      <c r="X2488" s="361" t="str">
        <f t="shared" si="6730"/>
        <v>SUL</v>
      </c>
      <c r="Y2488" s="361" t="str">
        <f t="shared" si="6731"/>
        <v>OESTE</v>
      </c>
      <c r="Z2488" s="361" t="str">
        <f t="shared" si="6732"/>
        <v>SUDOESTE</v>
      </c>
      <c r="AA2488" s="358">
        <f t="shared" si="6737"/>
        <v>9.2559282715354213E-2</v>
      </c>
      <c r="AB2488" s="359">
        <f t="shared" si="6738"/>
        <v>5.3108579586646645</v>
      </c>
      <c r="AC2488" s="360"/>
    </row>
    <row r="2489" spans="1:29" ht="17.25" customHeight="1" x14ac:dyDescent="0.25">
      <c r="A2489" s="345" t="str">
        <f t="shared" si="6616"/>
        <v>MS 601 A</v>
      </c>
      <c r="B2489" s="661"/>
      <c r="C2489" s="661"/>
      <c r="D2489" s="346"/>
      <c r="E2489" s="347"/>
      <c r="F2489" s="348"/>
      <c r="G2489" s="348"/>
      <c r="H2489" s="355">
        <f t="shared" si="6721"/>
        <v>0</v>
      </c>
      <c r="I2489" s="356">
        <f t="shared" si="6722"/>
        <v>719254471.48289692</v>
      </c>
      <c r="J2489" s="356">
        <f t="shared" si="6723"/>
        <v>0</v>
      </c>
      <c r="K2489" s="356">
        <f t="shared" si="6724"/>
        <v>-89099.3</v>
      </c>
      <c r="L2489" s="356" t="e">
        <f t="shared" si="6725"/>
        <v>#DIV/0!</v>
      </c>
      <c r="M2489" s="356" t="e">
        <f t="shared" si="6726"/>
        <v>#DIV/0!</v>
      </c>
      <c r="N2489" s="361" t="e">
        <f t="shared" si="6727"/>
        <v>#DIV/0!</v>
      </c>
      <c r="O2489" s="361" t="e">
        <f t="shared" si="6728"/>
        <v>#DIV/0!</v>
      </c>
      <c r="P2489" s="361" t="e">
        <f t="shared" si="6729"/>
        <v>#DIV/0!</v>
      </c>
      <c r="Q2489" s="361" t="e">
        <f t="shared" si="6736"/>
        <v>#DIV/0!</v>
      </c>
      <c r="R2489" s="625"/>
      <c r="S2489" s="625"/>
      <c r="T2489" s="625"/>
      <c r="U2489" s="625"/>
      <c r="V2489" s="356">
        <f t="shared" si="6745"/>
        <v>-716166857.98000002</v>
      </c>
      <c r="W2489" s="356">
        <f t="shared" si="6746"/>
        <v>-66573677.969999999</v>
      </c>
      <c r="X2489" s="361" t="str">
        <f t="shared" si="6730"/>
        <v>SUL</v>
      </c>
      <c r="Y2489" s="361" t="str">
        <f t="shared" si="6731"/>
        <v>OESTE</v>
      </c>
      <c r="Z2489" s="361" t="str">
        <f t="shared" si="6732"/>
        <v>SUDOESTE</v>
      </c>
      <c r="AA2489" s="358">
        <f t="shared" si="6737"/>
        <v>9.2559282715354213E-2</v>
      </c>
      <c r="AB2489" s="359">
        <f t="shared" si="6738"/>
        <v>5.3108579586646645</v>
      </c>
      <c r="AC2489" s="360"/>
    </row>
    <row r="2490" spans="1:29" ht="17.25" customHeight="1" x14ac:dyDescent="0.25">
      <c r="A2490" s="345" t="str">
        <f t="shared" si="6616"/>
        <v>MS 601 A</v>
      </c>
      <c r="B2490" s="661"/>
      <c r="C2490" s="661"/>
      <c r="D2490" s="346"/>
      <c r="E2490" s="347"/>
      <c r="F2490" s="348"/>
      <c r="G2490" s="348"/>
      <c r="H2490" s="355">
        <f t="shared" si="6721"/>
        <v>0</v>
      </c>
      <c r="I2490" s="356">
        <f t="shared" si="6722"/>
        <v>719254471.48289692</v>
      </c>
      <c r="J2490" s="356">
        <f t="shared" si="6723"/>
        <v>0</v>
      </c>
      <c r="K2490" s="356">
        <f t="shared" si="6724"/>
        <v>-89099.3</v>
      </c>
      <c r="L2490" s="356" t="e">
        <f t="shared" si="6725"/>
        <v>#DIV/0!</v>
      </c>
      <c r="M2490" s="356" t="e">
        <f t="shared" si="6726"/>
        <v>#DIV/0!</v>
      </c>
      <c r="N2490" s="361" t="e">
        <f t="shared" si="6727"/>
        <v>#DIV/0!</v>
      </c>
      <c r="O2490" s="361" t="e">
        <f t="shared" si="6728"/>
        <v>#DIV/0!</v>
      </c>
      <c r="P2490" s="361" t="e">
        <f t="shared" si="6729"/>
        <v>#DIV/0!</v>
      </c>
      <c r="Q2490" s="361" t="e">
        <f t="shared" si="6736"/>
        <v>#DIV/0!</v>
      </c>
      <c r="R2490" s="625"/>
      <c r="S2490" s="625"/>
      <c r="T2490" s="625"/>
      <c r="U2490" s="625"/>
      <c r="V2490" s="356">
        <f t="shared" si="6745"/>
        <v>-716166857.98000002</v>
      </c>
      <c r="W2490" s="356">
        <f t="shared" si="6746"/>
        <v>-66573677.969999999</v>
      </c>
      <c r="X2490" s="361" t="str">
        <f t="shared" si="6730"/>
        <v>SUL</v>
      </c>
      <c r="Y2490" s="361" t="str">
        <f t="shared" si="6731"/>
        <v>OESTE</v>
      </c>
      <c r="Z2490" s="361" t="str">
        <f t="shared" si="6732"/>
        <v>SUDOESTE</v>
      </c>
      <c r="AA2490" s="358">
        <f t="shared" si="6737"/>
        <v>9.2559282715354213E-2</v>
      </c>
      <c r="AB2490" s="359">
        <f t="shared" si="6738"/>
        <v>5.3108579586646645</v>
      </c>
      <c r="AC2490" s="360"/>
    </row>
    <row r="2491" spans="1:29" ht="17.25" customHeight="1" x14ac:dyDescent="0.25">
      <c r="A2491" s="345" t="str">
        <f t="shared" si="6616"/>
        <v>MS 601 A</v>
      </c>
      <c r="B2491" s="661"/>
      <c r="C2491" s="661"/>
      <c r="D2491" s="346"/>
      <c r="E2491" s="347"/>
      <c r="F2491" s="348"/>
      <c r="G2491" s="348"/>
      <c r="H2491" s="355">
        <f t="shared" si="6721"/>
        <v>0</v>
      </c>
      <c r="I2491" s="356">
        <f t="shared" si="6722"/>
        <v>719254471.48289692</v>
      </c>
      <c r="J2491" s="356">
        <f t="shared" si="6723"/>
        <v>0</v>
      </c>
      <c r="K2491" s="356">
        <f t="shared" si="6724"/>
        <v>-89099.3</v>
      </c>
      <c r="L2491" s="356" t="e">
        <f t="shared" si="6725"/>
        <v>#DIV/0!</v>
      </c>
      <c r="M2491" s="356" t="e">
        <f t="shared" si="6726"/>
        <v>#DIV/0!</v>
      </c>
      <c r="N2491" s="361" t="e">
        <f t="shared" si="6727"/>
        <v>#DIV/0!</v>
      </c>
      <c r="O2491" s="361" t="e">
        <f t="shared" si="6728"/>
        <v>#DIV/0!</v>
      </c>
      <c r="P2491" s="361" t="e">
        <f t="shared" si="6729"/>
        <v>#DIV/0!</v>
      </c>
      <c r="Q2491" s="361" t="e">
        <f t="shared" si="6736"/>
        <v>#DIV/0!</v>
      </c>
      <c r="R2491" s="625"/>
      <c r="S2491" s="625"/>
      <c r="T2491" s="625"/>
      <c r="U2491" s="625"/>
      <c r="V2491" s="356">
        <f t="shared" si="6745"/>
        <v>-716166857.98000002</v>
      </c>
      <c r="W2491" s="356">
        <f t="shared" si="6746"/>
        <v>-66573677.969999999</v>
      </c>
      <c r="X2491" s="361" t="str">
        <f t="shared" si="6730"/>
        <v>SUL</v>
      </c>
      <c r="Y2491" s="361" t="str">
        <f t="shared" si="6731"/>
        <v>OESTE</v>
      </c>
      <c r="Z2491" s="361" t="str">
        <f t="shared" si="6732"/>
        <v>SUDOESTE</v>
      </c>
      <c r="AA2491" s="358">
        <f t="shared" si="6737"/>
        <v>9.2559282715354213E-2</v>
      </c>
      <c r="AB2491" s="359">
        <f t="shared" si="6738"/>
        <v>5.3108579586646645</v>
      </c>
      <c r="AC2491" s="360"/>
    </row>
    <row r="2492" spans="1:29" ht="17.25" customHeight="1" x14ac:dyDescent="0.25">
      <c r="A2492" s="345" t="str">
        <f t="shared" si="6616"/>
        <v>MS 601 A</v>
      </c>
      <c r="B2492" s="661"/>
      <c r="C2492" s="661"/>
      <c r="D2492" s="346"/>
      <c r="E2492" s="347"/>
      <c r="F2492" s="348"/>
      <c r="G2492" s="348"/>
      <c r="H2492" s="355">
        <f t="shared" si="6721"/>
        <v>0</v>
      </c>
      <c r="I2492" s="356">
        <f t="shared" si="6722"/>
        <v>719254471.48289692</v>
      </c>
      <c r="J2492" s="356">
        <f t="shared" si="6723"/>
        <v>0</v>
      </c>
      <c r="K2492" s="356">
        <f t="shared" si="6724"/>
        <v>-89099.3</v>
      </c>
      <c r="L2492" s="356" t="e">
        <f t="shared" si="6725"/>
        <v>#DIV/0!</v>
      </c>
      <c r="M2492" s="356" t="e">
        <f t="shared" si="6726"/>
        <v>#DIV/0!</v>
      </c>
      <c r="N2492" s="361" t="e">
        <f t="shared" si="6727"/>
        <v>#DIV/0!</v>
      </c>
      <c r="O2492" s="361" t="e">
        <f t="shared" si="6728"/>
        <v>#DIV/0!</v>
      </c>
      <c r="P2492" s="361" t="e">
        <f t="shared" si="6729"/>
        <v>#DIV/0!</v>
      </c>
      <c r="Q2492" s="361" t="e">
        <f t="shared" si="6736"/>
        <v>#DIV/0!</v>
      </c>
      <c r="R2492" s="625"/>
      <c r="S2492" s="625"/>
      <c r="T2492" s="625"/>
      <c r="U2492" s="625"/>
      <c r="V2492" s="356">
        <f t="shared" si="6745"/>
        <v>-716166857.98000002</v>
      </c>
      <c r="W2492" s="356">
        <f t="shared" si="6746"/>
        <v>-66573677.969999999</v>
      </c>
      <c r="X2492" s="361" t="str">
        <f t="shared" si="6730"/>
        <v>SUL</v>
      </c>
      <c r="Y2492" s="361" t="str">
        <f t="shared" si="6731"/>
        <v>OESTE</v>
      </c>
      <c r="Z2492" s="361" t="str">
        <f t="shared" si="6732"/>
        <v>SUDOESTE</v>
      </c>
      <c r="AA2492" s="358">
        <f t="shared" si="6737"/>
        <v>9.2559282715354213E-2</v>
      </c>
      <c r="AB2492" s="359">
        <f t="shared" si="6738"/>
        <v>5.3108579586646645</v>
      </c>
      <c r="AC2492" s="360"/>
    </row>
    <row r="2493" spans="1:29" ht="17.25" customHeight="1" x14ac:dyDescent="0.25">
      <c r="A2493" s="345" t="str">
        <f t="shared" si="6616"/>
        <v>MS 601 A</v>
      </c>
      <c r="B2493" s="661"/>
      <c r="C2493" s="661"/>
      <c r="D2493" s="346"/>
      <c r="E2493" s="347"/>
      <c r="F2493" s="348"/>
      <c r="G2493" s="348"/>
      <c r="H2493" s="355">
        <f t="shared" si="6721"/>
        <v>0</v>
      </c>
      <c r="I2493" s="356">
        <f t="shared" si="6722"/>
        <v>719254471.48289692</v>
      </c>
      <c r="J2493" s="356">
        <f t="shared" si="6723"/>
        <v>0</v>
      </c>
      <c r="K2493" s="356">
        <f t="shared" si="6724"/>
        <v>-89099.3</v>
      </c>
      <c r="L2493" s="356" t="e">
        <f t="shared" si="6725"/>
        <v>#DIV/0!</v>
      </c>
      <c r="M2493" s="356" t="e">
        <f t="shared" si="6726"/>
        <v>#DIV/0!</v>
      </c>
      <c r="N2493" s="361" t="e">
        <f t="shared" si="6727"/>
        <v>#DIV/0!</v>
      </c>
      <c r="O2493" s="361" t="e">
        <f t="shared" si="6728"/>
        <v>#DIV/0!</v>
      </c>
      <c r="P2493" s="361" t="e">
        <f t="shared" si="6729"/>
        <v>#DIV/0!</v>
      </c>
      <c r="Q2493" s="361" t="e">
        <f t="shared" si="6736"/>
        <v>#DIV/0!</v>
      </c>
      <c r="R2493" s="625"/>
      <c r="S2493" s="625"/>
      <c r="T2493" s="625"/>
      <c r="U2493" s="625"/>
      <c r="V2493" s="356">
        <f t="shared" si="6745"/>
        <v>-716166857.98000002</v>
      </c>
      <c r="W2493" s="356">
        <f t="shared" si="6746"/>
        <v>-66573677.969999999</v>
      </c>
      <c r="X2493" s="361" t="str">
        <f t="shared" si="6730"/>
        <v>SUL</v>
      </c>
      <c r="Y2493" s="361" t="str">
        <f t="shared" si="6731"/>
        <v>OESTE</v>
      </c>
      <c r="Z2493" s="361" t="str">
        <f t="shared" si="6732"/>
        <v>SUDOESTE</v>
      </c>
      <c r="AA2493" s="358">
        <f t="shared" si="6737"/>
        <v>9.2559282715354213E-2</v>
      </c>
      <c r="AB2493" s="359">
        <f t="shared" si="6738"/>
        <v>5.3108579586646645</v>
      </c>
      <c r="AC2493" s="360"/>
    </row>
    <row r="2494" spans="1:29" ht="17.25" customHeight="1" x14ac:dyDescent="0.25">
      <c r="A2494" s="345" t="str">
        <f t="shared" si="6616"/>
        <v>MS 601 A</v>
      </c>
      <c r="B2494" s="661"/>
      <c r="C2494" s="661"/>
      <c r="D2494" s="346"/>
      <c r="E2494" s="347"/>
      <c r="F2494" s="348"/>
      <c r="G2494" s="348"/>
      <c r="H2494" s="355">
        <f t="shared" si="6721"/>
        <v>0</v>
      </c>
      <c r="I2494" s="356">
        <f t="shared" si="6722"/>
        <v>719254471.48289692</v>
      </c>
      <c r="J2494" s="356">
        <f t="shared" si="6723"/>
        <v>0</v>
      </c>
      <c r="K2494" s="356">
        <f t="shared" si="6724"/>
        <v>-89099.3</v>
      </c>
      <c r="L2494" s="356" t="e">
        <f t="shared" si="6725"/>
        <v>#DIV/0!</v>
      </c>
      <c r="M2494" s="356" t="e">
        <f t="shared" si="6726"/>
        <v>#DIV/0!</v>
      </c>
      <c r="N2494" s="361" t="e">
        <f t="shared" si="6727"/>
        <v>#DIV/0!</v>
      </c>
      <c r="O2494" s="361" t="e">
        <f t="shared" si="6728"/>
        <v>#DIV/0!</v>
      </c>
      <c r="P2494" s="361" t="e">
        <f t="shared" si="6729"/>
        <v>#DIV/0!</v>
      </c>
      <c r="Q2494" s="361" t="e">
        <f t="shared" si="6736"/>
        <v>#DIV/0!</v>
      </c>
      <c r="R2494" s="625"/>
      <c r="S2494" s="625"/>
      <c r="T2494" s="625"/>
      <c r="U2494" s="625"/>
      <c r="V2494" s="356">
        <f t="shared" si="6745"/>
        <v>-716166857.98000002</v>
      </c>
      <c r="W2494" s="356">
        <f t="shared" si="6746"/>
        <v>-66573677.969999999</v>
      </c>
      <c r="X2494" s="361" t="str">
        <f t="shared" si="6730"/>
        <v>SUL</v>
      </c>
      <c r="Y2494" s="361" t="str">
        <f t="shared" si="6731"/>
        <v>OESTE</v>
      </c>
      <c r="Z2494" s="361" t="str">
        <f t="shared" si="6732"/>
        <v>SUDOESTE</v>
      </c>
      <c r="AA2494" s="358">
        <f t="shared" si="6737"/>
        <v>9.2559282715354213E-2</v>
      </c>
      <c r="AB2494" s="359">
        <f t="shared" si="6733"/>
        <v>5.3108579586646645</v>
      </c>
      <c r="AC2494" s="360"/>
    </row>
    <row r="2495" spans="1:29" ht="17.25" customHeight="1" x14ac:dyDescent="0.25">
      <c r="A2495" s="345" t="str">
        <f t="shared" si="6616"/>
        <v>MS 601 A</v>
      </c>
      <c r="B2495" s="661"/>
      <c r="C2495" s="661"/>
      <c r="D2495" s="346"/>
      <c r="E2495" s="347"/>
      <c r="F2495" s="348"/>
      <c r="G2495" s="348"/>
      <c r="H2495" s="405"/>
      <c r="I2495" s="405"/>
      <c r="J2495" s="405"/>
      <c r="K2495" s="405"/>
      <c r="L2495" s="405"/>
      <c r="M2495" s="405"/>
      <c r="N2495" s="406"/>
      <c r="O2495" s="406"/>
      <c r="P2495" s="406"/>
      <c r="Q2495" s="406"/>
      <c r="R2495" s="639"/>
      <c r="S2495" s="639"/>
      <c r="T2495" s="625"/>
      <c r="U2495" s="625"/>
      <c r="V2495" s="356"/>
      <c r="W2495" s="356"/>
      <c r="X2495" s="361"/>
      <c r="Y2495" s="361"/>
      <c r="Z2495" s="361"/>
      <c r="AA2495" s="407"/>
      <c r="AB2495" s="407"/>
      <c r="AC2495" s="360"/>
    </row>
    <row r="2496" spans="1:29" ht="13.15" customHeight="1" x14ac:dyDescent="0.2">
      <c r="A2496" s="419"/>
      <c r="B2496" s="661" t="e">
        <f>IF(#REF!=A2496,#REF!+1,1)</f>
        <v>#REF!</v>
      </c>
      <c r="C2496" s="661" t="e">
        <f t="shared" si="6528"/>
        <v>#REF!</v>
      </c>
      <c r="D2496" s="380"/>
      <c r="E2496" s="381"/>
      <c r="F2496" s="382"/>
      <c r="G2496" s="382"/>
      <c r="H2496" s="420"/>
      <c r="I2496" s="420"/>
      <c r="J2496" s="420"/>
      <c r="K2496" s="420"/>
      <c r="L2496" s="420"/>
      <c r="M2496" s="420"/>
      <c r="N2496" s="353"/>
      <c r="O2496" s="353"/>
      <c r="P2496" s="353"/>
      <c r="Q2496" s="353"/>
      <c r="R2496" s="450"/>
      <c r="S2496" s="450"/>
      <c r="T2496" s="354"/>
      <c r="U2496" s="354"/>
      <c r="V2496" s="383"/>
      <c r="W2496" s="383"/>
      <c r="X2496" s="384"/>
      <c r="Y2496" s="384"/>
      <c r="Z2496" s="384"/>
      <c r="AA2496" s="353"/>
      <c r="AB2496" s="353"/>
      <c r="AC2496" s="386"/>
    </row>
    <row r="2497" spans="1:29" ht="15" customHeight="1" x14ac:dyDescent="0.2">
      <c r="A2497" s="345" t="s">
        <v>128</v>
      </c>
      <c r="B2497" s="661">
        <f t="shared" ref="B2497:B2560" si="6747">IF(A2496=A2497,B2496+1,1)</f>
        <v>1</v>
      </c>
      <c r="C2497" s="661" t="str">
        <f t="shared" si="6528"/>
        <v>MS 602-1</v>
      </c>
      <c r="D2497" s="346">
        <f t="shared" ref="D2497:D2528" si="6748">D6</f>
        <v>41299</v>
      </c>
      <c r="E2497" s="347">
        <f>'LEITURAS INICIAIS'!C13</f>
        <v>7161716.4044000003</v>
      </c>
      <c r="F2497" s="348">
        <f>'LEITURAS INICIAIS'!D13</f>
        <v>665810.04260000004</v>
      </c>
      <c r="G2497" s="348">
        <f>'LEITURAS INICIAIS'!E13</f>
        <v>899.50900000000001</v>
      </c>
      <c r="H2497" s="349"/>
      <c r="I2497" s="349"/>
      <c r="J2497" s="349"/>
      <c r="K2497" s="349"/>
      <c r="L2497" s="349"/>
      <c r="M2497" s="349"/>
      <c r="N2497" s="349"/>
      <c r="O2497" s="349"/>
      <c r="P2497" s="349"/>
      <c r="Q2497" s="349"/>
      <c r="R2497" s="632"/>
      <c r="S2497" s="632"/>
      <c r="T2497" s="354"/>
      <c r="U2497" s="354"/>
      <c r="V2497" s="383"/>
      <c r="W2497" s="383"/>
      <c r="X2497" s="384"/>
      <c r="Y2497" s="384"/>
      <c r="Z2497" s="384"/>
      <c r="AA2497" s="353"/>
      <c r="AB2497" s="353"/>
      <c r="AC2497" s="386"/>
    </row>
    <row r="2498" spans="1:29" ht="17.25" customHeight="1" x14ac:dyDescent="0.25">
      <c r="A2498" s="345" t="str">
        <f>A2497</f>
        <v>MS 602</v>
      </c>
      <c r="B2498" s="661">
        <f t="shared" si="6747"/>
        <v>2</v>
      </c>
      <c r="C2498" s="661" t="str">
        <f t="shared" si="6528"/>
        <v>MS 602-2</v>
      </c>
      <c r="D2498" s="346">
        <f t="shared" si="6748"/>
        <v>41306</v>
      </c>
      <c r="E2498" s="347">
        <v>7161716.4067000002</v>
      </c>
      <c r="F2498" s="348">
        <v>665810.03159999999</v>
      </c>
      <c r="G2498" s="348">
        <v>899.47699999999998</v>
      </c>
      <c r="H2498" s="355">
        <f>SQRT((E2498-E2497)^2+(F2498-F2497)^2)*100</f>
        <v>1.123788238119539</v>
      </c>
      <c r="I2498" s="356">
        <f>SQRT((E2498-$E$2497)^2+(F2498-$F$2497)^2)*100</f>
        <v>1.123788238119539</v>
      </c>
      <c r="J2498" s="356">
        <f>(G2498-G2497)*100</f>
        <v>-3.2000000000039108</v>
      </c>
      <c r="K2498" s="356">
        <f>(G2498-$G$2497)*100</f>
        <v>-3.2000000000039108</v>
      </c>
      <c r="L2498" s="356">
        <f>H2498/(D2498-D2497)</f>
        <v>0.16054117687421984</v>
      </c>
      <c r="M2498" s="356">
        <f>ABS(J2498/(D2498-D2497))</f>
        <v>0.45714285714341585</v>
      </c>
      <c r="N2498" s="361" t="str">
        <f t="shared" ref="N2498" si="6749">IF(L2498&lt;=0.25,"OK",IF(AND(0.25&lt;L2498,L2498&lt;=1),"ATENÇÃO",IF(AND(1&lt;L2498,L2498&lt;=4),"ALERTA",IF(AND(4&lt;L2498,L2498&lt;=14),"INTERVENÇÃO","PARALISAÇÃO"))))</f>
        <v>OK</v>
      </c>
      <c r="O2498" s="361" t="str">
        <f t="shared" ref="O2498" si="6750">IF(M2498&lt;=0.25,"OK",IF(AND(0.25&lt;M2498,M2498&lt;=1),"ATENÇÃO",IF(AND(1&lt;M2498,M2498&lt;=4),"ALERTA",IF(AND(4&lt;M2498,M2498&lt;=14),"INTERVENÇÃO","PARALISAÇÃO"))))</f>
        <v>ATENÇÃO</v>
      </c>
      <c r="P2498" s="361" t="str">
        <f t="shared" ref="P2498" si="6751">IF(L2498&lt;=1,"COND. MIN.",IF(AND(1&lt;L2498, L2498&lt;=2),"ATENÇÃO",IF(AND(2&lt;L2498,L2498&lt;=5),"ALERTA","INTERVENÇÃO")))</f>
        <v>COND. MIN.</v>
      </c>
      <c r="Q2498" s="361" t="str">
        <f t="shared" ref="Q2498:Q2529" si="6752">IF(M2498&lt;=2,"COND. MIN.",IF(AND(2&lt;M2498, M2498&lt;=4),"ATENÇÃO",IF(AND(4&lt;M2498, M2498&lt;=10),"ALERTA","INTERVENÇÃO")))</f>
        <v>COND. MIN.</v>
      </c>
      <c r="R2498" s="625"/>
      <c r="S2498" s="625"/>
      <c r="T2498" s="625"/>
      <c r="U2498" s="625"/>
      <c r="V2498" s="356">
        <f t="shared" ref="V2498:V2529" si="6753">(E2498-$E$2497)*100</f>
        <v>0.22999998182058334</v>
      </c>
      <c r="W2498" s="356">
        <f t="shared" ref="W2498:W2529" si="6754">(F2498-$F$2497)*100</f>
        <v>-1.1000000056810677</v>
      </c>
      <c r="X2498" s="361" t="str">
        <f>IF(V2498&gt;0,"NORTE","SUL")</f>
        <v>NORTE</v>
      </c>
      <c r="Y2498" s="361" t="str">
        <f>IF(W2498&gt;0,"LESTE","OESTE")</f>
        <v>OESTE</v>
      </c>
      <c r="Z2498" s="361" t="str">
        <f>IF(AND(X2498="SUL", Y2498="LESTE"),"SUDESTE", IF(AND(X2498="SUL", Y2498="OESTE"), "SUDOESTE", IF(AND(X2498="NORTE", Y2498="LESTE"), "NORDESTE", "NOROESTE")))</f>
        <v>NOROESTE</v>
      </c>
      <c r="AA2498" s="358">
        <f t="shared" ref="AA2498:AA2529" si="6755">ABS(ROUND(W2498,2)/ROUND(I2498,2))</f>
        <v>0.9821428571428571</v>
      </c>
      <c r="AB2498" s="359">
        <f t="shared" ref="AB2498" si="6756">DEGREES(ASIN(AA2498))</f>
        <v>79.155937436303148</v>
      </c>
      <c r="AC2498" s="360"/>
    </row>
    <row r="2499" spans="1:29" ht="17.25" customHeight="1" x14ac:dyDescent="0.25">
      <c r="A2499" s="345" t="str">
        <f t="shared" ref="A2499:A2562" si="6757">A2498</f>
        <v>MS 602</v>
      </c>
      <c r="B2499" s="661">
        <f t="shared" si="6747"/>
        <v>3</v>
      </c>
      <c r="C2499" s="661" t="str">
        <f t="shared" si="6528"/>
        <v>MS 602-3</v>
      </c>
      <c r="D2499" s="346">
        <f t="shared" si="6748"/>
        <v>41313</v>
      </c>
      <c r="E2499" s="347">
        <v>7161716.4901999999</v>
      </c>
      <c r="F2499" s="348">
        <v>665810.13489999995</v>
      </c>
      <c r="G2499" s="348">
        <v>899.44899999999996</v>
      </c>
      <c r="H2499" s="355">
        <f t="shared" ref="H2499:H2532" si="6758">SQRT((E2499-E2498)^2+(F2499-F2498)^2)*100</f>
        <v>13.282748188614448</v>
      </c>
      <c r="I2499" s="356">
        <f t="shared" ref="I2499:I2532" si="6759">SQRT((E2499-$E$2497)^2+(F2499-$F$2497)^2)*100</f>
        <v>12.601956158523233</v>
      </c>
      <c r="J2499" s="356">
        <f t="shared" ref="J2499:J2532" si="6760">(G2499-G2498)*100</f>
        <v>-2.8000000000020009</v>
      </c>
      <c r="K2499" s="356">
        <f t="shared" ref="K2499:K2532" si="6761">(G2499-$G$2497)*100</f>
        <v>-6.0000000000059117</v>
      </c>
      <c r="L2499" s="356">
        <f>H2499/(D2499-D2498)</f>
        <v>1.8975354555163497</v>
      </c>
      <c r="M2499" s="356">
        <f t="shared" ref="M2499:M2532" si="6762">ABS(J2499/(D2499-D2498))</f>
        <v>0.40000000000028585</v>
      </c>
      <c r="N2499" s="361" t="str">
        <f t="shared" ref="N2499:N2562" si="6763">IF(L2499&lt;=0.25,"OK",IF(AND(0.25&lt;L2499,L2499&lt;=1),"ATENÇÃO",IF(AND(1&lt;L2499,L2499&lt;=4),"ALERTA",IF(AND(4&lt;L2499,L2499&lt;=14),"INTERVENÇÃO","PARALISAÇÃO"))))</f>
        <v>ALERTA</v>
      </c>
      <c r="O2499" s="361" t="str">
        <f t="shared" ref="O2499:O2562" si="6764">IF(M2499&lt;=0.25,"OK",IF(AND(0.25&lt;M2499,M2499&lt;=1),"ATENÇÃO",IF(AND(1&lt;M2499,M2499&lt;=4),"ALERTA",IF(AND(4&lt;M2499,M2499&lt;=14),"INTERVENÇÃO","PARALISAÇÃO"))))</f>
        <v>ATENÇÃO</v>
      </c>
      <c r="P2499" s="361" t="str">
        <f t="shared" ref="P2499:P2562" si="6765">IF(L2499&lt;=1,"COND. MIN.",IF(AND(1&lt;L2499, L2499&lt;=2),"ATENÇÃO",IF(AND(2&lt;L2499,L2499&lt;=5),"ALERTA","INTERVENÇÃO")))</f>
        <v>ATENÇÃO</v>
      </c>
      <c r="Q2499" s="361" t="str">
        <f t="shared" si="6752"/>
        <v>COND. MIN.</v>
      </c>
      <c r="R2499" s="625"/>
      <c r="S2499" s="625"/>
      <c r="T2499" s="625"/>
      <c r="U2499" s="625"/>
      <c r="V2499" s="356">
        <f t="shared" si="6753"/>
        <v>8.5799999535083771</v>
      </c>
      <c r="W2499" s="356">
        <f t="shared" si="6754"/>
        <v>9.2299999902024865</v>
      </c>
      <c r="X2499" s="361" t="str">
        <f t="shared" ref="X2499:X2562" si="6766">IF(V2499&gt;0,"NORTE","SUL")</f>
        <v>NORTE</v>
      </c>
      <c r="Y2499" s="361" t="str">
        <f t="shared" ref="Y2499:Y2562" si="6767">IF(W2499&gt;0,"LESTE","OESTE")</f>
        <v>LESTE</v>
      </c>
      <c r="Z2499" s="361" t="str">
        <f t="shared" ref="Z2499:Z2562" si="6768">IF(AND(X2499="SUL", Y2499="LESTE"),"SUDESTE", IF(AND(X2499="SUL", Y2499="OESTE"), "SUDOESTE", IF(AND(X2499="NORTE", Y2499="LESTE"), "NORDESTE", "NOROESTE")))</f>
        <v>NORDESTE</v>
      </c>
      <c r="AA2499" s="358">
        <f t="shared" si="6755"/>
        <v>0.7325396825396826</v>
      </c>
      <c r="AB2499" s="359">
        <f t="shared" ref="AB2499:AB2562" si="6769">DEGREES(ASIN(AA2499))</f>
        <v>47.099729291463234</v>
      </c>
      <c r="AC2499" s="360"/>
    </row>
    <row r="2500" spans="1:29" ht="17.25" customHeight="1" x14ac:dyDescent="0.25">
      <c r="A2500" s="345" t="str">
        <f t="shared" si="6757"/>
        <v>MS 602</v>
      </c>
      <c r="B2500" s="661">
        <f t="shared" si="6747"/>
        <v>4</v>
      </c>
      <c r="C2500" s="661" t="str">
        <f t="shared" si="6528"/>
        <v>MS 602-4</v>
      </c>
      <c r="D2500" s="346">
        <f t="shared" si="6748"/>
        <v>41320</v>
      </c>
      <c r="E2500" s="347">
        <v>7161716.4537000004</v>
      </c>
      <c r="F2500" s="348">
        <v>665810.08689999999</v>
      </c>
      <c r="G2500" s="348">
        <v>899.43799999999999</v>
      </c>
      <c r="H2500" s="355">
        <f t="shared" si="6758"/>
        <v>6.030132632198554</v>
      </c>
      <c r="I2500" s="356">
        <f t="shared" si="6759"/>
        <v>6.6279559463401787</v>
      </c>
      <c r="J2500" s="356">
        <f t="shared" si="6760"/>
        <v>-1.0999999999967258</v>
      </c>
      <c r="K2500" s="356">
        <f t="shared" si="6761"/>
        <v>-7.1000000000026375</v>
      </c>
      <c r="L2500" s="356">
        <f>H2500/(D2500-D2499)</f>
        <v>0.86144751888550775</v>
      </c>
      <c r="M2500" s="356">
        <f t="shared" si="6762"/>
        <v>0.1571428571423894</v>
      </c>
      <c r="N2500" s="361" t="str">
        <f t="shared" si="6763"/>
        <v>ATENÇÃO</v>
      </c>
      <c r="O2500" s="361" t="str">
        <f t="shared" si="6764"/>
        <v>OK</v>
      </c>
      <c r="P2500" s="361" t="str">
        <f t="shared" si="6765"/>
        <v>COND. MIN.</v>
      </c>
      <c r="Q2500" s="361" t="str">
        <f t="shared" si="6752"/>
        <v>COND. MIN.</v>
      </c>
      <c r="R2500" s="625"/>
      <c r="S2500" s="625"/>
      <c r="T2500" s="625"/>
      <c r="U2500" s="625"/>
      <c r="V2500" s="356">
        <f t="shared" si="6753"/>
        <v>4.9300000071525574</v>
      </c>
      <c r="W2500" s="356">
        <f t="shared" si="6754"/>
        <v>4.4299999950453639</v>
      </c>
      <c r="X2500" s="361" t="str">
        <f t="shared" si="6766"/>
        <v>NORTE</v>
      </c>
      <c r="Y2500" s="361" t="str">
        <f t="shared" si="6767"/>
        <v>LESTE</v>
      </c>
      <c r="Z2500" s="361" t="str">
        <f t="shared" si="6768"/>
        <v>NORDESTE</v>
      </c>
      <c r="AA2500" s="358">
        <f t="shared" si="6755"/>
        <v>0.66817496229260931</v>
      </c>
      <c r="AB2500" s="359">
        <f t="shared" si="6769"/>
        <v>41.926363311306801</v>
      </c>
      <c r="AC2500" s="360"/>
    </row>
    <row r="2501" spans="1:29" ht="17.25" customHeight="1" x14ac:dyDescent="0.25">
      <c r="A2501" s="345" t="str">
        <f t="shared" si="6757"/>
        <v>MS 602</v>
      </c>
      <c r="B2501" s="661">
        <f t="shared" si="6747"/>
        <v>5</v>
      </c>
      <c r="C2501" s="661" t="str">
        <f t="shared" si="6528"/>
        <v>MS 602-5</v>
      </c>
      <c r="D2501" s="346">
        <f t="shared" si="6748"/>
        <v>41327</v>
      </c>
      <c r="E2501" s="347">
        <v>7161716.4082000004</v>
      </c>
      <c r="F2501" s="348">
        <v>665810.01470000006</v>
      </c>
      <c r="G2501" s="348">
        <v>899.41399999999999</v>
      </c>
      <c r="H2501" s="355">
        <f t="shared" si="6758"/>
        <v>8.5341021739606902</v>
      </c>
      <c r="I2501" s="356">
        <f t="shared" si="6759"/>
        <v>2.8157592221783454</v>
      </c>
      <c r="J2501" s="356">
        <f t="shared" si="6760"/>
        <v>-2.4000000000000909</v>
      </c>
      <c r="K2501" s="356">
        <f t="shared" si="6761"/>
        <v>-9.5000000000027285</v>
      </c>
      <c r="L2501" s="356">
        <f t="shared" ref="L2501:L2532" si="6770">H2501/(D2501-D2500)</f>
        <v>1.2191574534229557</v>
      </c>
      <c r="M2501" s="356">
        <f t="shared" si="6762"/>
        <v>0.34285714285715585</v>
      </c>
      <c r="N2501" s="361" t="str">
        <f t="shared" si="6763"/>
        <v>ALERTA</v>
      </c>
      <c r="O2501" s="361" t="str">
        <f t="shared" si="6764"/>
        <v>ATENÇÃO</v>
      </c>
      <c r="P2501" s="361" t="str">
        <f t="shared" si="6765"/>
        <v>ATENÇÃO</v>
      </c>
      <c r="Q2501" s="361" t="str">
        <f t="shared" si="6752"/>
        <v>COND. MIN.</v>
      </c>
      <c r="R2501" s="625"/>
      <c r="S2501" s="625"/>
      <c r="T2501" s="625"/>
      <c r="U2501" s="625"/>
      <c r="V2501" s="356">
        <f t="shared" si="6753"/>
        <v>0.38000000640749931</v>
      </c>
      <c r="W2501" s="356">
        <f t="shared" si="6754"/>
        <v>-2.789999998640269</v>
      </c>
      <c r="X2501" s="361" t="str">
        <f t="shared" si="6766"/>
        <v>NORTE</v>
      </c>
      <c r="Y2501" s="361" t="str">
        <f t="shared" si="6767"/>
        <v>OESTE</v>
      </c>
      <c r="Z2501" s="361" t="str">
        <f t="shared" si="6768"/>
        <v>NOROESTE</v>
      </c>
      <c r="AA2501" s="358">
        <f t="shared" si="6755"/>
        <v>0.98936170212765961</v>
      </c>
      <c r="AB2501" s="359">
        <f t="shared" si="6769"/>
        <v>81.635124732138109</v>
      </c>
      <c r="AC2501" s="360"/>
    </row>
    <row r="2502" spans="1:29" ht="17.25" customHeight="1" x14ac:dyDescent="0.25">
      <c r="A2502" s="345" t="str">
        <f t="shared" si="6757"/>
        <v>MS 602</v>
      </c>
      <c r="B2502" s="661">
        <f t="shared" si="6747"/>
        <v>6</v>
      </c>
      <c r="C2502" s="661" t="str">
        <f t="shared" si="6528"/>
        <v>MS 602-6</v>
      </c>
      <c r="D2502" s="346">
        <f t="shared" si="6748"/>
        <v>41334</v>
      </c>
      <c r="E2502" s="347">
        <v>7161716.4145</v>
      </c>
      <c r="F2502" s="348">
        <v>665810.00699999998</v>
      </c>
      <c r="G2502" s="348">
        <v>899.39599999999996</v>
      </c>
      <c r="H2502" s="355">
        <f t="shared" si="6758"/>
        <v>0.99488690506102717</v>
      </c>
      <c r="I2502" s="356">
        <f t="shared" si="6759"/>
        <v>3.7004999613612428</v>
      </c>
      <c r="J2502" s="356">
        <f t="shared" si="6760"/>
        <v>-1.8000000000029104</v>
      </c>
      <c r="K2502" s="356">
        <f t="shared" si="6761"/>
        <v>-11.300000000005639</v>
      </c>
      <c r="L2502" s="356">
        <f t="shared" si="6770"/>
        <v>0.14212670072300387</v>
      </c>
      <c r="M2502" s="356">
        <f t="shared" si="6762"/>
        <v>0.2571428571432729</v>
      </c>
      <c r="N2502" s="361" t="str">
        <f t="shared" si="6763"/>
        <v>OK</v>
      </c>
      <c r="O2502" s="361" t="str">
        <f t="shared" si="6764"/>
        <v>ATENÇÃO</v>
      </c>
      <c r="P2502" s="361" t="str">
        <f t="shared" si="6765"/>
        <v>COND. MIN.</v>
      </c>
      <c r="Q2502" s="361" t="str">
        <f t="shared" si="6752"/>
        <v>COND. MIN.</v>
      </c>
      <c r="R2502" s="625"/>
      <c r="S2502" s="625"/>
      <c r="T2502" s="625"/>
      <c r="U2502" s="625"/>
      <c r="V2502" s="356">
        <f t="shared" si="6753"/>
        <v>1.0099999606609344</v>
      </c>
      <c r="W2502" s="356">
        <f t="shared" si="6754"/>
        <v>-3.5600000061094761</v>
      </c>
      <c r="X2502" s="361" t="str">
        <f t="shared" si="6766"/>
        <v>NORTE</v>
      </c>
      <c r="Y2502" s="361" t="str">
        <f t="shared" si="6767"/>
        <v>OESTE</v>
      </c>
      <c r="Z2502" s="361" t="str">
        <f t="shared" si="6768"/>
        <v>NOROESTE</v>
      </c>
      <c r="AA2502" s="358">
        <f t="shared" si="6755"/>
        <v>0.9621621621621621</v>
      </c>
      <c r="AB2502" s="359">
        <f t="shared" si="6769"/>
        <v>74.188255690310399</v>
      </c>
      <c r="AC2502" s="360"/>
    </row>
    <row r="2503" spans="1:29" ht="17.25" customHeight="1" x14ac:dyDescent="0.25">
      <c r="A2503" s="345" t="str">
        <f t="shared" si="6757"/>
        <v>MS 602</v>
      </c>
      <c r="B2503" s="661">
        <f t="shared" si="6747"/>
        <v>7</v>
      </c>
      <c r="C2503" s="661" t="str">
        <f t="shared" si="6528"/>
        <v>MS 602-7</v>
      </c>
      <c r="D2503" s="346">
        <f t="shared" si="6748"/>
        <v>41341</v>
      </c>
      <c r="E2503" s="347">
        <v>7161716.4140999997</v>
      </c>
      <c r="F2503" s="348">
        <v>665809.99369999999</v>
      </c>
      <c r="G2503" s="348">
        <v>899.37900000000002</v>
      </c>
      <c r="H2503" s="355">
        <f t="shared" si="6758"/>
        <v>1.3306013677039059</v>
      </c>
      <c r="I2503" s="356">
        <f t="shared" si="6759"/>
        <v>4.9852783198331343</v>
      </c>
      <c r="J2503" s="356">
        <f t="shared" si="6760"/>
        <v>-1.6999999999939064</v>
      </c>
      <c r="K2503" s="356">
        <f t="shared" si="6761"/>
        <v>-12.999999999999545</v>
      </c>
      <c r="L2503" s="356">
        <f t="shared" si="6770"/>
        <v>0.19008590967198655</v>
      </c>
      <c r="M2503" s="356">
        <f t="shared" si="6762"/>
        <v>0.24285714285627233</v>
      </c>
      <c r="N2503" s="361" t="str">
        <f t="shared" si="6763"/>
        <v>OK</v>
      </c>
      <c r="O2503" s="361" t="str">
        <f t="shared" si="6764"/>
        <v>OK</v>
      </c>
      <c r="P2503" s="361" t="str">
        <f t="shared" si="6765"/>
        <v>COND. MIN.</v>
      </c>
      <c r="Q2503" s="361" t="str">
        <f t="shared" si="6752"/>
        <v>COND. MIN.</v>
      </c>
      <c r="R2503" s="625"/>
      <c r="S2503" s="625"/>
      <c r="T2503" s="625"/>
      <c r="U2503" s="625"/>
      <c r="V2503" s="356">
        <f t="shared" si="6753"/>
        <v>0.96999993547797203</v>
      </c>
      <c r="W2503" s="356">
        <f t="shared" si="6754"/>
        <v>-4.8900000052526593</v>
      </c>
      <c r="X2503" s="361" t="str">
        <f t="shared" si="6766"/>
        <v>NORTE</v>
      </c>
      <c r="Y2503" s="361" t="str">
        <f t="shared" si="6767"/>
        <v>OESTE</v>
      </c>
      <c r="Z2503" s="361" t="str">
        <f t="shared" si="6768"/>
        <v>NOROESTE</v>
      </c>
      <c r="AA2503" s="358">
        <f t="shared" si="6755"/>
        <v>0.97995991983967923</v>
      </c>
      <c r="AB2503" s="359">
        <f t="shared" si="6769"/>
        <v>78.510124797922032</v>
      </c>
      <c r="AC2503" s="360"/>
    </row>
    <row r="2504" spans="1:29" ht="17.25" customHeight="1" x14ac:dyDescent="0.25">
      <c r="A2504" s="345" t="str">
        <f t="shared" si="6757"/>
        <v>MS 602</v>
      </c>
      <c r="B2504" s="661">
        <f t="shared" si="6747"/>
        <v>8</v>
      </c>
      <c r="C2504" s="661" t="str">
        <f t="shared" si="6528"/>
        <v>MS 602-8</v>
      </c>
      <c r="D2504" s="346">
        <f t="shared" si="6748"/>
        <v>41348</v>
      </c>
      <c r="E2504" s="347">
        <v>7161716.4329000004</v>
      </c>
      <c r="F2504" s="348">
        <v>665809.98329999996</v>
      </c>
      <c r="G2504" s="348">
        <v>899.36199999999997</v>
      </c>
      <c r="H2504" s="355">
        <f t="shared" si="6758"/>
        <v>2.1484878994526837</v>
      </c>
      <c r="I2504" s="356">
        <f t="shared" si="6759"/>
        <v>6.5793160818103642</v>
      </c>
      <c r="J2504" s="356">
        <f t="shared" si="6760"/>
        <v>-1.7000000000052751</v>
      </c>
      <c r="K2504" s="356">
        <f t="shared" si="6761"/>
        <v>-14.70000000000482</v>
      </c>
      <c r="L2504" s="356">
        <f t="shared" si="6770"/>
        <v>0.30692684277895482</v>
      </c>
      <c r="M2504" s="356">
        <f t="shared" si="6762"/>
        <v>0.24285714285789645</v>
      </c>
      <c r="N2504" s="361" t="str">
        <f t="shared" si="6763"/>
        <v>ATENÇÃO</v>
      </c>
      <c r="O2504" s="361" t="str">
        <f t="shared" si="6764"/>
        <v>OK</v>
      </c>
      <c r="P2504" s="361" t="str">
        <f t="shared" si="6765"/>
        <v>COND. MIN.</v>
      </c>
      <c r="Q2504" s="361" t="str">
        <f t="shared" si="6752"/>
        <v>COND. MIN.</v>
      </c>
      <c r="R2504" s="625"/>
      <c r="S2504" s="625"/>
      <c r="T2504" s="625"/>
      <c r="U2504" s="625"/>
      <c r="V2504" s="356">
        <f t="shared" si="6753"/>
        <v>2.8500000014901161</v>
      </c>
      <c r="W2504" s="356">
        <f t="shared" si="6754"/>
        <v>-5.9300000080838799</v>
      </c>
      <c r="X2504" s="361" t="str">
        <f t="shared" si="6766"/>
        <v>NORTE</v>
      </c>
      <c r="Y2504" s="361" t="str">
        <f t="shared" si="6767"/>
        <v>OESTE</v>
      </c>
      <c r="Z2504" s="361" t="str">
        <f t="shared" si="6768"/>
        <v>NOROESTE</v>
      </c>
      <c r="AA2504" s="358">
        <f t="shared" si="6755"/>
        <v>0.90121580547112456</v>
      </c>
      <c r="AB2504" s="359">
        <f t="shared" si="6769"/>
        <v>64.318342499983544</v>
      </c>
      <c r="AC2504" s="360"/>
    </row>
    <row r="2505" spans="1:29" ht="17.25" customHeight="1" x14ac:dyDescent="0.25">
      <c r="A2505" s="345" t="str">
        <f t="shared" si="6757"/>
        <v>MS 602</v>
      </c>
      <c r="B2505" s="661">
        <f t="shared" si="6747"/>
        <v>9</v>
      </c>
      <c r="C2505" s="661" t="str">
        <f t="shared" si="6528"/>
        <v>MS 602-9</v>
      </c>
      <c r="D2505" s="346">
        <f t="shared" si="6748"/>
        <v>41355</v>
      </c>
      <c r="E2505" s="347">
        <v>7161716.4197000004</v>
      </c>
      <c r="F2505" s="348">
        <v>665809.97239999997</v>
      </c>
      <c r="G2505" s="348">
        <v>899.34400000000005</v>
      </c>
      <c r="H2505" s="355">
        <f t="shared" si="6758"/>
        <v>1.7118703162848703</v>
      </c>
      <c r="I2505" s="356">
        <f t="shared" si="6759"/>
        <v>7.1847964571944729</v>
      </c>
      <c r="J2505" s="356">
        <f t="shared" si="6760"/>
        <v>-1.7999999999915417</v>
      </c>
      <c r="K2505" s="356">
        <f t="shared" si="6761"/>
        <v>-16.499999999996362</v>
      </c>
      <c r="L2505" s="356">
        <f t="shared" si="6770"/>
        <v>0.24455290232641005</v>
      </c>
      <c r="M2505" s="356">
        <f t="shared" si="6762"/>
        <v>0.25714285714164881</v>
      </c>
      <c r="N2505" s="361" t="str">
        <f t="shared" si="6763"/>
        <v>OK</v>
      </c>
      <c r="O2505" s="361" t="str">
        <f t="shared" si="6764"/>
        <v>ATENÇÃO</v>
      </c>
      <c r="P2505" s="361" t="str">
        <f t="shared" si="6765"/>
        <v>COND. MIN.</v>
      </c>
      <c r="Q2505" s="361" t="str">
        <f t="shared" si="6752"/>
        <v>COND. MIN.</v>
      </c>
      <c r="R2505" s="625"/>
      <c r="S2505" s="625"/>
      <c r="T2505" s="625"/>
      <c r="U2505" s="625"/>
      <c r="V2505" s="356">
        <f t="shared" si="6753"/>
        <v>1.5300000086426735</v>
      </c>
      <c r="W2505" s="356">
        <f t="shared" si="6754"/>
        <v>-7.020000007469207</v>
      </c>
      <c r="X2505" s="361" t="str">
        <f t="shared" si="6766"/>
        <v>NORTE</v>
      </c>
      <c r="Y2505" s="361" t="str">
        <f t="shared" si="6767"/>
        <v>OESTE</v>
      </c>
      <c r="Z2505" s="361" t="str">
        <f t="shared" si="6768"/>
        <v>NOROESTE</v>
      </c>
      <c r="AA2505" s="358">
        <f t="shared" si="6755"/>
        <v>0.97771587743732591</v>
      </c>
      <c r="AB2505" s="359">
        <f t="shared" si="6769"/>
        <v>77.8816022174979</v>
      </c>
      <c r="AC2505" s="360"/>
    </row>
    <row r="2506" spans="1:29" ht="17.25" customHeight="1" x14ac:dyDescent="0.25">
      <c r="A2506" s="345" t="str">
        <f t="shared" si="6757"/>
        <v>MS 602</v>
      </c>
      <c r="B2506" s="661">
        <f t="shared" si="6747"/>
        <v>10</v>
      </c>
      <c r="C2506" s="661" t="str">
        <f t="shared" si="6528"/>
        <v>MS 602-10</v>
      </c>
      <c r="D2506" s="346">
        <f t="shared" si="6748"/>
        <v>41361</v>
      </c>
      <c r="E2506" s="347">
        <v>7161716.4274000004</v>
      </c>
      <c r="F2506" s="348">
        <v>665809.97869999998</v>
      </c>
      <c r="G2506" s="348">
        <v>899.33199999999999</v>
      </c>
      <c r="H2506" s="355">
        <f t="shared" si="6758"/>
        <v>0.99488692553840996</v>
      </c>
      <c r="I2506" s="356">
        <f t="shared" si="6759"/>
        <v>6.7913253570673557</v>
      </c>
      <c r="J2506" s="356">
        <f t="shared" si="6760"/>
        <v>-1.2000000000057298</v>
      </c>
      <c r="K2506" s="356">
        <f t="shared" si="6761"/>
        <v>-17.700000000002092</v>
      </c>
      <c r="L2506" s="356">
        <f t="shared" si="6770"/>
        <v>0.16581448758973499</v>
      </c>
      <c r="M2506" s="356">
        <f t="shared" si="6762"/>
        <v>0.20000000000095497</v>
      </c>
      <c r="N2506" s="361" t="str">
        <f t="shared" si="6763"/>
        <v>OK</v>
      </c>
      <c r="O2506" s="361" t="str">
        <f t="shared" si="6764"/>
        <v>OK</v>
      </c>
      <c r="P2506" s="361" t="str">
        <f t="shared" si="6765"/>
        <v>COND. MIN.</v>
      </c>
      <c r="Q2506" s="361" t="str">
        <f t="shared" si="6752"/>
        <v>COND. MIN.</v>
      </c>
      <c r="R2506" s="625"/>
      <c r="S2506" s="625"/>
      <c r="T2506" s="625"/>
      <c r="U2506" s="625"/>
      <c r="V2506" s="356">
        <f t="shared" si="6753"/>
        <v>2.3000000044703484</v>
      </c>
      <c r="W2506" s="356">
        <f t="shared" si="6754"/>
        <v>-6.3900000066496432</v>
      </c>
      <c r="X2506" s="361" t="str">
        <f t="shared" si="6766"/>
        <v>NORTE</v>
      </c>
      <c r="Y2506" s="361" t="str">
        <f t="shared" si="6767"/>
        <v>OESTE</v>
      </c>
      <c r="Z2506" s="361" t="str">
        <f t="shared" si="6768"/>
        <v>NOROESTE</v>
      </c>
      <c r="AA2506" s="358">
        <f t="shared" si="6755"/>
        <v>0.94108983799705448</v>
      </c>
      <c r="AB2506" s="359">
        <f t="shared" si="6769"/>
        <v>70.235393321229751</v>
      </c>
      <c r="AC2506" s="360"/>
    </row>
    <row r="2507" spans="1:29" ht="17.25" customHeight="1" x14ac:dyDescent="0.25">
      <c r="A2507" s="345" t="str">
        <f t="shared" si="6757"/>
        <v>MS 602</v>
      </c>
      <c r="B2507" s="661">
        <f t="shared" si="6747"/>
        <v>11</v>
      </c>
      <c r="C2507" s="661" t="str">
        <f t="shared" si="6528"/>
        <v>MS 602-11</v>
      </c>
      <c r="D2507" s="346">
        <f t="shared" si="6748"/>
        <v>41369</v>
      </c>
      <c r="E2507" s="347">
        <v>7161716.3985000001</v>
      </c>
      <c r="F2507" s="348">
        <v>665809.99380000005</v>
      </c>
      <c r="G2507" s="348">
        <v>899.30899999999997</v>
      </c>
      <c r="H2507" s="355">
        <f t="shared" si="6758"/>
        <v>3.2607054723483415</v>
      </c>
      <c r="I2507" s="356">
        <f t="shared" si="6759"/>
        <v>4.9155365949221403</v>
      </c>
      <c r="J2507" s="356">
        <f t="shared" si="6760"/>
        <v>-2.3000000000024556</v>
      </c>
      <c r="K2507" s="356">
        <f t="shared" si="6761"/>
        <v>-20.000000000004547</v>
      </c>
      <c r="L2507" s="356">
        <f t="shared" si="6770"/>
        <v>0.40758818404354269</v>
      </c>
      <c r="M2507" s="356">
        <f t="shared" si="6762"/>
        <v>0.28750000000030695</v>
      </c>
      <c r="N2507" s="361" t="str">
        <f t="shared" si="6763"/>
        <v>ATENÇÃO</v>
      </c>
      <c r="O2507" s="361" t="str">
        <f t="shared" si="6764"/>
        <v>ATENÇÃO</v>
      </c>
      <c r="P2507" s="361" t="str">
        <f t="shared" si="6765"/>
        <v>COND. MIN.</v>
      </c>
      <c r="Q2507" s="361" t="str">
        <f t="shared" si="6752"/>
        <v>COND. MIN.</v>
      </c>
      <c r="R2507" s="625"/>
      <c r="S2507" s="625"/>
      <c r="T2507" s="625"/>
      <c r="U2507" s="625"/>
      <c r="V2507" s="356">
        <f t="shared" si="6753"/>
        <v>-0.59000002220273018</v>
      </c>
      <c r="W2507" s="356">
        <f t="shared" si="6754"/>
        <v>-4.8799999989569187</v>
      </c>
      <c r="X2507" s="361" t="str">
        <f t="shared" si="6766"/>
        <v>SUL</v>
      </c>
      <c r="Y2507" s="361" t="str">
        <f t="shared" si="6767"/>
        <v>OESTE</v>
      </c>
      <c r="Z2507" s="361" t="str">
        <f t="shared" si="6768"/>
        <v>SUDOESTE</v>
      </c>
      <c r="AA2507" s="358">
        <f t="shared" si="6755"/>
        <v>0.99186991869918695</v>
      </c>
      <c r="AB2507" s="359">
        <f t="shared" si="6769"/>
        <v>82.68895004229509</v>
      </c>
      <c r="AC2507" s="360"/>
    </row>
    <row r="2508" spans="1:29" ht="17.25" customHeight="1" x14ac:dyDescent="0.25">
      <c r="A2508" s="345" t="str">
        <f t="shared" si="6757"/>
        <v>MS 602</v>
      </c>
      <c r="B2508" s="661">
        <f t="shared" si="6747"/>
        <v>12</v>
      </c>
      <c r="C2508" s="661" t="str">
        <f t="shared" si="6528"/>
        <v>MS 602-12</v>
      </c>
      <c r="D2508" s="346">
        <f t="shared" si="6748"/>
        <v>41376</v>
      </c>
      <c r="E2508" s="347">
        <v>7161716.4166000001</v>
      </c>
      <c r="F2508" s="348">
        <v>665809.96990000003</v>
      </c>
      <c r="G2508" s="348">
        <v>899.29899999999998</v>
      </c>
      <c r="H2508" s="355">
        <f t="shared" si="6758"/>
        <v>2.9980326898023657</v>
      </c>
      <c r="I2508" s="356">
        <f t="shared" si="6759"/>
        <v>7.3716551716630594</v>
      </c>
      <c r="J2508" s="356">
        <f t="shared" si="6760"/>
        <v>-0.99999999999909051</v>
      </c>
      <c r="K2508" s="356">
        <f t="shared" si="6761"/>
        <v>-21.000000000003638</v>
      </c>
      <c r="L2508" s="356">
        <f t="shared" si="6770"/>
        <v>0.42829038425748084</v>
      </c>
      <c r="M2508" s="356">
        <f t="shared" si="6762"/>
        <v>0.14285714285701293</v>
      </c>
      <c r="N2508" s="361" t="str">
        <f t="shared" si="6763"/>
        <v>ATENÇÃO</v>
      </c>
      <c r="O2508" s="361" t="str">
        <f t="shared" si="6764"/>
        <v>OK</v>
      </c>
      <c r="P2508" s="361" t="str">
        <f t="shared" si="6765"/>
        <v>COND. MIN.</v>
      </c>
      <c r="Q2508" s="361" t="str">
        <f t="shared" si="6752"/>
        <v>COND. MIN.</v>
      </c>
      <c r="R2508" s="625"/>
      <c r="S2508" s="625"/>
      <c r="T2508" s="625"/>
      <c r="U2508" s="625"/>
      <c r="V2508" s="356">
        <f t="shared" si="6753"/>
        <v>1.2199999764561653</v>
      </c>
      <c r="W2508" s="356">
        <f t="shared" si="6754"/>
        <v>-7.2700000018812716</v>
      </c>
      <c r="X2508" s="361" t="str">
        <f t="shared" si="6766"/>
        <v>NORTE</v>
      </c>
      <c r="Y2508" s="361" t="str">
        <f t="shared" si="6767"/>
        <v>OESTE</v>
      </c>
      <c r="Z2508" s="361" t="str">
        <f t="shared" si="6768"/>
        <v>NOROESTE</v>
      </c>
      <c r="AA2508" s="358">
        <f t="shared" si="6755"/>
        <v>0.98643147896879235</v>
      </c>
      <c r="AB2508" s="359">
        <f t="shared" si="6769"/>
        <v>80.550775363553143</v>
      </c>
      <c r="AC2508" s="360"/>
    </row>
    <row r="2509" spans="1:29" ht="17.25" customHeight="1" x14ac:dyDescent="0.25">
      <c r="A2509" s="345" t="str">
        <f t="shared" si="6757"/>
        <v>MS 602</v>
      </c>
      <c r="B2509" s="661">
        <f t="shared" si="6747"/>
        <v>13</v>
      </c>
      <c r="C2509" s="661" t="str">
        <f t="shared" si="6528"/>
        <v>MS 602-13</v>
      </c>
      <c r="D2509" s="346">
        <f t="shared" si="6748"/>
        <v>41383</v>
      </c>
      <c r="E2509" s="347">
        <v>7161716.4156999998</v>
      </c>
      <c r="F2509" s="348">
        <v>665809.94330000004</v>
      </c>
      <c r="G2509" s="348">
        <v>899.28</v>
      </c>
      <c r="H2509" s="355">
        <f t="shared" si="6758"/>
        <v>2.6615221203085309</v>
      </c>
      <c r="I2509" s="356">
        <f t="shared" si="6759"/>
        <v>9.9940882462926339</v>
      </c>
      <c r="J2509" s="356">
        <f t="shared" si="6760"/>
        <v>-1.9000000000005457</v>
      </c>
      <c r="K2509" s="356">
        <f t="shared" si="6761"/>
        <v>-22.900000000004184</v>
      </c>
      <c r="L2509" s="356">
        <f t="shared" si="6770"/>
        <v>0.38021744575836153</v>
      </c>
      <c r="M2509" s="356">
        <f t="shared" si="6762"/>
        <v>0.2714285714286494</v>
      </c>
      <c r="N2509" s="361" t="str">
        <f t="shared" si="6763"/>
        <v>ATENÇÃO</v>
      </c>
      <c r="O2509" s="361" t="str">
        <f t="shared" si="6764"/>
        <v>ATENÇÃO</v>
      </c>
      <c r="P2509" s="361" t="str">
        <f t="shared" si="6765"/>
        <v>COND. MIN.</v>
      </c>
      <c r="Q2509" s="361" t="str">
        <f t="shared" si="6752"/>
        <v>COND. MIN.</v>
      </c>
      <c r="R2509" s="625"/>
      <c r="S2509" s="625"/>
      <c r="T2509" s="625"/>
      <c r="U2509" s="625"/>
      <c r="V2509" s="356">
        <f t="shared" si="6753"/>
        <v>1.1299999430775642</v>
      </c>
      <c r="W2509" s="356">
        <f t="shared" si="6754"/>
        <v>-9.9300000001676381</v>
      </c>
      <c r="X2509" s="361" t="str">
        <f t="shared" si="6766"/>
        <v>NORTE</v>
      </c>
      <c r="Y2509" s="361" t="str">
        <f t="shared" si="6767"/>
        <v>OESTE</v>
      </c>
      <c r="Z2509" s="361" t="str">
        <f t="shared" si="6768"/>
        <v>NOROESTE</v>
      </c>
      <c r="AA2509" s="358">
        <f t="shared" si="6755"/>
        <v>0.99399399399399391</v>
      </c>
      <c r="AB2509" s="359">
        <f t="shared" si="6769"/>
        <v>83.717274060330269</v>
      </c>
      <c r="AC2509" s="360"/>
    </row>
    <row r="2510" spans="1:29" ht="17.25" customHeight="1" x14ac:dyDescent="0.25">
      <c r="A2510" s="345" t="str">
        <f t="shared" si="6757"/>
        <v>MS 602</v>
      </c>
      <c r="B2510" s="661">
        <f t="shared" si="6747"/>
        <v>14</v>
      </c>
      <c r="C2510" s="661" t="str">
        <f t="shared" si="6528"/>
        <v>MS 602-14</v>
      </c>
      <c r="D2510" s="346">
        <f t="shared" si="6748"/>
        <v>41390</v>
      </c>
      <c r="E2510" s="347">
        <v>7161716.4062000001</v>
      </c>
      <c r="F2510" s="348">
        <v>665809.9743</v>
      </c>
      <c r="G2510" s="348">
        <v>899.26300000000003</v>
      </c>
      <c r="H2510" s="355">
        <f t="shared" si="6758"/>
        <v>3.2422985545062781</v>
      </c>
      <c r="I2510" s="356">
        <f t="shared" si="6759"/>
        <v>6.83237148058938</v>
      </c>
      <c r="J2510" s="356">
        <f t="shared" si="6760"/>
        <v>-1.6999999999939064</v>
      </c>
      <c r="K2510" s="356">
        <f t="shared" si="6761"/>
        <v>-24.59999999999809</v>
      </c>
      <c r="L2510" s="356">
        <f t="shared" si="6770"/>
        <v>0.46318550778661116</v>
      </c>
      <c r="M2510" s="356">
        <f t="shared" si="6762"/>
        <v>0.24285714285627233</v>
      </c>
      <c r="N2510" s="361" t="str">
        <f t="shared" si="6763"/>
        <v>ATENÇÃO</v>
      </c>
      <c r="O2510" s="361" t="str">
        <f t="shared" si="6764"/>
        <v>OK</v>
      </c>
      <c r="P2510" s="361" t="str">
        <f t="shared" si="6765"/>
        <v>COND. MIN.</v>
      </c>
      <c r="Q2510" s="361" t="str">
        <f t="shared" si="6752"/>
        <v>COND. MIN.</v>
      </c>
      <c r="R2510" s="625"/>
      <c r="S2510" s="625"/>
      <c r="T2510" s="625"/>
      <c r="U2510" s="625"/>
      <c r="V2510" s="356">
        <f t="shared" si="6753"/>
        <v>0.17999997362494469</v>
      </c>
      <c r="W2510" s="356">
        <f t="shared" si="6754"/>
        <v>-6.8300000042654574</v>
      </c>
      <c r="X2510" s="361" t="str">
        <f t="shared" si="6766"/>
        <v>NORTE</v>
      </c>
      <c r="Y2510" s="361" t="str">
        <f t="shared" si="6767"/>
        <v>OESTE</v>
      </c>
      <c r="Z2510" s="361" t="str">
        <f t="shared" si="6768"/>
        <v>NOROESTE</v>
      </c>
      <c r="AA2510" s="358">
        <f t="shared" si="6755"/>
        <v>1</v>
      </c>
      <c r="AB2510" s="359">
        <f t="shared" si="6769"/>
        <v>90</v>
      </c>
      <c r="AC2510" s="360"/>
    </row>
    <row r="2511" spans="1:29" ht="17.25" customHeight="1" x14ac:dyDescent="0.25">
      <c r="A2511" s="345" t="str">
        <f t="shared" si="6757"/>
        <v>MS 602</v>
      </c>
      <c r="B2511" s="661">
        <f t="shared" si="6747"/>
        <v>15</v>
      </c>
      <c r="C2511" s="661" t="str">
        <f t="shared" si="6528"/>
        <v>MS 602-15</v>
      </c>
      <c r="D2511" s="346">
        <f t="shared" si="6748"/>
        <v>41400</v>
      </c>
      <c r="E2511" s="347">
        <v>7161716.4198000003</v>
      </c>
      <c r="F2511" s="348">
        <v>665809.98540000001</v>
      </c>
      <c r="G2511" s="348">
        <v>899.25800000000004</v>
      </c>
      <c r="H2511" s="421">
        <f t="shared" si="6758"/>
        <v>1.7554771572957066</v>
      </c>
      <c r="I2511" s="362">
        <f t="shared" si="6759"/>
        <v>5.9236812894736115</v>
      </c>
      <c r="J2511" s="362">
        <f t="shared" si="6760"/>
        <v>-0.49999999999954525</v>
      </c>
      <c r="K2511" s="362">
        <f t="shared" si="6761"/>
        <v>-25.099999999997635</v>
      </c>
      <c r="L2511" s="362">
        <f t="shared" si="6770"/>
        <v>0.17554771572957067</v>
      </c>
      <c r="M2511" s="362">
        <f t="shared" si="6762"/>
        <v>4.9999999999954525E-2</v>
      </c>
      <c r="N2511" s="361" t="str">
        <f t="shared" si="6763"/>
        <v>OK</v>
      </c>
      <c r="O2511" s="361" t="str">
        <f t="shared" si="6764"/>
        <v>OK</v>
      </c>
      <c r="P2511" s="361" t="str">
        <f t="shared" si="6765"/>
        <v>COND. MIN.</v>
      </c>
      <c r="Q2511" s="361" t="str">
        <f t="shared" si="6752"/>
        <v>COND. MIN.</v>
      </c>
      <c r="R2511" s="625"/>
      <c r="S2511" s="625"/>
      <c r="T2511" s="625"/>
      <c r="U2511" s="625"/>
      <c r="V2511" s="356">
        <f t="shared" si="6753"/>
        <v>1.5399999916553497</v>
      </c>
      <c r="W2511" s="356">
        <f t="shared" si="6754"/>
        <v>-5.7200000039301813</v>
      </c>
      <c r="X2511" s="361" t="str">
        <f t="shared" si="6766"/>
        <v>NORTE</v>
      </c>
      <c r="Y2511" s="361" t="str">
        <f t="shared" si="6767"/>
        <v>OESTE</v>
      </c>
      <c r="Z2511" s="361" t="str">
        <f t="shared" si="6768"/>
        <v>NOROESTE</v>
      </c>
      <c r="AA2511" s="358">
        <f t="shared" si="6755"/>
        <v>0.96621621621621623</v>
      </c>
      <c r="AB2511" s="359">
        <f t="shared" si="6769"/>
        <v>75.064419918102061</v>
      </c>
      <c r="AC2511" s="360"/>
    </row>
    <row r="2512" spans="1:29" ht="17.25" customHeight="1" x14ac:dyDescent="0.25">
      <c r="A2512" s="345" t="str">
        <f t="shared" si="6757"/>
        <v>MS 602</v>
      </c>
      <c r="B2512" s="661">
        <f t="shared" si="6747"/>
        <v>16</v>
      </c>
      <c r="C2512" s="661" t="str">
        <f t="shared" si="6528"/>
        <v>MS 602-16</v>
      </c>
      <c r="D2512" s="346">
        <f t="shared" si="6748"/>
        <v>41404</v>
      </c>
      <c r="E2512" s="347">
        <v>7161716.3892000001</v>
      </c>
      <c r="F2512" s="348">
        <v>665809.98620000004</v>
      </c>
      <c r="G2512" s="348">
        <v>899.23800000000006</v>
      </c>
      <c r="H2512" s="421">
        <f t="shared" si="6758"/>
        <v>3.0610455903815432</v>
      </c>
      <c r="I2512" s="362">
        <f t="shared" si="6759"/>
        <v>5.8412327533994004</v>
      </c>
      <c r="J2512" s="362">
        <f t="shared" si="6760"/>
        <v>-1.999999999998181</v>
      </c>
      <c r="K2512" s="362">
        <f t="shared" si="6761"/>
        <v>-27.099999999995816</v>
      </c>
      <c r="L2512" s="362">
        <f t="shared" si="6770"/>
        <v>0.76526139759538581</v>
      </c>
      <c r="M2512" s="362">
        <f t="shared" si="6762"/>
        <v>0.49999999999954525</v>
      </c>
      <c r="N2512" s="361" t="str">
        <f t="shared" si="6763"/>
        <v>ATENÇÃO</v>
      </c>
      <c r="O2512" s="361" t="str">
        <f t="shared" si="6764"/>
        <v>ATENÇÃO</v>
      </c>
      <c r="P2512" s="361" t="str">
        <f t="shared" si="6765"/>
        <v>COND. MIN.</v>
      </c>
      <c r="Q2512" s="361" t="str">
        <f t="shared" si="6752"/>
        <v>COND. MIN.</v>
      </c>
      <c r="R2512" s="625"/>
      <c r="S2512" s="625"/>
      <c r="T2512" s="625"/>
      <c r="U2512" s="625"/>
      <c r="V2512" s="356">
        <f t="shared" si="6753"/>
        <v>-1.5200000256299973</v>
      </c>
      <c r="W2512" s="356">
        <f t="shared" si="6754"/>
        <v>-5.6400000001303852</v>
      </c>
      <c r="X2512" s="361" t="str">
        <f t="shared" si="6766"/>
        <v>SUL</v>
      </c>
      <c r="Y2512" s="361" t="str">
        <f t="shared" si="6767"/>
        <v>OESTE</v>
      </c>
      <c r="Z2512" s="361" t="str">
        <f t="shared" si="6768"/>
        <v>SUDOESTE</v>
      </c>
      <c r="AA2512" s="358">
        <f t="shared" si="6755"/>
        <v>0.96575342465753422</v>
      </c>
      <c r="AB2512" s="359">
        <f t="shared" si="6769"/>
        <v>74.961882097799801</v>
      </c>
      <c r="AC2512" s="360"/>
    </row>
    <row r="2513" spans="1:29" ht="17.25" customHeight="1" x14ac:dyDescent="0.25">
      <c r="A2513" s="345" t="str">
        <f t="shared" si="6757"/>
        <v>MS 602</v>
      </c>
      <c r="B2513" s="661">
        <f t="shared" si="6747"/>
        <v>17</v>
      </c>
      <c r="C2513" s="661" t="str">
        <f t="shared" si="6528"/>
        <v>MS 602-17</v>
      </c>
      <c r="D2513" s="346">
        <f t="shared" si="6748"/>
        <v>41411</v>
      </c>
      <c r="E2513" s="347">
        <v>7161716.4051999999</v>
      </c>
      <c r="F2513" s="348">
        <v>665809.99380000005</v>
      </c>
      <c r="G2513" s="348">
        <v>899.23699999999997</v>
      </c>
      <c r="H2513" s="421">
        <f t="shared" si="6758"/>
        <v>1.7713271710633798</v>
      </c>
      <c r="I2513" s="362">
        <f t="shared" si="6759"/>
        <v>4.8806556919103521</v>
      </c>
      <c r="J2513" s="362">
        <f t="shared" si="6760"/>
        <v>-0.100000000009004</v>
      </c>
      <c r="K2513" s="362">
        <f t="shared" si="6761"/>
        <v>-27.20000000000482</v>
      </c>
      <c r="L2513" s="362">
        <f t="shared" si="6770"/>
        <v>0.25304673872333999</v>
      </c>
      <c r="M2513" s="362">
        <f t="shared" si="6762"/>
        <v>1.4285714287000571E-2</v>
      </c>
      <c r="N2513" s="361" t="str">
        <f t="shared" si="6763"/>
        <v>ATENÇÃO</v>
      </c>
      <c r="O2513" s="361" t="str">
        <f t="shared" si="6764"/>
        <v>OK</v>
      </c>
      <c r="P2513" s="361" t="str">
        <f t="shared" si="6765"/>
        <v>COND. MIN.</v>
      </c>
      <c r="Q2513" s="361" t="str">
        <f t="shared" si="6752"/>
        <v>COND. MIN.</v>
      </c>
      <c r="R2513" s="625"/>
      <c r="S2513" s="625"/>
      <c r="T2513" s="625"/>
      <c r="U2513" s="625"/>
      <c r="V2513" s="356">
        <f t="shared" si="6753"/>
        <v>7.9999957233667374E-2</v>
      </c>
      <c r="W2513" s="356">
        <f t="shared" si="6754"/>
        <v>-4.8799999989569187</v>
      </c>
      <c r="X2513" s="361" t="str">
        <f t="shared" si="6766"/>
        <v>NORTE</v>
      </c>
      <c r="Y2513" s="361" t="str">
        <f t="shared" si="6767"/>
        <v>OESTE</v>
      </c>
      <c r="Z2513" s="361" t="str">
        <f t="shared" si="6768"/>
        <v>NOROESTE</v>
      </c>
      <c r="AA2513" s="358">
        <f t="shared" si="6755"/>
        <v>1</v>
      </c>
      <c r="AB2513" s="359">
        <f t="shared" si="6769"/>
        <v>90</v>
      </c>
      <c r="AC2513" s="360"/>
    </row>
    <row r="2514" spans="1:29" ht="17.25" customHeight="1" x14ac:dyDescent="0.25">
      <c r="A2514" s="345" t="str">
        <f t="shared" si="6757"/>
        <v>MS 602</v>
      </c>
      <c r="B2514" s="661">
        <f t="shared" si="6747"/>
        <v>18</v>
      </c>
      <c r="C2514" s="661" t="str">
        <f t="shared" si="6528"/>
        <v>MS 602-18</v>
      </c>
      <c r="D2514" s="346">
        <f t="shared" si="6748"/>
        <v>41418</v>
      </c>
      <c r="E2514" s="347">
        <v>7161716.4148000004</v>
      </c>
      <c r="F2514" s="348">
        <v>665809.96829999995</v>
      </c>
      <c r="G2514" s="348">
        <v>899.24800000000005</v>
      </c>
      <c r="H2514" s="421">
        <f t="shared" si="6758"/>
        <v>2.7247201950327713</v>
      </c>
      <c r="I2514" s="362">
        <f t="shared" si="6759"/>
        <v>7.5024329485024106</v>
      </c>
      <c r="J2514" s="362">
        <f t="shared" si="6760"/>
        <v>1.1000000000080945</v>
      </c>
      <c r="K2514" s="362">
        <f t="shared" si="6761"/>
        <v>-26.099999999996726</v>
      </c>
      <c r="L2514" s="362">
        <f t="shared" si="6770"/>
        <v>0.38924574214753876</v>
      </c>
      <c r="M2514" s="362">
        <f t="shared" si="6762"/>
        <v>0.15714285714401349</v>
      </c>
      <c r="N2514" s="361" t="str">
        <f t="shared" si="6763"/>
        <v>ATENÇÃO</v>
      </c>
      <c r="O2514" s="361" t="str">
        <f t="shared" si="6764"/>
        <v>OK</v>
      </c>
      <c r="P2514" s="361" t="str">
        <f t="shared" si="6765"/>
        <v>COND. MIN.</v>
      </c>
      <c r="Q2514" s="361" t="str">
        <f t="shared" si="6752"/>
        <v>COND. MIN.</v>
      </c>
      <c r="R2514" s="625"/>
      <c r="S2514" s="625"/>
      <c r="T2514" s="625"/>
      <c r="U2514" s="625"/>
      <c r="V2514" s="356">
        <f t="shared" si="6753"/>
        <v>1.0400000028312206</v>
      </c>
      <c r="W2514" s="356">
        <f t="shared" si="6754"/>
        <v>-7.4300000094808638</v>
      </c>
      <c r="X2514" s="361" t="str">
        <f t="shared" si="6766"/>
        <v>NORTE</v>
      </c>
      <c r="Y2514" s="361" t="str">
        <f t="shared" si="6767"/>
        <v>OESTE</v>
      </c>
      <c r="Z2514" s="361" t="str">
        <f t="shared" si="6768"/>
        <v>NOROESTE</v>
      </c>
      <c r="AA2514" s="358">
        <f t="shared" si="6755"/>
        <v>0.99066666666666658</v>
      </c>
      <c r="AB2514" s="359">
        <f t="shared" si="6769"/>
        <v>82.165804904213061</v>
      </c>
      <c r="AC2514" s="360"/>
    </row>
    <row r="2515" spans="1:29" ht="17.25" customHeight="1" x14ac:dyDescent="0.25">
      <c r="A2515" s="345" t="str">
        <f t="shared" si="6757"/>
        <v>MS 602</v>
      </c>
      <c r="B2515" s="661">
        <f t="shared" si="6747"/>
        <v>19</v>
      </c>
      <c r="C2515" s="661" t="str">
        <f t="shared" si="6528"/>
        <v>MS 602-19</v>
      </c>
      <c r="D2515" s="346">
        <f t="shared" si="6748"/>
        <v>41425</v>
      </c>
      <c r="E2515" s="347">
        <v>7161716.4049000004</v>
      </c>
      <c r="F2515" s="348">
        <v>665809.96149999998</v>
      </c>
      <c r="G2515" s="348">
        <v>899.16399999999999</v>
      </c>
      <c r="H2515" s="421">
        <f t="shared" si="6758"/>
        <v>1.2010412090376599</v>
      </c>
      <c r="I2515" s="362">
        <f t="shared" si="6759"/>
        <v>8.1101541361431657</v>
      </c>
      <c r="J2515" s="362">
        <f t="shared" si="6760"/>
        <v>-8.4000000000060027</v>
      </c>
      <c r="K2515" s="362">
        <f t="shared" si="6761"/>
        <v>-34.500000000002728</v>
      </c>
      <c r="L2515" s="362">
        <f t="shared" si="6770"/>
        <v>0.17157731557680855</v>
      </c>
      <c r="M2515" s="362">
        <f t="shared" si="6762"/>
        <v>1.2000000000008575</v>
      </c>
      <c r="N2515" s="361" t="str">
        <f t="shared" si="6763"/>
        <v>OK</v>
      </c>
      <c r="O2515" s="361" t="str">
        <f t="shared" si="6764"/>
        <v>ALERTA</v>
      </c>
      <c r="P2515" s="361" t="str">
        <f t="shared" si="6765"/>
        <v>COND. MIN.</v>
      </c>
      <c r="Q2515" s="361" t="str">
        <f t="shared" si="6752"/>
        <v>COND. MIN.</v>
      </c>
      <c r="R2515" s="625"/>
      <c r="S2515" s="625"/>
      <c r="T2515" s="625"/>
      <c r="U2515" s="625"/>
      <c r="V2515" s="356">
        <f t="shared" si="6753"/>
        <v>5.0000008195638657E-2</v>
      </c>
      <c r="W2515" s="356">
        <f t="shared" si="6754"/>
        <v>-8.1100000068545341</v>
      </c>
      <c r="X2515" s="361" t="str">
        <f t="shared" si="6766"/>
        <v>NORTE</v>
      </c>
      <c r="Y2515" s="361" t="str">
        <f t="shared" si="6767"/>
        <v>OESTE</v>
      </c>
      <c r="Z2515" s="361" t="str">
        <f t="shared" si="6768"/>
        <v>NOROESTE</v>
      </c>
      <c r="AA2515" s="358">
        <f t="shared" si="6755"/>
        <v>1</v>
      </c>
      <c r="AB2515" s="359">
        <f t="shared" si="6769"/>
        <v>90</v>
      </c>
      <c r="AC2515" s="360"/>
    </row>
    <row r="2516" spans="1:29" ht="17.25" customHeight="1" x14ac:dyDescent="0.25">
      <c r="A2516" s="345" t="str">
        <f t="shared" si="6757"/>
        <v>MS 602</v>
      </c>
      <c r="B2516" s="661">
        <f t="shared" si="6747"/>
        <v>20</v>
      </c>
      <c r="C2516" s="661" t="str">
        <f t="shared" si="6528"/>
        <v>MS 602-20</v>
      </c>
      <c r="D2516" s="346">
        <f t="shared" si="6748"/>
        <v>41432</v>
      </c>
      <c r="E2516" s="347">
        <v>7161716.4371999996</v>
      </c>
      <c r="F2516" s="348">
        <v>665809.95169999998</v>
      </c>
      <c r="G2516" s="348">
        <v>899.20799999999997</v>
      </c>
      <c r="H2516" s="421">
        <f t="shared" si="6758"/>
        <v>3.3753961914637087</v>
      </c>
      <c r="I2516" s="362">
        <f t="shared" si="6759"/>
        <v>9.6636690557417673</v>
      </c>
      <c r="J2516" s="362">
        <f t="shared" si="6760"/>
        <v>4.399999999998272</v>
      </c>
      <c r="K2516" s="362">
        <f t="shared" si="6761"/>
        <v>-30.100000000004457</v>
      </c>
      <c r="L2516" s="362">
        <f t="shared" si="6770"/>
        <v>0.48219945592338698</v>
      </c>
      <c r="M2516" s="362">
        <f t="shared" si="6762"/>
        <v>0.62857142857118176</v>
      </c>
      <c r="N2516" s="361" t="str">
        <f t="shared" si="6763"/>
        <v>ATENÇÃO</v>
      </c>
      <c r="O2516" s="361" t="str">
        <f t="shared" si="6764"/>
        <v>ATENÇÃO</v>
      </c>
      <c r="P2516" s="361" t="str">
        <f t="shared" si="6765"/>
        <v>COND. MIN.</v>
      </c>
      <c r="Q2516" s="361" t="str">
        <f t="shared" si="6752"/>
        <v>COND. MIN.</v>
      </c>
      <c r="R2516" s="625"/>
      <c r="S2516" s="625"/>
      <c r="T2516" s="625"/>
      <c r="U2516" s="625"/>
      <c r="V2516" s="356">
        <f t="shared" si="6753"/>
        <v>3.2799999229609966</v>
      </c>
      <c r="W2516" s="356">
        <f t="shared" si="6754"/>
        <v>-9.0900000068359077</v>
      </c>
      <c r="X2516" s="361" t="str">
        <f t="shared" si="6766"/>
        <v>NORTE</v>
      </c>
      <c r="Y2516" s="361" t="str">
        <f t="shared" si="6767"/>
        <v>OESTE</v>
      </c>
      <c r="Z2516" s="361" t="str">
        <f t="shared" si="6768"/>
        <v>NOROESTE</v>
      </c>
      <c r="AA2516" s="358">
        <f t="shared" si="6755"/>
        <v>0.94099378881987572</v>
      </c>
      <c r="AB2516" s="359">
        <f t="shared" si="6769"/>
        <v>70.219125596596868</v>
      </c>
      <c r="AC2516" s="360"/>
    </row>
    <row r="2517" spans="1:29" ht="17.25" customHeight="1" x14ac:dyDescent="0.25">
      <c r="A2517" s="345" t="str">
        <f t="shared" si="6757"/>
        <v>MS 602</v>
      </c>
      <c r="B2517" s="661">
        <f t="shared" si="6747"/>
        <v>21</v>
      </c>
      <c r="C2517" s="661" t="str">
        <f t="shared" si="6528"/>
        <v>MS 602-21</v>
      </c>
      <c r="D2517" s="346">
        <f t="shared" si="6748"/>
        <v>41439</v>
      </c>
      <c r="E2517" s="347">
        <v>7161716.4304999998</v>
      </c>
      <c r="F2517" s="348">
        <v>665809.92779999995</v>
      </c>
      <c r="G2517" s="348">
        <v>899.197</v>
      </c>
      <c r="H2517" s="421">
        <f t="shared" si="6758"/>
        <v>2.4821361740289714</v>
      </c>
      <c r="I2517" s="362">
        <f t="shared" si="6759"/>
        <v>11.772956295225681</v>
      </c>
      <c r="J2517" s="362">
        <f t="shared" si="6760"/>
        <v>-1.0999999999967258</v>
      </c>
      <c r="K2517" s="362">
        <f t="shared" si="6761"/>
        <v>-31.200000000001182</v>
      </c>
      <c r="L2517" s="362">
        <f t="shared" si="6770"/>
        <v>0.35459088200413874</v>
      </c>
      <c r="M2517" s="362">
        <f t="shared" si="6762"/>
        <v>0.1571428571423894</v>
      </c>
      <c r="N2517" s="361" t="str">
        <f t="shared" si="6763"/>
        <v>ATENÇÃO</v>
      </c>
      <c r="O2517" s="361" t="str">
        <f t="shared" si="6764"/>
        <v>OK</v>
      </c>
      <c r="P2517" s="361" t="str">
        <f t="shared" si="6765"/>
        <v>COND. MIN.</v>
      </c>
      <c r="Q2517" s="361" t="str">
        <f t="shared" si="6752"/>
        <v>COND. MIN.</v>
      </c>
      <c r="R2517" s="625"/>
      <c r="S2517" s="625"/>
      <c r="T2517" s="625"/>
      <c r="U2517" s="625"/>
      <c r="V2517" s="356">
        <f t="shared" si="6753"/>
        <v>2.6099999435245991</v>
      </c>
      <c r="W2517" s="356">
        <f t="shared" si="6754"/>
        <v>-11.480000009760261</v>
      </c>
      <c r="X2517" s="361" t="str">
        <f t="shared" si="6766"/>
        <v>NORTE</v>
      </c>
      <c r="Y2517" s="361" t="str">
        <f t="shared" si="6767"/>
        <v>OESTE</v>
      </c>
      <c r="Z2517" s="361" t="str">
        <f t="shared" si="6768"/>
        <v>NOROESTE</v>
      </c>
      <c r="AA2517" s="358">
        <f t="shared" si="6755"/>
        <v>0.97536108751062034</v>
      </c>
      <c r="AB2517" s="359">
        <f t="shared" si="6769"/>
        <v>77.254873061327444</v>
      </c>
      <c r="AC2517" s="360"/>
    </row>
    <row r="2518" spans="1:29" ht="17.25" customHeight="1" x14ac:dyDescent="0.25">
      <c r="A2518" s="345" t="str">
        <f t="shared" si="6757"/>
        <v>MS 602</v>
      </c>
      <c r="B2518" s="661">
        <f t="shared" si="6747"/>
        <v>22</v>
      </c>
      <c r="C2518" s="661" t="str">
        <f t="shared" si="6528"/>
        <v>MS 602-22</v>
      </c>
      <c r="D2518" s="346">
        <f t="shared" si="6748"/>
        <v>41446</v>
      </c>
      <c r="E2518" s="347">
        <v>7161716.3929000003</v>
      </c>
      <c r="F2518" s="348">
        <v>665809.96100000001</v>
      </c>
      <c r="G2518" s="348">
        <v>899.24599999999998</v>
      </c>
      <c r="H2518" s="421">
        <f t="shared" si="6758"/>
        <v>5.0159744451390758</v>
      </c>
      <c r="I2518" s="362">
        <f t="shared" si="6759"/>
        <v>8.2406371149790303</v>
      </c>
      <c r="J2518" s="362">
        <f t="shared" si="6760"/>
        <v>4.8999999999978172</v>
      </c>
      <c r="K2518" s="362">
        <f t="shared" si="6761"/>
        <v>-26.300000000003365</v>
      </c>
      <c r="L2518" s="362">
        <f t="shared" si="6770"/>
        <v>0.71656777787701087</v>
      </c>
      <c r="M2518" s="362">
        <f t="shared" si="6762"/>
        <v>0.6999999999996882</v>
      </c>
      <c r="N2518" s="361" t="str">
        <f t="shared" si="6763"/>
        <v>ATENÇÃO</v>
      </c>
      <c r="O2518" s="361" t="str">
        <f t="shared" si="6764"/>
        <v>ATENÇÃO</v>
      </c>
      <c r="P2518" s="361" t="str">
        <f t="shared" si="6765"/>
        <v>COND. MIN.</v>
      </c>
      <c r="Q2518" s="361" t="str">
        <f t="shared" si="6752"/>
        <v>COND. MIN.</v>
      </c>
      <c r="R2518" s="625"/>
      <c r="S2518" s="625"/>
      <c r="T2518" s="625"/>
      <c r="U2518" s="625"/>
      <c r="V2518" s="356">
        <f t="shared" si="6753"/>
        <v>-1.1500000022351742</v>
      </c>
      <c r="W2518" s="356">
        <f t="shared" si="6754"/>
        <v>-8.1600000034086406</v>
      </c>
      <c r="X2518" s="361" t="str">
        <f t="shared" si="6766"/>
        <v>SUL</v>
      </c>
      <c r="Y2518" s="361" t="str">
        <f t="shared" si="6767"/>
        <v>OESTE</v>
      </c>
      <c r="Z2518" s="361" t="str">
        <f t="shared" si="6768"/>
        <v>SUDOESTE</v>
      </c>
      <c r="AA2518" s="358">
        <f t="shared" si="6755"/>
        <v>0.99029126213592233</v>
      </c>
      <c r="AB2518" s="359">
        <f t="shared" si="6769"/>
        <v>82.009554090752317</v>
      </c>
      <c r="AC2518" s="360"/>
    </row>
    <row r="2519" spans="1:29" ht="17.25" customHeight="1" x14ac:dyDescent="0.25">
      <c r="A2519" s="345" t="str">
        <f t="shared" si="6757"/>
        <v>MS 602</v>
      </c>
      <c r="B2519" s="661">
        <f t="shared" si="6747"/>
        <v>23</v>
      </c>
      <c r="C2519" s="661" t="str">
        <f t="shared" si="6528"/>
        <v>MS 602-23</v>
      </c>
      <c r="D2519" s="346">
        <f t="shared" si="6748"/>
        <v>41456</v>
      </c>
      <c r="E2519" s="347">
        <v>7161716.3986</v>
      </c>
      <c r="F2519" s="348">
        <v>665809.93279999995</v>
      </c>
      <c r="G2519" s="348">
        <v>899.16800000000001</v>
      </c>
      <c r="H2519" s="421">
        <f t="shared" si="6758"/>
        <v>2.8770297167509837</v>
      </c>
      <c r="I2519" s="362">
        <f t="shared" si="6759"/>
        <v>10.995308101620886</v>
      </c>
      <c r="J2519" s="362">
        <f t="shared" si="6760"/>
        <v>-7.7999999999974534</v>
      </c>
      <c r="K2519" s="362">
        <f t="shared" si="6761"/>
        <v>-34.100000000000819</v>
      </c>
      <c r="L2519" s="362">
        <f t="shared" si="6770"/>
        <v>0.2877029716750984</v>
      </c>
      <c r="M2519" s="362">
        <f t="shared" si="6762"/>
        <v>0.77999999999974534</v>
      </c>
      <c r="N2519" s="361" t="str">
        <f t="shared" si="6763"/>
        <v>ATENÇÃO</v>
      </c>
      <c r="O2519" s="361" t="str">
        <f t="shared" si="6764"/>
        <v>ATENÇÃO</v>
      </c>
      <c r="P2519" s="361" t="str">
        <f t="shared" si="6765"/>
        <v>COND. MIN.</v>
      </c>
      <c r="Q2519" s="361" t="str">
        <f t="shared" si="6752"/>
        <v>COND. MIN.</v>
      </c>
      <c r="R2519" s="625"/>
      <c r="S2519" s="625"/>
      <c r="T2519" s="625"/>
      <c r="U2519" s="625"/>
      <c r="V2519" s="356">
        <f t="shared" si="6753"/>
        <v>-0.58000003919005394</v>
      </c>
      <c r="W2519" s="356">
        <f t="shared" si="6754"/>
        <v>-10.980000009294599</v>
      </c>
      <c r="X2519" s="361" t="str">
        <f t="shared" si="6766"/>
        <v>SUL</v>
      </c>
      <c r="Y2519" s="361" t="str">
        <f t="shared" si="6767"/>
        <v>OESTE</v>
      </c>
      <c r="Z2519" s="361" t="str">
        <f t="shared" si="6768"/>
        <v>SUDOESTE</v>
      </c>
      <c r="AA2519" s="358">
        <f t="shared" si="6755"/>
        <v>0.99818181818181817</v>
      </c>
      <c r="AB2519" s="359">
        <f t="shared" si="6769"/>
        <v>86.544410787029648</v>
      </c>
      <c r="AC2519" s="360"/>
    </row>
    <row r="2520" spans="1:29" ht="17.25" customHeight="1" x14ac:dyDescent="0.25">
      <c r="A2520" s="345" t="str">
        <f t="shared" si="6757"/>
        <v>MS 602</v>
      </c>
      <c r="B2520" s="661">
        <f t="shared" si="6747"/>
        <v>24</v>
      </c>
      <c r="C2520" s="661" t="str">
        <f t="shared" si="6528"/>
        <v>MS 602-24</v>
      </c>
      <c r="D2520" s="346">
        <f t="shared" si="6748"/>
        <v>41460</v>
      </c>
      <c r="E2520" s="347">
        <v>7161716.4118999997</v>
      </c>
      <c r="F2520" s="348">
        <v>665809.94420000003</v>
      </c>
      <c r="G2520" s="348">
        <v>899.17499999999995</v>
      </c>
      <c r="H2520" s="421">
        <f t="shared" si="6758"/>
        <v>1.7517134334909117</v>
      </c>
      <c r="I2520" s="362">
        <f t="shared" si="6759"/>
        <v>9.868540922483394</v>
      </c>
      <c r="J2520" s="362">
        <f t="shared" si="6760"/>
        <v>0.69999999999481588</v>
      </c>
      <c r="K2520" s="362">
        <f t="shared" si="6761"/>
        <v>-33.400000000006003</v>
      </c>
      <c r="L2520" s="362">
        <f t="shared" si="6770"/>
        <v>0.43792835837272792</v>
      </c>
      <c r="M2520" s="362">
        <f t="shared" si="6762"/>
        <v>0.17499999999870397</v>
      </c>
      <c r="N2520" s="361" t="str">
        <f t="shared" si="6763"/>
        <v>ATENÇÃO</v>
      </c>
      <c r="O2520" s="361" t="str">
        <f t="shared" si="6764"/>
        <v>OK</v>
      </c>
      <c r="P2520" s="361" t="str">
        <f t="shared" si="6765"/>
        <v>COND. MIN.</v>
      </c>
      <c r="Q2520" s="361" t="str">
        <f t="shared" si="6752"/>
        <v>COND. MIN.</v>
      </c>
      <c r="R2520" s="625"/>
      <c r="S2520" s="625"/>
      <c r="T2520" s="625"/>
      <c r="U2520" s="625"/>
      <c r="V2520" s="356">
        <f t="shared" si="6753"/>
        <v>0.74999993667006493</v>
      </c>
      <c r="W2520" s="356">
        <f t="shared" si="6754"/>
        <v>-9.8400000017136335</v>
      </c>
      <c r="X2520" s="361" t="str">
        <f t="shared" si="6766"/>
        <v>NORTE</v>
      </c>
      <c r="Y2520" s="361" t="str">
        <f t="shared" si="6767"/>
        <v>OESTE</v>
      </c>
      <c r="Z2520" s="361" t="str">
        <f t="shared" si="6768"/>
        <v>NOROESTE</v>
      </c>
      <c r="AA2520" s="358">
        <f t="shared" si="6755"/>
        <v>0.99696048632218848</v>
      </c>
      <c r="AB2520" s="359">
        <f t="shared" si="6769"/>
        <v>85.531623631989973</v>
      </c>
      <c r="AC2520" s="360"/>
    </row>
    <row r="2521" spans="1:29" ht="17.25" customHeight="1" x14ac:dyDescent="0.25">
      <c r="A2521" s="345" t="str">
        <f t="shared" si="6757"/>
        <v>MS 602</v>
      </c>
      <c r="B2521" s="661">
        <f t="shared" si="6747"/>
        <v>25</v>
      </c>
      <c r="C2521" s="661" t="str">
        <f t="shared" ref="C2521:C2584" si="6771">A2521&amp;"-"&amp;B2521</f>
        <v>MS 602-25</v>
      </c>
      <c r="D2521" s="346">
        <f t="shared" si="6748"/>
        <v>41467</v>
      </c>
      <c r="E2521" s="347">
        <v>7161716.3854999999</v>
      </c>
      <c r="F2521" s="348">
        <v>665809.94299999997</v>
      </c>
      <c r="G2521" s="348">
        <v>899.15200000000004</v>
      </c>
      <c r="H2521" s="421">
        <f t="shared" si="6758"/>
        <v>2.6427258514338789</v>
      </c>
      <c r="I2521" s="362">
        <f t="shared" si="6759"/>
        <v>10.137736450164175</v>
      </c>
      <c r="J2521" s="362">
        <f t="shared" si="6760"/>
        <v>-2.299999999991087</v>
      </c>
      <c r="K2521" s="362">
        <f t="shared" si="6761"/>
        <v>-35.69999999999709</v>
      </c>
      <c r="L2521" s="362">
        <f t="shared" si="6770"/>
        <v>0.37753226449055416</v>
      </c>
      <c r="M2521" s="362">
        <f t="shared" si="6762"/>
        <v>0.32857142857015526</v>
      </c>
      <c r="N2521" s="361" t="str">
        <f t="shared" si="6763"/>
        <v>ATENÇÃO</v>
      </c>
      <c r="O2521" s="361" t="str">
        <f t="shared" si="6764"/>
        <v>ATENÇÃO</v>
      </c>
      <c r="P2521" s="361" t="str">
        <f t="shared" si="6765"/>
        <v>COND. MIN.</v>
      </c>
      <c r="Q2521" s="361" t="str">
        <f t="shared" si="6752"/>
        <v>COND. MIN.</v>
      </c>
      <c r="R2521" s="625"/>
      <c r="S2521" s="625"/>
      <c r="T2521" s="625"/>
      <c r="U2521" s="625"/>
      <c r="V2521" s="356">
        <f t="shared" si="6753"/>
        <v>-1.8900000490248203</v>
      </c>
      <c r="W2521" s="356">
        <f t="shared" si="6754"/>
        <v>-9.9600000074133277</v>
      </c>
      <c r="X2521" s="361" t="str">
        <f t="shared" si="6766"/>
        <v>SUL</v>
      </c>
      <c r="Y2521" s="361" t="str">
        <f t="shared" si="6767"/>
        <v>OESTE</v>
      </c>
      <c r="Z2521" s="361" t="str">
        <f t="shared" si="6768"/>
        <v>SUDOESTE</v>
      </c>
      <c r="AA2521" s="358">
        <f t="shared" si="6755"/>
        <v>0.98224852071005919</v>
      </c>
      <c r="AB2521" s="359">
        <f t="shared" si="6769"/>
        <v>79.188163890636673</v>
      </c>
      <c r="AC2521" s="360"/>
    </row>
    <row r="2522" spans="1:29" ht="17.25" customHeight="1" x14ac:dyDescent="0.25">
      <c r="A2522" s="345" t="str">
        <f t="shared" si="6757"/>
        <v>MS 602</v>
      </c>
      <c r="B2522" s="661">
        <f t="shared" si="6747"/>
        <v>26</v>
      </c>
      <c r="C2522" s="661" t="str">
        <f t="shared" si="6771"/>
        <v>MS 602-26</v>
      </c>
      <c r="D2522" s="346">
        <f t="shared" si="6748"/>
        <v>41477</v>
      </c>
      <c r="E2522" s="347">
        <v>7161716.3962000003</v>
      </c>
      <c r="F2522" s="348">
        <v>665809.87410000002</v>
      </c>
      <c r="G2522" s="348">
        <v>899.07399999999996</v>
      </c>
      <c r="H2522" s="421">
        <f t="shared" si="6758"/>
        <v>6.972589191536513</v>
      </c>
      <c r="I2522" s="362">
        <f t="shared" si="6759"/>
        <v>16.869940726152343</v>
      </c>
      <c r="J2522" s="362">
        <f t="shared" si="6760"/>
        <v>-7.8000000000088221</v>
      </c>
      <c r="K2522" s="362">
        <f t="shared" si="6761"/>
        <v>-43.500000000005912</v>
      </c>
      <c r="L2522" s="362">
        <f t="shared" si="6770"/>
        <v>0.69725891915365135</v>
      </c>
      <c r="M2522" s="362">
        <f t="shared" si="6762"/>
        <v>0.78000000000088221</v>
      </c>
      <c r="N2522" s="361" t="str">
        <f t="shared" si="6763"/>
        <v>ATENÇÃO</v>
      </c>
      <c r="O2522" s="361" t="str">
        <f t="shared" si="6764"/>
        <v>ATENÇÃO</v>
      </c>
      <c r="P2522" s="361" t="str">
        <f t="shared" si="6765"/>
        <v>COND. MIN.</v>
      </c>
      <c r="Q2522" s="361" t="str">
        <f t="shared" si="6752"/>
        <v>COND. MIN.</v>
      </c>
      <c r="R2522" s="625"/>
      <c r="S2522" s="625"/>
      <c r="T2522" s="625"/>
      <c r="U2522" s="625"/>
      <c r="V2522" s="356">
        <f t="shared" si="6753"/>
        <v>-0.82000000402331352</v>
      </c>
      <c r="W2522" s="356">
        <f t="shared" si="6754"/>
        <v>-16.8500000028871</v>
      </c>
      <c r="X2522" s="361" t="str">
        <f t="shared" si="6766"/>
        <v>SUL</v>
      </c>
      <c r="Y2522" s="361" t="str">
        <f t="shared" si="6767"/>
        <v>OESTE</v>
      </c>
      <c r="Z2522" s="361" t="str">
        <f t="shared" si="6768"/>
        <v>SUDOESTE</v>
      </c>
      <c r="AA2522" s="358">
        <f t="shared" si="6755"/>
        <v>0.99881446354475401</v>
      </c>
      <c r="AB2522" s="359">
        <f t="shared" si="6769"/>
        <v>87.20978286069635</v>
      </c>
      <c r="AC2522" s="360"/>
    </row>
    <row r="2523" spans="1:29" ht="17.25" customHeight="1" x14ac:dyDescent="0.25">
      <c r="A2523" s="345" t="str">
        <f t="shared" si="6757"/>
        <v>MS 602</v>
      </c>
      <c r="B2523" s="661">
        <f t="shared" si="6747"/>
        <v>27</v>
      </c>
      <c r="C2523" s="661" t="str">
        <f t="shared" si="6771"/>
        <v>MS 602-27</v>
      </c>
      <c r="D2523" s="346">
        <f t="shared" si="6748"/>
        <v>41481</v>
      </c>
      <c r="E2523" s="347">
        <v>7161716.3907000003</v>
      </c>
      <c r="F2523" s="348">
        <v>665809.82940000005</v>
      </c>
      <c r="G2523" s="348">
        <v>899.06299999999999</v>
      </c>
      <c r="H2523" s="421">
        <f t="shared" si="6758"/>
        <v>4.5037095787153492</v>
      </c>
      <c r="I2523" s="362">
        <f t="shared" si="6759"/>
        <v>21.363972008868341</v>
      </c>
      <c r="J2523" s="362">
        <f t="shared" si="6760"/>
        <v>-1.0999999999967258</v>
      </c>
      <c r="K2523" s="362">
        <f t="shared" si="6761"/>
        <v>-44.600000000002638</v>
      </c>
      <c r="L2523" s="362">
        <f t="shared" si="6770"/>
        <v>1.1259273946788373</v>
      </c>
      <c r="M2523" s="362">
        <f t="shared" si="6762"/>
        <v>0.27499999999918145</v>
      </c>
      <c r="N2523" s="361" t="str">
        <f t="shared" si="6763"/>
        <v>ALERTA</v>
      </c>
      <c r="O2523" s="361" t="str">
        <f t="shared" si="6764"/>
        <v>ATENÇÃO</v>
      </c>
      <c r="P2523" s="361" t="str">
        <f t="shared" si="6765"/>
        <v>ATENÇÃO</v>
      </c>
      <c r="Q2523" s="361" t="str">
        <f t="shared" si="6752"/>
        <v>COND. MIN.</v>
      </c>
      <c r="R2523" s="625"/>
      <c r="S2523" s="625"/>
      <c r="T2523" s="625"/>
      <c r="U2523" s="625"/>
      <c r="V2523" s="356">
        <f t="shared" si="6753"/>
        <v>-1.3700000010430813</v>
      </c>
      <c r="W2523" s="356">
        <f t="shared" si="6754"/>
        <v>-21.319999999832362</v>
      </c>
      <c r="X2523" s="361" t="str">
        <f t="shared" si="6766"/>
        <v>SUL</v>
      </c>
      <c r="Y2523" s="361" t="str">
        <f t="shared" si="6767"/>
        <v>OESTE</v>
      </c>
      <c r="Z2523" s="361" t="str">
        <f t="shared" si="6768"/>
        <v>SUDOESTE</v>
      </c>
      <c r="AA2523" s="358">
        <f t="shared" si="6755"/>
        <v>0.99812734082397003</v>
      </c>
      <c r="AB2523" s="359">
        <f t="shared" si="6769"/>
        <v>86.493007809313809</v>
      </c>
      <c r="AC2523" s="360"/>
    </row>
    <row r="2524" spans="1:29" ht="17.25" customHeight="1" x14ac:dyDescent="0.25">
      <c r="A2524" s="345" t="str">
        <f t="shared" si="6757"/>
        <v>MS 602</v>
      </c>
      <c r="B2524" s="661">
        <f t="shared" si="6747"/>
        <v>28</v>
      </c>
      <c r="C2524" s="661" t="str">
        <f t="shared" si="6771"/>
        <v>MS 602-28</v>
      </c>
      <c r="D2524" s="346">
        <f t="shared" si="6748"/>
        <v>41488</v>
      </c>
      <c r="E2524" s="347">
        <v>7161716.4046999998</v>
      </c>
      <c r="F2524" s="348">
        <v>665809.85</v>
      </c>
      <c r="G2524" s="348">
        <v>899.05499999999995</v>
      </c>
      <c r="H2524" s="421">
        <f t="shared" si="6758"/>
        <v>2.4907026782977262</v>
      </c>
      <c r="I2524" s="362">
        <f t="shared" si="6759"/>
        <v>19.260023371153821</v>
      </c>
      <c r="J2524" s="362">
        <f t="shared" si="6760"/>
        <v>-0.80000000000381988</v>
      </c>
      <c r="K2524" s="362">
        <f t="shared" si="6761"/>
        <v>-45.400000000006457</v>
      </c>
      <c r="L2524" s="362">
        <f t="shared" si="6770"/>
        <v>0.3558146683282466</v>
      </c>
      <c r="M2524" s="362">
        <f t="shared" si="6762"/>
        <v>0.11428571428625998</v>
      </c>
      <c r="N2524" s="361" t="str">
        <f t="shared" si="6763"/>
        <v>ATENÇÃO</v>
      </c>
      <c r="O2524" s="361" t="str">
        <f t="shared" si="6764"/>
        <v>OK</v>
      </c>
      <c r="P2524" s="361" t="str">
        <f t="shared" si="6765"/>
        <v>COND. MIN.</v>
      </c>
      <c r="Q2524" s="361" t="str">
        <f t="shared" si="6752"/>
        <v>COND. MIN.</v>
      </c>
      <c r="R2524" s="625"/>
      <c r="S2524" s="625"/>
      <c r="T2524" s="625"/>
      <c r="U2524" s="625"/>
      <c r="V2524" s="356">
        <f t="shared" si="6753"/>
        <v>2.9999949038028717E-2</v>
      </c>
      <c r="W2524" s="356">
        <f t="shared" si="6754"/>
        <v>-19.260000006761402</v>
      </c>
      <c r="X2524" s="361" t="str">
        <f t="shared" si="6766"/>
        <v>NORTE</v>
      </c>
      <c r="Y2524" s="361" t="str">
        <f t="shared" si="6767"/>
        <v>OESTE</v>
      </c>
      <c r="Z2524" s="361" t="str">
        <f t="shared" si="6768"/>
        <v>NOROESTE</v>
      </c>
      <c r="AA2524" s="358">
        <f t="shared" si="6755"/>
        <v>1</v>
      </c>
      <c r="AB2524" s="359">
        <f t="shared" si="6769"/>
        <v>90</v>
      </c>
      <c r="AC2524" s="360"/>
    </row>
    <row r="2525" spans="1:29" ht="17.25" customHeight="1" x14ac:dyDescent="0.25">
      <c r="A2525" s="345" t="str">
        <f t="shared" si="6757"/>
        <v>MS 602</v>
      </c>
      <c r="B2525" s="661">
        <f t="shared" si="6747"/>
        <v>29</v>
      </c>
      <c r="C2525" s="661" t="str">
        <f t="shared" si="6771"/>
        <v>MS 602-29</v>
      </c>
      <c r="D2525" s="346">
        <f t="shared" si="6748"/>
        <v>41495</v>
      </c>
      <c r="E2525" s="347">
        <v>7161716.352</v>
      </c>
      <c r="F2525" s="348">
        <v>665809.81180000002</v>
      </c>
      <c r="G2525" s="348">
        <v>899.03800000000001</v>
      </c>
      <c r="H2525" s="421">
        <f t="shared" si="6758"/>
        <v>6.5088631757502249</v>
      </c>
      <c r="I2525" s="362">
        <f t="shared" si="6759"/>
        <v>23.667361502746612</v>
      </c>
      <c r="J2525" s="362">
        <f t="shared" si="6760"/>
        <v>-1.6999999999939064</v>
      </c>
      <c r="K2525" s="362">
        <f t="shared" si="6761"/>
        <v>-47.100000000000364</v>
      </c>
      <c r="L2525" s="362">
        <f t="shared" si="6770"/>
        <v>0.92983759653574638</v>
      </c>
      <c r="M2525" s="362">
        <f t="shared" si="6762"/>
        <v>0.24285714285627233</v>
      </c>
      <c r="N2525" s="361" t="str">
        <f t="shared" si="6763"/>
        <v>ATENÇÃO</v>
      </c>
      <c r="O2525" s="361" t="str">
        <f t="shared" si="6764"/>
        <v>OK</v>
      </c>
      <c r="P2525" s="361" t="str">
        <f t="shared" si="6765"/>
        <v>COND. MIN.</v>
      </c>
      <c r="Q2525" s="361" t="str">
        <f t="shared" si="6752"/>
        <v>COND. MIN.</v>
      </c>
      <c r="R2525" s="625"/>
      <c r="S2525" s="625"/>
      <c r="T2525" s="625"/>
      <c r="U2525" s="625"/>
      <c r="V2525" s="356">
        <f t="shared" si="6753"/>
        <v>-5.2400000393390656</v>
      </c>
      <c r="W2525" s="356">
        <f t="shared" si="6754"/>
        <v>-23.080000001937151</v>
      </c>
      <c r="X2525" s="361" t="str">
        <f t="shared" si="6766"/>
        <v>SUL</v>
      </c>
      <c r="Y2525" s="361" t="str">
        <f t="shared" si="6767"/>
        <v>OESTE</v>
      </c>
      <c r="Z2525" s="361" t="str">
        <f t="shared" si="6768"/>
        <v>SUDOESTE</v>
      </c>
      <c r="AA2525" s="358">
        <f t="shared" si="6755"/>
        <v>0.97507393324883807</v>
      </c>
      <c r="AB2525" s="359">
        <f t="shared" si="6769"/>
        <v>77.180509569252806</v>
      </c>
      <c r="AC2525" s="360"/>
    </row>
    <row r="2526" spans="1:29" ht="17.25" customHeight="1" x14ac:dyDescent="0.25">
      <c r="A2526" s="345" t="str">
        <f t="shared" si="6757"/>
        <v>MS 602</v>
      </c>
      <c r="B2526" s="661">
        <f t="shared" si="6747"/>
        <v>30</v>
      </c>
      <c r="C2526" s="661" t="str">
        <f t="shared" si="6771"/>
        <v>MS 602-30</v>
      </c>
      <c r="D2526" s="346">
        <f t="shared" si="6748"/>
        <v>41502</v>
      </c>
      <c r="E2526" s="347">
        <v>7161716.3563999999</v>
      </c>
      <c r="F2526" s="348">
        <v>665809.79339999997</v>
      </c>
      <c r="G2526" s="348">
        <v>899.01900000000001</v>
      </c>
      <c r="H2526" s="421">
        <f t="shared" si="6758"/>
        <v>1.891877379649852</v>
      </c>
      <c r="I2526" s="362">
        <f t="shared" si="6759"/>
        <v>25.378069288095489</v>
      </c>
      <c r="J2526" s="362">
        <f t="shared" si="6760"/>
        <v>-1.9000000000005457</v>
      </c>
      <c r="K2526" s="362">
        <f t="shared" si="6761"/>
        <v>-49.000000000000909</v>
      </c>
      <c r="L2526" s="362">
        <f t="shared" si="6770"/>
        <v>0.270268197092836</v>
      </c>
      <c r="M2526" s="362">
        <f t="shared" si="6762"/>
        <v>0.2714285714286494</v>
      </c>
      <c r="N2526" s="361" t="str">
        <f t="shared" si="6763"/>
        <v>ATENÇÃO</v>
      </c>
      <c r="O2526" s="361" t="str">
        <f t="shared" si="6764"/>
        <v>ATENÇÃO</v>
      </c>
      <c r="P2526" s="361" t="str">
        <f t="shared" si="6765"/>
        <v>COND. MIN.</v>
      </c>
      <c r="Q2526" s="361" t="str">
        <f t="shared" si="6752"/>
        <v>COND. MIN.</v>
      </c>
      <c r="R2526" s="625"/>
      <c r="S2526" s="625"/>
      <c r="T2526" s="625"/>
      <c r="U2526" s="625"/>
      <c r="V2526" s="356">
        <f t="shared" si="6753"/>
        <v>-4.8000000417232513</v>
      </c>
      <c r="W2526" s="356">
        <f t="shared" si="6754"/>
        <v>-24.920000007841736</v>
      </c>
      <c r="X2526" s="361" t="str">
        <f t="shared" si="6766"/>
        <v>SUL</v>
      </c>
      <c r="Y2526" s="361" t="str">
        <f t="shared" si="6767"/>
        <v>OESTE</v>
      </c>
      <c r="Z2526" s="361" t="str">
        <f t="shared" si="6768"/>
        <v>SUDOESTE</v>
      </c>
      <c r="AA2526" s="358">
        <f t="shared" si="6755"/>
        <v>0.98187549251379047</v>
      </c>
      <c r="AB2526" s="359">
        <f t="shared" si="6769"/>
        <v>79.074813093434983</v>
      </c>
      <c r="AC2526" s="360"/>
    </row>
    <row r="2527" spans="1:29" ht="17.25" customHeight="1" x14ac:dyDescent="0.25">
      <c r="A2527" s="345" t="str">
        <f t="shared" si="6757"/>
        <v>MS 602</v>
      </c>
      <c r="B2527" s="661">
        <f t="shared" si="6747"/>
        <v>31</v>
      </c>
      <c r="C2527" s="661" t="str">
        <f t="shared" si="6771"/>
        <v>MS 602-31</v>
      </c>
      <c r="D2527" s="346">
        <f t="shared" si="6748"/>
        <v>41509</v>
      </c>
      <c r="E2527" s="347">
        <v>7161716.3592999997</v>
      </c>
      <c r="F2527" s="348">
        <v>665809.78799999994</v>
      </c>
      <c r="G2527" s="348">
        <v>898.99800000000005</v>
      </c>
      <c r="H2527" s="421">
        <f t="shared" si="6758"/>
        <v>0.61294370615217653</v>
      </c>
      <c r="I2527" s="362">
        <f t="shared" si="6759"/>
        <v>25.856366742823294</v>
      </c>
      <c r="J2527" s="362">
        <f t="shared" si="6760"/>
        <v>-2.0999999999958163</v>
      </c>
      <c r="K2527" s="362">
        <f t="shared" si="6761"/>
        <v>-51.099999999996726</v>
      </c>
      <c r="L2527" s="362">
        <f t="shared" si="6770"/>
        <v>8.7563386593168077E-2</v>
      </c>
      <c r="M2527" s="362">
        <f t="shared" si="6762"/>
        <v>0.29999999999940236</v>
      </c>
      <c r="N2527" s="361" t="str">
        <f t="shared" si="6763"/>
        <v>OK</v>
      </c>
      <c r="O2527" s="361" t="str">
        <f t="shared" si="6764"/>
        <v>ATENÇÃO</v>
      </c>
      <c r="P2527" s="361" t="str">
        <f t="shared" si="6765"/>
        <v>COND. MIN.</v>
      </c>
      <c r="Q2527" s="361" t="str">
        <f t="shared" si="6752"/>
        <v>COND. MIN.</v>
      </c>
      <c r="R2527" s="625"/>
      <c r="S2527" s="625"/>
      <c r="T2527" s="625"/>
      <c r="U2527" s="625"/>
      <c r="V2527" s="356">
        <f t="shared" si="6753"/>
        <v>-4.5100000686943531</v>
      </c>
      <c r="W2527" s="356">
        <f t="shared" si="6754"/>
        <v>-25.460000010207295</v>
      </c>
      <c r="X2527" s="361" t="str">
        <f t="shared" si="6766"/>
        <v>SUL</v>
      </c>
      <c r="Y2527" s="361" t="str">
        <f t="shared" si="6767"/>
        <v>OESTE</v>
      </c>
      <c r="Z2527" s="361" t="str">
        <f t="shared" si="6768"/>
        <v>SUDOESTE</v>
      </c>
      <c r="AA2527" s="358">
        <f t="shared" si="6755"/>
        <v>0.98453209590100543</v>
      </c>
      <c r="AB2527" s="359">
        <f t="shared" si="6769"/>
        <v>79.909451782110764</v>
      </c>
      <c r="AC2527" s="360"/>
    </row>
    <row r="2528" spans="1:29" ht="17.25" customHeight="1" x14ac:dyDescent="0.25">
      <c r="A2528" s="345" t="str">
        <f t="shared" si="6757"/>
        <v>MS 602</v>
      </c>
      <c r="B2528" s="661">
        <f t="shared" si="6747"/>
        <v>32</v>
      </c>
      <c r="C2528" s="661" t="str">
        <f t="shared" si="6771"/>
        <v>MS 602-32</v>
      </c>
      <c r="D2528" s="346">
        <f t="shared" si="6748"/>
        <v>41516</v>
      </c>
      <c r="E2528" s="347">
        <v>7161716.3530000001</v>
      </c>
      <c r="F2528" s="348">
        <v>665809.78929999995</v>
      </c>
      <c r="G2528" s="348">
        <v>898.98</v>
      </c>
      <c r="H2528" s="421">
        <f t="shared" si="6758"/>
        <v>0.64327283671187685</v>
      </c>
      <c r="I2528" s="362">
        <f t="shared" si="6759"/>
        <v>25.846247324032866</v>
      </c>
      <c r="J2528" s="362">
        <f t="shared" si="6760"/>
        <v>-1.8000000000029104</v>
      </c>
      <c r="K2528" s="362">
        <f t="shared" si="6761"/>
        <v>-52.899999999999636</v>
      </c>
      <c r="L2528" s="362">
        <f t="shared" si="6770"/>
        <v>9.1896119530268119E-2</v>
      </c>
      <c r="M2528" s="362">
        <f t="shared" si="6762"/>
        <v>0.2571428571432729</v>
      </c>
      <c r="N2528" s="361" t="str">
        <f t="shared" si="6763"/>
        <v>OK</v>
      </c>
      <c r="O2528" s="361" t="str">
        <f t="shared" si="6764"/>
        <v>ATENÇÃO</v>
      </c>
      <c r="P2528" s="361" t="str">
        <f t="shared" si="6765"/>
        <v>COND. MIN.</v>
      </c>
      <c r="Q2528" s="361" t="str">
        <f t="shared" si="6752"/>
        <v>COND. MIN.</v>
      </c>
      <c r="R2528" s="625"/>
      <c r="S2528" s="625"/>
      <c r="T2528" s="625"/>
      <c r="U2528" s="625"/>
      <c r="V2528" s="356">
        <f t="shared" si="6753"/>
        <v>-5.1400000229477882</v>
      </c>
      <c r="W2528" s="356">
        <f t="shared" si="6754"/>
        <v>-25.330000009853393</v>
      </c>
      <c r="X2528" s="361" t="str">
        <f t="shared" si="6766"/>
        <v>SUL</v>
      </c>
      <c r="Y2528" s="361" t="str">
        <f t="shared" si="6767"/>
        <v>OESTE</v>
      </c>
      <c r="Z2528" s="361" t="str">
        <f t="shared" si="6768"/>
        <v>SUDOESTE</v>
      </c>
      <c r="AA2528" s="358">
        <f t="shared" si="6755"/>
        <v>0.97988394584139249</v>
      </c>
      <c r="AB2528" s="359">
        <f t="shared" si="6769"/>
        <v>78.488292330364729</v>
      </c>
      <c r="AC2528" s="360"/>
    </row>
    <row r="2529" spans="1:29" ht="17.25" customHeight="1" x14ac:dyDescent="0.25">
      <c r="A2529" s="345" t="str">
        <f t="shared" si="6757"/>
        <v>MS 602</v>
      </c>
      <c r="B2529" s="661">
        <f t="shared" si="6747"/>
        <v>33</v>
      </c>
      <c r="C2529" s="661" t="str">
        <f t="shared" si="6771"/>
        <v>MS 602-33</v>
      </c>
      <c r="D2529" s="346">
        <f t="shared" ref="D2529:D2559" si="6772">D38</f>
        <v>41523</v>
      </c>
      <c r="E2529" s="347">
        <v>7161716.3633000003</v>
      </c>
      <c r="F2529" s="348">
        <v>665809.77060000005</v>
      </c>
      <c r="G2529" s="348">
        <v>898.98500000000001</v>
      </c>
      <c r="H2529" s="421">
        <f t="shared" si="6758"/>
        <v>2.1349004667500471</v>
      </c>
      <c r="I2529" s="362">
        <f t="shared" si="6759"/>
        <v>27.50876405821467</v>
      </c>
      <c r="J2529" s="362">
        <f t="shared" si="6760"/>
        <v>0.49999999999954525</v>
      </c>
      <c r="K2529" s="362">
        <f t="shared" si="6761"/>
        <v>-52.400000000000091</v>
      </c>
      <c r="L2529" s="362">
        <f t="shared" si="6770"/>
        <v>0.30498578096429246</v>
      </c>
      <c r="M2529" s="362">
        <f t="shared" si="6762"/>
        <v>7.1428571428506463E-2</v>
      </c>
      <c r="N2529" s="361" t="str">
        <f t="shared" si="6763"/>
        <v>ATENÇÃO</v>
      </c>
      <c r="O2529" s="361" t="str">
        <f t="shared" si="6764"/>
        <v>OK</v>
      </c>
      <c r="P2529" s="361" t="str">
        <f t="shared" si="6765"/>
        <v>COND. MIN.</v>
      </c>
      <c r="Q2529" s="361" t="str">
        <f t="shared" si="6752"/>
        <v>COND. MIN.</v>
      </c>
      <c r="R2529" s="625"/>
      <c r="S2529" s="625"/>
      <c r="T2529" s="625"/>
      <c r="U2529" s="625"/>
      <c r="V2529" s="356">
        <f t="shared" si="6753"/>
        <v>-4.1100000031292439</v>
      </c>
      <c r="W2529" s="356">
        <f t="shared" si="6754"/>
        <v>-27.199999999720603</v>
      </c>
      <c r="X2529" s="361" t="str">
        <f t="shared" si="6766"/>
        <v>SUL</v>
      </c>
      <c r="Y2529" s="361" t="str">
        <f t="shared" si="6767"/>
        <v>OESTE</v>
      </c>
      <c r="Z2529" s="361" t="str">
        <f t="shared" si="6768"/>
        <v>SUDOESTE</v>
      </c>
      <c r="AA2529" s="358">
        <f t="shared" si="6755"/>
        <v>0.98873137041075965</v>
      </c>
      <c r="AB2529" s="359">
        <f t="shared" si="6769"/>
        <v>81.390422248345899</v>
      </c>
      <c r="AC2529" s="360"/>
    </row>
    <row r="2530" spans="1:29" ht="17.25" customHeight="1" x14ac:dyDescent="0.25">
      <c r="A2530" s="345" t="str">
        <f t="shared" si="6757"/>
        <v>MS 602</v>
      </c>
      <c r="B2530" s="661">
        <f t="shared" si="6747"/>
        <v>34</v>
      </c>
      <c r="C2530" s="661" t="str">
        <f t="shared" si="6771"/>
        <v>MS 602-34</v>
      </c>
      <c r="D2530" s="346">
        <f t="shared" si="6772"/>
        <v>41530</v>
      </c>
      <c r="E2530" s="347">
        <v>7161716.3508000001</v>
      </c>
      <c r="F2530" s="348">
        <v>665809.772</v>
      </c>
      <c r="G2530" s="348">
        <v>898.96500000000003</v>
      </c>
      <c r="H2530" s="421">
        <f t="shared" si="6758"/>
        <v>1.2578155847215442</v>
      </c>
      <c r="I2530" s="362">
        <f t="shared" si="6759"/>
        <v>27.585742703220102</v>
      </c>
      <c r="J2530" s="362">
        <f t="shared" si="6760"/>
        <v>-1.999999999998181</v>
      </c>
      <c r="K2530" s="362">
        <f t="shared" si="6761"/>
        <v>-54.399999999998272</v>
      </c>
      <c r="L2530" s="362">
        <f t="shared" si="6770"/>
        <v>0.1796879406745063</v>
      </c>
      <c r="M2530" s="362">
        <f t="shared" si="6762"/>
        <v>0.28571428571402585</v>
      </c>
      <c r="N2530" s="361" t="str">
        <f t="shared" si="6763"/>
        <v>OK</v>
      </c>
      <c r="O2530" s="361" t="str">
        <f t="shared" si="6764"/>
        <v>ATENÇÃO</v>
      </c>
      <c r="P2530" s="361" t="str">
        <f t="shared" si="6765"/>
        <v>COND. MIN.</v>
      </c>
      <c r="Q2530" s="361" t="str">
        <f t="shared" ref="Q2530:Q2561" si="6773">IF(M2530&lt;=2,"COND. MIN.",IF(AND(2&lt;M2530, M2530&lt;=4),"ATENÇÃO",IF(AND(4&lt;M2530, M2530&lt;=10),"ALERTA","INTERVENÇÃO")))</f>
        <v>COND. MIN.</v>
      </c>
      <c r="R2530" s="625"/>
      <c r="S2530" s="625"/>
      <c r="T2530" s="625"/>
      <c r="U2530" s="625"/>
      <c r="V2530" s="356">
        <f t="shared" ref="V2530:V2561" si="6774">(E2530-$E$2497)*100</f>
        <v>-5.3600000217556953</v>
      </c>
      <c r="W2530" s="356">
        <f t="shared" ref="W2530:W2561" si="6775">(F2530-$F$2497)*100</f>
        <v>-27.060000004712492</v>
      </c>
      <c r="X2530" s="361" t="str">
        <f t="shared" si="6766"/>
        <v>SUL</v>
      </c>
      <c r="Y2530" s="361" t="str">
        <f t="shared" si="6767"/>
        <v>OESTE</v>
      </c>
      <c r="Z2530" s="361" t="str">
        <f t="shared" si="6768"/>
        <v>SUDOESTE</v>
      </c>
      <c r="AA2530" s="358">
        <f t="shared" ref="AA2530:AA2561" si="6776">ABS(ROUND(W2530,2)/ROUND(I2530,2))</f>
        <v>0.98079014135556353</v>
      </c>
      <c r="AB2530" s="359">
        <f t="shared" si="6769"/>
        <v>78.751427695111204</v>
      </c>
      <c r="AC2530" s="360"/>
    </row>
    <row r="2531" spans="1:29" ht="17.25" customHeight="1" x14ac:dyDescent="0.25">
      <c r="A2531" s="345" t="str">
        <f t="shared" si="6757"/>
        <v>MS 602</v>
      </c>
      <c r="B2531" s="661">
        <f t="shared" si="6747"/>
        <v>35</v>
      </c>
      <c r="C2531" s="661" t="str">
        <f t="shared" si="6771"/>
        <v>MS 602-35</v>
      </c>
      <c r="D2531" s="346">
        <f t="shared" si="6772"/>
        <v>41537</v>
      </c>
      <c r="E2531" s="347">
        <v>7161716.3491000002</v>
      </c>
      <c r="F2531" s="348">
        <v>665809.76529999997</v>
      </c>
      <c r="G2531" s="348">
        <v>898.93899999999996</v>
      </c>
      <c r="H2531" s="421">
        <f t="shared" si="6758"/>
        <v>0.69123078667855231</v>
      </c>
      <c r="I2531" s="362">
        <f t="shared" si="6759"/>
        <v>28.276028726625775</v>
      </c>
      <c r="J2531" s="362">
        <f t="shared" si="6760"/>
        <v>-2.6000000000067303</v>
      </c>
      <c r="K2531" s="362">
        <f t="shared" si="6761"/>
        <v>-57.000000000005002</v>
      </c>
      <c r="L2531" s="362">
        <f t="shared" si="6770"/>
        <v>9.8747255239793191E-2</v>
      </c>
      <c r="M2531" s="362">
        <f t="shared" si="6762"/>
        <v>0.37142857142953289</v>
      </c>
      <c r="N2531" s="361" t="str">
        <f t="shared" si="6763"/>
        <v>OK</v>
      </c>
      <c r="O2531" s="361" t="str">
        <f t="shared" si="6764"/>
        <v>ATENÇÃO</v>
      </c>
      <c r="P2531" s="361" t="str">
        <f t="shared" si="6765"/>
        <v>COND. MIN.</v>
      </c>
      <c r="Q2531" s="361" t="str">
        <f t="shared" si="6773"/>
        <v>COND. MIN.</v>
      </c>
      <c r="R2531" s="625"/>
      <c r="S2531" s="625"/>
      <c r="T2531" s="625"/>
      <c r="U2531" s="625"/>
      <c r="V2531" s="356">
        <f t="shared" si="6774"/>
        <v>-5.5300000123679638</v>
      </c>
      <c r="W2531" s="356">
        <f t="shared" si="6775"/>
        <v>-27.730000007431954</v>
      </c>
      <c r="X2531" s="361" t="str">
        <f t="shared" si="6766"/>
        <v>SUL</v>
      </c>
      <c r="Y2531" s="361" t="str">
        <f t="shared" si="6767"/>
        <v>OESTE</v>
      </c>
      <c r="Z2531" s="361" t="str">
        <f t="shared" si="6768"/>
        <v>SUDOESTE</v>
      </c>
      <c r="AA2531" s="358">
        <f t="shared" si="6776"/>
        <v>0.98055162659123052</v>
      </c>
      <c r="AB2531" s="359">
        <f t="shared" si="6769"/>
        <v>78.681583905089127</v>
      </c>
      <c r="AC2531" s="360"/>
    </row>
    <row r="2532" spans="1:29" ht="17.25" customHeight="1" x14ac:dyDescent="0.25">
      <c r="A2532" s="345" t="str">
        <f t="shared" si="6757"/>
        <v>MS 602</v>
      </c>
      <c r="B2532" s="661">
        <f t="shared" si="6747"/>
        <v>36</v>
      </c>
      <c r="C2532" s="661" t="str">
        <f t="shared" si="6771"/>
        <v>MS 602-36</v>
      </c>
      <c r="D2532" s="346">
        <f t="shared" si="6772"/>
        <v>41544</v>
      </c>
      <c r="E2532" s="347">
        <v>7161716.3444999997</v>
      </c>
      <c r="F2532" s="348">
        <v>665809.74080000003</v>
      </c>
      <c r="G2532" s="348">
        <v>898.91899999999998</v>
      </c>
      <c r="H2532" s="421">
        <f t="shared" si="6758"/>
        <v>2.4928096645114377</v>
      </c>
      <c r="I2532" s="362">
        <f t="shared" si="6759"/>
        <v>30.768693519919793</v>
      </c>
      <c r="J2532" s="362">
        <f t="shared" si="6760"/>
        <v>-1.999999999998181</v>
      </c>
      <c r="K2532" s="362">
        <f t="shared" si="6761"/>
        <v>-59.000000000003183</v>
      </c>
      <c r="L2532" s="362">
        <f t="shared" si="6770"/>
        <v>0.35611566635877684</v>
      </c>
      <c r="M2532" s="362">
        <f t="shared" si="6762"/>
        <v>0.28571428571402585</v>
      </c>
      <c r="N2532" s="361" t="str">
        <f t="shared" si="6763"/>
        <v>ATENÇÃO</v>
      </c>
      <c r="O2532" s="361" t="str">
        <f t="shared" si="6764"/>
        <v>ATENÇÃO</v>
      </c>
      <c r="P2532" s="361" t="str">
        <f t="shared" si="6765"/>
        <v>COND. MIN.</v>
      </c>
      <c r="Q2532" s="361" t="str">
        <f t="shared" si="6773"/>
        <v>COND. MIN.</v>
      </c>
      <c r="R2532" s="625"/>
      <c r="S2532" s="625"/>
      <c r="T2532" s="625"/>
      <c r="U2532" s="625"/>
      <c r="V2532" s="356">
        <f t="shared" si="6774"/>
        <v>-5.9900000691413879</v>
      </c>
      <c r="W2532" s="356">
        <f t="shared" si="6775"/>
        <v>-30.180000001564622</v>
      </c>
      <c r="X2532" s="361" t="str">
        <f t="shared" si="6766"/>
        <v>SUL</v>
      </c>
      <c r="Y2532" s="361" t="str">
        <f t="shared" si="6767"/>
        <v>OESTE</v>
      </c>
      <c r="Z2532" s="361" t="str">
        <f t="shared" si="6768"/>
        <v>SUDOESTE</v>
      </c>
      <c r="AA2532" s="358">
        <f t="shared" si="6776"/>
        <v>0.9808254793630159</v>
      </c>
      <c r="AB2532" s="359">
        <f t="shared" si="6769"/>
        <v>78.761812092590418</v>
      </c>
      <c r="AC2532" s="360"/>
    </row>
    <row r="2533" spans="1:29" ht="17.25" customHeight="1" x14ac:dyDescent="0.25">
      <c r="A2533" s="345" t="str">
        <f t="shared" si="6757"/>
        <v>MS 602</v>
      </c>
      <c r="B2533" s="661">
        <f t="shared" si="6747"/>
        <v>37</v>
      </c>
      <c r="C2533" s="661" t="str">
        <f t="shared" si="6771"/>
        <v>MS 602-37</v>
      </c>
      <c r="D2533" s="346">
        <f t="shared" si="6772"/>
        <v>41551</v>
      </c>
      <c r="E2533" s="347">
        <v>7161716.3465</v>
      </c>
      <c r="F2533" s="348">
        <v>665809.75029999996</v>
      </c>
      <c r="G2533" s="348">
        <v>898.90099999999995</v>
      </c>
      <c r="H2533" s="355">
        <f t="shared" ref="H2533:H2537" si="6777">SQRT((E2533-E2532)^2+(F2533-F2532)^2)*100</f>
        <v>0.97082439159243539</v>
      </c>
      <c r="I2533" s="356">
        <f t="shared" ref="I2533:I2537" si="6778">SQRT((E2533-$E$2497)^2+(F2533-$F$2497)^2)*100</f>
        <v>29.797936185869904</v>
      </c>
      <c r="J2533" s="356">
        <f t="shared" ref="J2533:J2537" si="6779">(G2533-G2532)*100</f>
        <v>-1.8000000000029104</v>
      </c>
      <c r="K2533" s="356">
        <f t="shared" ref="K2533:K2537" si="6780">(G2533-$G$2497)*100</f>
        <v>-60.800000000006094</v>
      </c>
      <c r="L2533" s="356">
        <f t="shared" ref="L2533:L2537" si="6781">H2533/(D2533-D2532)</f>
        <v>0.13868919879891933</v>
      </c>
      <c r="M2533" s="356">
        <f t="shared" ref="M2533:M2537" si="6782">ABS(J2533/(D2533-D2532))</f>
        <v>0.2571428571432729</v>
      </c>
      <c r="N2533" s="361" t="str">
        <f t="shared" si="6763"/>
        <v>OK</v>
      </c>
      <c r="O2533" s="361" t="str">
        <f t="shared" si="6764"/>
        <v>ATENÇÃO</v>
      </c>
      <c r="P2533" s="361" t="str">
        <f t="shared" si="6765"/>
        <v>COND. MIN.</v>
      </c>
      <c r="Q2533" s="361" t="str">
        <f t="shared" si="6773"/>
        <v>COND. MIN.</v>
      </c>
      <c r="R2533" s="625"/>
      <c r="S2533" s="625"/>
      <c r="T2533" s="625"/>
      <c r="U2533" s="625"/>
      <c r="V2533" s="356">
        <f t="shared" si="6774"/>
        <v>-5.7900000363588333</v>
      </c>
      <c r="W2533" s="356">
        <f t="shared" si="6775"/>
        <v>-29.230000008828938</v>
      </c>
      <c r="X2533" s="361" t="str">
        <f t="shared" si="6766"/>
        <v>SUL</v>
      </c>
      <c r="Y2533" s="361" t="str">
        <f t="shared" si="6767"/>
        <v>OESTE</v>
      </c>
      <c r="Z2533" s="361" t="str">
        <f t="shared" si="6768"/>
        <v>SUDOESTE</v>
      </c>
      <c r="AA2533" s="358">
        <f t="shared" si="6776"/>
        <v>0.98087248322147647</v>
      </c>
      <c r="AB2533" s="359">
        <f t="shared" si="6769"/>
        <v>78.775639303904612</v>
      </c>
      <c r="AC2533" s="360"/>
    </row>
    <row r="2534" spans="1:29" ht="17.25" customHeight="1" x14ac:dyDescent="0.25">
      <c r="A2534" s="345" t="str">
        <f t="shared" si="6757"/>
        <v>MS 602</v>
      </c>
      <c r="B2534" s="661">
        <f t="shared" si="6747"/>
        <v>38</v>
      </c>
      <c r="C2534" s="661" t="str">
        <f t="shared" si="6771"/>
        <v>MS 602-38</v>
      </c>
      <c r="D2534" s="346">
        <f t="shared" si="6772"/>
        <v>41558</v>
      </c>
      <c r="E2534" s="347">
        <v>7161716.3460999997</v>
      </c>
      <c r="F2534" s="348">
        <v>665809.73699999996</v>
      </c>
      <c r="G2534" s="348">
        <v>898.88699999999994</v>
      </c>
      <c r="H2534" s="355">
        <f t="shared" si="6777"/>
        <v>1.3306013677039059</v>
      </c>
      <c r="I2534" s="356">
        <f t="shared" si="6778"/>
        <v>31.111131467769432</v>
      </c>
      <c r="J2534" s="356">
        <f t="shared" si="6779"/>
        <v>-1.4000000000010004</v>
      </c>
      <c r="K2534" s="356">
        <f t="shared" si="6780"/>
        <v>-62.200000000007094</v>
      </c>
      <c r="L2534" s="356">
        <f t="shared" si="6781"/>
        <v>0.19008590967198655</v>
      </c>
      <c r="M2534" s="356">
        <f t="shared" si="6782"/>
        <v>0.20000000000014292</v>
      </c>
      <c r="N2534" s="361" t="str">
        <f t="shared" si="6763"/>
        <v>OK</v>
      </c>
      <c r="O2534" s="361" t="str">
        <f t="shared" si="6764"/>
        <v>OK</v>
      </c>
      <c r="P2534" s="361" t="str">
        <f t="shared" si="6765"/>
        <v>COND. MIN.</v>
      </c>
      <c r="Q2534" s="361" t="str">
        <f t="shared" si="6773"/>
        <v>COND. MIN.</v>
      </c>
      <c r="R2534" s="625"/>
      <c r="S2534" s="625"/>
      <c r="T2534" s="625"/>
      <c r="U2534" s="625"/>
      <c r="V2534" s="356">
        <f t="shared" si="6774"/>
        <v>-5.8300000615417957</v>
      </c>
      <c r="W2534" s="356">
        <f t="shared" si="6775"/>
        <v>-30.560000007972121</v>
      </c>
      <c r="X2534" s="361" t="str">
        <f t="shared" si="6766"/>
        <v>SUL</v>
      </c>
      <c r="Y2534" s="361" t="str">
        <f t="shared" si="6767"/>
        <v>OESTE</v>
      </c>
      <c r="Z2534" s="361" t="str">
        <f t="shared" si="6768"/>
        <v>SUDOESTE</v>
      </c>
      <c r="AA2534" s="358">
        <f t="shared" si="6776"/>
        <v>0.98232079717132748</v>
      </c>
      <c r="AB2534" s="359">
        <f t="shared" si="6769"/>
        <v>79.210262348570666</v>
      </c>
      <c r="AC2534" s="360"/>
    </row>
    <row r="2535" spans="1:29" ht="17.25" customHeight="1" x14ac:dyDescent="0.25">
      <c r="A2535" s="345" t="str">
        <f t="shared" si="6757"/>
        <v>MS 602</v>
      </c>
      <c r="B2535" s="661">
        <f t="shared" si="6747"/>
        <v>39</v>
      </c>
      <c r="C2535" s="661" t="str">
        <f t="shared" si="6771"/>
        <v>MS 602-39</v>
      </c>
      <c r="D2535" s="346">
        <f t="shared" si="6772"/>
        <v>41565</v>
      </c>
      <c r="E2535" s="347">
        <v>7161716.3492999999</v>
      </c>
      <c r="F2535" s="348">
        <v>665809.73439999996</v>
      </c>
      <c r="G2535" s="348">
        <v>898.875</v>
      </c>
      <c r="H2535" s="355">
        <f t="shared" si="6777"/>
        <v>0.4123105748044027</v>
      </c>
      <c r="I2535" s="356">
        <f t="shared" si="6778"/>
        <v>31.308664951507055</v>
      </c>
      <c r="J2535" s="356">
        <f t="shared" si="6779"/>
        <v>-1.1999999999943611</v>
      </c>
      <c r="K2535" s="356">
        <f t="shared" si="6780"/>
        <v>-63.400000000001455</v>
      </c>
      <c r="L2535" s="356">
        <f t="shared" si="6781"/>
        <v>5.8901510686343243E-2</v>
      </c>
      <c r="M2535" s="356">
        <f t="shared" si="6782"/>
        <v>0.17142857142776588</v>
      </c>
      <c r="N2535" s="361" t="str">
        <f t="shared" si="6763"/>
        <v>OK</v>
      </c>
      <c r="O2535" s="361" t="str">
        <f t="shared" si="6764"/>
        <v>OK</v>
      </c>
      <c r="P2535" s="361" t="str">
        <f t="shared" si="6765"/>
        <v>COND. MIN.</v>
      </c>
      <c r="Q2535" s="361" t="str">
        <f t="shared" si="6773"/>
        <v>COND. MIN.</v>
      </c>
      <c r="R2535" s="625"/>
      <c r="S2535" s="625"/>
      <c r="T2535" s="625"/>
      <c r="U2535" s="625"/>
      <c r="V2535" s="356">
        <f t="shared" si="6774"/>
        <v>-5.5100000463426113</v>
      </c>
      <c r="W2535" s="356">
        <f t="shared" si="6775"/>
        <v>-30.820000008679926</v>
      </c>
      <c r="X2535" s="361" t="str">
        <f t="shared" si="6766"/>
        <v>SUL</v>
      </c>
      <c r="Y2535" s="361" t="str">
        <f t="shared" si="6767"/>
        <v>OESTE</v>
      </c>
      <c r="Z2535" s="361" t="str">
        <f t="shared" si="6768"/>
        <v>SUDOESTE</v>
      </c>
      <c r="AA2535" s="358">
        <f t="shared" si="6776"/>
        <v>0.98435004790801661</v>
      </c>
      <c r="AB2535" s="359">
        <f t="shared" si="6769"/>
        <v>79.850090751039531</v>
      </c>
      <c r="AC2535" s="360"/>
    </row>
    <row r="2536" spans="1:29" ht="17.25" customHeight="1" x14ac:dyDescent="0.25">
      <c r="A2536" s="345" t="str">
        <f t="shared" si="6757"/>
        <v>MS 602</v>
      </c>
      <c r="B2536" s="661">
        <f t="shared" si="6747"/>
        <v>40</v>
      </c>
      <c r="C2536" s="661" t="str">
        <f t="shared" si="6771"/>
        <v>MS 602-40</v>
      </c>
      <c r="D2536" s="346">
        <f t="shared" si="6772"/>
        <v>41572</v>
      </c>
      <c r="E2536" s="347">
        <v>7161716.3417999996</v>
      </c>
      <c r="F2536" s="348">
        <v>665809.71909999999</v>
      </c>
      <c r="G2536" s="348">
        <v>898.86300000000006</v>
      </c>
      <c r="H2536" s="355">
        <f t="shared" si="6777"/>
        <v>1.7039366289645215</v>
      </c>
      <c r="I2536" s="356">
        <f t="shared" si="6778"/>
        <v>32.950115346094009</v>
      </c>
      <c r="J2536" s="356">
        <f t="shared" si="6779"/>
        <v>-1.1999999999943611</v>
      </c>
      <c r="K2536" s="356">
        <f t="shared" si="6780"/>
        <v>-64.599999999995816</v>
      </c>
      <c r="L2536" s="356">
        <f t="shared" si="6781"/>
        <v>0.24341951842350307</v>
      </c>
      <c r="M2536" s="356">
        <f t="shared" si="6782"/>
        <v>0.17142857142776588</v>
      </c>
      <c r="N2536" s="361" t="str">
        <f t="shared" si="6763"/>
        <v>OK</v>
      </c>
      <c r="O2536" s="361" t="str">
        <f t="shared" si="6764"/>
        <v>OK</v>
      </c>
      <c r="P2536" s="361" t="str">
        <f t="shared" si="6765"/>
        <v>COND. MIN.</v>
      </c>
      <c r="Q2536" s="361" t="str">
        <f t="shared" si="6773"/>
        <v>COND. MIN.</v>
      </c>
      <c r="R2536" s="625"/>
      <c r="S2536" s="625"/>
      <c r="T2536" s="625"/>
      <c r="U2536" s="625"/>
      <c r="V2536" s="356">
        <f t="shared" si="6774"/>
        <v>-6.2600000761449337</v>
      </c>
      <c r="W2536" s="356">
        <f t="shared" si="6775"/>
        <v>-32.350000005681068</v>
      </c>
      <c r="X2536" s="361" t="str">
        <f t="shared" si="6766"/>
        <v>SUL</v>
      </c>
      <c r="Y2536" s="361" t="str">
        <f t="shared" si="6767"/>
        <v>OESTE</v>
      </c>
      <c r="Z2536" s="361" t="str">
        <f t="shared" si="6768"/>
        <v>SUDOESTE</v>
      </c>
      <c r="AA2536" s="358">
        <f t="shared" si="6776"/>
        <v>0.98179059180576622</v>
      </c>
      <c r="AB2536" s="359">
        <f t="shared" si="6769"/>
        <v>79.049176542125466</v>
      </c>
      <c r="AC2536" s="360"/>
    </row>
    <row r="2537" spans="1:29" ht="17.25" customHeight="1" x14ac:dyDescent="0.25">
      <c r="A2537" s="345" t="str">
        <f t="shared" si="6757"/>
        <v>MS 602</v>
      </c>
      <c r="B2537" s="661">
        <f t="shared" si="6747"/>
        <v>41</v>
      </c>
      <c r="C2537" s="661" t="str">
        <f t="shared" si="6771"/>
        <v>MS 602-41</v>
      </c>
      <c r="D2537" s="346">
        <f t="shared" si="6772"/>
        <v>41579</v>
      </c>
      <c r="E2537" s="347">
        <v>7161716.3377</v>
      </c>
      <c r="F2537" s="348">
        <v>665809.71959999995</v>
      </c>
      <c r="G2537" s="348">
        <v>898.85799999999995</v>
      </c>
      <c r="H2537" s="355">
        <f t="shared" si="6777"/>
        <v>0.41303748391731426</v>
      </c>
      <c r="I2537" s="356">
        <f t="shared" si="6778"/>
        <v>32.981493310810208</v>
      </c>
      <c r="J2537" s="356">
        <f t="shared" si="6779"/>
        <v>-0.50000000001091394</v>
      </c>
      <c r="K2537" s="356">
        <f t="shared" si="6780"/>
        <v>-65.10000000000673</v>
      </c>
      <c r="L2537" s="356">
        <f t="shared" si="6781"/>
        <v>5.9005354845330607E-2</v>
      </c>
      <c r="M2537" s="356">
        <f t="shared" si="6782"/>
        <v>7.1428571430130566E-2</v>
      </c>
      <c r="N2537" s="361" t="str">
        <f t="shared" si="6763"/>
        <v>OK</v>
      </c>
      <c r="O2537" s="361" t="str">
        <f t="shared" si="6764"/>
        <v>OK</v>
      </c>
      <c r="P2537" s="361" t="str">
        <f t="shared" si="6765"/>
        <v>COND. MIN.</v>
      </c>
      <c r="Q2537" s="361" t="str">
        <f t="shared" si="6773"/>
        <v>COND. MIN.</v>
      </c>
      <c r="R2537" s="625"/>
      <c r="S2537" s="625"/>
      <c r="T2537" s="625"/>
      <c r="U2537" s="625"/>
      <c r="V2537" s="356">
        <f t="shared" si="6774"/>
        <v>-6.6700000315904617</v>
      </c>
      <c r="W2537" s="356">
        <f t="shared" si="6775"/>
        <v>-32.300000009126961</v>
      </c>
      <c r="X2537" s="361" t="str">
        <f t="shared" si="6766"/>
        <v>SUL</v>
      </c>
      <c r="Y2537" s="361" t="str">
        <f t="shared" si="6767"/>
        <v>OESTE</v>
      </c>
      <c r="Z2537" s="361" t="str">
        <f t="shared" si="6768"/>
        <v>SUDOESTE</v>
      </c>
      <c r="AA2537" s="358">
        <f t="shared" si="6776"/>
        <v>0.97938144329896903</v>
      </c>
      <c r="AB2537" s="359">
        <f t="shared" si="6769"/>
        <v>78.344905255618329</v>
      </c>
      <c r="AC2537" s="360"/>
    </row>
    <row r="2538" spans="1:29" ht="17.25" customHeight="1" x14ac:dyDescent="0.25">
      <c r="A2538" s="345" t="str">
        <f t="shared" si="6757"/>
        <v>MS 602</v>
      </c>
      <c r="B2538" s="661">
        <f t="shared" si="6747"/>
        <v>42</v>
      </c>
      <c r="C2538" s="661" t="str">
        <f t="shared" si="6771"/>
        <v>MS 602-42</v>
      </c>
      <c r="D2538" s="346">
        <f t="shared" si="6772"/>
        <v>41586</v>
      </c>
      <c r="E2538" s="347">
        <v>7161716.3306</v>
      </c>
      <c r="F2538" s="348">
        <v>665809.71640000003</v>
      </c>
      <c r="G2538" s="348">
        <v>898.846</v>
      </c>
      <c r="H2538" s="355">
        <f t="shared" ref="H2538:H2543" si="6783">SQRT((E2538-E2537)^2+(F2538-F2537)^2)*100</f>
        <v>0.77878109978723042</v>
      </c>
      <c r="I2538" s="356">
        <f t="shared" ref="I2538:I2543" si="6784">SQRT((E2538-$E$2497)^2+(F2538-$F$2497)^2)*100</f>
        <v>33.444413593341828</v>
      </c>
      <c r="J2538" s="356">
        <f t="shared" ref="J2538:J2543" si="6785">(G2538-G2537)*100</f>
        <v>-1.1999999999943611</v>
      </c>
      <c r="K2538" s="356">
        <f t="shared" ref="K2538:K2543" si="6786">(G2538-$G$2497)*100</f>
        <v>-66.300000000001091</v>
      </c>
      <c r="L2538" s="356">
        <f t="shared" ref="L2538:L2543" si="6787">H2538/(D2538-D2537)</f>
        <v>0.11125444282674721</v>
      </c>
      <c r="M2538" s="356">
        <f t="shared" ref="M2538:M2543" si="6788">ABS(J2538/(D2538-D2537))</f>
        <v>0.17142857142776588</v>
      </c>
      <c r="N2538" s="361" t="str">
        <f t="shared" si="6763"/>
        <v>OK</v>
      </c>
      <c r="O2538" s="361" t="str">
        <f t="shared" si="6764"/>
        <v>OK</v>
      </c>
      <c r="P2538" s="361" t="str">
        <f t="shared" si="6765"/>
        <v>COND. MIN.</v>
      </c>
      <c r="Q2538" s="361" t="str">
        <f t="shared" si="6773"/>
        <v>COND. MIN.</v>
      </c>
      <c r="R2538" s="625"/>
      <c r="S2538" s="625"/>
      <c r="T2538" s="625"/>
      <c r="U2538" s="625"/>
      <c r="V2538" s="356">
        <f t="shared" si="6774"/>
        <v>-7.3800000362098217</v>
      </c>
      <c r="W2538" s="356">
        <f t="shared" si="6775"/>
        <v>-32.620000001043081</v>
      </c>
      <c r="X2538" s="361" t="str">
        <f t="shared" si="6766"/>
        <v>SUL</v>
      </c>
      <c r="Y2538" s="361" t="str">
        <f t="shared" si="6767"/>
        <v>OESTE</v>
      </c>
      <c r="Z2538" s="361" t="str">
        <f t="shared" si="6768"/>
        <v>SUDOESTE</v>
      </c>
      <c r="AA2538" s="358">
        <f t="shared" si="6776"/>
        <v>0.9754784688995215</v>
      </c>
      <c r="AB2538" s="359">
        <f t="shared" si="6769"/>
        <v>77.285394119442856</v>
      </c>
      <c r="AC2538" s="360"/>
    </row>
    <row r="2539" spans="1:29" ht="17.25" customHeight="1" x14ac:dyDescent="0.25">
      <c r="A2539" s="345" t="str">
        <f t="shared" si="6757"/>
        <v>MS 602</v>
      </c>
      <c r="B2539" s="661">
        <f t="shared" si="6747"/>
        <v>43</v>
      </c>
      <c r="C2539" s="661" t="str">
        <f t="shared" si="6771"/>
        <v>MS 602-43</v>
      </c>
      <c r="D2539" s="346">
        <f t="shared" si="6772"/>
        <v>41592</v>
      </c>
      <c r="E2539" s="347">
        <v>7161716.3304000003</v>
      </c>
      <c r="F2539" s="348">
        <v>665809.71360000002</v>
      </c>
      <c r="G2539" s="348">
        <v>898.84</v>
      </c>
      <c r="H2539" s="355">
        <f t="shared" si="6783"/>
        <v>0.280713376185314</v>
      </c>
      <c r="I2539" s="356">
        <f t="shared" si="6784"/>
        <v>33.721951310841959</v>
      </c>
      <c r="J2539" s="356">
        <f t="shared" si="6785"/>
        <v>-0.59999999999718057</v>
      </c>
      <c r="K2539" s="356">
        <f t="shared" si="6786"/>
        <v>-66.899999999998272</v>
      </c>
      <c r="L2539" s="356">
        <f t="shared" si="6787"/>
        <v>4.6785562697552331E-2</v>
      </c>
      <c r="M2539" s="356">
        <f t="shared" si="6788"/>
        <v>9.999999999953009E-2</v>
      </c>
      <c r="N2539" s="361" t="str">
        <f t="shared" si="6763"/>
        <v>OK</v>
      </c>
      <c r="O2539" s="361" t="str">
        <f t="shared" si="6764"/>
        <v>OK</v>
      </c>
      <c r="P2539" s="361" t="str">
        <f t="shared" si="6765"/>
        <v>COND. MIN.</v>
      </c>
      <c r="Q2539" s="361" t="str">
        <f t="shared" si="6773"/>
        <v>COND. MIN.</v>
      </c>
      <c r="R2539" s="625"/>
      <c r="S2539" s="625"/>
      <c r="T2539" s="625"/>
      <c r="U2539" s="625"/>
      <c r="V2539" s="356">
        <f t="shared" si="6774"/>
        <v>-7.4000000022351742</v>
      </c>
      <c r="W2539" s="356">
        <f t="shared" si="6775"/>
        <v>-32.900000002700835</v>
      </c>
      <c r="X2539" s="361" t="str">
        <f t="shared" si="6766"/>
        <v>SUL</v>
      </c>
      <c r="Y2539" s="361" t="str">
        <f t="shared" si="6767"/>
        <v>OESTE</v>
      </c>
      <c r="Z2539" s="361" t="str">
        <f t="shared" si="6768"/>
        <v>SUDOESTE</v>
      </c>
      <c r="AA2539" s="358">
        <f t="shared" si="6776"/>
        <v>0.97568208778173193</v>
      </c>
      <c r="AB2539" s="359">
        <f t="shared" si="6769"/>
        <v>77.338509943250912</v>
      </c>
      <c r="AC2539" s="360"/>
    </row>
    <row r="2540" spans="1:29" ht="17.25" customHeight="1" x14ac:dyDescent="0.25">
      <c r="A2540" s="345" t="str">
        <f t="shared" si="6757"/>
        <v>MS 602</v>
      </c>
      <c r="B2540" s="661">
        <f t="shared" si="6747"/>
        <v>44</v>
      </c>
      <c r="C2540" s="661" t="str">
        <f t="shared" si="6771"/>
        <v>MS 602-44</v>
      </c>
      <c r="D2540" s="346">
        <f t="shared" si="6772"/>
        <v>41600</v>
      </c>
      <c r="E2540" s="347">
        <v>7161716.3287000004</v>
      </c>
      <c r="F2540" s="348">
        <v>665809.70310000004</v>
      </c>
      <c r="G2540" s="348">
        <v>898.822</v>
      </c>
      <c r="H2540" s="355">
        <f t="shared" si="6783"/>
        <v>1.0636728780633511</v>
      </c>
      <c r="I2540" s="356">
        <f t="shared" si="6784"/>
        <v>34.783723203595642</v>
      </c>
      <c r="J2540" s="356">
        <f t="shared" si="6785"/>
        <v>-1.8000000000029104</v>
      </c>
      <c r="K2540" s="356">
        <f t="shared" si="6786"/>
        <v>-68.700000000001182</v>
      </c>
      <c r="L2540" s="356">
        <f t="shared" si="6787"/>
        <v>0.13295910975791889</v>
      </c>
      <c r="M2540" s="356">
        <f t="shared" si="6788"/>
        <v>0.2250000000003638</v>
      </c>
      <c r="N2540" s="361" t="str">
        <f t="shared" si="6763"/>
        <v>OK</v>
      </c>
      <c r="O2540" s="361" t="str">
        <f t="shared" si="6764"/>
        <v>OK</v>
      </c>
      <c r="P2540" s="361" t="str">
        <f t="shared" si="6765"/>
        <v>COND. MIN.</v>
      </c>
      <c r="Q2540" s="361" t="str">
        <f t="shared" si="6773"/>
        <v>COND. MIN.</v>
      </c>
      <c r="R2540" s="625"/>
      <c r="S2540" s="625"/>
      <c r="T2540" s="625"/>
      <c r="U2540" s="625"/>
      <c r="V2540" s="356">
        <f t="shared" si="6774"/>
        <v>-7.5699999928474426</v>
      </c>
      <c r="W2540" s="356">
        <f t="shared" si="6775"/>
        <v>-33.950000000186265</v>
      </c>
      <c r="X2540" s="361" t="str">
        <f t="shared" si="6766"/>
        <v>SUL</v>
      </c>
      <c r="Y2540" s="361" t="str">
        <f t="shared" si="6767"/>
        <v>OESTE</v>
      </c>
      <c r="Z2540" s="361" t="str">
        <f t="shared" si="6768"/>
        <v>SUDOESTE</v>
      </c>
      <c r="AA2540" s="358">
        <f t="shared" si="6776"/>
        <v>0.97613571017826339</v>
      </c>
      <c r="AB2540" s="359">
        <f t="shared" si="6769"/>
        <v>77.457636917665241</v>
      </c>
      <c r="AC2540" s="360"/>
    </row>
    <row r="2541" spans="1:29" ht="17.25" customHeight="1" x14ac:dyDescent="0.25">
      <c r="A2541" s="345" t="str">
        <f t="shared" si="6757"/>
        <v>MS 602</v>
      </c>
      <c r="B2541" s="661">
        <f t="shared" si="6747"/>
        <v>45</v>
      </c>
      <c r="C2541" s="661" t="str">
        <f t="shared" si="6771"/>
        <v>MS 602-45</v>
      </c>
      <c r="D2541" s="346">
        <f t="shared" si="6772"/>
        <v>41607</v>
      </c>
      <c r="E2541" s="347">
        <v>7161716.3342000004</v>
      </c>
      <c r="F2541" s="348">
        <v>665809.70889999997</v>
      </c>
      <c r="G2541" s="348">
        <v>898.81</v>
      </c>
      <c r="H2541" s="355">
        <f t="shared" si="6783"/>
        <v>0.799312196932774</v>
      </c>
      <c r="I2541" s="356">
        <f t="shared" si="6784"/>
        <v>34.100400297447116</v>
      </c>
      <c r="J2541" s="356">
        <f t="shared" si="6785"/>
        <v>-1.2000000000057298</v>
      </c>
      <c r="K2541" s="356">
        <f t="shared" si="6786"/>
        <v>-69.900000000006912</v>
      </c>
      <c r="L2541" s="356">
        <f t="shared" si="6787"/>
        <v>0.114187456704682</v>
      </c>
      <c r="M2541" s="356">
        <f t="shared" si="6788"/>
        <v>0.17142857142938997</v>
      </c>
      <c r="N2541" s="361" t="str">
        <f t="shared" si="6763"/>
        <v>OK</v>
      </c>
      <c r="O2541" s="361" t="str">
        <f t="shared" si="6764"/>
        <v>OK</v>
      </c>
      <c r="P2541" s="361" t="str">
        <f t="shared" si="6765"/>
        <v>COND. MIN.</v>
      </c>
      <c r="Q2541" s="361" t="str">
        <f t="shared" si="6773"/>
        <v>COND. MIN.</v>
      </c>
      <c r="R2541" s="625"/>
      <c r="S2541" s="625"/>
      <c r="T2541" s="625"/>
      <c r="U2541" s="625"/>
      <c r="V2541" s="356">
        <f t="shared" si="6774"/>
        <v>-7.0199999958276749</v>
      </c>
      <c r="W2541" s="356">
        <f t="shared" si="6775"/>
        <v>-33.370000007562339</v>
      </c>
      <c r="X2541" s="361" t="str">
        <f t="shared" si="6766"/>
        <v>SUL</v>
      </c>
      <c r="Y2541" s="361" t="str">
        <f t="shared" si="6767"/>
        <v>OESTE</v>
      </c>
      <c r="Z2541" s="361" t="str">
        <f t="shared" si="6768"/>
        <v>SUDOESTE</v>
      </c>
      <c r="AA2541" s="358">
        <f t="shared" si="6776"/>
        <v>0.97859237536656885</v>
      </c>
      <c r="AB2541" s="359">
        <f t="shared" si="6769"/>
        <v>78.123193048572773</v>
      </c>
      <c r="AC2541" s="360"/>
    </row>
    <row r="2542" spans="1:29" ht="17.25" customHeight="1" x14ac:dyDescent="0.25">
      <c r="A2542" s="345" t="str">
        <f t="shared" si="6757"/>
        <v>MS 602</v>
      </c>
      <c r="B2542" s="661">
        <f t="shared" si="6747"/>
        <v>46</v>
      </c>
      <c r="C2542" s="661" t="str">
        <f t="shared" si="6771"/>
        <v>MS 602-46</v>
      </c>
      <c r="D2542" s="346">
        <f t="shared" si="6772"/>
        <v>41614</v>
      </c>
      <c r="E2542" s="347">
        <v>7161716.3244000003</v>
      </c>
      <c r="F2542" s="348">
        <v>665809.71389999997</v>
      </c>
      <c r="G2542" s="348">
        <v>898.79300000000001</v>
      </c>
      <c r="H2542" s="355">
        <f t="shared" si="6783"/>
        <v>1.1001818137228758</v>
      </c>
      <c r="I2542" s="356">
        <f t="shared" si="6784"/>
        <v>33.829527052350954</v>
      </c>
      <c r="J2542" s="356">
        <f t="shared" si="6785"/>
        <v>-1.6999999999939064</v>
      </c>
      <c r="K2542" s="356">
        <f t="shared" si="6786"/>
        <v>-71.600000000000819</v>
      </c>
      <c r="L2542" s="356">
        <f t="shared" si="6787"/>
        <v>0.15716883053183942</v>
      </c>
      <c r="M2542" s="356">
        <f t="shared" si="6788"/>
        <v>0.24285714285627233</v>
      </c>
      <c r="N2542" s="361" t="str">
        <f t="shared" si="6763"/>
        <v>OK</v>
      </c>
      <c r="O2542" s="361" t="str">
        <f t="shared" si="6764"/>
        <v>OK</v>
      </c>
      <c r="P2542" s="361" t="str">
        <f t="shared" si="6765"/>
        <v>COND. MIN.</v>
      </c>
      <c r="Q2542" s="361" t="str">
        <f t="shared" si="6773"/>
        <v>COND. MIN.</v>
      </c>
      <c r="R2542" s="625"/>
      <c r="S2542" s="625"/>
      <c r="T2542" s="625"/>
      <c r="U2542" s="625"/>
      <c r="V2542" s="356">
        <f t="shared" si="6774"/>
        <v>-8.0000000074505806</v>
      </c>
      <c r="W2542" s="356">
        <f t="shared" si="6775"/>
        <v>-32.870000007096678</v>
      </c>
      <c r="X2542" s="361" t="str">
        <f t="shared" si="6766"/>
        <v>SUL</v>
      </c>
      <c r="Y2542" s="361" t="str">
        <f t="shared" si="6767"/>
        <v>OESTE</v>
      </c>
      <c r="Z2542" s="361" t="str">
        <f t="shared" si="6768"/>
        <v>SUDOESTE</v>
      </c>
      <c r="AA2542" s="358">
        <f t="shared" si="6776"/>
        <v>0.97162281998226419</v>
      </c>
      <c r="AB2542" s="359">
        <f t="shared" si="6769"/>
        <v>76.31784086237883</v>
      </c>
      <c r="AC2542" s="360"/>
    </row>
    <row r="2543" spans="1:29" ht="17.25" customHeight="1" x14ac:dyDescent="0.25">
      <c r="A2543" s="345" t="str">
        <f t="shared" si="6757"/>
        <v>MS 602</v>
      </c>
      <c r="B2543" s="661">
        <f t="shared" si="6747"/>
        <v>47</v>
      </c>
      <c r="C2543" s="661" t="str">
        <f t="shared" si="6771"/>
        <v>MS 602-47</v>
      </c>
      <c r="D2543" s="346">
        <f t="shared" si="6772"/>
        <v>41621</v>
      </c>
      <c r="E2543" s="347">
        <v>7161716.3387000002</v>
      </c>
      <c r="F2543" s="348">
        <v>665809.69839999999</v>
      </c>
      <c r="G2543" s="348">
        <v>898.78899999999999</v>
      </c>
      <c r="H2543" s="355">
        <f t="shared" si="6783"/>
        <v>2.1088859550690198</v>
      </c>
      <c r="I2543" s="356">
        <f t="shared" si="6784"/>
        <v>35.041422638745786</v>
      </c>
      <c r="J2543" s="356">
        <f t="shared" si="6785"/>
        <v>-0.40000000000190994</v>
      </c>
      <c r="K2543" s="356">
        <f t="shared" si="6786"/>
        <v>-72.000000000002728</v>
      </c>
      <c r="L2543" s="356">
        <f t="shared" si="6787"/>
        <v>0.30126942215271713</v>
      </c>
      <c r="M2543" s="356">
        <f t="shared" si="6788"/>
        <v>5.7142857143129992E-2</v>
      </c>
      <c r="N2543" s="361" t="str">
        <f t="shared" si="6763"/>
        <v>ATENÇÃO</v>
      </c>
      <c r="O2543" s="361" t="str">
        <f t="shared" si="6764"/>
        <v>OK</v>
      </c>
      <c r="P2543" s="361" t="str">
        <f t="shared" si="6765"/>
        <v>COND. MIN.</v>
      </c>
      <c r="Q2543" s="361" t="str">
        <f t="shared" si="6773"/>
        <v>COND. MIN.</v>
      </c>
      <c r="R2543" s="625"/>
      <c r="S2543" s="625"/>
      <c r="T2543" s="625"/>
      <c r="U2543" s="625"/>
      <c r="V2543" s="356">
        <f t="shared" si="6774"/>
        <v>-6.5700000151991844</v>
      </c>
      <c r="W2543" s="356">
        <f t="shared" si="6775"/>
        <v>-34.420000005047768</v>
      </c>
      <c r="X2543" s="361" t="str">
        <f t="shared" si="6766"/>
        <v>SUL</v>
      </c>
      <c r="Y2543" s="361" t="str">
        <f t="shared" si="6767"/>
        <v>OESTE</v>
      </c>
      <c r="Z2543" s="361" t="str">
        <f t="shared" si="6768"/>
        <v>SUDOESTE</v>
      </c>
      <c r="AA2543" s="358">
        <f t="shared" si="6776"/>
        <v>0.98230593607305938</v>
      </c>
      <c r="AB2543" s="359">
        <f t="shared" si="6769"/>
        <v>79.205714931304755</v>
      </c>
      <c r="AC2543" s="360"/>
    </row>
    <row r="2544" spans="1:29" ht="17.25" customHeight="1" x14ac:dyDescent="0.25">
      <c r="A2544" s="345" t="str">
        <f t="shared" si="6757"/>
        <v>MS 602</v>
      </c>
      <c r="B2544" s="661">
        <f t="shared" si="6747"/>
        <v>48</v>
      </c>
      <c r="C2544" s="661" t="str">
        <f t="shared" si="6771"/>
        <v>MS 602-48</v>
      </c>
      <c r="D2544" s="346">
        <f t="shared" si="6772"/>
        <v>41628</v>
      </c>
      <c r="E2544" s="347">
        <v>7161716.3393000001</v>
      </c>
      <c r="F2544" s="348">
        <v>665809.69839999999</v>
      </c>
      <c r="G2544" s="348">
        <v>898.77800000000002</v>
      </c>
      <c r="H2544" s="355">
        <f t="shared" ref="H2544:H2548" si="6789">SQRT((E2544-E2543)^2+(F2544-F2543)^2)*100</f>
        <v>5.9999991208314896E-2</v>
      </c>
      <c r="I2544" s="356">
        <f t="shared" ref="I2544:I2548" si="6790">SQRT((E2544-$E$2497)^2+(F2544-$F$2497)^2)*100</f>
        <v>35.030222674996651</v>
      </c>
      <c r="J2544" s="356">
        <f t="shared" ref="J2544:J2548" si="6791">(G2544-G2543)*100</f>
        <v>-1.0999999999967258</v>
      </c>
      <c r="K2544" s="356">
        <f t="shared" ref="K2544:K2548" si="6792">(G2544-$G$2497)*100</f>
        <v>-73.099999999999454</v>
      </c>
      <c r="L2544" s="356">
        <f t="shared" ref="L2544:L2548" si="6793">H2544/(D2544-D2543)</f>
        <v>8.5714273154735565E-3</v>
      </c>
      <c r="M2544" s="356">
        <f t="shared" ref="M2544:M2548" si="6794">ABS(J2544/(D2544-D2543))</f>
        <v>0.1571428571423894</v>
      </c>
      <c r="N2544" s="361" t="str">
        <f t="shared" si="6763"/>
        <v>OK</v>
      </c>
      <c r="O2544" s="361" t="str">
        <f t="shared" si="6764"/>
        <v>OK</v>
      </c>
      <c r="P2544" s="361" t="str">
        <f t="shared" si="6765"/>
        <v>COND. MIN.</v>
      </c>
      <c r="Q2544" s="361" t="str">
        <f t="shared" si="6773"/>
        <v>COND. MIN.</v>
      </c>
      <c r="R2544" s="625"/>
      <c r="S2544" s="625"/>
      <c r="T2544" s="625"/>
      <c r="U2544" s="625"/>
      <c r="V2544" s="356">
        <f t="shared" si="6774"/>
        <v>-6.5100000239908695</v>
      </c>
      <c r="W2544" s="356">
        <f t="shared" si="6775"/>
        <v>-34.420000005047768</v>
      </c>
      <c r="X2544" s="361" t="str">
        <f t="shared" si="6766"/>
        <v>SUL</v>
      </c>
      <c r="Y2544" s="361" t="str">
        <f t="shared" si="6767"/>
        <v>OESTE</v>
      </c>
      <c r="Z2544" s="361" t="str">
        <f t="shared" si="6768"/>
        <v>SUDOESTE</v>
      </c>
      <c r="AA2544" s="358">
        <f t="shared" si="6776"/>
        <v>0.98258635455324006</v>
      </c>
      <c r="AB2544" s="359">
        <f t="shared" si="6769"/>
        <v>79.291843208131709</v>
      </c>
      <c r="AC2544" s="360"/>
    </row>
    <row r="2545" spans="1:29" ht="17.25" customHeight="1" x14ac:dyDescent="0.25">
      <c r="A2545" s="345" t="str">
        <f t="shared" si="6757"/>
        <v>MS 602</v>
      </c>
      <c r="B2545" s="661">
        <f t="shared" si="6747"/>
        <v>49</v>
      </c>
      <c r="C2545" s="661" t="str">
        <f t="shared" si="6771"/>
        <v>MS 602-49</v>
      </c>
      <c r="D2545" s="346">
        <f t="shared" si="6772"/>
        <v>41635</v>
      </c>
      <c r="E2545" s="347">
        <v>7161716.3257999998</v>
      </c>
      <c r="F2545" s="348">
        <v>665809.68779999996</v>
      </c>
      <c r="G2545" s="348">
        <v>898.774</v>
      </c>
      <c r="H2545" s="355">
        <f t="shared" si="6789"/>
        <v>1.7164207242293332</v>
      </c>
      <c r="I2545" s="356">
        <f t="shared" si="6790"/>
        <v>36.340198149626488</v>
      </c>
      <c r="J2545" s="356">
        <f t="shared" si="6791"/>
        <v>-0.40000000000190994</v>
      </c>
      <c r="K2545" s="356">
        <f t="shared" si="6792"/>
        <v>-73.500000000001364</v>
      </c>
      <c r="L2545" s="356">
        <f t="shared" si="6793"/>
        <v>0.24520296060419047</v>
      </c>
      <c r="M2545" s="356">
        <f t="shared" si="6794"/>
        <v>5.7142857143129992E-2</v>
      </c>
      <c r="N2545" s="361" t="str">
        <f t="shared" si="6763"/>
        <v>OK</v>
      </c>
      <c r="O2545" s="361" t="str">
        <f t="shared" si="6764"/>
        <v>OK</v>
      </c>
      <c r="P2545" s="361" t="str">
        <f t="shared" si="6765"/>
        <v>COND. MIN.</v>
      </c>
      <c r="Q2545" s="361" t="str">
        <f t="shared" si="6773"/>
        <v>COND. MIN.</v>
      </c>
      <c r="R2545" s="625"/>
      <c r="S2545" s="625"/>
      <c r="T2545" s="625"/>
      <c r="U2545" s="625"/>
      <c r="V2545" s="356">
        <f t="shared" si="6774"/>
        <v>-7.8600000590085983</v>
      </c>
      <c r="W2545" s="356">
        <f t="shared" si="6775"/>
        <v>-35.480000008828938</v>
      </c>
      <c r="X2545" s="361" t="str">
        <f t="shared" si="6766"/>
        <v>SUL</v>
      </c>
      <c r="Y2545" s="361" t="str">
        <f t="shared" si="6767"/>
        <v>OESTE</v>
      </c>
      <c r="Z2545" s="361" t="str">
        <f t="shared" si="6768"/>
        <v>SUDOESTE</v>
      </c>
      <c r="AA2545" s="358">
        <f t="shared" si="6776"/>
        <v>0.97633461750137573</v>
      </c>
      <c r="AB2545" s="359">
        <f t="shared" si="6769"/>
        <v>77.510225035191127</v>
      </c>
      <c r="AC2545" s="360"/>
    </row>
    <row r="2546" spans="1:29" ht="17.25" customHeight="1" x14ac:dyDescent="0.25">
      <c r="A2546" s="345" t="str">
        <f t="shared" si="6757"/>
        <v>MS 602</v>
      </c>
      <c r="B2546" s="661">
        <f t="shared" si="6747"/>
        <v>50</v>
      </c>
      <c r="C2546" s="661" t="str">
        <f t="shared" si="6771"/>
        <v>MS 602-50</v>
      </c>
      <c r="D2546" s="346">
        <f t="shared" si="6772"/>
        <v>41642</v>
      </c>
      <c r="E2546" s="347">
        <v>7161716.3210000005</v>
      </c>
      <c r="F2546" s="348">
        <v>665809.69680000003</v>
      </c>
      <c r="G2546" s="348">
        <v>898.76499999999999</v>
      </c>
      <c r="H2546" s="355">
        <f t="shared" si="6789"/>
        <v>1.0199999738046372</v>
      </c>
      <c r="I2546" s="356">
        <f t="shared" si="6790"/>
        <v>35.571505448612434</v>
      </c>
      <c r="J2546" s="356">
        <f t="shared" si="6791"/>
        <v>-0.90000000000145519</v>
      </c>
      <c r="K2546" s="356">
        <f t="shared" si="6792"/>
        <v>-74.400000000002819</v>
      </c>
      <c r="L2546" s="356">
        <f t="shared" si="6793"/>
        <v>0.14571428197209105</v>
      </c>
      <c r="M2546" s="356">
        <f t="shared" si="6794"/>
        <v>0.12857142857163645</v>
      </c>
      <c r="N2546" s="361" t="str">
        <f t="shared" si="6763"/>
        <v>OK</v>
      </c>
      <c r="O2546" s="361" t="str">
        <f t="shared" si="6764"/>
        <v>OK</v>
      </c>
      <c r="P2546" s="361" t="str">
        <f t="shared" si="6765"/>
        <v>COND. MIN.</v>
      </c>
      <c r="Q2546" s="361" t="str">
        <f t="shared" si="6773"/>
        <v>COND. MIN.</v>
      </c>
      <c r="R2546" s="625"/>
      <c r="S2546" s="625"/>
      <c r="T2546" s="625"/>
      <c r="U2546" s="625"/>
      <c r="V2546" s="356">
        <f t="shared" si="6774"/>
        <v>-8.3399999886751175</v>
      </c>
      <c r="W2546" s="356">
        <f t="shared" si="6775"/>
        <v>-34.580000001005828</v>
      </c>
      <c r="X2546" s="361" t="str">
        <f t="shared" si="6766"/>
        <v>SUL</v>
      </c>
      <c r="Y2546" s="361" t="str">
        <f t="shared" si="6767"/>
        <v>OESTE</v>
      </c>
      <c r="Z2546" s="361" t="str">
        <f t="shared" si="6768"/>
        <v>SUDOESTE</v>
      </c>
      <c r="AA2546" s="358">
        <f t="shared" si="6776"/>
        <v>0.97216755692999712</v>
      </c>
      <c r="AB2546" s="359">
        <f t="shared" si="6769"/>
        <v>76.45042215972164</v>
      </c>
      <c r="AC2546" s="360"/>
    </row>
    <row r="2547" spans="1:29" ht="17.25" customHeight="1" x14ac:dyDescent="0.25">
      <c r="A2547" s="345" t="str">
        <f t="shared" si="6757"/>
        <v>MS 602</v>
      </c>
      <c r="B2547" s="661">
        <f t="shared" si="6747"/>
        <v>51</v>
      </c>
      <c r="C2547" s="661" t="str">
        <f t="shared" si="6771"/>
        <v>MS 602-51</v>
      </c>
      <c r="D2547" s="346">
        <f t="shared" si="6772"/>
        <v>41649</v>
      </c>
      <c r="E2547" s="347">
        <v>7161716.3283000002</v>
      </c>
      <c r="F2547" s="348">
        <v>665809.68850000005</v>
      </c>
      <c r="G2547" s="348">
        <v>898.74699999999996</v>
      </c>
      <c r="H2547" s="355">
        <f t="shared" si="6789"/>
        <v>1.1053506027256543</v>
      </c>
      <c r="I2547" s="356">
        <f t="shared" si="6790"/>
        <v>36.218506322762643</v>
      </c>
      <c r="J2547" s="356">
        <f t="shared" si="6791"/>
        <v>-1.8000000000029104</v>
      </c>
      <c r="K2547" s="356">
        <f t="shared" si="6792"/>
        <v>-76.20000000000573</v>
      </c>
      <c r="L2547" s="356">
        <f t="shared" si="6793"/>
        <v>0.15790722896080775</v>
      </c>
      <c r="M2547" s="356">
        <f t="shared" si="6794"/>
        <v>0.2571428571432729</v>
      </c>
      <c r="N2547" s="361" t="str">
        <f t="shared" si="6763"/>
        <v>OK</v>
      </c>
      <c r="O2547" s="361" t="str">
        <f t="shared" si="6764"/>
        <v>ATENÇÃO</v>
      </c>
      <c r="P2547" s="361" t="str">
        <f t="shared" si="6765"/>
        <v>COND. MIN.</v>
      </c>
      <c r="Q2547" s="361" t="str">
        <f t="shared" si="6773"/>
        <v>COND. MIN.</v>
      </c>
      <c r="R2547" s="625"/>
      <c r="S2547" s="625"/>
      <c r="T2547" s="625"/>
      <c r="U2547" s="625"/>
      <c r="V2547" s="356">
        <f t="shared" si="6774"/>
        <v>-7.610000018030405</v>
      </c>
      <c r="W2547" s="356">
        <f t="shared" si="6775"/>
        <v>-35.40999999968335</v>
      </c>
      <c r="X2547" s="361" t="str">
        <f t="shared" si="6766"/>
        <v>SUL</v>
      </c>
      <c r="Y2547" s="361" t="str">
        <f t="shared" si="6767"/>
        <v>OESTE</v>
      </c>
      <c r="Z2547" s="361" t="str">
        <f t="shared" si="6768"/>
        <v>SUDOESTE</v>
      </c>
      <c r="AA2547" s="358">
        <f t="shared" si="6776"/>
        <v>0.97763666482606293</v>
      </c>
      <c r="AB2547" s="359">
        <f t="shared" si="6769"/>
        <v>77.860002097631153</v>
      </c>
      <c r="AC2547" s="360"/>
    </row>
    <row r="2548" spans="1:29" ht="17.25" customHeight="1" x14ac:dyDescent="0.25">
      <c r="A2548" s="345" t="str">
        <f t="shared" si="6757"/>
        <v>MS 602</v>
      </c>
      <c r="B2548" s="661">
        <f t="shared" si="6747"/>
        <v>52</v>
      </c>
      <c r="C2548" s="661" t="str">
        <f t="shared" si="6771"/>
        <v>MS 602-52</v>
      </c>
      <c r="D2548" s="346">
        <f t="shared" si="6772"/>
        <v>41656</v>
      </c>
      <c r="E2548" s="347">
        <v>7161716.3227000004</v>
      </c>
      <c r="F2548" s="348">
        <v>665809.67480000004</v>
      </c>
      <c r="G2548" s="348">
        <v>898.73199999999997</v>
      </c>
      <c r="H2548" s="355">
        <f t="shared" si="6789"/>
        <v>1.4800337768086176</v>
      </c>
      <c r="I2548" s="356">
        <f t="shared" si="6790"/>
        <v>37.676482054748469</v>
      </c>
      <c r="J2548" s="356">
        <f t="shared" si="6791"/>
        <v>-1.4999999999986358</v>
      </c>
      <c r="K2548" s="356">
        <f t="shared" si="6792"/>
        <v>-77.700000000004366</v>
      </c>
      <c r="L2548" s="356">
        <f t="shared" si="6793"/>
        <v>0.21143339668694536</v>
      </c>
      <c r="M2548" s="356">
        <f t="shared" si="6794"/>
        <v>0.2142857142855194</v>
      </c>
      <c r="N2548" s="361" t="str">
        <f t="shared" si="6763"/>
        <v>OK</v>
      </c>
      <c r="O2548" s="361" t="str">
        <f t="shared" si="6764"/>
        <v>OK</v>
      </c>
      <c r="P2548" s="361" t="str">
        <f t="shared" si="6765"/>
        <v>COND. MIN.</v>
      </c>
      <c r="Q2548" s="361" t="str">
        <f t="shared" si="6773"/>
        <v>COND. MIN.</v>
      </c>
      <c r="R2548" s="625"/>
      <c r="S2548" s="625"/>
      <c r="T2548" s="625"/>
      <c r="U2548" s="625"/>
      <c r="V2548" s="356">
        <f t="shared" si="6774"/>
        <v>-8.169999998062849</v>
      </c>
      <c r="W2548" s="356">
        <f t="shared" si="6775"/>
        <v>-36.780000000726432</v>
      </c>
      <c r="X2548" s="361" t="str">
        <f t="shared" si="6766"/>
        <v>SUL</v>
      </c>
      <c r="Y2548" s="361" t="str">
        <f t="shared" si="6767"/>
        <v>OESTE</v>
      </c>
      <c r="Z2548" s="361" t="str">
        <f t="shared" si="6768"/>
        <v>SUDOESTE</v>
      </c>
      <c r="AA2548" s="358">
        <f t="shared" si="6776"/>
        <v>0.97611464968152872</v>
      </c>
      <c r="AB2548" s="359">
        <f t="shared" si="6769"/>
        <v>77.4520815350742</v>
      </c>
      <c r="AC2548" s="360"/>
    </row>
    <row r="2549" spans="1:29" ht="17.25" customHeight="1" x14ac:dyDescent="0.25">
      <c r="A2549" s="345" t="str">
        <f t="shared" si="6757"/>
        <v>MS 602</v>
      </c>
      <c r="B2549" s="661">
        <f t="shared" si="6747"/>
        <v>53</v>
      </c>
      <c r="C2549" s="661" t="str">
        <f t="shared" si="6771"/>
        <v>MS 602-53</v>
      </c>
      <c r="D2549" s="447">
        <f t="shared" si="6772"/>
        <v>41662</v>
      </c>
      <c r="E2549" s="347">
        <v>7161716.3101000004</v>
      </c>
      <c r="F2549" s="348">
        <v>665809.66310000001</v>
      </c>
      <c r="G2549" s="348">
        <v>898.721</v>
      </c>
      <c r="H2549" s="448">
        <f t="shared" ref="H2549:H2550" si="6795">SQRT((E2549-E2548)^2+(F2549-F2548)^2)*100</f>
        <v>1.7194475890773147</v>
      </c>
      <c r="I2549" s="356">
        <f t="shared" ref="I2549:I2550" si="6796">SQRT((E2549-$E$2497)^2+(F2549-$F$2497)^2)*100</f>
        <v>39.10405861660994</v>
      </c>
      <c r="J2549" s="356">
        <f t="shared" ref="J2549:J2550" si="6797">(G2549-G2548)*100</f>
        <v>-1.0999999999967258</v>
      </c>
      <c r="K2549" s="356">
        <f t="shared" ref="K2549:K2550" si="6798">(G2549-$G$2497)*100</f>
        <v>-78.800000000001091</v>
      </c>
      <c r="L2549" s="356">
        <f t="shared" ref="L2549:L2550" si="6799">H2549/(D2549-D2548)</f>
        <v>0.28657459817955244</v>
      </c>
      <c r="M2549" s="356">
        <f t="shared" ref="M2549:M2550" si="6800">ABS(J2549/(D2549-D2548))</f>
        <v>0.18333333333278765</v>
      </c>
      <c r="N2549" s="361" t="str">
        <f t="shared" si="6763"/>
        <v>ATENÇÃO</v>
      </c>
      <c r="O2549" s="361" t="str">
        <f t="shared" si="6764"/>
        <v>OK</v>
      </c>
      <c r="P2549" s="361" t="str">
        <f t="shared" si="6765"/>
        <v>COND. MIN.</v>
      </c>
      <c r="Q2549" s="361" t="str">
        <f t="shared" si="6773"/>
        <v>COND. MIN.</v>
      </c>
      <c r="R2549" s="625"/>
      <c r="S2549" s="625"/>
      <c r="T2549" s="625"/>
      <c r="U2549" s="625"/>
      <c r="V2549" s="356">
        <f t="shared" si="6774"/>
        <v>-9.4299999997019768</v>
      </c>
      <c r="W2549" s="356">
        <f t="shared" si="6775"/>
        <v>-37.950000003911555</v>
      </c>
      <c r="X2549" s="361" t="str">
        <f t="shared" si="6766"/>
        <v>SUL</v>
      </c>
      <c r="Y2549" s="361" t="str">
        <f t="shared" si="6767"/>
        <v>OESTE</v>
      </c>
      <c r="Z2549" s="361" t="str">
        <f t="shared" si="6768"/>
        <v>SUDOESTE</v>
      </c>
      <c r="AA2549" s="358">
        <f t="shared" si="6776"/>
        <v>0.97058823529411764</v>
      </c>
      <c r="AB2549" s="359">
        <f t="shared" si="6769"/>
        <v>76.069445437642344</v>
      </c>
      <c r="AC2549" s="360"/>
    </row>
    <row r="2550" spans="1:29" ht="17.25" customHeight="1" x14ac:dyDescent="0.25">
      <c r="A2550" s="345" t="str">
        <f t="shared" si="6757"/>
        <v>MS 602</v>
      </c>
      <c r="B2550" s="661">
        <f t="shared" si="6747"/>
        <v>54</v>
      </c>
      <c r="C2550" s="661" t="str">
        <f t="shared" si="6771"/>
        <v>MS 602-54</v>
      </c>
      <c r="D2550" s="346">
        <f t="shared" si="6772"/>
        <v>41670</v>
      </c>
      <c r="E2550" s="347">
        <v>7161716.3142999997</v>
      </c>
      <c r="F2550" s="348">
        <v>665809.67050000001</v>
      </c>
      <c r="G2550" s="348">
        <v>898.71799999999996</v>
      </c>
      <c r="H2550" s="355">
        <f t="shared" si="6795"/>
        <v>0.85088186526432741</v>
      </c>
      <c r="I2550" s="356">
        <f t="shared" si="6796"/>
        <v>38.285300069061449</v>
      </c>
      <c r="J2550" s="356">
        <f t="shared" si="6797"/>
        <v>-0.30000000000427463</v>
      </c>
      <c r="K2550" s="356">
        <f t="shared" si="6798"/>
        <v>-79.100000000005366</v>
      </c>
      <c r="L2550" s="356">
        <f t="shared" si="6799"/>
        <v>0.10636023315804093</v>
      </c>
      <c r="M2550" s="356">
        <f t="shared" si="6800"/>
        <v>3.7500000000534328E-2</v>
      </c>
      <c r="N2550" s="361" t="str">
        <f t="shared" si="6763"/>
        <v>OK</v>
      </c>
      <c r="O2550" s="361" t="str">
        <f t="shared" si="6764"/>
        <v>OK</v>
      </c>
      <c r="P2550" s="361" t="str">
        <f t="shared" si="6765"/>
        <v>COND. MIN.</v>
      </c>
      <c r="Q2550" s="361" t="str">
        <f t="shared" si="6773"/>
        <v>COND. MIN.</v>
      </c>
      <c r="R2550" s="625"/>
      <c r="S2550" s="625"/>
      <c r="T2550" s="625"/>
      <c r="U2550" s="625"/>
      <c r="V2550" s="356">
        <f t="shared" si="6774"/>
        <v>-9.0100000612437725</v>
      </c>
      <c r="W2550" s="356">
        <f t="shared" si="6775"/>
        <v>-37.210000003688037</v>
      </c>
      <c r="X2550" s="361" t="str">
        <f t="shared" si="6766"/>
        <v>SUL</v>
      </c>
      <c r="Y2550" s="361" t="str">
        <f t="shared" si="6767"/>
        <v>OESTE</v>
      </c>
      <c r="Z2550" s="361" t="str">
        <f t="shared" si="6768"/>
        <v>SUDOESTE</v>
      </c>
      <c r="AA2550" s="358">
        <f t="shared" si="6776"/>
        <v>0.97179420214155132</v>
      </c>
      <c r="AB2550" s="359">
        <f t="shared" si="6769"/>
        <v>76.35941655360142</v>
      </c>
      <c r="AC2550" s="360"/>
    </row>
    <row r="2551" spans="1:29" ht="17.25" customHeight="1" x14ac:dyDescent="0.25">
      <c r="A2551" s="345" t="str">
        <f t="shared" si="6757"/>
        <v>MS 602</v>
      </c>
      <c r="B2551" s="661">
        <f t="shared" si="6747"/>
        <v>55</v>
      </c>
      <c r="C2551" s="661" t="str">
        <f t="shared" si="6771"/>
        <v>MS 602-55</v>
      </c>
      <c r="D2551" s="447">
        <f t="shared" si="6772"/>
        <v>41677</v>
      </c>
      <c r="E2551" s="347">
        <v>7161716.3309000004</v>
      </c>
      <c r="F2551" s="348">
        <v>665809.64240000001</v>
      </c>
      <c r="G2551" s="348">
        <v>898.69899999999996</v>
      </c>
      <c r="H2551" s="448">
        <f t="shared" ref="H2551" si="6801">SQRT((E2551-E2550)^2+(F2551-F2550)^2)*100</f>
        <v>3.2636942597025071</v>
      </c>
      <c r="I2551" s="356">
        <f t="shared" ref="I2551" si="6802">SQRT((E2551-$E$2497)^2+(F2551-$F$2497)^2)*100</f>
        <v>40.689346273622689</v>
      </c>
      <c r="J2551" s="356">
        <f t="shared" ref="J2551" si="6803">(G2551-G2550)*100</f>
        <v>-1.9000000000005457</v>
      </c>
      <c r="K2551" s="356">
        <f t="shared" ref="K2551" si="6804">(G2551-$G$2497)*100</f>
        <v>-81.000000000005912</v>
      </c>
      <c r="L2551" s="356">
        <f t="shared" ref="L2551" si="6805">H2551/(D2551-D2550)</f>
        <v>0.46624203710035816</v>
      </c>
      <c r="M2551" s="356">
        <f t="shared" ref="M2551" si="6806">ABS(J2551/(D2551-D2550))</f>
        <v>0.2714285714286494</v>
      </c>
      <c r="N2551" s="361" t="str">
        <f t="shared" si="6763"/>
        <v>ATENÇÃO</v>
      </c>
      <c r="O2551" s="361" t="str">
        <f t="shared" si="6764"/>
        <v>ATENÇÃO</v>
      </c>
      <c r="P2551" s="361" t="str">
        <f t="shared" si="6765"/>
        <v>COND. MIN.</v>
      </c>
      <c r="Q2551" s="361" t="str">
        <f t="shared" si="6773"/>
        <v>COND. MIN.</v>
      </c>
      <c r="R2551" s="625"/>
      <c r="S2551" s="625"/>
      <c r="T2551" s="625"/>
      <c r="U2551" s="625"/>
      <c r="V2551" s="356">
        <f t="shared" si="6774"/>
        <v>-7.3499999940395355</v>
      </c>
      <c r="W2551" s="356">
        <f t="shared" si="6775"/>
        <v>-40.020000003278255</v>
      </c>
      <c r="X2551" s="361" t="str">
        <f t="shared" si="6766"/>
        <v>SUL</v>
      </c>
      <c r="Y2551" s="361" t="str">
        <f t="shared" si="6767"/>
        <v>OESTE</v>
      </c>
      <c r="Z2551" s="361" t="str">
        <f t="shared" si="6768"/>
        <v>SUDOESTE</v>
      </c>
      <c r="AA2551" s="358">
        <f t="shared" si="6776"/>
        <v>0.983534037847137</v>
      </c>
      <c r="AB2551" s="359">
        <f t="shared" si="6769"/>
        <v>79.588125687407938</v>
      </c>
      <c r="AC2551" s="360"/>
    </row>
    <row r="2552" spans="1:29" ht="17.25" customHeight="1" x14ac:dyDescent="0.25">
      <c r="A2552" s="345" t="str">
        <f t="shared" si="6757"/>
        <v>MS 602</v>
      </c>
      <c r="B2552" s="661">
        <f t="shared" si="6747"/>
        <v>56</v>
      </c>
      <c r="C2552" s="661" t="str">
        <f t="shared" si="6771"/>
        <v>MS 602-56</v>
      </c>
      <c r="D2552" s="346">
        <f t="shared" si="6772"/>
        <v>41684</v>
      </c>
      <c r="E2552" s="347">
        <v>7161716.3531999998</v>
      </c>
      <c r="F2552" s="348">
        <v>665809.6372</v>
      </c>
      <c r="G2552" s="348">
        <v>898.68700000000001</v>
      </c>
      <c r="H2552" s="448">
        <f t="shared" ref="H2552:H2553" si="6807">SQRT((E2552-E2551)^2+(F2552-F2551)^2)*100</f>
        <v>2.2898252599302209</v>
      </c>
      <c r="I2552" s="356">
        <f t="shared" ref="I2552:I2553" si="6808">SQRT((E2552-$E$2497)^2+(F2552-$F$2497)^2)*100</f>
        <v>40.862036182298404</v>
      </c>
      <c r="J2552" s="356">
        <f t="shared" ref="J2552:J2553" si="6809">(G2552-G2551)*100</f>
        <v>-1.1999999999943611</v>
      </c>
      <c r="K2552" s="356">
        <f t="shared" ref="K2552:K2553" si="6810">(G2552-$G$2497)*100</f>
        <v>-82.200000000000273</v>
      </c>
      <c r="L2552" s="356">
        <f t="shared" ref="L2552:L2553" si="6811">H2552/(D2552-D2551)</f>
        <v>0.32711789427574584</v>
      </c>
      <c r="M2552" s="356">
        <f t="shared" ref="M2552:M2553" si="6812">ABS(J2552/(D2552-D2551))</f>
        <v>0.17142857142776588</v>
      </c>
      <c r="N2552" s="361" t="str">
        <f t="shared" si="6763"/>
        <v>ATENÇÃO</v>
      </c>
      <c r="O2552" s="361" t="str">
        <f t="shared" si="6764"/>
        <v>OK</v>
      </c>
      <c r="P2552" s="361" t="str">
        <f t="shared" si="6765"/>
        <v>COND. MIN.</v>
      </c>
      <c r="Q2552" s="361" t="str">
        <f t="shared" si="6773"/>
        <v>COND. MIN.</v>
      </c>
      <c r="R2552" s="625"/>
      <c r="S2552" s="625"/>
      <c r="T2552" s="625"/>
      <c r="U2552" s="625"/>
      <c r="V2552" s="356">
        <f t="shared" si="6774"/>
        <v>-5.1200000569224358</v>
      </c>
      <c r="W2552" s="356">
        <f t="shared" si="6775"/>
        <v>-40.540000004693866</v>
      </c>
      <c r="X2552" s="361" t="str">
        <f t="shared" si="6766"/>
        <v>SUL</v>
      </c>
      <c r="Y2552" s="361" t="str">
        <f t="shared" si="6767"/>
        <v>OESTE</v>
      </c>
      <c r="Z2552" s="361" t="str">
        <f t="shared" si="6768"/>
        <v>SUDOESTE</v>
      </c>
      <c r="AA2552" s="358">
        <f t="shared" si="6776"/>
        <v>0.99216837983357808</v>
      </c>
      <c r="AB2552" s="359">
        <f t="shared" si="6769"/>
        <v>82.824580741887374</v>
      </c>
      <c r="AC2552" s="360"/>
    </row>
    <row r="2553" spans="1:29" ht="17.25" customHeight="1" x14ac:dyDescent="0.25">
      <c r="A2553" s="345" t="str">
        <f t="shared" si="6757"/>
        <v>MS 602</v>
      </c>
      <c r="B2553" s="661">
        <f t="shared" si="6747"/>
        <v>57</v>
      </c>
      <c r="C2553" s="661" t="str">
        <f t="shared" si="6771"/>
        <v>MS 602-57</v>
      </c>
      <c r="D2553" s="346">
        <f t="shared" si="6772"/>
        <v>41691</v>
      </c>
      <c r="E2553" s="347">
        <v>7161716.3540000003</v>
      </c>
      <c r="F2553" s="348">
        <v>665809.63</v>
      </c>
      <c r="G2553" s="348">
        <v>898.67100000000005</v>
      </c>
      <c r="H2553" s="448">
        <f t="shared" si="6807"/>
        <v>0.72443081589099245</v>
      </c>
      <c r="I2553" s="356">
        <f t="shared" si="6808"/>
        <v>41.566683779121497</v>
      </c>
      <c r="J2553" s="356">
        <f t="shared" si="6809"/>
        <v>-1.5999999999962711</v>
      </c>
      <c r="K2553" s="356">
        <f t="shared" si="6810"/>
        <v>-83.799999999996544</v>
      </c>
      <c r="L2553" s="356">
        <f t="shared" si="6811"/>
        <v>0.10349011655585606</v>
      </c>
      <c r="M2553" s="356">
        <f t="shared" si="6812"/>
        <v>0.22857142857089588</v>
      </c>
      <c r="N2553" s="361" t="str">
        <f t="shared" si="6763"/>
        <v>OK</v>
      </c>
      <c r="O2553" s="361" t="str">
        <f t="shared" si="6764"/>
        <v>OK</v>
      </c>
      <c r="P2553" s="361" t="str">
        <f t="shared" si="6765"/>
        <v>COND. MIN.</v>
      </c>
      <c r="Q2553" s="361" t="str">
        <f t="shared" si="6773"/>
        <v>COND. MIN.</v>
      </c>
      <c r="R2553" s="625"/>
      <c r="S2553" s="625"/>
      <c r="T2553" s="625"/>
      <c r="U2553" s="625"/>
      <c r="V2553" s="356">
        <f t="shared" si="6774"/>
        <v>-5.0400000065565109</v>
      </c>
      <c r="W2553" s="356">
        <f t="shared" si="6775"/>
        <v>-41.260000003967434</v>
      </c>
      <c r="X2553" s="361" t="str">
        <f t="shared" si="6766"/>
        <v>SUL</v>
      </c>
      <c r="Y2553" s="361" t="str">
        <f t="shared" si="6767"/>
        <v>OESTE</v>
      </c>
      <c r="Z2553" s="361" t="str">
        <f t="shared" si="6768"/>
        <v>SUDOESTE</v>
      </c>
      <c r="AA2553" s="358">
        <f t="shared" si="6776"/>
        <v>0.99254269906182335</v>
      </c>
      <c r="AB2553" s="359">
        <f t="shared" si="6769"/>
        <v>82.998376987911001</v>
      </c>
      <c r="AC2553" s="360"/>
    </row>
    <row r="2554" spans="1:29" ht="17.25" customHeight="1" x14ac:dyDescent="0.25">
      <c r="A2554" s="345" t="str">
        <f t="shared" si="6757"/>
        <v>MS 602</v>
      </c>
      <c r="B2554" s="661">
        <f t="shared" si="6747"/>
        <v>58</v>
      </c>
      <c r="C2554" s="661" t="str">
        <f t="shared" si="6771"/>
        <v>MS 602-58</v>
      </c>
      <c r="D2554" s="346">
        <f t="shared" si="6772"/>
        <v>41698</v>
      </c>
      <c r="E2554" s="347">
        <v>7161716.3339</v>
      </c>
      <c r="F2554" s="348">
        <v>665809.65740000003</v>
      </c>
      <c r="G2554" s="348">
        <v>898.649</v>
      </c>
      <c r="H2554" s="448">
        <f t="shared" ref="H2554" si="6813">SQRT((E2554-E2553)^2+(F2554-F2553)^2)*100</f>
        <v>3.3981907153405619</v>
      </c>
      <c r="I2554" s="356">
        <f t="shared" ref="I2554" si="6814">SQRT((E2554-$E$2497)^2+(F2554-$F$2497)^2)*100</f>
        <v>39.159837853095155</v>
      </c>
      <c r="J2554" s="356">
        <f t="shared" ref="J2554" si="6815">(G2554-G2553)*100</f>
        <v>-2.2000000000048203</v>
      </c>
      <c r="K2554" s="356">
        <f t="shared" ref="K2554" si="6816">(G2554-$G$2497)*100</f>
        <v>-86.000000000001364</v>
      </c>
      <c r="L2554" s="356">
        <f t="shared" ref="L2554" si="6817">H2554/(D2554-D2553)</f>
        <v>0.48545581647722313</v>
      </c>
      <c r="M2554" s="356">
        <f t="shared" ref="M2554" si="6818">ABS(J2554/(D2554-D2553))</f>
        <v>0.3142857142864029</v>
      </c>
      <c r="N2554" s="361" t="str">
        <f t="shared" si="6763"/>
        <v>ATENÇÃO</v>
      </c>
      <c r="O2554" s="361" t="str">
        <f t="shared" si="6764"/>
        <v>ATENÇÃO</v>
      </c>
      <c r="P2554" s="361" t="str">
        <f t="shared" si="6765"/>
        <v>COND. MIN.</v>
      </c>
      <c r="Q2554" s="361" t="str">
        <f t="shared" si="6773"/>
        <v>COND. MIN.</v>
      </c>
      <c r="R2554" s="625"/>
      <c r="S2554" s="625"/>
      <c r="T2554" s="625"/>
      <c r="U2554" s="625"/>
      <c r="V2554" s="356">
        <f t="shared" si="6774"/>
        <v>-7.050000037997961</v>
      </c>
      <c r="W2554" s="356">
        <f t="shared" si="6775"/>
        <v>-38.520000001881272</v>
      </c>
      <c r="X2554" s="361" t="str">
        <f t="shared" si="6766"/>
        <v>SUL</v>
      </c>
      <c r="Y2554" s="361" t="str">
        <f t="shared" si="6767"/>
        <v>OESTE</v>
      </c>
      <c r="Z2554" s="361" t="str">
        <f t="shared" si="6768"/>
        <v>SUDOESTE</v>
      </c>
      <c r="AA2554" s="358">
        <f t="shared" si="6776"/>
        <v>0.98365679264555683</v>
      </c>
      <c r="AB2554" s="359">
        <f t="shared" si="6769"/>
        <v>79.627115639086526</v>
      </c>
      <c r="AC2554" s="360"/>
    </row>
    <row r="2555" spans="1:29" ht="17.25" customHeight="1" x14ac:dyDescent="0.25">
      <c r="A2555" s="345" t="str">
        <f t="shared" si="6757"/>
        <v>MS 602</v>
      </c>
      <c r="B2555" s="661">
        <f t="shared" si="6747"/>
        <v>59</v>
      </c>
      <c r="C2555" s="661" t="str">
        <f t="shared" si="6771"/>
        <v>MS 602-59</v>
      </c>
      <c r="D2555" s="346">
        <f t="shared" si="6772"/>
        <v>41705</v>
      </c>
      <c r="E2555" s="347">
        <v>7161716.3378999997</v>
      </c>
      <c r="F2555" s="348">
        <v>665809.62009999994</v>
      </c>
      <c r="G2555" s="348">
        <v>898.65200000000004</v>
      </c>
      <c r="H2555" s="448">
        <f t="shared" ref="H2555:H2568" si="6819">SQRT((E2555-E2554)^2+(F2555-F2554)^2)*100</f>
        <v>3.7513864157583567</v>
      </c>
      <c r="I2555" s="356">
        <f t="shared" ref="I2555:I2568" si="6820">SQRT((E2555-$E$2497)^2+(F2555-$F$2497)^2)*100</f>
        <v>42.770141474370647</v>
      </c>
      <c r="J2555" s="356">
        <f t="shared" ref="J2555:J2568" si="6821">(G2555-G2554)*100</f>
        <v>0.30000000000427463</v>
      </c>
      <c r="K2555" s="356">
        <f t="shared" ref="K2555:K2568" si="6822">(G2555-$G$2497)*100</f>
        <v>-85.69999999999709</v>
      </c>
      <c r="L2555" s="356">
        <f t="shared" ref="L2555:L2568" si="6823">H2555/(D2555-D2554)</f>
        <v>0.53591234510833663</v>
      </c>
      <c r="M2555" s="356">
        <f t="shared" ref="M2555:M2568" si="6824">ABS(J2555/(D2555-D2554))</f>
        <v>4.2857142857753515E-2</v>
      </c>
      <c r="N2555" s="361" t="str">
        <f t="shared" si="6763"/>
        <v>ATENÇÃO</v>
      </c>
      <c r="O2555" s="361" t="str">
        <f t="shared" si="6764"/>
        <v>OK</v>
      </c>
      <c r="P2555" s="361" t="str">
        <f t="shared" si="6765"/>
        <v>COND. MIN.</v>
      </c>
      <c r="Q2555" s="361" t="str">
        <f t="shared" si="6773"/>
        <v>COND. MIN.</v>
      </c>
      <c r="R2555" s="625"/>
      <c r="S2555" s="625"/>
      <c r="T2555" s="625"/>
      <c r="U2555" s="625"/>
      <c r="V2555" s="356">
        <f t="shared" si="6774"/>
        <v>-6.6500000655651093</v>
      </c>
      <c r="W2555" s="356">
        <f t="shared" si="6775"/>
        <v>-42.250000010244548</v>
      </c>
      <c r="X2555" s="361" t="str">
        <f t="shared" si="6766"/>
        <v>SUL</v>
      </c>
      <c r="Y2555" s="361" t="str">
        <f t="shared" si="6767"/>
        <v>OESTE</v>
      </c>
      <c r="Z2555" s="361" t="str">
        <f t="shared" si="6768"/>
        <v>SUDOESTE</v>
      </c>
      <c r="AA2555" s="358">
        <f t="shared" si="6776"/>
        <v>0.98784194528875369</v>
      </c>
      <c r="AB2555" s="359">
        <f t="shared" si="6769"/>
        <v>81.056434835583005</v>
      </c>
      <c r="AC2555" s="360"/>
    </row>
    <row r="2556" spans="1:29" ht="17.25" customHeight="1" x14ac:dyDescent="0.25">
      <c r="A2556" s="345" t="str">
        <f t="shared" si="6757"/>
        <v>MS 602</v>
      </c>
      <c r="B2556" s="661">
        <f t="shared" si="6747"/>
        <v>60</v>
      </c>
      <c r="C2556" s="661" t="str">
        <f t="shared" si="6771"/>
        <v>MS 602-60</v>
      </c>
      <c r="D2556" s="346">
        <f t="shared" si="6772"/>
        <v>41712</v>
      </c>
      <c r="E2556" s="347">
        <v>7161716.3381000003</v>
      </c>
      <c r="F2556" s="348">
        <v>665809.61979999999</v>
      </c>
      <c r="G2556" s="348">
        <v>898.63</v>
      </c>
      <c r="H2556" s="448">
        <f t="shared" si="6819"/>
        <v>3.6055541911852652E-2</v>
      </c>
      <c r="I2556" s="356">
        <f t="shared" si="6820"/>
        <v>42.796673942954143</v>
      </c>
      <c r="J2556" s="356">
        <f t="shared" si="6821"/>
        <v>-2.2000000000048203</v>
      </c>
      <c r="K2556" s="356">
        <f t="shared" si="6822"/>
        <v>-87.90000000000191</v>
      </c>
      <c r="L2556" s="356">
        <f t="shared" si="6823"/>
        <v>5.1507917016932357E-3</v>
      </c>
      <c r="M2556" s="356">
        <f t="shared" si="6824"/>
        <v>0.3142857142864029</v>
      </c>
      <c r="N2556" s="361" t="str">
        <f t="shared" si="6763"/>
        <v>OK</v>
      </c>
      <c r="O2556" s="361" t="str">
        <f t="shared" si="6764"/>
        <v>ATENÇÃO</v>
      </c>
      <c r="P2556" s="361" t="str">
        <f t="shared" si="6765"/>
        <v>COND. MIN.</v>
      </c>
      <c r="Q2556" s="361" t="str">
        <f t="shared" si="6773"/>
        <v>COND. MIN.</v>
      </c>
      <c r="R2556" s="625"/>
      <c r="S2556" s="625"/>
      <c r="T2556" s="625"/>
      <c r="U2556" s="625"/>
      <c r="V2556" s="356">
        <f t="shared" si="6774"/>
        <v>-6.6300000064074993</v>
      </c>
      <c r="W2556" s="356">
        <f t="shared" si="6775"/>
        <v>-42.280000005848706</v>
      </c>
      <c r="X2556" s="361" t="str">
        <f t="shared" si="6766"/>
        <v>SUL</v>
      </c>
      <c r="Y2556" s="361" t="str">
        <f t="shared" si="6767"/>
        <v>OESTE</v>
      </c>
      <c r="Z2556" s="361" t="str">
        <f t="shared" si="6768"/>
        <v>SUDOESTE</v>
      </c>
      <c r="AA2556" s="358">
        <f t="shared" si="6776"/>
        <v>0.9878504672897197</v>
      </c>
      <c r="AB2556" s="359">
        <f t="shared" si="6769"/>
        <v>81.059576189707713</v>
      </c>
      <c r="AC2556" s="360"/>
    </row>
    <row r="2557" spans="1:29" ht="17.25" customHeight="1" x14ac:dyDescent="0.25">
      <c r="A2557" s="345" t="str">
        <f t="shared" si="6757"/>
        <v>MS 602</v>
      </c>
      <c r="B2557" s="661">
        <f t="shared" si="6747"/>
        <v>61</v>
      </c>
      <c r="C2557" s="661" t="str">
        <f t="shared" si="6771"/>
        <v>MS 602-61</v>
      </c>
      <c r="D2557" s="346">
        <f t="shared" si="6772"/>
        <v>41719</v>
      </c>
      <c r="E2557" s="347">
        <v>7161716.3364000004</v>
      </c>
      <c r="F2557" s="348">
        <v>665809.61129999999</v>
      </c>
      <c r="G2557" s="348">
        <v>898.62099999999998</v>
      </c>
      <c r="H2557" s="448">
        <f t="shared" si="6819"/>
        <v>0.8668333151043931</v>
      </c>
      <c r="I2557" s="356">
        <f t="shared" si="6820"/>
        <v>43.662763316490214</v>
      </c>
      <c r="J2557" s="356">
        <f t="shared" si="6821"/>
        <v>-0.90000000000145519</v>
      </c>
      <c r="K2557" s="356">
        <f t="shared" si="6822"/>
        <v>-88.800000000003365</v>
      </c>
      <c r="L2557" s="356">
        <f t="shared" si="6823"/>
        <v>0.12383333072919901</v>
      </c>
      <c r="M2557" s="356">
        <f t="shared" si="6824"/>
        <v>0.12857142857163645</v>
      </c>
      <c r="N2557" s="361" t="str">
        <f t="shared" si="6763"/>
        <v>OK</v>
      </c>
      <c r="O2557" s="361" t="str">
        <f t="shared" si="6764"/>
        <v>OK</v>
      </c>
      <c r="P2557" s="361" t="str">
        <f t="shared" si="6765"/>
        <v>COND. MIN.</v>
      </c>
      <c r="Q2557" s="361" t="str">
        <f t="shared" si="6773"/>
        <v>COND. MIN.</v>
      </c>
      <c r="R2557" s="625"/>
      <c r="S2557" s="625"/>
      <c r="T2557" s="625"/>
      <c r="U2557" s="625"/>
      <c r="V2557" s="356">
        <f t="shared" si="6774"/>
        <v>-6.7999999970197678</v>
      </c>
      <c r="W2557" s="356">
        <f t="shared" si="6775"/>
        <v>-43.130000005476177</v>
      </c>
      <c r="X2557" s="361" t="str">
        <f t="shared" si="6766"/>
        <v>SUL</v>
      </c>
      <c r="Y2557" s="361" t="str">
        <f t="shared" si="6767"/>
        <v>OESTE</v>
      </c>
      <c r="Z2557" s="361" t="str">
        <f t="shared" si="6768"/>
        <v>SUDOESTE</v>
      </c>
      <c r="AA2557" s="358">
        <f t="shared" si="6776"/>
        <v>0.98786074209803032</v>
      </c>
      <c r="AB2557" s="359">
        <f t="shared" si="6769"/>
        <v>81.063365114679385</v>
      </c>
      <c r="AC2557" s="360"/>
    </row>
    <row r="2558" spans="1:29" ht="17.25" customHeight="1" x14ac:dyDescent="0.25">
      <c r="A2558" s="345" t="str">
        <f t="shared" si="6757"/>
        <v>MS 602</v>
      </c>
      <c r="B2558" s="661">
        <f t="shared" si="6747"/>
        <v>62</v>
      </c>
      <c r="C2558" s="661" t="str">
        <f t="shared" si="6771"/>
        <v>MS 602-62</v>
      </c>
      <c r="D2558" s="346">
        <f t="shared" si="6772"/>
        <v>41726</v>
      </c>
      <c r="E2558" s="347">
        <v>7161716.3077999996</v>
      </c>
      <c r="F2558" s="348">
        <v>665809.63710000005</v>
      </c>
      <c r="G2558" s="348">
        <v>898.61400000000003</v>
      </c>
      <c r="H2558" s="448">
        <f t="shared" si="6819"/>
        <v>3.8517529094807603</v>
      </c>
      <c r="I2558" s="356">
        <f t="shared" si="6820"/>
        <v>41.684746627387099</v>
      </c>
      <c r="J2558" s="356">
        <f t="shared" si="6821"/>
        <v>-0.69999999999481588</v>
      </c>
      <c r="K2558" s="356">
        <f t="shared" si="6822"/>
        <v>-89.499999999998181</v>
      </c>
      <c r="L2558" s="356">
        <f t="shared" si="6823"/>
        <v>0.55025041564010857</v>
      </c>
      <c r="M2558" s="356">
        <f t="shared" si="6824"/>
        <v>9.9999999999259417E-2</v>
      </c>
      <c r="N2558" s="361" t="str">
        <f t="shared" si="6763"/>
        <v>ATENÇÃO</v>
      </c>
      <c r="O2558" s="361" t="str">
        <f t="shared" si="6764"/>
        <v>OK</v>
      </c>
      <c r="P2558" s="361" t="str">
        <f t="shared" si="6765"/>
        <v>COND. MIN.</v>
      </c>
      <c r="Q2558" s="361" t="str">
        <f t="shared" si="6773"/>
        <v>COND. MIN.</v>
      </c>
      <c r="R2558" s="625"/>
      <c r="S2558" s="625"/>
      <c r="T2558" s="625"/>
      <c r="U2558" s="625"/>
      <c r="V2558" s="356">
        <f t="shared" si="6774"/>
        <v>-9.6600000746548176</v>
      </c>
      <c r="W2558" s="356">
        <f t="shared" si="6775"/>
        <v>-40.549999999348074</v>
      </c>
      <c r="X2558" s="361" t="str">
        <f t="shared" si="6766"/>
        <v>SUL</v>
      </c>
      <c r="Y2558" s="361" t="str">
        <f t="shared" si="6767"/>
        <v>OESTE</v>
      </c>
      <c r="Z2558" s="361" t="str">
        <f t="shared" si="6768"/>
        <v>SUDOESTE</v>
      </c>
      <c r="AA2558" s="358">
        <f t="shared" si="6776"/>
        <v>0.97288867562380033</v>
      </c>
      <c r="AB2558" s="359">
        <f t="shared" si="6769"/>
        <v>76.627915814618831</v>
      </c>
      <c r="AC2558" s="360"/>
    </row>
    <row r="2559" spans="1:29" ht="17.25" customHeight="1" x14ac:dyDescent="0.25">
      <c r="A2559" s="345" t="str">
        <f>A2558</f>
        <v>MS 602</v>
      </c>
      <c r="B2559" s="661">
        <f t="shared" si="6747"/>
        <v>63</v>
      </c>
      <c r="C2559" s="661" t="str">
        <f t="shared" si="6771"/>
        <v>MS 602-63</v>
      </c>
      <c r="D2559" s="346">
        <f t="shared" si="6772"/>
        <v>41733</v>
      </c>
      <c r="E2559" s="347">
        <v>7161716.3393000001</v>
      </c>
      <c r="F2559" s="348">
        <v>665809.60900000005</v>
      </c>
      <c r="G2559" s="348">
        <v>898.58199999999999</v>
      </c>
      <c r="H2559" s="448">
        <f t="shared" si="6819"/>
        <v>4.2212083953389348</v>
      </c>
      <c r="I2559" s="356">
        <f t="shared" si="6820"/>
        <v>43.845977012951707</v>
      </c>
      <c r="J2559" s="356">
        <f t="shared" si="6821"/>
        <v>-3.2000000000039108</v>
      </c>
      <c r="K2559" s="356">
        <f t="shared" si="6822"/>
        <v>-92.700000000002092</v>
      </c>
      <c r="L2559" s="356">
        <f t="shared" si="6823"/>
        <v>0.60302977076270492</v>
      </c>
      <c r="M2559" s="356">
        <f t="shared" si="6824"/>
        <v>0.45714285714341585</v>
      </c>
      <c r="N2559" s="361" t="str">
        <f t="shared" si="6763"/>
        <v>ATENÇÃO</v>
      </c>
      <c r="O2559" s="361" t="str">
        <f t="shared" si="6764"/>
        <v>ATENÇÃO</v>
      </c>
      <c r="P2559" s="361" t="str">
        <f t="shared" si="6765"/>
        <v>COND. MIN.</v>
      </c>
      <c r="Q2559" s="361" t="str">
        <f t="shared" si="6773"/>
        <v>COND. MIN.</v>
      </c>
      <c r="R2559" s="625"/>
      <c r="S2559" s="625"/>
      <c r="T2559" s="625"/>
      <c r="U2559" s="625"/>
      <c r="V2559" s="356">
        <f t="shared" si="6774"/>
        <v>-6.5100000239908695</v>
      </c>
      <c r="W2559" s="356">
        <f t="shared" si="6775"/>
        <v>-43.359999998938292</v>
      </c>
      <c r="X2559" s="361" t="str">
        <f t="shared" si="6766"/>
        <v>SUL</v>
      </c>
      <c r="Y2559" s="361" t="str">
        <f t="shared" si="6767"/>
        <v>OESTE</v>
      </c>
      <c r="Z2559" s="361" t="str">
        <f t="shared" si="6768"/>
        <v>SUDOESTE</v>
      </c>
      <c r="AA2559" s="358">
        <f t="shared" si="6776"/>
        <v>0.98882554161915615</v>
      </c>
      <c r="AB2559" s="359">
        <f t="shared" si="6769"/>
        <v>81.426540125500182</v>
      </c>
      <c r="AC2559" s="360"/>
    </row>
    <row r="2560" spans="1:29" ht="17.25" customHeight="1" x14ac:dyDescent="0.25">
      <c r="A2560" s="345" t="str">
        <f t="shared" si="6757"/>
        <v>MS 602</v>
      </c>
      <c r="B2560" s="661">
        <f t="shared" si="6747"/>
        <v>64</v>
      </c>
      <c r="C2560" s="661" t="str">
        <f t="shared" si="6771"/>
        <v>MS 602-64</v>
      </c>
      <c r="D2560" s="346">
        <f t="shared" ref="D2560:D2579" si="6825">D2372</f>
        <v>41740</v>
      </c>
      <c r="E2560" s="347">
        <v>7161716.3320000004</v>
      </c>
      <c r="F2560" s="348">
        <v>665809.58909999998</v>
      </c>
      <c r="G2560" s="348">
        <v>898.577</v>
      </c>
      <c r="H2560" s="448">
        <f t="shared" si="6819"/>
        <v>2.1196697822611092</v>
      </c>
      <c r="I2560" s="356">
        <f t="shared" si="6820"/>
        <v>45.924286608284199</v>
      </c>
      <c r="J2560" s="356">
        <f t="shared" si="6821"/>
        <v>-0.49999999999954525</v>
      </c>
      <c r="K2560" s="356">
        <f t="shared" si="6822"/>
        <v>-93.200000000001637</v>
      </c>
      <c r="L2560" s="356">
        <f t="shared" si="6823"/>
        <v>0.30280996889444417</v>
      </c>
      <c r="M2560" s="356">
        <f t="shared" si="6824"/>
        <v>7.1428571428506463E-2</v>
      </c>
      <c r="N2560" s="361" t="str">
        <f t="shared" si="6763"/>
        <v>ATENÇÃO</v>
      </c>
      <c r="O2560" s="361" t="str">
        <f t="shared" si="6764"/>
        <v>OK</v>
      </c>
      <c r="P2560" s="361" t="str">
        <f t="shared" si="6765"/>
        <v>COND. MIN.</v>
      </c>
      <c r="Q2560" s="361" t="str">
        <f t="shared" si="6773"/>
        <v>COND. MIN.</v>
      </c>
      <c r="R2560" s="625"/>
      <c r="S2560" s="625"/>
      <c r="T2560" s="625"/>
      <c r="U2560" s="625"/>
      <c r="V2560" s="356">
        <f t="shared" si="6774"/>
        <v>-7.239999994635582</v>
      </c>
      <c r="W2560" s="356">
        <f t="shared" si="6775"/>
        <v>-45.350000006146729</v>
      </c>
      <c r="X2560" s="361" t="str">
        <f t="shared" si="6766"/>
        <v>SUL</v>
      </c>
      <c r="Y2560" s="361" t="str">
        <f t="shared" si="6767"/>
        <v>OESTE</v>
      </c>
      <c r="Z2560" s="361" t="str">
        <f t="shared" si="6768"/>
        <v>SUDOESTE</v>
      </c>
      <c r="AA2560" s="358">
        <f t="shared" si="6776"/>
        <v>0.98758710801393723</v>
      </c>
      <c r="AB2560" s="359">
        <f t="shared" si="6769"/>
        <v>80.962997929907331</v>
      </c>
      <c r="AC2560" s="360"/>
    </row>
    <row r="2561" spans="1:29" ht="17.25" customHeight="1" x14ac:dyDescent="0.25">
      <c r="A2561" s="345" t="str">
        <f t="shared" si="6757"/>
        <v>MS 602</v>
      </c>
      <c r="B2561" s="661">
        <f t="shared" ref="B2561:B2624" si="6826">IF(A2560=A2561,B2560+1,1)</f>
        <v>65</v>
      </c>
      <c r="C2561" s="661" t="str">
        <f t="shared" si="6771"/>
        <v>MS 602-65</v>
      </c>
      <c r="D2561" s="346">
        <f t="shared" si="6825"/>
        <v>41746</v>
      </c>
      <c r="E2561" s="347">
        <v>7161716.3125999998</v>
      </c>
      <c r="F2561" s="348">
        <v>665809.58900000004</v>
      </c>
      <c r="G2561" s="348">
        <v>898.57299999999998</v>
      </c>
      <c r="H2561" s="448">
        <f t="shared" si="6819"/>
        <v>1.9400258302168218</v>
      </c>
      <c r="I2561" s="356">
        <f t="shared" si="6820"/>
        <v>46.27960675097335</v>
      </c>
      <c r="J2561" s="356">
        <f t="shared" si="6821"/>
        <v>-0.40000000000190994</v>
      </c>
      <c r="K2561" s="356">
        <f t="shared" si="6822"/>
        <v>-93.600000000003547</v>
      </c>
      <c r="L2561" s="356">
        <f t="shared" si="6823"/>
        <v>0.32333763836947033</v>
      </c>
      <c r="M2561" s="356">
        <f t="shared" si="6824"/>
        <v>6.6666666666984994E-2</v>
      </c>
      <c r="N2561" s="361" t="str">
        <f t="shared" si="6763"/>
        <v>ATENÇÃO</v>
      </c>
      <c r="O2561" s="361" t="str">
        <f t="shared" si="6764"/>
        <v>OK</v>
      </c>
      <c r="P2561" s="361" t="str">
        <f t="shared" si="6765"/>
        <v>COND. MIN.</v>
      </c>
      <c r="Q2561" s="361" t="str">
        <f t="shared" si="6773"/>
        <v>COND. MIN.</v>
      </c>
      <c r="R2561" s="625"/>
      <c r="S2561" s="625"/>
      <c r="T2561" s="625"/>
      <c r="U2561" s="625"/>
      <c r="V2561" s="356">
        <f t="shared" si="6774"/>
        <v>-9.180000051856041</v>
      </c>
      <c r="W2561" s="356">
        <f t="shared" si="6775"/>
        <v>-45.360000000800937</v>
      </c>
      <c r="X2561" s="361" t="str">
        <f t="shared" si="6766"/>
        <v>SUL</v>
      </c>
      <c r="Y2561" s="361" t="str">
        <f t="shared" si="6767"/>
        <v>OESTE</v>
      </c>
      <c r="Z2561" s="361" t="str">
        <f t="shared" si="6768"/>
        <v>SUDOESTE</v>
      </c>
      <c r="AA2561" s="358">
        <f t="shared" si="6776"/>
        <v>0.98012100259291268</v>
      </c>
      <c r="AB2561" s="359">
        <f t="shared" si="6769"/>
        <v>78.55655069146755</v>
      </c>
      <c r="AC2561" s="360"/>
    </row>
    <row r="2562" spans="1:29" ht="17.25" customHeight="1" x14ac:dyDescent="0.25">
      <c r="A2562" s="345" t="str">
        <f t="shared" si="6757"/>
        <v>MS 602</v>
      </c>
      <c r="B2562" s="661">
        <f t="shared" si="6826"/>
        <v>66</v>
      </c>
      <c r="C2562" s="661" t="str">
        <f t="shared" si="6771"/>
        <v>MS 602-66</v>
      </c>
      <c r="D2562" s="346">
        <f t="shared" si="6825"/>
        <v>41754</v>
      </c>
      <c r="E2562" s="347">
        <v>7161716.3222000003</v>
      </c>
      <c r="F2562" s="348">
        <v>665809.58660000004</v>
      </c>
      <c r="G2562" s="348">
        <v>898.55600000000004</v>
      </c>
      <c r="H2562" s="448">
        <f t="shared" si="6819"/>
        <v>0.98954539432563449</v>
      </c>
      <c r="I2562" s="356">
        <f t="shared" si="6820"/>
        <v>46.334958726148137</v>
      </c>
      <c r="J2562" s="356">
        <f t="shared" si="6821"/>
        <v>-1.6999999999939064</v>
      </c>
      <c r="K2562" s="356">
        <f t="shared" si="6822"/>
        <v>-95.299999999997453</v>
      </c>
      <c r="L2562" s="356">
        <f t="shared" si="6823"/>
        <v>0.12369317429070431</v>
      </c>
      <c r="M2562" s="356">
        <f t="shared" si="6824"/>
        <v>0.2124999999992383</v>
      </c>
      <c r="N2562" s="361" t="str">
        <f t="shared" si="6763"/>
        <v>OK</v>
      </c>
      <c r="O2562" s="361" t="str">
        <f t="shared" si="6764"/>
        <v>OK</v>
      </c>
      <c r="P2562" s="361" t="str">
        <f t="shared" si="6765"/>
        <v>COND. MIN.</v>
      </c>
      <c r="Q2562" s="361" t="str">
        <f t="shared" ref="Q2562:Q2593" si="6827">IF(M2562&lt;=2,"COND. MIN.",IF(AND(2&lt;M2562, M2562&lt;=4),"ATENÇÃO",IF(AND(4&lt;M2562, M2562&lt;=10),"ALERTA","INTERVENÇÃO")))</f>
        <v>COND. MIN.</v>
      </c>
      <c r="R2562" s="625"/>
      <c r="S2562" s="625"/>
      <c r="T2562" s="625"/>
      <c r="U2562" s="625"/>
      <c r="V2562" s="356">
        <f t="shared" ref="V2562:V2593" si="6828">(E2562-$E$2497)*100</f>
        <v>-8.2200000062584877</v>
      </c>
      <c r="W2562" s="356">
        <f t="shared" ref="W2562:W2593" si="6829">(F2562-$F$2497)*100</f>
        <v>-45.600000000558794</v>
      </c>
      <c r="X2562" s="361" t="str">
        <f t="shared" si="6766"/>
        <v>SUL</v>
      </c>
      <c r="Y2562" s="361" t="str">
        <f t="shared" si="6767"/>
        <v>OESTE</v>
      </c>
      <c r="Z2562" s="361" t="str">
        <f t="shared" si="6768"/>
        <v>SUDOESTE</v>
      </c>
      <c r="AA2562" s="358">
        <f t="shared" ref="AA2562:AA2593" si="6830">ABS(ROUND(W2562,2)/ROUND(I2562,2))</f>
        <v>0.98424347075329166</v>
      </c>
      <c r="AB2562" s="359">
        <f t="shared" si="6769"/>
        <v>79.81549765591248</v>
      </c>
      <c r="AC2562" s="360"/>
    </row>
    <row r="2563" spans="1:29" ht="17.25" customHeight="1" x14ac:dyDescent="0.25">
      <c r="A2563" s="345" t="str">
        <f t="shared" ref="A2563:A2626" si="6831">A2562</f>
        <v>MS 602</v>
      </c>
      <c r="B2563" s="661">
        <f t="shared" si="6826"/>
        <v>67</v>
      </c>
      <c r="C2563" s="661" t="str">
        <f t="shared" si="6771"/>
        <v>MS 602-67</v>
      </c>
      <c r="D2563" s="346">
        <f t="shared" si="6825"/>
        <v>41761</v>
      </c>
      <c r="E2563" s="347">
        <v>7161716.3486000001</v>
      </c>
      <c r="F2563" s="348">
        <v>665809.57039999997</v>
      </c>
      <c r="G2563" s="348">
        <v>898.53700000000003</v>
      </c>
      <c r="H2563" s="448">
        <f t="shared" si="6819"/>
        <v>3.0974182713127769</v>
      </c>
      <c r="I2563" s="356">
        <f t="shared" si="6820"/>
        <v>47.54855203844248</v>
      </c>
      <c r="J2563" s="356">
        <f t="shared" si="6821"/>
        <v>-1.9000000000005457</v>
      </c>
      <c r="K2563" s="356">
        <f t="shared" si="6822"/>
        <v>-97.199999999997999</v>
      </c>
      <c r="L2563" s="356">
        <f t="shared" si="6823"/>
        <v>0.44248832447325387</v>
      </c>
      <c r="M2563" s="356">
        <f t="shared" si="6824"/>
        <v>0.2714285714286494</v>
      </c>
      <c r="N2563" s="361" t="str">
        <f t="shared" ref="N2563:N2616" si="6832">IF(L2563&lt;=0.25,"OK",IF(AND(0.25&lt;L2563,L2563&lt;=1),"ATENÇÃO",IF(AND(1&lt;L2563,L2563&lt;=4),"ALERTA",IF(AND(4&lt;L2563,L2563&lt;=14),"INTERVENÇÃO","PARALISAÇÃO"))))</f>
        <v>ATENÇÃO</v>
      </c>
      <c r="O2563" s="361" t="str">
        <f t="shared" ref="O2563:O2616" si="6833">IF(M2563&lt;=0.25,"OK",IF(AND(0.25&lt;M2563,M2563&lt;=1),"ATENÇÃO",IF(AND(1&lt;M2563,M2563&lt;=4),"ALERTA",IF(AND(4&lt;M2563,M2563&lt;=14),"INTERVENÇÃO","PARALISAÇÃO"))))</f>
        <v>ATENÇÃO</v>
      </c>
      <c r="P2563" s="361" t="str">
        <f t="shared" ref="P2563:P2616" si="6834">IF(L2563&lt;=1,"COND. MIN.",IF(AND(1&lt;L2563, L2563&lt;=2),"ATENÇÃO",IF(AND(2&lt;L2563,L2563&lt;=5),"ALERTA","INTERVENÇÃO")))</f>
        <v>COND. MIN.</v>
      </c>
      <c r="Q2563" s="361" t="str">
        <f t="shared" si="6827"/>
        <v>COND. MIN.</v>
      </c>
      <c r="R2563" s="625"/>
      <c r="S2563" s="625"/>
      <c r="T2563" s="625"/>
      <c r="U2563" s="625"/>
      <c r="V2563" s="356">
        <f t="shared" si="6828"/>
        <v>-5.5800000205636024</v>
      </c>
      <c r="W2563" s="356">
        <f t="shared" si="6829"/>
        <v>-47.220000007655472</v>
      </c>
      <c r="X2563" s="361" t="str">
        <f t="shared" ref="X2563:X2583" si="6835">IF(V2563&gt;0,"NORTE","SUL")</f>
        <v>SUL</v>
      </c>
      <c r="Y2563" s="361" t="str">
        <f t="shared" ref="Y2563:Y2583" si="6836">IF(W2563&gt;0,"LESTE","OESTE")</f>
        <v>OESTE</v>
      </c>
      <c r="Z2563" s="361" t="str">
        <f t="shared" ref="Z2563:Z2583" si="6837">IF(AND(X2563="SUL", Y2563="LESTE"),"SUDESTE", IF(AND(X2563="SUL", Y2563="OESTE"), "SUDOESTE", IF(AND(X2563="NORTE", Y2563="LESTE"), "NORDESTE", "NOROESTE")))</f>
        <v>SUDOESTE</v>
      </c>
      <c r="AA2563" s="358">
        <f t="shared" si="6830"/>
        <v>0.99305993690851735</v>
      </c>
      <c r="AB2563" s="359">
        <f t="shared" ref="AB2563:AB2583" si="6838">DEGREES(ASIN(AA2563))</f>
        <v>83.245848016751339</v>
      </c>
      <c r="AC2563" s="360"/>
    </row>
    <row r="2564" spans="1:29" ht="17.25" customHeight="1" x14ac:dyDescent="0.25">
      <c r="A2564" s="345" t="str">
        <f t="shared" si="6831"/>
        <v>MS 602</v>
      </c>
      <c r="B2564" s="661">
        <f t="shared" si="6826"/>
        <v>68</v>
      </c>
      <c r="C2564" s="661" t="str">
        <f t="shared" si="6771"/>
        <v>MS 602-68</v>
      </c>
      <c r="D2564" s="346">
        <f t="shared" si="6825"/>
        <v>41768</v>
      </c>
      <c r="E2564" s="347">
        <v>7161716.3125</v>
      </c>
      <c r="F2564" s="348">
        <v>665809.57779999997</v>
      </c>
      <c r="G2564" s="348">
        <v>898.52599999999995</v>
      </c>
      <c r="H2564" s="448">
        <f t="shared" si="6819"/>
        <v>3.6850644639698955</v>
      </c>
      <c r="I2564" s="356">
        <f t="shared" si="6820"/>
        <v>47.379811115408231</v>
      </c>
      <c r="J2564" s="356">
        <f t="shared" si="6821"/>
        <v>-1.1000000000080945</v>
      </c>
      <c r="K2564" s="356">
        <f t="shared" si="6822"/>
        <v>-98.300000000006094</v>
      </c>
      <c r="L2564" s="356">
        <f t="shared" si="6823"/>
        <v>0.52643778056712798</v>
      </c>
      <c r="M2564" s="356">
        <f t="shared" si="6824"/>
        <v>0.15714285714401349</v>
      </c>
      <c r="N2564" s="361" t="str">
        <f t="shared" si="6832"/>
        <v>ATENÇÃO</v>
      </c>
      <c r="O2564" s="361" t="str">
        <f t="shared" si="6833"/>
        <v>OK</v>
      </c>
      <c r="P2564" s="361" t="str">
        <f t="shared" si="6834"/>
        <v>COND. MIN.</v>
      </c>
      <c r="Q2564" s="361" t="str">
        <f t="shared" si="6827"/>
        <v>COND. MIN.</v>
      </c>
      <c r="R2564" s="625"/>
      <c r="S2564" s="625"/>
      <c r="T2564" s="625"/>
      <c r="U2564" s="625"/>
      <c r="V2564" s="356">
        <f t="shared" si="6828"/>
        <v>-9.1900000348687172</v>
      </c>
      <c r="W2564" s="356">
        <f t="shared" si="6829"/>
        <v>-46.480000007431954</v>
      </c>
      <c r="X2564" s="361" t="str">
        <f t="shared" si="6835"/>
        <v>SUL</v>
      </c>
      <c r="Y2564" s="361" t="str">
        <f t="shared" si="6836"/>
        <v>OESTE</v>
      </c>
      <c r="Z2564" s="361" t="str">
        <f t="shared" si="6837"/>
        <v>SUDOESTE</v>
      </c>
      <c r="AA2564" s="358">
        <f t="shared" si="6830"/>
        <v>0.98100464330941317</v>
      </c>
      <c r="AB2564" s="359">
        <f t="shared" si="6838"/>
        <v>78.814607498057271</v>
      </c>
      <c r="AC2564" s="360"/>
    </row>
    <row r="2565" spans="1:29" ht="17.25" customHeight="1" x14ac:dyDescent="0.25">
      <c r="A2565" s="345" t="str">
        <f t="shared" si="6831"/>
        <v>MS 602</v>
      </c>
      <c r="B2565" s="661">
        <f t="shared" si="6826"/>
        <v>69</v>
      </c>
      <c r="C2565" s="661" t="str">
        <f t="shared" si="6771"/>
        <v>MS 602-69</v>
      </c>
      <c r="D2565" s="346">
        <f t="shared" si="6825"/>
        <v>41775</v>
      </c>
      <c r="E2565" s="347">
        <v>7161716.3279999997</v>
      </c>
      <c r="F2565" s="348">
        <v>665809.59649999999</v>
      </c>
      <c r="G2565" s="348">
        <v>898.52099999999996</v>
      </c>
      <c r="H2565" s="448">
        <f t="shared" si="6819"/>
        <v>2.4288680341083948</v>
      </c>
      <c r="I2565" s="356">
        <f t="shared" si="6820"/>
        <v>45.259492942899122</v>
      </c>
      <c r="J2565" s="356">
        <f t="shared" si="6821"/>
        <v>-0.49999999999954525</v>
      </c>
      <c r="K2565" s="356">
        <f t="shared" si="6822"/>
        <v>-98.800000000005639</v>
      </c>
      <c r="L2565" s="356">
        <f t="shared" si="6823"/>
        <v>0.34698114772977068</v>
      </c>
      <c r="M2565" s="356">
        <f t="shared" si="6824"/>
        <v>7.1428571428506463E-2</v>
      </c>
      <c r="N2565" s="361" t="str">
        <f t="shared" si="6832"/>
        <v>ATENÇÃO</v>
      </c>
      <c r="O2565" s="361" t="str">
        <f t="shared" si="6833"/>
        <v>OK</v>
      </c>
      <c r="P2565" s="361" t="str">
        <f t="shared" si="6834"/>
        <v>COND. MIN.</v>
      </c>
      <c r="Q2565" s="361" t="str">
        <f t="shared" si="6827"/>
        <v>COND. MIN.</v>
      </c>
      <c r="R2565" s="625"/>
      <c r="S2565" s="625"/>
      <c r="T2565" s="625"/>
      <c r="U2565" s="625"/>
      <c r="V2565" s="356">
        <f t="shared" si="6828"/>
        <v>-7.6400000602006912</v>
      </c>
      <c r="W2565" s="356">
        <f t="shared" si="6829"/>
        <v>-44.610000005923212</v>
      </c>
      <c r="X2565" s="361" t="str">
        <f t="shared" si="6835"/>
        <v>SUL</v>
      </c>
      <c r="Y2565" s="361" t="str">
        <f t="shared" si="6836"/>
        <v>OESTE</v>
      </c>
      <c r="Z2565" s="361" t="str">
        <f t="shared" si="6837"/>
        <v>SUDOESTE</v>
      </c>
      <c r="AA2565" s="358">
        <f t="shared" si="6830"/>
        <v>0.98563853292090153</v>
      </c>
      <c r="AB2565" s="359">
        <f t="shared" si="6838"/>
        <v>80.277942921275411</v>
      </c>
      <c r="AC2565" s="360"/>
    </row>
    <row r="2566" spans="1:29" ht="17.25" customHeight="1" x14ac:dyDescent="0.25">
      <c r="A2566" s="345" t="str">
        <f t="shared" si="6831"/>
        <v>MS 602</v>
      </c>
      <c r="B2566" s="661">
        <f t="shared" si="6826"/>
        <v>70</v>
      </c>
      <c r="C2566" s="661" t="str">
        <f t="shared" si="6771"/>
        <v>MS 602-70</v>
      </c>
      <c r="D2566" s="346">
        <f t="shared" si="6825"/>
        <v>41782</v>
      </c>
      <c r="E2566" s="347">
        <v>7161716.3278000001</v>
      </c>
      <c r="F2566" s="348">
        <v>665809.56559999997</v>
      </c>
      <c r="G2566" s="348">
        <v>898.50400000000002</v>
      </c>
      <c r="H2566" s="448">
        <f t="shared" si="6819"/>
        <v>3.0900647252692757</v>
      </c>
      <c r="I2566" s="356">
        <f t="shared" si="6820"/>
        <v>48.311133303679746</v>
      </c>
      <c r="J2566" s="356">
        <f t="shared" si="6821"/>
        <v>-1.6999999999939064</v>
      </c>
      <c r="K2566" s="356">
        <f t="shared" si="6822"/>
        <v>-100.49999999999955</v>
      </c>
      <c r="L2566" s="356">
        <f t="shared" si="6823"/>
        <v>0.44143781789561082</v>
      </c>
      <c r="M2566" s="356">
        <f t="shared" si="6824"/>
        <v>0.24285714285627233</v>
      </c>
      <c r="N2566" s="361" t="str">
        <f t="shared" si="6832"/>
        <v>ATENÇÃO</v>
      </c>
      <c r="O2566" s="361" t="str">
        <f t="shared" si="6833"/>
        <v>OK</v>
      </c>
      <c r="P2566" s="361" t="str">
        <f t="shared" si="6834"/>
        <v>COND. MIN.</v>
      </c>
      <c r="Q2566" s="361" t="str">
        <f t="shared" si="6827"/>
        <v>COND. MIN.</v>
      </c>
      <c r="R2566" s="625"/>
      <c r="S2566" s="625"/>
      <c r="T2566" s="625"/>
      <c r="U2566" s="625"/>
      <c r="V2566" s="356">
        <f t="shared" si="6828"/>
        <v>-7.6600000262260437</v>
      </c>
      <c r="W2566" s="356">
        <f t="shared" si="6829"/>
        <v>-47.700000007171184</v>
      </c>
      <c r="X2566" s="361" t="str">
        <f t="shared" si="6835"/>
        <v>SUL</v>
      </c>
      <c r="Y2566" s="361" t="str">
        <f t="shared" si="6836"/>
        <v>OESTE</v>
      </c>
      <c r="Z2566" s="361" t="str">
        <f t="shared" si="6837"/>
        <v>SUDOESTE</v>
      </c>
      <c r="AA2566" s="358">
        <f t="shared" si="6830"/>
        <v>0.98737321465535088</v>
      </c>
      <c r="AB2566" s="359">
        <f t="shared" si="6838"/>
        <v>80.885306500876794</v>
      </c>
      <c r="AC2566" s="360"/>
    </row>
    <row r="2567" spans="1:29" ht="17.25" customHeight="1" x14ac:dyDescent="0.25">
      <c r="A2567" s="345" t="str">
        <f t="shared" si="6831"/>
        <v>MS 602</v>
      </c>
      <c r="B2567" s="661">
        <f t="shared" si="6826"/>
        <v>71</v>
      </c>
      <c r="C2567" s="661" t="str">
        <f t="shared" si="6771"/>
        <v>MS 602-71</v>
      </c>
      <c r="D2567" s="346">
        <f t="shared" si="6825"/>
        <v>41789</v>
      </c>
      <c r="E2567" s="347">
        <v>7161716.3278999999</v>
      </c>
      <c r="F2567" s="348">
        <v>665809.58349999995</v>
      </c>
      <c r="G2567" s="348">
        <v>898.48699999999997</v>
      </c>
      <c r="H2567" s="448">
        <f t="shared" si="6819"/>
        <v>1.7900279303570326</v>
      </c>
      <c r="I2567" s="356">
        <f t="shared" si="6820"/>
        <v>46.542997341490448</v>
      </c>
      <c r="J2567" s="356">
        <f t="shared" si="6821"/>
        <v>-1.7000000000052751</v>
      </c>
      <c r="K2567" s="356">
        <f t="shared" si="6822"/>
        <v>-102.20000000000482</v>
      </c>
      <c r="L2567" s="356">
        <f t="shared" si="6823"/>
        <v>0.25571827576529038</v>
      </c>
      <c r="M2567" s="356">
        <f t="shared" si="6824"/>
        <v>0.24285714285789645</v>
      </c>
      <c r="N2567" s="361" t="str">
        <f t="shared" si="6832"/>
        <v>ATENÇÃO</v>
      </c>
      <c r="O2567" s="361" t="str">
        <f t="shared" si="6833"/>
        <v>OK</v>
      </c>
      <c r="P2567" s="361" t="str">
        <f t="shared" si="6834"/>
        <v>COND. MIN.</v>
      </c>
      <c r="Q2567" s="361" t="str">
        <f t="shared" si="6827"/>
        <v>COND. MIN.</v>
      </c>
      <c r="R2567" s="625"/>
      <c r="S2567" s="625"/>
      <c r="T2567" s="625"/>
      <c r="U2567" s="625"/>
      <c r="V2567" s="356">
        <f t="shared" si="6828"/>
        <v>-7.6500000432133675</v>
      </c>
      <c r="W2567" s="356">
        <f t="shared" si="6829"/>
        <v>-45.910000009462237</v>
      </c>
      <c r="X2567" s="361" t="str">
        <f t="shared" si="6835"/>
        <v>SUL</v>
      </c>
      <c r="Y2567" s="361" t="str">
        <f t="shared" si="6836"/>
        <v>OESTE</v>
      </c>
      <c r="Z2567" s="361" t="str">
        <f t="shared" si="6837"/>
        <v>SUDOESTE</v>
      </c>
      <c r="AA2567" s="358">
        <f t="shared" si="6830"/>
        <v>0.98646325741297802</v>
      </c>
      <c r="AB2567" s="359">
        <f t="shared" si="6838"/>
        <v>80.561872348235596</v>
      </c>
      <c r="AC2567" s="360"/>
    </row>
    <row r="2568" spans="1:29" ht="17.25" customHeight="1" x14ac:dyDescent="0.25">
      <c r="A2568" s="345" t="str">
        <f t="shared" si="6831"/>
        <v>MS 602</v>
      </c>
      <c r="B2568" s="661">
        <f t="shared" si="6826"/>
        <v>72</v>
      </c>
      <c r="C2568" s="661" t="str">
        <f t="shared" si="6771"/>
        <v>MS 602-72</v>
      </c>
      <c r="D2568" s="346">
        <f t="shared" si="6825"/>
        <v>41796</v>
      </c>
      <c r="E2568" s="347">
        <v>7161716.3075000001</v>
      </c>
      <c r="F2568" s="348">
        <v>665809.56140000001</v>
      </c>
      <c r="G2568" s="348">
        <v>898.471</v>
      </c>
      <c r="H2568" s="448">
        <f t="shared" si="6819"/>
        <v>3.0076070048284138</v>
      </c>
      <c r="I2568" s="356">
        <f t="shared" si="6820"/>
        <v>49.08595013675955</v>
      </c>
      <c r="J2568" s="356">
        <f t="shared" si="6821"/>
        <v>-1.5999999999962711</v>
      </c>
      <c r="K2568" s="356">
        <f t="shared" si="6822"/>
        <v>-103.80000000000109</v>
      </c>
      <c r="L2568" s="356">
        <f t="shared" si="6823"/>
        <v>0.42965814354691628</v>
      </c>
      <c r="M2568" s="356">
        <f t="shared" si="6824"/>
        <v>0.22857142857089588</v>
      </c>
      <c r="N2568" s="361" t="str">
        <f t="shared" si="6832"/>
        <v>ATENÇÃO</v>
      </c>
      <c r="O2568" s="361" t="str">
        <f t="shared" si="6833"/>
        <v>OK</v>
      </c>
      <c r="P2568" s="361" t="str">
        <f t="shared" si="6834"/>
        <v>COND. MIN.</v>
      </c>
      <c r="Q2568" s="361" t="str">
        <f t="shared" si="6827"/>
        <v>COND. MIN.</v>
      </c>
      <c r="R2568" s="625"/>
      <c r="S2568" s="625"/>
      <c r="T2568" s="625"/>
      <c r="U2568" s="625"/>
      <c r="V2568" s="356">
        <f t="shared" si="6828"/>
        <v>-9.6900000236928463</v>
      </c>
      <c r="W2568" s="356">
        <f t="shared" si="6829"/>
        <v>-48.120000003837049</v>
      </c>
      <c r="X2568" s="361" t="str">
        <f t="shared" si="6835"/>
        <v>SUL</v>
      </c>
      <c r="Y2568" s="361" t="str">
        <f t="shared" si="6836"/>
        <v>OESTE</v>
      </c>
      <c r="Z2568" s="361" t="str">
        <f t="shared" si="6837"/>
        <v>SUDOESTE</v>
      </c>
      <c r="AA2568" s="358">
        <f t="shared" si="6830"/>
        <v>0.98024037482175586</v>
      </c>
      <c r="AB2568" s="359">
        <f t="shared" si="6838"/>
        <v>78.591075377232059</v>
      </c>
      <c r="AC2568" s="360"/>
    </row>
    <row r="2569" spans="1:29" ht="17.25" customHeight="1" x14ac:dyDescent="0.25">
      <c r="A2569" s="345" t="str">
        <f>A2568</f>
        <v>MS 602</v>
      </c>
      <c r="B2569" s="661">
        <f t="shared" si="6826"/>
        <v>73</v>
      </c>
      <c r="C2569" s="661" t="str">
        <f t="shared" si="6771"/>
        <v>MS 602-73</v>
      </c>
      <c r="D2569" s="346">
        <f t="shared" si="6825"/>
        <v>41803</v>
      </c>
      <c r="E2569" s="347">
        <v>7161716.3217000002</v>
      </c>
      <c r="F2569" s="348">
        <v>665809.56599999999</v>
      </c>
      <c r="G2569" s="348">
        <v>898.46600000000001</v>
      </c>
      <c r="H2569" s="448">
        <f t="shared" ref="H2569:H2575" si="6839">SQRT((E2569-E2568)^2+(F2569-F2568)^2)*100</f>
        <v>1.4926486609106868</v>
      </c>
      <c r="I2569" s="356">
        <f t="shared" ref="I2569:I2575" si="6840">SQRT((E2569-$E$2497)^2+(F2569-$F$2497)^2)*100</f>
        <v>48.372187264393268</v>
      </c>
      <c r="J2569" s="356">
        <f t="shared" ref="J2569:J2575" si="6841">(G2569-G2568)*100</f>
        <v>-0.49999999999954525</v>
      </c>
      <c r="K2569" s="356">
        <f t="shared" ref="K2569:K2575" si="6842">(G2569-$G$2497)*100</f>
        <v>-104.30000000000064</v>
      </c>
      <c r="L2569" s="356">
        <f t="shared" ref="L2569:L2575" si="6843">H2569/(D2569-D2568)</f>
        <v>0.21323552298724097</v>
      </c>
      <c r="M2569" s="356">
        <f t="shared" ref="M2569:M2575" si="6844">ABS(J2569/(D2569-D2568))</f>
        <v>7.1428571428506463E-2</v>
      </c>
      <c r="N2569" s="361" t="str">
        <f t="shared" si="6832"/>
        <v>OK</v>
      </c>
      <c r="O2569" s="361" t="str">
        <f t="shared" si="6833"/>
        <v>OK</v>
      </c>
      <c r="P2569" s="361" t="str">
        <f t="shared" si="6834"/>
        <v>COND. MIN.</v>
      </c>
      <c r="Q2569" s="361" t="str">
        <f t="shared" si="6827"/>
        <v>COND. MIN.</v>
      </c>
      <c r="R2569" s="625"/>
      <c r="S2569" s="625"/>
      <c r="T2569" s="625"/>
      <c r="U2569" s="625"/>
      <c r="V2569" s="356">
        <f t="shared" si="6828"/>
        <v>-8.2700000144541264</v>
      </c>
      <c r="W2569" s="356">
        <f t="shared" si="6829"/>
        <v>-47.660000005271286</v>
      </c>
      <c r="X2569" s="361" t="str">
        <f t="shared" si="6835"/>
        <v>SUL</v>
      </c>
      <c r="Y2569" s="361" t="str">
        <f t="shared" si="6836"/>
        <v>OESTE</v>
      </c>
      <c r="Z2569" s="361" t="str">
        <f t="shared" si="6837"/>
        <v>SUDOESTE</v>
      </c>
      <c r="AA2569" s="358">
        <f t="shared" si="6830"/>
        <v>0.98532148025635724</v>
      </c>
      <c r="AB2569" s="359">
        <f t="shared" si="6838"/>
        <v>80.170952595216534</v>
      </c>
      <c r="AC2569" s="360"/>
    </row>
    <row r="2570" spans="1:29" ht="17.25" customHeight="1" x14ac:dyDescent="0.25">
      <c r="A2570" s="345" t="str">
        <f t="shared" si="6831"/>
        <v>MS 602</v>
      </c>
      <c r="B2570" s="661">
        <f t="shared" si="6826"/>
        <v>74</v>
      </c>
      <c r="C2570" s="661" t="str">
        <f t="shared" si="6771"/>
        <v>MS 602-74</v>
      </c>
      <c r="D2570" s="346">
        <f t="shared" si="6825"/>
        <v>41810</v>
      </c>
      <c r="E2570" s="347">
        <v>7161716.3157000002</v>
      </c>
      <c r="F2570" s="348">
        <v>665809.57160000002</v>
      </c>
      <c r="G2570" s="348">
        <v>898.45600000000002</v>
      </c>
      <c r="H2570" s="448">
        <f t="shared" si="6839"/>
        <v>0.82073138722230987</v>
      </c>
      <c r="I2570" s="356">
        <f t="shared" si="6840"/>
        <v>47.927934448849051</v>
      </c>
      <c r="J2570" s="356">
        <f t="shared" si="6841"/>
        <v>-0.99999999999909051</v>
      </c>
      <c r="K2570" s="356">
        <f t="shared" si="6842"/>
        <v>-105.29999999999973</v>
      </c>
      <c r="L2570" s="356">
        <f t="shared" si="6843"/>
        <v>0.11724734103175856</v>
      </c>
      <c r="M2570" s="356">
        <f t="shared" si="6844"/>
        <v>0.14285714285701293</v>
      </c>
      <c r="N2570" s="361" t="str">
        <f t="shared" si="6832"/>
        <v>OK</v>
      </c>
      <c r="O2570" s="361" t="str">
        <f t="shared" si="6833"/>
        <v>OK</v>
      </c>
      <c r="P2570" s="361" t="str">
        <f t="shared" si="6834"/>
        <v>COND. MIN.</v>
      </c>
      <c r="Q2570" s="361" t="str">
        <f t="shared" si="6827"/>
        <v>COND. MIN.</v>
      </c>
      <c r="R2570" s="625"/>
      <c r="S2570" s="625"/>
      <c r="T2570" s="625"/>
      <c r="U2570" s="625"/>
      <c r="V2570" s="356">
        <f t="shared" si="6828"/>
        <v>-8.8700000196695328</v>
      </c>
      <c r="W2570" s="356">
        <f t="shared" si="6829"/>
        <v>-47.100000001955777</v>
      </c>
      <c r="X2570" s="361" t="str">
        <f t="shared" si="6835"/>
        <v>SUL</v>
      </c>
      <c r="Y2570" s="361" t="str">
        <f t="shared" si="6836"/>
        <v>OESTE</v>
      </c>
      <c r="Z2570" s="361" t="str">
        <f t="shared" si="6837"/>
        <v>SUDOESTE</v>
      </c>
      <c r="AA2570" s="358">
        <f t="shared" si="6830"/>
        <v>0.98268307949092426</v>
      </c>
      <c r="AB2570" s="359">
        <f t="shared" si="6838"/>
        <v>79.321710732309143</v>
      </c>
      <c r="AC2570" s="360"/>
    </row>
    <row r="2571" spans="1:29" ht="17.25" customHeight="1" x14ac:dyDescent="0.25">
      <c r="A2571" s="345" t="str">
        <f t="shared" si="6831"/>
        <v>MS 602</v>
      </c>
      <c r="B2571" s="661">
        <f t="shared" si="6826"/>
        <v>75</v>
      </c>
      <c r="C2571" s="661" t="str">
        <f t="shared" si="6771"/>
        <v>MS 602-75</v>
      </c>
      <c r="D2571" s="346">
        <f t="shared" si="6825"/>
        <v>41817</v>
      </c>
      <c r="E2571" s="347">
        <v>7161716.3307999996</v>
      </c>
      <c r="F2571" s="348">
        <v>665809.54070000001</v>
      </c>
      <c r="G2571" s="348">
        <v>898.44200000000001</v>
      </c>
      <c r="H2571" s="448">
        <f t="shared" si="6839"/>
        <v>3.4392150056600652</v>
      </c>
      <c r="I2571" s="356">
        <f t="shared" si="6840"/>
        <v>50.726774994619042</v>
      </c>
      <c r="J2571" s="356">
        <f t="shared" si="6841"/>
        <v>-1.4000000000010004</v>
      </c>
      <c r="K2571" s="356">
        <f t="shared" si="6842"/>
        <v>-106.70000000000073</v>
      </c>
      <c r="L2571" s="356">
        <f t="shared" si="6843"/>
        <v>0.4913164293800093</v>
      </c>
      <c r="M2571" s="356">
        <f t="shared" si="6844"/>
        <v>0.20000000000014292</v>
      </c>
      <c r="N2571" s="361" t="str">
        <f t="shared" si="6832"/>
        <v>ATENÇÃO</v>
      </c>
      <c r="O2571" s="361" t="str">
        <f t="shared" si="6833"/>
        <v>OK</v>
      </c>
      <c r="P2571" s="361" t="str">
        <f t="shared" si="6834"/>
        <v>COND. MIN.</v>
      </c>
      <c r="Q2571" s="361" t="str">
        <f t="shared" si="6827"/>
        <v>COND. MIN.</v>
      </c>
      <c r="R2571" s="625"/>
      <c r="S2571" s="625"/>
      <c r="T2571" s="625"/>
      <c r="U2571" s="625"/>
      <c r="V2571" s="356">
        <f t="shared" si="6828"/>
        <v>-7.3600000701844692</v>
      </c>
      <c r="W2571" s="356">
        <f t="shared" si="6829"/>
        <v>-50.19000000320375</v>
      </c>
      <c r="X2571" s="361" t="str">
        <f t="shared" si="6835"/>
        <v>SUL</v>
      </c>
      <c r="Y2571" s="361" t="str">
        <f t="shared" si="6836"/>
        <v>OESTE</v>
      </c>
      <c r="Z2571" s="361" t="str">
        <f t="shared" si="6837"/>
        <v>SUDOESTE</v>
      </c>
      <c r="AA2571" s="358">
        <f t="shared" si="6830"/>
        <v>0.9893554109994086</v>
      </c>
      <c r="AB2571" s="359">
        <f t="shared" si="6838"/>
        <v>81.632647342182977</v>
      </c>
      <c r="AC2571" s="360"/>
    </row>
    <row r="2572" spans="1:29" ht="17.25" customHeight="1" x14ac:dyDescent="0.25">
      <c r="A2572" s="345" t="str">
        <f t="shared" si="6831"/>
        <v>MS 602</v>
      </c>
      <c r="B2572" s="661">
        <f t="shared" si="6826"/>
        <v>76</v>
      </c>
      <c r="C2572" s="661" t="str">
        <f t="shared" si="6771"/>
        <v>MS 602-76</v>
      </c>
      <c r="D2572" s="346">
        <f t="shared" si="6825"/>
        <v>41824</v>
      </c>
      <c r="E2572" s="347">
        <v>7161716.3342000004</v>
      </c>
      <c r="F2572" s="348">
        <v>665809.55169999995</v>
      </c>
      <c r="G2572" s="348">
        <v>898.43200000000002</v>
      </c>
      <c r="H2572" s="448">
        <f t="shared" si="6839"/>
        <v>1.1513470534333268</v>
      </c>
      <c r="I2572" s="356">
        <f t="shared" si="6840"/>
        <v>49.589399077233864</v>
      </c>
      <c r="J2572" s="356">
        <f t="shared" si="6841"/>
        <v>-0.99999999999909051</v>
      </c>
      <c r="K2572" s="356">
        <f t="shared" si="6842"/>
        <v>-107.69999999999982</v>
      </c>
      <c r="L2572" s="356">
        <f t="shared" si="6843"/>
        <v>0.16447815049047526</v>
      </c>
      <c r="M2572" s="356">
        <f t="shared" si="6844"/>
        <v>0.14285714285701293</v>
      </c>
      <c r="N2572" s="361" t="str">
        <f t="shared" si="6832"/>
        <v>OK</v>
      </c>
      <c r="O2572" s="361" t="str">
        <f t="shared" si="6833"/>
        <v>OK</v>
      </c>
      <c r="P2572" s="361" t="str">
        <f t="shared" si="6834"/>
        <v>COND. MIN.</v>
      </c>
      <c r="Q2572" s="361" t="str">
        <f t="shared" si="6827"/>
        <v>COND. MIN.</v>
      </c>
      <c r="R2572" s="625"/>
      <c r="S2572" s="625"/>
      <c r="T2572" s="625"/>
      <c r="U2572" s="625"/>
      <c r="V2572" s="356">
        <f t="shared" si="6828"/>
        <v>-7.0199999958276749</v>
      </c>
      <c r="W2572" s="356">
        <f t="shared" si="6829"/>
        <v>-49.090000009164214</v>
      </c>
      <c r="X2572" s="361" t="str">
        <f t="shared" si="6835"/>
        <v>SUL</v>
      </c>
      <c r="Y2572" s="361" t="str">
        <f t="shared" si="6836"/>
        <v>OESTE</v>
      </c>
      <c r="Z2572" s="361" t="str">
        <f t="shared" si="6837"/>
        <v>SUDOESTE</v>
      </c>
      <c r="AA2572" s="358">
        <f t="shared" si="6830"/>
        <v>0.98991732204073402</v>
      </c>
      <c r="AB2572" s="359">
        <f t="shared" si="6838"/>
        <v>81.856873921412372</v>
      </c>
      <c r="AC2572" s="360"/>
    </row>
    <row r="2573" spans="1:29" ht="17.25" customHeight="1" x14ac:dyDescent="0.25">
      <c r="A2573" s="345" t="str">
        <f t="shared" si="6831"/>
        <v>MS 602</v>
      </c>
      <c r="B2573" s="661">
        <f t="shared" si="6826"/>
        <v>77</v>
      </c>
      <c r="C2573" s="661" t="str">
        <f t="shared" si="6771"/>
        <v>MS 602-77</v>
      </c>
      <c r="D2573" s="346">
        <f t="shared" si="6825"/>
        <v>41831</v>
      </c>
      <c r="E2573" s="347">
        <v>7161716.3154999996</v>
      </c>
      <c r="F2573" s="348">
        <v>665809.53559999994</v>
      </c>
      <c r="G2573" s="348">
        <v>898.41800000000001</v>
      </c>
      <c r="H2573" s="448">
        <f t="shared" si="6839"/>
        <v>2.4675899807295854</v>
      </c>
      <c r="I2573" s="356">
        <f t="shared" si="6840"/>
        <v>51.473508743935582</v>
      </c>
      <c r="J2573" s="356">
        <f t="shared" si="6841"/>
        <v>-1.4000000000010004</v>
      </c>
      <c r="K2573" s="356">
        <f t="shared" si="6842"/>
        <v>-109.10000000000082</v>
      </c>
      <c r="L2573" s="356">
        <f t="shared" si="6843"/>
        <v>0.35251285438994079</v>
      </c>
      <c r="M2573" s="356">
        <f t="shared" si="6844"/>
        <v>0.20000000000014292</v>
      </c>
      <c r="N2573" s="361" t="str">
        <f t="shared" si="6832"/>
        <v>ATENÇÃO</v>
      </c>
      <c r="O2573" s="361" t="str">
        <f t="shared" si="6833"/>
        <v>OK</v>
      </c>
      <c r="P2573" s="361" t="str">
        <f t="shared" si="6834"/>
        <v>COND. MIN.</v>
      </c>
      <c r="Q2573" s="361" t="str">
        <f t="shared" si="6827"/>
        <v>COND. MIN.</v>
      </c>
      <c r="R2573" s="625"/>
      <c r="S2573" s="625"/>
      <c r="T2573" s="625"/>
      <c r="U2573" s="625"/>
      <c r="V2573" s="356">
        <f t="shared" si="6828"/>
        <v>-8.8900000788271427</v>
      </c>
      <c r="W2573" s="356">
        <f t="shared" si="6829"/>
        <v>-50.700000009965152</v>
      </c>
      <c r="X2573" s="361" t="str">
        <f t="shared" si="6835"/>
        <v>SUL</v>
      </c>
      <c r="Y2573" s="361" t="str">
        <f t="shared" si="6836"/>
        <v>OESTE</v>
      </c>
      <c r="Z2573" s="361" t="str">
        <f t="shared" si="6837"/>
        <v>SUDOESTE</v>
      </c>
      <c r="AA2573" s="358">
        <f t="shared" si="6830"/>
        <v>0.98503982902661757</v>
      </c>
      <c r="AB2573" s="359">
        <f t="shared" si="6838"/>
        <v>80.076866675258415</v>
      </c>
      <c r="AC2573" s="360"/>
    </row>
    <row r="2574" spans="1:29" ht="17.25" customHeight="1" x14ac:dyDescent="0.25">
      <c r="A2574" s="345" t="str">
        <f t="shared" si="6831"/>
        <v>MS 602</v>
      </c>
      <c r="B2574" s="661">
        <f t="shared" si="6826"/>
        <v>78</v>
      </c>
      <c r="C2574" s="661" t="str">
        <f t="shared" si="6771"/>
        <v>MS 602-78</v>
      </c>
      <c r="D2574" s="346">
        <f t="shared" si="6825"/>
        <v>41838</v>
      </c>
      <c r="E2574" s="347">
        <v>7161716.3121999996</v>
      </c>
      <c r="F2574" s="348">
        <v>665809.53390000004</v>
      </c>
      <c r="G2574" s="348">
        <v>898.41099999999994</v>
      </c>
      <c r="H2574" s="448">
        <f t="shared" si="6839"/>
        <v>0.3712142179766279</v>
      </c>
      <c r="I2574" s="356">
        <f t="shared" si="6840"/>
        <v>51.69879400410948</v>
      </c>
      <c r="J2574" s="356">
        <f t="shared" si="6841"/>
        <v>-0.70000000000618456</v>
      </c>
      <c r="K2574" s="356">
        <f t="shared" si="6842"/>
        <v>-109.800000000007</v>
      </c>
      <c r="L2574" s="356">
        <f t="shared" si="6843"/>
        <v>5.3030602568089703E-2</v>
      </c>
      <c r="M2574" s="356">
        <f t="shared" si="6844"/>
        <v>0.10000000000088351</v>
      </c>
      <c r="N2574" s="361" t="str">
        <f t="shared" si="6832"/>
        <v>OK</v>
      </c>
      <c r="O2574" s="361" t="str">
        <f t="shared" si="6833"/>
        <v>OK</v>
      </c>
      <c r="P2574" s="361" t="str">
        <f t="shared" si="6834"/>
        <v>COND. MIN.</v>
      </c>
      <c r="Q2574" s="361" t="str">
        <f t="shared" si="6827"/>
        <v>COND. MIN.</v>
      </c>
      <c r="R2574" s="625"/>
      <c r="S2574" s="625"/>
      <c r="T2574" s="625"/>
      <c r="U2574" s="625"/>
      <c r="V2574" s="356">
        <f t="shared" si="6828"/>
        <v>-9.2200000770390034</v>
      </c>
      <c r="W2574" s="356">
        <f t="shared" si="6829"/>
        <v>-50.87000000057742</v>
      </c>
      <c r="X2574" s="361" t="str">
        <f t="shared" si="6835"/>
        <v>SUL</v>
      </c>
      <c r="Y2574" s="361" t="str">
        <f t="shared" si="6836"/>
        <v>OESTE</v>
      </c>
      <c r="Z2574" s="361" t="str">
        <f t="shared" si="6837"/>
        <v>SUDOESTE</v>
      </c>
      <c r="AA2574" s="358">
        <f t="shared" si="6830"/>
        <v>0.98394584139264984</v>
      </c>
      <c r="AB2574" s="359">
        <f t="shared" si="6838"/>
        <v>79.719502259752815</v>
      </c>
      <c r="AC2574" s="360"/>
    </row>
    <row r="2575" spans="1:29" ht="17.25" customHeight="1" x14ac:dyDescent="0.25">
      <c r="A2575" s="345" t="str">
        <f t="shared" si="6831"/>
        <v>MS 602</v>
      </c>
      <c r="B2575" s="661">
        <f t="shared" si="6826"/>
        <v>79</v>
      </c>
      <c r="C2575" s="661" t="str">
        <f t="shared" si="6771"/>
        <v>MS 602-79</v>
      </c>
      <c r="D2575" s="346">
        <f t="shared" si="6825"/>
        <v>41845</v>
      </c>
      <c r="E2575" s="347">
        <v>7161716.3093999997</v>
      </c>
      <c r="F2575" s="348">
        <v>665809.5379</v>
      </c>
      <c r="G2575" s="348">
        <v>898.399</v>
      </c>
      <c r="H2575" s="448">
        <f t="shared" si="6839"/>
        <v>0.48826221539436915</v>
      </c>
      <c r="I2575" s="356">
        <f t="shared" si="6840"/>
        <v>51.356313163668297</v>
      </c>
      <c r="J2575" s="356">
        <f t="shared" si="6841"/>
        <v>-1.1999999999943611</v>
      </c>
      <c r="K2575" s="356">
        <f t="shared" si="6842"/>
        <v>-111.00000000000136</v>
      </c>
      <c r="L2575" s="356">
        <f t="shared" si="6843"/>
        <v>6.9751745056338452E-2</v>
      </c>
      <c r="M2575" s="356">
        <f t="shared" si="6844"/>
        <v>0.17142857142776588</v>
      </c>
      <c r="N2575" s="361" t="str">
        <f t="shared" si="6832"/>
        <v>OK</v>
      </c>
      <c r="O2575" s="361" t="str">
        <f t="shared" si="6833"/>
        <v>OK</v>
      </c>
      <c r="P2575" s="361" t="str">
        <f t="shared" si="6834"/>
        <v>COND. MIN.</v>
      </c>
      <c r="Q2575" s="361" t="str">
        <f t="shared" si="6827"/>
        <v>COND. MIN.</v>
      </c>
      <c r="R2575" s="625"/>
      <c r="S2575" s="625"/>
      <c r="T2575" s="625"/>
      <c r="U2575" s="625"/>
      <c r="V2575" s="356">
        <f t="shared" si="6828"/>
        <v>-9.5000000670552254</v>
      </c>
      <c r="W2575" s="356">
        <f t="shared" si="6829"/>
        <v>-50.470000004861504</v>
      </c>
      <c r="X2575" s="361" t="str">
        <f t="shared" si="6835"/>
        <v>SUL</v>
      </c>
      <c r="Y2575" s="361" t="str">
        <f t="shared" si="6836"/>
        <v>OESTE</v>
      </c>
      <c r="Z2575" s="361" t="str">
        <f t="shared" si="6837"/>
        <v>SUDOESTE</v>
      </c>
      <c r="AA2575" s="358">
        <f t="shared" si="6830"/>
        <v>0.98267133956386288</v>
      </c>
      <c r="AB2575" s="359">
        <f t="shared" si="6838"/>
        <v>79.318081179632145</v>
      </c>
      <c r="AC2575" s="360"/>
    </row>
    <row r="2576" spans="1:29" ht="17.25" customHeight="1" x14ac:dyDescent="0.25">
      <c r="A2576" s="345" t="str">
        <f t="shared" si="6831"/>
        <v>MS 602</v>
      </c>
      <c r="B2576" s="661">
        <f t="shared" si="6826"/>
        <v>80</v>
      </c>
      <c r="C2576" s="661" t="str">
        <f t="shared" si="6771"/>
        <v>MS 602-80</v>
      </c>
      <c r="D2576" s="346">
        <f t="shared" si="6825"/>
        <v>41866</v>
      </c>
      <c r="E2576" s="347">
        <v>7161716.301</v>
      </c>
      <c r="F2576" s="348">
        <v>665809.51439999999</v>
      </c>
      <c r="G2576" s="348">
        <v>898.36199999999997</v>
      </c>
      <c r="H2576" s="448">
        <f t="shared" ref="H2576:H2577" si="6845">SQRT((E2576-E2575)^2+(F2576-F2575)^2)*100</f>
        <v>2.4956161472663814</v>
      </c>
      <c r="I2576" s="356">
        <f t="shared" ref="I2576:I2577" si="6846">SQRT((E2576-$E$2497)^2+(F2576-$F$2497)^2)*100</f>
        <v>53.822560338477963</v>
      </c>
      <c r="J2576" s="356">
        <f t="shared" ref="J2576:J2577" si="6847">(G2576-G2575)*100</f>
        <v>-3.7000000000034561</v>
      </c>
      <c r="K2576" s="356">
        <f t="shared" ref="K2576:K2577" si="6848">(G2576-$G$2497)*100</f>
        <v>-114.70000000000482</v>
      </c>
      <c r="L2576" s="356">
        <f t="shared" ref="L2576:L2577" si="6849">H2576/(D2576-D2575)</f>
        <v>0.11883886415554197</v>
      </c>
      <c r="M2576" s="356">
        <f t="shared" ref="M2576:M2577" si="6850">ABS(J2576/(D2576-D2575))</f>
        <v>0.17619047619064077</v>
      </c>
      <c r="N2576" s="361" t="str">
        <f t="shared" si="6832"/>
        <v>OK</v>
      </c>
      <c r="O2576" s="361" t="str">
        <f t="shared" si="6833"/>
        <v>OK</v>
      </c>
      <c r="P2576" s="361" t="str">
        <f t="shared" si="6834"/>
        <v>COND. MIN.</v>
      </c>
      <c r="Q2576" s="361" t="str">
        <f t="shared" si="6827"/>
        <v>COND. MIN.</v>
      </c>
      <c r="R2576" s="625"/>
      <c r="S2576" s="625"/>
      <c r="T2576" s="625"/>
      <c r="U2576" s="625"/>
      <c r="V2576" s="356">
        <f t="shared" si="6828"/>
        <v>-10.340000037103891</v>
      </c>
      <c r="W2576" s="356">
        <f t="shared" si="6829"/>
        <v>-52.820000005885959</v>
      </c>
      <c r="X2576" s="361" t="str">
        <f t="shared" si="6835"/>
        <v>SUL</v>
      </c>
      <c r="Y2576" s="361" t="str">
        <f t="shared" si="6836"/>
        <v>OESTE</v>
      </c>
      <c r="Z2576" s="361" t="str">
        <f t="shared" si="6837"/>
        <v>SUDOESTE</v>
      </c>
      <c r="AA2576" s="358">
        <f t="shared" si="6830"/>
        <v>0.98141954663693798</v>
      </c>
      <c r="AB2576" s="359">
        <f t="shared" si="6838"/>
        <v>78.93782473466463</v>
      </c>
      <c r="AC2576" s="360"/>
    </row>
    <row r="2577" spans="1:29" ht="17.25" customHeight="1" x14ac:dyDescent="0.25">
      <c r="A2577" s="434" t="str">
        <f t="shared" si="6831"/>
        <v>MS 602</v>
      </c>
      <c r="B2577" s="661">
        <f t="shared" si="6826"/>
        <v>81</v>
      </c>
      <c r="C2577" s="661" t="str">
        <f t="shared" si="6771"/>
        <v>MS 602-81</v>
      </c>
      <c r="D2577" s="346">
        <f t="shared" si="6825"/>
        <v>41873</v>
      </c>
      <c r="E2577" s="347">
        <v>7161716.2905999999</v>
      </c>
      <c r="F2577" s="348">
        <v>665809.50589999999</v>
      </c>
      <c r="G2577" s="348">
        <v>898.36300000000006</v>
      </c>
      <c r="H2577" s="448">
        <f t="shared" si="6845"/>
        <v>1.3431678991308715</v>
      </c>
      <c r="I2577" s="356">
        <f t="shared" si="6846"/>
        <v>54.863223579194965</v>
      </c>
      <c r="J2577" s="356">
        <f t="shared" si="6847"/>
        <v>0.100000000009004</v>
      </c>
      <c r="K2577" s="356">
        <f t="shared" si="6848"/>
        <v>-114.59999999999582</v>
      </c>
      <c r="L2577" s="356">
        <f t="shared" si="6849"/>
        <v>0.19188112844726737</v>
      </c>
      <c r="M2577" s="356">
        <f t="shared" si="6850"/>
        <v>1.4285714287000571E-2</v>
      </c>
      <c r="N2577" s="361" t="str">
        <f t="shared" si="6832"/>
        <v>OK</v>
      </c>
      <c r="O2577" s="361" t="str">
        <f t="shared" si="6833"/>
        <v>OK</v>
      </c>
      <c r="P2577" s="361" t="str">
        <f t="shared" si="6834"/>
        <v>COND. MIN.</v>
      </c>
      <c r="Q2577" s="361" t="str">
        <f t="shared" si="6827"/>
        <v>COND. MIN.</v>
      </c>
      <c r="R2577" s="625"/>
      <c r="S2577" s="625"/>
      <c r="T2577" s="625"/>
      <c r="U2577" s="625"/>
      <c r="V2577" s="356">
        <f t="shared" si="6828"/>
        <v>-11.380000039935112</v>
      </c>
      <c r="W2577" s="356">
        <f t="shared" si="6829"/>
        <v>-53.67000000551343</v>
      </c>
      <c r="X2577" s="361" t="str">
        <f t="shared" si="6835"/>
        <v>SUL</v>
      </c>
      <c r="Y2577" s="361" t="str">
        <f t="shared" si="6836"/>
        <v>OESTE</v>
      </c>
      <c r="Z2577" s="361" t="str">
        <f t="shared" si="6837"/>
        <v>SUDOESTE</v>
      </c>
      <c r="AA2577" s="358">
        <f t="shared" si="6830"/>
        <v>0.97830842143638352</v>
      </c>
      <c r="AB2577" s="359">
        <f t="shared" si="6838"/>
        <v>78.044399501787439</v>
      </c>
      <c r="AC2577" s="360"/>
    </row>
    <row r="2578" spans="1:29" ht="17.25" customHeight="1" x14ac:dyDescent="0.25">
      <c r="A2578" s="345" t="str">
        <f t="shared" si="6831"/>
        <v>MS 602</v>
      </c>
      <c r="B2578" s="661">
        <f t="shared" si="6826"/>
        <v>82</v>
      </c>
      <c r="C2578" s="661" t="str">
        <f t="shared" si="6771"/>
        <v>MS 602-82</v>
      </c>
      <c r="D2578" s="346">
        <f t="shared" si="6825"/>
        <v>41880</v>
      </c>
      <c r="E2578" s="347">
        <v>7161716.3251999998</v>
      </c>
      <c r="F2578" s="348">
        <v>665809.5257</v>
      </c>
      <c r="G2578" s="348">
        <v>898.35699999999997</v>
      </c>
      <c r="H2578" s="448">
        <f t="shared" ref="H2578:H2579" si="6851">SQRT((E2578-E2577)^2+(F2578-F2577)^2)*100</f>
        <v>3.9864771330667645</v>
      </c>
      <c r="I2578" s="356">
        <f t="shared" ref="I2578:I2579" si="6852">SQRT((E2578-$E$2497)^2+(F2578-$F$2497)^2)*100</f>
        <v>52.293235712385012</v>
      </c>
      <c r="J2578" s="356">
        <f t="shared" ref="J2578:J2579" si="6853">(G2578-G2577)*100</f>
        <v>-0.60000000000854925</v>
      </c>
      <c r="K2578" s="356">
        <f t="shared" ref="K2578:K2579" si="6854">(G2578-$G$2497)*100</f>
        <v>-115.20000000000437</v>
      </c>
      <c r="L2578" s="356">
        <f t="shared" ref="L2578:L2579" si="6855">H2578/(D2578-D2577)</f>
        <v>0.56949673329525208</v>
      </c>
      <c r="M2578" s="356">
        <f t="shared" ref="M2578:M2579" si="6856">ABS(J2578/(D2578-D2577))</f>
        <v>8.571428571550703E-2</v>
      </c>
      <c r="N2578" s="361" t="str">
        <f t="shared" si="6832"/>
        <v>ATENÇÃO</v>
      </c>
      <c r="O2578" s="361" t="str">
        <f t="shared" si="6833"/>
        <v>OK</v>
      </c>
      <c r="P2578" s="361" t="str">
        <f t="shared" si="6834"/>
        <v>COND. MIN.</v>
      </c>
      <c r="Q2578" s="361" t="str">
        <f t="shared" si="6827"/>
        <v>COND. MIN.</v>
      </c>
      <c r="R2578" s="625"/>
      <c r="S2578" s="625"/>
      <c r="T2578" s="625"/>
      <c r="U2578" s="625"/>
      <c r="V2578" s="356">
        <f t="shared" si="6828"/>
        <v>-7.9200000502169132</v>
      </c>
      <c r="W2578" s="356">
        <f t="shared" si="6829"/>
        <v>-51.690000004600734</v>
      </c>
      <c r="X2578" s="361" t="str">
        <f t="shared" si="6835"/>
        <v>SUL</v>
      </c>
      <c r="Y2578" s="361" t="str">
        <f t="shared" si="6836"/>
        <v>OESTE</v>
      </c>
      <c r="Z2578" s="361" t="str">
        <f t="shared" si="6837"/>
        <v>SUDOESTE</v>
      </c>
      <c r="AA2578" s="358">
        <f t="shared" si="6830"/>
        <v>0.98852553069420535</v>
      </c>
      <c r="AB2578" s="359">
        <f t="shared" si="6838"/>
        <v>81.311994528018076</v>
      </c>
      <c r="AC2578" s="360"/>
    </row>
    <row r="2579" spans="1:29" ht="17.25" customHeight="1" x14ac:dyDescent="0.25">
      <c r="A2579" s="345" t="str">
        <f t="shared" si="6831"/>
        <v>MS 602</v>
      </c>
      <c r="B2579" s="661">
        <f t="shared" si="6826"/>
        <v>83</v>
      </c>
      <c r="C2579" s="661" t="str">
        <f t="shared" si="6771"/>
        <v>MS 602-83</v>
      </c>
      <c r="D2579" s="346">
        <f t="shared" si="6825"/>
        <v>41887</v>
      </c>
      <c r="E2579" s="347">
        <v>7161716.3210000005</v>
      </c>
      <c r="F2579" s="348">
        <v>665809.52020000003</v>
      </c>
      <c r="G2579" s="348">
        <v>898.33500000000004</v>
      </c>
      <c r="H2579" s="448">
        <f t="shared" si="6851"/>
        <v>0.69202597135269417</v>
      </c>
      <c r="I2579" s="356">
        <f t="shared" si="6852"/>
        <v>52.901542510407118</v>
      </c>
      <c r="J2579" s="356">
        <f t="shared" si="6853"/>
        <v>-2.1999999999934516</v>
      </c>
      <c r="K2579" s="356">
        <f t="shared" si="6854"/>
        <v>-117.39999999999782</v>
      </c>
      <c r="L2579" s="356">
        <f t="shared" si="6855"/>
        <v>9.8860853050384875E-2</v>
      </c>
      <c r="M2579" s="356">
        <f t="shared" si="6856"/>
        <v>0.31428571428477881</v>
      </c>
      <c r="N2579" s="361" t="str">
        <f t="shared" si="6832"/>
        <v>OK</v>
      </c>
      <c r="O2579" s="361" t="str">
        <f t="shared" si="6833"/>
        <v>ATENÇÃO</v>
      </c>
      <c r="P2579" s="361" t="str">
        <f t="shared" si="6834"/>
        <v>COND. MIN.</v>
      </c>
      <c r="Q2579" s="361" t="str">
        <f t="shared" si="6827"/>
        <v>COND. MIN.</v>
      </c>
      <c r="R2579" s="625"/>
      <c r="S2579" s="625"/>
      <c r="T2579" s="625"/>
      <c r="U2579" s="625"/>
      <c r="V2579" s="356">
        <f t="shared" si="6828"/>
        <v>-8.3399999886751175</v>
      </c>
      <c r="W2579" s="356">
        <f t="shared" si="6829"/>
        <v>-52.240000001620501</v>
      </c>
      <c r="X2579" s="361" t="str">
        <f t="shared" si="6835"/>
        <v>SUL</v>
      </c>
      <c r="Y2579" s="361" t="str">
        <f t="shared" si="6836"/>
        <v>OESTE</v>
      </c>
      <c r="Z2579" s="361" t="str">
        <f t="shared" si="6837"/>
        <v>SUDOESTE</v>
      </c>
      <c r="AA2579" s="358">
        <f t="shared" si="6830"/>
        <v>0.98752362948960304</v>
      </c>
      <c r="AB2579" s="359">
        <f t="shared" si="6838"/>
        <v>80.939872001746934</v>
      </c>
      <c r="AC2579" s="360"/>
    </row>
    <row r="2580" spans="1:29" ht="17.25" customHeight="1" x14ac:dyDescent="0.25">
      <c r="A2580" s="345" t="str">
        <f t="shared" si="6831"/>
        <v>MS 602</v>
      </c>
      <c r="B2580" s="661">
        <f t="shared" si="6826"/>
        <v>84</v>
      </c>
      <c r="C2580" s="661" t="str">
        <f t="shared" si="6771"/>
        <v>MS 602-84</v>
      </c>
      <c r="D2580" s="346">
        <v>41894</v>
      </c>
      <c r="E2580" s="347">
        <v>7161716.3135000002</v>
      </c>
      <c r="F2580" s="348">
        <v>665809.51930000004</v>
      </c>
      <c r="G2580" s="348">
        <v>898.32299999999998</v>
      </c>
      <c r="H2580" s="448">
        <f>SQRT((E2580-E2579)^2+(F2580-F2579)^2)*100</f>
        <v>0.75538072812668799</v>
      </c>
      <c r="I2580" s="356">
        <f>SQRT((E2580-$E$2497)^2+(F2580-$F$2497)^2)*100</f>
        <v>53.113623491000098</v>
      </c>
      <c r="J2580" s="356">
        <f>(G2580-G2579)*100</f>
        <v>-1.2000000000057298</v>
      </c>
      <c r="K2580" s="356">
        <f>(G2580-$G$2497)*100</f>
        <v>-118.60000000000355</v>
      </c>
      <c r="L2580" s="356">
        <f>H2580/(D2580-D2579)</f>
        <v>0.10791153258952686</v>
      </c>
      <c r="M2580" s="356">
        <f>ABS(J2580/(D2580-D2579))</f>
        <v>0.17142857142938997</v>
      </c>
      <c r="N2580" s="361" t="str">
        <f t="shared" si="6832"/>
        <v>OK</v>
      </c>
      <c r="O2580" s="361" t="str">
        <f t="shared" si="6833"/>
        <v>OK</v>
      </c>
      <c r="P2580" s="361" t="str">
        <f t="shared" si="6834"/>
        <v>COND. MIN.</v>
      </c>
      <c r="Q2580" s="361" t="str">
        <f t="shared" si="6827"/>
        <v>COND. MIN.</v>
      </c>
      <c r="R2580" s="625"/>
      <c r="S2580" s="625"/>
      <c r="T2580" s="625"/>
      <c r="U2580" s="625"/>
      <c r="V2580" s="356">
        <f t="shared" si="6828"/>
        <v>-9.0900000184774399</v>
      </c>
      <c r="W2580" s="356">
        <f t="shared" si="6829"/>
        <v>-52.330000000074506</v>
      </c>
      <c r="X2580" s="361" t="str">
        <f t="shared" si="6835"/>
        <v>SUL</v>
      </c>
      <c r="Y2580" s="361" t="str">
        <f t="shared" si="6836"/>
        <v>OESTE</v>
      </c>
      <c r="Z2580" s="361" t="str">
        <f t="shared" si="6837"/>
        <v>SUDOESTE</v>
      </c>
      <c r="AA2580" s="358">
        <f t="shared" si="6830"/>
        <v>0.9853135002824327</v>
      </c>
      <c r="AB2580" s="359">
        <f t="shared" si="6838"/>
        <v>80.168274605064283</v>
      </c>
      <c r="AC2580" s="360"/>
    </row>
    <row r="2581" spans="1:29" ht="17.25" customHeight="1" x14ac:dyDescent="0.25">
      <c r="A2581" s="345" t="str">
        <f t="shared" si="6831"/>
        <v>MS 602</v>
      </c>
      <c r="B2581" s="661">
        <f t="shared" si="6826"/>
        <v>85</v>
      </c>
      <c r="C2581" s="661" t="str">
        <f t="shared" si="6771"/>
        <v>MS 602-85</v>
      </c>
      <c r="D2581" s="346">
        <v>41901</v>
      </c>
      <c r="E2581" s="347">
        <v>7161716.3202</v>
      </c>
      <c r="F2581" s="348">
        <v>665809.51249999995</v>
      </c>
      <c r="G2581" s="348">
        <v>898.30200000000002</v>
      </c>
      <c r="H2581" s="448">
        <f>SQRT((E2581-E2580)^2+(F2581-F2580)^2)*100</f>
        <v>0.95462033537184221</v>
      </c>
      <c r="I2581" s="356">
        <f>SQRT((E2581-$E$2497)^2+(F2581-$F$2497)^2)*100</f>
        <v>53.674542397873715</v>
      </c>
      <c r="J2581" s="356">
        <f>(G2581-G2580)*100</f>
        <v>-2.0999999999958163</v>
      </c>
      <c r="K2581" s="356">
        <f>(G2581-$G$2497)*100</f>
        <v>-120.69999999999936</v>
      </c>
      <c r="L2581" s="356">
        <f>H2581/(D2581-D2580)</f>
        <v>0.1363743336245489</v>
      </c>
      <c r="M2581" s="356">
        <f>ABS(J2581/(D2581-D2580))</f>
        <v>0.29999999999940236</v>
      </c>
      <c r="N2581" s="361" t="str">
        <f t="shared" si="6832"/>
        <v>OK</v>
      </c>
      <c r="O2581" s="361" t="str">
        <f t="shared" si="6833"/>
        <v>ATENÇÃO</v>
      </c>
      <c r="P2581" s="361" t="str">
        <f t="shared" si="6834"/>
        <v>COND. MIN.</v>
      </c>
      <c r="Q2581" s="361" t="str">
        <f t="shared" si="6827"/>
        <v>COND. MIN.</v>
      </c>
      <c r="R2581" s="625"/>
      <c r="S2581" s="625"/>
      <c r="T2581" s="625"/>
      <c r="U2581" s="625"/>
      <c r="V2581" s="356">
        <f t="shared" si="6828"/>
        <v>-8.4200000390410423</v>
      </c>
      <c r="W2581" s="356">
        <f t="shared" si="6829"/>
        <v>-53.010000009089708</v>
      </c>
      <c r="X2581" s="361" t="str">
        <f t="shared" si="6835"/>
        <v>SUL</v>
      </c>
      <c r="Y2581" s="361" t="str">
        <f t="shared" si="6836"/>
        <v>OESTE</v>
      </c>
      <c r="Z2581" s="361" t="str">
        <f t="shared" si="6837"/>
        <v>SUDOESTE</v>
      </c>
      <c r="AA2581" s="358">
        <f t="shared" si="6830"/>
        <v>0.98770262716601442</v>
      </c>
      <c r="AB2581" s="359">
        <f t="shared" si="6838"/>
        <v>81.005234117350881</v>
      </c>
      <c r="AC2581" s="360"/>
    </row>
    <row r="2582" spans="1:29" ht="17.25" customHeight="1" x14ac:dyDescent="0.25">
      <c r="A2582" s="345" t="str">
        <f t="shared" si="6831"/>
        <v>MS 602</v>
      </c>
      <c r="B2582" s="661">
        <f t="shared" si="6826"/>
        <v>86</v>
      </c>
      <c r="C2582" s="661" t="str">
        <f t="shared" si="6771"/>
        <v>MS 602-86</v>
      </c>
      <c r="D2582" s="346">
        <v>41908</v>
      </c>
      <c r="E2582" s="347">
        <v>7161716.3126999997</v>
      </c>
      <c r="F2582" s="348">
        <v>665809.50589999999</v>
      </c>
      <c r="G2582" s="348">
        <v>898.29100000000005</v>
      </c>
      <c r="H2582" s="448">
        <f>SQRT((E2582-E2581)^2+(F2582-F2581)^2)*100</f>
        <v>0.99904956833121983</v>
      </c>
      <c r="I2582" s="356">
        <f>SQRT((E2582-$E$2497)^2+(F2582-$F$2497)^2)*100</f>
        <v>54.447752955052231</v>
      </c>
      <c r="J2582" s="356">
        <f>(G2582-G2581)*100</f>
        <v>-1.0999999999967258</v>
      </c>
      <c r="K2582" s="356">
        <f>(G2582-$G$2497)*100</f>
        <v>-121.79999999999609</v>
      </c>
      <c r="L2582" s="356">
        <f>H2582/(D2582-D2581)</f>
        <v>0.14272136690445997</v>
      </c>
      <c r="M2582" s="356">
        <f>ABS(J2582/(D2582-D2581))</f>
        <v>0.1571428571423894</v>
      </c>
      <c r="N2582" s="361" t="str">
        <f t="shared" si="6832"/>
        <v>OK</v>
      </c>
      <c r="O2582" s="361" t="str">
        <f t="shared" si="6833"/>
        <v>OK</v>
      </c>
      <c r="P2582" s="361" t="str">
        <f t="shared" si="6834"/>
        <v>COND. MIN.</v>
      </c>
      <c r="Q2582" s="361" t="str">
        <f t="shared" si="6827"/>
        <v>COND. MIN.</v>
      </c>
      <c r="R2582" s="625"/>
      <c r="S2582" s="625"/>
      <c r="T2582" s="625"/>
      <c r="U2582" s="625"/>
      <c r="V2582" s="356">
        <f t="shared" si="6828"/>
        <v>-9.1700000688433647</v>
      </c>
      <c r="W2582" s="356">
        <f t="shared" si="6829"/>
        <v>-53.67000000551343</v>
      </c>
      <c r="X2582" s="361" t="str">
        <f t="shared" si="6835"/>
        <v>SUL</v>
      </c>
      <c r="Y2582" s="361" t="str">
        <f t="shared" si="6836"/>
        <v>OESTE</v>
      </c>
      <c r="Z2582" s="361" t="str">
        <f t="shared" si="6837"/>
        <v>SUDOESTE</v>
      </c>
      <c r="AA2582" s="358">
        <f t="shared" si="6830"/>
        <v>0.98567493112947657</v>
      </c>
      <c r="AB2582" s="359">
        <f t="shared" si="6838"/>
        <v>80.290300306523832</v>
      </c>
      <c r="AC2582" s="360"/>
    </row>
    <row r="2583" spans="1:29" ht="17.25" customHeight="1" x14ac:dyDescent="0.25">
      <c r="A2583" s="345" t="str">
        <f t="shared" si="6831"/>
        <v>MS 602</v>
      </c>
      <c r="B2583" s="661">
        <f t="shared" si="6826"/>
        <v>87</v>
      </c>
      <c r="C2583" s="661" t="str">
        <f t="shared" si="6771"/>
        <v>MS 602-87</v>
      </c>
      <c r="D2583" s="346">
        <v>41915</v>
      </c>
      <c r="E2583" s="347">
        <v>7161716.3090000004</v>
      </c>
      <c r="F2583" s="348">
        <v>665809.51229999994</v>
      </c>
      <c r="G2583" s="348">
        <v>898.29100000000005</v>
      </c>
      <c r="H2583" s="448">
        <f>SQRT((E2583-E2582)^2+(F2583-F2582)^2)*100</f>
        <v>0.73925634430874643</v>
      </c>
      <c r="I2583" s="356">
        <f>SQRT((E2583-$E$2497)^2+(F2583-$F$2497)^2)*100</f>
        <v>53.881281546078199</v>
      </c>
      <c r="J2583" s="356">
        <f>(G2583-G2582)*100</f>
        <v>0</v>
      </c>
      <c r="K2583" s="356">
        <f>(G2583-$G$2497)*100</f>
        <v>-121.79999999999609</v>
      </c>
      <c r="L2583" s="356">
        <f>H2583/(D2583-D2582)</f>
        <v>0.10560804918696377</v>
      </c>
      <c r="M2583" s="356">
        <f>ABS(J2583/(D2583-D2582))</f>
        <v>0</v>
      </c>
      <c r="N2583" s="361" t="str">
        <f t="shared" si="6832"/>
        <v>OK</v>
      </c>
      <c r="O2583" s="361" t="str">
        <f t="shared" si="6833"/>
        <v>OK</v>
      </c>
      <c r="P2583" s="361" t="str">
        <f t="shared" si="6834"/>
        <v>COND. MIN.</v>
      </c>
      <c r="Q2583" s="361" t="str">
        <f t="shared" si="6827"/>
        <v>COND. MIN.</v>
      </c>
      <c r="R2583" s="625"/>
      <c r="S2583" s="625"/>
      <c r="T2583" s="625"/>
      <c r="U2583" s="625"/>
      <c r="V2583" s="356">
        <f t="shared" si="6828"/>
        <v>-9.5399999991059303</v>
      </c>
      <c r="W2583" s="356">
        <f t="shared" si="6829"/>
        <v>-53.030000010039657</v>
      </c>
      <c r="X2583" s="361" t="str">
        <f t="shared" si="6835"/>
        <v>SUL</v>
      </c>
      <c r="Y2583" s="361" t="str">
        <f t="shared" si="6836"/>
        <v>OESTE</v>
      </c>
      <c r="Z2583" s="361" t="str">
        <f t="shared" si="6837"/>
        <v>SUDOESTE</v>
      </c>
      <c r="AA2583" s="358">
        <f t="shared" si="6830"/>
        <v>0.98422420193021531</v>
      </c>
      <c r="AB2583" s="359">
        <f t="shared" si="6838"/>
        <v>79.809255732999134</v>
      </c>
      <c r="AC2583" s="360"/>
    </row>
    <row r="2584" spans="1:29" ht="17.25" customHeight="1" x14ac:dyDescent="0.25">
      <c r="A2584" s="345" t="str">
        <f t="shared" si="6831"/>
        <v>MS 602</v>
      </c>
      <c r="B2584" s="661">
        <f t="shared" si="6826"/>
        <v>88</v>
      </c>
      <c r="C2584" s="661" t="str">
        <f t="shared" si="6771"/>
        <v>MS 602-88</v>
      </c>
      <c r="D2584" s="346">
        <v>41922</v>
      </c>
      <c r="E2584" s="347">
        <v>7161716.3091000002</v>
      </c>
      <c r="F2584" s="348">
        <v>665809.49600000004</v>
      </c>
      <c r="G2584" s="348">
        <v>898.28399999999999</v>
      </c>
      <c r="H2584" s="448">
        <f t="shared" ref="H2584:H2587" si="6857">SQRT((E2584-E2583)^2+(F2584-F2583)^2)*100</f>
        <v>1.6300306645633231</v>
      </c>
      <c r="I2584" s="356">
        <f t="shared" ref="I2584:I2587" si="6858">SQRT((E2584-$E$2497)^2+(F2584-$F$2497)^2)*100</f>
        <v>55.484560918538662</v>
      </c>
      <c r="J2584" s="356">
        <f t="shared" ref="J2584:J2587" si="6859">(G2584-G2583)*100</f>
        <v>-0.70000000000618456</v>
      </c>
      <c r="K2584" s="356">
        <f t="shared" ref="K2584:K2587" si="6860">(G2584-$G$2497)*100</f>
        <v>-122.50000000000227</v>
      </c>
      <c r="L2584" s="356">
        <f t="shared" ref="L2584:L2587" si="6861">H2584/(D2584-D2583)</f>
        <v>0.23286152350904615</v>
      </c>
      <c r="M2584" s="356">
        <f t="shared" ref="M2584:M2587" si="6862">ABS(J2584/(D2584-D2583))</f>
        <v>0.10000000000088351</v>
      </c>
      <c r="N2584" s="361" t="str">
        <f t="shared" si="6832"/>
        <v>OK</v>
      </c>
      <c r="O2584" s="361" t="str">
        <f t="shared" si="6833"/>
        <v>OK</v>
      </c>
      <c r="P2584" s="361" t="str">
        <f t="shared" si="6834"/>
        <v>COND. MIN.</v>
      </c>
      <c r="Q2584" s="361" t="str">
        <f t="shared" si="6827"/>
        <v>COND. MIN.</v>
      </c>
      <c r="R2584" s="625"/>
      <c r="S2584" s="625"/>
      <c r="T2584" s="625"/>
      <c r="U2584" s="625"/>
      <c r="V2584" s="356">
        <f t="shared" si="6828"/>
        <v>-9.5300000160932541</v>
      </c>
      <c r="W2584" s="356">
        <f t="shared" si="6829"/>
        <v>-54.660000000149012</v>
      </c>
      <c r="X2584" s="361" t="str">
        <f t="shared" ref="X2584:X2587" si="6863">IF(V2584&gt;0,"NORTE","SUL")</f>
        <v>SUL</v>
      </c>
      <c r="Y2584" s="361" t="str">
        <f t="shared" ref="Y2584:Y2587" si="6864">IF(W2584&gt;0,"LESTE","OESTE")</f>
        <v>OESTE</v>
      </c>
      <c r="Z2584" s="361" t="str">
        <f t="shared" ref="Z2584:Z2587" si="6865">IF(AND(X2584="SUL", Y2584="LESTE"),"SUDESTE", IF(AND(X2584="SUL", Y2584="OESTE"), "SUDOESTE", IF(AND(X2584="NORTE", Y2584="LESTE"), "NORDESTE", "NOROESTE")))</f>
        <v>SUDOESTE</v>
      </c>
      <c r="AA2584" s="358">
        <f t="shared" si="6830"/>
        <v>0.98521989906272533</v>
      </c>
      <c r="AB2584" s="359">
        <f t="shared" ref="AB2584:AB2587" si="6866">DEGREES(ASIN(AA2584))</f>
        <v>80.136916830346323</v>
      </c>
      <c r="AC2584" s="360"/>
    </row>
    <row r="2585" spans="1:29" ht="17.25" customHeight="1" x14ac:dyDescent="0.25">
      <c r="A2585" s="345" t="str">
        <f t="shared" si="6831"/>
        <v>MS 602</v>
      </c>
      <c r="B2585" s="661">
        <f t="shared" si="6826"/>
        <v>89</v>
      </c>
      <c r="C2585" s="661" t="str">
        <f t="shared" ref="C2585:C2648" si="6867">A2585&amp;"-"&amp;B2585</f>
        <v>MS 602-89</v>
      </c>
      <c r="D2585" s="346">
        <v>41929</v>
      </c>
      <c r="E2585" s="347">
        <v>7161716.3093999997</v>
      </c>
      <c r="F2585" s="348">
        <v>665809.48190000001</v>
      </c>
      <c r="G2585" s="348">
        <v>898.26</v>
      </c>
      <c r="H2585" s="448">
        <f t="shared" si="6857"/>
        <v>1.4103191146834413</v>
      </c>
      <c r="I2585" s="356">
        <f t="shared" si="6858"/>
        <v>56.869103225044661</v>
      </c>
      <c r="J2585" s="356">
        <f t="shared" si="6859"/>
        <v>-2.4000000000000909</v>
      </c>
      <c r="K2585" s="356">
        <f t="shared" si="6860"/>
        <v>-124.90000000000236</v>
      </c>
      <c r="L2585" s="356">
        <f t="shared" si="6861"/>
        <v>0.20147415924049161</v>
      </c>
      <c r="M2585" s="356">
        <f t="shared" si="6862"/>
        <v>0.34285714285715585</v>
      </c>
      <c r="N2585" s="361" t="str">
        <f t="shared" si="6832"/>
        <v>OK</v>
      </c>
      <c r="O2585" s="361" t="str">
        <f t="shared" si="6833"/>
        <v>ATENÇÃO</v>
      </c>
      <c r="P2585" s="361" t="str">
        <f t="shared" si="6834"/>
        <v>COND. MIN.</v>
      </c>
      <c r="Q2585" s="361" t="str">
        <f t="shared" si="6827"/>
        <v>COND. MIN.</v>
      </c>
      <c r="R2585" s="625"/>
      <c r="S2585" s="625"/>
      <c r="T2585" s="625"/>
      <c r="U2585" s="625"/>
      <c r="V2585" s="356">
        <f t="shared" si="6828"/>
        <v>-9.5000000670552254</v>
      </c>
      <c r="W2585" s="356">
        <f t="shared" si="6829"/>
        <v>-56.070000003091991</v>
      </c>
      <c r="X2585" s="361" t="str">
        <f t="shared" si="6863"/>
        <v>SUL</v>
      </c>
      <c r="Y2585" s="361" t="str">
        <f t="shared" si="6864"/>
        <v>OESTE</v>
      </c>
      <c r="Z2585" s="361" t="str">
        <f t="shared" si="6865"/>
        <v>SUDOESTE</v>
      </c>
      <c r="AA2585" s="358">
        <f t="shared" si="6830"/>
        <v>0.98593282925971515</v>
      </c>
      <c r="AB2585" s="359">
        <f t="shared" si="6866"/>
        <v>80.378308332256211</v>
      </c>
      <c r="AC2585" s="360"/>
    </row>
    <row r="2586" spans="1:29" ht="17.25" customHeight="1" x14ac:dyDescent="0.25">
      <c r="A2586" s="345" t="str">
        <f t="shared" si="6831"/>
        <v>MS 602</v>
      </c>
      <c r="B2586" s="661">
        <f t="shared" si="6826"/>
        <v>90</v>
      </c>
      <c r="C2586" s="661" t="str">
        <f t="shared" si="6867"/>
        <v>MS 602-90</v>
      </c>
      <c r="D2586" s="346">
        <v>41936</v>
      </c>
      <c r="E2586" s="347">
        <v>7161716.2932000002</v>
      </c>
      <c r="F2586" s="348">
        <v>665809.47470000002</v>
      </c>
      <c r="G2586" s="348">
        <v>898.24800000000005</v>
      </c>
      <c r="H2586" s="448">
        <f t="shared" si="6857"/>
        <v>1.7727943573224607</v>
      </c>
      <c r="I2586" s="356">
        <f t="shared" si="6858"/>
        <v>57.868458598992248</v>
      </c>
      <c r="J2586" s="356">
        <f t="shared" si="6859"/>
        <v>-1.1999999999943611</v>
      </c>
      <c r="K2586" s="356">
        <f t="shared" si="6860"/>
        <v>-126.09999999999673</v>
      </c>
      <c r="L2586" s="356">
        <f t="shared" si="6861"/>
        <v>0.25325633676035153</v>
      </c>
      <c r="M2586" s="356">
        <f t="shared" si="6862"/>
        <v>0.17142857142776588</v>
      </c>
      <c r="N2586" s="361" t="str">
        <f t="shared" si="6832"/>
        <v>ATENÇÃO</v>
      </c>
      <c r="O2586" s="361" t="str">
        <f t="shared" si="6833"/>
        <v>OK</v>
      </c>
      <c r="P2586" s="361" t="str">
        <f t="shared" si="6834"/>
        <v>COND. MIN.</v>
      </c>
      <c r="Q2586" s="361" t="str">
        <f t="shared" si="6827"/>
        <v>COND. MIN.</v>
      </c>
      <c r="R2586" s="625"/>
      <c r="S2586" s="625"/>
      <c r="T2586" s="625"/>
      <c r="U2586" s="625"/>
      <c r="V2586" s="356">
        <f t="shared" si="6828"/>
        <v>-11.120000015944242</v>
      </c>
      <c r="W2586" s="356">
        <f t="shared" si="6829"/>
        <v>-56.790000002365559</v>
      </c>
      <c r="X2586" s="361" t="str">
        <f t="shared" si="6863"/>
        <v>SUL</v>
      </c>
      <c r="Y2586" s="361" t="str">
        <f t="shared" si="6864"/>
        <v>OESTE</v>
      </c>
      <c r="Z2586" s="361" t="str">
        <f t="shared" si="6865"/>
        <v>SUDOESTE</v>
      </c>
      <c r="AA2586" s="358">
        <f t="shared" si="6830"/>
        <v>0.98133748055987557</v>
      </c>
      <c r="AB2586" s="359">
        <f t="shared" si="6866"/>
        <v>78.913345621986508</v>
      </c>
      <c r="AC2586" s="360"/>
    </row>
    <row r="2587" spans="1:29" ht="17.25" customHeight="1" x14ac:dyDescent="0.25">
      <c r="A2587" s="345" t="str">
        <f t="shared" si="6831"/>
        <v>MS 602</v>
      </c>
      <c r="B2587" s="661">
        <f t="shared" si="6826"/>
        <v>91</v>
      </c>
      <c r="C2587" s="661" t="str">
        <f t="shared" si="6867"/>
        <v>MS 602-91</v>
      </c>
      <c r="D2587" s="346">
        <v>41943</v>
      </c>
      <c r="E2587" s="347">
        <v>7161716.3091000002</v>
      </c>
      <c r="F2587" s="348">
        <v>665809.48849999998</v>
      </c>
      <c r="G2587" s="348">
        <v>898.24699999999996</v>
      </c>
      <c r="H2587" s="448">
        <f t="shared" si="6857"/>
        <v>2.1053503242098839</v>
      </c>
      <c r="I2587" s="356">
        <f t="shared" si="6858"/>
        <v>56.223562685458795</v>
      </c>
      <c r="J2587" s="356">
        <f t="shared" si="6859"/>
        <v>-0.100000000009004</v>
      </c>
      <c r="K2587" s="356">
        <f t="shared" si="6860"/>
        <v>-126.20000000000573</v>
      </c>
      <c r="L2587" s="356">
        <f t="shared" si="6861"/>
        <v>0.30076433202998343</v>
      </c>
      <c r="M2587" s="356">
        <f t="shared" si="6862"/>
        <v>1.4285714287000571E-2</v>
      </c>
      <c r="N2587" s="361" t="str">
        <f t="shared" si="6832"/>
        <v>ATENÇÃO</v>
      </c>
      <c r="O2587" s="361" t="str">
        <f t="shared" si="6833"/>
        <v>OK</v>
      </c>
      <c r="P2587" s="361" t="str">
        <f t="shared" si="6834"/>
        <v>COND. MIN.</v>
      </c>
      <c r="Q2587" s="361" t="str">
        <f t="shared" si="6827"/>
        <v>COND. MIN.</v>
      </c>
      <c r="R2587" s="625"/>
      <c r="S2587" s="625"/>
      <c r="T2587" s="625"/>
      <c r="U2587" s="625"/>
      <c r="V2587" s="356">
        <f t="shared" si="6828"/>
        <v>-9.5300000160932541</v>
      </c>
      <c r="W2587" s="356">
        <f t="shared" si="6829"/>
        <v>-55.41000000666827</v>
      </c>
      <c r="X2587" s="361" t="str">
        <f t="shared" si="6863"/>
        <v>SUL</v>
      </c>
      <c r="Y2587" s="361" t="str">
        <f t="shared" si="6864"/>
        <v>OESTE</v>
      </c>
      <c r="Z2587" s="361" t="str">
        <f t="shared" si="6865"/>
        <v>SUDOESTE</v>
      </c>
      <c r="AA2587" s="358">
        <f t="shared" si="6830"/>
        <v>0.98559231590181429</v>
      </c>
      <c r="AB2587" s="359">
        <f t="shared" si="6866"/>
        <v>80.262274378505055</v>
      </c>
      <c r="AC2587" s="360"/>
    </row>
    <row r="2588" spans="1:29" ht="17.25" customHeight="1" x14ac:dyDescent="0.2">
      <c r="A2588" s="345" t="str">
        <f t="shared" si="6831"/>
        <v>MS 602</v>
      </c>
      <c r="B2588" s="661">
        <f t="shared" si="6826"/>
        <v>92</v>
      </c>
      <c r="C2588" s="661" t="str">
        <f t="shared" si="6867"/>
        <v>MS 602-92</v>
      </c>
      <c r="D2588" s="363">
        <v>41950</v>
      </c>
      <c r="E2588" s="364">
        <v>7161716.2802999998</v>
      </c>
      <c r="F2588" s="365">
        <v>665809.46660000004</v>
      </c>
      <c r="G2588" s="365">
        <v>898.22900000000004</v>
      </c>
      <c r="H2588" s="448">
        <f t="shared" ref="H2588" si="6868">SQRT((E2588-E2587)^2+(F2588-F2587)^2)*100</f>
        <v>3.6180796318882784</v>
      </c>
      <c r="I2588" s="356">
        <f t="shared" ref="I2588" si="6869">SQRT((E2588-$E$2497)^2+(F2588-$F$2497)^2)*100</f>
        <v>58.921711630720765</v>
      </c>
      <c r="J2588" s="356">
        <f t="shared" ref="J2588" si="6870">(G2588-G2587)*100</f>
        <v>-1.7999999999915417</v>
      </c>
      <c r="K2588" s="356">
        <f t="shared" ref="K2588" si="6871">(G2588-$G$2497)*100</f>
        <v>-127.99999999999727</v>
      </c>
      <c r="L2588" s="356">
        <f t="shared" ref="L2588" si="6872">H2588/(D2588-D2587)</f>
        <v>0.51686851884118268</v>
      </c>
      <c r="M2588" s="356">
        <f t="shared" ref="M2588" si="6873">ABS(J2588/(D2588-D2587))</f>
        <v>0.25714285714164881</v>
      </c>
      <c r="N2588" s="361" t="str">
        <f t="shared" si="6832"/>
        <v>ATENÇÃO</v>
      </c>
      <c r="O2588" s="361" t="str">
        <f t="shared" si="6833"/>
        <v>ATENÇÃO</v>
      </c>
      <c r="P2588" s="361" t="str">
        <f t="shared" si="6834"/>
        <v>COND. MIN.</v>
      </c>
      <c r="Q2588" s="361" t="str">
        <f t="shared" si="6827"/>
        <v>COND. MIN.</v>
      </c>
      <c r="R2588" s="625"/>
      <c r="S2588" s="625"/>
      <c r="T2588" s="625"/>
      <c r="U2588" s="625"/>
      <c r="V2588" s="356">
        <f t="shared" si="6828"/>
        <v>-12.410000059753656</v>
      </c>
      <c r="W2588" s="356">
        <f t="shared" si="6829"/>
        <v>-57.600000000093132</v>
      </c>
      <c r="X2588" s="361" t="str">
        <f t="shared" ref="X2588" si="6874">IF(V2588&gt;0,"NORTE","SUL")</f>
        <v>SUL</v>
      </c>
      <c r="Y2588" s="361" t="str">
        <f t="shared" ref="Y2588" si="6875">IF(W2588&gt;0,"LESTE","OESTE")</f>
        <v>OESTE</v>
      </c>
      <c r="Z2588" s="361" t="str">
        <f t="shared" ref="Z2588" si="6876">IF(AND(X2588="SUL", Y2588="LESTE"),"SUDESTE", IF(AND(X2588="SUL", Y2588="OESTE"), "SUDOESTE", IF(AND(X2588="NORTE", Y2588="LESTE"), "NORDESTE", "NOROESTE")))</f>
        <v>SUDOESTE</v>
      </c>
      <c r="AA2588" s="358">
        <f t="shared" si="6830"/>
        <v>0.9775967413441955</v>
      </c>
      <c r="AB2588" s="359">
        <f t="shared" ref="AB2588" si="6877">DEGREES(ASIN(AA2588))</f>
        <v>77.849129883501504</v>
      </c>
      <c r="AC2588" s="360"/>
    </row>
    <row r="2589" spans="1:29" ht="17.25" customHeight="1" x14ac:dyDescent="0.25">
      <c r="A2589" s="345" t="str">
        <f t="shared" si="6831"/>
        <v>MS 602</v>
      </c>
      <c r="B2589" s="661">
        <f t="shared" si="6826"/>
        <v>93</v>
      </c>
      <c r="C2589" s="661" t="str">
        <f t="shared" si="6867"/>
        <v>MS 602-93</v>
      </c>
      <c r="D2589" s="346">
        <v>41957</v>
      </c>
      <c r="E2589" s="347">
        <v>7161716.3016999997</v>
      </c>
      <c r="F2589" s="348">
        <v>665809.46499999997</v>
      </c>
      <c r="G2589" s="348">
        <v>898.22199999999998</v>
      </c>
      <c r="H2589" s="448">
        <f t="shared" ref="H2589:H2593" si="6878">SQRT((E2589-E2588)^2+(F2589-F2588)^2)*100</f>
        <v>2.1459729702488581</v>
      </c>
      <c r="I2589" s="356">
        <f t="shared" ref="I2589:I2593" si="6879">SQRT((E2589-$E$2497)^2+(F2589-$F$2497)^2)*100</f>
        <v>58.665922835836128</v>
      </c>
      <c r="J2589" s="356">
        <f t="shared" ref="J2589:J2593" si="6880">(G2589-G2588)*100</f>
        <v>-0.70000000000618456</v>
      </c>
      <c r="K2589" s="356">
        <f t="shared" ref="K2589:K2593" si="6881">(G2589-$G$2497)*100</f>
        <v>-128.70000000000346</v>
      </c>
      <c r="L2589" s="356">
        <f t="shared" ref="L2589:L2593" si="6882">H2589/(D2589-D2588)</f>
        <v>0.30656756717840833</v>
      </c>
      <c r="M2589" s="356">
        <f t="shared" ref="M2589:M2593" si="6883">ABS(J2589/(D2589-D2588))</f>
        <v>0.10000000000088351</v>
      </c>
      <c r="N2589" s="361" t="str">
        <f t="shared" si="6832"/>
        <v>ATENÇÃO</v>
      </c>
      <c r="O2589" s="361" t="str">
        <f t="shared" si="6833"/>
        <v>OK</v>
      </c>
      <c r="P2589" s="361" t="str">
        <f t="shared" si="6834"/>
        <v>COND. MIN.</v>
      </c>
      <c r="Q2589" s="361" t="str">
        <f t="shared" si="6827"/>
        <v>COND. MIN.</v>
      </c>
      <c r="R2589" s="625"/>
      <c r="S2589" s="625"/>
      <c r="T2589" s="625"/>
      <c r="U2589" s="625"/>
      <c r="V2589" s="356">
        <f t="shared" si="6828"/>
        <v>-10.2700000628829</v>
      </c>
      <c r="W2589" s="356">
        <f t="shared" si="6829"/>
        <v>-57.760000007692724</v>
      </c>
      <c r="X2589" s="361" t="str">
        <f t="shared" ref="X2589:X2593" si="6884">IF(V2589&gt;0,"NORTE","SUL")</f>
        <v>SUL</v>
      </c>
      <c r="Y2589" s="361" t="str">
        <f t="shared" ref="Y2589:Y2593" si="6885">IF(W2589&gt;0,"LESTE","OESTE")</f>
        <v>OESTE</v>
      </c>
      <c r="Z2589" s="361" t="str">
        <f t="shared" ref="Z2589:Z2593" si="6886">IF(AND(X2589="SUL", Y2589="LESTE"),"SUDESTE", IF(AND(X2589="SUL", Y2589="OESTE"), "SUDOESTE", IF(AND(X2589="NORTE", Y2589="LESTE"), "NORDESTE", "NOROESTE")))</f>
        <v>SUDOESTE</v>
      </c>
      <c r="AA2589" s="358">
        <f t="shared" si="6830"/>
        <v>0.98448951764104309</v>
      </c>
      <c r="AB2589" s="359">
        <f t="shared" ref="AB2589:AB2593" si="6887">DEGREES(ASIN(AA2589))</f>
        <v>79.895537221056472</v>
      </c>
      <c r="AC2589" s="360"/>
    </row>
    <row r="2590" spans="1:29" ht="17.25" customHeight="1" x14ac:dyDescent="0.2">
      <c r="A2590" s="345" t="str">
        <f t="shared" si="6831"/>
        <v>MS 602</v>
      </c>
      <c r="B2590" s="661">
        <f t="shared" si="6826"/>
        <v>94</v>
      </c>
      <c r="C2590" s="661" t="str">
        <f t="shared" si="6867"/>
        <v>MS 602-94</v>
      </c>
      <c r="D2590" s="363">
        <v>41964</v>
      </c>
      <c r="E2590" s="364">
        <v>7161716.3009000001</v>
      </c>
      <c r="F2590" s="365">
        <v>665809.46849999996</v>
      </c>
      <c r="G2590" s="365">
        <v>898.21199999999999</v>
      </c>
      <c r="H2590" s="448">
        <f t="shared" si="6878"/>
        <v>0.3590264510738107</v>
      </c>
      <c r="I2590" s="356">
        <f t="shared" si="6879"/>
        <v>58.335500352666315</v>
      </c>
      <c r="J2590" s="356">
        <f t="shared" si="6880"/>
        <v>-0.99999999999909051</v>
      </c>
      <c r="K2590" s="356">
        <f t="shared" si="6881"/>
        <v>-129.70000000000255</v>
      </c>
      <c r="L2590" s="356">
        <f t="shared" si="6882"/>
        <v>5.1289493010544383E-2</v>
      </c>
      <c r="M2590" s="356">
        <f t="shared" si="6883"/>
        <v>0.14285714285701293</v>
      </c>
      <c r="N2590" s="361" t="str">
        <f t="shared" si="6832"/>
        <v>OK</v>
      </c>
      <c r="O2590" s="361" t="str">
        <f t="shared" si="6833"/>
        <v>OK</v>
      </c>
      <c r="P2590" s="361" t="str">
        <f t="shared" si="6834"/>
        <v>COND. MIN.</v>
      </c>
      <c r="Q2590" s="361" t="str">
        <f t="shared" si="6827"/>
        <v>COND. MIN.</v>
      </c>
      <c r="R2590" s="625"/>
      <c r="S2590" s="625"/>
      <c r="T2590" s="625"/>
      <c r="U2590" s="625"/>
      <c r="V2590" s="356">
        <f t="shared" si="6828"/>
        <v>-10.350000020116568</v>
      </c>
      <c r="W2590" s="356">
        <f t="shared" si="6829"/>
        <v>-57.410000008530915</v>
      </c>
      <c r="X2590" s="361" t="str">
        <f t="shared" si="6884"/>
        <v>SUL</v>
      </c>
      <c r="Y2590" s="361" t="str">
        <f t="shared" si="6885"/>
        <v>OESTE</v>
      </c>
      <c r="Z2590" s="361" t="str">
        <f t="shared" si="6886"/>
        <v>SUDOESTE</v>
      </c>
      <c r="AA2590" s="358">
        <f t="shared" si="6830"/>
        <v>0.98405896468974963</v>
      </c>
      <c r="AB2590" s="359">
        <f t="shared" si="6887"/>
        <v>79.755883448849787</v>
      </c>
      <c r="AC2590" s="360"/>
    </row>
    <row r="2591" spans="1:29" ht="17.25" customHeight="1" x14ac:dyDescent="0.2">
      <c r="A2591" s="345" t="str">
        <f t="shared" si="6831"/>
        <v>MS 602</v>
      </c>
      <c r="B2591" s="661">
        <f t="shared" si="6826"/>
        <v>95</v>
      </c>
      <c r="C2591" s="661" t="str">
        <f t="shared" si="6867"/>
        <v>MS 602-95</v>
      </c>
      <c r="D2591" s="363">
        <v>41971</v>
      </c>
      <c r="E2591" s="364">
        <v>7161716.2937000003</v>
      </c>
      <c r="F2591" s="365">
        <v>665809.44790000003</v>
      </c>
      <c r="G2591" s="365">
        <v>898.20600000000002</v>
      </c>
      <c r="H2591" s="448">
        <f t="shared" si="6878"/>
        <v>2.1822007134181054</v>
      </c>
      <c r="I2591" s="356">
        <f t="shared" si="6879"/>
        <v>60.491534947974998</v>
      </c>
      <c r="J2591" s="356">
        <f t="shared" si="6880"/>
        <v>-0.59999999999718057</v>
      </c>
      <c r="K2591" s="356">
        <f t="shared" si="6881"/>
        <v>-130.29999999999973</v>
      </c>
      <c r="L2591" s="356">
        <f t="shared" si="6882"/>
        <v>0.31174295905972932</v>
      </c>
      <c r="M2591" s="356">
        <f t="shared" si="6883"/>
        <v>8.571428571388294E-2</v>
      </c>
      <c r="N2591" s="361" t="str">
        <f t="shared" si="6832"/>
        <v>ATENÇÃO</v>
      </c>
      <c r="O2591" s="361" t="str">
        <f t="shared" si="6833"/>
        <v>OK</v>
      </c>
      <c r="P2591" s="361" t="str">
        <f t="shared" si="6834"/>
        <v>COND. MIN.</v>
      </c>
      <c r="Q2591" s="361" t="str">
        <f t="shared" si="6827"/>
        <v>COND. MIN.</v>
      </c>
      <c r="R2591" s="625"/>
      <c r="S2591" s="625"/>
      <c r="T2591" s="625"/>
      <c r="U2591" s="625"/>
      <c r="V2591" s="356">
        <f t="shared" si="6828"/>
        <v>-11.070000007748604</v>
      </c>
      <c r="W2591" s="356">
        <f t="shared" si="6829"/>
        <v>-59.470000001601875</v>
      </c>
      <c r="X2591" s="361" t="str">
        <f t="shared" si="6884"/>
        <v>SUL</v>
      </c>
      <c r="Y2591" s="361" t="str">
        <f t="shared" si="6885"/>
        <v>OESTE</v>
      </c>
      <c r="Z2591" s="361" t="str">
        <f t="shared" si="6886"/>
        <v>SUDOESTE</v>
      </c>
      <c r="AA2591" s="358">
        <f t="shared" si="6830"/>
        <v>0.98313770871218376</v>
      </c>
      <c r="AB2591" s="359">
        <f t="shared" si="6887"/>
        <v>79.463215789555647</v>
      </c>
      <c r="AC2591" s="360"/>
    </row>
    <row r="2592" spans="1:29" ht="17.25" customHeight="1" x14ac:dyDescent="0.2">
      <c r="A2592" s="345" t="str">
        <f t="shared" si="6831"/>
        <v>MS 602</v>
      </c>
      <c r="B2592" s="661">
        <f t="shared" si="6826"/>
        <v>96</v>
      </c>
      <c r="C2592" s="661" t="str">
        <f t="shared" si="6867"/>
        <v>MS 602-96</v>
      </c>
      <c r="D2592" s="363">
        <v>41978</v>
      </c>
      <c r="E2592" s="364">
        <v>7161716.2918999996</v>
      </c>
      <c r="F2592" s="365">
        <v>665809.45070000004</v>
      </c>
      <c r="G2592" s="365">
        <v>898.19299999999998</v>
      </c>
      <c r="H2592" s="448">
        <f t="shared" si="6878"/>
        <v>0.3328663770358003</v>
      </c>
      <c r="I2592" s="356">
        <f t="shared" si="6879"/>
        <v>60.249635697402894</v>
      </c>
      <c r="J2592" s="356">
        <f t="shared" si="6880"/>
        <v>-1.3000000000033651</v>
      </c>
      <c r="K2592" s="356">
        <f t="shared" si="6881"/>
        <v>-131.60000000000309</v>
      </c>
      <c r="L2592" s="356">
        <f t="shared" si="6882"/>
        <v>4.7552339576542903E-2</v>
      </c>
      <c r="M2592" s="356">
        <f t="shared" si="6883"/>
        <v>0.18571428571476645</v>
      </c>
      <c r="N2592" s="361" t="str">
        <f t="shared" si="6832"/>
        <v>OK</v>
      </c>
      <c r="O2592" s="361" t="str">
        <f t="shared" si="6833"/>
        <v>OK</v>
      </c>
      <c r="P2592" s="361" t="str">
        <f t="shared" si="6834"/>
        <v>COND. MIN.</v>
      </c>
      <c r="Q2592" s="361" t="str">
        <f t="shared" si="6827"/>
        <v>COND. MIN.</v>
      </c>
      <c r="R2592" s="625"/>
      <c r="S2592" s="625"/>
      <c r="T2592" s="625"/>
      <c r="U2592" s="625"/>
      <c r="V2592" s="356">
        <f t="shared" si="6828"/>
        <v>-11.250000074505806</v>
      </c>
      <c r="W2592" s="356">
        <f t="shared" si="6829"/>
        <v>-59.189999999944121</v>
      </c>
      <c r="X2592" s="361" t="str">
        <f t="shared" si="6884"/>
        <v>SUL</v>
      </c>
      <c r="Y2592" s="361" t="str">
        <f t="shared" si="6885"/>
        <v>OESTE</v>
      </c>
      <c r="Z2592" s="361" t="str">
        <f t="shared" si="6886"/>
        <v>SUDOESTE</v>
      </c>
      <c r="AA2592" s="358">
        <f t="shared" si="6830"/>
        <v>0.98240663900414937</v>
      </c>
      <c r="AB2592" s="359">
        <f t="shared" si="6887"/>
        <v>79.236566648472916</v>
      </c>
      <c r="AC2592" s="360"/>
    </row>
    <row r="2593" spans="1:29" ht="17.25" customHeight="1" x14ac:dyDescent="0.2">
      <c r="A2593" s="345" t="str">
        <f t="shared" si="6831"/>
        <v>MS 602</v>
      </c>
      <c r="B2593" s="661">
        <f t="shared" si="6826"/>
        <v>97</v>
      </c>
      <c r="C2593" s="661" t="str">
        <f t="shared" si="6867"/>
        <v>MS 602-97</v>
      </c>
      <c r="D2593" s="363">
        <v>41985</v>
      </c>
      <c r="E2593" s="364">
        <v>7161716.3051000005</v>
      </c>
      <c r="F2593" s="365">
        <v>665809.46470000001</v>
      </c>
      <c r="G2593" s="365">
        <v>898.18600000000004</v>
      </c>
      <c r="H2593" s="448">
        <f t="shared" si="6878"/>
        <v>1.9241622118726591</v>
      </c>
      <c r="I2593" s="356">
        <f t="shared" si="6879"/>
        <v>58.636925227651403</v>
      </c>
      <c r="J2593" s="356">
        <f t="shared" si="6880"/>
        <v>-0.69999999999481588</v>
      </c>
      <c r="K2593" s="356">
        <f t="shared" si="6881"/>
        <v>-132.29999999999791</v>
      </c>
      <c r="L2593" s="356">
        <f t="shared" si="6882"/>
        <v>0.27488031598180845</v>
      </c>
      <c r="M2593" s="356">
        <f t="shared" si="6883"/>
        <v>9.9999999999259417E-2</v>
      </c>
      <c r="N2593" s="361" t="str">
        <f t="shared" si="6832"/>
        <v>ATENÇÃO</v>
      </c>
      <c r="O2593" s="361" t="str">
        <f t="shared" si="6833"/>
        <v>OK</v>
      </c>
      <c r="P2593" s="361" t="str">
        <f t="shared" si="6834"/>
        <v>COND. MIN.</v>
      </c>
      <c r="Q2593" s="361" t="str">
        <f t="shared" si="6827"/>
        <v>COND. MIN.</v>
      </c>
      <c r="R2593" s="625"/>
      <c r="S2593" s="625"/>
      <c r="T2593" s="625"/>
      <c r="U2593" s="625"/>
      <c r="V2593" s="356">
        <f t="shared" si="6828"/>
        <v>-9.9299999885261059</v>
      </c>
      <c r="W2593" s="356">
        <f t="shared" si="6829"/>
        <v>-57.790000003296882</v>
      </c>
      <c r="X2593" s="361" t="str">
        <f t="shared" si="6884"/>
        <v>SUL</v>
      </c>
      <c r="Y2593" s="361" t="str">
        <f t="shared" si="6885"/>
        <v>OESTE</v>
      </c>
      <c r="Z2593" s="361" t="str">
        <f t="shared" si="6886"/>
        <v>SUDOESTE</v>
      </c>
      <c r="AA2593" s="358">
        <f t="shared" si="6830"/>
        <v>0.98550477489768074</v>
      </c>
      <c r="AB2593" s="359">
        <f t="shared" si="6887"/>
        <v>80.232664364311759</v>
      </c>
      <c r="AC2593" s="360"/>
    </row>
    <row r="2594" spans="1:29" ht="17.25" customHeight="1" x14ac:dyDescent="0.2">
      <c r="A2594" s="345" t="str">
        <f t="shared" si="6831"/>
        <v>MS 602</v>
      </c>
      <c r="B2594" s="661">
        <f t="shared" si="6826"/>
        <v>98</v>
      </c>
      <c r="C2594" s="661" t="str">
        <f t="shared" si="6867"/>
        <v>MS 602-98</v>
      </c>
      <c r="D2594" s="363">
        <v>41992</v>
      </c>
      <c r="E2594" s="364">
        <v>7161716.2942000004</v>
      </c>
      <c r="F2594" s="365">
        <v>665809.46420000005</v>
      </c>
      <c r="G2594" s="365">
        <v>898.16800000000001</v>
      </c>
      <c r="H2594" s="448">
        <f t="shared" ref="H2594:H2595" si="6888">SQRT((E2594-E2593)^2+(F2594-F2593)^2)*100</f>
        <v>1.0911461972137209</v>
      </c>
      <c r="I2594" s="356">
        <f t="shared" ref="I2594:I2595" si="6889">SQRT((E2594-$E$2497)^2+(F2594-$F$2497)^2)*100</f>
        <v>58.880438177487349</v>
      </c>
      <c r="J2594" s="356">
        <f t="shared" ref="J2594:J2595" si="6890">(G2594-G2593)*100</f>
        <v>-1.8000000000029104</v>
      </c>
      <c r="K2594" s="356">
        <f t="shared" ref="K2594:K2595" si="6891">(G2594-$G$2497)*100</f>
        <v>-134.10000000000082</v>
      </c>
      <c r="L2594" s="356">
        <f t="shared" ref="L2594:L2595" si="6892">H2594/(D2594-D2593)</f>
        <v>0.15587802817338869</v>
      </c>
      <c r="M2594" s="356">
        <f t="shared" ref="M2594:M2595" si="6893">ABS(J2594/(D2594-D2593))</f>
        <v>0.2571428571432729</v>
      </c>
      <c r="N2594" s="361" t="str">
        <f t="shared" si="6832"/>
        <v>OK</v>
      </c>
      <c r="O2594" s="361" t="str">
        <f t="shared" si="6833"/>
        <v>ATENÇÃO</v>
      </c>
      <c r="P2594" s="361" t="str">
        <f t="shared" si="6834"/>
        <v>COND. MIN.</v>
      </c>
      <c r="Q2594" s="361" t="str">
        <f t="shared" ref="Q2594:Q2616" si="6894">IF(M2594&lt;=2,"COND. MIN.",IF(AND(2&lt;M2594, M2594&lt;=4),"ATENÇÃO",IF(AND(4&lt;M2594, M2594&lt;=10),"ALERTA","INTERVENÇÃO")))</f>
        <v>COND. MIN.</v>
      </c>
      <c r="R2594" s="625"/>
      <c r="S2594" s="625"/>
      <c r="T2594" s="625"/>
      <c r="U2594" s="625"/>
      <c r="V2594" s="356">
        <f t="shared" ref="V2594:V2616" si="6895">(E2594-$E$2497)*100</f>
        <v>-11.019999999552965</v>
      </c>
      <c r="W2594" s="356">
        <f t="shared" ref="W2594:W2616" si="6896">(F2594-$F$2497)*100</f>
        <v>-57.839999999850988</v>
      </c>
      <c r="X2594" s="361" t="str">
        <f t="shared" ref="X2594:X2595" si="6897">IF(V2594&gt;0,"NORTE","SUL")</f>
        <v>SUL</v>
      </c>
      <c r="Y2594" s="361" t="str">
        <f t="shared" ref="Y2594:Y2595" si="6898">IF(W2594&gt;0,"LESTE","OESTE")</f>
        <v>OESTE</v>
      </c>
      <c r="Z2594" s="361" t="str">
        <f t="shared" ref="Z2594:Z2595" si="6899">IF(AND(X2594="SUL", Y2594="LESTE"),"SUDESTE", IF(AND(X2594="SUL", Y2594="OESTE"), "SUDOESTE", IF(AND(X2594="NORTE", Y2594="LESTE"), "NORDESTE", "NOROESTE")))</f>
        <v>SUDOESTE</v>
      </c>
      <c r="AA2594" s="358">
        <f t="shared" ref="AA2594:AA2616" si="6900">ABS(ROUND(W2594,2)/ROUND(I2594,2))</f>
        <v>0.98233695652173914</v>
      </c>
      <c r="AB2594" s="359">
        <f t="shared" ref="AB2594:AB2595" si="6901">DEGREES(ASIN(AA2594))</f>
        <v>79.215209174309578</v>
      </c>
      <c r="AC2594" s="360"/>
    </row>
    <row r="2595" spans="1:29" ht="17.25" customHeight="1" x14ac:dyDescent="0.25">
      <c r="A2595" s="345" t="str">
        <f t="shared" si="6831"/>
        <v>MS 602</v>
      </c>
      <c r="B2595" s="661">
        <f t="shared" si="6826"/>
        <v>99</v>
      </c>
      <c r="C2595" s="661" t="str">
        <f t="shared" si="6867"/>
        <v>MS 602-99</v>
      </c>
      <c r="D2595" s="346">
        <v>41999</v>
      </c>
      <c r="E2595" s="347">
        <v>7161716.2942000004</v>
      </c>
      <c r="F2595" s="348">
        <v>665809.46420000005</v>
      </c>
      <c r="G2595" s="348">
        <v>898.14200000000005</v>
      </c>
      <c r="H2595" s="448">
        <f t="shared" si="6888"/>
        <v>0</v>
      </c>
      <c r="I2595" s="356">
        <f t="shared" si="6889"/>
        <v>58.880438177487349</v>
      </c>
      <c r="J2595" s="356">
        <f t="shared" si="6890"/>
        <v>-2.5999999999953616</v>
      </c>
      <c r="K2595" s="356">
        <f t="shared" si="6891"/>
        <v>-136.69999999999618</v>
      </c>
      <c r="L2595" s="356">
        <f t="shared" si="6892"/>
        <v>0</v>
      </c>
      <c r="M2595" s="356">
        <f t="shared" si="6893"/>
        <v>0.3714285714279088</v>
      </c>
      <c r="N2595" s="361" t="str">
        <f t="shared" si="6832"/>
        <v>OK</v>
      </c>
      <c r="O2595" s="361" t="str">
        <f t="shared" si="6833"/>
        <v>ATENÇÃO</v>
      </c>
      <c r="P2595" s="361" t="str">
        <f t="shared" si="6834"/>
        <v>COND. MIN.</v>
      </c>
      <c r="Q2595" s="361" t="str">
        <f t="shared" si="6894"/>
        <v>COND. MIN.</v>
      </c>
      <c r="R2595" s="625"/>
      <c r="S2595" s="625"/>
      <c r="T2595" s="625"/>
      <c r="U2595" s="625"/>
      <c r="V2595" s="356">
        <f t="shared" si="6895"/>
        <v>-11.019999999552965</v>
      </c>
      <c r="W2595" s="356">
        <f t="shared" si="6896"/>
        <v>-57.839999999850988</v>
      </c>
      <c r="X2595" s="361" t="str">
        <f t="shared" si="6897"/>
        <v>SUL</v>
      </c>
      <c r="Y2595" s="361" t="str">
        <f t="shared" si="6898"/>
        <v>OESTE</v>
      </c>
      <c r="Z2595" s="361" t="str">
        <f t="shared" si="6899"/>
        <v>SUDOESTE</v>
      </c>
      <c r="AA2595" s="358">
        <f t="shared" si="6900"/>
        <v>0.98233695652173914</v>
      </c>
      <c r="AB2595" s="359">
        <f t="shared" si="6901"/>
        <v>79.215209174309578</v>
      </c>
      <c r="AC2595" s="360"/>
    </row>
    <row r="2596" spans="1:29" ht="17.25" customHeight="1" x14ac:dyDescent="0.25">
      <c r="A2596" s="345" t="str">
        <f t="shared" si="6831"/>
        <v>MS 602</v>
      </c>
      <c r="B2596" s="661">
        <f t="shared" si="6826"/>
        <v>100</v>
      </c>
      <c r="C2596" s="661" t="str">
        <f t="shared" si="6867"/>
        <v>MS 602-100</v>
      </c>
      <c r="D2596" s="346">
        <v>42006</v>
      </c>
      <c r="E2596" s="347">
        <v>7161716.2819999997</v>
      </c>
      <c r="F2596" s="348">
        <v>665809.44149999996</v>
      </c>
      <c r="G2596" s="348">
        <v>898.14099999999996</v>
      </c>
      <c r="H2596" s="448">
        <f t="shared" ref="H2596:H2601" si="6902">SQRT((E2596-E2595)^2+(F2596-F2595)^2)*100</f>
        <v>2.5770720226738453</v>
      </c>
      <c r="I2596" s="356">
        <f t="shared" ref="I2596:I2601" si="6903">SQRT((E2596-$E$2497)^2+(F2596-$F$2497)^2)*100</f>
        <v>61.343538394361964</v>
      </c>
      <c r="J2596" s="356">
        <f t="shared" ref="J2596:J2601" si="6904">(G2596-G2595)*100</f>
        <v>-0.100000000009004</v>
      </c>
      <c r="K2596" s="356">
        <f t="shared" ref="K2596:K2601" si="6905">(G2596-$G$2497)*100</f>
        <v>-136.80000000000518</v>
      </c>
      <c r="L2596" s="356">
        <f t="shared" ref="L2596:L2601" si="6906">H2596/(D2596-D2595)</f>
        <v>0.36815314609626359</v>
      </c>
      <c r="M2596" s="356">
        <f t="shared" ref="M2596:M2601" si="6907">ABS(J2596/(D2596-D2595))</f>
        <v>1.4285714287000571E-2</v>
      </c>
      <c r="N2596" s="361" t="str">
        <f t="shared" si="6832"/>
        <v>ATENÇÃO</v>
      </c>
      <c r="O2596" s="361" t="str">
        <f t="shared" si="6833"/>
        <v>OK</v>
      </c>
      <c r="P2596" s="361" t="str">
        <f t="shared" si="6834"/>
        <v>COND. MIN.</v>
      </c>
      <c r="Q2596" s="361" t="str">
        <f t="shared" si="6894"/>
        <v>COND. MIN.</v>
      </c>
      <c r="R2596" s="625"/>
      <c r="S2596" s="625"/>
      <c r="T2596" s="625"/>
      <c r="U2596" s="625"/>
      <c r="V2596" s="356">
        <f t="shared" si="6895"/>
        <v>-12.240000069141388</v>
      </c>
      <c r="W2596" s="356">
        <f t="shared" si="6896"/>
        <v>-60.110000008717179</v>
      </c>
      <c r="X2596" s="361" t="str">
        <f t="shared" ref="X2596:X2601" si="6908">IF(V2596&gt;0,"NORTE","SUL")</f>
        <v>SUL</v>
      </c>
      <c r="Y2596" s="361" t="str">
        <f t="shared" ref="Y2596:Y2601" si="6909">IF(W2596&gt;0,"LESTE","OESTE")</f>
        <v>OESTE</v>
      </c>
      <c r="Z2596" s="361" t="str">
        <f t="shared" ref="Z2596:Z2601" si="6910">IF(AND(X2596="SUL", Y2596="LESTE"),"SUDESTE", IF(AND(X2596="SUL", Y2596="OESTE"), "SUDOESTE", IF(AND(X2596="NORTE", Y2596="LESTE"), "NORDESTE", "NOROESTE")))</f>
        <v>SUDOESTE</v>
      </c>
      <c r="AA2596" s="358">
        <f t="shared" si="6900"/>
        <v>0.97994783175741762</v>
      </c>
      <c r="AB2596" s="359">
        <f t="shared" ref="AB2596:AB2601" si="6911">DEGREES(ASIN(AA2596))</f>
        <v>78.506648337423314</v>
      </c>
      <c r="AC2596" s="360"/>
    </row>
    <row r="2597" spans="1:29" ht="17.25" customHeight="1" x14ac:dyDescent="0.25">
      <c r="A2597" s="345" t="str">
        <f t="shared" si="6831"/>
        <v>MS 602</v>
      </c>
      <c r="B2597" s="661">
        <f t="shared" si="6826"/>
        <v>101</v>
      </c>
      <c r="C2597" s="661" t="str">
        <f t="shared" si="6867"/>
        <v>MS 602-101</v>
      </c>
      <c r="D2597" s="346">
        <v>42013</v>
      </c>
      <c r="E2597" s="347">
        <v>7161716.2835999997</v>
      </c>
      <c r="F2597" s="348">
        <v>665809.45819999999</v>
      </c>
      <c r="G2597" s="348">
        <v>898.13199999999995</v>
      </c>
      <c r="H2597" s="448">
        <f t="shared" si="6902"/>
        <v>1.67764716630926</v>
      </c>
      <c r="I2597" s="356">
        <f t="shared" si="6903"/>
        <v>59.675455608474493</v>
      </c>
      <c r="J2597" s="356">
        <f t="shared" si="6904"/>
        <v>-0.90000000000145519</v>
      </c>
      <c r="K2597" s="356">
        <f t="shared" si="6905"/>
        <v>-137.70000000000664</v>
      </c>
      <c r="L2597" s="356">
        <f t="shared" si="6906"/>
        <v>0.23966388090132287</v>
      </c>
      <c r="M2597" s="356">
        <f t="shared" si="6907"/>
        <v>0.12857142857163645</v>
      </c>
      <c r="N2597" s="361" t="str">
        <f t="shared" si="6832"/>
        <v>OK</v>
      </c>
      <c r="O2597" s="361" t="str">
        <f t="shared" si="6833"/>
        <v>OK</v>
      </c>
      <c r="P2597" s="361" t="str">
        <f t="shared" si="6834"/>
        <v>COND. MIN.</v>
      </c>
      <c r="Q2597" s="361" t="str">
        <f t="shared" si="6894"/>
        <v>COND. MIN.</v>
      </c>
      <c r="R2597" s="625"/>
      <c r="S2597" s="625"/>
      <c r="T2597" s="625"/>
      <c r="U2597" s="625"/>
      <c r="V2597" s="356">
        <f t="shared" si="6895"/>
        <v>-12.080000061541796</v>
      </c>
      <c r="W2597" s="356">
        <f t="shared" si="6896"/>
        <v>-58.440000005066395</v>
      </c>
      <c r="X2597" s="361" t="str">
        <f t="shared" si="6908"/>
        <v>SUL</v>
      </c>
      <c r="Y2597" s="361" t="str">
        <f t="shared" si="6909"/>
        <v>OESTE</v>
      </c>
      <c r="Z2597" s="361" t="str">
        <f t="shared" si="6910"/>
        <v>SUDOESTE</v>
      </c>
      <c r="AA2597" s="358">
        <f t="shared" si="6900"/>
        <v>0.97922252010723854</v>
      </c>
      <c r="AB2597" s="359">
        <f t="shared" si="6911"/>
        <v>78.299917917941087</v>
      </c>
      <c r="AC2597" s="360"/>
    </row>
    <row r="2598" spans="1:29" ht="17.25" customHeight="1" x14ac:dyDescent="0.25">
      <c r="A2598" s="345" t="str">
        <f t="shared" si="6831"/>
        <v>MS 602</v>
      </c>
      <c r="B2598" s="661">
        <f t="shared" si="6826"/>
        <v>102</v>
      </c>
      <c r="C2598" s="661" t="str">
        <f t="shared" si="6867"/>
        <v>MS 602-102</v>
      </c>
      <c r="D2598" s="346">
        <v>42020</v>
      </c>
      <c r="E2598" s="347">
        <v>7161716.2803999996</v>
      </c>
      <c r="F2598" s="348">
        <v>665809.4621</v>
      </c>
      <c r="G2598" s="348">
        <v>898.12199999999996</v>
      </c>
      <c r="H2598" s="448">
        <f t="shared" si="6902"/>
        <v>0.50447994068705082</v>
      </c>
      <c r="I2598" s="356">
        <f t="shared" si="6903"/>
        <v>59.359603286815521</v>
      </c>
      <c r="J2598" s="356">
        <f t="shared" si="6904"/>
        <v>-0.99999999999909051</v>
      </c>
      <c r="K2598" s="356">
        <f t="shared" si="6905"/>
        <v>-138.70000000000573</v>
      </c>
      <c r="L2598" s="356">
        <f t="shared" si="6906"/>
        <v>7.2068562955292972E-2</v>
      </c>
      <c r="M2598" s="356">
        <f t="shared" si="6907"/>
        <v>0.14285714285701293</v>
      </c>
      <c r="N2598" s="361" t="str">
        <f t="shared" si="6832"/>
        <v>OK</v>
      </c>
      <c r="O2598" s="361" t="str">
        <f t="shared" si="6833"/>
        <v>OK</v>
      </c>
      <c r="P2598" s="361" t="str">
        <f t="shared" si="6834"/>
        <v>COND. MIN.</v>
      </c>
      <c r="Q2598" s="361" t="str">
        <f t="shared" si="6894"/>
        <v>COND. MIN.</v>
      </c>
      <c r="R2598" s="625"/>
      <c r="S2598" s="625"/>
      <c r="T2598" s="625"/>
      <c r="U2598" s="625"/>
      <c r="V2598" s="356">
        <f t="shared" si="6895"/>
        <v>-12.40000007674098</v>
      </c>
      <c r="W2598" s="356">
        <f t="shared" si="6896"/>
        <v>-58.050000004004687</v>
      </c>
      <c r="X2598" s="361" t="str">
        <f t="shared" si="6908"/>
        <v>SUL</v>
      </c>
      <c r="Y2598" s="361" t="str">
        <f t="shared" si="6909"/>
        <v>OESTE</v>
      </c>
      <c r="Z2598" s="361" t="str">
        <f t="shared" si="6910"/>
        <v>SUDOESTE</v>
      </c>
      <c r="AA2598" s="358">
        <f t="shared" si="6900"/>
        <v>0.97793126684636111</v>
      </c>
      <c r="AB2598" s="359">
        <f t="shared" si="6911"/>
        <v>77.940528450359551</v>
      </c>
      <c r="AC2598" s="360"/>
    </row>
    <row r="2599" spans="1:29" ht="17.25" customHeight="1" x14ac:dyDescent="0.25">
      <c r="A2599" s="345" t="str">
        <f t="shared" si="6831"/>
        <v>MS 602</v>
      </c>
      <c r="B2599" s="661">
        <f t="shared" si="6826"/>
        <v>103</v>
      </c>
      <c r="C2599" s="661" t="str">
        <f t="shared" si="6867"/>
        <v>MS 602-103</v>
      </c>
      <c r="D2599" s="346">
        <v>42027</v>
      </c>
      <c r="E2599" s="347">
        <v>7161716.2916000001</v>
      </c>
      <c r="F2599" s="348">
        <v>665809.44299999997</v>
      </c>
      <c r="G2599" s="348">
        <v>898.11400000000003</v>
      </c>
      <c r="H2599" s="448">
        <f t="shared" si="6902"/>
        <v>2.2141590123978485</v>
      </c>
      <c r="I2599" s="356">
        <f t="shared" si="6903"/>
        <v>61.011802148602001</v>
      </c>
      <c r="J2599" s="356">
        <f t="shared" si="6904"/>
        <v>-0.79999999999245119</v>
      </c>
      <c r="K2599" s="356">
        <f t="shared" si="6905"/>
        <v>-139.49999999999818</v>
      </c>
      <c r="L2599" s="356">
        <f t="shared" si="6906"/>
        <v>0.3163084303425498</v>
      </c>
      <c r="M2599" s="356">
        <f t="shared" si="6907"/>
        <v>0.11428571428463588</v>
      </c>
      <c r="N2599" s="361" t="str">
        <f t="shared" si="6832"/>
        <v>ATENÇÃO</v>
      </c>
      <c r="O2599" s="361" t="str">
        <f t="shared" si="6833"/>
        <v>OK</v>
      </c>
      <c r="P2599" s="361" t="str">
        <f t="shared" si="6834"/>
        <v>COND. MIN.</v>
      </c>
      <c r="Q2599" s="361" t="str">
        <f t="shared" si="6894"/>
        <v>COND. MIN.</v>
      </c>
      <c r="R2599" s="625"/>
      <c r="S2599" s="625"/>
      <c r="T2599" s="625"/>
      <c r="U2599" s="625"/>
      <c r="V2599" s="356">
        <f t="shared" si="6895"/>
        <v>-11.280000023543835</v>
      </c>
      <c r="W2599" s="356">
        <f t="shared" si="6896"/>
        <v>-59.960000007413328</v>
      </c>
      <c r="X2599" s="361" t="str">
        <f t="shared" si="6908"/>
        <v>SUL</v>
      </c>
      <c r="Y2599" s="361" t="str">
        <f t="shared" si="6909"/>
        <v>OESTE</v>
      </c>
      <c r="Z2599" s="361" t="str">
        <f t="shared" si="6910"/>
        <v>SUDOESTE</v>
      </c>
      <c r="AA2599" s="358">
        <f t="shared" si="6900"/>
        <v>0.9827897066054746</v>
      </c>
      <c r="AB2599" s="359">
        <f t="shared" si="6911"/>
        <v>79.35473190900835</v>
      </c>
      <c r="AC2599" s="360"/>
    </row>
    <row r="2600" spans="1:29" ht="17.25" customHeight="1" x14ac:dyDescent="0.25">
      <c r="A2600" s="345" t="str">
        <f t="shared" si="6831"/>
        <v>MS 602</v>
      </c>
      <c r="B2600" s="661">
        <f t="shared" si="6826"/>
        <v>104</v>
      </c>
      <c r="C2600" s="661" t="str">
        <f t="shared" si="6867"/>
        <v>MS 602-104</v>
      </c>
      <c r="D2600" s="346">
        <v>42034</v>
      </c>
      <c r="E2600" s="347">
        <v>7161716.2802999998</v>
      </c>
      <c r="F2600" s="348">
        <v>665809.43110000005</v>
      </c>
      <c r="G2600" s="348">
        <v>898.11</v>
      </c>
      <c r="H2600" s="448">
        <f t="shared" si="6902"/>
        <v>1.6410362774688509</v>
      </c>
      <c r="I2600" s="356">
        <f t="shared" si="6903"/>
        <v>62.396559211800259</v>
      </c>
      <c r="J2600" s="356">
        <f t="shared" si="6904"/>
        <v>-0.40000000000190994</v>
      </c>
      <c r="K2600" s="356">
        <f t="shared" si="6905"/>
        <v>-139.90000000000009</v>
      </c>
      <c r="L2600" s="356">
        <f t="shared" si="6906"/>
        <v>0.23443375392412155</v>
      </c>
      <c r="M2600" s="356">
        <f t="shared" si="6907"/>
        <v>5.7142857143129992E-2</v>
      </c>
      <c r="N2600" s="361" t="str">
        <f t="shared" si="6832"/>
        <v>OK</v>
      </c>
      <c r="O2600" s="361" t="str">
        <f t="shared" si="6833"/>
        <v>OK</v>
      </c>
      <c r="P2600" s="361" t="str">
        <f t="shared" si="6834"/>
        <v>COND. MIN.</v>
      </c>
      <c r="Q2600" s="361" t="str">
        <f t="shared" si="6894"/>
        <v>COND. MIN.</v>
      </c>
      <c r="R2600" s="625"/>
      <c r="S2600" s="625"/>
      <c r="T2600" s="625"/>
      <c r="U2600" s="625"/>
      <c r="V2600" s="356">
        <f t="shared" si="6895"/>
        <v>-12.410000059753656</v>
      </c>
      <c r="W2600" s="356">
        <f t="shared" si="6896"/>
        <v>-61.149999999906868</v>
      </c>
      <c r="X2600" s="361" t="str">
        <f t="shared" si="6908"/>
        <v>SUL</v>
      </c>
      <c r="Y2600" s="361" t="str">
        <f t="shared" si="6909"/>
        <v>OESTE</v>
      </c>
      <c r="Z2600" s="361" t="str">
        <f t="shared" si="6910"/>
        <v>SUDOESTE</v>
      </c>
      <c r="AA2600" s="358">
        <f t="shared" si="6900"/>
        <v>0.97996794871794868</v>
      </c>
      <c r="AB2600" s="359">
        <f t="shared" si="6911"/>
        <v>78.512434429157992</v>
      </c>
      <c r="AC2600" s="360"/>
    </row>
    <row r="2601" spans="1:29" ht="17.25" customHeight="1" x14ac:dyDescent="0.25">
      <c r="A2601" s="345" t="str">
        <f t="shared" si="6831"/>
        <v>MS 602</v>
      </c>
      <c r="B2601" s="661">
        <f t="shared" si="6826"/>
        <v>105</v>
      </c>
      <c r="C2601" s="661" t="str">
        <f t="shared" si="6867"/>
        <v>MS 602-105</v>
      </c>
      <c r="D2601" s="346">
        <v>42041</v>
      </c>
      <c r="E2601" s="347">
        <v>7161716.2828000002</v>
      </c>
      <c r="F2601" s="348">
        <v>665809.42180000001</v>
      </c>
      <c r="G2601" s="348">
        <v>898.09799999999996</v>
      </c>
      <c r="H2601" s="448">
        <f t="shared" si="6902"/>
        <v>0.96301610934802917</v>
      </c>
      <c r="I2601" s="356">
        <f t="shared" si="6903"/>
        <v>63.259718627817065</v>
      </c>
      <c r="J2601" s="356">
        <f t="shared" si="6904"/>
        <v>-1.2000000000057298</v>
      </c>
      <c r="K2601" s="356">
        <f t="shared" si="6905"/>
        <v>-141.10000000000582</v>
      </c>
      <c r="L2601" s="356">
        <f t="shared" si="6906"/>
        <v>0.13757372990686131</v>
      </c>
      <c r="M2601" s="356">
        <f t="shared" si="6907"/>
        <v>0.17142857142938997</v>
      </c>
      <c r="N2601" s="361" t="str">
        <f t="shared" si="6832"/>
        <v>OK</v>
      </c>
      <c r="O2601" s="361" t="str">
        <f t="shared" si="6833"/>
        <v>OK</v>
      </c>
      <c r="P2601" s="361" t="str">
        <f t="shared" si="6834"/>
        <v>COND. MIN.</v>
      </c>
      <c r="Q2601" s="361" t="str">
        <f t="shared" si="6894"/>
        <v>COND. MIN.</v>
      </c>
      <c r="R2601" s="625"/>
      <c r="S2601" s="625"/>
      <c r="T2601" s="625"/>
      <c r="U2601" s="625"/>
      <c r="V2601" s="356">
        <f t="shared" si="6895"/>
        <v>-12.160000018775463</v>
      </c>
      <c r="W2601" s="356">
        <f t="shared" si="6896"/>
        <v>-62.080000003334135</v>
      </c>
      <c r="X2601" s="361" t="str">
        <f t="shared" si="6908"/>
        <v>SUL</v>
      </c>
      <c r="Y2601" s="361" t="str">
        <f t="shared" si="6909"/>
        <v>OESTE</v>
      </c>
      <c r="Z2601" s="361" t="str">
        <f t="shared" si="6910"/>
        <v>SUDOESTE</v>
      </c>
      <c r="AA2601" s="358">
        <f t="shared" si="6900"/>
        <v>0.98134682263673723</v>
      </c>
      <c r="AB2601" s="359">
        <f t="shared" si="6911"/>
        <v>78.916129534303153</v>
      </c>
      <c r="AC2601" s="360"/>
    </row>
    <row r="2602" spans="1:29" ht="17.25" customHeight="1" x14ac:dyDescent="0.25">
      <c r="A2602" s="345" t="str">
        <f t="shared" si="6831"/>
        <v>MS 602</v>
      </c>
      <c r="B2602" s="661">
        <f t="shared" si="6826"/>
        <v>106</v>
      </c>
      <c r="C2602" s="661" t="str">
        <f t="shared" si="6867"/>
        <v>MS 602-106</v>
      </c>
      <c r="D2602" s="346">
        <v>42048</v>
      </c>
      <c r="E2602" s="347">
        <v>7161716.2747</v>
      </c>
      <c r="F2602" s="348">
        <v>665809.4179</v>
      </c>
      <c r="G2602" s="348">
        <v>898.08600000000001</v>
      </c>
      <c r="H2602" s="448">
        <f t="shared" ref="H2602:H2603" si="6912">SQRT((E2602-E2601)^2+(F2602-F2601)^2)*100</f>
        <v>0.89899946321750657</v>
      </c>
      <c r="I2602" s="356">
        <f t="shared" ref="I2602:I2603" si="6913">SQRT((E2602-$E$2497)^2+(F2602-$F$2497)^2)*100</f>
        <v>63.802208438119671</v>
      </c>
      <c r="J2602" s="356">
        <f t="shared" ref="J2602:J2603" si="6914">(G2602-G2601)*100</f>
        <v>-1.1999999999943611</v>
      </c>
      <c r="K2602" s="356">
        <f t="shared" ref="K2602:K2603" si="6915">(G2602-$G$2497)*100</f>
        <v>-142.30000000000018</v>
      </c>
      <c r="L2602" s="356">
        <f t="shared" ref="L2602:L2603" si="6916">H2602/(D2602-D2601)</f>
        <v>0.12842849474535808</v>
      </c>
      <c r="M2602" s="356">
        <f t="shared" ref="M2602:M2603" si="6917">ABS(J2602/(D2602-D2601))</f>
        <v>0.17142857142776588</v>
      </c>
      <c r="N2602" s="361" t="str">
        <f t="shared" si="6832"/>
        <v>OK</v>
      </c>
      <c r="O2602" s="361" t="str">
        <f t="shared" si="6833"/>
        <v>OK</v>
      </c>
      <c r="P2602" s="361" t="str">
        <f t="shared" si="6834"/>
        <v>COND. MIN.</v>
      </c>
      <c r="Q2602" s="361" t="str">
        <f t="shared" si="6894"/>
        <v>COND. MIN.</v>
      </c>
      <c r="R2602" s="625"/>
      <c r="S2602" s="625"/>
      <c r="T2602" s="625"/>
      <c r="U2602" s="625"/>
      <c r="V2602" s="356">
        <f t="shared" si="6895"/>
        <v>-12.9700000397861</v>
      </c>
      <c r="W2602" s="356">
        <f t="shared" si="6896"/>
        <v>-62.470000004395843</v>
      </c>
      <c r="X2602" s="361" t="str">
        <f t="shared" ref="X2602:X2603" si="6918">IF(V2602&gt;0,"NORTE","SUL")</f>
        <v>SUL</v>
      </c>
      <c r="Y2602" s="361" t="str">
        <f t="shared" ref="Y2602:Y2603" si="6919">IF(W2602&gt;0,"LESTE","OESTE")</f>
        <v>OESTE</v>
      </c>
      <c r="Z2602" s="361" t="str">
        <f t="shared" ref="Z2602:Z2603" si="6920">IF(AND(X2602="SUL", Y2602="LESTE"),"SUDESTE", IF(AND(X2602="SUL", Y2602="OESTE"), "SUDOESTE", IF(AND(X2602="NORTE", Y2602="LESTE"), "NORDESTE", "NOROESTE")))</f>
        <v>SUDOESTE</v>
      </c>
      <c r="AA2602" s="358">
        <f t="shared" si="6900"/>
        <v>0.97915360501567406</v>
      </c>
      <c r="AB2602" s="359">
        <f t="shared" ref="AB2602:AB2603" si="6921">DEGREES(ASIN(AA2602))</f>
        <v>78.280462644889965</v>
      </c>
      <c r="AC2602" s="360"/>
    </row>
    <row r="2603" spans="1:29" ht="17.25" customHeight="1" x14ac:dyDescent="0.25">
      <c r="A2603" s="345" t="str">
        <f t="shared" si="6831"/>
        <v>MS 602</v>
      </c>
      <c r="B2603" s="661">
        <f t="shared" si="6826"/>
        <v>107</v>
      </c>
      <c r="C2603" s="661" t="str">
        <f t="shared" si="6867"/>
        <v>MS 602-107</v>
      </c>
      <c r="D2603" s="346">
        <v>42055</v>
      </c>
      <c r="E2603" s="347">
        <v>7161716.2665999997</v>
      </c>
      <c r="F2603" s="348">
        <v>665809.41399999999</v>
      </c>
      <c r="G2603" s="348">
        <v>898.07399999999996</v>
      </c>
      <c r="H2603" s="448">
        <f t="shared" si="6912"/>
        <v>0.89899946321750657</v>
      </c>
      <c r="I2603" s="356">
        <f t="shared" si="6913"/>
        <v>64.352684500039942</v>
      </c>
      <c r="J2603" s="356">
        <f t="shared" si="6914"/>
        <v>-1.2000000000057298</v>
      </c>
      <c r="K2603" s="356">
        <f t="shared" si="6915"/>
        <v>-143.50000000000591</v>
      </c>
      <c r="L2603" s="356">
        <f t="shared" si="6916"/>
        <v>0.12842849474535808</v>
      </c>
      <c r="M2603" s="356">
        <f t="shared" si="6917"/>
        <v>0.17142857142938997</v>
      </c>
      <c r="N2603" s="361" t="str">
        <f t="shared" si="6832"/>
        <v>OK</v>
      </c>
      <c r="O2603" s="361" t="str">
        <f t="shared" si="6833"/>
        <v>OK</v>
      </c>
      <c r="P2603" s="361" t="str">
        <f t="shared" si="6834"/>
        <v>COND. MIN.</v>
      </c>
      <c r="Q2603" s="361" t="str">
        <f t="shared" si="6894"/>
        <v>COND. MIN.</v>
      </c>
      <c r="R2603" s="625"/>
      <c r="S2603" s="625"/>
      <c r="T2603" s="625"/>
      <c r="U2603" s="625"/>
      <c r="V2603" s="356">
        <f t="shared" si="6895"/>
        <v>-13.780000060796738</v>
      </c>
      <c r="W2603" s="356">
        <f t="shared" si="6896"/>
        <v>-62.86000000545755</v>
      </c>
      <c r="X2603" s="361" t="str">
        <f t="shared" si="6918"/>
        <v>SUL</v>
      </c>
      <c r="Y2603" s="361" t="str">
        <f t="shared" si="6919"/>
        <v>OESTE</v>
      </c>
      <c r="Z2603" s="361" t="str">
        <f t="shared" si="6920"/>
        <v>SUDOESTE</v>
      </c>
      <c r="AA2603" s="358">
        <f t="shared" si="6900"/>
        <v>0.97684537684537698</v>
      </c>
      <c r="AB2603" s="359">
        <f t="shared" si="6921"/>
        <v>77.646271209560169</v>
      </c>
      <c r="AC2603" s="360"/>
    </row>
    <row r="2604" spans="1:29" ht="17.25" customHeight="1" x14ac:dyDescent="0.25">
      <c r="A2604" s="345" t="str">
        <f t="shared" si="6831"/>
        <v>MS 602</v>
      </c>
      <c r="B2604" s="661">
        <f t="shared" si="6826"/>
        <v>108</v>
      </c>
      <c r="C2604" s="661" t="str">
        <f t="shared" si="6867"/>
        <v>MS 602-108</v>
      </c>
      <c r="D2604" s="346">
        <f t="shared" ref="D2604:D2616" si="6922">D113</f>
        <v>42062</v>
      </c>
      <c r="E2604" s="347">
        <v>7161716.2790000001</v>
      </c>
      <c r="F2604" s="348">
        <v>665809.41879999998</v>
      </c>
      <c r="G2604" s="348">
        <v>898.05899999999997</v>
      </c>
      <c r="H2604" s="448">
        <f t="shared" ref="H2604:H2607" si="6923">SQRT((E2604-E2603)^2+(F2604-F2603)^2)*100</f>
        <v>1.3296616441250186</v>
      </c>
      <c r="I2604" s="356">
        <f t="shared" ref="I2604:I2607" si="6924">SQRT((E2604-$E$2497)^2+(F2604-$F$2497)^2)*100</f>
        <v>63.627949844175333</v>
      </c>
      <c r="J2604" s="356">
        <f t="shared" ref="J2604:J2607" si="6925">(G2604-G2603)*100</f>
        <v>-1.4999999999986358</v>
      </c>
      <c r="K2604" s="356">
        <f t="shared" ref="K2604:K2607" si="6926">(G2604-$G$2497)*100</f>
        <v>-145.00000000000455</v>
      </c>
      <c r="L2604" s="356">
        <f t="shared" ref="L2604:L2607" si="6927">H2604/(D2604-D2603)</f>
        <v>0.18995166344643125</v>
      </c>
      <c r="M2604" s="356">
        <f t="shared" ref="M2604:M2607" si="6928">ABS(J2604/(D2604-D2603))</f>
        <v>0.2142857142855194</v>
      </c>
      <c r="N2604" s="361" t="str">
        <f t="shared" si="6832"/>
        <v>OK</v>
      </c>
      <c r="O2604" s="361" t="str">
        <f t="shared" si="6833"/>
        <v>OK</v>
      </c>
      <c r="P2604" s="361" t="str">
        <f t="shared" si="6834"/>
        <v>COND. MIN.</v>
      </c>
      <c r="Q2604" s="361" t="str">
        <f t="shared" si="6894"/>
        <v>COND. MIN.</v>
      </c>
      <c r="R2604" s="625"/>
      <c r="S2604" s="625"/>
      <c r="T2604" s="625"/>
      <c r="U2604" s="625"/>
      <c r="V2604" s="356">
        <f t="shared" si="6895"/>
        <v>-12.540000025182962</v>
      </c>
      <c r="W2604" s="356">
        <f t="shared" si="6896"/>
        <v>-62.380000005941838</v>
      </c>
      <c r="X2604" s="361" t="str">
        <f t="shared" ref="X2604:X2607" si="6929">IF(V2604&gt;0,"NORTE","SUL")</f>
        <v>SUL</v>
      </c>
      <c r="Y2604" s="361" t="str">
        <f t="shared" ref="Y2604:Y2607" si="6930">IF(W2604&gt;0,"LESTE","OESTE")</f>
        <v>OESTE</v>
      </c>
      <c r="Z2604" s="361" t="str">
        <f t="shared" ref="Z2604:Z2607" si="6931">IF(AND(X2604="SUL", Y2604="LESTE"),"SUDESTE", IF(AND(X2604="SUL", Y2604="OESTE"), "SUDOESTE", IF(AND(X2604="NORTE", Y2604="LESTE"), "NORDESTE", "NOROESTE")))</f>
        <v>SUDOESTE</v>
      </c>
      <c r="AA2604" s="358">
        <f t="shared" si="6900"/>
        <v>0.98035517837498032</v>
      </c>
      <c r="AB2604" s="359">
        <f t="shared" ref="AB2604:AB2607" si="6932">DEGREES(ASIN(AA2604))</f>
        <v>78.624376244991353</v>
      </c>
      <c r="AC2604" s="360"/>
    </row>
    <row r="2605" spans="1:29" ht="17.25" customHeight="1" x14ac:dyDescent="0.25">
      <c r="A2605" s="345" t="str">
        <f t="shared" si="6831"/>
        <v>MS 602</v>
      </c>
      <c r="B2605" s="661">
        <f t="shared" si="6826"/>
        <v>109</v>
      </c>
      <c r="C2605" s="661" t="str">
        <f t="shared" si="6867"/>
        <v>MS 602-109</v>
      </c>
      <c r="D2605" s="346">
        <f t="shared" si="6922"/>
        <v>42069</v>
      </c>
      <c r="E2605" s="347">
        <v>7161716.2912999997</v>
      </c>
      <c r="F2605" s="348">
        <v>665809.42350000003</v>
      </c>
      <c r="G2605" s="348">
        <v>898.04399999999998</v>
      </c>
      <c r="H2605" s="448">
        <f t="shared" si="6923"/>
        <v>1.3167383585447663</v>
      </c>
      <c r="I2605" s="356">
        <f t="shared" si="6924"/>
        <v>62.934602577757012</v>
      </c>
      <c r="J2605" s="356">
        <f t="shared" si="6925"/>
        <v>-1.4999999999986358</v>
      </c>
      <c r="K2605" s="356">
        <f t="shared" si="6926"/>
        <v>-146.50000000000318</v>
      </c>
      <c r="L2605" s="356">
        <f t="shared" si="6927"/>
        <v>0.18810547979210948</v>
      </c>
      <c r="M2605" s="356">
        <f t="shared" si="6928"/>
        <v>0.2142857142855194</v>
      </c>
      <c r="N2605" s="361" t="str">
        <f t="shared" si="6832"/>
        <v>OK</v>
      </c>
      <c r="O2605" s="361" t="str">
        <f t="shared" si="6833"/>
        <v>OK</v>
      </c>
      <c r="P2605" s="361" t="str">
        <f t="shared" si="6834"/>
        <v>COND. MIN.</v>
      </c>
      <c r="Q2605" s="361" t="str">
        <f t="shared" si="6894"/>
        <v>COND. MIN.</v>
      </c>
      <c r="R2605" s="625"/>
      <c r="S2605" s="625"/>
      <c r="T2605" s="625"/>
      <c r="U2605" s="625"/>
      <c r="V2605" s="356">
        <f t="shared" si="6895"/>
        <v>-11.310000065714121</v>
      </c>
      <c r="W2605" s="356">
        <f t="shared" si="6896"/>
        <v>-61.910000001080334</v>
      </c>
      <c r="X2605" s="361" t="str">
        <f t="shared" si="6929"/>
        <v>SUL</v>
      </c>
      <c r="Y2605" s="361" t="str">
        <f t="shared" si="6930"/>
        <v>OESTE</v>
      </c>
      <c r="Z2605" s="361" t="str">
        <f t="shared" si="6931"/>
        <v>SUDOESTE</v>
      </c>
      <c r="AA2605" s="358">
        <f t="shared" si="6900"/>
        <v>0.98379151438105827</v>
      </c>
      <c r="AB2605" s="359">
        <f t="shared" si="6932"/>
        <v>79.670074107875777</v>
      </c>
      <c r="AC2605" s="360"/>
    </row>
    <row r="2606" spans="1:29" ht="17.25" customHeight="1" x14ac:dyDescent="0.25">
      <c r="A2606" s="345" t="str">
        <f t="shared" si="6831"/>
        <v>MS 602</v>
      </c>
      <c r="B2606" s="661">
        <f t="shared" si="6826"/>
        <v>110</v>
      </c>
      <c r="C2606" s="661" t="str">
        <f t="shared" si="6867"/>
        <v>MS 602-110</v>
      </c>
      <c r="D2606" s="346">
        <f t="shared" si="6922"/>
        <v>42076</v>
      </c>
      <c r="E2606" s="347">
        <v>7161716.2545999996</v>
      </c>
      <c r="F2606" s="348">
        <v>665809.36820000003</v>
      </c>
      <c r="G2606" s="348">
        <v>898.03200000000004</v>
      </c>
      <c r="H2606" s="448">
        <f t="shared" si="6923"/>
        <v>6.637002339046064</v>
      </c>
      <c r="I2606" s="356">
        <f t="shared" si="6924"/>
        <v>69.083673920671558</v>
      </c>
      <c r="J2606" s="356">
        <f t="shared" si="6925"/>
        <v>-1.1999999999943611</v>
      </c>
      <c r="K2606" s="356">
        <f t="shared" si="6926"/>
        <v>-147.69999999999754</v>
      </c>
      <c r="L2606" s="356">
        <f t="shared" si="6927"/>
        <v>0.94814319129229485</v>
      </c>
      <c r="M2606" s="356">
        <f t="shared" si="6928"/>
        <v>0.17142857142776588</v>
      </c>
      <c r="N2606" s="361" t="str">
        <f t="shared" si="6832"/>
        <v>ATENÇÃO</v>
      </c>
      <c r="O2606" s="361" t="str">
        <f t="shared" si="6833"/>
        <v>OK</v>
      </c>
      <c r="P2606" s="361" t="str">
        <f t="shared" si="6834"/>
        <v>COND. MIN.</v>
      </c>
      <c r="Q2606" s="361" t="str">
        <f t="shared" si="6894"/>
        <v>COND. MIN.</v>
      </c>
      <c r="R2606" s="625"/>
      <c r="S2606" s="625"/>
      <c r="T2606" s="625"/>
      <c r="U2606" s="625"/>
      <c r="V2606" s="356">
        <f t="shared" si="6895"/>
        <v>-14.980000071227551</v>
      </c>
      <c r="W2606" s="356">
        <f t="shared" si="6896"/>
        <v>-67.440000001806766</v>
      </c>
      <c r="X2606" s="361" t="str">
        <f t="shared" si="6929"/>
        <v>SUL</v>
      </c>
      <c r="Y2606" s="361" t="str">
        <f t="shared" si="6930"/>
        <v>OESTE</v>
      </c>
      <c r="Z2606" s="361" t="str">
        <f t="shared" si="6931"/>
        <v>SUDOESTE</v>
      </c>
      <c r="AA2606" s="358">
        <f t="shared" si="6900"/>
        <v>0.97625940938042843</v>
      </c>
      <c r="AB2606" s="359">
        <f t="shared" si="6932"/>
        <v>77.490315557639704</v>
      </c>
      <c r="AC2606" s="360"/>
    </row>
    <row r="2607" spans="1:29" ht="12.75" x14ac:dyDescent="0.25">
      <c r="A2607" s="345" t="str">
        <f t="shared" si="6831"/>
        <v>MS 602</v>
      </c>
      <c r="B2607" s="661">
        <f t="shared" si="6826"/>
        <v>111</v>
      </c>
      <c r="C2607" s="661" t="str">
        <f t="shared" si="6867"/>
        <v>MS 602-111</v>
      </c>
      <c r="D2607" s="346">
        <f t="shared" si="6922"/>
        <v>42083</v>
      </c>
      <c r="E2607" s="347">
        <v>7161716.2517999997</v>
      </c>
      <c r="F2607" s="348">
        <v>665809.40520000004</v>
      </c>
      <c r="G2607" s="348">
        <v>898.029</v>
      </c>
      <c r="H2607" s="448">
        <f t="shared" si="6923"/>
        <v>3.7105794699317824</v>
      </c>
      <c r="I2607" s="356">
        <f t="shared" si="6924"/>
        <v>65.541248095813813</v>
      </c>
      <c r="J2607" s="356">
        <f t="shared" si="6925"/>
        <v>-0.30000000000427463</v>
      </c>
      <c r="K2607" s="356">
        <f t="shared" si="6926"/>
        <v>-148.00000000000182</v>
      </c>
      <c r="L2607" s="356">
        <f t="shared" si="6927"/>
        <v>0.53008278141882603</v>
      </c>
      <c r="M2607" s="356">
        <f t="shared" si="6928"/>
        <v>4.2857142857753515E-2</v>
      </c>
      <c r="N2607" s="361" t="str">
        <f t="shared" si="6832"/>
        <v>ATENÇÃO</v>
      </c>
      <c r="O2607" s="361" t="str">
        <f t="shared" si="6833"/>
        <v>OK</v>
      </c>
      <c r="P2607" s="361" t="str">
        <f t="shared" si="6834"/>
        <v>COND. MIN.</v>
      </c>
      <c r="Q2607" s="361" t="str">
        <f t="shared" si="6894"/>
        <v>COND. MIN.</v>
      </c>
      <c r="R2607" s="625"/>
      <c r="S2607" s="625"/>
      <c r="T2607" s="625"/>
      <c r="U2607" s="625"/>
      <c r="V2607" s="356">
        <f t="shared" si="6895"/>
        <v>-15.260000061243773</v>
      </c>
      <c r="W2607" s="356">
        <f t="shared" si="6896"/>
        <v>-63.740000000689179</v>
      </c>
      <c r="X2607" s="361" t="str">
        <f t="shared" si="6929"/>
        <v>SUL</v>
      </c>
      <c r="Y2607" s="361" t="str">
        <f t="shared" si="6930"/>
        <v>OESTE</v>
      </c>
      <c r="Z2607" s="361" t="str">
        <f t="shared" si="6931"/>
        <v>SUDOESTE</v>
      </c>
      <c r="AA2607" s="358">
        <f t="shared" si="6900"/>
        <v>0.97253585596582237</v>
      </c>
      <c r="AB2607" s="359">
        <f t="shared" si="6932"/>
        <v>76.540786951982227</v>
      </c>
      <c r="AC2607" s="360"/>
    </row>
    <row r="2608" spans="1:29" ht="17.25" customHeight="1" x14ac:dyDescent="0.25">
      <c r="A2608" s="345" t="str">
        <f t="shared" si="6831"/>
        <v>MS 602</v>
      </c>
      <c r="B2608" s="661">
        <f t="shared" si="6826"/>
        <v>112</v>
      </c>
      <c r="C2608" s="661" t="str">
        <f t="shared" si="6867"/>
        <v>MS 602-112</v>
      </c>
      <c r="D2608" s="346">
        <f t="shared" si="6922"/>
        <v>42090</v>
      </c>
      <c r="E2608" s="347">
        <v>7161716.2407999998</v>
      </c>
      <c r="F2608" s="348">
        <v>665809.39040000003</v>
      </c>
      <c r="G2608" s="348">
        <v>898.01300000000003</v>
      </c>
      <c r="H2608" s="448">
        <f t="shared" ref="H2608:H2609" si="6933">SQRT((E2608-E2607)^2+(F2608-F2607)^2)*100</f>
        <v>1.8440173503007509</v>
      </c>
      <c r="I2608" s="356">
        <f t="shared" ref="I2608:I2609" si="6934">SQRT((E2608-$E$2497)^2+(F2608-$F$2497)^2)*100</f>
        <v>67.240597870312527</v>
      </c>
      <c r="J2608" s="356">
        <f t="shared" ref="J2608:J2609" si="6935">(G2608-G2607)*100</f>
        <v>-1.5999999999962711</v>
      </c>
      <c r="K2608" s="356">
        <f t="shared" ref="K2608:K2609" si="6936">(G2608-$G$2497)*100</f>
        <v>-149.59999999999809</v>
      </c>
      <c r="L2608" s="356">
        <f t="shared" ref="L2608:L2609" si="6937">H2608/(D2608-D2607)</f>
        <v>0.26343105004296441</v>
      </c>
      <c r="M2608" s="356">
        <f t="shared" ref="M2608:M2609" si="6938">ABS(J2608/(D2608-D2607))</f>
        <v>0.22857142857089588</v>
      </c>
      <c r="N2608" s="361" t="str">
        <f t="shared" si="6832"/>
        <v>ATENÇÃO</v>
      </c>
      <c r="O2608" s="361" t="str">
        <f t="shared" si="6833"/>
        <v>OK</v>
      </c>
      <c r="P2608" s="361" t="str">
        <f t="shared" si="6834"/>
        <v>COND. MIN.</v>
      </c>
      <c r="Q2608" s="361" t="str">
        <f t="shared" si="6894"/>
        <v>COND. MIN.</v>
      </c>
      <c r="R2608" s="625"/>
      <c r="S2608" s="625"/>
      <c r="T2608" s="625"/>
      <c r="U2608" s="625"/>
      <c r="V2608" s="356">
        <f t="shared" si="6895"/>
        <v>-16.360000055283308</v>
      </c>
      <c r="W2608" s="356">
        <f t="shared" si="6896"/>
        <v>-65.220000001136214</v>
      </c>
      <c r="X2608" s="361" t="str">
        <f t="shared" ref="X2608:X2609" si="6939">IF(V2608&gt;0,"NORTE","SUL")</f>
        <v>SUL</v>
      </c>
      <c r="Y2608" s="361" t="str">
        <f t="shared" ref="Y2608:Y2609" si="6940">IF(W2608&gt;0,"LESTE","OESTE")</f>
        <v>OESTE</v>
      </c>
      <c r="Z2608" s="361" t="str">
        <f t="shared" ref="Z2608:Z2609" si="6941">IF(AND(X2608="SUL", Y2608="LESTE"),"SUDESTE", IF(AND(X2608="SUL", Y2608="OESTE"), "SUDOESTE", IF(AND(X2608="NORTE", Y2608="LESTE"), "NORDESTE", "NOROESTE")))</f>
        <v>SUDOESTE</v>
      </c>
      <c r="AA2608" s="358">
        <f t="shared" si="6900"/>
        <v>0.96995835812016662</v>
      </c>
      <c r="AB2608" s="359">
        <f t="shared" ref="AB2608:AB2609" si="6942">DEGREES(ASIN(AA2608))</f>
        <v>75.920321306441764</v>
      </c>
      <c r="AC2608" s="360"/>
    </row>
    <row r="2609" spans="1:29" ht="17.25" customHeight="1" x14ac:dyDescent="0.25">
      <c r="A2609" s="345" t="str">
        <f t="shared" si="6831"/>
        <v>MS 602</v>
      </c>
      <c r="B2609" s="661">
        <f t="shared" si="6826"/>
        <v>113</v>
      </c>
      <c r="C2609" s="661" t="str">
        <f t="shared" si="6867"/>
        <v>MS 602-113</v>
      </c>
      <c r="D2609" s="346">
        <f t="shared" si="6922"/>
        <v>42097</v>
      </c>
      <c r="E2609" s="347">
        <v>7161716.2838000003</v>
      </c>
      <c r="F2609" s="348">
        <v>665809.38840000005</v>
      </c>
      <c r="G2609" s="348">
        <v>897.99699999999996</v>
      </c>
      <c r="H2609" s="448">
        <f t="shared" si="6933"/>
        <v>4.3046487027486497</v>
      </c>
      <c r="I2609" s="356">
        <f t="shared" si="6934"/>
        <v>66.522327078402057</v>
      </c>
      <c r="J2609" s="356">
        <f t="shared" si="6935"/>
        <v>-1.6000000000076398</v>
      </c>
      <c r="K2609" s="356">
        <f t="shared" si="6936"/>
        <v>-151.20000000000573</v>
      </c>
      <c r="L2609" s="356">
        <f t="shared" si="6937"/>
        <v>0.6149498146783785</v>
      </c>
      <c r="M2609" s="356">
        <f t="shared" si="6938"/>
        <v>0.22857142857251997</v>
      </c>
      <c r="N2609" s="361" t="str">
        <f t="shared" si="6832"/>
        <v>ATENÇÃO</v>
      </c>
      <c r="O2609" s="361" t="str">
        <f t="shared" si="6833"/>
        <v>OK</v>
      </c>
      <c r="P2609" s="361" t="str">
        <f t="shared" si="6834"/>
        <v>COND. MIN.</v>
      </c>
      <c r="Q2609" s="361" t="str">
        <f t="shared" si="6894"/>
        <v>COND. MIN.</v>
      </c>
      <c r="R2609" s="625"/>
      <c r="S2609" s="625"/>
      <c r="T2609" s="625"/>
      <c r="U2609" s="625"/>
      <c r="V2609" s="356">
        <f t="shared" si="6895"/>
        <v>-12.060000002384186</v>
      </c>
      <c r="W2609" s="356">
        <f t="shared" si="6896"/>
        <v>-65.419999998994172</v>
      </c>
      <c r="X2609" s="361" t="str">
        <f t="shared" si="6939"/>
        <v>SUL</v>
      </c>
      <c r="Y2609" s="361" t="str">
        <f t="shared" si="6940"/>
        <v>OESTE</v>
      </c>
      <c r="Z2609" s="361" t="str">
        <f t="shared" si="6941"/>
        <v>SUDOESTE</v>
      </c>
      <c r="AA2609" s="358">
        <f t="shared" si="6900"/>
        <v>0.98346361996392073</v>
      </c>
      <c r="AB2609" s="359">
        <f t="shared" si="6942"/>
        <v>79.565824268976982</v>
      </c>
      <c r="AC2609" s="360"/>
    </row>
    <row r="2610" spans="1:29" ht="17.25" customHeight="1" x14ac:dyDescent="0.25">
      <c r="A2610" s="345" t="str">
        <f t="shared" si="6831"/>
        <v>MS 602</v>
      </c>
      <c r="B2610" s="661">
        <f t="shared" si="6826"/>
        <v>114</v>
      </c>
      <c r="C2610" s="661" t="str">
        <f t="shared" si="6867"/>
        <v>MS 602-114</v>
      </c>
      <c r="D2610" s="346">
        <f t="shared" si="6922"/>
        <v>42104</v>
      </c>
      <c r="E2610" s="347">
        <v>7161716.2597000003</v>
      </c>
      <c r="F2610" s="348">
        <v>665809.36329999997</v>
      </c>
      <c r="G2610" s="348">
        <v>897.99599999999998</v>
      </c>
      <c r="H2610" s="448">
        <f t="shared" ref="H2610:H2612" si="6943">SQRT((E2610-E2609)^2+(F2610-F2609)^2)*100</f>
        <v>3.4796839025932877</v>
      </c>
      <c r="I2610" s="356">
        <f t="shared" ref="I2610:I2612" si="6944">SQRT((E2610-$E$2497)^2+(F2610-$F$2497)^2)*100</f>
        <v>69.454055325921274</v>
      </c>
      <c r="J2610" s="356">
        <f t="shared" ref="J2610:J2612" si="6945">(G2610-G2609)*100</f>
        <v>-9.9999999997635314E-2</v>
      </c>
      <c r="K2610" s="356">
        <f t="shared" ref="K2610:K2612" si="6946">(G2610-$G$2497)*100</f>
        <v>-151.30000000000337</v>
      </c>
      <c r="L2610" s="356">
        <f t="shared" ref="L2610:L2612" si="6947">H2610/(D2610-D2609)</f>
        <v>0.49709770037046969</v>
      </c>
      <c r="M2610" s="356">
        <f t="shared" ref="M2610:M2612" si="6948">ABS(J2610/(D2610-D2609))</f>
        <v>1.4285714285376474E-2</v>
      </c>
      <c r="N2610" s="361" t="str">
        <f t="shared" si="6832"/>
        <v>ATENÇÃO</v>
      </c>
      <c r="O2610" s="361" t="str">
        <f t="shared" si="6833"/>
        <v>OK</v>
      </c>
      <c r="P2610" s="361" t="str">
        <f t="shared" si="6834"/>
        <v>COND. MIN.</v>
      </c>
      <c r="Q2610" s="361" t="str">
        <f t="shared" si="6894"/>
        <v>COND. MIN.</v>
      </c>
      <c r="R2610" s="625"/>
      <c r="S2610" s="625"/>
      <c r="T2610" s="625"/>
      <c r="U2610" s="625"/>
      <c r="V2610" s="356">
        <f t="shared" si="6895"/>
        <v>-14.470000006258488</v>
      </c>
      <c r="W2610" s="356">
        <f t="shared" si="6896"/>
        <v>-67.930000007618219</v>
      </c>
      <c r="X2610" s="361" t="str">
        <f t="shared" ref="X2610:X2612" si="6949">IF(V2610&gt;0,"NORTE","SUL")</f>
        <v>SUL</v>
      </c>
      <c r="Y2610" s="361" t="str">
        <f t="shared" ref="Y2610:Y2612" si="6950">IF(W2610&gt;0,"LESTE","OESTE")</f>
        <v>OESTE</v>
      </c>
      <c r="Z2610" s="361" t="str">
        <f t="shared" ref="Z2610:Z2612" si="6951">IF(AND(X2610="SUL", Y2610="LESTE"),"SUDESTE", IF(AND(X2610="SUL", Y2610="OESTE"), "SUDOESTE", IF(AND(X2610="NORTE", Y2610="LESTE"), "NORDESTE", "NOROESTE")))</f>
        <v>SUDOESTE</v>
      </c>
      <c r="AA2610" s="358">
        <f t="shared" si="6900"/>
        <v>0.97811375089992803</v>
      </c>
      <c r="AB2610" s="359">
        <f t="shared" ref="AB2610:AB2612" si="6952">DEGREES(ASIN(AA2610))</f>
        <v>77.990675317865779</v>
      </c>
      <c r="AC2610" s="360"/>
    </row>
    <row r="2611" spans="1:29" ht="17.25" customHeight="1" x14ac:dyDescent="0.25">
      <c r="A2611" s="345" t="str">
        <f t="shared" si="6831"/>
        <v>MS 602</v>
      </c>
      <c r="B2611" s="661">
        <f t="shared" si="6826"/>
        <v>115</v>
      </c>
      <c r="C2611" s="661" t="str">
        <f t="shared" si="6867"/>
        <v>MS 602-115</v>
      </c>
      <c r="D2611" s="346">
        <f t="shared" si="6922"/>
        <v>42111</v>
      </c>
      <c r="E2611" s="347">
        <v>7161716.2757000001</v>
      </c>
      <c r="F2611" s="348">
        <v>665809.37269999995</v>
      </c>
      <c r="G2611" s="348">
        <v>897.97900000000004</v>
      </c>
      <c r="H2611" s="448">
        <f t="shared" si="6943"/>
        <v>1.8556939245352129</v>
      </c>
      <c r="I2611" s="356">
        <f t="shared" si="6944"/>
        <v>68.215078991964205</v>
      </c>
      <c r="J2611" s="356">
        <f t="shared" si="6945"/>
        <v>-1.6999999999939064</v>
      </c>
      <c r="K2611" s="356">
        <f t="shared" si="6946"/>
        <v>-152.99999999999727</v>
      </c>
      <c r="L2611" s="356">
        <f t="shared" si="6947"/>
        <v>0.26509913207645897</v>
      </c>
      <c r="M2611" s="356">
        <f t="shared" si="6948"/>
        <v>0.24285714285627233</v>
      </c>
      <c r="N2611" s="361" t="str">
        <f t="shared" si="6832"/>
        <v>ATENÇÃO</v>
      </c>
      <c r="O2611" s="361" t="str">
        <f t="shared" si="6833"/>
        <v>OK</v>
      </c>
      <c r="P2611" s="361" t="str">
        <f t="shared" si="6834"/>
        <v>COND. MIN.</v>
      </c>
      <c r="Q2611" s="361" t="str">
        <f t="shared" si="6894"/>
        <v>COND. MIN.</v>
      </c>
      <c r="R2611" s="625"/>
      <c r="S2611" s="625"/>
      <c r="T2611" s="625"/>
      <c r="U2611" s="625"/>
      <c r="V2611" s="356">
        <f t="shared" si="6895"/>
        <v>-12.870000023394823</v>
      </c>
      <c r="W2611" s="356">
        <f t="shared" si="6896"/>
        <v>-66.990000009536743</v>
      </c>
      <c r="X2611" s="361" t="str">
        <f t="shared" si="6949"/>
        <v>SUL</v>
      </c>
      <c r="Y2611" s="361" t="str">
        <f t="shared" si="6950"/>
        <v>OESTE</v>
      </c>
      <c r="Z2611" s="361" t="str">
        <f t="shared" si="6951"/>
        <v>SUDOESTE</v>
      </c>
      <c r="AA2611" s="358">
        <f t="shared" si="6900"/>
        <v>0.98197009674582225</v>
      </c>
      <c r="AB2611" s="359">
        <f t="shared" si="6952"/>
        <v>79.103449897904383</v>
      </c>
      <c r="AC2611" s="360"/>
    </row>
    <row r="2612" spans="1:29" ht="17.25" customHeight="1" x14ac:dyDescent="0.25">
      <c r="A2612" s="345" t="str">
        <f t="shared" si="6831"/>
        <v>MS 602</v>
      </c>
      <c r="B2612" s="661">
        <f t="shared" si="6826"/>
        <v>116</v>
      </c>
      <c r="C2612" s="661" t="str">
        <f t="shared" si="6867"/>
        <v>MS 602-116</v>
      </c>
      <c r="D2612" s="346">
        <f t="shared" si="6922"/>
        <v>42118</v>
      </c>
      <c r="E2612" s="347">
        <v>7161716.2426000005</v>
      </c>
      <c r="F2612" s="348">
        <v>665809.36399999994</v>
      </c>
      <c r="G2612" s="348">
        <v>897.96799999999996</v>
      </c>
      <c r="H2612" s="448">
        <f t="shared" si="6943"/>
        <v>3.4224260065301348</v>
      </c>
      <c r="I2612" s="356">
        <f t="shared" si="6944"/>
        <v>69.762253411149203</v>
      </c>
      <c r="J2612" s="356">
        <f t="shared" si="6945"/>
        <v>-1.1000000000080945</v>
      </c>
      <c r="K2612" s="356">
        <f t="shared" si="6946"/>
        <v>-154.10000000000537</v>
      </c>
      <c r="L2612" s="356">
        <f t="shared" si="6947"/>
        <v>0.48891800093287641</v>
      </c>
      <c r="M2612" s="356">
        <f t="shared" si="6948"/>
        <v>0.15714285714401349</v>
      </c>
      <c r="N2612" s="361" t="str">
        <f t="shared" si="6832"/>
        <v>ATENÇÃO</v>
      </c>
      <c r="O2612" s="361" t="str">
        <f t="shared" si="6833"/>
        <v>OK</v>
      </c>
      <c r="P2612" s="361" t="str">
        <f t="shared" si="6834"/>
        <v>COND. MIN.</v>
      </c>
      <c r="Q2612" s="361" t="str">
        <f t="shared" si="6894"/>
        <v>COND. MIN.</v>
      </c>
      <c r="R2612" s="625"/>
      <c r="S2612" s="625"/>
      <c r="T2612" s="625"/>
      <c r="U2612" s="625"/>
      <c r="V2612" s="356">
        <f t="shared" si="6895"/>
        <v>-16.179999988526106</v>
      </c>
      <c r="W2612" s="356">
        <f t="shared" si="6896"/>
        <v>-67.860000010114163</v>
      </c>
      <c r="X2612" s="361" t="str">
        <f t="shared" si="6949"/>
        <v>SUL</v>
      </c>
      <c r="Y2612" s="361" t="str">
        <f t="shared" si="6950"/>
        <v>OESTE</v>
      </c>
      <c r="Z2612" s="361" t="str">
        <f t="shared" si="6951"/>
        <v>SUDOESTE</v>
      </c>
      <c r="AA2612" s="358">
        <f t="shared" si="6900"/>
        <v>0.97276376146788979</v>
      </c>
      <c r="AB2612" s="359">
        <f t="shared" si="6952"/>
        <v>76.59700466767741</v>
      </c>
      <c r="AC2612" s="360"/>
    </row>
    <row r="2613" spans="1:29" ht="17.25" customHeight="1" x14ac:dyDescent="0.25">
      <c r="A2613" s="345" t="str">
        <f t="shared" si="6831"/>
        <v>MS 602</v>
      </c>
      <c r="B2613" s="661">
        <f t="shared" si="6826"/>
        <v>117</v>
      </c>
      <c r="C2613" s="661" t="str">
        <f t="shared" si="6867"/>
        <v>MS 602-117</v>
      </c>
      <c r="D2613" s="346">
        <f t="shared" si="6922"/>
        <v>42125</v>
      </c>
      <c r="E2613" s="347">
        <v>7161716.25715</v>
      </c>
      <c r="F2613" s="348">
        <v>665809.35584999993</v>
      </c>
      <c r="G2613" s="348">
        <v>897.95949999999993</v>
      </c>
      <c r="H2613" s="448">
        <f t="shared" ref="H2613:H2615" si="6953">SQRT((E2613-E2612)^2+(F2613-F2612)^2)*100</f>
        <v>1.6677079646316251</v>
      </c>
      <c r="I2613" s="356">
        <f t="shared" ref="I2613:I2615" si="6954">SQRT((E2613-$E$2497)^2+(F2613-$F$2497)^2)*100</f>
        <v>70.235897179792644</v>
      </c>
      <c r="J2613" s="356">
        <f t="shared" ref="J2613:J2615" si="6955">(G2613-G2612)*100</f>
        <v>-0.85000000000263753</v>
      </c>
      <c r="K2613" s="356">
        <f t="shared" ref="K2613:K2615" si="6956">(G2613-$G$2497)*100</f>
        <v>-154.950000000008</v>
      </c>
      <c r="L2613" s="356">
        <f t="shared" ref="L2613:L2615" si="6957">H2613/(D2613-D2612)</f>
        <v>0.238243994947375</v>
      </c>
      <c r="M2613" s="356">
        <f t="shared" ref="M2613:M2615" si="6958">ABS(J2613/(D2613-D2612))</f>
        <v>0.12142857142894822</v>
      </c>
      <c r="N2613" s="361" t="str">
        <f t="shared" si="6832"/>
        <v>OK</v>
      </c>
      <c r="O2613" s="361" t="str">
        <f t="shared" si="6833"/>
        <v>OK</v>
      </c>
      <c r="P2613" s="361" t="str">
        <f t="shared" si="6834"/>
        <v>COND. MIN.</v>
      </c>
      <c r="Q2613" s="361" t="str">
        <f t="shared" si="6894"/>
        <v>COND. MIN.</v>
      </c>
      <c r="R2613" s="625"/>
      <c r="S2613" s="625"/>
      <c r="T2613" s="625"/>
      <c r="U2613" s="625"/>
      <c r="V2613" s="356">
        <f t="shared" si="6895"/>
        <v>-14.725000038743019</v>
      </c>
      <c r="W2613" s="356">
        <f t="shared" si="6896"/>
        <v>-68.675000010989606</v>
      </c>
      <c r="X2613" s="361" t="str">
        <f t="shared" ref="X2613:X2615" si="6959">IF(V2613&gt;0,"NORTE","SUL")</f>
        <v>SUL</v>
      </c>
      <c r="Y2613" s="361" t="str">
        <f t="shared" ref="Y2613:Y2615" si="6960">IF(W2613&gt;0,"LESTE","OESTE")</f>
        <v>OESTE</v>
      </c>
      <c r="Z2613" s="361" t="str">
        <f t="shared" ref="Z2613:Z2615" si="6961">IF(AND(X2613="SUL", Y2613="LESTE"),"SUDESTE", IF(AND(X2613="SUL", Y2613="OESTE"), "SUDOESTE", IF(AND(X2613="NORTE", Y2613="LESTE"), "NORDESTE", "NOROESTE")))</f>
        <v>SUDOESTE</v>
      </c>
      <c r="AA2613" s="358">
        <f t="shared" si="6900"/>
        <v>0.97779043280182254</v>
      </c>
      <c r="AB2613" s="359">
        <f t="shared" ref="AB2613:AB2615" si="6962">DEGREES(ASIN(AA2613))</f>
        <v>77.901967077326063</v>
      </c>
      <c r="AC2613" s="360"/>
    </row>
    <row r="2614" spans="1:29" ht="17.25" customHeight="1" x14ac:dyDescent="0.25">
      <c r="A2614" s="345" t="str">
        <f t="shared" si="6831"/>
        <v>MS 602</v>
      </c>
      <c r="B2614" s="661">
        <f t="shared" si="6826"/>
        <v>118</v>
      </c>
      <c r="C2614" s="661" t="str">
        <f t="shared" si="6867"/>
        <v>MS 602-118</v>
      </c>
      <c r="D2614" s="346">
        <f t="shared" si="6922"/>
        <v>42132</v>
      </c>
      <c r="E2614" s="347">
        <v>7161716.2717000004</v>
      </c>
      <c r="F2614" s="348">
        <v>665809.34770000004</v>
      </c>
      <c r="G2614" s="348">
        <v>897.95100000000002</v>
      </c>
      <c r="H2614" s="448">
        <f t="shared" si="6953"/>
        <v>1.6677080401961635</v>
      </c>
      <c r="I2614" s="356">
        <f t="shared" si="6954"/>
        <v>70.745692447811493</v>
      </c>
      <c r="J2614" s="356">
        <f t="shared" si="6955"/>
        <v>-0.84999999999126885</v>
      </c>
      <c r="K2614" s="356">
        <f t="shared" si="6956"/>
        <v>-155.79999999999927</v>
      </c>
      <c r="L2614" s="356">
        <f t="shared" si="6957"/>
        <v>0.23824400574230906</v>
      </c>
      <c r="M2614" s="356">
        <f t="shared" si="6958"/>
        <v>0.12142857142732412</v>
      </c>
      <c r="N2614" s="361" t="str">
        <f t="shared" si="6832"/>
        <v>OK</v>
      </c>
      <c r="O2614" s="361" t="str">
        <f t="shared" si="6833"/>
        <v>OK</v>
      </c>
      <c r="P2614" s="361" t="str">
        <f t="shared" si="6834"/>
        <v>COND. MIN.</v>
      </c>
      <c r="Q2614" s="361" t="str">
        <f t="shared" si="6894"/>
        <v>COND. MIN.</v>
      </c>
      <c r="R2614" s="625"/>
      <c r="S2614" s="625"/>
      <c r="T2614" s="625"/>
      <c r="U2614" s="625"/>
      <c r="V2614" s="356">
        <f t="shared" si="6895"/>
        <v>-13.269999995827675</v>
      </c>
      <c r="W2614" s="356">
        <f t="shared" si="6896"/>
        <v>-69.490000000223517</v>
      </c>
      <c r="X2614" s="361" t="str">
        <f t="shared" si="6959"/>
        <v>SUL</v>
      </c>
      <c r="Y2614" s="361" t="str">
        <f t="shared" si="6960"/>
        <v>OESTE</v>
      </c>
      <c r="Z2614" s="361" t="str">
        <f t="shared" si="6961"/>
        <v>SUDOESTE</v>
      </c>
      <c r="AA2614" s="358">
        <f t="shared" si="6900"/>
        <v>0.98219081272084796</v>
      </c>
      <c r="AB2614" s="359">
        <f t="shared" si="6962"/>
        <v>79.170551720286994</v>
      </c>
      <c r="AC2614" s="360"/>
    </row>
    <row r="2615" spans="1:29" ht="17.25" customHeight="1" x14ac:dyDescent="0.25">
      <c r="A2615" s="345" t="str">
        <f t="shared" si="6831"/>
        <v>MS 602</v>
      </c>
      <c r="B2615" s="661">
        <f t="shared" si="6826"/>
        <v>119</v>
      </c>
      <c r="C2615" s="661" t="str">
        <f t="shared" si="6867"/>
        <v>MS 602-119</v>
      </c>
      <c r="D2615" s="346">
        <f t="shared" si="6922"/>
        <v>42146</v>
      </c>
      <c r="E2615" s="347">
        <v>7161716.2635000004</v>
      </c>
      <c r="F2615" s="348">
        <v>665809.36869999999</v>
      </c>
      <c r="G2615" s="348">
        <v>897.93299999999999</v>
      </c>
      <c r="H2615" s="448">
        <f t="shared" si="6953"/>
        <v>2.2544178817326297</v>
      </c>
      <c r="I2615" s="356">
        <f t="shared" si="6954"/>
        <v>68.84722362378713</v>
      </c>
      <c r="J2615" s="356">
        <f t="shared" si="6955"/>
        <v>-1.8000000000029104</v>
      </c>
      <c r="K2615" s="356">
        <f t="shared" si="6956"/>
        <v>-157.60000000000218</v>
      </c>
      <c r="L2615" s="356">
        <f t="shared" si="6957"/>
        <v>0.16102984869518783</v>
      </c>
      <c r="M2615" s="356">
        <f t="shared" si="6958"/>
        <v>0.12857142857163645</v>
      </c>
      <c r="N2615" s="361" t="str">
        <f t="shared" si="6832"/>
        <v>OK</v>
      </c>
      <c r="O2615" s="361" t="str">
        <f t="shared" si="6833"/>
        <v>OK</v>
      </c>
      <c r="P2615" s="361" t="str">
        <f t="shared" si="6834"/>
        <v>COND. MIN.</v>
      </c>
      <c r="Q2615" s="361" t="str">
        <f t="shared" si="6894"/>
        <v>COND. MIN.</v>
      </c>
      <c r="R2615" s="625"/>
      <c r="S2615" s="625"/>
      <c r="T2615" s="625"/>
      <c r="U2615" s="625"/>
      <c r="V2615" s="356">
        <f t="shared" si="6895"/>
        <v>-14.089999999850988</v>
      </c>
      <c r="W2615" s="356">
        <f t="shared" si="6896"/>
        <v>-67.390000005252659</v>
      </c>
      <c r="X2615" s="361" t="str">
        <f t="shared" si="6959"/>
        <v>SUL</v>
      </c>
      <c r="Y2615" s="361" t="str">
        <f t="shared" si="6960"/>
        <v>OESTE</v>
      </c>
      <c r="Z2615" s="361" t="str">
        <f t="shared" si="6961"/>
        <v>SUDOESTE</v>
      </c>
      <c r="AA2615" s="358">
        <f t="shared" si="6900"/>
        <v>0.97879448075526521</v>
      </c>
      <c r="AB2615" s="359">
        <f t="shared" si="6962"/>
        <v>78.179590008247715</v>
      </c>
      <c r="AC2615" s="360"/>
    </row>
    <row r="2616" spans="1:29" ht="17.25" customHeight="1" x14ac:dyDescent="0.25">
      <c r="A2616" s="345" t="str">
        <f t="shared" si="6831"/>
        <v>MS 602</v>
      </c>
      <c r="B2616" s="661">
        <f t="shared" si="6826"/>
        <v>120</v>
      </c>
      <c r="C2616" s="661" t="str">
        <f t="shared" si="6867"/>
        <v>MS 602-120</v>
      </c>
      <c r="D2616" s="346">
        <f t="shared" si="6922"/>
        <v>42153</v>
      </c>
      <c r="E2616" s="347">
        <v>7161716.2589999996</v>
      </c>
      <c r="F2616" s="348">
        <v>665809.36</v>
      </c>
      <c r="G2616" s="348">
        <v>897.92</v>
      </c>
      <c r="H2616" s="448">
        <f t="shared" ref="H2616" si="6963">SQRT((E2616-E2615)^2+(F2616-F2615)^2)*100</f>
        <v>0.9794896974391254</v>
      </c>
      <c r="I2616" s="356">
        <f t="shared" ref="I2616" si="6964">SQRT((E2616-$E$2497)^2+(F2616-$F$2497)^2)*100</f>
        <v>69.791397771763769</v>
      </c>
      <c r="J2616" s="356">
        <f t="shared" ref="J2616" si="6965">(G2616-G2615)*100</f>
        <v>-1.3000000000033651</v>
      </c>
      <c r="K2616" s="356">
        <f t="shared" ref="K2616" si="6966">(G2616-$G$2497)*100</f>
        <v>-158.90000000000555</v>
      </c>
      <c r="L2616" s="356">
        <f t="shared" ref="L2616" si="6967">H2616/(D2616-D2615)</f>
        <v>0.13992709963416078</v>
      </c>
      <c r="M2616" s="356">
        <f t="shared" ref="M2616" si="6968">ABS(J2616/(D2616-D2615))</f>
        <v>0.18571428571476645</v>
      </c>
      <c r="N2616" s="361" t="str">
        <f t="shared" si="6832"/>
        <v>OK</v>
      </c>
      <c r="O2616" s="361" t="str">
        <f t="shared" si="6833"/>
        <v>OK</v>
      </c>
      <c r="P2616" s="361" t="str">
        <f t="shared" si="6834"/>
        <v>COND. MIN.</v>
      </c>
      <c r="Q2616" s="361" t="str">
        <f t="shared" si="6894"/>
        <v>COND. MIN.</v>
      </c>
      <c r="R2616" s="625"/>
      <c r="S2616" s="625"/>
      <c r="T2616" s="625"/>
      <c r="U2616" s="625"/>
      <c r="V2616" s="356">
        <f t="shared" si="6895"/>
        <v>-14.540000073611736</v>
      </c>
      <c r="W2616" s="356">
        <f t="shared" si="6896"/>
        <v>-68.260000005830079</v>
      </c>
      <c r="X2616" s="361" t="str">
        <f t="shared" ref="X2616" si="6969">IF(V2616&gt;0,"NORTE","SUL")</f>
        <v>SUL</v>
      </c>
      <c r="Y2616" s="361" t="str">
        <f t="shared" ref="Y2616" si="6970">IF(W2616&gt;0,"LESTE","OESTE")</f>
        <v>OESTE</v>
      </c>
      <c r="Z2616" s="361" t="str">
        <f t="shared" ref="Z2616" si="6971">IF(AND(X2616="SUL", Y2616="LESTE"),"SUDESTE", IF(AND(X2616="SUL", Y2616="OESTE"), "SUDOESTE", IF(AND(X2616="NORTE", Y2616="LESTE"), "NORDESTE", "NOROESTE")))</f>
        <v>SUDOESTE</v>
      </c>
      <c r="AA2616" s="358">
        <f t="shared" si="6900"/>
        <v>0.97807708840808139</v>
      </c>
      <c r="AB2616" s="359">
        <f t="shared" ref="AB2616" si="6972">DEGREES(ASIN(AA2616))</f>
        <v>77.980583868109491</v>
      </c>
      <c r="AC2616" s="360"/>
    </row>
    <row r="2617" spans="1:29" ht="17.25" customHeight="1" x14ac:dyDescent="0.2">
      <c r="A2617" s="345" t="str">
        <f t="shared" si="6831"/>
        <v>MS 602</v>
      </c>
      <c r="B2617" s="661">
        <f t="shared" si="6826"/>
        <v>121</v>
      </c>
      <c r="C2617" s="661" t="str">
        <f t="shared" si="6867"/>
        <v>MS 602-121</v>
      </c>
      <c r="D2617" s="369"/>
      <c r="E2617" s="449"/>
      <c r="F2617" s="449"/>
      <c r="G2617" s="449"/>
      <c r="H2617" s="371"/>
      <c r="I2617" s="371"/>
      <c r="J2617" s="371"/>
      <c r="K2617" s="371"/>
      <c r="L2617" s="371"/>
      <c r="M2617" s="371"/>
      <c r="N2617" s="371"/>
      <c r="O2617" s="371"/>
      <c r="P2617" s="371"/>
      <c r="Q2617" s="371"/>
      <c r="R2617" s="626"/>
      <c r="S2617" s="626"/>
      <c r="T2617" s="626"/>
      <c r="U2617" s="626"/>
      <c r="V2617" s="610"/>
      <c r="W2617" s="610"/>
      <c r="X2617" s="371"/>
      <c r="Y2617" s="371"/>
      <c r="Z2617" s="371"/>
      <c r="AA2617" s="371"/>
      <c r="AB2617" s="371"/>
      <c r="AC2617" s="697"/>
    </row>
    <row r="2618" spans="1:29" ht="17.25" customHeight="1" x14ac:dyDescent="0.2">
      <c r="A2618" s="345" t="str">
        <f t="shared" si="6831"/>
        <v>MS 602</v>
      </c>
      <c r="B2618" s="661">
        <f t="shared" si="6826"/>
        <v>122</v>
      </c>
      <c r="C2618" s="661" t="str">
        <f t="shared" si="6867"/>
        <v>MS 602-122</v>
      </c>
      <c r="D2618" s="346">
        <f t="shared" ref="D2618:D2654" si="6973">D127</f>
        <v>42160</v>
      </c>
      <c r="E2618" s="347">
        <v>7161672.5555999996</v>
      </c>
      <c r="F2618" s="348">
        <v>665760.0932</v>
      </c>
      <c r="G2618" s="348">
        <v>897.90700000000004</v>
      </c>
      <c r="H2618" s="374"/>
      <c r="I2618" s="371"/>
      <c r="J2618" s="371"/>
      <c r="K2618" s="371"/>
      <c r="L2618" s="371"/>
      <c r="M2618" s="371"/>
      <c r="N2618" s="371"/>
      <c r="O2618" s="371"/>
      <c r="P2618" s="371"/>
      <c r="Q2618" s="371"/>
      <c r="R2618" s="626"/>
      <c r="S2618" s="626"/>
      <c r="T2618" s="626"/>
      <c r="U2618" s="626"/>
      <c r="V2618" s="610"/>
      <c r="W2618" s="610"/>
      <c r="X2618" s="371"/>
      <c r="Y2618" s="371"/>
      <c r="Z2618" s="371"/>
      <c r="AA2618" s="371"/>
      <c r="AB2618" s="371"/>
      <c r="AC2618" s="698"/>
    </row>
    <row r="2619" spans="1:29" ht="17.25" customHeight="1" x14ac:dyDescent="0.25">
      <c r="A2619" s="345" t="str">
        <f t="shared" si="6831"/>
        <v>MS 602</v>
      </c>
      <c r="B2619" s="661">
        <f t="shared" si="6826"/>
        <v>123</v>
      </c>
      <c r="C2619" s="661" t="str">
        <f t="shared" si="6867"/>
        <v>MS 602-123</v>
      </c>
      <c r="D2619" s="346">
        <f t="shared" si="6973"/>
        <v>42174</v>
      </c>
      <c r="E2619" s="347">
        <v>7161672.5427000001</v>
      </c>
      <c r="F2619" s="348">
        <v>665760.09199999995</v>
      </c>
      <c r="G2619" s="348">
        <v>897.87400000000002</v>
      </c>
      <c r="H2619" s="448">
        <f t="shared" ref="H2619" si="6974">SQRT((E2619-E2618)^2+(F2619-F2618)^2)*100</f>
        <v>1.2955693243184607</v>
      </c>
      <c r="I2619" s="356">
        <f>SQRT((E2619-$E$2618)^2+(F2619-$F$2618)^2)*100</f>
        <v>1.2955693243184607</v>
      </c>
      <c r="J2619" s="356">
        <f t="shared" ref="J2619" si="6975">(G2619-G2618)*100</f>
        <v>-3.3000000000015461</v>
      </c>
      <c r="K2619" s="356">
        <f>(G2619-$G$2618)*100</f>
        <v>-3.3000000000015461</v>
      </c>
      <c r="L2619" s="356">
        <f t="shared" ref="L2619" si="6976">H2619/(D2619-D2618)</f>
        <v>9.2540666022747201E-2</v>
      </c>
      <c r="M2619" s="356">
        <f t="shared" ref="M2619" si="6977">ABS(J2619/(D2619-D2618))</f>
        <v>0.23571428571439615</v>
      </c>
      <c r="N2619" s="361" t="str">
        <f t="shared" ref="N2619" si="6978">IF(L2619&lt;=0.25,"OK",IF(AND(0.25&lt;L2619,L2619&lt;=1),"ATENÇÃO",IF(AND(1&lt;L2619,L2619&lt;=4),"ALERTA",IF(AND(4&lt;L2619,L2619&lt;=14),"INTERVENÇÃO","PARALISAÇÃO"))))</f>
        <v>OK</v>
      </c>
      <c r="O2619" s="361" t="str">
        <f t="shared" ref="O2619" si="6979">IF(M2619&lt;=0.25,"OK",IF(AND(0.25&lt;M2619,M2619&lt;=1),"ATENÇÃO",IF(AND(1&lt;M2619,M2619&lt;=4),"ALERTA",IF(AND(4&lt;M2619,M2619&lt;=14),"INTERVENÇÃO","PARALISAÇÃO"))))</f>
        <v>OK</v>
      </c>
      <c r="P2619" s="361" t="str">
        <f t="shared" ref="P2619" si="6980">IF(L2619&lt;=1,"COND. MIN.",IF(AND(1&lt;L2619, L2619&lt;=2),"ATENÇÃO",IF(AND(2&lt;L2619,L2619&lt;=5),"ALERTA","INTERVENÇÃO")))</f>
        <v>COND. MIN.</v>
      </c>
      <c r="Q2619" s="361" t="str">
        <f t="shared" ref="Q2619:Q2655" si="6981">IF(M2619&lt;=2,"COND. MIN.",IF(AND(2&lt;M2619, M2619&lt;=4),"ATENÇÃO",IF(AND(4&lt;M2619, M2619&lt;=10),"ALERTA","INTERVENÇÃO")))</f>
        <v>COND. MIN.</v>
      </c>
      <c r="R2619" s="625"/>
      <c r="S2619" s="625"/>
      <c r="T2619" s="625"/>
      <c r="U2619" s="625"/>
      <c r="V2619" s="356">
        <f t="shared" ref="V2619:V2655" si="6982">(E2619-$E$2618)*100</f>
        <v>-1.2899999506771564</v>
      </c>
      <c r="W2619" s="356">
        <f t="shared" ref="W2619:W2655" si="6983">(F2619-$F$2618)*100</f>
        <v>-0.12000000569969416</v>
      </c>
      <c r="X2619" s="361" t="str">
        <f t="shared" ref="X2619" si="6984">IF(V2619&gt;0,"NORTE","SUL")</f>
        <v>SUL</v>
      </c>
      <c r="Y2619" s="361" t="str">
        <f t="shared" ref="Y2619" si="6985">IF(W2619&gt;0,"LESTE","OESTE")</f>
        <v>OESTE</v>
      </c>
      <c r="Z2619" s="361" t="str">
        <f t="shared" ref="Z2619" si="6986">IF(AND(X2619="SUL", Y2619="LESTE"),"SUDESTE", IF(AND(X2619="SUL", Y2619="OESTE"), "SUDOESTE", IF(AND(X2619="NORTE", Y2619="LESTE"), "NORDESTE", "NOROESTE")))</f>
        <v>SUDOESTE</v>
      </c>
      <c r="AA2619" s="358">
        <f t="shared" ref="AA2619:AA2655" si="6987">ABS(ROUND(W2619,2)/ROUND(I2619,2))</f>
        <v>9.2307692307692299E-2</v>
      </c>
      <c r="AB2619" s="359">
        <f t="shared" ref="AB2619" si="6988">DEGREES(ASIN(AA2619))</f>
        <v>5.2963809118523217</v>
      </c>
      <c r="AC2619" s="360" t="s">
        <v>196</v>
      </c>
    </row>
    <row r="2620" spans="1:29" ht="17.25" customHeight="1" x14ac:dyDescent="0.25">
      <c r="A2620" s="345" t="str">
        <f t="shared" si="6831"/>
        <v>MS 602</v>
      </c>
      <c r="B2620" s="661">
        <f t="shared" si="6826"/>
        <v>124</v>
      </c>
      <c r="C2620" s="661" t="str">
        <f t="shared" si="6867"/>
        <v>MS 602-124</v>
      </c>
      <c r="D2620" s="346">
        <f t="shared" si="6973"/>
        <v>42181</v>
      </c>
      <c r="E2620" s="347">
        <v>7161672.5598999998</v>
      </c>
      <c r="F2620" s="348">
        <v>665760.07570000004</v>
      </c>
      <c r="G2620" s="348">
        <v>897.87300000000005</v>
      </c>
      <c r="H2620" s="448">
        <f t="shared" ref="H2620:H2621" si="6989">SQRT((E2620-E2619)^2+(F2620-F2619)^2)*100</f>
        <v>2.3696623912111843</v>
      </c>
      <c r="I2620" s="356">
        <f t="shared" ref="I2620:I2621" si="6990">SQRT((E2620-$E$2618)^2+(F2620-$F$2618)^2)*100</f>
        <v>1.8020543826117925</v>
      </c>
      <c r="J2620" s="356">
        <f t="shared" ref="J2620:J2621" si="6991">(G2620-G2619)*100</f>
        <v>-9.9999999997635314E-2</v>
      </c>
      <c r="K2620" s="356">
        <f t="shared" ref="K2620:K2621" si="6992">(G2620-$G$2618)*100</f>
        <v>-3.3999999999991815</v>
      </c>
      <c r="L2620" s="356">
        <f t="shared" ref="L2620:L2621" si="6993">H2620/(D2620-D2619)</f>
        <v>0.33852319874445491</v>
      </c>
      <c r="M2620" s="356">
        <f t="shared" ref="M2620:M2621" si="6994">ABS(J2620/(D2620-D2619))</f>
        <v>1.4285714285376474E-2</v>
      </c>
      <c r="N2620" s="361" t="str">
        <f t="shared" ref="N2620:N2621" si="6995">IF(L2620&lt;=0.25,"OK",IF(AND(0.25&lt;L2620,L2620&lt;=1),"ATENÇÃO",IF(AND(1&lt;L2620,L2620&lt;=4),"ALERTA",IF(AND(4&lt;L2620,L2620&lt;=14),"INTERVENÇÃO","PARALISAÇÃO"))))</f>
        <v>ATENÇÃO</v>
      </c>
      <c r="O2620" s="361" t="str">
        <f t="shared" ref="O2620:O2621" si="6996">IF(M2620&lt;=0.25,"OK",IF(AND(0.25&lt;M2620,M2620&lt;=1),"ATENÇÃO",IF(AND(1&lt;M2620,M2620&lt;=4),"ALERTA",IF(AND(4&lt;M2620,M2620&lt;=14),"INTERVENÇÃO","PARALISAÇÃO"))))</f>
        <v>OK</v>
      </c>
      <c r="P2620" s="361" t="str">
        <f t="shared" ref="P2620:P2621" si="6997">IF(L2620&lt;=1,"COND. MIN.",IF(AND(1&lt;L2620, L2620&lt;=2),"ATENÇÃO",IF(AND(2&lt;L2620,L2620&lt;=5),"ALERTA","INTERVENÇÃO")))</f>
        <v>COND. MIN.</v>
      </c>
      <c r="Q2620" s="361" t="str">
        <f t="shared" si="6981"/>
        <v>COND. MIN.</v>
      </c>
      <c r="R2620" s="625"/>
      <c r="S2620" s="625"/>
      <c r="T2620" s="625"/>
      <c r="U2620" s="625"/>
      <c r="V2620" s="356">
        <f t="shared" si="6982"/>
        <v>0.43000001460313797</v>
      </c>
      <c r="W2620" s="356">
        <f t="shared" si="6983"/>
        <v>-1.7499999958090484</v>
      </c>
      <c r="X2620" s="361" t="str">
        <f t="shared" ref="X2620:X2621" si="6998">IF(V2620&gt;0,"NORTE","SUL")</f>
        <v>NORTE</v>
      </c>
      <c r="Y2620" s="361" t="str">
        <f t="shared" ref="Y2620:Y2621" si="6999">IF(W2620&gt;0,"LESTE","OESTE")</f>
        <v>OESTE</v>
      </c>
      <c r="Z2620" s="361" t="str">
        <f t="shared" ref="Z2620:Z2621" si="7000">IF(AND(X2620="SUL", Y2620="LESTE"),"SUDESTE", IF(AND(X2620="SUL", Y2620="OESTE"), "SUDOESTE", IF(AND(X2620="NORTE", Y2620="LESTE"), "NORDESTE", "NOROESTE")))</f>
        <v>NOROESTE</v>
      </c>
      <c r="AA2620" s="358">
        <f t="shared" si="6987"/>
        <v>0.97222222222222221</v>
      </c>
      <c r="AB2620" s="359">
        <f t="shared" ref="AB2620:AB2621" si="7001">DEGREES(ASIN(AA2620))</f>
        <v>76.463797262618854</v>
      </c>
      <c r="AC2620" s="360"/>
    </row>
    <row r="2621" spans="1:29" ht="17.25" customHeight="1" x14ac:dyDescent="0.25">
      <c r="A2621" s="345" t="str">
        <f t="shared" si="6831"/>
        <v>MS 602</v>
      </c>
      <c r="B2621" s="661">
        <f t="shared" si="6826"/>
        <v>125</v>
      </c>
      <c r="C2621" s="661" t="str">
        <f t="shared" si="6867"/>
        <v>MS 602-125</v>
      </c>
      <c r="D2621" s="346">
        <f t="shared" si="6973"/>
        <v>42188</v>
      </c>
      <c r="E2621" s="347">
        <v>7161672.5472999997</v>
      </c>
      <c r="F2621" s="348">
        <v>665760.0821</v>
      </c>
      <c r="G2621" s="348">
        <v>897.86900000000003</v>
      </c>
      <c r="H2621" s="448">
        <f t="shared" si="6989"/>
        <v>1.4132232655660004</v>
      </c>
      <c r="I2621" s="356">
        <f t="shared" si="6990"/>
        <v>1.3860014355057704</v>
      </c>
      <c r="J2621" s="356">
        <f t="shared" si="6991"/>
        <v>-0.40000000000190994</v>
      </c>
      <c r="K2621" s="356">
        <f t="shared" si="6992"/>
        <v>-3.8000000000010914</v>
      </c>
      <c r="L2621" s="356">
        <f t="shared" si="6993"/>
        <v>0.20188903793800006</v>
      </c>
      <c r="M2621" s="356">
        <f t="shared" si="6994"/>
        <v>5.7142857143129992E-2</v>
      </c>
      <c r="N2621" s="361" t="str">
        <f t="shared" si="6995"/>
        <v>OK</v>
      </c>
      <c r="O2621" s="361" t="str">
        <f t="shared" si="6996"/>
        <v>OK</v>
      </c>
      <c r="P2621" s="361" t="str">
        <f t="shared" si="6997"/>
        <v>COND. MIN.</v>
      </c>
      <c r="Q2621" s="361" t="str">
        <f t="shared" si="6981"/>
        <v>COND. MIN.</v>
      </c>
      <c r="R2621" s="625"/>
      <c r="S2621" s="625"/>
      <c r="T2621" s="625"/>
      <c r="U2621" s="625"/>
      <c r="V2621" s="356">
        <f t="shared" si="6982"/>
        <v>-0.82999998703598976</v>
      </c>
      <c r="W2621" s="356">
        <f t="shared" si="6983"/>
        <v>-1.1100000003352761</v>
      </c>
      <c r="X2621" s="361" t="str">
        <f t="shared" si="6998"/>
        <v>SUL</v>
      </c>
      <c r="Y2621" s="361" t="str">
        <f t="shared" si="6999"/>
        <v>OESTE</v>
      </c>
      <c r="Z2621" s="361" t="str">
        <f t="shared" si="7000"/>
        <v>SUDOESTE</v>
      </c>
      <c r="AA2621" s="358">
        <f t="shared" si="6987"/>
        <v>0.79856115107913683</v>
      </c>
      <c r="AB2621" s="359">
        <f t="shared" si="7001"/>
        <v>52.992921237154434</v>
      </c>
      <c r="AC2621" s="360"/>
    </row>
    <row r="2622" spans="1:29" ht="17.25" customHeight="1" x14ac:dyDescent="0.25">
      <c r="A2622" s="345" t="str">
        <f t="shared" si="6831"/>
        <v>MS 602</v>
      </c>
      <c r="B2622" s="661">
        <f t="shared" si="6826"/>
        <v>126</v>
      </c>
      <c r="C2622" s="661" t="str">
        <f t="shared" si="6867"/>
        <v>MS 602-126</v>
      </c>
      <c r="D2622" s="346">
        <f t="shared" si="6973"/>
        <v>42195</v>
      </c>
      <c r="E2622" s="347">
        <v>7161672.5428999998</v>
      </c>
      <c r="F2622" s="348">
        <v>665760.08059999999</v>
      </c>
      <c r="G2622" s="348">
        <v>897.85799999999995</v>
      </c>
      <c r="H2622" s="448">
        <f t="shared" ref="H2622:H2623" si="7002">SQRT((E2622-E2621)^2+(F2622-F2621)^2)*100</f>
        <v>0.46486557013084112</v>
      </c>
      <c r="I2622" s="356">
        <f t="shared" ref="I2622:I2623" si="7003">SQRT((E2622-$E$2618)^2+(F2622-$F$2618)^2)*100</f>
        <v>1.788994121048525</v>
      </c>
      <c r="J2622" s="356">
        <f t="shared" ref="J2622:J2623" si="7004">(G2622-G2621)*100</f>
        <v>-1.1000000000080945</v>
      </c>
      <c r="K2622" s="356">
        <f t="shared" ref="K2622:K2623" si="7005">(G2622-$G$2618)*100</f>
        <v>-4.9000000000091859</v>
      </c>
      <c r="L2622" s="356">
        <f t="shared" ref="L2622:L2623" si="7006">H2622/(D2622-D2621)</f>
        <v>6.640936716154873E-2</v>
      </c>
      <c r="M2622" s="356">
        <f t="shared" ref="M2622:M2623" si="7007">ABS(J2622/(D2622-D2621))</f>
        <v>0.15714285714401349</v>
      </c>
      <c r="N2622" s="361" t="str">
        <f t="shared" ref="N2622:N2623" si="7008">IF(L2622&lt;=0.25,"OK",IF(AND(0.25&lt;L2622,L2622&lt;=1),"ATENÇÃO",IF(AND(1&lt;L2622,L2622&lt;=4),"ALERTA",IF(AND(4&lt;L2622,L2622&lt;=14),"INTERVENÇÃO","PARALISAÇÃO"))))</f>
        <v>OK</v>
      </c>
      <c r="O2622" s="361" t="str">
        <f t="shared" ref="O2622:O2623" si="7009">IF(M2622&lt;=0.25,"OK",IF(AND(0.25&lt;M2622,M2622&lt;=1),"ATENÇÃO",IF(AND(1&lt;M2622,M2622&lt;=4),"ALERTA",IF(AND(4&lt;M2622,M2622&lt;=14),"INTERVENÇÃO","PARALISAÇÃO"))))</f>
        <v>OK</v>
      </c>
      <c r="P2622" s="361" t="str">
        <f t="shared" ref="P2622:P2623" si="7010">IF(L2622&lt;=1,"COND. MIN.",IF(AND(1&lt;L2622, L2622&lt;=2),"ATENÇÃO",IF(AND(2&lt;L2622,L2622&lt;=5),"ALERTA","INTERVENÇÃO")))</f>
        <v>COND. MIN.</v>
      </c>
      <c r="Q2622" s="361" t="str">
        <f t="shared" si="6981"/>
        <v>COND. MIN.</v>
      </c>
      <c r="R2622" s="625"/>
      <c r="S2622" s="625"/>
      <c r="T2622" s="625"/>
      <c r="U2622" s="625"/>
      <c r="V2622" s="356">
        <f t="shared" si="6982"/>
        <v>-1.269999984651804</v>
      </c>
      <c r="W2622" s="356">
        <f t="shared" si="6983"/>
        <v>-1.2600000016391277</v>
      </c>
      <c r="X2622" s="361" t="str">
        <f t="shared" ref="X2622:X2623" si="7011">IF(V2622&gt;0,"NORTE","SUL")</f>
        <v>SUL</v>
      </c>
      <c r="Y2622" s="361" t="str">
        <f t="shared" ref="Y2622:Y2623" si="7012">IF(W2622&gt;0,"LESTE","OESTE")</f>
        <v>OESTE</v>
      </c>
      <c r="Z2622" s="361" t="str">
        <f t="shared" ref="Z2622:Z2623" si="7013">IF(AND(X2622="SUL", Y2622="LESTE"),"SUDESTE", IF(AND(X2622="SUL", Y2622="OESTE"), "SUDOESTE", IF(AND(X2622="NORTE", Y2622="LESTE"), "NORDESTE", "NOROESTE")))</f>
        <v>SUDOESTE</v>
      </c>
      <c r="AA2622" s="358">
        <f t="shared" si="6987"/>
        <v>0.7039106145251397</v>
      </c>
      <c r="AB2622" s="359">
        <f t="shared" ref="AB2622:AB2623" si="7014">DEGREES(ASIN(AA2622))</f>
        <v>44.741601310721599</v>
      </c>
      <c r="AC2622" s="360"/>
    </row>
    <row r="2623" spans="1:29" ht="17.25" customHeight="1" x14ac:dyDescent="0.25">
      <c r="A2623" s="345" t="str">
        <f t="shared" si="6831"/>
        <v>MS 602</v>
      </c>
      <c r="B2623" s="661">
        <f t="shared" si="6826"/>
        <v>127</v>
      </c>
      <c r="C2623" s="661" t="str">
        <f t="shared" si="6867"/>
        <v>MS 602-127</v>
      </c>
      <c r="D2623" s="346">
        <f t="shared" si="6973"/>
        <v>42202</v>
      </c>
      <c r="E2623" s="347">
        <v>7161672.5570999999</v>
      </c>
      <c r="F2623" s="348">
        <v>665760.07909999997</v>
      </c>
      <c r="G2623" s="348">
        <v>897.84100000000001</v>
      </c>
      <c r="H2623" s="448">
        <f t="shared" si="7002"/>
        <v>1.4279005660861404</v>
      </c>
      <c r="I2623" s="356">
        <f t="shared" si="7003"/>
        <v>1.4179562812989959</v>
      </c>
      <c r="J2623" s="356">
        <f t="shared" si="7004"/>
        <v>-1.6999999999939064</v>
      </c>
      <c r="K2623" s="356">
        <f t="shared" si="7005"/>
        <v>-6.6000000000030923</v>
      </c>
      <c r="L2623" s="356">
        <f t="shared" si="7006"/>
        <v>0.20398579515516291</v>
      </c>
      <c r="M2623" s="356">
        <f t="shared" si="7007"/>
        <v>0.24285714285627233</v>
      </c>
      <c r="N2623" s="361" t="str">
        <f t="shared" si="7008"/>
        <v>OK</v>
      </c>
      <c r="O2623" s="361" t="str">
        <f t="shared" si="7009"/>
        <v>OK</v>
      </c>
      <c r="P2623" s="361" t="str">
        <f t="shared" si="7010"/>
        <v>COND. MIN.</v>
      </c>
      <c r="Q2623" s="361" t="str">
        <f t="shared" si="6981"/>
        <v>COND. MIN.</v>
      </c>
      <c r="R2623" s="625"/>
      <c r="S2623" s="625"/>
      <c r="T2623" s="625"/>
      <c r="U2623" s="625"/>
      <c r="V2623" s="356">
        <f t="shared" si="6982"/>
        <v>0.15000002458691597</v>
      </c>
      <c r="W2623" s="356">
        <f t="shared" si="6983"/>
        <v>-1.4100000029429793</v>
      </c>
      <c r="X2623" s="361" t="str">
        <f t="shared" si="7011"/>
        <v>NORTE</v>
      </c>
      <c r="Y2623" s="361" t="str">
        <f t="shared" si="7012"/>
        <v>OESTE</v>
      </c>
      <c r="Z2623" s="361" t="str">
        <f t="shared" si="7013"/>
        <v>NOROESTE</v>
      </c>
      <c r="AA2623" s="358">
        <f t="shared" si="6987"/>
        <v>0.99295774647887325</v>
      </c>
      <c r="AB2623" s="359">
        <f t="shared" si="7014"/>
        <v>83.196245173663556</v>
      </c>
      <c r="AC2623" s="360"/>
    </row>
    <row r="2624" spans="1:29" ht="17.25" customHeight="1" x14ac:dyDescent="0.25">
      <c r="A2624" s="345" t="str">
        <f t="shared" si="6831"/>
        <v>MS 602</v>
      </c>
      <c r="B2624" s="661">
        <f t="shared" si="6826"/>
        <v>128</v>
      </c>
      <c r="C2624" s="661" t="str">
        <f t="shared" si="6867"/>
        <v>MS 602-128</v>
      </c>
      <c r="D2624" s="346">
        <f t="shared" si="6973"/>
        <v>42209</v>
      </c>
      <c r="E2624" s="347">
        <v>7161672.5322000002</v>
      </c>
      <c r="F2624" s="348">
        <v>665760.06000000006</v>
      </c>
      <c r="G2624" s="348">
        <v>897.83299999999997</v>
      </c>
      <c r="H2624" s="448">
        <f t="shared" ref="H2624:H2625" si="7015">SQRT((E2624-E2623)^2+(F2624-F2623)^2)*100</f>
        <v>3.138184152478634</v>
      </c>
      <c r="I2624" s="356">
        <f t="shared" ref="I2624:I2625" si="7016">SQRT((E2624-$E$2618)^2+(F2624-$F$2618)^2)*100</f>
        <v>4.0617729709812087</v>
      </c>
      <c r="J2624" s="356">
        <f t="shared" ref="J2624:J2625" si="7017">(G2624-G2623)*100</f>
        <v>-0.80000000000381988</v>
      </c>
      <c r="K2624" s="356">
        <f t="shared" ref="K2624:K2625" si="7018">(G2624-$G$2618)*100</f>
        <v>-7.4000000000069122</v>
      </c>
      <c r="L2624" s="356">
        <f t="shared" ref="L2624:L2625" si="7019">H2624/(D2624-D2623)</f>
        <v>0.448312021782662</v>
      </c>
      <c r="M2624" s="356">
        <f t="shared" ref="M2624:M2625" si="7020">ABS(J2624/(D2624-D2623))</f>
        <v>0.11428571428625998</v>
      </c>
      <c r="N2624" s="361" t="str">
        <f t="shared" ref="N2624:N2625" si="7021">IF(L2624&lt;=0.25,"OK",IF(AND(0.25&lt;L2624,L2624&lt;=1),"ATENÇÃO",IF(AND(1&lt;L2624,L2624&lt;=4),"ALERTA",IF(AND(4&lt;L2624,L2624&lt;=14),"INTERVENÇÃO","PARALISAÇÃO"))))</f>
        <v>ATENÇÃO</v>
      </c>
      <c r="O2624" s="361" t="str">
        <f t="shared" ref="O2624:O2625" si="7022">IF(M2624&lt;=0.25,"OK",IF(AND(0.25&lt;M2624,M2624&lt;=1),"ATENÇÃO",IF(AND(1&lt;M2624,M2624&lt;=4),"ALERTA",IF(AND(4&lt;M2624,M2624&lt;=14),"INTERVENÇÃO","PARALISAÇÃO"))))</f>
        <v>OK</v>
      </c>
      <c r="P2624" s="361" t="str">
        <f t="shared" ref="P2624:P2625" si="7023">IF(L2624&lt;=1,"COND. MIN.",IF(AND(1&lt;L2624, L2624&lt;=2),"ATENÇÃO",IF(AND(2&lt;L2624,L2624&lt;=5),"ALERTA","INTERVENÇÃO")))</f>
        <v>COND. MIN.</v>
      </c>
      <c r="Q2624" s="361" t="str">
        <f t="shared" si="6981"/>
        <v>COND. MIN.</v>
      </c>
      <c r="R2624" s="625"/>
      <c r="S2624" s="625"/>
      <c r="T2624" s="625"/>
      <c r="U2624" s="625"/>
      <c r="V2624" s="356">
        <f t="shared" si="6982"/>
        <v>-2.3399999365210533</v>
      </c>
      <c r="W2624" s="356">
        <f t="shared" si="6983"/>
        <v>-3.3199999947100878</v>
      </c>
      <c r="X2624" s="361" t="str">
        <f t="shared" ref="X2624:X2625" si="7024">IF(V2624&gt;0,"NORTE","SUL")</f>
        <v>SUL</v>
      </c>
      <c r="Y2624" s="361" t="str">
        <f t="shared" ref="Y2624:Y2625" si="7025">IF(W2624&gt;0,"LESTE","OESTE")</f>
        <v>OESTE</v>
      </c>
      <c r="Z2624" s="361" t="str">
        <f t="shared" ref="Z2624:Z2625" si="7026">IF(AND(X2624="SUL", Y2624="LESTE"),"SUDESTE", IF(AND(X2624="SUL", Y2624="OESTE"), "SUDOESTE", IF(AND(X2624="NORTE", Y2624="LESTE"), "NORDESTE", "NOROESTE")))</f>
        <v>SUDOESTE</v>
      </c>
      <c r="AA2624" s="358">
        <f t="shared" si="6987"/>
        <v>0.81773399014778325</v>
      </c>
      <c r="AB2624" s="359">
        <f t="shared" ref="AB2624:AB2625" si="7027">DEGREES(ASIN(AA2624))</f>
        <v>54.858596584609565</v>
      </c>
      <c r="AC2624" s="360"/>
    </row>
    <row r="2625" spans="1:29" ht="17.25" customHeight="1" x14ac:dyDescent="0.25">
      <c r="A2625" s="345" t="str">
        <f t="shared" si="6831"/>
        <v>MS 602</v>
      </c>
      <c r="B2625" s="661">
        <f t="shared" ref="B2625:B2685" si="7028">IF(A2624=A2625,B2624+1,1)</f>
        <v>129</v>
      </c>
      <c r="C2625" s="661" t="str">
        <f t="shared" si="6867"/>
        <v>MS 602-129</v>
      </c>
      <c r="D2625" s="346">
        <f t="shared" si="6973"/>
        <v>42216</v>
      </c>
      <c r="E2625" s="347">
        <v>7161672.5718</v>
      </c>
      <c r="F2625" s="348">
        <v>665760.08129999996</v>
      </c>
      <c r="G2625" s="348">
        <v>897.82500000000005</v>
      </c>
      <c r="H2625" s="448">
        <f t="shared" si="7015"/>
        <v>4.4964986144671277</v>
      </c>
      <c r="I2625" s="356">
        <f t="shared" si="7016"/>
        <v>2.0100995363390348</v>
      </c>
      <c r="J2625" s="356">
        <f t="shared" si="7017"/>
        <v>-0.79999999999245119</v>
      </c>
      <c r="K2625" s="356">
        <f t="shared" si="7018"/>
        <v>-8.1999999999993634</v>
      </c>
      <c r="L2625" s="356">
        <f t="shared" si="7019"/>
        <v>0.64235694492387541</v>
      </c>
      <c r="M2625" s="356">
        <f t="shared" si="7020"/>
        <v>0.11428571428463588</v>
      </c>
      <c r="N2625" s="361" t="str">
        <f t="shared" si="7021"/>
        <v>ATENÇÃO</v>
      </c>
      <c r="O2625" s="361" t="str">
        <f t="shared" si="7022"/>
        <v>OK</v>
      </c>
      <c r="P2625" s="361" t="str">
        <f t="shared" si="7023"/>
        <v>COND. MIN.</v>
      </c>
      <c r="Q2625" s="361" t="str">
        <f t="shared" si="6981"/>
        <v>COND. MIN.</v>
      </c>
      <c r="R2625" s="625"/>
      <c r="S2625" s="625"/>
      <c r="T2625" s="625"/>
      <c r="U2625" s="625"/>
      <c r="V2625" s="356">
        <f t="shared" si="6982"/>
        <v>1.6200000420212746</v>
      </c>
      <c r="W2625" s="356">
        <f t="shared" si="6983"/>
        <v>-1.1900000041350722</v>
      </c>
      <c r="X2625" s="361" t="str">
        <f t="shared" si="7024"/>
        <v>NORTE</v>
      </c>
      <c r="Y2625" s="361" t="str">
        <f t="shared" si="7025"/>
        <v>OESTE</v>
      </c>
      <c r="Z2625" s="361" t="str">
        <f t="shared" si="7026"/>
        <v>NOROESTE</v>
      </c>
      <c r="AA2625" s="358">
        <f t="shared" si="6987"/>
        <v>0.59203980099502496</v>
      </c>
      <c r="AB2625" s="359">
        <f t="shared" si="7027"/>
        <v>36.301892672092066</v>
      </c>
      <c r="AC2625" s="360"/>
    </row>
    <row r="2626" spans="1:29" ht="17.25" customHeight="1" x14ac:dyDescent="0.25">
      <c r="A2626" s="345" t="str">
        <f t="shared" si="6831"/>
        <v>MS 602</v>
      </c>
      <c r="B2626" s="661">
        <f t="shared" si="7028"/>
        <v>130</v>
      </c>
      <c r="C2626" s="661" t="str">
        <f t="shared" si="6867"/>
        <v>MS 602-130</v>
      </c>
      <c r="D2626" s="346">
        <f t="shared" si="6973"/>
        <v>42223</v>
      </c>
      <c r="E2626" s="347">
        <v>7161672.5543</v>
      </c>
      <c r="F2626" s="348">
        <v>665760.07129999995</v>
      </c>
      <c r="G2626" s="348">
        <v>897.81299999999999</v>
      </c>
      <c r="H2626" s="448">
        <f t="shared" ref="H2626" si="7029">SQRT((E2626-E2625)^2+(F2626-F2625)^2)*100</f>
        <v>2.0155644440056184</v>
      </c>
      <c r="I2626" s="356">
        <f t="shared" ref="I2626" si="7030">SQRT((E2626-$E$2618)^2+(F2626-$F$2618)^2)*100</f>
        <v>2.1938550574735856</v>
      </c>
      <c r="J2626" s="356">
        <f t="shared" ref="J2626" si="7031">(G2626-G2625)*100</f>
        <v>-1.2000000000057298</v>
      </c>
      <c r="K2626" s="356">
        <f t="shared" ref="K2626" si="7032">(G2626-$G$2618)*100</f>
        <v>-9.4000000000050932</v>
      </c>
      <c r="L2626" s="356">
        <f t="shared" ref="L2626" si="7033">H2626/(D2626-D2625)</f>
        <v>0.28793777771508833</v>
      </c>
      <c r="M2626" s="356">
        <f t="shared" ref="M2626" si="7034">ABS(J2626/(D2626-D2625))</f>
        <v>0.17142857142938997</v>
      </c>
      <c r="N2626" s="361" t="str">
        <f t="shared" ref="N2626" si="7035">IF(L2626&lt;=0.25,"OK",IF(AND(0.25&lt;L2626,L2626&lt;=1),"ATENÇÃO",IF(AND(1&lt;L2626,L2626&lt;=4),"ALERTA",IF(AND(4&lt;L2626,L2626&lt;=14),"INTERVENÇÃO","PARALISAÇÃO"))))</f>
        <v>ATENÇÃO</v>
      </c>
      <c r="O2626" s="361" t="str">
        <f t="shared" ref="O2626" si="7036">IF(M2626&lt;=0.25,"OK",IF(AND(0.25&lt;M2626,M2626&lt;=1),"ATENÇÃO",IF(AND(1&lt;M2626,M2626&lt;=4),"ALERTA",IF(AND(4&lt;M2626,M2626&lt;=14),"INTERVENÇÃO","PARALISAÇÃO"))))</f>
        <v>OK</v>
      </c>
      <c r="P2626" s="361" t="str">
        <f t="shared" ref="P2626" si="7037">IF(L2626&lt;=1,"COND. MIN.",IF(AND(1&lt;L2626, L2626&lt;=2),"ATENÇÃO",IF(AND(2&lt;L2626,L2626&lt;=5),"ALERTA","INTERVENÇÃO")))</f>
        <v>COND. MIN.</v>
      </c>
      <c r="Q2626" s="361" t="str">
        <f t="shared" si="6981"/>
        <v>COND. MIN.</v>
      </c>
      <c r="R2626" s="625"/>
      <c r="S2626" s="625"/>
      <c r="T2626" s="625"/>
      <c r="U2626" s="625"/>
      <c r="V2626" s="356">
        <f t="shared" si="6982"/>
        <v>-0.12999996542930603</v>
      </c>
      <c r="W2626" s="356">
        <f t="shared" si="6983"/>
        <v>-2.1900000050663948</v>
      </c>
      <c r="X2626" s="361" t="str">
        <f t="shared" ref="X2626" si="7038">IF(V2626&gt;0,"NORTE","SUL")</f>
        <v>SUL</v>
      </c>
      <c r="Y2626" s="361" t="str">
        <f t="shared" ref="Y2626" si="7039">IF(W2626&gt;0,"LESTE","OESTE")</f>
        <v>OESTE</v>
      </c>
      <c r="Z2626" s="361" t="str">
        <f t="shared" ref="Z2626" si="7040">IF(AND(X2626="SUL", Y2626="LESTE"),"SUDESTE", IF(AND(X2626="SUL", Y2626="OESTE"), "SUDOESTE", IF(AND(X2626="NORTE", Y2626="LESTE"), "NORDESTE", "NOROESTE")))</f>
        <v>SUDOESTE</v>
      </c>
      <c r="AA2626" s="358">
        <f t="shared" si="6987"/>
        <v>1</v>
      </c>
      <c r="AB2626" s="359">
        <f t="shared" ref="AB2626" si="7041">DEGREES(ASIN(AA2626))</f>
        <v>90</v>
      </c>
      <c r="AC2626" s="360"/>
    </row>
    <row r="2627" spans="1:29" ht="17.25" customHeight="1" x14ac:dyDescent="0.25">
      <c r="A2627" s="345" t="str">
        <f t="shared" ref="A2627:A2685" si="7042">A2626</f>
        <v>MS 602</v>
      </c>
      <c r="B2627" s="661">
        <f t="shared" si="7028"/>
        <v>131</v>
      </c>
      <c r="C2627" s="661" t="str">
        <f t="shared" si="6867"/>
        <v>MS 602-131</v>
      </c>
      <c r="D2627" s="346">
        <f t="shared" si="6973"/>
        <v>42230</v>
      </c>
      <c r="E2627" s="347">
        <v>7161672.5321000004</v>
      </c>
      <c r="F2627" s="348">
        <v>665760.05260000005</v>
      </c>
      <c r="G2627" s="348">
        <v>897.8</v>
      </c>
      <c r="H2627" s="448">
        <f t="shared" ref="H2627:H2629" si="7043">SQRT((E2627-E2626)^2+(F2627-F2626)^2)*100</f>
        <v>2.9026366907222489</v>
      </c>
      <c r="I2627" s="356">
        <f t="shared" ref="I2627:I2629" si="7044">SQRT((E2627-$E$2618)^2+(F2627-$F$2618)^2)*100</f>
        <v>4.6910659322449737</v>
      </c>
      <c r="J2627" s="356">
        <f t="shared" ref="J2627:J2629" si="7045">(G2627-G2626)*100</f>
        <v>-1.3000000000033651</v>
      </c>
      <c r="K2627" s="356">
        <f t="shared" ref="K2627:K2629" si="7046">(G2627-$G$2618)*100</f>
        <v>-10.700000000008458</v>
      </c>
      <c r="L2627" s="356">
        <f t="shared" ref="L2627:L2629" si="7047">H2627/(D2627-D2626)</f>
        <v>0.41466238438889269</v>
      </c>
      <c r="M2627" s="356">
        <f t="shared" ref="M2627:M2629" si="7048">ABS(J2627/(D2627-D2626))</f>
        <v>0.18571428571476645</v>
      </c>
      <c r="N2627" s="361" t="str">
        <f t="shared" ref="N2627:N2629" si="7049">IF(L2627&lt;=0.25,"OK",IF(AND(0.25&lt;L2627,L2627&lt;=1),"ATENÇÃO",IF(AND(1&lt;L2627,L2627&lt;=4),"ALERTA",IF(AND(4&lt;L2627,L2627&lt;=14),"INTERVENÇÃO","PARALISAÇÃO"))))</f>
        <v>ATENÇÃO</v>
      </c>
      <c r="O2627" s="361" t="str">
        <f t="shared" ref="O2627:O2629" si="7050">IF(M2627&lt;=0.25,"OK",IF(AND(0.25&lt;M2627,M2627&lt;=1),"ATENÇÃO",IF(AND(1&lt;M2627,M2627&lt;=4),"ALERTA",IF(AND(4&lt;M2627,M2627&lt;=14),"INTERVENÇÃO","PARALISAÇÃO"))))</f>
        <v>OK</v>
      </c>
      <c r="P2627" s="361" t="str">
        <f t="shared" ref="P2627:P2629" si="7051">IF(L2627&lt;=1,"COND. MIN.",IF(AND(1&lt;L2627, L2627&lt;=2),"ATENÇÃO",IF(AND(2&lt;L2627,L2627&lt;=5),"ALERTA","INTERVENÇÃO")))</f>
        <v>COND. MIN.</v>
      </c>
      <c r="Q2627" s="361" t="str">
        <f t="shared" si="6981"/>
        <v>COND. MIN.</v>
      </c>
      <c r="R2627" s="625"/>
      <c r="S2627" s="625"/>
      <c r="T2627" s="625"/>
      <c r="U2627" s="625"/>
      <c r="V2627" s="356">
        <f t="shared" si="6982"/>
        <v>-2.3499999195337296</v>
      </c>
      <c r="W2627" s="356">
        <f t="shared" si="6983"/>
        <v>-4.0599999949336052</v>
      </c>
      <c r="X2627" s="361" t="str">
        <f t="shared" ref="X2627:X2629" si="7052">IF(V2627&gt;0,"NORTE","SUL")</f>
        <v>SUL</v>
      </c>
      <c r="Y2627" s="361" t="str">
        <f t="shared" ref="Y2627:Y2629" si="7053">IF(W2627&gt;0,"LESTE","OESTE")</f>
        <v>OESTE</v>
      </c>
      <c r="Z2627" s="361" t="str">
        <f t="shared" ref="Z2627:Z2629" si="7054">IF(AND(X2627="SUL", Y2627="LESTE"),"SUDESTE", IF(AND(X2627="SUL", Y2627="OESTE"), "SUDOESTE", IF(AND(X2627="NORTE", Y2627="LESTE"), "NORDESTE", "NOROESTE")))</f>
        <v>SUDOESTE</v>
      </c>
      <c r="AA2627" s="358">
        <f t="shared" si="6987"/>
        <v>0.86567164179104461</v>
      </c>
      <c r="AB2627" s="359">
        <f t="shared" ref="AB2627:AB2629" si="7055">DEGREES(ASIN(AA2627))</f>
        <v>59.959486666972346</v>
      </c>
      <c r="AC2627" s="360"/>
    </row>
    <row r="2628" spans="1:29" ht="17.25" customHeight="1" x14ac:dyDescent="0.25">
      <c r="A2628" s="345" t="str">
        <f t="shared" si="7042"/>
        <v>MS 602</v>
      </c>
      <c r="B2628" s="661">
        <f t="shared" si="7028"/>
        <v>132</v>
      </c>
      <c r="C2628" s="661" t="str">
        <f t="shared" si="6867"/>
        <v>MS 602-132</v>
      </c>
      <c r="D2628" s="346">
        <f t="shared" si="6973"/>
        <v>42244</v>
      </c>
      <c r="E2628" s="347">
        <v>7161672.5376000004</v>
      </c>
      <c r="F2628" s="348">
        <v>665760.06270000001</v>
      </c>
      <c r="G2628" s="348">
        <v>897.78399999999999</v>
      </c>
      <c r="H2628" s="448">
        <f t="shared" si="7043"/>
        <v>1.1500434721368218</v>
      </c>
      <c r="I2628" s="356">
        <f t="shared" si="7044"/>
        <v>3.5415391734489572</v>
      </c>
      <c r="J2628" s="356">
        <f t="shared" si="7045"/>
        <v>-1.5999999999962711</v>
      </c>
      <c r="K2628" s="356">
        <f t="shared" si="7046"/>
        <v>-12.300000000004729</v>
      </c>
      <c r="L2628" s="356">
        <f t="shared" si="7047"/>
        <v>8.2145962295487276E-2</v>
      </c>
      <c r="M2628" s="356">
        <f t="shared" si="7048"/>
        <v>0.11428571428544794</v>
      </c>
      <c r="N2628" s="361" t="str">
        <f t="shared" si="7049"/>
        <v>OK</v>
      </c>
      <c r="O2628" s="361" t="str">
        <f t="shared" si="7050"/>
        <v>OK</v>
      </c>
      <c r="P2628" s="361" t="str">
        <f t="shared" si="7051"/>
        <v>COND. MIN.</v>
      </c>
      <c r="Q2628" s="361" t="str">
        <f t="shared" si="6981"/>
        <v>COND. MIN.</v>
      </c>
      <c r="R2628" s="625"/>
      <c r="S2628" s="625"/>
      <c r="T2628" s="625"/>
      <c r="U2628" s="625"/>
      <c r="V2628" s="356">
        <f t="shared" si="6982"/>
        <v>-1.7999999225139618</v>
      </c>
      <c r="W2628" s="356">
        <f t="shared" si="6983"/>
        <v>-3.0499999993480742</v>
      </c>
      <c r="X2628" s="361" t="str">
        <f t="shared" si="7052"/>
        <v>SUL</v>
      </c>
      <c r="Y2628" s="361" t="str">
        <f t="shared" si="7053"/>
        <v>OESTE</v>
      </c>
      <c r="Z2628" s="361" t="str">
        <f t="shared" si="7054"/>
        <v>SUDOESTE</v>
      </c>
      <c r="AA2628" s="358">
        <f t="shared" si="6987"/>
        <v>0.86158192090395469</v>
      </c>
      <c r="AB2628" s="359">
        <f t="shared" si="7055"/>
        <v>59.494667570916114</v>
      </c>
      <c r="AC2628" s="360"/>
    </row>
    <row r="2629" spans="1:29" ht="17.25" customHeight="1" x14ac:dyDescent="0.25">
      <c r="A2629" s="345" t="str">
        <f t="shared" si="7042"/>
        <v>MS 602</v>
      </c>
      <c r="B2629" s="661">
        <f t="shared" si="7028"/>
        <v>133</v>
      </c>
      <c r="C2629" s="661" t="str">
        <f t="shared" si="6867"/>
        <v>MS 602-133</v>
      </c>
      <c r="D2629" s="346">
        <f t="shared" si="6973"/>
        <v>42251</v>
      </c>
      <c r="E2629" s="347">
        <v>7161672.5409000004</v>
      </c>
      <c r="F2629" s="348">
        <v>665760.05940000003</v>
      </c>
      <c r="G2629" s="348">
        <v>897.77099999999996</v>
      </c>
      <c r="H2629" s="448">
        <f t="shared" si="7043"/>
        <v>0.46669047305431044</v>
      </c>
      <c r="I2629" s="356">
        <f t="shared" si="7044"/>
        <v>3.6858241630540847</v>
      </c>
      <c r="J2629" s="356">
        <f t="shared" si="7045"/>
        <v>-1.3000000000033651</v>
      </c>
      <c r="K2629" s="356">
        <f t="shared" si="7046"/>
        <v>-13.600000000008095</v>
      </c>
      <c r="L2629" s="356">
        <f t="shared" si="7047"/>
        <v>6.6670067579187212E-2</v>
      </c>
      <c r="M2629" s="356">
        <f t="shared" si="7048"/>
        <v>0.18571428571476645</v>
      </c>
      <c r="N2629" s="361" t="str">
        <f t="shared" si="7049"/>
        <v>OK</v>
      </c>
      <c r="O2629" s="361" t="str">
        <f t="shared" si="7050"/>
        <v>OK</v>
      </c>
      <c r="P2629" s="361" t="str">
        <f t="shared" si="7051"/>
        <v>COND. MIN.</v>
      </c>
      <c r="Q2629" s="361" t="str">
        <f t="shared" si="6981"/>
        <v>COND. MIN.</v>
      </c>
      <c r="R2629" s="625"/>
      <c r="S2629" s="625"/>
      <c r="T2629" s="625"/>
      <c r="U2629" s="625"/>
      <c r="V2629" s="356">
        <f t="shared" si="6982"/>
        <v>-1.4699999243021011</v>
      </c>
      <c r="W2629" s="356">
        <f t="shared" si="6983"/>
        <v>-3.3799999975599349</v>
      </c>
      <c r="X2629" s="361" t="str">
        <f t="shared" si="7052"/>
        <v>SUL</v>
      </c>
      <c r="Y2629" s="361" t="str">
        <f t="shared" si="7053"/>
        <v>OESTE</v>
      </c>
      <c r="Z2629" s="361" t="str">
        <f t="shared" si="7054"/>
        <v>SUDOESTE</v>
      </c>
      <c r="AA2629" s="358">
        <f t="shared" si="6987"/>
        <v>0.9159891598915989</v>
      </c>
      <c r="AB2629" s="359">
        <f t="shared" si="7055"/>
        <v>66.346593701539973</v>
      </c>
      <c r="AC2629" s="360"/>
    </row>
    <row r="2630" spans="1:29" ht="17.25" customHeight="1" x14ac:dyDescent="0.25">
      <c r="A2630" s="345" t="str">
        <f t="shared" si="7042"/>
        <v>MS 602</v>
      </c>
      <c r="B2630" s="661">
        <f t="shared" si="7028"/>
        <v>134</v>
      </c>
      <c r="C2630" s="661" t="str">
        <f t="shared" si="6867"/>
        <v>MS 602-134</v>
      </c>
      <c r="D2630" s="346">
        <f t="shared" si="6973"/>
        <v>42258</v>
      </c>
      <c r="E2630" s="347">
        <v>7161672.5312999999</v>
      </c>
      <c r="F2630" s="348">
        <v>665760.04299999995</v>
      </c>
      <c r="G2630" s="348">
        <v>897.76</v>
      </c>
      <c r="H2630" s="448">
        <f t="shared" ref="H2630" si="7056">SQRT((E2630-E2629)^2+(F2630-F2629)^2)*100</f>
        <v>1.9003157932144439</v>
      </c>
      <c r="I2630" s="356">
        <f t="shared" ref="I2630" si="7057">SQRT((E2630-$E$2618)^2+(F2630-$F$2618)^2)*100</f>
        <v>5.5772125573625217</v>
      </c>
      <c r="J2630" s="356">
        <f t="shared" ref="J2630" si="7058">(G2630-G2629)*100</f>
        <v>-1.0999999999967258</v>
      </c>
      <c r="K2630" s="356">
        <f t="shared" ref="K2630" si="7059">(G2630-$G$2618)*100</f>
        <v>-14.70000000000482</v>
      </c>
      <c r="L2630" s="356">
        <f t="shared" ref="L2630" si="7060">H2630/(D2630-D2629)</f>
        <v>0.27147368474492056</v>
      </c>
      <c r="M2630" s="356">
        <f t="shared" ref="M2630" si="7061">ABS(J2630/(D2630-D2629))</f>
        <v>0.1571428571423894</v>
      </c>
      <c r="N2630" s="361" t="str">
        <f t="shared" ref="N2630" si="7062">IF(L2630&lt;=0.25,"OK",IF(AND(0.25&lt;L2630,L2630&lt;=1),"ATENÇÃO",IF(AND(1&lt;L2630,L2630&lt;=4),"ALERTA",IF(AND(4&lt;L2630,L2630&lt;=14),"INTERVENÇÃO","PARALISAÇÃO"))))</f>
        <v>ATENÇÃO</v>
      </c>
      <c r="O2630" s="361" t="str">
        <f t="shared" ref="O2630" si="7063">IF(M2630&lt;=0.25,"OK",IF(AND(0.25&lt;M2630,M2630&lt;=1),"ATENÇÃO",IF(AND(1&lt;M2630,M2630&lt;=4),"ALERTA",IF(AND(4&lt;M2630,M2630&lt;=14),"INTERVENÇÃO","PARALISAÇÃO"))))</f>
        <v>OK</v>
      </c>
      <c r="P2630" s="361" t="str">
        <f t="shared" ref="P2630" si="7064">IF(L2630&lt;=1,"COND. MIN.",IF(AND(1&lt;L2630, L2630&lt;=2),"ATENÇÃO",IF(AND(2&lt;L2630,L2630&lt;=5),"ALERTA","INTERVENÇÃO")))</f>
        <v>COND. MIN.</v>
      </c>
      <c r="Q2630" s="361" t="str">
        <f t="shared" si="6981"/>
        <v>COND. MIN.</v>
      </c>
      <c r="R2630" s="625"/>
      <c r="S2630" s="625"/>
      <c r="T2630" s="625"/>
      <c r="U2630" s="625"/>
      <c r="V2630" s="356">
        <f t="shared" si="6982"/>
        <v>-2.4299999698996544</v>
      </c>
      <c r="W2630" s="356">
        <f t="shared" si="6983"/>
        <v>-5.0200000056065619</v>
      </c>
      <c r="X2630" s="361" t="str">
        <f t="shared" ref="X2630" si="7065">IF(V2630&gt;0,"NORTE","SUL")</f>
        <v>SUL</v>
      </c>
      <c r="Y2630" s="361" t="str">
        <f t="shared" ref="Y2630" si="7066">IF(W2630&gt;0,"LESTE","OESTE")</f>
        <v>OESTE</v>
      </c>
      <c r="Z2630" s="361" t="str">
        <f t="shared" ref="Z2630" si="7067">IF(AND(X2630="SUL", Y2630="LESTE"),"SUDESTE", IF(AND(X2630="SUL", Y2630="OESTE"), "SUDOESTE", IF(AND(X2630="NORTE", Y2630="LESTE"), "NORDESTE", "NOROESTE")))</f>
        <v>SUDOESTE</v>
      </c>
      <c r="AA2630" s="358">
        <f t="shared" si="6987"/>
        <v>0.89964157706093184</v>
      </c>
      <c r="AB2630" s="359">
        <f t="shared" ref="AB2630" si="7068">DEGREES(ASIN(AA2630))</f>
        <v>64.110994063641641</v>
      </c>
      <c r="AC2630" s="360"/>
    </row>
    <row r="2631" spans="1:29" ht="17.25" customHeight="1" x14ac:dyDescent="0.25">
      <c r="A2631" s="345" t="str">
        <f t="shared" si="7042"/>
        <v>MS 602</v>
      </c>
      <c r="B2631" s="661">
        <f t="shared" si="7028"/>
        <v>135</v>
      </c>
      <c r="C2631" s="661" t="str">
        <f t="shared" si="6867"/>
        <v>MS 602-135</v>
      </c>
      <c r="D2631" s="346">
        <f t="shared" si="6973"/>
        <v>42265</v>
      </c>
      <c r="E2631" s="347">
        <v>7161672.5480000004</v>
      </c>
      <c r="F2631" s="348">
        <v>665760.02789999999</v>
      </c>
      <c r="G2631" s="348">
        <v>897.75599999999997</v>
      </c>
      <c r="H2631" s="448">
        <f t="shared" ref="H2631:H2632" si="7069">SQRT((E2631-E2630)^2+(F2631-F2630)^2)*100</f>
        <v>2.2514440156928384</v>
      </c>
      <c r="I2631" s="356">
        <f t="shared" ref="I2631:I2632" si="7070">SQRT((E2631-$E$2618)^2+(F2631-$F$2618)^2)*100</f>
        <v>6.5740778744678732</v>
      </c>
      <c r="J2631" s="356">
        <f t="shared" ref="J2631:J2632" si="7071">(G2631-G2630)*100</f>
        <v>-0.40000000000190994</v>
      </c>
      <c r="K2631" s="356">
        <f t="shared" ref="K2631:K2632" si="7072">(G2631-$G$2618)*100</f>
        <v>-15.10000000000673</v>
      </c>
      <c r="L2631" s="356">
        <f t="shared" ref="L2631:L2632" si="7073">H2631/(D2631-D2630)</f>
        <v>0.32163485938469122</v>
      </c>
      <c r="M2631" s="356">
        <f t="shared" ref="M2631:M2632" si="7074">ABS(J2631/(D2631-D2630))</f>
        <v>5.7142857143129992E-2</v>
      </c>
      <c r="N2631" s="361" t="str">
        <f t="shared" ref="N2631:N2632" si="7075">IF(L2631&lt;=0.25,"OK",IF(AND(0.25&lt;L2631,L2631&lt;=1),"ATENÇÃO",IF(AND(1&lt;L2631,L2631&lt;=4),"ALERTA",IF(AND(4&lt;L2631,L2631&lt;=14),"INTERVENÇÃO","PARALISAÇÃO"))))</f>
        <v>ATENÇÃO</v>
      </c>
      <c r="O2631" s="361" t="str">
        <f t="shared" ref="O2631:O2632" si="7076">IF(M2631&lt;=0.25,"OK",IF(AND(0.25&lt;M2631,M2631&lt;=1),"ATENÇÃO",IF(AND(1&lt;M2631,M2631&lt;=4),"ALERTA",IF(AND(4&lt;M2631,M2631&lt;=14),"INTERVENÇÃO","PARALISAÇÃO"))))</f>
        <v>OK</v>
      </c>
      <c r="P2631" s="361" t="str">
        <f t="shared" ref="P2631:P2632" si="7077">IF(L2631&lt;=1,"COND. MIN.",IF(AND(1&lt;L2631, L2631&lt;=2),"ATENÇÃO",IF(AND(2&lt;L2631,L2631&lt;=5),"ALERTA","INTERVENÇÃO")))</f>
        <v>COND. MIN.</v>
      </c>
      <c r="Q2631" s="361" t="str">
        <f t="shared" si="6981"/>
        <v>COND. MIN.</v>
      </c>
      <c r="R2631" s="625"/>
      <c r="S2631" s="625"/>
      <c r="T2631" s="625"/>
      <c r="U2631" s="625"/>
      <c r="V2631" s="356">
        <f t="shared" si="6982"/>
        <v>-0.75999991968274117</v>
      </c>
      <c r="W2631" s="356">
        <f t="shared" si="6983"/>
        <v>-6.5300000016577542</v>
      </c>
      <c r="X2631" s="361" t="str">
        <f t="shared" ref="X2631:X2632" si="7078">IF(V2631&gt;0,"NORTE","SUL")</f>
        <v>SUL</v>
      </c>
      <c r="Y2631" s="361" t="str">
        <f t="shared" ref="Y2631:Y2632" si="7079">IF(W2631&gt;0,"LESTE","OESTE")</f>
        <v>OESTE</v>
      </c>
      <c r="Z2631" s="361" t="str">
        <f t="shared" ref="Z2631:Z2632" si="7080">IF(AND(X2631="SUL", Y2631="LESTE"),"SUDESTE", IF(AND(X2631="SUL", Y2631="OESTE"), "SUDOESTE", IF(AND(X2631="NORTE", Y2631="LESTE"), "NORDESTE", "NOROESTE")))</f>
        <v>SUDOESTE</v>
      </c>
      <c r="AA2631" s="358">
        <f t="shared" si="6987"/>
        <v>0.9939117199391172</v>
      </c>
      <c r="AB2631" s="359">
        <f t="shared" ref="AB2631:AB2632" si="7081">DEGREES(ASIN(AA2631))</f>
        <v>83.674344595145953</v>
      </c>
      <c r="AC2631" s="360"/>
    </row>
    <row r="2632" spans="1:29" ht="17.25" customHeight="1" x14ac:dyDescent="0.25">
      <c r="A2632" s="345" t="str">
        <f t="shared" si="7042"/>
        <v>MS 602</v>
      </c>
      <c r="B2632" s="661">
        <f t="shared" si="7028"/>
        <v>136</v>
      </c>
      <c r="C2632" s="661" t="str">
        <f t="shared" si="6867"/>
        <v>MS 602-136</v>
      </c>
      <c r="D2632" s="346">
        <f t="shared" si="6973"/>
        <v>42272</v>
      </c>
      <c r="E2632" s="347">
        <v>7161672.5658</v>
      </c>
      <c r="F2632" s="348">
        <v>665760.04559999995</v>
      </c>
      <c r="G2632" s="348">
        <v>897.74400000000003</v>
      </c>
      <c r="H2632" s="448">
        <f t="shared" si="7069"/>
        <v>2.5102389993039114</v>
      </c>
      <c r="I2632" s="356">
        <f t="shared" si="7070"/>
        <v>4.8680591740158761</v>
      </c>
      <c r="J2632" s="356">
        <f t="shared" si="7071"/>
        <v>-1.1999999999943611</v>
      </c>
      <c r="K2632" s="356">
        <f t="shared" si="7072"/>
        <v>-16.300000000001091</v>
      </c>
      <c r="L2632" s="356">
        <f t="shared" si="7073"/>
        <v>0.35860557132913018</v>
      </c>
      <c r="M2632" s="356">
        <f t="shared" si="7074"/>
        <v>0.17142857142776588</v>
      </c>
      <c r="N2632" s="361" t="str">
        <f t="shared" si="7075"/>
        <v>ATENÇÃO</v>
      </c>
      <c r="O2632" s="361" t="str">
        <f t="shared" si="7076"/>
        <v>OK</v>
      </c>
      <c r="P2632" s="361" t="str">
        <f t="shared" si="7077"/>
        <v>COND. MIN.</v>
      </c>
      <c r="Q2632" s="361" t="str">
        <f t="shared" si="6981"/>
        <v>COND. MIN.</v>
      </c>
      <c r="R2632" s="625"/>
      <c r="S2632" s="625"/>
      <c r="T2632" s="625"/>
      <c r="U2632" s="625"/>
      <c r="V2632" s="356">
        <f t="shared" si="6982"/>
        <v>1.0200000368058681</v>
      </c>
      <c r="W2632" s="356">
        <f t="shared" si="6983"/>
        <v>-4.7600000048987567</v>
      </c>
      <c r="X2632" s="361" t="str">
        <f t="shared" si="7078"/>
        <v>NORTE</v>
      </c>
      <c r="Y2632" s="361" t="str">
        <f t="shared" si="7079"/>
        <v>OESTE</v>
      </c>
      <c r="Z2632" s="361" t="str">
        <f t="shared" si="7080"/>
        <v>NOROESTE</v>
      </c>
      <c r="AA2632" s="358">
        <f t="shared" si="6987"/>
        <v>0.97741273100616011</v>
      </c>
      <c r="AB2632" s="359">
        <f t="shared" si="7081"/>
        <v>77.799142380263973</v>
      </c>
      <c r="AC2632" s="360"/>
    </row>
    <row r="2633" spans="1:29" ht="17.25" customHeight="1" x14ac:dyDescent="0.25">
      <c r="A2633" s="345" t="str">
        <f t="shared" si="7042"/>
        <v>MS 602</v>
      </c>
      <c r="B2633" s="661">
        <f t="shared" si="7028"/>
        <v>137</v>
      </c>
      <c r="C2633" s="661" t="str">
        <f t="shared" si="6867"/>
        <v>MS 602-137</v>
      </c>
      <c r="D2633" s="346">
        <f t="shared" si="6973"/>
        <v>42279</v>
      </c>
      <c r="E2633" s="347">
        <v>7161672.5414000005</v>
      </c>
      <c r="F2633" s="348">
        <v>665760.03220000002</v>
      </c>
      <c r="G2633" s="348">
        <v>897.73599999999999</v>
      </c>
      <c r="H2633" s="448">
        <f t="shared" ref="H2633:H2635" si="7082">SQRT((E2633-E2632)^2+(F2633-F2632)^2)*100</f>
        <v>2.7837384492062442</v>
      </c>
      <c r="I2633" s="356">
        <f t="shared" ref="I2633:I2635" si="7083">SQRT((E2633-$E$2618)^2+(F2633-$F$2618)^2)*100</f>
        <v>6.2630982545251008</v>
      </c>
      <c r="J2633" s="356">
        <f t="shared" ref="J2633:J2635" si="7084">(G2633-G2632)*100</f>
        <v>-0.80000000000381988</v>
      </c>
      <c r="K2633" s="356">
        <f t="shared" ref="K2633:K2635" si="7085">(G2633-$G$2618)*100</f>
        <v>-17.100000000004911</v>
      </c>
      <c r="L2633" s="356">
        <f t="shared" ref="L2633:L2635" si="7086">H2633/(D2633-D2632)</f>
        <v>0.39767692131517773</v>
      </c>
      <c r="M2633" s="356">
        <f t="shared" ref="M2633:M2635" si="7087">ABS(J2633/(D2633-D2632))</f>
        <v>0.11428571428625998</v>
      </c>
      <c r="N2633" s="361" t="str">
        <f t="shared" ref="N2633:N2635" si="7088">IF(L2633&lt;=0.25,"OK",IF(AND(0.25&lt;L2633,L2633&lt;=1),"ATENÇÃO",IF(AND(1&lt;L2633,L2633&lt;=4),"ALERTA",IF(AND(4&lt;L2633,L2633&lt;=14),"INTERVENÇÃO","PARALISAÇÃO"))))</f>
        <v>ATENÇÃO</v>
      </c>
      <c r="O2633" s="361" t="str">
        <f t="shared" ref="O2633:O2635" si="7089">IF(M2633&lt;=0.25,"OK",IF(AND(0.25&lt;M2633,M2633&lt;=1),"ATENÇÃO",IF(AND(1&lt;M2633,M2633&lt;=4),"ALERTA",IF(AND(4&lt;M2633,M2633&lt;=14),"INTERVENÇÃO","PARALISAÇÃO"))))</f>
        <v>OK</v>
      </c>
      <c r="P2633" s="361" t="str">
        <f t="shared" ref="P2633:P2635" si="7090">IF(L2633&lt;=1,"COND. MIN.",IF(AND(1&lt;L2633, L2633&lt;=2),"ATENÇÃO",IF(AND(2&lt;L2633,L2633&lt;=5),"ALERTA","INTERVENÇÃO")))</f>
        <v>COND. MIN.</v>
      </c>
      <c r="Q2633" s="361" t="str">
        <f t="shared" si="6981"/>
        <v>COND. MIN.</v>
      </c>
      <c r="R2633" s="625"/>
      <c r="S2633" s="625"/>
      <c r="T2633" s="625"/>
      <c r="U2633" s="625"/>
      <c r="V2633" s="356">
        <f t="shared" si="6982"/>
        <v>-1.4199999161064625</v>
      </c>
      <c r="W2633" s="356">
        <f t="shared" si="6983"/>
        <v>-6.0999999986961484</v>
      </c>
      <c r="X2633" s="361" t="str">
        <f t="shared" ref="X2633:X2635" si="7091">IF(V2633&gt;0,"NORTE","SUL")</f>
        <v>SUL</v>
      </c>
      <c r="Y2633" s="361" t="str">
        <f t="shared" ref="Y2633:Y2635" si="7092">IF(W2633&gt;0,"LESTE","OESTE")</f>
        <v>OESTE</v>
      </c>
      <c r="Z2633" s="361" t="str">
        <f t="shared" ref="Z2633:Z2635" si="7093">IF(AND(X2633="SUL", Y2633="LESTE"),"SUDESTE", IF(AND(X2633="SUL", Y2633="OESTE"), "SUDOESTE", IF(AND(X2633="NORTE", Y2633="LESTE"), "NORDESTE", "NOROESTE")))</f>
        <v>SUDOESTE</v>
      </c>
      <c r="AA2633" s="358">
        <f t="shared" si="6987"/>
        <v>0.9744408945686901</v>
      </c>
      <c r="AB2633" s="359">
        <f t="shared" ref="AB2633:AB2635" si="7094">DEGREES(ASIN(AA2633))</f>
        <v>77.018052900077123</v>
      </c>
      <c r="AC2633" s="360"/>
    </row>
    <row r="2634" spans="1:29" ht="17.25" customHeight="1" x14ac:dyDescent="0.25">
      <c r="A2634" s="345" t="str">
        <f t="shared" si="7042"/>
        <v>MS 602</v>
      </c>
      <c r="B2634" s="661">
        <f t="shared" si="7028"/>
        <v>138</v>
      </c>
      <c r="C2634" s="661" t="str">
        <f t="shared" si="6867"/>
        <v>MS 602-138</v>
      </c>
      <c r="D2634" s="346">
        <f t="shared" si="6973"/>
        <v>42286</v>
      </c>
      <c r="E2634" s="347">
        <v>7161672.5294000003</v>
      </c>
      <c r="F2634" s="348">
        <v>665760.02610000002</v>
      </c>
      <c r="G2634" s="348">
        <v>897.72799999999995</v>
      </c>
      <c r="H2634" s="448">
        <f t="shared" si="7082"/>
        <v>1.3461426465552901</v>
      </c>
      <c r="I2634" s="356">
        <f t="shared" si="7083"/>
        <v>7.2033672401043027</v>
      </c>
      <c r="J2634" s="356">
        <f t="shared" si="7084"/>
        <v>-0.80000000000381988</v>
      </c>
      <c r="K2634" s="356">
        <f t="shared" si="7085"/>
        <v>-17.900000000008731</v>
      </c>
      <c r="L2634" s="356">
        <f t="shared" si="7086"/>
        <v>0.19230609236504145</v>
      </c>
      <c r="M2634" s="356">
        <f t="shared" si="7087"/>
        <v>0.11428571428625998</v>
      </c>
      <c r="N2634" s="361" t="str">
        <f t="shared" si="7088"/>
        <v>OK</v>
      </c>
      <c r="O2634" s="361" t="str">
        <f t="shared" si="7089"/>
        <v>OK</v>
      </c>
      <c r="P2634" s="361" t="str">
        <f t="shared" si="7090"/>
        <v>COND. MIN.</v>
      </c>
      <c r="Q2634" s="361" t="str">
        <f t="shared" si="6981"/>
        <v>COND. MIN.</v>
      </c>
      <c r="R2634" s="625"/>
      <c r="S2634" s="625"/>
      <c r="T2634" s="625"/>
      <c r="U2634" s="625"/>
      <c r="V2634" s="356">
        <f t="shared" si="6982"/>
        <v>-2.6199999265372753</v>
      </c>
      <c r="W2634" s="356">
        <f t="shared" si="6983"/>
        <v>-6.7099999985657632</v>
      </c>
      <c r="X2634" s="361" t="str">
        <f t="shared" si="7091"/>
        <v>SUL</v>
      </c>
      <c r="Y2634" s="361" t="str">
        <f t="shared" si="7092"/>
        <v>OESTE</v>
      </c>
      <c r="Z2634" s="361" t="str">
        <f t="shared" si="7093"/>
        <v>SUDOESTE</v>
      </c>
      <c r="AA2634" s="358">
        <f t="shared" si="6987"/>
        <v>0.93194444444444446</v>
      </c>
      <c r="AB2634" s="359">
        <f t="shared" si="7094"/>
        <v>68.73997578092235</v>
      </c>
      <c r="AC2634" s="360"/>
    </row>
    <row r="2635" spans="1:29" ht="17.25" customHeight="1" x14ac:dyDescent="0.25">
      <c r="A2635" s="345" t="str">
        <f t="shared" si="7042"/>
        <v>MS 602</v>
      </c>
      <c r="B2635" s="661">
        <f t="shared" si="7028"/>
        <v>139</v>
      </c>
      <c r="C2635" s="661" t="str">
        <f t="shared" si="6867"/>
        <v>MS 602-139</v>
      </c>
      <c r="D2635" s="346">
        <f t="shared" si="6973"/>
        <v>42300</v>
      </c>
      <c r="E2635" s="347">
        <v>7161672.5382000003</v>
      </c>
      <c r="F2635" s="348">
        <v>665760.02229999995</v>
      </c>
      <c r="G2635" s="348">
        <v>897.70600000000002</v>
      </c>
      <c r="H2635" s="448">
        <f t="shared" si="7082"/>
        <v>0.9585405554682418</v>
      </c>
      <c r="I2635" s="356">
        <f t="shared" si="7083"/>
        <v>7.3003903889767781</v>
      </c>
      <c r="J2635" s="356">
        <f t="shared" si="7084"/>
        <v>-2.1999999999934516</v>
      </c>
      <c r="K2635" s="356">
        <f t="shared" si="7085"/>
        <v>-20.100000000002183</v>
      </c>
      <c r="L2635" s="356">
        <f t="shared" si="7086"/>
        <v>6.8467182533445844E-2</v>
      </c>
      <c r="M2635" s="356">
        <f t="shared" si="7087"/>
        <v>0.1571428571423894</v>
      </c>
      <c r="N2635" s="361" t="str">
        <f t="shared" si="7088"/>
        <v>OK</v>
      </c>
      <c r="O2635" s="361" t="str">
        <f t="shared" si="7089"/>
        <v>OK</v>
      </c>
      <c r="P2635" s="361" t="str">
        <f t="shared" si="7090"/>
        <v>COND. MIN.</v>
      </c>
      <c r="Q2635" s="361" t="str">
        <f t="shared" si="6981"/>
        <v>COND. MIN.</v>
      </c>
      <c r="R2635" s="625"/>
      <c r="S2635" s="625"/>
      <c r="T2635" s="625"/>
      <c r="U2635" s="625"/>
      <c r="V2635" s="356">
        <f t="shared" si="6982"/>
        <v>-1.7399999313056469</v>
      </c>
      <c r="W2635" s="356">
        <f t="shared" si="6983"/>
        <v>-7.0900000049732625</v>
      </c>
      <c r="X2635" s="361" t="str">
        <f t="shared" si="7091"/>
        <v>SUL</v>
      </c>
      <c r="Y2635" s="361" t="str">
        <f t="shared" si="7092"/>
        <v>OESTE</v>
      </c>
      <c r="Z2635" s="361" t="str">
        <f t="shared" si="7093"/>
        <v>SUDOESTE</v>
      </c>
      <c r="AA2635" s="358">
        <f t="shared" si="6987"/>
        <v>0.97123287671232872</v>
      </c>
      <c r="AB2635" s="359">
        <f t="shared" si="7094"/>
        <v>76.223702931419808</v>
      </c>
      <c r="AC2635" s="360"/>
    </row>
    <row r="2636" spans="1:29" ht="17.25" customHeight="1" x14ac:dyDescent="0.25">
      <c r="A2636" s="345" t="str">
        <f t="shared" si="7042"/>
        <v>MS 602</v>
      </c>
      <c r="B2636" s="661">
        <f t="shared" si="7028"/>
        <v>140</v>
      </c>
      <c r="C2636" s="661" t="str">
        <f t="shared" si="6867"/>
        <v>MS 602-140</v>
      </c>
      <c r="D2636" s="346">
        <f t="shared" si="6973"/>
        <v>42314</v>
      </c>
      <c r="E2636" s="347">
        <v>7161672.5339000002</v>
      </c>
      <c r="F2636" s="348">
        <v>665760.00269999995</v>
      </c>
      <c r="G2636" s="348">
        <v>897.68100000000004</v>
      </c>
      <c r="H2636" s="448">
        <f t="shared" ref="H2636" si="7095">SQRT((E2636-E2635)^2+(F2636-F2635)^2)*100</f>
        <v>2.0066140666338077</v>
      </c>
      <c r="I2636" s="356">
        <f t="shared" ref="I2636" si="7096">SQRT((E2636-$E$2618)^2+(F2636-$F$2618)^2)*100</f>
        <v>9.3065245851814034</v>
      </c>
      <c r="J2636" s="356">
        <f t="shared" ref="J2636" si="7097">(G2636-G2635)*100</f>
        <v>-2.4999999999977263</v>
      </c>
      <c r="K2636" s="356">
        <f t="shared" ref="K2636" si="7098">(G2636-$G$2618)*100</f>
        <v>-22.599999999999909</v>
      </c>
      <c r="L2636" s="356">
        <f t="shared" ref="L2636" si="7099">H2636/(D2636-D2635)</f>
        <v>0.14332957618812911</v>
      </c>
      <c r="M2636" s="356">
        <f t="shared" ref="M2636" si="7100">ABS(J2636/(D2636-D2635))</f>
        <v>0.17857142857126615</v>
      </c>
      <c r="N2636" s="361" t="str">
        <f t="shared" ref="N2636" si="7101">IF(L2636&lt;=0.25,"OK",IF(AND(0.25&lt;L2636,L2636&lt;=1),"ATENÇÃO",IF(AND(1&lt;L2636,L2636&lt;=4),"ALERTA",IF(AND(4&lt;L2636,L2636&lt;=14),"INTERVENÇÃO","PARALISAÇÃO"))))</f>
        <v>OK</v>
      </c>
      <c r="O2636" s="361" t="str">
        <f t="shared" ref="O2636" si="7102">IF(M2636&lt;=0.25,"OK",IF(AND(0.25&lt;M2636,M2636&lt;=1),"ATENÇÃO",IF(AND(1&lt;M2636,M2636&lt;=4),"ALERTA",IF(AND(4&lt;M2636,M2636&lt;=14),"INTERVENÇÃO","PARALISAÇÃO"))))</f>
        <v>OK</v>
      </c>
      <c r="P2636" s="361" t="str">
        <f t="shared" ref="P2636" si="7103">IF(L2636&lt;=1,"COND. MIN.",IF(AND(1&lt;L2636, L2636&lt;=2),"ATENÇÃO",IF(AND(2&lt;L2636,L2636&lt;=5),"ALERTA","INTERVENÇÃO")))</f>
        <v>COND. MIN.</v>
      </c>
      <c r="Q2636" s="361" t="str">
        <f t="shared" si="6981"/>
        <v>COND. MIN.</v>
      </c>
      <c r="R2636" s="625"/>
      <c r="S2636" s="625"/>
      <c r="T2636" s="625"/>
      <c r="U2636" s="625"/>
      <c r="V2636" s="356">
        <f t="shared" si="6982"/>
        <v>-2.1699999459087849</v>
      </c>
      <c r="W2636" s="356">
        <f t="shared" si="6983"/>
        <v>-9.0500000049360096</v>
      </c>
      <c r="X2636" s="361" t="str">
        <f t="shared" ref="X2636" si="7104">IF(V2636&gt;0,"NORTE","SUL")</f>
        <v>SUL</v>
      </c>
      <c r="Y2636" s="361" t="str">
        <f t="shared" ref="Y2636" si="7105">IF(W2636&gt;0,"LESTE","OESTE")</f>
        <v>OESTE</v>
      </c>
      <c r="Z2636" s="361" t="str">
        <f t="shared" ref="Z2636" si="7106">IF(AND(X2636="SUL", Y2636="LESTE"),"SUDESTE", IF(AND(X2636="SUL", Y2636="OESTE"), "SUDOESTE", IF(AND(X2636="NORTE", Y2636="LESTE"), "NORDESTE", "NOROESTE")))</f>
        <v>SUDOESTE</v>
      </c>
      <c r="AA2636" s="358">
        <f t="shared" si="6987"/>
        <v>0.97207303974221271</v>
      </c>
      <c r="AB2636" s="359">
        <f t="shared" ref="AB2636" si="7107">DEGREES(ASIN(AA2636))</f>
        <v>76.427326901853561</v>
      </c>
      <c r="AC2636" s="360"/>
    </row>
    <row r="2637" spans="1:29" ht="17.25" customHeight="1" x14ac:dyDescent="0.25">
      <c r="A2637" s="345" t="str">
        <f t="shared" si="7042"/>
        <v>MS 602</v>
      </c>
      <c r="B2637" s="661">
        <f t="shared" si="7028"/>
        <v>141</v>
      </c>
      <c r="C2637" s="661" t="str">
        <f t="shared" si="6867"/>
        <v>MS 602-141</v>
      </c>
      <c r="D2637" s="346">
        <f t="shared" si="6973"/>
        <v>42321</v>
      </c>
      <c r="E2637" s="347">
        <v>7161672.5344000002</v>
      </c>
      <c r="F2637" s="348">
        <v>665760.00829999999</v>
      </c>
      <c r="G2637" s="348">
        <v>897.67200000000003</v>
      </c>
      <c r="H2637" s="448">
        <f t="shared" ref="H2637:H2639" si="7108">SQRT((E2637-E2636)^2+(F2637-F2636)^2)*100</f>
        <v>0.56222771590604936</v>
      </c>
      <c r="I2637" s="356">
        <f t="shared" ref="I2637:I2639" si="7109">SQRT((E2637-$E$2618)^2+(F2637-$F$2618)^2)*100</f>
        <v>8.7506856739012093</v>
      </c>
      <c r="J2637" s="356">
        <f t="shared" ref="J2637:J2639" si="7110">(G2637-G2636)*100</f>
        <v>-0.90000000000145519</v>
      </c>
      <c r="K2637" s="356">
        <f t="shared" ref="K2637:K2639" si="7111">(G2637-$G$2618)*100</f>
        <v>-23.500000000001364</v>
      </c>
      <c r="L2637" s="356">
        <f t="shared" ref="L2637:L2639" si="7112">H2637/(D2637-D2636)</f>
        <v>8.0318245129435625E-2</v>
      </c>
      <c r="M2637" s="356">
        <f t="shared" ref="M2637:M2639" si="7113">ABS(J2637/(D2637-D2636))</f>
        <v>0.12857142857163645</v>
      </c>
      <c r="N2637" s="361" t="str">
        <f t="shared" ref="N2637:N2639" si="7114">IF(L2637&lt;=0.25,"OK",IF(AND(0.25&lt;L2637,L2637&lt;=1),"ATENÇÃO",IF(AND(1&lt;L2637,L2637&lt;=4),"ALERTA",IF(AND(4&lt;L2637,L2637&lt;=14),"INTERVENÇÃO","PARALISAÇÃO"))))</f>
        <v>OK</v>
      </c>
      <c r="O2637" s="361" t="str">
        <f t="shared" ref="O2637:O2639" si="7115">IF(M2637&lt;=0.25,"OK",IF(AND(0.25&lt;M2637,M2637&lt;=1),"ATENÇÃO",IF(AND(1&lt;M2637,M2637&lt;=4),"ALERTA",IF(AND(4&lt;M2637,M2637&lt;=14),"INTERVENÇÃO","PARALISAÇÃO"))))</f>
        <v>OK</v>
      </c>
      <c r="P2637" s="361" t="str">
        <f t="shared" ref="P2637:P2639" si="7116">IF(L2637&lt;=1,"COND. MIN.",IF(AND(1&lt;L2637, L2637&lt;=2),"ATENÇÃO",IF(AND(2&lt;L2637,L2637&lt;=5),"ALERTA","INTERVENÇÃO")))</f>
        <v>COND. MIN.</v>
      </c>
      <c r="Q2637" s="361" t="str">
        <f t="shared" si="6981"/>
        <v>COND. MIN.</v>
      </c>
      <c r="R2637" s="625"/>
      <c r="S2637" s="625"/>
      <c r="T2637" s="625"/>
      <c r="U2637" s="625"/>
      <c r="V2637" s="356">
        <f t="shared" si="6982"/>
        <v>-2.1199999377131462</v>
      </c>
      <c r="W2637" s="356">
        <f t="shared" si="6983"/>
        <v>-8.4900000016205013</v>
      </c>
      <c r="X2637" s="361" t="str">
        <f t="shared" ref="X2637:X2639" si="7117">IF(V2637&gt;0,"NORTE","SUL")</f>
        <v>SUL</v>
      </c>
      <c r="Y2637" s="361" t="str">
        <f t="shared" ref="Y2637:Y2639" si="7118">IF(W2637&gt;0,"LESTE","OESTE")</f>
        <v>OESTE</v>
      </c>
      <c r="Z2637" s="361" t="str">
        <f t="shared" ref="Z2637:Z2639" si="7119">IF(AND(X2637="SUL", Y2637="LESTE"),"SUDESTE", IF(AND(X2637="SUL", Y2637="OESTE"), "SUDOESTE", IF(AND(X2637="NORTE", Y2637="LESTE"), "NORDESTE", "NOROESTE")))</f>
        <v>SUDOESTE</v>
      </c>
      <c r="AA2637" s="358">
        <f t="shared" si="6987"/>
        <v>0.97028571428571431</v>
      </c>
      <c r="AB2637" s="359">
        <f t="shared" ref="AB2637:AB2639" si="7120">DEGREES(ASIN(AA2637))</f>
        <v>75.997628998460286</v>
      </c>
      <c r="AC2637" s="360"/>
    </row>
    <row r="2638" spans="1:29" ht="17.25" customHeight="1" x14ac:dyDescent="0.25">
      <c r="A2638" s="345" t="str">
        <f t="shared" si="7042"/>
        <v>MS 602</v>
      </c>
      <c r="B2638" s="661">
        <f t="shared" si="7028"/>
        <v>142</v>
      </c>
      <c r="C2638" s="661" t="str">
        <f t="shared" si="6867"/>
        <v>MS 602-142</v>
      </c>
      <c r="D2638" s="346">
        <f t="shared" si="6973"/>
        <v>42328</v>
      </c>
      <c r="E2638" s="347">
        <v>7161672.5292999996</v>
      </c>
      <c r="F2638" s="348">
        <v>665760.00390000001</v>
      </c>
      <c r="G2638" s="348">
        <v>897.66600000000005</v>
      </c>
      <c r="H2638" s="448">
        <f t="shared" si="7108"/>
        <v>0.67357261239629151</v>
      </c>
      <c r="I2638" s="356">
        <f t="shared" si="7109"/>
        <v>9.3092319769392908</v>
      </c>
      <c r="J2638" s="356">
        <f t="shared" si="7110"/>
        <v>-0.59999999999718057</v>
      </c>
      <c r="K2638" s="356">
        <f t="shared" si="7111"/>
        <v>-24.099999999998545</v>
      </c>
      <c r="L2638" s="356">
        <f t="shared" si="7112"/>
        <v>9.6224658913755937E-2</v>
      </c>
      <c r="M2638" s="356">
        <f t="shared" si="7113"/>
        <v>8.571428571388294E-2</v>
      </c>
      <c r="N2638" s="361" t="str">
        <f t="shared" si="7114"/>
        <v>OK</v>
      </c>
      <c r="O2638" s="361" t="str">
        <f t="shared" si="7115"/>
        <v>OK</v>
      </c>
      <c r="P2638" s="361" t="str">
        <f t="shared" si="7116"/>
        <v>COND. MIN.</v>
      </c>
      <c r="Q2638" s="361" t="str">
        <f t="shared" si="6981"/>
        <v>COND. MIN.</v>
      </c>
      <c r="R2638" s="625"/>
      <c r="S2638" s="625"/>
      <c r="T2638" s="625"/>
      <c r="U2638" s="625"/>
      <c r="V2638" s="356">
        <f t="shared" si="6982"/>
        <v>-2.630000002682209</v>
      </c>
      <c r="W2638" s="356">
        <f t="shared" si="6983"/>
        <v>-8.9299999992363155</v>
      </c>
      <c r="X2638" s="361" t="str">
        <f t="shared" si="7117"/>
        <v>SUL</v>
      </c>
      <c r="Y2638" s="361" t="str">
        <f t="shared" si="7118"/>
        <v>OESTE</v>
      </c>
      <c r="Z2638" s="361" t="str">
        <f t="shared" si="7119"/>
        <v>SUDOESTE</v>
      </c>
      <c r="AA2638" s="358">
        <f t="shared" si="6987"/>
        <v>0.95918367346938771</v>
      </c>
      <c r="AB2638" s="359">
        <f t="shared" si="7120"/>
        <v>73.573578596523618</v>
      </c>
      <c r="AC2638" s="360"/>
    </row>
    <row r="2639" spans="1:29" ht="17.25" customHeight="1" x14ac:dyDescent="0.25">
      <c r="A2639" s="345" t="str">
        <f t="shared" si="7042"/>
        <v>MS 602</v>
      </c>
      <c r="B2639" s="661">
        <f t="shared" si="7028"/>
        <v>143</v>
      </c>
      <c r="C2639" s="661" t="str">
        <f t="shared" si="6867"/>
        <v>MS 602-143</v>
      </c>
      <c r="D2639" s="346">
        <f t="shared" si="6973"/>
        <v>42335</v>
      </c>
      <c r="E2639" s="347">
        <v>7161672.5246000001</v>
      </c>
      <c r="F2639" s="348">
        <v>665760.00840000005</v>
      </c>
      <c r="G2639" s="348">
        <v>897.65300000000002</v>
      </c>
      <c r="H2639" s="448">
        <f t="shared" si="7108"/>
        <v>0.65069190357266204</v>
      </c>
      <c r="I2639" s="356">
        <f t="shared" si="7109"/>
        <v>9.0288648016564892</v>
      </c>
      <c r="J2639" s="356">
        <f t="shared" si="7110"/>
        <v>-1.3000000000033651</v>
      </c>
      <c r="K2639" s="356">
        <f t="shared" si="7111"/>
        <v>-25.40000000000191</v>
      </c>
      <c r="L2639" s="356">
        <f t="shared" si="7112"/>
        <v>9.2955986224666012E-2</v>
      </c>
      <c r="M2639" s="356">
        <f t="shared" si="7113"/>
        <v>0.18571428571476645</v>
      </c>
      <c r="N2639" s="361" t="str">
        <f t="shared" si="7114"/>
        <v>OK</v>
      </c>
      <c r="O2639" s="361" t="str">
        <f t="shared" si="7115"/>
        <v>OK</v>
      </c>
      <c r="P2639" s="361" t="str">
        <f t="shared" si="7116"/>
        <v>COND. MIN.</v>
      </c>
      <c r="Q2639" s="361" t="str">
        <f t="shared" si="6981"/>
        <v>COND. MIN.</v>
      </c>
      <c r="R2639" s="625"/>
      <c r="S2639" s="625"/>
      <c r="T2639" s="625"/>
      <c r="U2639" s="625"/>
      <c r="V2639" s="356">
        <f t="shared" si="6982"/>
        <v>-3.0999999493360519</v>
      </c>
      <c r="W2639" s="356">
        <f t="shared" si="6983"/>
        <v>-8.4799999953247607</v>
      </c>
      <c r="X2639" s="361" t="str">
        <f t="shared" si="7117"/>
        <v>SUL</v>
      </c>
      <c r="Y2639" s="361" t="str">
        <f t="shared" si="7118"/>
        <v>OESTE</v>
      </c>
      <c r="Z2639" s="361" t="str">
        <f t="shared" si="7119"/>
        <v>SUDOESTE</v>
      </c>
      <c r="AA2639" s="358">
        <f t="shared" si="6987"/>
        <v>0.93909191583610196</v>
      </c>
      <c r="AB2639" s="359">
        <f t="shared" si="7120"/>
        <v>69.899610496904799</v>
      </c>
      <c r="AC2639" s="360"/>
    </row>
    <row r="2640" spans="1:29" ht="17.25" customHeight="1" x14ac:dyDescent="0.25">
      <c r="A2640" s="345" t="str">
        <f t="shared" si="7042"/>
        <v>MS 602</v>
      </c>
      <c r="B2640" s="661">
        <f t="shared" si="7028"/>
        <v>144</v>
      </c>
      <c r="C2640" s="661" t="str">
        <f t="shared" si="6867"/>
        <v>MS 602-144</v>
      </c>
      <c r="D2640" s="346">
        <f t="shared" si="6973"/>
        <v>42342</v>
      </c>
      <c r="E2640" s="347">
        <v>7161672.5362999998</v>
      </c>
      <c r="F2640" s="348">
        <v>665759.99979999999</v>
      </c>
      <c r="G2640" s="348">
        <v>897.64700000000005</v>
      </c>
      <c r="H2640" s="448">
        <f t="shared" ref="H2640" si="7121">SQRT((E2640-E2639)^2+(F2640-F2639)^2)*100</f>
        <v>1.4520674694784528</v>
      </c>
      <c r="I2640" s="356">
        <f t="shared" ref="I2640" si="7122">SQRT((E2640-$E$2618)^2+(F2640-$F$2618)^2)*100</f>
        <v>9.5373214242922355</v>
      </c>
      <c r="J2640" s="356">
        <f t="shared" ref="J2640" si="7123">(G2640-G2639)*100</f>
        <v>-0.59999999999718057</v>
      </c>
      <c r="K2640" s="356">
        <f t="shared" ref="K2640" si="7124">(G2640-$G$2618)*100</f>
        <v>-25.999999999999091</v>
      </c>
      <c r="L2640" s="356">
        <f t="shared" ref="L2640" si="7125">H2640/(D2640-D2639)</f>
        <v>0.20743820992549325</v>
      </c>
      <c r="M2640" s="356">
        <f t="shared" ref="M2640" si="7126">ABS(J2640/(D2640-D2639))</f>
        <v>8.571428571388294E-2</v>
      </c>
      <c r="N2640" s="361" t="str">
        <f t="shared" ref="N2640" si="7127">IF(L2640&lt;=0.25,"OK",IF(AND(0.25&lt;L2640,L2640&lt;=1),"ATENÇÃO",IF(AND(1&lt;L2640,L2640&lt;=4),"ALERTA",IF(AND(4&lt;L2640,L2640&lt;=14),"INTERVENÇÃO","PARALISAÇÃO"))))</f>
        <v>OK</v>
      </c>
      <c r="O2640" s="361" t="str">
        <f t="shared" ref="O2640" si="7128">IF(M2640&lt;=0.25,"OK",IF(AND(0.25&lt;M2640,M2640&lt;=1),"ATENÇÃO",IF(AND(1&lt;M2640,M2640&lt;=4),"ALERTA",IF(AND(4&lt;M2640,M2640&lt;=14),"INTERVENÇÃO","PARALISAÇÃO"))))</f>
        <v>OK</v>
      </c>
      <c r="P2640" s="361" t="str">
        <f t="shared" ref="P2640" si="7129">IF(L2640&lt;=1,"COND. MIN.",IF(AND(1&lt;L2640, L2640&lt;=2),"ATENÇÃO",IF(AND(2&lt;L2640,L2640&lt;=5),"ALERTA","INTERVENÇÃO")))</f>
        <v>COND. MIN.</v>
      </c>
      <c r="Q2640" s="361" t="str">
        <f t="shared" si="6981"/>
        <v>COND. MIN.</v>
      </c>
      <c r="R2640" s="625"/>
      <c r="S2640" s="625"/>
      <c r="T2640" s="625"/>
      <c r="U2640" s="625"/>
      <c r="V2640" s="356">
        <f t="shared" si="6982"/>
        <v>-1.9299999810755253</v>
      </c>
      <c r="W2640" s="356">
        <f t="shared" si="6983"/>
        <v>-9.3400000012479722</v>
      </c>
      <c r="X2640" s="361" t="str">
        <f t="shared" ref="X2640" si="7130">IF(V2640&gt;0,"NORTE","SUL")</f>
        <v>SUL</v>
      </c>
      <c r="Y2640" s="361" t="str">
        <f t="shared" ref="Y2640" si="7131">IF(W2640&gt;0,"LESTE","OESTE")</f>
        <v>OESTE</v>
      </c>
      <c r="Z2640" s="361" t="str">
        <f t="shared" ref="Z2640" si="7132">IF(AND(X2640="SUL", Y2640="LESTE"),"SUDESTE", IF(AND(X2640="SUL", Y2640="OESTE"), "SUDOESTE", IF(AND(X2640="NORTE", Y2640="LESTE"), "NORDESTE", "NOROESTE")))</f>
        <v>SUDOESTE</v>
      </c>
      <c r="AA2640" s="358">
        <f t="shared" si="6987"/>
        <v>0.97903563941299798</v>
      </c>
      <c r="AB2640" s="359">
        <f t="shared" ref="AB2640" si="7133">DEGREES(ASIN(AA2640))</f>
        <v>78.247233729726801</v>
      </c>
      <c r="AC2640" s="360"/>
    </row>
    <row r="2641" spans="1:29" ht="17.25" customHeight="1" x14ac:dyDescent="0.25">
      <c r="A2641" s="345" t="str">
        <f t="shared" si="7042"/>
        <v>MS 602</v>
      </c>
      <c r="B2641" s="661">
        <f t="shared" si="7028"/>
        <v>145</v>
      </c>
      <c r="C2641" s="661" t="str">
        <f t="shared" si="6867"/>
        <v>MS 602-145</v>
      </c>
      <c r="D2641" s="346">
        <f t="shared" si="6973"/>
        <v>42349</v>
      </c>
      <c r="E2641" s="347">
        <v>7161672.5026000002</v>
      </c>
      <c r="F2641" s="348">
        <v>665760.02300000004</v>
      </c>
      <c r="G2641" s="348">
        <v>897.63</v>
      </c>
      <c r="H2641" s="448">
        <f t="shared" ref="H2641:H2644" si="7134">SQRT((E2641-E2640)^2+(F2641-F2640)^2)*100</f>
        <v>4.0913689311621688</v>
      </c>
      <c r="I2641" s="356">
        <f t="shared" ref="I2641:I2644" si="7135">SQRT((E2641-$E$2618)^2+(F2641-$F$2618)^2)*100</f>
        <v>8.7960445245588001</v>
      </c>
      <c r="J2641" s="356">
        <f t="shared" ref="J2641:J2644" si="7136">(G2641-G2640)*100</f>
        <v>-1.7000000000052751</v>
      </c>
      <c r="K2641" s="356">
        <f t="shared" ref="K2641:K2644" si="7137">(G2641-$G$2618)*100</f>
        <v>-27.700000000004366</v>
      </c>
      <c r="L2641" s="356">
        <f t="shared" ref="L2641:L2644" si="7138">H2641/(D2641-D2640)</f>
        <v>0.58448127588030985</v>
      </c>
      <c r="M2641" s="356">
        <f t="shared" ref="M2641:M2644" si="7139">ABS(J2641/(D2641-D2640))</f>
        <v>0.24285714285789645</v>
      </c>
      <c r="N2641" s="361" t="str">
        <f t="shared" ref="N2641:N2644" si="7140">IF(L2641&lt;=0.25,"OK",IF(AND(0.25&lt;L2641,L2641&lt;=1),"ATENÇÃO",IF(AND(1&lt;L2641,L2641&lt;=4),"ALERTA",IF(AND(4&lt;L2641,L2641&lt;=14),"INTERVENÇÃO","PARALISAÇÃO"))))</f>
        <v>ATENÇÃO</v>
      </c>
      <c r="O2641" s="361" t="str">
        <f t="shared" ref="O2641:O2644" si="7141">IF(M2641&lt;=0.25,"OK",IF(AND(0.25&lt;M2641,M2641&lt;=1),"ATENÇÃO",IF(AND(1&lt;M2641,M2641&lt;=4),"ALERTA",IF(AND(4&lt;M2641,M2641&lt;=14),"INTERVENÇÃO","PARALISAÇÃO"))))</f>
        <v>OK</v>
      </c>
      <c r="P2641" s="361" t="str">
        <f t="shared" ref="P2641:P2644" si="7142">IF(L2641&lt;=1,"COND. MIN.",IF(AND(1&lt;L2641, L2641&lt;=2),"ATENÇÃO",IF(AND(2&lt;L2641,L2641&lt;=5),"ALERTA","INTERVENÇÃO")))</f>
        <v>COND. MIN.</v>
      </c>
      <c r="Q2641" s="361" t="str">
        <f t="shared" si="6981"/>
        <v>COND. MIN.</v>
      </c>
      <c r="R2641" s="625"/>
      <c r="S2641" s="625"/>
      <c r="T2641" s="625"/>
      <c r="U2641" s="625"/>
      <c r="V2641" s="356">
        <f t="shared" si="6982"/>
        <v>-5.299999937415123</v>
      </c>
      <c r="W2641" s="356">
        <f t="shared" si="6983"/>
        <v>-7.0199999958276749</v>
      </c>
      <c r="X2641" s="361" t="str">
        <f t="shared" ref="X2641:X2644" si="7143">IF(V2641&gt;0,"NORTE","SUL")</f>
        <v>SUL</v>
      </c>
      <c r="Y2641" s="361" t="str">
        <f t="shared" ref="Y2641:Y2644" si="7144">IF(W2641&gt;0,"LESTE","OESTE")</f>
        <v>OESTE</v>
      </c>
      <c r="Z2641" s="361" t="str">
        <f t="shared" ref="Z2641:Z2644" si="7145">IF(AND(X2641="SUL", Y2641="LESTE"),"SUDESTE", IF(AND(X2641="SUL", Y2641="OESTE"), "SUDOESTE", IF(AND(X2641="NORTE", Y2641="LESTE"), "NORDESTE", "NOROESTE")))</f>
        <v>SUDOESTE</v>
      </c>
      <c r="AA2641" s="358">
        <f t="shared" si="6987"/>
        <v>0.79772727272727262</v>
      </c>
      <c r="AB2641" s="359">
        <f t="shared" ref="AB2641:AB2644" si="7146">DEGREES(ASIN(AA2641))</f>
        <v>52.913617676760992</v>
      </c>
      <c r="AC2641" s="360"/>
    </row>
    <row r="2642" spans="1:29" ht="17.25" customHeight="1" x14ac:dyDescent="0.25">
      <c r="A2642" s="345" t="str">
        <f t="shared" si="7042"/>
        <v>MS 602</v>
      </c>
      <c r="B2642" s="661">
        <f t="shared" si="7028"/>
        <v>146</v>
      </c>
      <c r="C2642" s="661" t="str">
        <f t="shared" si="6867"/>
        <v>MS 602-146</v>
      </c>
      <c r="D2642" s="346">
        <f t="shared" si="6973"/>
        <v>42356</v>
      </c>
      <c r="E2642" s="347">
        <v>7161672.5310000004</v>
      </c>
      <c r="F2642" s="348">
        <v>665760.0074</v>
      </c>
      <c r="G2642" s="348">
        <v>897.61900000000003</v>
      </c>
      <c r="H2642" s="448">
        <f t="shared" si="7134"/>
        <v>3.2402469224122368</v>
      </c>
      <c r="I2642" s="356">
        <f t="shared" si="7135"/>
        <v>8.9256932281169021</v>
      </c>
      <c r="J2642" s="356">
        <f t="shared" si="7136"/>
        <v>-1.0999999999967258</v>
      </c>
      <c r="K2642" s="356">
        <f t="shared" si="7137"/>
        <v>-28.800000000001091</v>
      </c>
      <c r="L2642" s="356">
        <f t="shared" si="7138"/>
        <v>0.4628924174874624</v>
      </c>
      <c r="M2642" s="356">
        <f t="shared" si="7139"/>
        <v>0.1571428571423894</v>
      </c>
      <c r="N2642" s="361" t="str">
        <f t="shared" si="7140"/>
        <v>ATENÇÃO</v>
      </c>
      <c r="O2642" s="361" t="str">
        <f t="shared" si="7141"/>
        <v>OK</v>
      </c>
      <c r="P2642" s="361" t="str">
        <f t="shared" si="7142"/>
        <v>COND. MIN.</v>
      </c>
      <c r="Q2642" s="361" t="str">
        <f t="shared" si="6981"/>
        <v>COND. MIN.</v>
      </c>
      <c r="R2642" s="625"/>
      <c r="S2642" s="625"/>
      <c r="T2642" s="625"/>
      <c r="U2642" s="625"/>
      <c r="V2642" s="356">
        <f t="shared" si="6982"/>
        <v>-2.4599999189376831</v>
      </c>
      <c r="W2642" s="356">
        <f t="shared" si="6983"/>
        <v>-8.5800000000745058</v>
      </c>
      <c r="X2642" s="361" t="str">
        <f t="shared" si="7143"/>
        <v>SUL</v>
      </c>
      <c r="Y2642" s="361" t="str">
        <f t="shared" si="7144"/>
        <v>OESTE</v>
      </c>
      <c r="Z2642" s="361" t="str">
        <f t="shared" si="7145"/>
        <v>SUDOESTE</v>
      </c>
      <c r="AA2642" s="358">
        <f t="shared" si="6987"/>
        <v>0.96080627099664062</v>
      </c>
      <c r="AB2642" s="359">
        <f t="shared" si="7146"/>
        <v>73.905603539812034</v>
      </c>
      <c r="AC2642" s="360"/>
    </row>
    <row r="2643" spans="1:29" ht="17.25" customHeight="1" x14ac:dyDescent="0.25">
      <c r="A2643" s="345" t="str">
        <f t="shared" si="7042"/>
        <v>MS 602</v>
      </c>
      <c r="B2643" s="661">
        <f t="shared" si="7028"/>
        <v>147</v>
      </c>
      <c r="C2643" s="661" t="str">
        <f t="shared" si="6867"/>
        <v>MS 602-147</v>
      </c>
      <c r="D2643" s="346">
        <f t="shared" si="6973"/>
        <v>42369</v>
      </c>
      <c r="E2643" s="347">
        <v>7161672.5091000004</v>
      </c>
      <c r="F2643" s="348">
        <v>665760.00580000004</v>
      </c>
      <c r="G2643" s="348">
        <v>897.59500000000003</v>
      </c>
      <c r="H2643" s="448">
        <f t="shared" si="7134"/>
        <v>2.1958369750273787</v>
      </c>
      <c r="I2643" s="356">
        <f t="shared" si="7135"/>
        <v>9.9000050113061651</v>
      </c>
      <c r="J2643" s="356">
        <f t="shared" si="7136"/>
        <v>-2.4000000000000909</v>
      </c>
      <c r="K2643" s="356">
        <f t="shared" si="7137"/>
        <v>-31.200000000001182</v>
      </c>
      <c r="L2643" s="356">
        <f t="shared" si="7138"/>
        <v>0.16891053654056759</v>
      </c>
      <c r="M2643" s="356">
        <f t="shared" si="7139"/>
        <v>0.18461538461539162</v>
      </c>
      <c r="N2643" s="361" t="str">
        <f t="shared" si="7140"/>
        <v>OK</v>
      </c>
      <c r="O2643" s="361" t="str">
        <f t="shared" si="7141"/>
        <v>OK</v>
      </c>
      <c r="P2643" s="361" t="str">
        <f t="shared" si="7142"/>
        <v>COND. MIN.</v>
      </c>
      <c r="Q2643" s="361" t="str">
        <f t="shared" si="6981"/>
        <v>COND. MIN.</v>
      </c>
      <c r="R2643" s="625"/>
      <c r="S2643" s="625"/>
      <c r="T2643" s="625"/>
      <c r="U2643" s="625"/>
      <c r="V2643" s="356">
        <f t="shared" si="6982"/>
        <v>-4.6499999240040779</v>
      </c>
      <c r="W2643" s="356">
        <f t="shared" si="6983"/>
        <v>-8.7399999960325658</v>
      </c>
      <c r="X2643" s="361" t="str">
        <f t="shared" si="7143"/>
        <v>SUL</v>
      </c>
      <c r="Y2643" s="361" t="str">
        <f t="shared" si="7144"/>
        <v>OESTE</v>
      </c>
      <c r="Z2643" s="361" t="str">
        <f t="shared" si="7145"/>
        <v>SUDOESTE</v>
      </c>
      <c r="AA2643" s="358">
        <f t="shared" si="6987"/>
        <v>0.88282828282828285</v>
      </c>
      <c r="AB2643" s="359">
        <f t="shared" si="7146"/>
        <v>61.985442508257144</v>
      </c>
      <c r="AC2643" s="360"/>
    </row>
    <row r="2644" spans="1:29" ht="15" customHeight="1" x14ac:dyDescent="0.25">
      <c r="A2644" s="345" t="str">
        <f t="shared" si="7042"/>
        <v>MS 602</v>
      </c>
      <c r="B2644" s="661">
        <f t="shared" si="7028"/>
        <v>148</v>
      </c>
      <c r="C2644" s="661" t="str">
        <f t="shared" si="6867"/>
        <v>MS 602-148</v>
      </c>
      <c r="D2644" s="346">
        <f t="shared" si="6973"/>
        <v>42377</v>
      </c>
      <c r="E2644" s="347">
        <v>7161672.5219000001</v>
      </c>
      <c r="F2644" s="348">
        <v>665759.99800000002</v>
      </c>
      <c r="G2644" s="348">
        <v>897.59900000000005</v>
      </c>
      <c r="H2644" s="448">
        <f t="shared" si="7134"/>
        <v>1.4989329272964813</v>
      </c>
      <c r="I2644" s="356">
        <f t="shared" si="7135"/>
        <v>10.098876158792065</v>
      </c>
      <c r="J2644" s="356">
        <f t="shared" si="7136"/>
        <v>0.40000000000190994</v>
      </c>
      <c r="K2644" s="356">
        <f t="shared" si="7137"/>
        <v>-30.799999999999272</v>
      </c>
      <c r="L2644" s="356">
        <f t="shared" si="7138"/>
        <v>0.18736661591206016</v>
      </c>
      <c r="M2644" s="356">
        <f t="shared" si="7139"/>
        <v>5.0000000000238742E-2</v>
      </c>
      <c r="N2644" s="361" t="str">
        <f t="shared" si="7140"/>
        <v>OK</v>
      </c>
      <c r="O2644" s="361" t="str">
        <f t="shared" si="7141"/>
        <v>OK</v>
      </c>
      <c r="P2644" s="361" t="str">
        <f t="shared" si="7142"/>
        <v>COND. MIN.</v>
      </c>
      <c r="Q2644" s="361" t="str">
        <f t="shared" si="6981"/>
        <v>COND. MIN.</v>
      </c>
      <c r="R2644" s="625"/>
      <c r="S2644" s="625"/>
      <c r="T2644" s="625"/>
      <c r="U2644" s="625"/>
      <c r="V2644" s="356">
        <f t="shared" si="6982"/>
        <v>-3.3699999563395977</v>
      </c>
      <c r="W2644" s="356">
        <f t="shared" si="6983"/>
        <v>-9.5199999981559813</v>
      </c>
      <c r="X2644" s="361" t="str">
        <f t="shared" si="7143"/>
        <v>SUL</v>
      </c>
      <c r="Y2644" s="361" t="str">
        <f t="shared" si="7144"/>
        <v>OESTE</v>
      </c>
      <c r="Z2644" s="361" t="str">
        <f t="shared" si="7145"/>
        <v>SUDOESTE</v>
      </c>
      <c r="AA2644" s="358">
        <f t="shared" si="6987"/>
        <v>0.94257425742574252</v>
      </c>
      <c r="AB2644" s="359">
        <f t="shared" si="7146"/>
        <v>70.488463057767731</v>
      </c>
      <c r="AC2644" s="360"/>
    </row>
    <row r="2645" spans="1:29" ht="15" customHeight="1" x14ac:dyDescent="0.25">
      <c r="A2645" s="345" t="str">
        <f t="shared" si="7042"/>
        <v>MS 602</v>
      </c>
      <c r="B2645" s="661">
        <f t="shared" si="7028"/>
        <v>149</v>
      </c>
      <c r="C2645" s="661" t="str">
        <f t="shared" si="6867"/>
        <v>MS 602-149</v>
      </c>
      <c r="D2645" s="346">
        <f t="shared" si="6973"/>
        <v>42384</v>
      </c>
      <c r="E2645" s="347">
        <v>7161672.5181999998</v>
      </c>
      <c r="F2645" s="348">
        <v>665759.99560000002</v>
      </c>
      <c r="G2645" s="348">
        <v>897.59199999999998</v>
      </c>
      <c r="H2645" s="448">
        <f t="shared" ref="H2645:H2684" si="7147">SQRT((E2645-E2644)^2+(F2645-F2644)^2)*100</f>
        <v>0.4410215609195775</v>
      </c>
      <c r="I2645" s="356">
        <f t="shared" ref="I2645:I2684" si="7148">SQRT((E2645-$E$2618)^2+(F2645-$F$2618)^2)*100</f>
        <v>10.452042853322578</v>
      </c>
      <c r="J2645" s="356">
        <f t="shared" ref="J2645:J2684" si="7149">(G2645-G2644)*100</f>
        <v>-0.70000000000618456</v>
      </c>
      <c r="K2645" s="356">
        <f t="shared" ref="K2645:K2684" si="7150">(G2645-$G$2618)*100</f>
        <v>-31.500000000005457</v>
      </c>
      <c r="L2645" s="356">
        <f t="shared" ref="L2645:L2684" si="7151">H2645/(D2645-D2644)</f>
        <v>6.3003080131368211E-2</v>
      </c>
      <c r="M2645" s="356">
        <f t="shared" ref="M2645:M2684" si="7152">ABS(J2645/(D2645-D2644))</f>
        <v>0.10000000000088351</v>
      </c>
      <c r="N2645" s="361" t="str">
        <f t="shared" ref="N2645:N2684" si="7153">IF(L2645&lt;=0.25,"OK",IF(AND(0.25&lt;L2645,L2645&lt;=1),"ATENÇÃO",IF(AND(1&lt;L2645,L2645&lt;=4),"ALERTA",IF(AND(4&lt;L2645,L2645&lt;=14),"INTERVENÇÃO","PARALISAÇÃO"))))</f>
        <v>OK</v>
      </c>
      <c r="O2645" s="361" t="str">
        <f t="shared" ref="O2645:O2684" si="7154">IF(M2645&lt;=0.25,"OK",IF(AND(0.25&lt;M2645,M2645&lt;=1),"ATENÇÃO",IF(AND(1&lt;M2645,M2645&lt;=4),"ALERTA",IF(AND(4&lt;M2645,M2645&lt;=14),"INTERVENÇÃO","PARALISAÇÃO"))))</f>
        <v>OK</v>
      </c>
      <c r="P2645" s="361" t="str">
        <f t="shared" ref="P2645:P2684" si="7155">IF(L2645&lt;=1,"COND. MIN.",IF(AND(1&lt;L2645, L2645&lt;=2),"ATENÇÃO",IF(AND(2&lt;L2645,L2645&lt;=5),"ALERTA","INTERVENÇÃO")))</f>
        <v>COND. MIN.</v>
      </c>
      <c r="Q2645" s="361" t="str">
        <f t="shared" si="6981"/>
        <v>COND. MIN.</v>
      </c>
      <c r="R2645" s="625"/>
      <c r="S2645" s="625"/>
      <c r="T2645" s="625"/>
      <c r="U2645" s="625"/>
      <c r="V2645" s="356">
        <f t="shared" si="6982"/>
        <v>-3.7399999797344208</v>
      </c>
      <c r="W2645" s="356">
        <f t="shared" si="6983"/>
        <v>-9.7599999979138374</v>
      </c>
      <c r="X2645" s="361" t="str">
        <f t="shared" ref="X2645:X2684" si="7156">IF(V2645&gt;0,"NORTE","SUL")</f>
        <v>SUL</v>
      </c>
      <c r="Y2645" s="361" t="str">
        <f t="shared" ref="Y2645:Y2684" si="7157">IF(W2645&gt;0,"LESTE","OESTE")</f>
        <v>OESTE</v>
      </c>
      <c r="Z2645" s="361" t="str">
        <f t="shared" ref="Z2645:Z2684" si="7158">IF(AND(X2645="SUL", Y2645="LESTE"),"SUDESTE", IF(AND(X2645="SUL", Y2645="OESTE"), "SUDOESTE", IF(AND(X2645="NORTE", Y2645="LESTE"), "NORDESTE", "NOROESTE")))</f>
        <v>SUDOESTE</v>
      </c>
      <c r="AA2645" s="358">
        <f t="shared" si="6987"/>
        <v>0.93397129186602879</v>
      </c>
      <c r="AB2645" s="359">
        <f t="shared" ref="AB2645:AB2655" si="7159">DEGREES(ASIN(AA2645))</f>
        <v>69.062580503733457</v>
      </c>
      <c r="AC2645" s="360"/>
    </row>
    <row r="2646" spans="1:29" ht="15" customHeight="1" x14ac:dyDescent="0.25">
      <c r="A2646" s="345" t="str">
        <f t="shared" si="7042"/>
        <v>MS 602</v>
      </c>
      <c r="B2646" s="661">
        <f t="shared" si="7028"/>
        <v>150</v>
      </c>
      <c r="C2646" s="661" t="str">
        <f t="shared" si="6867"/>
        <v>MS 602-150</v>
      </c>
      <c r="D2646" s="346">
        <f t="shared" si="6973"/>
        <v>42391</v>
      </c>
      <c r="E2646" s="347">
        <v>7161672.5122999996</v>
      </c>
      <c r="F2646" s="348">
        <v>665759.98580000002</v>
      </c>
      <c r="G2646" s="348">
        <v>897.577</v>
      </c>
      <c r="H2646" s="448">
        <f t="shared" si="7147"/>
        <v>1.1438968599321855</v>
      </c>
      <c r="I2646" s="356">
        <f t="shared" si="7148"/>
        <v>11.580004316560718</v>
      </c>
      <c r="J2646" s="356">
        <f t="shared" si="7149"/>
        <v>-1.4999999999986358</v>
      </c>
      <c r="K2646" s="356">
        <f t="shared" si="7150"/>
        <v>-33.000000000004093</v>
      </c>
      <c r="L2646" s="356">
        <f t="shared" si="7151"/>
        <v>0.16341383713316934</v>
      </c>
      <c r="M2646" s="356">
        <f t="shared" si="7152"/>
        <v>0.2142857142855194</v>
      </c>
      <c r="N2646" s="361" t="str">
        <f t="shared" si="7153"/>
        <v>OK</v>
      </c>
      <c r="O2646" s="361" t="str">
        <f t="shared" si="7154"/>
        <v>OK</v>
      </c>
      <c r="P2646" s="361" t="str">
        <f t="shared" si="7155"/>
        <v>COND. MIN.</v>
      </c>
      <c r="Q2646" s="361" t="str">
        <f t="shared" si="6981"/>
        <v>COND. MIN.</v>
      </c>
      <c r="R2646" s="625"/>
      <c r="S2646" s="625"/>
      <c r="T2646" s="625"/>
      <c r="U2646" s="625"/>
      <c r="V2646" s="356">
        <f t="shared" si="6982"/>
        <v>-4.330000001937151</v>
      </c>
      <c r="W2646" s="356">
        <f t="shared" si="6983"/>
        <v>-10.739999997895211</v>
      </c>
      <c r="X2646" s="361" t="str">
        <f t="shared" si="7156"/>
        <v>SUL</v>
      </c>
      <c r="Y2646" s="361" t="str">
        <f t="shared" si="7157"/>
        <v>OESTE</v>
      </c>
      <c r="Z2646" s="361" t="str">
        <f t="shared" si="7158"/>
        <v>SUDOESTE</v>
      </c>
      <c r="AA2646" s="358">
        <f t="shared" si="6987"/>
        <v>0.92746113989637302</v>
      </c>
      <c r="AB2646" s="359">
        <f t="shared" si="7159"/>
        <v>68.042449494657021</v>
      </c>
      <c r="AC2646" s="360"/>
    </row>
    <row r="2647" spans="1:29" ht="15" customHeight="1" x14ac:dyDescent="0.25">
      <c r="A2647" s="345" t="str">
        <f t="shared" si="7042"/>
        <v>MS 602</v>
      </c>
      <c r="B2647" s="661">
        <f t="shared" si="7028"/>
        <v>151</v>
      </c>
      <c r="C2647" s="661" t="str">
        <f t="shared" si="6867"/>
        <v>MS 602-151</v>
      </c>
      <c r="D2647" s="447">
        <f t="shared" si="6973"/>
        <v>42398</v>
      </c>
      <c r="E2647" s="347">
        <v>7161672.5206000004</v>
      </c>
      <c r="F2647" s="348">
        <v>665759.96970000002</v>
      </c>
      <c r="G2647" s="348">
        <v>897.57399999999996</v>
      </c>
      <c r="H2647" s="448">
        <f t="shared" si="7147"/>
        <v>1.8113531228499635</v>
      </c>
      <c r="I2647" s="356">
        <f t="shared" si="7148"/>
        <v>12.836374076045665</v>
      </c>
      <c r="J2647" s="356">
        <f t="shared" si="7149"/>
        <v>-0.30000000000427463</v>
      </c>
      <c r="K2647" s="356">
        <f t="shared" si="7150"/>
        <v>-33.300000000008367</v>
      </c>
      <c r="L2647" s="356">
        <f t="shared" si="7151"/>
        <v>0.25876473183570908</v>
      </c>
      <c r="M2647" s="356">
        <f t="shared" si="7152"/>
        <v>4.2857142857753515E-2</v>
      </c>
      <c r="N2647" s="361" t="str">
        <f t="shared" si="7153"/>
        <v>ATENÇÃO</v>
      </c>
      <c r="O2647" s="361" t="str">
        <f t="shared" si="7154"/>
        <v>OK</v>
      </c>
      <c r="P2647" s="361" t="str">
        <f t="shared" si="7155"/>
        <v>COND. MIN.</v>
      </c>
      <c r="Q2647" s="361" t="str">
        <f t="shared" si="6981"/>
        <v>COND. MIN.</v>
      </c>
      <c r="R2647" s="625"/>
      <c r="S2647" s="625"/>
      <c r="T2647" s="625"/>
      <c r="U2647" s="625"/>
      <c r="V2647" s="356">
        <f t="shared" si="6982"/>
        <v>-3.4999999217689037</v>
      </c>
      <c r="W2647" s="356">
        <f t="shared" si="6983"/>
        <v>-12.349999998696148</v>
      </c>
      <c r="X2647" s="361" t="str">
        <f t="shared" si="7156"/>
        <v>SUL</v>
      </c>
      <c r="Y2647" s="361" t="str">
        <f t="shared" si="7157"/>
        <v>OESTE</v>
      </c>
      <c r="Z2647" s="361" t="str">
        <f t="shared" si="7158"/>
        <v>SUDOESTE</v>
      </c>
      <c r="AA2647" s="358">
        <f t="shared" si="6987"/>
        <v>0.96183800623052962</v>
      </c>
      <c r="AB2647" s="359">
        <f t="shared" si="7159"/>
        <v>74.12023567072508</v>
      </c>
      <c r="AC2647" s="360"/>
    </row>
    <row r="2648" spans="1:29" ht="17.25" customHeight="1" x14ac:dyDescent="0.25">
      <c r="A2648" s="345" t="str">
        <f t="shared" si="7042"/>
        <v>MS 602</v>
      </c>
      <c r="B2648" s="661">
        <f t="shared" si="7028"/>
        <v>152</v>
      </c>
      <c r="C2648" s="661" t="str">
        <f t="shared" si="6867"/>
        <v>MS 602-152</v>
      </c>
      <c r="D2648" s="447">
        <f t="shared" si="6973"/>
        <v>42405</v>
      </c>
      <c r="E2648" s="347">
        <v>7161672.5160999997</v>
      </c>
      <c r="F2648" s="348">
        <v>665760.0024</v>
      </c>
      <c r="G2648" s="348">
        <v>897.55600000000004</v>
      </c>
      <c r="H2648" s="448">
        <f t="shared" si="7147"/>
        <v>3.3008180886448129</v>
      </c>
      <c r="I2648" s="356">
        <f t="shared" si="7148"/>
        <v>9.9019644502741819</v>
      </c>
      <c r="J2648" s="356">
        <f t="shared" si="7149"/>
        <v>-1.7999999999915417</v>
      </c>
      <c r="K2648" s="356">
        <f t="shared" si="7150"/>
        <v>-35.099999999999909</v>
      </c>
      <c r="L2648" s="356">
        <f t="shared" si="7151"/>
        <v>0.47154544123497327</v>
      </c>
      <c r="M2648" s="356">
        <f t="shared" si="7152"/>
        <v>0.25714285714164881</v>
      </c>
      <c r="N2648" s="361" t="str">
        <f t="shared" si="7153"/>
        <v>ATENÇÃO</v>
      </c>
      <c r="O2648" s="361" t="str">
        <f t="shared" si="7154"/>
        <v>ATENÇÃO</v>
      </c>
      <c r="P2648" s="361" t="str">
        <f t="shared" si="7155"/>
        <v>COND. MIN.</v>
      </c>
      <c r="Q2648" s="361" t="str">
        <f t="shared" si="6981"/>
        <v>COND. MIN.</v>
      </c>
      <c r="R2648" s="625"/>
      <c r="S2648" s="625"/>
      <c r="T2648" s="625"/>
      <c r="U2648" s="625"/>
      <c r="V2648" s="356">
        <f t="shared" si="6982"/>
        <v>-3.9499999955296516</v>
      </c>
      <c r="W2648" s="356">
        <f t="shared" si="6983"/>
        <v>-9.0800000005401671</v>
      </c>
      <c r="X2648" s="361" t="str">
        <f t="shared" si="7156"/>
        <v>SUL</v>
      </c>
      <c r="Y2648" s="361" t="str">
        <f t="shared" si="7157"/>
        <v>OESTE</v>
      </c>
      <c r="Z2648" s="361" t="str">
        <f t="shared" si="7158"/>
        <v>SUDOESTE</v>
      </c>
      <c r="AA2648" s="358">
        <f t="shared" si="6987"/>
        <v>0.91717171717171719</v>
      </c>
      <c r="AB2648" s="359">
        <f t="shared" si="7159"/>
        <v>66.516046987566412</v>
      </c>
      <c r="AC2648" s="360"/>
    </row>
    <row r="2649" spans="1:29" ht="17.25" customHeight="1" x14ac:dyDescent="0.25">
      <c r="A2649" s="345" t="str">
        <f t="shared" si="7042"/>
        <v>MS 602</v>
      </c>
      <c r="B2649" s="661">
        <f t="shared" si="7028"/>
        <v>153</v>
      </c>
      <c r="C2649" s="661" t="str">
        <f t="shared" ref="C2649:C2685" si="7160">A2649&amp;"-"&amp;B2649</f>
        <v>MS 602-153</v>
      </c>
      <c r="D2649" s="447">
        <f t="shared" si="6973"/>
        <v>42412</v>
      </c>
      <c r="E2649" s="347">
        <v>7161672.5120000001</v>
      </c>
      <c r="F2649" s="348">
        <v>665759.98620000004</v>
      </c>
      <c r="G2649" s="348">
        <v>897.54</v>
      </c>
      <c r="H2649" s="448">
        <f t="shared" si="7147"/>
        <v>1.6710774813694329</v>
      </c>
      <c r="I2649" s="356">
        <f t="shared" si="7148"/>
        <v>11.554202676377253</v>
      </c>
      <c r="J2649" s="356">
        <f t="shared" si="7149"/>
        <v>-1.6000000000076398</v>
      </c>
      <c r="K2649" s="356">
        <f t="shared" si="7150"/>
        <v>-36.700000000007549</v>
      </c>
      <c r="L2649" s="356">
        <f t="shared" si="7151"/>
        <v>0.23872535448134755</v>
      </c>
      <c r="M2649" s="356">
        <f t="shared" si="7152"/>
        <v>0.22857142857251997</v>
      </c>
      <c r="N2649" s="361" t="str">
        <f t="shared" si="7153"/>
        <v>OK</v>
      </c>
      <c r="O2649" s="361" t="str">
        <f t="shared" si="7154"/>
        <v>OK</v>
      </c>
      <c r="P2649" s="361" t="str">
        <f t="shared" si="7155"/>
        <v>COND. MIN.</v>
      </c>
      <c r="Q2649" s="361" t="str">
        <f t="shared" si="6981"/>
        <v>COND. MIN.</v>
      </c>
      <c r="R2649" s="625"/>
      <c r="S2649" s="625"/>
      <c r="T2649" s="625"/>
      <c r="U2649" s="625"/>
      <c r="V2649" s="356">
        <f t="shared" si="6982"/>
        <v>-4.3599999509751797</v>
      </c>
      <c r="W2649" s="356">
        <f t="shared" si="6983"/>
        <v>-10.699999995995313</v>
      </c>
      <c r="X2649" s="361" t="str">
        <f t="shared" si="7156"/>
        <v>SUL</v>
      </c>
      <c r="Y2649" s="361" t="str">
        <f t="shared" si="7157"/>
        <v>OESTE</v>
      </c>
      <c r="Z2649" s="361" t="str">
        <f t="shared" si="7158"/>
        <v>SUDOESTE</v>
      </c>
      <c r="AA2649" s="358">
        <f t="shared" si="6987"/>
        <v>0.92640692640692623</v>
      </c>
      <c r="AB2649" s="359">
        <f t="shared" si="7159"/>
        <v>67.881472813971456</v>
      </c>
      <c r="AC2649" s="360"/>
    </row>
    <row r="2650" spans="1:29" ht="17.25" customHeight="1" x14ac:dyDescent="0.25">
      <c r="A2650" s="345" t="str">
        <f t="shared" si="7042"/>
        <v>MS 602</v>
      </c>
      <c r="B2650" s="661">
        <f t="shared" si="7028"/>
        <v>154</v>
      </c>
      <c r="C2650" s="661" t="str">
        <f t="shared" si="7160"/>
        <v>MS 602-154</v>
      </c>
      <c r="D2650" s="447">
        <f t="shared" si="6973"/>
        <v>42419</v>
      </c>
      <c r="E2650" s="347">
        <v>7161672.5105999997</v>
      </c>
      <c r="F2650" s="348">
        <v>665759.96070000005</v>
      </c>
      <c r="G2650" s="348">
        <v>897.54399999999998</v>
      </c>
      <c r="H2650" s="448">
        <f t="shared" si="7147"/>
        <v>2.5538402467541101</v>
      </c>
      <c r="I2650" s="356">
        <f t="shared" si="7148"/>
        <v>13.993301961910367</v>
      </c>
      <c r="J2650" s="356">
        <f t="shared" si="7149"/>
        <v>0.40000000000190994</v>
      </c>
      <c r="K2650" s="356">
        <f t="shared" si="7150"/>
        <v>-36.300000000005639</v>
      </c>
      <c r="L2650" s="356">
        <f t="shared" si="7151"/>
        <v>0.36483432096487289</v>
      </c>
      <c r="M2650" s="356">
        <f t="shared" si="7152"/>
        <v>5.7142857143129992E-2</v>
      </c>
      <c r="N2650" s="361" t="str">
        <f t="shared" si="7153"/>
        <v>ATENÇÃO</v>
      </c>
      <c r="O2650" s="361" t="str">
        <f t="shared" si="7154"/>
        <v>OK</v>
      </c>
      <c r="P2650" s="361" t="str">
        <f t="shared" si="7155"/>
        <v>COND. MIN.</v>
      </c>
      <c r="Q2650" s="361" t="str">
        <f t="shared" si="6981"/>
        <v>COND. MIN.</v>
      </c>
      <c r="R2650" s="625"/>
      <c r="S2650" s="625"/>
      <c r="T2650" s="625"/>
      <c r="U2650" s="625"/>
      <c r="V2650" s="356">
        <f t="shared" si="6982"/>
        <v>-4.4999999925494194</v>
      </c>
      <c r="W2650" s="356">
        <f t="shared" si="6983"/>
        <v>-13.249999994877726</v>
      </c>
      <c r="X2650" s="361" t="str">
        <f t="shared" si="7156"/>
        <v>SUL</v>
      </c>
      <c r="Y2650" s="361" t="str">
        <f t="shared" si="7157"/>
        <v>OESTE</v>
      </c>
      <c r="Z2650" s="361" t="str">
        <f t="shared" si="7158"/>
        <v>SUDOESTE</v>
      </c>
      <c r="AA2650" s="358">
        <f t="shared" si="6987"/>
        <v>0.94710507505360975</v>
      </c>
      <c r="AB2650" s="359">
        <f t="shared" si="7159"/>
        <v>71.281208648067675</v>
      </c>
      <c r="AC2650" s="360"/>
    </row>
    <row r="2651" spans="1:29" ht="17.25" customHeight="1" x14ac:dyDescent="0.25">
      <c r="A2651" s="345" t="str">
        <f t="shared" si="7042"/>
        <v>MS 602</v>
      </c>
      <c r="B2651" s="661">
        <f t="shared" si="7028"/>
        <v>155</v>
      </c>
      <c r="C2651" s="661" t="str">
        <f t="shared" si="7160"/>
        <v>MS 602-155</v>
      </c>
      <c r="D2651" s="447">
        <f t="shared" si="6973"/>
        <v>42426</v>
      </c>
      <c r="E2651" s="347">
        <v>7161672.4896</v>
      </c>
      <c r="F2651" s="348">
        <v>665759.96349999995</v>
      </c>
      <c r="G2651" s="348">
        <v>897.52599999999995</v>
      </c>
      <c r="H2651" s="448">
        <f t="shared" si="7147"/>
        <v>2.1185844036756758</v>
      </c>
      <c r="I2651" s="356">
        <f t="shared" si="7148"/>
        <v>14.552693896802701</v>
      </c>
      <c r="J2651" s="356">
        <f t="shared" si="7149"/>
        <v>-1.8000000000029104</v>
      </c>
      <c r="K2651" s="356">
        <f t="shared" si="7150"/>
        <v>-38.100000000008549</v>
      </c>
      <c r="L2651" s="356">
        <f t="shared" si="7151"/>
        <v>0.3026549148108108</v>
      </c>
      <c r="M2651" s="356">
        <f t="shared" si="7152"/>
        <v>0.2571428571432729</v>
      </c>
      <c r="N2651" s="361" t="str">
        <f t="shared" si="7153"/>
        <v>ATENÇÃO</v>
      </c>
      <c r="O2651" s="361" t="str">
        <f t="shared" si="7154"/>
        <v>ATENÇÃO</v>
      </c>
      <c r="P2651" s="361" t="str">
        <f t="shared" si="7155"/>
        <v>COND. MIN.</v>
      </c>
      <c r="Q2651" s="361" t="str">
        <f t="shared" si="6981"/>
        <v>COND. MIN.</v>
      </c>
      <c r="R2651" s="625"/>
      <c r="S2651" s="625"/>
      <c r="T2651" s="625"/>
      <c r="U2651" s="625"/>
      <c r="V2651" s="356">
        <f t="shared" si="6982"/>
        <v>-6.5999999642372131</v>
      </c>
      <c r="W2651" s="356">
        <f t="shared" si="6983"/>
        <v>-12.970000004861504</v>
      </c>
      <c r="X2651" s="361" t="str">
        <f t="shared" si="7156"/>
        <v>SUL</v>
      </c>
      <c r="Y2651" s="361" t="str">
        <f t="shared" si="7157"/>
        <v>OESTE</v>
      </c>
      <c r="Z2651" s="361" t="str">
        <f t="shared" si="7158"/>
        <v>SUDOESTE</v>
      </c>
      <c r="AA2651" s="358">
        <f t="shared" si="6987"/>
        <v>0.89140893470790383</v>
      </c>
      <c r="AB2651" s="359">
        <f t="shared" si="7159"/>
        <v>63.050830396723001</v>
      </c>
      <c r="AC2651" s="360"/>
    </row>
    <row r="2652" spans="1:29" ht="17.25" customHeight="1" x14ac:dyDescent="0.25">
      <c r="A2652" s="345" t="str">
        <f t="shared" si="7042"/>
        <v>MS 602</v>
      </c>
      <c r="B2652" s="661">
        <f t="shared" si="7028"/>
        <v>156</v>
      </c>
      <c r="C2652" s="661" t="str">
        <f t="shared" si="7160"/>
        <v>MS 602-156</v>
      </c>
      <c r="D2652" s="447">
        <f t="shared" si="6973"/>
        <v>42433</v>
      </c>
      <c r="E2652" s="347">
        <v>7161672.4831999997</v>
      </c>
      <c r="F2652" s="348">
        <v>665759.9558</v>
      </c>
      <c r="G2652" s="348">
        <v>897.51900000000001</v>
      </c>
      <c r="H2652" s="448">
        <f t="shared" si="7147"/>
        <v>1.0012492359470404</v>
      </c>
      <c r="I2652" s="356">
        <f t="shared" si="7148"/>
        <v>15.530782335132439</v>
      </c>
      <c r="J2652" s="356">
        <f t="shared" si="7149"/>
        <v>-0.69999999999481588</v>
      </c>
      <c r="K2652" s="356">
        <f t="shared" si="7150"/>
        <v>-38.800000000003365</v>
      </c>
      <c r="L2652" s="356">
        <f t="shared" si="7151"/>
        <v>0.14303560513529148</v>
      </c>
      <c r="M2652" s="356">
        <f t="shared" si="7152"/>
        <v>9.9999999999259417E-2</v>
      </c>
      <c r="N2652" s="361" t="str">
        <f t="shared" si="7153"/>
        <v>OK</v>
      </c>
      <c r="O2652" s="361" t="str">
        <f t="shared" si="7154"/>
        <v>OK</v>
      </c>
      <c r="P2652" s="361" t="str">
        <f t="shared" si="7155"/>
        <v>COND. MIN.</v>
      </c>
      <c r="Q2652" s="361" t="str">
        <f t="shared" si="6981"/>
        <v>COND. MIN.</v>
      </c>
      <c r="R2652" s="625"/>
      <c r="S2652" s="625"/>
      <c r="T2652" s="625"/>
      <c r="U2652" s="625"/>
      <c r="V2652" s="356">
        <f t="shared" si="6982"/>
        <v>-7.239999994635582</v>
      </c>
      <c r="W2652" s="356">
        <f t="shared" si="6983"/>
        <v>-13.740000000689179</v>
      </c>
      <c r="X2652" s="361" t="str">
        <f t="shared" si="7156"/>
        <v>SUL</v>
      </c>
      <c r="Y2652" s="361" t="str">
        <f t="shared" si="7157"/>
        <v>OESTE</v>
      </c>
      <c r="Z2652" s="361" t="str">
        <f t="shared" si="7158"/>
        <v>SUDOESTE</v>
      </c>
      <c r="AA2652" s="358">
        <f t="shared" si="6987"/>
        <v>0.88473921442369607</v>
      </c>
      <c r="AB2652" s="359">
        <f t="shared" si="7159"/>
        <v>62.219446007401757</v>
      </c>
      <c r="AC2652" s="360"/>
    </row>
    <row r="2653" spans="1:29" ht="17.25" customHeight="1" x14ac:dyDescent="0.25">
      <c r="A2653" s="345" t="str">
        <f t="shared" si="7042"/>
        <v>MS 602</v>
      </c>
      <c r="B2653" s="661">
        <f t="shared" si="7028"/>
        <v>157</v>
      </c>
      <c r="C2653" s="661" t="str">
        <f t="shared" si="7160"/>
        <v>MS 602-157</v>
      </c>
      <c r="D2653" s="447">
        <f t="shared" si="6973"/>
        <v>42440</v>
      </c>
      <c r="E2653" s="347">
        <v>7161672.4885</v>
      </c>
      <c r="F2653" s="348">
        <v>665759.96609999996</v>
      </c>
      <c r="G2653" s="348">
        <v>897.51800000000003</v>
      </c>
      <c r="H2653" s="448">
        <f t="shared" si="7147"/>
        <v>1.1583609220433717</v>
      </c>
      <c r="I2653" s="356">
        <f t="shared" si="7148"/>
        <v>14.37248063549405</v>
      </c>
      <c r="J2653" s="356">
        <f t="shared" si="7149"/>
        <v>-9.9999999997635314E-2</v>
      </c>
      <c r="K2653" s="356">
        <f t="shared" si="7150"/>
        <v>-38.900000000001</v>
      </c>
      <c r="L2653" s="356">
        <f t="shared" si="7151"/>
        <v>0.16548013172048168</v>
      </c>
      <c r="M2653" s="356">
        <f t="shared" si="7152"/>
        <v>1.4285714285376474E-2</v>
      </c>
      <c r="N2653" s="361" t="str">
        <f t="shared" si="7153"/>
        <v>OK</v>
      </c>
      <c r="O2653" s="361" t="str">
        <f t="shared" si="7154"/>
        <v>OK</v>
      </c>
      <c r="P2653" s="361" t="str">
        <f t="shared" si="7155"/>
        <v>COND. MIN.</v>
      </c>
      <c r="Q2653" s="361" t="str">
        <f t="shared" si="6981"/>
        <v>COND. MIN.</v>
      </c>
      <c r="R2653" s="625"/>
      <c r="S2653" s="625"/>
      <c r="T2653" s="625"/>
      <c r="U2653" s="625"/>
      <c r="V2653" s="356">
        <f t="shared" si="6982"/>
        <v>-6.7099999636411667</v>
      </c>
      <c r="W2653" s="356">
        <f t="shared" si="6983"/>
        <v>-12.710000004153699</v>
      </c>
      <c r="X2653" s="361" t="str">
        <f t="shared" si="7156"/>
        <v>SUL</v>
      </c>
      <c r="Y2653" s="361" t="str">
        <f t="shared" si="7157"/>
        <v>OESTE</v>
      </c>
      <c r="Z2653" s="361" t="str">
        <f t="shared" si="7158"/>
        <v>SUDOESTE</v>
      </c>
      <c r="AA2653" s="358">
        <f t="shared" si="6987"/>
        <v>0.88448155880306201</v>
      </c>
      <c r="AB2653" s="359">
        <f t="shared" si="7159"/>
        <v>62.187789123090489</v>
      </c>
      <c r="AC2653" s="360"/>
    </row>
    <row r="2654" spans="1:29" ht="17.25" customHeight="1" x14ac:dyDescent="0.25">
      <c r="A2654" s="345" t="str">
        <f t="shared" si="7042"/>
        <v>MS 602</v>
      </c>
      <c r="B2654" s="661">
        <f t="shared" si="7028"/>
        <v>158</v>
      </c>
      <c r="C2654" s="661" t="str">
        <f t="shared" si="7160"/>
        <v>MS 602-158</v>
      </c>
      <c r="D2654" s="447">
        <f t="shared" si="6973"/>
        <v>42447</v>
      </c>
      <c r="E2654" s="347">
        <v>7161672.4984999998</v>
      </c>
      <c r="F2654" s="348">
        <v>665759.95109999995</v>
      </c>
      <c r="G2654" s="348">
        <v>897.50800000000004</v>
      </c>
      <c r="H2654" s="448">
        <f t="shared" si="7147"/>
        <v>1.8027756264958401</v>
      </c>
      <c r="I2654" s="356">
        <f t="shared" si="7148"/>
        <v>15.314313566000578</v>
      </c>
      <c r="J2654" s="356">
        <f t="shared" si="7149"/>
        <v>-0.99999999999909051</v>
      </c>
      <c r="K2654" s="356">
        <f t="shared" si="7150"/>
        <v>-39.900000000000091</v>
      </c>
      <c r="L2654" s="356">
        <f t="shared" si="7151"/>
        <v>0.25753937521369147</v>
      </c>
      <c r="M2654" s="356">
        <f t="shared" si="7152"/>
        <v>0.14285714285701293</v>
      </c>
      <c r="N2654" s="361" t="str">
        <f t="shared" si="7153"/>
        <v>ATENÇÃO</v>
      </c>
      <c r="O2654" s="361" t="str">
        <f t="shared" si="7154"/>
        <v>OK</v>
      </c>
      <c r="P2654" s="361" t="str">
        <f t="shared" si="7155"/>
        <v>COND. MIN.</v>
      </c>
      <c r="Q2654" s="361" t="str">
        <f t="shared" si="6981"/>
        <v>COND. MIN.</v>
      </c>
      <c r="R2654" s="625"/>
      <c r="S2654" s="625"/>
      <c r="T2654" s="625"/>
      <c r="U2654" s="625"/>
      <c r="V2654" s="356">
        <f t="shared" si="6982"/>
        <v>-5.7099999859929085</v>
      </c>
      <c r="W2654" s="356">
        <f t="shared" si="6983"/>
        <v>-14.210000005550683</v>
      </c>
      <c r="X2654" s="361" t="str">
        <f t="shared" si="7156"/>
        <v>SUL</v>
      </c>
      <c r="Y2654" s="361" t="str">
        <f t="shared" si="7157"/>
        <v>OESTE</v>
      </c>
      <c r="Z2654" s="361" t="str">
        <f t="shared" si="7158"/>
        <v>SUDOESTE</v>
      </c>
      <c r="AA2654" s="358">
        <f t="shared" si="6987"/>
        <v>0.92815153494448077</v>
      </c>
      <c r="AB2654" s="359">
        <f t="shared" si="7159"/>
        <v>68.148482305072221</v>
      </c>
      <c r="AC2654" s="360"/>
    </row>
    <row r="2655" spans="1:29" ht="17.25" customHeight="1" x14ac:dyDescent="0.25">
      <c r="A2655" s="345" t="str">
        <f t="shared" si="7042"/>
        <v>MS 602</v>
      </c>
      <c r="B2655" s="661">
        <f t="shared" si="7028"/>
        <v>159</v>
      </c>
      <c r="C2655" s="661" t="str">
        <f t="shared" si="7160"/>
        <v>MS 602-159</v>
      </c>
      <c r="D2655" s="447">
        <f>D165</f>
        <v>42461</v>
      </c>
      <c r="E2655" s="347">
        <v>7161672.5180000002</v>
      </c>
      <c r="F2655" s="348">
        <v>665759.94440000004</v>
      </c>
      <c r="G2655" s="348">
        <v>897.49699999999996</v>
      </c>
      <c r="H2655" s="448">
        <f t="shared" si="7147"/>
        <v>2.0618923698761908</v>
      </c>
      <c r="I2655" s="356">
        <f t="shared" si="7148"/>
        <v>15.347703394703096</v>
      </c>
      <c r="J2655" s="356">
        <f t="shared" si="7149"/>
        <v>-1.1000000000080945</v>
      </c>
      <c r="K2655" s="356">
        <f t="shared" si="7150"/>
        <v>-41.000000000008185</v>
      </c>
      <c r="L2655" s="356">
        <f t="shared" si="7151"/>
        <v>0.14727802641972793</v>
      </c>
      <c r="M2655" s="356">
        <f t="shared" si="7152"/>
        <v>7.8571428572006746E-2</v>
      </c>
      <c r="N2655" s="361" t="str">
        <f t="shared" si="7153"/>
        <v>OK</v>
      </c>
      <c r="O2655" s="361" t="str">
        <f t="shared" si="7154"/>
        <v>OK</v>
      </c>
      <c r="P2655" s="361" t="str">
        <f t="shared" si="7155"/>
        <v>COND. MIN.</v>
      </c>
      <c r="Q2655" s="361" t="str">
        <f t="shared" si="6981"/>
        <v>COND. MIN.</v>
      </c>
      <c r="R2655" s="625"/>
      <c r="S2655" s="625"/>
      <c r="T2655" s="625"/>
      <c r="U2655" s="625"/>
      <c r="V2655" s="356">
        <f t="shared" si="6982"/>
        <v>-3.7599999457597733</v>
      </c>
      <c r="W2655" s="356">
        <f t="shared" si="6983"/>
        <v>-14.879999996628612</v>
      </c>
      <c r="X2655" s="361" t="str">
        <f t="shared" si="7156"/>
        <v>SUL</v>
      </c>
      <c r="Y2655" s="361" t="str">
        <f t="shared" si="7157"/>
        <v>OESTE</v>
      </c>
      <c r="Z2655" s="361" t="str">
        <f t="shared" si="7158"/>
        <v>SUDOESTE</v>
      </c>
      <c r="AA2655" s="358">
        <f t="shared" si="6987"/>
        <v>0.9693811074918568</v>
      </c>
      <c r="AB2655" s="359">
        <f t="shared" si="7159"/>
        <v>75.785002832996099</v>
      </c>
      <c r="AC2655" s="360"/>
    </row>
    <row r="2656" spans="1:29" ht="17.25" customHeight="1" x14ac:dyDescent="0.25">
      <c r="A2656" s="602"/>
      <c r="B2656" s="661">
        <f t="shared" si="7028"/>
        <v>1</v>
      </c>
      <c r="C2656" s="661" t="str">
        <f t="shared" si="7160"/>
        <v>-1</v>
      </c>
      <c r="D2656" s="393"/>
      <c r="E2656" s="381"/>
      <c r="F2656" s="382"/>
      <c r="G2656" s="382"/>
      <c r="H2656" s="420"/>
      <c r="I2656" s="420"/>
      <c r="J2656" s="420"/>
      <c r="K2656" s="420"/>
      <c r="L2656" s="420"/>
      <c r="M2656" s="420"/>
      <c r="N2656" s="420"/>
      <c r="O2656" s="420"/>
      <c r="P2656" s="420"/>
      <c r="Q2656" s="420"/>
      <c r="R2656" s="354"/>
      <c r="S2656" s="354"/>
      <c r="T2656" s="354"/>
      <c r="U2656" s="354"/>
      <c r="V2656" s="383"/>
      <c r="W2656" s="383"/>
      <c r="X2656" s="384"/>
      <c r="Y2656" s="384"/>
      <c r="Z2656" s="384"/>
      <c r="AA2656" s="383"/>
      <c r="AB2656" s="435"/>
      <c r="AC2656" s="451"/>
    </row>
    <row r="2657" spans="1:29" ht="17.25" customHeight="1" x14ac:dyDescent="0.25">
      <c r="A2657" s="345" t="s">
        <v>394</v>
      </c>
      <c r="B2657" s="661">
        <f t="shared" si="7028"/>
        <v>1</v>
      </c>
      <c r="C2657" s="661" t="str">
        <f t="shared" si="7160"/>
        <v>MS 602 A-1</v>
      </c>
      <c r="D2657" s="447">
        <f>D167</f>
        <v>42468</v>
      </c>
      <c r="E2657" s="622">
        <v>7161672.7293999996</v>
      </c>
      <c r="F2657" s="622">
        <v>665760.04760000005</v>
      </c>
      <c r="G2657" s="631">
        <v>897.38800000000003</v>
      </c>
      <c r="H2657" s="349"/>
      <c r="I2657" s="349"/>
      <c r="J2657" s="349"/>
      <c r="K2657" s="349"/>
      <c r="L2657" s="349"/>
      <c r="M2657" s="349"/>
      <c r="N2657" s="349"/>
      <c r="O2657" s="349"/>
      <c r="P2657" s="349"/>
      <c r="Q2657" s="349"/>
      <c r="R2657" s="354"/>
      <c r="S2657" s="354"/>
      <c r="T2657" s="354"/>
      <c r="U2657" s="354"/>
      <c r="V2657" s="383"/>
      <c r="W2657" s="383"/>
      <c r="X2657" s="384"/>
      <c r="Y2657" s="384"/>
      <c r="Z2657" s="384"/>
      <c r="AA2657" s="383"/>
      <c r="AB2657" s="435"/>
      <c r="AC2657" s="451"/>
    </row>
    <row r="2658" spans="1:29" ht="17.25" customHeight="1" x14ac:dyDescent="0.25">
      <c r="A2658" s="345" t="str">
        <f t="shared" si="7042"/>
        <v>MS 602 A</v>
      </c>
      <c r="B2658" s="661">
        <f t="shared" si="7028"/>
        <v>2</v>
      </c>
      <c r="C2658" s="661" t="str">
        <f t="shared" si="7160"/>
        <v>MS 602 A-2</v>
      </c>
      <c r="D2658" s="447">
        <f>D168</f>
        <v>42475</v>
      </c>
      <c r="E2658" s="622">
        <v>7161672.7275999999</v>
      </c>
      <c r="F2658" s="622">
        <v>665760.05039999995</v>
      </c>
      <c r="G2658" s="631">
        <v>897.37900000000002</v>
      </c>
      <c r="H2658" s="448">
        <f t="shared" si="7147"/>
        <v>0.33286631688121465</v>
      </c>
      <c r="I2658" s="356">
        <f>SQRT((E2658-$E$2657)^2+(F2658-$F$2657)^2)*100</f>
        <v>0.33286631688121465</v>
      </c>
      <c r="J2658" s="356">
        <f t="shared" si="7149"/>
        <v>-0.90000000000145519</v>
      </c>
      <c r="K2658" s="356">
        <f>(G2658-$G$2657)*100</f>
        <v>-0.90000000000145519</v>
      </c>
      <c r="L2658" s="356">
        <f t="shared" si="7151"/>
        <v>4.7552330983030668E-2</v>
      </c>
      <c r="M2658" s="356">
        <f t="shared" si="7152"/>
        <v>0.12857142857163645</v>
      </c>
      <c r="N2658" s="361" t="str">
        <f t="shared" si="7153"/>
        <v>OK</v>
      </c>
      <c r="O2658" s="361" t="str">
        <f t="shared" si="7154"/>
        <v>OK</v>
      </c>
      <c r="P2658" s="361" t="str">
        <f t="shared" si="7155"/>
        <v>COND. MIN.</v>
      </c>
      <c r="Q2658" s="361" t="str">
        <f t="shared" ref="Q2658:Q2684" si="7161">IF(M2658&lt;=2,"COND. MIN.",IF(AND(2&lt;M2658, M2658&lt;=4),"ATENÇÃO",IF(AND(4&lt;M2658, M2658&lt;=10),"ALERTA","INTERVENÇÃO")))</f>
        <v>COND. MIN.</v>
      </c>
      <c r="R2658" s="625"/>
      <c r="S2658" s="625"/>
      <c r="T2658" s="625"/>
      <c r="U2658" s="625"/>
      <c r="V2658" s="356">
        <f>(E2658-$E$2657)*100</f>
        <v>-0.17999997362494469</v>
      </c>
      <c r="W2658" s="356">
        <f>(F2658-$F$2657)*100</f>
        <v>0.279999990016222</v>
      </c>
      <c r="X2658" s="361" t="str">
        <f t="shared" si="7156"/>
        <v>SUL</v>
      </c>
      <c r="Y2658" s="361" t="str">
        <f t="shared" si="7157"/>
        <v>LESTE</v>
      </c>
      <c r="Z2658" s="361" t="str">
        <f t="shared" si="7158"/>
        <v>SUDESTE</v>
      </c>
      <c r="AA2658" s="358">
        <f t="shared" ref="AA2658:AA2684" si="7162">ABS(ROUND(W2658,2)/ROUND(I2658,2))</f>
        <v>0.84848484848484851</v>
      </c>
      <c r="AB2658" s="359">
        <f t="shared" ref="AB2658:AB2684" si="7163">DEGREES(ASIN(AA2658))</f>
        <v>58.047253599734489</v>
      </c>
      <c r="AC2658" s="678" t="s">
        <v>408</v>
      </c>
    </row>
    <row r="2659" spans="1:29" ht="17.25" customHeight="1" x14ac:dyDescent="0.25">
      <c r="A2659" s="345" t="str">
        <f t="shared" si="7042"/>
        <v>MS 602 A</v>
      </c>
      <c r="B2659" s="661">
        <f t="shared" si="7028"/>
        <v>3</v>
      </c>
      <c r="C2659" s="661" t="str">
        <f t="shared" si="7160"/>
        <v>MS 602 A-3</v>
      </c>
      <c r="D2659" s="447">
        <f>D169</f>
        <v>42482</v>
      </c>
      <c r="E2659" s="622">
        <v>7161672.7334000003</v>
      </c>
      <c r="F2659" s="622">
        <v>665760.06759999995</v>
      </c>
      <c r="G2659" s="631">
        <v>897.36900000000003</v>
      </c>
      <c r="H2659" s="448">
        <f t="shared" ref="H2659:H2660" si="7164">SQRT((E2659-E2658)^2+(F2659-F2658)^2)*100</f>
        <v>1.8151584080088681</v>
      </c>
      <c r="I2659" s="356">
        <f t="shared" ref="I2659:I2660" si="7165">SQRT((E2659-$E$2657)^2+(F2659-$F$2657)^2)*100</f>
        <v>2.0396078087065028</v>
      </c>
      <c r="J2659" s="356">
        <f t="shared" ref="J2659:J2660" si="7166">(G2659-G2658)*100</f>
        <v>-0.99999999999909051</v>
      </c>
      <c r="K2659" s="356">
        <f t="shared" ref="K2659:K2660" si="7167">(G2659-$G$2657)*100</f>
        <v>-1.9000000000005457</v>
      </c>
      <c r="L2659" s="356">
        <f t="shared" ref="L2659:L2660" si="7168">H2659/(D2659-D2658)</f>
        <v>0.25930834400126684</v>
      </c>
      <c r="M2659" s="356">
        <f t="shared" ref="M2659:M2660" si="7169">ABS(J2659/(D2659-D2658))</f>
        <v>0.14285714285701293</v>
      </c>
      <c r="N2659" s="361" t="str">
        <f t="shared" ref="N2659:N2660" si="7170">IF(L2659&lt;=0.25,"OK",IF(AND(0.25&lt;L2659,L2659&lt;=1),"ATENÇÃO",IF(AND(1&lt;L2659,L2659&lt;=4),"ALERTA",IF(AND(4&lt;L2659,L2659&lt;=14),"INTERVENÇÃO","PARALISAÇÃO"))))</f>
        <v>ATENÇÃO</v>
      </c>
      <c r="O2659" s="361" t="str">
        <f t="shared" ref="O2659:O2660" si="7171">IF(M2659&lt;=0.25,"OK",IF(AND(0.25&lt;M2659,M2659&lt;=1),"ATENÇÃO",IF(AND(1&lt;M2659,M2659&lt;=4),"ALERTA",IF(AND(4&lt;M2659,M2659&lt;=14),"INTERVENÇÃO","PARALISAÇÃO"))))</f>
        <v>OK</v>
      </c>
      <c r="P2659" s="361" t="str">
        <f t="shared" si="7155"/>
        <v>COND. MIN.</v>
      </c>
      <c r="Q2659" s="361" t="str">
        <f t="shared" si="7161"/>
        <v>COND. MIN.</v>
      </c>
      <c r="R2659" s="625"/>
      <c r="S2659" s="625"/>
      <c r="T2659" s="625"/>
      <c r="U2659" s="625"/>
      <c r="V2659" s="356">
        <f t="shared" ref="V2659:V2683" si="7172">(E2659-$E$2657)*100</f>
        <v>0.40000006556510925</v>
      </c>
      <c r="W2659" s="356">
        <f t="shared" ref="W2659:W2683" si="7173">(F2659-$F$2657)*100</f>
        <v>1.999999990221113</v>
      </c>
      <c r="X2659" s="361" t="str">
        <f t="shared" si="7156"/>
        <v>NORTE</v>
      </c>
      <c r="Y2659" s="361" t="str">
        <f t="shared" si="7157"/>
        <v>LESTE</v>
      </c>
      <c r="Z2659" s="361" t="str">
        <f t="shared" si="7158"/>
        <v>NORDESTE</v>
      </c>
      <c r="AA2659" s="358">
        <f t="shared" si="7162"/>
        <v>0.98039215686274506</v>
      </c>
      <c r="AB2659" s="359">
        <f t="shared" si="7163"/>
        <v>78.63512303296632</v>
      </c>
      <c r="AC2659" s="360"/>
    </row>
    <row r="2660" spans="1:29" ht="17.25" customHeight="1" x14ac:dyDescent="0.25">
      <c r="A2660" s="345" t="str">
        <f t="shared" si="7042"/>
        <v>MS 602 A</v>
      </c>
      <c r="B2660" s="661">
        <f t="shared" si="7028"/>
        <v>4</v>
      </c>
      <c r="C2660" s="661" t="str">
        <f t="shared" si="7160"/>
        <v>MS 602 A-4</v>
      </c>
      <c r="D2660" s="633">
        <v>42496</v>
      </c>
      <c r="E2660" s="635">
        <v>7161672.7170000002</v>
      </c>
      <c r="F2660" s="635">
        <v>665760.02350000001</v>
      </c>
      <c r="G2660" s="623">
        <v>897.35</v>
      </c>
      <c r="H2660" s="448">
        <f t="shared" si="7164"/>
        <v>4.7050717289234285</v>
      </c>
      <c r="I2660" s="356">
        <f t="shared" si="7165"/>
        <v>2.7102951640048918</v>
      </c>
      <c r="J2660" s="356">
        <f t="shared" si="7166"/>
        <v>-1.9000000000005457</v>
      </c>
      <c r="K2660" s="356">
        <f t="shared" si="7167"/>
        <v>-3.8000000000010914</v>
      </c>
      <c r="L2660" s="356">
        <f t="shared" si="7168"/>
        <v>0.33607655206595916</v>
      </c>
      <c r="M2660" s="356">
        <f t="shared" si="7169"/>
        <v>0.1357142857143247</v>
      </c>
      <c r="N2660" s="361" t="str">
        <f t="shared" si="7170"/>
        <v>ATENÇÃO</v>
      </c>
      <c r="O2660" s="361" t="str">
        <f t="shared" si="7171"/>
        <v>OK</v>
      </c>
      <c r="P2660" s="361" t="str">
        <f t="shared" si="7155"/>
        <v>COND. MIN.</v>
      </c>
      <c r="Q2660" s="361" t="str">
        <f t="shared" si="7161"/>
        <v>COND. MIN.</v>
      </c>
      <c r="R2660" s="625"/>
      <c r="S2660" s="625"/>
      <c r="T2660" s="625"/>
      <c r="U2660" s="625"/>
      <c r="V2660" s="356">
        <f t="shared" si="7172"/>
        <v>-1.2399999424815178</v>
      </c>
      <c r="W2660" s="356">
        <f t="shared" si="7173"/>
        <v>-2.4100000038743019</v>
      </c>
      <c r="X2660" s="361" t="str">
        <f t="shared" si="7156"/>
        <v>SUL</v>
      </c>
      <c r="Y2660" s="361" t="str">
        <f t="shared" si="7157"/>
        <v>OESTE</v>
      </c>
      <c r="Z2660" s="361" t="str">
        <f t="shared" si="7158"/>
        <v>SUDOESTE</v>
      </c>
      <c r="AA2660" s="358">
        <f t="shared" si="7162"/>
        <v>0.88929889298892995</v>
      </c>
      <c r="AB2660" s="359">
        <f t="shared" si="7163"/>
        <v>62.785277895784297</v>
      </c>
      <c r="AC2660" s="360"/>
    </row>
    <row r="2661" spans="1:29" ht="17.25" customHeight="1" x14ac:dyDescent="0.25">
      <c r="A2661" s="345" t="str">
        <f t="shared" si="7042"/>
        <v>MS 602 A</v>
      </c>
      <c r="B2661" s="661">
        <f t="shared" si="7028"/>
        <v>5</v>
      </c>
      <c r="C2661" s="661" t="str">
        <f t="shared" si="7160"/>
        <v>MS 602 A-5</v>
      </c>
      <c r="D2661" s="346"/>
      <c r="E2661" s="347"/>
      <c r="F2661" s="348"/>
      <c r="G2661" s="348"/>
      <c r="H2661" s="448">
        <f t="shared" si="7147"/>
        <v>719255118.25994599</v>
      </c>
      <c r="I2661" s="356">
        <f t="shared" si="7148"/>
        <v>719255102.83439696</v>
      </c>
      <c r="J2661" s="356">
        <f t="shared" si="7149"/>
        <v>-89735</v>
      </c>
      <c r="K2661" s="356">
        <f t="shared" si="7150"/>
        <v>-89790.7</v>
      </c>
      <c r="L2661" s="356">
        <f t="shared" si="7151"/>
        <v>-16925.24280543924</v>
      </c>
      <c r="M2661" s="356">
        <f t="shared" si="7152"/>
        <v>2.1116105045180724</v>
      </c>
      <c r="N2661" s="361" t="str">
        <f t="shared" si="7153"/>
        <v>OK</v>
      </c>
      <c r="O2661" s="361" t="str">
        <f t="shared" si="7154"/>
        <v>ALERTA</v>
      </c>
      <c r="P2661" s="361" t="str">
        <f t="shared" si="7155"/>
        <v>COND. MIN.</v>
      </c>
      <c r="Q2661" s="361" t="str">
        <f t="shared" si="7161"/>
        <v>ATENÇÃO</v>
      </c>
      <c r="R2661" s="625"/>
      <c r="S2661" s="625"/>
      <c r="T2661" s="625"/>
      <c r="U2661" s="625"/>
      <c r="V2661" s="356">
        <f t="shared" si="7172"/>
        <v>-716167272.93999994</v>
      </c>
      <c r="W2661" s="356">
        <f t="shared" si="7173"/>
        <v>-66576004.760000005</v>
      </c>
      <c r="X2661" s="361" t="str">
        <f t="shared" si="7156"/>
        <v>SUL</v>
      </c>
      <c r="Y2661" s="361" t="str">
        <f t="shared" si="7157"/>
        <v>OESTE</v>
      </c>
      <c r="Z2661" s="361" t="str">
        <f t="shared" si="7158"/>
        <v>SUDOESTE</v>
      </c>
      <c r="AA2661" s="358">
        <f t="shared" si="7162"/>
        <v>9.2562436468018511E-2</v>
      </c>
      <c r="AB2661" s="359">
        <f t="shared" si="7163"/>
        <v>5.3110394344522804</v>
      </c>
      <c r="AC2661" s="360"/>
    </row>
    <row r="2662" spans="1:29" ht="17.25" customHeight="1" x14ac:dyDescent="0.25">
      <c r="A2662" s="345" t="str">
        <f t="shared" si="7042"/>
        <v>MS 602 A</v>
      </c>
      <c r="B2662" s="661">
        <f t="shared" si="7028"/>
        <v>6</v>
      </c>
      <c r="C2662" s="661" t="str">
        <f t="shared" si="7160"/>
        <v>MS 602 A-6</v>
      </c>
      <c r="D2662" s="346"/>
      <c r="E2662" s="347"/>
      <c r="F2662" s="348"/>
      <c r="G2662" s="348"/>
      <c r="H2662" s="448">
        <f t="shared" si="7147"/>
        <v>0</v>
      </c>
      <c r="I2662" s="356">
        <f t="shared" si="7148"/>
        <v>719255102.83439696</v>
      </c>
      <c r="J2662" s="356">
        <f t="shared" si="7149"/>
        <v>0</v>
      </c>
      <c r="K2662" s="356">
        <f t="shared" si="7150"/>
        <v>-89790.7</v>
      </c>
      <c r="L2662" s="356" t="e">
        <f t="shared" si="7151"/>
        <v>#DIV/0!</v>
      </c>
      <c r="M2662" s="356" t="e">
        <f t="shared" si="7152"/>
        <v>#DIV/0!</v>
      </c>
      <c r="N2662" s="361" t="e">
        <f t="shared" si="7153"/>
        <v>#DIV/0!</v>
      </c>
      <c r="O2662" s="361" t="e">
        <f t="shared" si="7154"/>
        <v>#DIV/0!</v>
      </c>
      <c r="P2662" s="361" t="e">
        <f t="shared" si="7155"/>
        <v>#DIV/0!</v>
      </c>
      <c r="Q2662" s="361" t="e">
        <f t="shared" si="7161"/>
        <v>#DIV/0!</v>
      </c>
      <c r="R2662" s="625"/>
      <c r="S2662" s="625"/>
      <c r="T2662" s="625"/>
      <c r="U2662" s="625"/>
      <c r="V2662" s="356">
        <f t="shared" si="7172"/>
        <v>-716167272.93999994</v>
      </c>
      <c r="W2662" s="356">
        <f t="shared" si="7173"/>
        <v>-66576004.760000005</v>
      </c>
      <c r="X2662" s="361" t="str">
        <f t="shared" si="7156"/>
        <v>SUL</v>
      </c>
      <c r="Y2662" s="361" t="str">
        <f t="shared" si="7157"/>
        <v>OESTE</v>
      </c>
      <c r="Z2662" s="361" t="str">
        <f t="shared" si="7158"/>
        <v>SUDOESTE</v>
      </c>
      <c r="AA2662" s="358">
        <f t="shared" si="7162"/>
        <v>9.2562436468018511E-2</v>
      </c>
      <c r="AB2662" s="359">
        <f t="shared" si="7163"/>
        <v>5.3110394344522804</v>
      </c>
      <c r="AC2662" s="360"/>
    </row>
    <row r="2663" spans="1:29" ht="17.25" customHeight="1" x14ac:dyDescent="0.25">
      <c r="A2663" s="345" t="str">
        <f t="shared" si="7042"/>
        <v>MS 602 A</v>
      </c>
      <c r="B2663" s="661">
        <f t="shared" si="7028"/>
        <v>7</v>
      </c>
      <c r="C2663" s="661" t="str">
        <f t="shared" si="7160"/>
        <v>MS 602 A-7</v>
      </c>
      <c r="D2663" s="346"/>
      <c r="E2663" s="347"/>
      <c r="F2663" s="348"/>
      <c r="G2663" s="348"/>
      <c r="H2663" s="448">
        <f t="shared" si="7147"/>
        <v>0</v>
      </c>
      <c r="I2663" s="356">
        <f t="shared" si="7148"/>
        <v>719255102.83439696</v>
      </c>
      <c r="J2663" s="356">
        <f t="shared" si="7149"/>
        <v>0</v>
      </c>
      <c r="K2663" s="356">
        <f t="shared" si="7150"/>
        <v>-89790.7</v>
      </c>
      <c r="L2663" s="356" t="e">
        <f t="shared" si="7151"/>
        <v>#DIV/0!</v>
      </c>
      <c r="M2663" s="356" t="e">
        <f t="shared" si="7152"/>
        <v>#DIV/0!</v>
      </c>
      <c r="N2663" s="361" t="e">
        <f t="shared" si="7153"/>
        <v>#DIV/0!</v>
      </c>
      <c r="O2663" s="361" t="e">
        <f t="shared" si="7154"/>
        <v>#DIV/0!</v>
      </c>
      <c r="P2663" s="361" t="e">
        <f t="shared" si="7155"/>
        <v>#DIV/0!</v>
      </c>
      <c r="Q2663" s="361" t="e">
        <f t="shared" si="7161"/>
        <v>#DIV/0!</v>
      </c>
      <c r="R2663" s="625"/>
      <c r="S2663" s="625"/>
      <c r="T2663" s="625"/>
      <c r="U2663" s="625"/>
      <c r="V2663" s="356">
        <f t="shared" si="7172"/>
        <v>-716167272.93999994</v>
      </c>
      <c r="W2663" s="356">
        <f t="shared" si="7173"/>
        <v>-66576004.760000005</v>
      </c>
      <c r="X2663" s="361" t="str">
        <f t="shared" si="7156"/>
        <v>SUL</v>
      </c>
      <c r="Y2663" s="361" t="str">
        <f t="shared" si="7157"/>
        <v>OESTE</v>
      </c>
      <c r="Z2663" s="361" t="str">
        <f t="shared" si="7158"/>
        <v>SUDOESTE</v>
      </c>
      <c r="AA2663" s="358">
        <f t="shared" si="7162"/>
        <v>9.2562436468018511E-2</v>
      </c>
      <c r="AB2663" s="359">
        <f t="shared" si="7163"/>
        <v>5.3110394344522804</v>
      </c>
      <c r="AC2663" s="360"/>
    </row>
    <row r="2664" spans="1:29" ht="17.25" customHeight="1" x14ac:dyDescent="0.25">
      <c r="A2664" s="345" t="str">
        <f t="shared" si="7042"/>
        <v>MS 602 A</v>
      </c>
      <c r="B2664" s="661">
        <f t="shared" si="7028"/>
        <v>8</v>
      </c>
      <c r="C2664" s="661" t="str">
        <f t="shared" si="7160"/>
        <v>MS 602 A-8</v>
      </c>
      <c r="D2664" s="346"/>
      <c r="E2664" s="347"/>
      <c r="F2664" s="348"/>
      <c r="G2664" s="348"/>
      <c r="H2664" s="448">
        <f t="shared" si="7147"/>
        <v>0</v>
      </c>
      <c r="I2664" s="356">
        <f t="shared" si="7148"/>
        <v>719255102.83439696</v>
      </c>
      <c r="J2664" s="356">
        <f t="shared" si="7149"/>
        <v>0</v>
      </c>
      <c r="K2664" s="356">
        <f t="shared" si="7150"/>
        <v>-89790.7</v>
      </c>
      <c r="L2664" s="356" t="e">
        <f t="shared" si="7151"/>
        <v>#DIV/0!</v>
      </c>
      <c r="M2664" s="356" t="e">
        <f t="shared" si="7152"/>
        <v>#DIV/0!</v>
      </c>
      <c r="N2664" s="361" t="e">
        <f t="shared" si="7153"/>
        <v>#DIV/0!</v>
      </c>
      <c r="O2664" s="361" t="e">
        <f t="shared" si="7154"/>
        <v>#DIV/0!</v>
      </c>
      <c r="P2664" s="361" t="e">
        <f t="shared" si="7155"/>
        <v>#DIV/0!</v>
      </c>
      <c r="Q2664" s="361" t="e">
        <f t="shared" si="7161"/>
        <v>#DIV/0!</v>
      </c>
      <c r="R2664" s="625"/>
      <c r="S2664" s="625"/>
      <c r="T2664" s="625"/>
      <c r="U2664" s="625"/>
      <c r="V2664" s="356">
        <f t="shared" si="7172"/>
        <v>-716167272.93999994</v>
      </c>
      <c r="W2664" s="356">
        <f t="shared" si="7173"/>
        <v>-66576004.760000005</v>
      </c>
      <c r="X2664" s="361" t="str">
        <f t="shared" si="7156"/>
        <v>SUL</v>
      </c>
      <c r="Y2664" s="361" t="str">
        <f t="shared" si="7157"/>
        <v>OESTE</v>
      </c>
      <c r="Z2664" s="361" t="str">
        <f t="shared" si="7158"/>
        <v>SUDOESTE</v>
      </c>
      <c r="AA2664" s="358">
        <f t="shared" si="7162"/>
        <v>9.2562436468018511E-2</v>
      </c>
      <c r="AB2664" s="359">
        <f t="shared" si="7163"/>
        <v>5.3110394344522804</v>
      </c>
      <c r="AC2664" s="360"/>
    </row>
    <row r="2665" spans="1:29" ht="17.25" customHeight="1" x14ac:dyDescent="0.25">
      <c r="A2665" s="345" t="str">
        <f t="shared" si="7042"/>
        <v>MS 602 A</v>
      </c>
      <c r="B2665" s="661">
        <f t="shared" si="7028"/>
        <v>9</v>
      </c>
      <c r="C2665" s="661" t="str">
        <f t="shared" si="7160"/>
        <v>MS 602 A-9</v>
      </c>
      <c r="D2665" s="346"/>
      <c r="E2665" s="347"/>
      <c r="F2665" s="348"/>
      <c r="G2665" s="348"/>
      <c r="H2665" s="448">
        <f t="shared" si="7147"/>
        <v>0</v>
      </c>
      <c r="I2665" s="356">
        <f t="shared" si="7148"/>
        <v>719255102.83439696</v>
      </c>
      <c r="J2665" s="356">
        <f t="shared" si="7149"/>
        <v>0</v>
      </c>
      <c r="K2665" s="356">
        <f t="shared" si="7150"/>
        <v>-89790.7</v>
      </c>
      <c r="L2665" s="356" t="e">
        <f t="shared" si="7151"/>
        <v>#DIV/0!</v>
      </c>
      <c r="M2665" s="356" t="e">
        <f t="shared" si="7152"/>
        <v>#DIV/0!</v>
      </c>
      <c r="N2665" s="361" t="e">
        <f t="shared" si="7153"/>
        <v>#DIV/0!</v>
      </c>
      <c r="O2665" s="361" t="e">
        <f t="shared" si="7154"/>
        <v>#DIV/0!</v>
      </c>
      <c r="P2665" s="361" t="e">
        <f t="shared" si="7155"/>
        <v>#DIV/0!</v>
      </c>
      <c r="Q2665" s="361" t="e">
        <f t="shared" si="7161"/>
        <v>#DIV/0!</v>
      </c>
      <c r="R2665" s="625"/>
      <c r="S2665" s="625"/>
      <c r="T2665" s="625"/>
      <c r="U2665" s="625"/>
      <c r="V2665" s="356">
        <f t="shared" si="7172"/>
        <v>-716167272.93999994</v>
      </c>
      <c r="W2665" s="356">
        <f t="shared" si="7173"/>
        <v>-66576004.760000005</v>
      </c>
      <c r="X2665" s="361" t="str">
        <f t="shared" si="7156"/>
        <v>SUL</v>
      </c>
      <c r="Y2665" s="361" t="str">
        <f t="shared" si="7157"/>
        <v>OESTE</v>
      </c>
      <c r="Z2665" s="361" t="str">
        <f t="shared" si="7158"/>
        <v>SUDOESTE</v>
      </c>
      <c r="AA2665" s="358">
        <f t="shared" si="7162"/>
        <v>9.2562436468018511E-2</v>
      </c>
      <c r="AB2665" s="359">
        <f t="shared" si="7163"/>
        <v>5.3110394344522804</v>
      </c>
      <c r="AC2665" s="360"/>
    </row>
    <row r="2666" spans="1:29" ht="17.25" customHeight="1" x14ac:dyDescent="0.25">
      <c r="A2666" s="345" t="str">
        <f t="shared" si="7042"/>
        <v>MS 602 A</v>
      </c>
      <c r="B2666" s="661">
        <f t="shared" si="7028"/>
        <v>10</v>
      </c>
      <c r="C2666" s="661" t="str">
        <f t="shared" si="7160"/>
        <v>MS 602 A-10</v>
      </c>
      <c r="D2666" s="346"/>
      <c r="E2666" s="347"/>
      <c r="F2666" s="348"/>
      <c r="G2666" s="348"/>
      <c r="H2666" s="448">
        <f t="shared" si="7147"/>
        <v>0</v>
      </c>
      <c r="I2666" s="356">
        <f t="shared" si="7148"/>
        <v>719255102.83439696</v>
      </c>
      <c r="J2666" s="356">
        <f t="shared" si="7149"/>
        <v>0</v>
      </c>
      <c r="K2666" s="356">
        <f t="shared" si="7150"/>
        <v>-89790.7</v>
      </c>
      <c r="L2666" s="356" t="e">
        <f t="shared" si="7151"/>
        <v>#DIV/0!</v>
      </c>
      <c r="M2666" s="356" t="e">
        <f t="shared" si="7152"/>
        <v>#DIV/0!</v>
      </c>
      <c r="N2666" s="361" t="e">
        <f t="shared" si="7153"/>
        <v>#DIV/0!</v>
      </c>
      <c r="O2666" s="361" t="e">
        <f t="shared" si="7154"/>
        <v>#DIV/0!</v>
      </c>
      <c r="P2666" s="361" t="e">
        <f t="shared" si="7155"/>
        <v>#DIV/0!</v>
      </c>
      <c r="Q2666" s="361" t="e">
        <f t="shared" si="7161"/>
        <v>#DIV/0!</v>
      </c>
      <c r="R2666" s="625"/>
      <c r="S2666" s="625"/>
      <c r="T2666" s="625"/>
      <c r="U2666" s="625"/>
      <c r="V2666" s="356">
        <f t="shared" si="7172"/>
        <v>-716167272.93999994</v>
      </c>
      <c r="W2666" s="356">
        <f t="shared" si="7173"/>
        <v>-66576004.760000005</v>
      </c>
      <c r="X2666" s="361" t="str">
        <f t="shared" si="7156"/>
        <v>SUL</v>
      </c>
      <c r="Y2666" s="361" t="str">
        <f t="shared" si="7157"/>
        <v>OESTE</v>
      </c>
      <c r="Z2666" s="361" t="str">
        <f t="shared" si="7158"/>
        <v>SUDOESTE</v>
      </c>
      <c r="AA2666" s="358">
        <f t="shared" si="7162"/>
        <v>9.2562436468018511E-2</v>
      </c>
      <c r="AB2666" s="359">
        <f t="shared" si="7163"/>
        <v>5.3110394344522804</v>
      </c>
      <c r="AC2666" s="360"/>
    </row>
    <row r="2667" spans="1:29" ht="17.25" customHeight="1" x14ac:dyDescent="0.25">
      <c r="A2667" s="345" t="str">
        <f t="shared" si="7042"/>
        <v>MS 602 A</v>
      </c>
      <c r="B2667" s="661">
        <f t="shared" si="7028"/>
        <v>11</v>
      </c>
      <c r="C2667" s="661" t="str">
        <f t="shared" si="7160"/>
        <v>MS 602 A-11</v>
      </c>
      <c r="D2667" s="346"/>
      <c r="E2667" s="347"/>
      <c r="F2667" s="348"/>
      <c r="G2667" s="348"/>
      <c r="H2667" s="448">
        <f t="shared" si="7147"/>
        <v>0</v>
      </c>
      <c r="I2667" s="356">
        <f t="shared" si="7148"/>
        <v>719255102.83439696</v>
      </c>
      <c r="J2667" s="356">
        <f t="shared" si="7149"/>
        <v>0</v>
      </c>
      <c r="K2667" s="356">
        <f t="shared" si="7150"/>
        <v>-89790.7</v>
      </c>
      <c r="L2667" s="356" t="e">
        <f t="shared" si="7151"/>
        <v>#DIV/0!</v>
      </c>
      <c r="M2667" s="356" t="e">
        <f t="shared" si="7152"/>
        <v>#DIV/0!</v>
      </c>
      <c r="N2667" s="361" t="e">
        <f t="shared" si="7153"/>
        <v>#DIV/0!</v>
      </c>
      <c r="O2667" s="361" t="e">
        <f t="shared" si="7154"/>
        <v>#DIV/0!</v>
      </c>
      <c r="P2667" s="361" t="e">
        <f t="shared" si="7155"/>
        <v>#DIV/0!</v>
      </c>
      <c r="Q2667" s="361" t="e">
        <f t="shared" si="7161"/>
        <v>#DIV/0!</v>
      </c>
      <c r="R2667" s="625"/>
      <c r="S2667" s="625"/>
      <c r="T2667" s="625"/>
      <c r="U2667" s="625"/>
      <c r="V2667" s="356">
        <f t="shared" si="7172"/>
        <v>-716167272.93999994</v>
      </c>
      <c r="W2667" s="356">
        <f t="shared" si="7173"/>
        <v>-66576004.760000005</v>
      </c>
      <c r="X2667" s="361" t="str">
        <f t="shared" si="7156"/>
        <v>SUL</v>
      </c>
      <c r="Y2667" s="361" t="str">
        <f t="shared" si="7157"/>
        <v>OESTE</v>
      </c>
      <c r="Z2667" s="361" t="str">
        <f t="shared" si="7158"/>
        <v>SUDOESTE</v>
      </c>
      <c r="AA2667" s="358">
        <f t="shared" si="7162"/>
        <v>9.2562436468018511E-2</v>
      </c>
      <c r="AB2667" s="359">
        <f t="shared" si="7163"/>
        <v>5.3110394344522804</v>
      </c>
      <c r="AC2667" s="360"/>
    </row>
    <row r="2668" spans="1:29" ht="17.25" customHeight="1" x14ac:dyDescent="0.25">
      <c r="A2668" s="345" t="str">
        <f t="shared" si="7042"/>
        <v>MS 602 A</v>
      </c>
      <c r="B2668" s="661">
        <f t="shared" si="7028"/>
        <v>12</v>
      </c>
      <c r="C2668" s="661" t="str">
        <f t="shared" si="7160"/>
        <v>MS 602 A-12</v>
      </c>
      <c r="D2668" s="346"/>
      <c r="E2668" s="347"/>
      <c r="F2668" s="348"/>
      <c r="G2668" s="348"/>
      <c r="H2668" s="448">
        <f t="shared" si="7147"/>
        <v>0</v>
      </c>
      <c r="I2668" s="356">
        <f t="shared" si="7148"/>
        <v>719255102.83439696</v>
      </c>
      <c r="J2668" s="356">
        <f t="shared" si="7149"/>
        <v>0</v>
      </c>
      <c r="K2668" s="356">
        <f t="shared" si="7150"/>
        <v>-89790.7</v>
      </c>
      <c r="L2668" s="356" t="e">
        <f t="shared" si="7151"/>
        <v>#DIV/0!</v>
      </c>
      <c r="M2668" s="356" t="e">
        <f t="shared" si="7152"/>
        <v>#DIV/0!</v>
      </c>
      <c r="N2668" s="361" t="e">
        <f t="shared" si="7153"/>
        <v>#DIV/0!</v>
      </c>
      <c r="O2668" s="361" t="e">
        <f t="shared" si="7154"/>
        <v>#DIV/0!</v>
      </c>
      <c r="P2668" s="361" t="e">
        <f t="shared" si="7155"/>
        <v>#DIV/0!</v>
      </c>
      <c r="Q2668" s="361" t="e">
        <f t="shared" si="7161"/>
        <v>#DIV/0!</v>
      </c>
      <c r="R2668" s="625"/>
      <c r="S2668" s="625"/>
      <c r="T2668" s="625"/>
      <c r="U2668" s="625"/>
      <c r="V2668" s="356">
        <f t="shared" si="7172"/>
        <v>-716167272.93999994</v>
      </c>
      <c r="W2668" s="356">
        <f t="shared" si="7173"/>
        <v>-66576004.760000005</v>
      </c>
      <c r="X2668" s="361" t="str">
        <f t="shared" si="7156"/>
        <v>SUL</v>
      </c>
      <c r="Y2668" s="361" t="str">
        <f t="shared" si="7157"/>
        <v>OESTE</v>
      </c>
      <c r="Z2668" s="361" t="str">
        <f t="shared" si="7158"/>
        <v>SUDOESTE</v>
      </c>
      <c r="AA2668" s="358">
        <f t="shared" si="7162"/>
        <v>9.2562436468018511E-2</v>
      </c>
      <c r="AB2668" s="359">
        <f t="shared" si="7163"/>
        <v>5.3110394344522804</v>
      </c>
      <c r="AC2668" s="360"/>
    </row>
    <row r="2669" spans="1:29" ht="17.25" customHeight="1" x14ac:dyDescent="0.25">
      <c r="A2669" s="345" t="str">
        <f t="shared" si="7042"/>
        <v>MS 602 A</v>
      </c>
      <c r="B2669" s="661">
        <f t="shared" si="7028"/>
        <v>13</v>
      </c>
      <c r="C2669" s="661" t="str">
        <f t="shared" si="7160"/>
        <v>MS 602 A-13</v>
      </c>
      <c r="D2669" s="346"/>
      <c r="E2669" s="347"/>
      <c r="F2669" s="348"/>
      <c r="G2669" s="348"/>
      <c r="H2669" s="448">
        <f t="shared" si="7147"/>
        <v>0</v>
      </c>
      <c r="I2669" s="356">
        <f t="shared" si="7148"/>
        <v>719255102.83439696</v>
      </c>
      <c r="J2669" s="356">
        <f t="shared" si="7149"/>
        <v>0</v>
      </c>
      <c r="K2669" s="356">
        <f t="shared" si="7150"/>
        <v>-89790.7</v>
      </c>
      <c r="L2669" s="356" t="e">
        <f t="shared" si="7151"/>
        <v>#DIV/0!</v>
      </c>
      <c r="M2669" s="356" t="e">
        <f t="shared" si="7152"/>
        <v>#DIV/0!</v>
      </c>
      <c r="N2669" s="361" t="e">
        <f t="shared" si="7153"/>
        <v>#DIV/0!</v>
      </c>
      <c r="O2669" s="361" t="e">
        <f t="shared" si="7154"/>
        <v>#DIV/0!</v>
      </c>
      <c r="P2669" s="361" t="e">
        <f t="shared" si="7155"/>
        <v>#DIV/0!</v>
      </c>
      <c r="Q2669" s="361" t="e">
        <f t="shared" si="7161"/>
        <v>#DIV/0!</v>
      </c>
      <c r="R2669" s="625"/>
      <c r="S2669" s="625"/>
      <c r="T2669" s="625"/>
      <c r="U2669" s="625"/>
      <c r="V2669" s="356">
        <f t="shared" si="7172"/>
        <v>-716167272.93999994</v>
      </c>
      <c r="W2669" s="356">
        <f t="shared" si="7173"/>
        <v>-66576004.760000005</v>
      </c>
      <c r="X2669" s="361" t="str">
        <f t="shared" si="7156"/>
        <v>SUL</v>
      </c>
      <c r="Y2669" s="361" t="str">
        <f t="shared" si="7157"/>
        <v>OESTE</v>
      </c>
      <c r="Z2669" s="361" t="str">
        <f t="shared" si="7158"/>
        <v>SUDOESTE</v>
      </c>
      <c r="AA2669" s="358">
        <f t="shared" si="7162"/>
        <v>9.2562436468018511E-2</v>
      </c>
      <c r="AB2669" s="359">
        <f t="shared" si="7163"/>
        <v>5.3110394344522804</v>
      </c>
      <c r="AC2669" s="360"/>
    </row>
    <row r="2670" spans="1:29" ht="17.25" customHeight="1" x14ac:dyDescent="0.25">
      <c r="A2670" s="345" t="str">
        <f t="shared" si="7042"/>
        <v>MS 602 A</v>
      </c>
      <c r="B2670" s="661">
        <f t="shared" si="7028"/>
        <v>14</v>
      </c>
      <c r="C2670" s="661" t="str">
        <f t="shared" si="7160"/>
        <v>MS 602 A-14</v>
      </c>
      <c r="D2670" s="346"/>
      <c r="E2670" s="347"/>
      <c r="F2670" s="348"/>
      <c r="G2670" s="348"/>
      <c r="H2670" s="448">
        <f t="shared" si="7147"/>
        <v>0</v>
      </c>
      <c r="I2670" s="356">
        <f t="shared" si="7148"/>
        <v>719255102.83439696</v>
      </c>
      <c r="J2670" s="356">
        <f t="shared" si="7149"/>
        <v>0</v>
      </c>
      <c r="K2670" s="356">
        <f t="shared" si="7150"/>
        <v>-89790.7</v>
      </c>
      <c r="L2670" s="356" t="e">
        <f t="shared" si="7151"/>
        <v>#DIV/0!</v>
      </c>
      <c r="M2670" s="356" t="e">
        <f t="shared" si="7152"/>
        <v>#DIV/0!</v>
      </c>
      <c r="N2670" s="361" t="e">
        <f t="shared" si="7153"/>
        <v>#DIV/0!</v>
      </c>
      <c r="O2670" s="361" t="e">
        <f t="shared" si="7154"/>
        <v>#DIV/0!</v>
      </c>
      <c r="P2670" s="361" t="e">
        <f t="shared" si="7155"/>
        <v>#DIV/0!</v>
      </c>
      <c r="Q2670" s="361" t="e">
        <f t="shared" si="7161"/>
        <v>#DIV/0!</v>
      </c>
      <c r="R2670" s="625"/>
      <c r="S2670" s="625"/>
      <c r="T2670" s="625"/>
      <c r="U2670" s="625"/>
      <c r="V2670" s="356">
        <f t="shared" si="7172"/>
        <v>-716167272.93999994</v>
      </c>
      <c r="W2670" s="356">
        <f t="shared" si="7173"/>
        <v>-66576004.760000005</v>
      </c>
      <c r="X2670" s="361" t="str">
        <f t="shared" si="7156"/>
        <v>SUL</v>
      </c>
      <c r="Y2670" s="361" t="str">
        <f t="shared" si="7157"/>
        <v>OESTE</v>
      </c>
      <c r="Z2670" s="361" t="str">
        <f t="shared" si="7158"/>
        <v>SUDOESTE</v>
      </c>
      <c r="AA2670" s="358">
        <f t="shared" si="7162"/>
        <v>9.2562436468018511E-2</v>
      </c>
      <c r="AB2670" s="359">
        <f t="shared" si="7163"/>
        <v>5.3110394344522804</v>
      </c>
      <c r="AC2670" s="360"/>
    </row>
    <row r="2671" spans="1:29" ht="17.25" customHeight="1" x14ac:dyDescent="0.25">
      <c r="A2671" s="345" t="str">
        <f t="shared" si="7042"/>
        <v>MS 602 A</v>
      </c>
      <c r="B2671" s="661">
        <f t="shared" si="7028"/>
        <v>15</v>
      </c>
      <c r="C2671" s="661" t="str">
        <f t="shared" si="7160"/>
        <v>MS 602 A-15</v>
      </c>
      <c r="D2671" s="346"/>
      <c r="E2671" s="347"/>
      <c r="F2671" s="348"/>
      <c r="G2671" s="348"/>
      <c r="H2671" s="448">
        <f t="shared" si="7147"/>
        <v>0</v>
      </c>
      <c r="I2671" s="356">
        <f t="shared" si="7148"/>
        <v>719255102.83439696</v>
      </c>
      <c r="J2671" s="356">
        <f t="shared" si="7149"/>
        <v>0</v>
      </c>
      <c r="K2671" s="356">
        <f t="shared" si="7150"/>
        <v>-89790.7</v>
      </c>
      <c r="L2671" s="356" t="e">
        <f t="shared" si="7151"/>
        <v>#DIV/0!</v>
      </c>
      <c r="M2671" s="356" t="e">
        <f t="shared" si="7152"/>
        <v>#DIV/0!</v>
      </c>
      <c r="N2671" s="361" t="e">
        <f t="shared" si="7153"/>
        <v>#DIV/0!</v>
      </c>
      <c r="O2671" s="361" t="e">
        <f t="shared" si="7154"/>
        <v>#DIV/0!</v>
      </c>
      <c r="P2671" s="361" t="e">
        <f t="shared" si="7155"/>
        <v>#DIV/0!</v>
      </c>
      <c r="Q2671" s="361" t="e">
        <f t="shared" si="7161"/>
        <v>#DIV/0!</v>
      </c>
      <c r="R2671" s="625"/>
      <c r="S2671" s="625"/>
      <c r="T2671" s="625"/>
      <c r="U2671" s="625"/>
      <c r="V2671" s="356">
        <f t="shared" si="7172"/>
        <v>-716167272.93999994</v>
      </c>
      <c r="W2671" s="356">
        <f t="shared" si="7173"/>
        <v>-66576004.760000005</v>
      </c>
      <c r="X2671" s="361" t="str">
        <f t="shared" si="7156"/>
        <v>SUL</v>
      </c>
      <c r="Y2671" s="361" t="str">
        <f t="shared" si="7157"/>
        <v>OESTE</v>
      </c>
      <c r="Z2671" s="361" t="str">
        <f t="shared" si="7158"/>
        <v>SUDOESTE</v>
      </c>
      <c r="AA2671" s="358">
        <f t="shared" si="7162"/>
        <v>9.2562436468018511E-2</v>
      </c>
      <c r="AB2671" s="359">
        <f t="shared" si="7163"/>
        <v>5.3110394344522804</v>
      </c>
      <c r="AC2671" s="360"/>
    </row>
    <row r="2672" spans="1:29" ht="17.25" customHeight="1" x14ac:dyDescent="0.25">
      <c r="A2672" s="345" t="str">
        <f t="shared" si="7042"/>
        <v>MS 602 A</v>
      </c>
      <c r="B2672" s="661">
        <f t="shared" si="7028"/>
        <v>16</v>
      </c>
      <c r="C2672" s="661" t="str">
        <f t="shared" si="7160"/>
        <v>MS 602 A-16</v>
      </c>
      <c r="D2672" s="346"/>
      <c r="E2672" s="347"/>
      <c r="F2672" s="348"/>
      <c r="G2672" s="348"/>
      <c r="H2672" s="448">
        <f t="shared" si="7147"/>
        <v>0</v>
      </c>
      <c r="I2672" s="356">
        <f t="shared" si="7148"/>
        <v>719255102.83439696</v>
      </c>
      <c r="J2672" s="356">
        <f t="shared" si="7149"/>
        <v>0</v>
      </c>
      <c r="K2672" s="356">
        <f t="shared" si="7150"/>
        <v>-89790.7</v>
      </c>
      <c r="L2672" s="356" t="e">
        <f t="shared" si="7151"/>
        <v>#DIV/0!</v>
      </c>
      <c r="M2672" s="356" t="e">
        <f t="shared" si="7152"/>
        <v>#DIV/0!</v>
      </c>
      <c r="N2672" s="361" t="e">
        <f t="shared" si="7153"/>
        <v>#DIV/0!</v>
      </c>
      <c r="O2672" s="361" t="e">
        <f t="shared" si="7154"/>
        <v>#DIV/0!</v>
      </c>
      <c r="P2672" s="361" t="e">
        <f t="shared" si="7155"/>
        <v>#DIV/0!</v>
      </c>
      <c r="Q2672" s="361" t="e">
        <f t="shared" si="7161"/>
        <v>#DIV/0!</v>
      </c>
      <c r="R2672" s="625"/>
      <c r="S2672" s="625"/>
      <c r="T2672" s="625"/>
      <c r="U2672" s="625"/>
      <c r="V2672" s="356">
        <f t="shared" si="7172"/>
        <v>-716167272.93999994</v>
      </c>
      <c r="W2672" s="356">
        <f t="shared" si="7173"/>
        <v>-66576004.760000005</v>
      </c>
      <c r="X2672" s="361" t="str">
        <f t="shared" si="7156"/>
        <v>SUL</v>
      </c>
      <c r="Y2672" s="361" t="str">
        <f t="shared" si="7157"/>
        <v>OESTE</v>
      </c>
      <c r="Z2672" s="361" t="str">
        <f t="shared" si="7158"/>
        <v>SUDOESTE</v>
      </c>
      <c r="AA2672" s="358">
        <f t="shared" si="7162"/>
        <v>9.2562436468018511E-2</v>
      </c>
      <c r="AB2672" s="359">
        <f t="shared" si="7163"/>
        <v>5.3110394344522804</v>
      </c>
      <c r="AC2672" s="360"/>
    </row>
    <row r="2673" spans="1:29" ht="17.25" customHeight="1" x14ac:dyDescent="0.25">
      <c r="A2673" s="345" t="str">
        <f t="shared" si="7042"/>
        <v>MS 602 A</v>
      </c>
      <c r="B2673" s="661">
        <f t="shared" si="7028"/>
        <v>17</v>
      </c>
      <c r="C2673" s="661" t="str">
        <f t="shared" si="7160"/>
        <v>MS 602 A-17</v>
      </c>
      <c r="D2673" s="346"/>
      <c r="E2673" s="347"/>
      <c r="F2673" s="348"/>
      <c r="G2673" s="348"/>
      <c r="H2673" s="448">
        <f t="shared" si="7147"/>
        <v>0</v>
      </c>
      <c r="I2673" s="356">
        <f t="shared" si="7148"/>
        <v>719255102.83439696</v>
      </c>
      <c r="J2673" s="356">
        <f t="shared" si="7149"/>
        <v>0</v>
      </c>
      <c r="K2673" s="356">
        <f t="shared" si="7150"/>
        <v>-89790.7</v>
      </c>
      <c r="L2673" s="356" t="e">
        <f t="shared" si="7151"/>
        <v>#DIV/0!</v>
      </c>
      <c r="M2673" s="356" t="e">
        <f t="shared" si="7152"/>
        <v>#DIV/0!</v>
      </c>
      <c r="N2673" s="361" t="e">
        <f t="shared" si="7153"/>
        <v>#DIV/0!</v>
      </c>
      <c r="O2673" s="361" t="e">
        <f t="shared" si="7154"/>
        <v>#DIV/0!</v>
      </c>
      <c r="P2673" s="361" t="e">
        <f t="shared" si="7155"/>
        <v>#DIV/0!</v>
      </c>
      <c r="Q2673" s="361" t="e">
        <f t="shared" si="7161"/>
        <v>#DIV/0!</v>
      </c>
      <c r="R2673" s="625"/>
      <c r="S2673" s="625"/>
      <c r="T2673" s="625"/>
      <c r="U2673" s="625"/>
      <c r="V2673" s="356">
        <f t="shared" si="7172"/>
        <v>-716167272.93999994</v>
      </c>
      <c r="W2673" s="356">
        <f t="shared" si="7173"/>
        <v>-66576004.760000005</v>
      </c>
      <c r="X2673" s="361" t="str">
        <f t="shared" si="7156"/>
        <v>SUL</v>
      </c>
      <c r="Y2673" s="361" t="str">
        <f t="shared" si="7157"/>
        <v>OESTE</v>
      </c>
      <c r="Z2673" s="361" t="str">
        <f t="shared" si="7158"/>
        <v>SUDOESTE</v>
      </c>
      <c r="AA2673" s="358">
        <f t="shared" si="7162"/>
        <v>9.2562436468018511E-2</v>
      </c>
      <c r="AB2673" s="359">
        <f t="shared" si="7163"/>
        <v>5.3110394344522804</v>
      </c>
      <c r="AC2673" s="360"/>
    </row>
    <row r="2674" spans="1:29" ht="17.25" customHeight="1" x14ac:dyDescent="0.25">
      <c r="A2674" s="345" t="str">
        <f t="shared" si="7042"/>
        <v>MS 602 A</v>
      </c>
      <c r="B2674" s="661">
        <f t="shared" si="7028"/>
        <v>18</v>
      </c>
      <c r="C2674" s="661" t="str">
        <f t="shared" si="7160"/>
        <v>MS 602 A-18</v>
      </c>
      <c r="D2674" s="346"/>
      <c r="E2674" s="347"/>
      <c r="F2674" s="348"/>
      <c r="G2674" s="348"/>
      <c r="H2674" s="448">
        <f t="shared" si="7147"/>
        <v>0</v>
      </c>
      <c r="I2674" s="356">
        <f t="shared" si="7148"/>
        <v>719255102.83439696</v>
      </c>
      <c r="J2674" s="356">
        <f t="shared" si="7149"/>
        <v>0</v>
      </c>
      <c r="K2674" s="356">
        <f t="shared" si="7150"/>
        <v>-89790.7</v>
      </c>
      <c r="L2674" s="356" t="e">
        <f t="shared" si="7151"/>
        <v>#DIV/0!</v>
      </c>
      <c r="M2674" s="356" t="e">
        <f t="shared" si="7152"/>
        <v>#DIV/0!</v>
      </c>
      <c r="N2674" s="361" t="e">
        <f t="shared" si="7153"/>
        <v>#DIV/0!</v>
      </c>
      <c r="O2674" s="361" t="e">
        <f t="shared" si="7154"/>
        <v>#DIV/0!</v>
      </c>
      <c r="P2674" s="361" t="e">
        <f t="shared" si="7155"/>
        <v>#DIV/0!</v>
      </c>
      <c r="Q2674" s="361" t="e">
        <f t="shared" si="7161"/>
        <v>#DIV/0!</v>
      </c>
      <c r="R2674" s="625"/>
      <c r="S2674" s="625"/>
      <c r="T2674" s="625"/>
      <c r="U2674" s="625"/>
      <c r="V2674" s="356">
        <f t="shared" si="7172"/>
        <v>-716167272.93999994</v>
      </c>
      <c r="W2674" s="356">
        <f t="shared" si="7173"/>
        <v>-66576004.760000005</v>
      </c>
      <c r="X2674" s="361" t="str">
        <f t="shared" si="7156"/>
        <v>SUL</v>
      </c>
      <c r="Y2674" s="361" t="str">
        <f t="shared" si="7157"/>
        <v>OESTE</v>
      </c>
      <c r="Z2674" s="361" t="str">
        <f t="shared" si="7158"/>
        <v>SUDOESTE</v>
      </c>
      <c r="AA2674" s="358">
        <f t="shared" si="7162"/>
        <v>9.2562436468018511E-2</v>
      </c>
      <c r="AB2674" s="359">
        <f t="shared" si="7163"/>
        <v>5.3110394344522804</v>
      </c>
      <c r="AC2674" s="360"/>
    </row>
    <row r="2675" spans="1:29" ht="17.25" customHeight="1" x14ac:dyDescent="0.25">
      <c r="A2675" s="345" t="str">
        <f t="shared" si="7042"/>
        <v>MS 602 A</v>
      </c>
      <c r="B2675" s="661">
        <f t="shared" si="7028"/>
        <v>19</v>
      </c>
      <c r="C2675" s="661" t="str">
        <f t="shared" si="7160"/>
        <v>MS 602 A-19</v>
      </c>
      <c r="D2675" s="346"/>
      <c r="E2675" s="347"/>
      <c r="F2675" s="348"/>
      <c r="G2675" s="348"/>
      <c r="H2675" s="448">
        <f t="shared" si="7147"/>
        <v>0</v>
      </c>
      <c r="I2675" s="356">
        <f t="shared" si="7148"/>
        <v>719255102.83439696</v>
      </c>
      <c r="J2675" s="356">
        <f t="shared" si="7149"/>
        <v>0</v>
      </c>
      <c r="K2675" s="356">
        <f t="shared" si="7150"/>
        <v>-89790.7</v>
      </c>
      <c r="L2675" s="356" t="e">
        <f t="shared" si="7151"/>
        <v>#DIV/0!</v>
      </c>
      <c r="M2675" s="356" t="e">
        <f t="shared" si="7152"/>
        <v>#DIV/0!</v>
      </c>
      <c r="N2675" s="361" t="e">
        <f t="shared" si="7153"/>
        <v>#DIV/0!</v>
      </c>
      <c r="O2675" s="361" t="e">
        <f t="shared" si="7154"/>
        <v>#DIV/0!</v>
      </c>
      <c r="P2675" s="361" t="e">
        <f t="shared" si="7155"/>
        <v>#DIV/0!</v>
      </c>
      <c r="Q2675" s="361" t="e">
        <f t="shared" si="7161"/>
        <v>#DIV/0!</v>
      </c>
      <c r="R2675" s="625"/>
      <c r="S2675" s="625"/>
      <c r="T2675" s="625"/>
      <c r="U2675" s="625"/>
      <c r="V2675" s="356">
        <f t="shared" si="7172"/>
        <v>-716167272.93999994</v>
      </c>
      <c r="W2675" s="356">
        <f t="shared" si="7173"/>
        <v>-66576004.760000005</v>
      </c>
      <c r="X2675" s="361" t="str">
        <f t="shared" si="7156"/>
        <v>SUL</v>
      </c>
      <c r="Y2675" s="361" t="str">
        <f t="shared" si="7157"/>
        <v>OESTE</v>
      </c>
      <c r="Z2675" s="361" t="str">
        <f t="shared" si="7158"/>
        <v>SUDOESTE</v>
      </c>
      <c r="AA2675" s="358">
        <f t="shared" si="7162"/>
        <v>9.2562436468018511E-2</v>
      </c>
      <c r="AB2675" s="359">
        <f t="shared" si="7163"/>
        <v>5.3110394344522804</v>
      </c>
      <c r="AC2675" s="360"/>
    </row>
    <row r="2676" spans="1:29" ht="17.25" customHeight="1" x14ac:dyDescent="0.25">
      <c r="A2676" s="345" t="str">
        <f t="shared" si="7042"/>
        <v>MS 602 A</v>
      </c>
      <c r="B2676" s="661">
        <f t="shared" si="7028"/>
        <v>20</v>
      </c>
      <c r="C2676" s="661" t="str">
        <f t="shared" si="7160"/>
        <v>MS 602 A-20</v>
      </c>
      <c r="D2676" s="346"/>
      <c r="E2676" s="347"/>
      <c r="F2676" s="348"/>
      <c r="G2676" s="348"/>
      <c r="H2676" s="448">
        <f t="shared" si="7147"/>
        <v>0</v>
      </c>
      <c r="I2676" s="356">
        <f t="shared" si="7148"/>
        <v>719255102.83439696</v>
      </c>
      <c r="J2676" s="356">
        <f t="shared" si="7149"/>
        <v>0</v>
      </c>
      <c r="K2676" s="356">
        <f t="shared" si="7150"/>
        <v>-89790.7</v>
      </c>
      <c r="L2676" s="356" t="e">
        <f t="shared" si="7151"/>
        <v>#DIV/0!</v>
      </c>
      <c r="M2676" s="356" t="e">
        <f t="shared" si="7152"/>
        <v>#DIV/0!</v>
      </c>
      <c r="N2676" s="361" t="e">
        <f t="shared" si="7153"/>
        <v>#DIV/0!</v>
      </c>
      <c r="O2676" s="361" t="e">
        <f t="shared" si="7154"/>
        <v>#DIV/0!</v>
      </c>
      <c r="P2676" s="361" t="e">
        <f t="shared" si="7155"/>
        <v>#DIV/0!</v>
      </c>
      <c r="Q2676" s="361" t="e">
        <f t="shared" si="7161"/>
        <v>#DIV/0!</v>
      </c>
      <c r="R2676" s="625"/>
      <c r="S2676" s="625"/>
      <c r="T2676" s="625"/>
      <c r="U2676" s="625"/>
      <c r="V2676" s="356">
        <f t="shared" si="7172"/>
        <v>-716167272.93999994</v>
      </c>
      <c r="W2676" s="356">
        <f t="shared" si="7173"/>
        <v>-66576004.760000005</v>
      </c>
      <c r="X2676" s="361" t="str">
        <f t="shared" si="7156"/>
        <v>SUL</v>
      </c>
      <c r="Y2676" s="361" t="str">
        <f t="shared" si="7157"/>
        <v>OESTE</v>
      </c>
      <c r="Z2676" s="361" t="str">
        <f t="shared" si="7158"/>
        <v>SUDOESTE</v>
      </c>
      <c r="AA2676" s="358">
        <f t="shared" si="7162"/>
        <v>9.2562436468018511E-2</v>
      </c>
      <c r="AB2676" s="359">
        <f t="shared" si="7163"/>
        <v>5.3110394344522804</v>
      </c>
      <c r="AC2676" s="360"/>
    </row>
    <row r="2677" spans="1:29" ht="17.25" customHeight="1" x14ac:dyDescent="0.25">
      <c r="A2677" s="345" t="str">
        <f t="shared" si="7042"/>
        <v>MS 602 A</v>
      </c>
      <c r="B2677" s="661">
        <f t="shared" si="7028"/>
        <v>21</v>
      </c>
      <c r="C2677" s="661" t="str">
        <f t="shared" si="7160"/>
        <v>MS 602 A-21</v>
      </c>
      <c r="D2677" s="346"/>
      <c r="E2677" s="347"/>
      <c r="F2677" s="348"/>
      <c r="G2677" s="348"/>
      <c r="H2677" s="448">
        <f t="shared" si="7147"/>
        <v>0</v>
      </c>
      <c r="I2677" s="356">
        <f t="shared" si="7148"/>
        <v>719255102.83439696</v>
      </c>
      <c r="J2677" s="356">
        <f t="shared" si="7149"/>
        <v>0</v>
      </c>
      <c r="K2677" s="356">
        <f t="shared" si="7150"/>
        <v>-89790.7</v>
      </c>
      <c r="L2677" s="356" t="e">
        <f t="shared" si="7151"/>
        <v>#DIV/0!</v>
      </c>
      <c r="M2677" s="356" t="e">
        <f t="shared" si="7152"/>
        <v>#DIV/0!</v>
      </c>
      <c r="N2677" s="361" t="e">
        <f t="shared" si="7153"/>
        <v>#DIV/0!</v>
      </c>
      <c r="O2677" s="361" t="e">
        <f t="shared" si="7154"/>
        <v>#DIV/0!</v>
      </c>
      <c r="P2677" s="361" t="e">
        <f t="shared" si="7155"/>
        <v>#DIV/0!</v>
      </c>
      <c r="Q2677" s="361" t="e">
        <f t="shared" si="7161"/>
        <v>#DIV/0!</v>
      </c>
      <c r="R2677" s="625"/>
      <c r="S2677" s="625"/>
      <c r="T2677" s="625"/>
      <c r="U2677" s="625"/>
      <c r="V2677" s="356">
        <f t="shared" si="7172"/>
        <v>-716167272.93999994</v>
      </c>
      <c r="W2677" s="356">
        <f t="shared" si="7173"/>
        <v>-66576004.760000005</v>
      </c>
      <c r="X2677" s="361" t="str">
        <f t="shared" si="7156"/>
        <v>SUL</v>
      </c>
      <c r="Y2677" s="361" t="str">
        <f t="shared" si="7157"/>
        <v>OESTE</v>
      </c>
      <c r="Z2677" s="361" t="str">
        <f t="shared" si="7158"/>
        <v>SUDOESTE</v>
      </c>
      <c r="AA2677" s="358">
        <f t="shared" si="7162"/>
        <v>9.2562436468018511E-2</v>
      </c>
      <c r="AB2677" s="359">
        <f t="shared" si="7163"/>
        <v>5.3110394344522804</v>
      </c>
      <c r="AC2677" s="360"/>
    </row>
    <row r="2678" spans="1:29" ht="17.25" customHeight="1" x14ac:dyDescent="0.25">
      <c r="A2678" s="345" t="str">
        <f t="shared" si="7042"/>
        <v>MS 602 A</v>
      </c>
      <c r="B2678" s="661">
        <f t="shared" si="7028"/>
        <v>22</v>
      </c>
      <c r="C2678" s="661" t="str">
        <f t="shared" si="7160"/>
        <v>MS 602 A-22</v>
      </c>
      <c r="D2678" s="346"/>
      <c r="E2678" s="347"/>
      <c r="F2678" s="348"/>
      <c r="G2678" s="348"/>
      <c r="H2678" s="448">
        <f t="shared" si="7147"/>
        <v>0</v>
      </c>
      <c r="I2678" s="356">
        <f t="shared" si="7148"/>
        <v>719255102.83439696</v>
      </c>
      <c r="J2678" s="356">
        <f t="shared" si="7149"/>
        <v>0</v>
      </c>
      <c r="K2678" s="356">
        <f t="shared" si="7150"/>
        <v>-89790.7</v>
      </c>
      <c r="L2678" s="356" t="e">
        <f t="shared" si="7151"/>
        <v>#DIV/0!</v>
      </c>
      <c r="M2678" s="356" t="e">
        <f t="shared" si="7152"/>
        <v>#DIV/0!</v>
      </c>
      <c r="N2678" s="361" t="e">
        <f t="shared" si="7153"/>
        <v>#DIV/0!</v>
      </c>
      <c r="O2678" s="361" t="e">
        <f t="shared" si="7154"/>
        <v>#DIV/0!</v>
      </c>
      <c r="P2678" s="361" t="e">
        <f t="shared" si="7155"/>
        <v>#DIV/0!</v>
      </c>
      <c r="Q2678" s="361" t="e">
        <f t="shared" si="7161"/>
        <v>#DIV/0!</v>
      </c>
      <c r="R2678" s="625"/>
      <c r="S2678" s="625"/>
      <c r="T2678" s="625"/>
      <c r="U2678" s="625"/>
      <c r="V2678" s="356">
        <f t="shared" si="7172"/>
        <v>-716167272.93999994</v>
      </c>
      <c r="W2678" s="356">
        <f t="shared" si="7173"/>
        <v>-66576004.760000005</v>
      </c>
      <c r="X2678" s="361" t="str">
        <f t="shared" si="7156"/>
        <v>SUL</v>
      </c>
      <c r="Y2678" s="361" t="str">
        <f t="shared" si="7157"/>
        <v>OESTE</v>
      </c>
      <c r="Z2678" s="361" t="str">
        <f t="shared" si="7158"/>
        <v>SUDOESTE</v>
      </c>
      <c r="AA2678" s="358">
        <f t="shared" si="7162"/>
        <v>9.2562436468018511E-2</v>
      </c>
      <c r="AB2678" s="359">
        <f t="shared" si="7163"/>
        <v>5.3110394344522804</v>
      </c>
      <c r="AC2678" s="360"/>
    </row>
    <row r="2679" spans="1:29" ht="17.25" customHeight="1" x14ac:dyDescent="0.25">
      <c r="A2679" s="345" t="str">
        <f t="shared" si="7042"/>
        <v>MS 602 A</v>
      </c>
      <c r="B2679" s="661">
        <f t="shared" si="7028"/>
        <v>23</v>
      </c>
      <c r="C2679" s="661" t="str">
        <f t="shared" si="7160"/>
        <v>MS 602 A-23</v>
      </c>
      <c r="D2679" s="346"/>
      <c r="E2679" s="347"/>
      <c r="F2679" s="348"/>
      <c r="G2679" s="348"/>
      <c r="H2679" s="448">
        <f t="shared" si="7147"/>
        <v>0</v>
      </c>
      <c r="I2679" s="356">
        <f t="shared" si="7148"/>
        <v>719255102.83439696</v>
      </c>
      <c r="J2679" s="356">
        <f t="shared" si="7149"/>
        <v>0</v>
      </c>
      <c r="K2679" s="356">
        <f t="shared" si="7150"/>
        <v>-89790.7</v>
      </c>
      <c r="L2679" s="356" t="e">
        <f t="shared" si="7151"/>
        <v>#DIV/0!</v>
      </c>
      <c r="M2679" s="356" t="e">
        <f t="shared" si="7152"/>
        <v>#DIV/0!</v>
      </c>
      <c r="N2679" s="361" t="e">
        <f t="shared" si="7153"/>
        <v>#DIV/0!</v>
      </c>
      <c r="O2679" s="361" t="e">
        <f t="shared" si="7154"/>
        <v>#DIV/0!</v>
      </c>
      <c r="P2679" s="361" t="e">
        <f t="shared" si="7155"/>
        <v>#DIV/0!</v>
      </c>
      <c r="Q2679" s="361" t="e">
        <f t="shared" si="7161"/>
        <v>#DIV/0!</v>
      </c>
      <c r="R2679" s="625"/>
      <c r="S2679" s="625"/>
      <c r="T2679" s="625"/>
      <c r="U2679" s="625"/>
      <c r="V2679" s="356">
        <f t="shared" si="7172"/>
        <v>-716167272.93999994</v>
      </c>
      <c r="W2679" s="356">
        <f t="shared" si="7173"/>
        <v>-66576004.760000005</v>
      </c>
      <c r="X2679" s="361" t="str">
        <f t="shared" si="7156"/>
        <v>SUL</v>
      </c>
      <c r="Y2679" s="361" t="str">
        <f t="shared" si="7157"/>
        <v>OESTE</v>
      </c>
      <c r="Z2679" s="361" t="str">
        <f t="shared" si="7158"/>
        <v>SUDOESTE</v>
      </c>
      <c r="AA2679" s="358">
        <f t="shared" si="7162"/>
        <v>9.2562436468018511E-2</v>
      </c>
      <c r="AB2679" s="359">
        <f t="shared" si="7163"/>
        <v>5.3110394344522804</v>
      </c>
      <c r="AC2679" s="360"/>
    </row>
    <row r="2680" spans="1:29" ht="17.25" customHeight="1" x14ac:dyDescent="0.25">
      <c r="A2680" s="345" t="str">
        <f t="shared" si="7042"/>
        <v>MS 602 A</v>
      </c>
      <c r="B2680" s="661">
        <f t="shared" si="7028"/>
        <v>24</v>
      </c>
      <c r="C2680" s="661" t="str">
        <f t="shared" si="7160"/>
        <v>MS 602 A-24</v>
      </c>
      <c r="D2680" s="346"/>
      <c r="E2680" s="347"/>
      <c r="F2680" s="348"/>
      <c r="G2680" s="348"/>
      <c r="H2680" s="448">
        <f t="shared" si="7147"/>
        <v>0</v>
      </c>
      <c r="I2680" s="356">
        <f t="shared" si="7148"/>
        <v>719255102.83439696</v>
      </c>
      <c r="J2680" s="356">
        <f t="shared" si="7149"/>
        <v>0</v>
      </c>
      <c r="K2680" s="356">
        <f t="shared" si="7150"/>
        <v>-89790.7</v>
      </c>
      <c r="L2680" s="356" t="e">
        <f t="shared" si="7151"/>
        <v>#DIV/0!</v>
      </c>
      <c r="M2680" s="356" t="e">
        <f t="shared" si="7152"/>
        <v>#DIV/0!</v>
      </c>
      <c r="N2680" s="361" t="e">
        <f t="shared" si="7153"/>
        <v>#DIV/0!</v>
      </c>
      <c r="O2680" s="361" t="e">
        <f t="shared" si="7154"/>
        <v>#DIV/0!</v>
      </c>
      <c r="P2680" s="361" t="e">
        <f t="shared" si="7155"/>
        <v>#DIV/0!</v>
      </c>
      <c r="Q2680" s="361" t="e">
        <f t="shared" si="7161"/>
        <v>#DIV/0!</v>
      </c>
      <c r="R2680" s="625"/>
      <c r="S2680" s="625"/>
      <c r="T2680" s="625"/>
      <c r="U2680" s="625"/>
      <c r="V2680" s="356">
        <f t="shared" si="7172"/>
        <v>-716167272.93999994</v>
      </c>
      <c r="W2680" s="356">
        <f t="shared" si="7173"/>
        <v>-66576004.760000005</v>
      </c>
      <c r="X2680" s="361" t="str">
        <f t="shared" si="7156"/>
        <v>SUL</v>
      </c>
      <c r="Y2680" s="361" t="str">
        <f t="shared" si="7157"/>
        <v>OESTE</v>
      </c>
      <c r="Z2680" s="361" t="str">
        <f t="shared" si="7158"/>
        <v>SUDOESTE</v>
      </c>
      <c r="AA2680" s="358">
        <f t="shared" si="7162"/>
        <v>9.2562436468018511E-2</v>
      </c>
      <c r="AB2680" s="359">
        <f t="shared" si="7163"/>
        <v>5.3110394344522804</v>
      </c>
      <c r="AC2680" s="360"/>
    </row>
    <row r="2681" spans="1:29" ht="17.25" customHeight="1" x14ac:dyDescent="0.25">
      <c r="A2681" s="345" t="str">
        <f t="shared" si="7042"/>
        <v>MS 602 A</v>
      </c>
      <c r="B2681" s="661">
        <f t="shared" si="7028"/>
        <v>25</v>
      </c>
      <c r="C2681" s="661" t="str">
        <f t="shared" si="7160"/>
        <v>MS 602 A-25</v>
      </c>
      <c r="D2681" s="346"/>
      <c r="E2681" s="347"/>
      <c r="F2681" s="348"/>
      <c r="G2681" s="348"/>
      <c r="H2681" s="448">
        <f t="shared" si="7147"/>
        <v>0</v>
      </c>
      <c r="I2681" s="356">
        <f t="shared" si="7148"/>
        <v>719255102.83439696</v>
      </c>
      <c r="J2681" s="356">
        <f t="shared" si="7149"/>
        <v>0</v>
      </c>
      <c r="K2681" s="356">
        <f t="shared" si="7150"/>
        <v>-89790.7</v>
      </c>
      <c r="L2681" s="356" t="e">
        <f t="shared" si="7151"/>
        <v>#DIV/0!</v>
      </c>
      <c r="M2681" s="356" t="e">
        <f t="shared" si="7152"/>
        <v>#DIV/0!</v>
      </c>
      <c r="N2681" s="361" t="e">
        <f t="shared" si="7153"/>
        <v>#DIV/0!</v>
      </c>
      <c r="O2681" s="361" t="e">
        <f t="shared" si="7154"/>
        <v>#DIV/0!</v>
      </c>
      <c r="P2681" s="361" t="e">
        <f t="shared" si="7155"/>
        <v>#DIV/0!</v>
      </c>
      <c r="Q2681" s="361" t="e">
        <f t="shared" si="7161"/>
        <v>#DIV/0!</v>
      </c>
      <c r="R2681" s="625"/>
      <c r="S2681" s="625"/>
      <c r="T2681" s="625"/>
      <c r="U2681" s="625"/>
      <c r="V2681" s="356">
        <f t="shared" si="7172"/>
        <v>-716167272.93999994</v>
      </c>
      <c r="W2681" s="356">
        <f t="shared" si="7173"/>
        <v>-66576004.760000005</v>
      </c>
      <c r="X2681" s="361" t="str">
        <f t="shared" si="7156"/>
        <v>SUL</v>
      </c>
      <c r="Y2681" s="361" t="str">
        <f t="shared" si="7157"/>
        <v>OESTE</v>
      </c>
      <c r="Z2681" s="361" t="str">
        <f t="shared" si="7158"/>
        <v>SUDOESTE</v>
      </c>
      <c r="AA2681" s="358">
        <f t="shared" si="7162"/>
        <v>9.2562436468018511E-2</v>
      </c>
      <c r="AB2681" s="359">
        <f t="shared" si="7163"/>
        <v>5.3110394344522804</v>
      </c>
      <c r="AC2681" s="360"/>
    </row>
    <row r="2682" spans="1:29" ht="17.25" customHeight="1" x14ac:dyDescent="0.25">
      <c r="A2682" s="345" t="str">
        <f t="shared" si="7042"/>
        <v>MS 602 A</v>
      </c>
      <c r="B2682" s="661">
        <f t="shared" si="7028"/>
        <v>26</v>
      </c>
      <c r="C2682" s="661" t="str">
        <f t="shared" si="7160"/>
        <v>MS 602 A-26</v>
      </c>
      <c r="D2682" s="346"/>
      <c r="E2682" s="347"/>
      <c r="F2682" s="348"/>
      <c r="G2682" s="348"/>
      <c r="H2682" s="448">
        <f t="shared" si="7147"/>
        <v>0</v>
      </c>
      <c r="I2682" s="356">
        <f t="shared" si="7148"/>
        <v>719255102.83439696</v>
      </c>
      <c r="J2682" s="356">
        <f t="shared" si="7149"/>
        <v>0</v>
      </c>
      <c r="K2682" s="356">
        <f t="shared" si="7150"/>
        <v>-89790.7</v>
      </c>
      <c r="L2682" s="356" t="e">
        <f t="shared" si="7151"/>
        <v>#DIV/0!</v>
      </c>
      <c r="M2682" s="356" t="e">
        <f t="shared" si="7152"/>
        <v>#DIV/0!</v>
      </c>
      <c r="N2682" s="361" t="e">
        <f t="shared" si="7153"/>
        <v>#DIV/0!</v>
      </c>
      <c r="O2682" s="361" t="e">
        <f t="shared" si="7154"/>
        <v>#DIV/0!</v>
      </c>
      <c r="P2682" s="361" t="e">
        <f t="shared" si="7155"/>
        <v>#DIV/0!</v>
      </c>
      <c r="Q2682" s="361" t="e">
        <f t="shared" si="7161"/>
        <v>#DIV/0!</v>
      </c>
      <c r="R2682" s="625"/>
      <c r="S2682" s="625"/>
      <c r="T2682" s="625"/>
      <c r="U2682" s="625"/>
      <c r="V2682" s="356">
        <f t="shared" si="7172"/>
        <v>-716167272.93999994</v>
      </c>
      <c r="W2682" s="356">
        <f t="shared" si="7173"/>
        <v>-66576004.760000005</v>
      </c>
      <c r="X2682" s="361" t="str">
        <f t="shared" si="7156"/>
        <v>SUL</v>
      </c>
      <c r="Y2682" s="361" t="str">
        <f t="shared" si="7157"/>
        <v>OESTE</v>
      </c>
      <c r="Z2682" s="361" t="str">
        <f t="shared" si="7158"/>
        <v>SUDOESTE</v>
      </c>
      <c r="AA2682" s="358">
        <f t="shared" si="7162"/>
        <v>9.2562436468018511E-2</v>
      </c>
      <c r="AB2682" s="359">
        <f t="shared" si="7163"/>
        <v>5.3110394344522804</v>
      </c>
      <c r="AC2682" s="360"/>
    </row>
    <row r="2683" spans="1:29" ht="17.25" customHeight="1" x14ac:dyDescent="0.25">
      <c r="A2683" s="345" t="str">
        <f t="shared" si="7042"/>
        <v>MS 602 A</v>
      </c>
      <c r="B2683" s="661">
        <f t="shared" si="7028"/>
        <v>27</v>
      </c>
      <c r="C2683" s="661" t="str">
        <f t="shared" si="7160"/>
        <v>MS 602 A-27</v>
      </c>
      <c r="D2683" s="346"/>
      <c r="E2683" s="347"/>
      <c r="F2683" s="348"/>
      <c r="G2683" s="348"/>
      <c r="H2683" s="448">
        <f t="shared" si="7147"/>
        <v>0</v>
      </c>
      <c r="I2683" s="356">
        <f t="shared" si="7148"/>
        <v>719255102.83439696</v>
      </c>
      <c r="J2683" s="356">
        <f t="shared" si="7149"/>
        <v>0</v>
      </c>
      <c r="K2683" s="356">
        <f t="shared" si="7150"/>
        <v>-89790.7</v>
      </c>
      <c r="L2683" s="356" t="e">
        <f t="shared" si="7151"/>
        <v>#DIV/0!</v>
      </c>
      <c r="M2683" s="356" t="e">
        <f t="shared" si="7152"/>
        <v>#DIV/0!</v>
      </c>
      <c r="N2683" s="361" t="e">
        <f t="shared" si="7153"/>
        <v>#DIV/0!</v>
      </c>
      <c r="O2683" s="361" t="e">
        <f t="shared" si="7154"/>
        <v>#DIV/0!</v>
      </c>
      <c r="P2683" s="361" t="e">
        <f t="shared" si="7155"/>
        <v>#DIV/0!</v>
      </c>
      <c r="Q2683" s="361" t="e">
        <f t="shared" si="7161"/>
        <v>#DIV/0!</v>
      </c>
      <c r="R2683" s="625"/>
      <c r="S2683" s="625"/>
      <c r="T2683" s="625"/>
      <c r="U2683" s="625"/>
      <c r="V2683" s="356">
        <f t="shared" si="7172"/>
        <v>-716167272.93999994</v>
      </c>
      <c r="W2683" s="356">
        <f t="shared" si="7173"/>
        <v>-66576004.760000005</v>
      </c>
      <c r="X2683" s="361" t="str">
        <f t="shared" si="7156"/>
        <v>SUL</v>
      </c>
      <c r="Y2683" s="361" t="str">
        <f t="shared" si="7157"/>
        <v>OESTE</v>
      </c>
      <c r="Z2683" s="361" t="str">
        <f t="shared" si="7158"/>
        <v>SUDOESTE</v>
      </c>
      <c r="AA2683" s="358">
        <f t="shared" si="7162"/>
        <v>9.2562436468018511E-2</v>
      </c>
      <c r="AB2683" s="359">
        <f t="shared" si="7163"/>
        <v>5.3110394344522804</v>
      </c>
      <c r="AC2683" s="360"/>
    </row>
    <row r="2684" spans="1:29" ht="17.25" customHeight="1" x14ac:dyDescent="0.25">
      <c r="A2684" s="345" t="str">
        <f t="shared" si="7042"/>
        <v>MS 602 A</v>
      </c>
      <c r="B2684" s="661">
        <f t="shared" si="7028"/>
        <v>28</v>
      </c>
      <c r="C2684" s="661" t="str">
        <f t="shared" si="7160"/>
        <v>MS 602 A-28</v>
      </c>
      <c r="D2684" s="346"/>
      <c r="E2684" s="347"/>
      <c r="F2684" s="348"/>
      <c r="G2684" s="348"/>
      <c r="H2684" s="448">
        <f t="shared" si="7147"/>
        <v>0</v>
      </c>
      <c r="I2684" s="356">
        <f t="shared" si="7148"/>
        <v>719255102.83439696</v>
      </c>
      <c r="J2684" s="356">
        <f t="shared" si="7149"/>
        <v>0</v>
      </c>
      <c r="K2684" s="356">
        <f t="shared" si="7150"/>
        <v>-89790.7</v>
      </c>
      <c r="L2684" s="356" t="e">
        <f t="shared" si="7151"/>
        <v>#DIV/0!</v>
      </c>
      <c r="M2684" s="356" t="e">
        <f t="shared" si="7152"/>
        <v>#DIV/0!</v>
      </c>
      <c r="N2684" s="361" t="e">
        <f t="shared" si="7153"/>
        <v>#DIV/0!</v>
      </c>
      <c r="O2684" s="361" t="e">
        <f t="shared" si="7154"/>
        <v>#DIV/0!</v>
      </c>
      <c r="P2684" s="361" t="e">
        <f t="shared" si="7155"/>
        <v>#DIV/0!</v>
      </c>
      <c r="Q2684" s="361" t="e">
        <f t="shared" si="7161"/>
        <v>#DIV/0!</v>
      </c>
      <c r="R2684" s="625"/>
      <c r="S2684" s="625"/>
      <c r="T2684" s="625"/>
      <c r="U2684" s="625"/>
      <c r="V2684" s="356">
        <f>(E2684-$E$2657)*100</f>
        <v>-716167272.93999994</v>
      </c>
      <c r="W2684" s="356">
        <f>(F2684-$F$2657)*100</f>
        <v>-66576004.760000005</v>
      </c>
      <c r="X2684" s="361" t="str">
        <f t="shared" si="7156"/>
        <v>SUL</v>
      </c>
      <c r="Y2684" s="361" t="str">
        <f t="shared" si="7157"/>
        <v>OESTE</v>
      </c>
      <c r="Z2684" s="361" t="str">
        <f t="shared" si="7158"/>
        <v>SUDOESTE</v>
      </c>
      <c r="AA2684" s="358">
        <f t="shared" si="7162"/>
        <v>9.2562436468018511E-2</v>
      </c>
      <c r="AB2684" s="359">
        <f t="shared" si="7163"/>
        <v>5.3110394344522804</v>
      </c>
      <c r="AC2684" s="360"/>
    </row>
    <row r="2685" spans="1:29" ht="17.25" customHeight="1" x14ac:dyDescent="0.25">
      <c r="A2685" s="345" t="str">
        <f t="shared" si="7042"/>
        <v>MS 602 A</v>
      </c>
      <c r="B2685" s="661">
        <f t="shared" si="7028"/>
        <v>29</v>
      </c>
      <c r="C2685" s="661" t="str">
        <f t="shared" si="7160"/>
        <v>MS 602 A-29</v>
      </c>
      <c r="D2685" s="346"/>
      <c r="E2685" s="347"/>
      <c r="F2685" s="348"/>
      <c r="G2685" s="348"/>
      <c r="H2685" s="405"/>
      <c r="I2685" s="405"/>
      <c r="J2685" s="405"/>
      <c r="K2685" s="405"/>
      <c r="L2685" s="405"/>
      <c r="M2685" s="405"/>
      <c r="N2685" s="406"/>
      <c r="O2685" s="406"/>
      <c r="P2685" s="406"/>
      <c r="Q2685" s="406"/>
      <c r="R2685" s="639"/>
      <c r="S2685" s="639"/>
      <c r="T2685" s="625"/>
      <c r="U2685" s="625"/>
      <c r="V2685" s="356"/>
      <c r="W2685" s="356"/>
      <c r="X2685" s="361"/>
      <c r="Y2685" s="361"/>
      <c r="Z2685" s="361"/>
      <c r="AA2685" s="407"/>
      <c r="AB2685" s="407"/>
      <c r="AC2685" s="360"/>
    </row>
    <row r="2686" spans="1:29" ht="15" customHeight="1" x14ac:dyDescent="0.2">
      <c r="A2686" s="450"/>
      <c r="B2686" s="661" t="e">
        <f>IF(#REF!=A2686,#REF!+1,1)</f>
        <v>#REF!</v>
      </c>
      <c r="C2686" s="661" t="e">
        <f t="shared" ref="C2686:C2704" si="7174">A2686&amp;"-"&amp;B2686</f>
        <v>#REF!</v>
      </c>
      <c r="D2686" s="380"/>
      <c r="E2686" s="381"/>
      <c r="F2686" s="382"/>
      <c r="G2686" s="382"/>
      <c r="H2686" s="420"/>
      <c r="I2686" s="420"/>
      <c r="J2686" s="420"/>
      <c r="K2686" s="420"/>
      <c r="L2686" s="420"/>
      <c r="M2686" s="420"/>
      <c r="N2686" s="353"/>
      <c r="O2686" s="353"/>
      <c r="P2686" s="353"/>
      <c r="Q2686" s="353"/>
      <c r="R2686" s="450"/>
      <c r="S2686" s="450"/>
      <c r="T2686" s="354"/>
      <c r="U2686" s="354"/>
      <c r="V2686" s="383"/>
      <c r="W2686" s="383"/>
      <c r="X2686" s="384"/>
      <c r="Y2686" s="384"/>
      <c r="Z2686" s="384"/>
      <c r="AA2686" s="353"/>
      <c r="AB2686" s="353"/>
      <c r="AC2686" s="386"/>
    </row>
    <row r="2687" spans="1:29" ht="17.25" customHeight="1" x14ac:dyDescent="0.2">
      <c r="A2687" s="345" t="s">
        <v>129</v>
      </c>
      <c r="B2687" s="661">
        <f>IF(A2686=A2687,B2686+1,1)</f>
        <v>1</v>
      </c>
      <c r="C2687" s="661" t="str">
        <f t="shared" si="7174"/>
        <v>MS 701-1</v>
      </c>
      <c r="D2687" s="346">
        <v>41887</v>
      </c>
      <c r="E2687" s="347">
        <v>7161607.6509999996</v>
      </c>
      <c r="F2687" s="348">
        <v>665811.99879999994</v>
      </c>
      <c r="G2687" s="348">
        <v>889.03700000000003</v>
      </c>
      <c r="H2687" s="349"/>
      <c r="I2687" s="349"/>
      <c r="J2687" s="349"/>
      <c r="K2687" s="349"/>
      <c r="L2687" s="349"/>
      <c r="M2687" s="349"/>
      <c r="N2687" s="349"/>
      <c r="O2687" s="349"/>
      <c r="P2687" s="349"/>
      <c r="Q2687" s="349"/>
      <c r="R2687" s="632"/>
      <c r="S2687" s="632"/>
      <c r="T2687" s="354"/>
      <c r="U2687" s="354"/>
      <c r="V2687" s="383"/>
      <c r="W2687" s="383"/>
      <c r="X2687" s="384"/>
      <c r="Y2687" s="384"/>
      <c r="Z2687" s="384"/>
      <c r="AA2687" s="353"/>
      <c r="AB2687" s="353"/>
      <c r="AC2687" s="386"/>
    </row>
    <row r="2688" spans="1:29" ht="17.25" customHeight="1" x14ac:dyDescent="0.25">
      <c r="A2688" s="345" t="str">
        <f>A2687</f>
        <v>MS 701</v>
      </c>
      <c r="B2688" s="661">
        <f t="shared" ref="B2688:B2704" si="7175">IF(A2687=A2688,B2687+1,1)</f>
        <v>2</v>
      </c>
      <c r="C2688" s="661" t="str">
        <f t="shared" si="7174"/>
        <v>MS 701-2</v>
      </c>
      <c r="D2688" s="346">
        <v>41894</v>
      </c>
      <c r="E2688" s="347">
        <v>7161607.6535</v>
      </c>
      <c r="F2688" s="348">
        <v>665812.00710000005</v>
      </c>
      <c r="G2688" s="348">
        <v>889.05399999999997</v>
      </c>
      <c r="H2688" s="448">
        <f t="shared" ref="H2688" si="7176">SQRT((E2688-E2687)^2+(F2688-F2687)^2)*100</f>
        <v>0.86683333900971316</v>
      </c>
      <c r="I2688" s="356">
        <f>SQRT((E2688-$E$2687)^2+(F2688-$F$2687)^2)*100</f>
        <v>0.86683333900971316</v>
      </c>
      <c r="J2688" s="356">
        <f t="shared" ref="J2688" si="7177">(G2688-G2687)*100</f>
        <v>1.6999999999939064</v>
      </c>
      <c r="K2688" s="356">
        <f>(G2688-$G$2687)*100</f>
        <v>1.6999999999939064</v>
      </c>
      <c r="L2688" s="356">
        <f t="shared" ref="L2688" si="7178">H2688/(D2688-D2687)</f>
        <v>0.12383333414424473</v>
      </c>
      <c r="M2688" s="356">
        <f t="shared" ref="M2688" si="7179">ABS(J2688/(D2688-D2687))</f>
        <v>0.24285714285627233</v>
      </c>
      <c r="N2688" s="361" t="str">
        <f t="shared" ref="N2688" si="7180">IF(L2688&lt;=0.25,"OK",IF(AND(0.25&lt;L2688,L2688&lt;=1),"ATENÇÃO",IF(AND(1&lt;L2688,L2688&lt;=4),"ALERTA",IF(AND(4&lt;L2688,L2688&lt;=14),"INTERVENÇÃO","PARALISAÇÃO"))))</f>
        <v>OK</v>
      </c>
      <c r="O2688" s="361" t="str">
        <f t="shared" ref="O2688" si="7181">IF(M2688&lt;=0.25,"OK",IF(AND(0.25&lt;M2688,M2688&lt;=1),"ATENÇÃO",IF(AND(1&lt;M2688,M2688&lt;=4),"ALERTA",IF(AND(4&lt;M2688,M2688&lt;=14),"INTERVENÇÃO","PARALISAÇÃO"))))</f>
        <v>OK</v>
      </c>
      <c r="P2688" s="361" t="str">
        <f t="shared" ref="P2688" si="7182">IF(L2688&lt;=1,"COND. MIN.",IF(AND(1&lt;L2688, L2688&lt;=2),"ATENÇÃO",IF(AND(2&lt;L2688,L2688&lt;=5),"ALERTA","INTERVENÇÃO")))</f>
        <v>COND. MIN.</v>
      </c>
      <c r="Q2688" s="361" t="str">
        <f t="shared" ref="Q2688:Q2724" si="7183">IF(M2688&lt;=2,"COND. MIN.",IF(AND(2&lt;M2688, M2688&lt;=4),"ATENÇÃO",IF(AND(4&lt;M2688, M2688&lt;=10),"ALERTA","INTERVENÇÃO")))</f>
        <v>COND. MIN.</v>
      </c>
      <c r="R2688" s="625"/>
      <c r="S2688" s="625"/>
      <c r="T2688" s="625"/>
      <c r="U2688" s="625"/>
      <c r="V2688" s="356">
        <f t="shared" ref="V2688:V2724" si="7184">(E2688-$E$2687)*100</f>
        <v>0.25000004097819328</v>
      </c>
      <c r="W2688" s="356">
        <f t="shared" ref="W2688:W2724" si="7185">(F2688-$F$2687)*100</f>
        <v>0.83000001031905413</v>
      </c>
      <c r="X2688" s="361" t="str">
        <f>IF(V2688&gt;0,"NORTE","SUL")</f>
        <v>NORTE</v>
      </c>
      <c r="Y2688" s="361" t="str">
        <f t="shared" ref="Y2688" si="7186">IF(W2688&gt;0,"LESTE","OESTE")</f>
        <v>LESTE</v>
      </c>
      <c r="Z2688" s="361" t="str">
        <f t="shared" ref="Z2688" si="7187">IF(AND(X2688="SUL", Y2688="LESTE"),"SUDESTE", IF(AND(X2688="SUL", Y2688="OESTE"), "SUDOESTE", IF(AND(X2688="NORTE", Y2688="LESTE"), "NORDESTE", "NOROESTE")))</f>
        <v>NORDESTE</v>
      </c>
      <c r="AA2688" s="358">
        <f t="shared" ref="AA2688:AA2724" si="7188">ABS(ROUND(W2688,2)/ROUND(I2688,2))</f>
        <v>0.95402298850574707</v>
      </c>
      <c r="AB2688" s="359">
        <f t="shared" ref="AB2688" si="7189">DEGREES(ASIN(AA2688))</f>
        <v>72.558406143673167</v>
      </c>
      <c r="AC2688" s="360"/>
    </row>
    <row r="2689" spans="1:29" ht="17.25" customHeight="1" x14ac:dyDescent="0.25">
      <c r="A2689" s="345" t="str">
        <f t="shared" ref="A2689:A2757" si="7190">A2688</f>
        <v>MS 701</v>
      </c>
      <c r="B2689" s="661">
        <f t="shared" si="7175"/>
        <v>3</v>
      </c>
      <c r="C2689" s="661" t="str">
        <f t="shared" si="7174"/>
        <v>MS 701-3</v>
      </c>
      <c r="D2689" s="346">
        <v>41901</v>
      </c>
      <c r="E2689" s="347">
        <v>7161607.6621000003</v>
      </c>
      <c r="F2689" s="348">
        <v>665812.00630000001</v>
      </c>
      <c r="G2689" s="348">
        <v>889.04700000000003</v>
      </c>
      <c r="H2689" s="448">
        <f t="shared" ref="H2689" si="7191">SQRT((E2689-E2688)^2+(F2689-F2688)^2)*100</f>
        <v>0.86371294470024185</v>
      </c>
      <c r="I2689" s="356">
        <f>SQRT((E2689-$E$2687)^2+(F2689-$F$2687)^2)*100</f>
        <v>1.3396268755098988</v>
      </c>
      <c r="J2689" s="356">
        <f t="shared" ref="J2689" si="7192">(G2689-G2688)*100</f>
        <v>-0.69999999999481588</v>
      </c>
      <c r="K2689" s="356">
        <f>(G2689-$G$2687)*100</f>
        <v>0.99999999999909051</v>
      </c>
      <c r="L2689" s="356">
        <f t="shared" ref="L2689" si="7193">H2689/(D2689-D2688)</f>
        <v>0.12338756352860598</v>
      </c>
      <c r="M2689" s="356">
        <f t="shared" ref="M2689" si="7194">ABS(J2689/(D2689-D2688))</f>
        <v>9.9999999999259417E-2</v>
      </c>
      <c r="N2689" s="361" t="str">
        <f t="shared" ref="N2689:N2724" si="7195">IF(L2689&lt;=0.25,"OK",IF(AND(0.25&lt;L2689,L2689&lt;=1),"ATENÇÃO",IF(AND(1&lt;L2689,L2689&lt;=4),"ALERTA",IF(AND(4&lt;L2689,L2689&lt;=14),"INTERVENÇÃO","PARALISAÇÃO"))))</f>
        <v>OK</v>
      </c>
      <c r="O2689" s="361" t="str">
        <f t="shared" ref="O2689:O2724" si="7196">IF(M2689&lt;=0.25,"OK",IF(AND(0.25&lt;M2689,M2689&lt;=1),"ATENÇÃO",IF(AND(1&lt;M2689,M2689&lt;=4),"ALERTA",IF(AND(4&lt;M2689,M2689&lt;=14),"INTERVENÇÃO","PARALISAÇÃO"))))</f>
        <v>OK</v>
      </c>
      <c r="P2689" s="361" t="str">
        <f t="shared" ref="P2689:P2724" si="7197">IF(L2689&lt;=1,"COND. MIN.",IF(AND(1&lt;L2689, L2689&lt;=2),"ATENÇÃO",IF(AND(2&lt;L2689,L2689&lt;=5),"ALERTA","INTERVENÇÃO")))</f>
        <v>COND. MIN.</v>
      </c>
      <c r="Q2689" s="361" t="str">
        <f t="shared" si="7183"/>
        <v>COND. MIN.</v>
      </c>
      <c r="R2689" s="625"/>
      <c r="S2689" s="625"/>
      <c r="T2689" s="625"/>
      <c r="U2689" s="625"/>
      <c r="V2689" s="356">
        <f t="shared" si="7184"/>
        <v>1.1100000701844692</v>
      </c>
      <c r="W2689" s="356">
        <f t="shared" si="7185"/>
        <v>0.75000000651925802</v>
      </c>
      <c r="X2689" s="361" t="str">
        <f>IF(V2689&gt;0,"NORTE","SUL")</f>
        <v>NORTE</v>
      </c>
      <c r="Y2689" s="361" t="str">
        <f t="shared" ref="Y2689" si="7198">IF(W2689&gt;0,"LESTE","OESTE")</f>
        <v>LESTE</v>
      </c>
      <c r="Z2689" s="361" t="str">
        <f t="shared" ref="Z2689" si="7199">IF(AND(X2689="SUL", Y2689="LESTE"),"SUDESTE", IF(AND(X2689="SUL", Y2689="OESTE"), "SUDOESTE", IF(AND(X2689="NORTE", Y2689="LESTE"), "NORDESTE", "NOROESTE")))</f>
        <v>NORDESTE</v>
      </c>
      <c r="AA2689" s="358">
        <f t="shared" si="7188"/>
        <v>0.55970149253731338</v>
      </c>
      <c r="AB2689" s="359">
        <f t="shared" ref="AB2689" si="7200">DEGREES(ASIN(AA2689))</f>
        <v>34.035156476903317</v>
      </c>
      <c r="AC2689" s="360"/>
    </row>
    <row r="2690" spans="1:29" ht="17.25" customHeight="1" x14ac:dyDescent="0.25">
      <c r="A2690" s="345" t="str">
        <f t="shared" si="7190"/>
        <v>MS 701</v>
      </c>
      <c r="B2690" s="661">
        <f t="shared" si="7175"/>
        <v>4</v>
      </c>
      <c r="C2690" s="661" t="str">
        <f t="shared" si="7174"/>
        <v>MS 701-4</v>
      </c>
      <c r="D2690" s="346">
        <v>41908</v>
      </c>
      <c r="E2690" s="347">
        <v>7161607.6569999997</v>
      </c>
      <c r="F2690" s="348">
        <v>665812.00139999995</v>
      </c>
      <c r="G2690" s="348">
        <v>889.04300000000001</v>
      </c>
      <c r="H2690" s="448">
        <f t="shared" ref="H2690" si="7201">SQRT((E2690-E2689)^2+(F2690-F2689)^2)*100</f>
        <v>0.70724823927930147</v>
      </c>
      <c r="I2690" s="356">
        <f>SQRT((E2690-$E$2687)^2+(F2690-$F$2687)^2)*100</f>
        <v>0.65391131403772673</v>
      </c>
      <c r="J2690" s="356">
        <f t="shared" ref="J2690" si="7202">(G2690-G2689)*100</f>
        <v>-0.40000000000190994</v>
      </c>
      <c r="K2690" s="356">
        <f>(G2690-$G$2687)*100</f>
        <v>0.59999999999718057</v>
      </c>
      <c r="L2690" s="356">
        <f t="shared" ref="L2690" si="7203">H2690/(D2690-D2689)</f>
        <v>0.10103546275418593</v>
      </c>
      <c r="M2690" s="356">
        <f t="shared" ref="M2690" si="7204">ABS(J2690/(D2690-D2689))</f>
        <v>5.7142857143129992E-2</v>
      </c>
      <c r="N2690" s="361" t="str">
        <f t="shared" si="7195"/>
        <v>OK</v>
      </c>
      <c r="O2690" s="361" t="str">
        <f t="shared" si="7196"/>
        <v>OK</v>
      </c>
      <c r="P2690" s="361" t="str">
        <f t="shared" si="7197"/>
        <v>COND. MIN.</v>
      </c>
      <c r="Q2690" s="361" t="str">
        <f t="shared" si="7183"/>
        <v>COND. MIN.</v>
      </c>
      <c r="R2690" s="625"/>
      <c r="S2690" s="625"/>
      <c r="T2690" s="625"/>
      <c r="U2690" s="625"/>
      <c r="V2690" s="356">
        <f t="shared" si="7184"/>
        <v>0.60000000521540642</v>
      </c>
      <c r="W2690" s="356">
        <f t="shared" si="7185"/>
        <v>0.26000000070780516</v>
      </c>
      <c r="X2690" s="361" t="str">
        <f>IF(V2690&gt;0,"NORTE","SUL")</f>
        <v>NORTE</v>
      </c>
      <c r="Y2690" s="361" t="str">
        <f t="shared" ref="Y2690" si="7205">IF(W2690&gt;0,"LESTE","OESTE")</f>
        <v>LESTE</v>
      </c>
      <c r="Z2690" s="361" t="str">
        <f t="shared" ref="Z2690" si="7206">IF(AND(X2690="SUL", Y2690="LESTE"),"SUDESTE", IF(AND(X2690="SUL", Y2690="OESTE"), "SUDOESTE", IF(AND(X2690="NORTE", Y2690="LESTE"), "NORDESTE", "NOROESTE")))</f>
        <v>NORDESTE</v>
      </c>
      <c r="AA2690" s="358">
        <f t="shared" si="7188"/>
        <v>0.4</v>
      </c>
      <c r="AB2690" s="359">
        <f t="shared" ref="AB2690" si="7207">DEGREES(ASIN(AA2690))</f>
        <v>23.578178478201831</v>
      </c>
      <c r="AC2690" s="360"/>
    </row>
    <row r="2691" spans="1:29" ht="17.25" customHeight="1" x14ac:dyDescent="0.25">
      <c r="A2691" s="345" t="str">
        <f t="shared" si="7190"/>
        <v>MS 701</v>
      </c>
      <c r="B2691" s="661">
        <f t="shared" si="7175"/>
        <v>5</v>
      </c>
      <c r="C2691" s="661" t="str">
        <f t="shared" si="7174"/>
        <v>MS 701-5</v>
      </c>
      <c r="D2691" s="346">
        <v>41915</v>
      </c>
      <c r="E2691" s="347">
        <v>7161607.6569999997</v>
      </c>
      <c r="F2691" s="348">
        <v>665812</v>
      </c>
      <c r="G2691" s="348">
        <v>889.04300000000001</v>
      </c>
      <c r="H2691" s="448">
        <f t="shared" ref="H2691" si="7208">SQRT((E2691-E2690)^2+(F2691-F2690)^2)*100</f>
        <v>0.139999995008111</v>
      </c>
      <c r="I2691" s="356">
        <f>SQRT((E2691-$E$2687)^2+(F2691-$F$2687)^2)*100</f>
        <v>0.61188234786306295</v>
      </c>
      <c r="J2691" s="356">
        <f t="shared" ref="J2691" si="7209">(G2691-G2690)*100</f>
        <v>0</v>
      </c>
      <c r="K2691" s="356">
        <f>(G2691-$G$2687)*100</f>
        <v>0.59999999999718057</v>
      </c>
      <c r="L2691" s="356">
        <f t="shared" ref="L2691" si="7210">H2691/(D2691-D2690)</f>
        <v>1.9999999286872999E-2</v>
      </c>
      <c r="M2691" s="356">
        <f t="shared" ref="M2691" si="7211">ABS(J2691/(D2691-D2690))</f>
        <v>0</v>
      </c>
      <c r="N2691" s="361" t="str">
        <f t="shared" si="7195"/>
        <v>OK</v>
      </c>
      <c r="O2691" s="361" t="str">
        <f t="shared" si="7196"/>
        <v>OK</v>
      </c>
      <c r="P2691" s="361" t="str">
        <f t="shared" si="7197"/>
        <v>COND. MIN.</v>
      </c>
      <c r="Q2691" s="361" t="str">
        <f t="shared" si="7183"/>
        <v>COND. MIN.</v>
      </c>
      <c r="R2691" s="625"/>
      <c r="S2691" s="625"/>
      <c r="T2691" s="625"/>
      <c r="U2691" s="625"/>
      <c r="V2691" s="356">
        <f t="shared" si="7184"/>
        <v>0.60000000521540642</v>
      </c>
      <c r="W2691" s="356">
        <f t="shared" si="7185"/>
        <v>0.12000000569969416</v>
      </c>
      <c r="X2691" s="361" t="str">
        <f>IF(V2691&gt;0,"NORTE","SUL")</f>
        <v>NORTE</v>
      </c>
      <c r="Y2691" s="361" t="str">
        <f t="shared" ref="Y2691" si="7212">IF(W2691&gt;0,"LESTE","OESTE")</f>
        <v>LESTE</v>
      </c>
      <c r="Z2691" s="361" t="str">
        <f t="shared" ref="Z2691" si="7213">IF(AND(X2691="SUL", Y2691="LESTE"),"SUDESTE", IF(AND(X2691="SUL", Y2691="OESTE"), "SUDOESTE", IF(AND(X2691="NORTE", Y2691="LESTE"), "NORDESTE", "NOROESTE")))</f>
        <v>NORDESTE</v>
      </c>
      <c r="AA2691" s="358">
        <f t="shared" si="7188"/>
        <v>0.19672131147540983</v>
      </c>
      <c r="AB2691" s="359">
        <f t="shared" ref="AB2691" si="7214">DEGREES(ASIN(AA2691))</f>
        <v>11.34529539035908</v>
      </c>
      <c r="AC2691" s="360"/>
    </row>
    <row r="2692" spans="1:29" ht="17.25" customHeight="1" x14ac:dyDescent="0.25">
      <c r="A2692" s="345" t="str">
        <f t="shared" si="7190"/>
        <v>MS 701</v>
      </c>
      <c r="B2692" s="661">
        <f t="shared" si="7175"/>
        <v>6</v>
      </c>
      <c r="C2692" s="661" t="str">
        <f t="shared" si="7174"/>
        <v>MS 701-6</v>
      </c>
      <c r="D2692" s="346">
        <v>41922</v>
      </c>
      <c r="E2692" s="347">
        <v>7161607.6781000001</v>
      </c>
      <c r="F2692" s="348">
        <v>665812.01560000004</v>
      </c>
      <c r="G2692" s="348">
        <v>889.04200000000003</v>
      </c>
      <c r="H2692" s="448">
        <f t="shared" ref="H2692:H2695" si="7215">SQRT((E2692-E2691)^2+(F2692-F2691)^2)*100</f>
        <v>2.6240617780654905</v>
      </c>
      <c r="I2692" s="356">
        <f t="shared" ref="I2692:I2695" si="7216">SQRT((E2692-$E$2687)^2+(F2692-$F$2687)^2)*100</f>
        <v>3.1884949930870534</v>
      </c>
      <c r="J2692" s="356">
        <f t="shared" ref="J2692:J2695" si="7217">(G2692-G2691)*100</f>
        <v>-9.9999999997635314E-2</v>
      </c>
      <c r="K2692" s="356">
        <f t="shared" ref="K2692:K2695" si="7218">(G2692-$G$2687)*100</f>
        <v>0.49999999999954525</v>
      </c>
      <c r="L2692" s="356">
        <f t="shared" ref="L2692:L2695" si="7219">H2692/(D2692-D2691)</f>
        <v>0.37486596829507007</v>
      </c>
      <c r="M2692" s="356">
        <f t="shared" ref="M2692:M2695" si="7220">ABS(J2692/(D2692-D2691))</f>
        <v>1.4285714285376474E-2</v>
      </c>
      <c r="N2692" s="361" t="str">
        <f t="shared" si="7195"/>
        <v>ATENÇÃO</v>
      </c>
      <c r="O2692" s="361" t="str">
        <f t="shared" si="7196"/>
        <v>OK</v>
      </c>
      <c r="P2692" s="361" t="str">
        <f t="shared" si="7197"/>
        <v>COND. MIN.</v>
      </c>
      <c r="Q2692" s="361" t="str">
        <f t="shared" si="7183"/>
        <v>COND. MIN.</v>
      </c>
      <c r="R2692" s="625"/>
      <c r="S2692" s="625"/>
      <c r="T2692" s="625"/>
      <c r="U2692" s="625"/>
      <c r="V2692" s="356">
        <f t="shared" si="7184"/>
        <v>2.7100000530481339</v>
      </c>
      <c r="W2692" s="356">
        <f t="shared" si="7185"/>
        <v>1.6800000099465251</v>
      </c>
      <c r="X2692" s="361" t="str">
        <f t="shared" ref="X2692:X2695" si="7221">IF(V2692&gt;0,"NORTE","SUL")</f>
        <v>NORTE</v>
      </c>
      <c r="Y2692" s="361" t="str">
        <f t="shared" ref="Y2692:Y2695" si="7222">IF(W2692&gt;0,"LESTE","OESTE")</f>
        <v>LESTE</v>
      </c>
      <c r="Z2692" s="361" t="str">
        <f t="shared" ref="Z2692:Z2695" si="7223">IF(AND(X2692="SUL", Y2692="LESTE"),"SUDESTE", IF(AND(X2692="SUL", Y2692="OESTE"), "SUDOESTE", IF(AND(X2692="NORTE", Y2692="LESTE"), "NORDESTE", "NOROESTE")))</f>
        <v>NORDESTE</v>
      </c>
      <c r="AA2692" s="358">
        <f t="shared" si="7188"/>
        <v>0.52664576802507834</v>
      </c>
      <c r="AB2692" s="359">
        <f t="shared" ref="AB2692:AB2695" si="7224">DEGREES(ASIN(AA2692))</f>
        <v>31.779101764446626</v>
      </c>
      <c r="AC2692" s="360"/>
    </row>
    <row r="2693" spans="1:29" ht="17.25" customHeight="1" x14ac:dyDescent="0.25">
      <c r="A2693" s="345" t="str">
        <f t="shared" si="7190"/>
        <v>MS 701</v>
      </c>
      <c r="B2693" s="661">
        <f t="shared" si="7175"/>
        <v>7</v>
      </c>
      <c r="C2693" s="661" t="str">
        <f t="shared" si="7174"/>
        <v>MS 701-7</v>
      </c>
      <c r="D2693" s="346">
        <v>41929</v>
      </c>
      <c r="E2693" s="347">
        <v>7161607.6672</v>
      </c>
      <c r="F2693" s="348">
        <v>665812.00560000003</v>
      </c>
      <c r="G2693" s="348">
        <v>889.04100000000005</v>
      </c>
      <c r="H2693" s="448">
        <f t="shared" si="7215"/>
        <v>1.4792227776441242</v>
      </c>
      <c r="I2693" s="356">
        <f t="shared" si="7216"/>
        <v>1.7569291813871175</v>
      </c>
      <c r="J2693" s="356">
        <f t="shared" si="7217"/>
        <v>-9.9999999997635314E-2</v>
      </c>
      <c r="K2693" s="356">
        <f t="shared" si="7218"/>
        <v>0.40000000000190994</v>
      </c>
      <c r="L2693" s="356">
        <f t="shared" si="7219"/>
        <v>0.21131753966344632</v>
      </c>
      <c r="M2693" s="356">
        <f t="shared" si="7220"/>
        <v>1.4285714285376474E-2</v>
      </c>
      <c r="N2693" s="361" t="str">
        <f t="shared" si="7195"/>
        <v>OK</v>
      </c>
      <c r="O2693" s="361" t="str">
        <f t="shared" si="7196"/>
        <v>OK</v>
      </c>
      <c r="P2693" s="361" t="str">
        <f t="shared" si="7197"/>
        <v>COND. MIN.</v>
      </c>
      <c r="Q2693" s="361" t="str">
        <f t="shared" si="7183"/>
        <v>COND. MIN.</v>
      </c>
      <c r="R2693" s="625"/>
      <c r="S2693" s="625"/>
      <c r="T2693" s="625"/>
      <c r="U2693" s="625"/>
      <c r="V2693" s="356">
        <f t="shared" si="7184"/>
        <v>1.6200000420212746</v>
      </c>
      <c r="W2693" s="356">
        <f t="shared" si="7185"/>
        <v>0.68000000901520252</v>
      </c>
      <c r="X2693" s="361" t="str">
        <f t="shared" si="7221"/>
        <v>NORTE</v>
      </c>
      <c r="Y2693" s="361" t="str">
        <f t="shared" si="7222"/>
        <v>LESTE</v>
      </c>
      <c r="Z2693" s="361" t="str">
        <f t="shared" si="7223"/>
        <v>NORDESTE</v>
      </c>
      <c r="AA2693" s="358">
        <f t="shared" si="7188"/>
        <v>0.38636363636363641</v>
      </c>
      <c r="AB2693" s="359">
        <f t="shared" si="7224"/>
        <v>22.728422597513159</v>
      </c>
      <c r="AC2693" s="360"/>
    </row>
    <row r="2694" spans="1:29" ht="17.25" customHeight="1" x14ac:dyDescent="0.25">
      <c r="A2694" s="345" t="str">
        <f t="shared" si="7190"/>
        <v>MS 701</v>
      </c>
      <c r="B2694" s="661">
        <f t="shared" si="7175"/>
        <v>8</v>
      </c>
      <c r="C2694" s="661" t="str">
        <f t="shared" si="7174"/>
        <v>MS 701-8</v>
      </c>
      <c r="D2694" s="346">
        <v>41936</v>
      </c>
      <c r="E2694" s="347">
        <v>7161607.6517000003</v>
      </c>
      <c r="F2694" s="348">
        <v>665811.99659999995</v>
      </c>
      <c r="G2694" s="348">
        <v>889.04300000000001</v>
      </c>
      <c r="H2694" s="448">
        <f t="shared" si="7215"/>
        <v>1.7923448149149424</v>
      </c>
      <c r="I2694" s="356">
        <f t="shared" si="7216"/>
        <v>0.23086794689808821</v>
      </c>
      <c r="J2694" s="356">
        <f t="shared" si="7217"/>
        <v>0.19999999999527063</v>
      </c>
      <c r="K2694" s="356">
        <f t="shared" si="7218"/>
        <v>0.59999999999718057</v>
      </c>
      <c r="L2694" s="356">
        <f t="shared" si="7219"/>
        <v>0.2560492592735632</v>
      </c>
      <c r="M2694" s="356">
        <f t="shared" si="7220"/>
        <v>2.8571428570752948E-2</v>
      </c>
      <c r="N2694" s="361" t="str">
        <f t="shared" si="7195"/>
        <v>ATENÇÃO</v>
      </c>
      <c r="O2694" s="361" t="str">
        <f t="shared" si="7196"/>
        <v>OK</v>
      </c>
      <c r="P2694" s="361" t="str">
        <f t="shared" si="7197"/>
        <v>COND. MIN.</v>
      </c>
      <c r="Q2694" s="361" t="str">
        <f t="shared" si="7183"/>
        <v>COND. MIN.</v>
      </c>
      <c r="R2694" s="625"/>
      <c r="S2694" s="625"/>
      <c r="T2694" s="625"/>
      <c r="U2694" s="625"/>
      <c r="V2694" s="356">
        <f t="shared" si="7184"/>
        <v>7.0000067353248596E-2</v>
      </c>
      <c r="W2694" s="356">
        <f t="shared" si="7185"/>
        <v>-0.2199999988079071</v>
      </c>
      <c r="X2694" s="361" t="str">
        <f t="shared" si="7221"/>
        <v>NORTE</v>
      </c>
      <c r="Y2694" s="361" t="str">
        <f t="shared" si="7222"/>
        <v>OESTE</v>
      </c>
      <c r="Z2694" s="361" t="str">
        <f t="shared" si="7223"/>
        <v>NOROESTE</v>
      </c>
      <c r="AA2694" s="358">
        <f t="shared" si="7188"/>
        <v>0.9565217391304347</v>
      </c>
      <c r="AB2694" s="359">
        <f t="shared" si="7224"/>
        <v>73.042573705827678</v>
      </c>
      <c r="AC2694" s="360"/>
    </row>
    <row r="2695" spans="1:29" ht="17.25" customHeight="1" x14ac:dyDescent="0.25">
      <c r="A2695" s="345" t="str">
        <f t="shared" si="7190"/>
        <v>MS 701</v>
      </c>
      <c r="B2695" s="661">
        <f t="shared" si="7175"/>
        <v>9</v>
      </c>
      <c r="C2695" s="661" t="str">
        <f t="shared" si="7174"/>
        <v>MS 701-9</v>
      </c>
      <c r="D2695" s="346">
        <v>41943</v>
      </c>
      <c r="E2695" s="347">
        <v>7161607.6601999998</v>
      </c>
      <c r="F2695" s="348">
        <v>665812.00199999998</v>
      </c>
      <c r="G2695" s="348">
        <v>889.03899999999999</v>
      </c>
      <c r="H2695" s="448">
        <f t="shared" si="7215"/>
        <v>1.007025284071402</v>
      </c>
      <c r="I2695" s="356">
        <f t="shared" si="7216"/>
        <v>0.9740636734011513</v>
      </c>
      <c r="J2695" s="356">
        <f t="shared" si="7217"/>
        <v>-0.40000000000190994</v>
      </c>
      <c r="K2695" s="356">
        <f t="shared" si="7218"/>
        <v>0.19999999999527063</v>
      </c>
      <c r="L2695" s="356">
        <f t="shared" si="7219"/>
        <v>0.14386075486734315</v>
      </c>
      <c r="M2695" s="356">
        <f t="shared" si="7220"/>
        <v>5.7142857143129992E-2</v>
      </c>
      <c r="N2695" s="361" t="str">
        <f t="shared" si="7195"/>
        <v>OK</v>
      </c>
      <c r="O2695" s="361" t="str">
        <f t="shared" si="7196"/>
        <v>OK</v>
      </c>
      <c r="P2695" s="361" t="str">
        <f t="shared" si="7197"/>
        <v>COND. MIN.</v>
      </c>
      <c r="Q2695" s="361" t="str">
        <f t="shared" si="7183"/>
        <v>COND. MIN.</v>
      </c>
      <c r="R2695" s="625"/>
      <c r="S2695" s="625"/>
      <c r="T2695" s="625"/>
      <c r="U2695" s="625"/>
      <c r="V2695" s="356">
        <f t="shared" si="7184"/>
        <v>0.92000002041459084</v>
      </c>
      <c r="W2695" s="356">
        <f t="shared" si="7185"/>
        <v>0.32000000355765224</v>
      </c>
      <c r="X2695" s="361" t="str">
        <f t="shared" si="7221"/>
        <v>NORTE</v>
      </c>
      <c r="Y2695" s="361" t="str">
        <f t="shared" si="7222"/>
        <v>LESTE</v>
      </c>
      <c r="Z2695" s="361" t="str">
        <f t="shared" si="7223"/>
        <v>NORDESTE</v>
      </c>
      <c r="AA2695" s="358">
        <f t="shared" si="7188"/>
        <v>0.32989690721649484</v>
      </c>
      <c r="AB2695" s="359">
        <f t="shared" si="7224"/>
        <v>19.262518300841851</v>
      </c>
      <c r="AC2695" s="360"/>
    </row>
    <row r="2696" spans="1:29" ht="17.25" customHeight="1" x14ac:dyDescent="0.2">
      <c r="A2696" s="345" t="str">
        <f t="shared" si="7190"/>
        <v>MS 701</v>
      </c>
      <c r="B2696" s="661">
        <f t="shared" si="7175"/>
        <v>10</v>
      </c>
      <c r="C2696" s="661" t="str">
        <f t="shared" si="7174"/>
        <v>MS 701-10</v>
      </c>
      <c r="D2696" s="363">
        <v>41950</v>
      </c>
      <c r="E2696" s="364">
        <v>7161607.6635999996</v>
      </c>
      <c r="F2696" s="365">
        <v>665812.01179999998</v>
      </c>
      <c r="G2696" s="365">
        <v>889.03700000000003</v>
      </c>
      <c r="H2696" s="448">
        <f t="shared" ref="H2696" si="7225">SQRT((E2696-E2695)^2+(F2696-F2695)^2)*100</f>
        <v>1.0373041922195136</v>
      </c>
      <c r="I2696" s="356">
        <f t="shared" ref="I2696" si="7226">SQRT((E2696-$E$2687)^2+(F2696-$F$2687)^2)*100</f>
        <v>1.8104143209033863</v>
      </c>
      <c r="J2696" s="356">
        <f t="shared" ref="J2696" si="7227">(G2696-G2695)*100</f>
        <v>-0.19999999999527063</v>
      </c>
      <c r="K2696" s="356">
        <f t="shared" ref="K2696" si="7228">(G2696-$G$2687)*100</f>
        <v>0</v>
      </c>
      <c r="L2696" s="356">
        <f t="shared" ref="L2696" si="7229">H2696/(D2696-D2695)</f>
        <v>0.14818631317421624</v>
      </c>
      <c r="M2696" s="356">
        <f t="shared" ref="M2696" si="7230">ABS(J2696/(D2696-D2695))</f>
        <v>2.8571428570752948E-2</v>
      </c>
      <c r="N2696" s="361" t="str">
        <f t="shared" si="7195"/>
        <v>OK</v>
      </c>
      <c r="O2696" s="361" t="str">
        <f t="shared" si="7196"/>
        <v>OK</v>
      </c>
      <c r="P2696" s="361" t="str">
        <f t="shared" si="7197"/>
        <v>COND. MIN.</v>
      </c>
      <c r="Q2696" s="361" t="str">
        <f t="shared" si="7183"/>
        <v>COND. MIN.</v>
      </c>
      <c r="R2696" s="625"/>
      <c r="S2696" s="625"/>
      <c r="T2696" s="625"/>
      <c r="U2696" s="625"/>
      <c r="V2696" s="356">
        <f t="shared" si="7184"/>
        <v>1.2600000016391277</v>
      </c>
      <c r="W2696" s="356">
        <f t="shared" si="7185"/>
        <v>1.3000000035390258</v>
      </c>
      <c r="X2696" s="361" t="str">
        <f t="shared" ref="X2696" si="7231">IF(V2696&gt;0,"NORTE","SUL")</f>
        <v>NORTE</v>
      </c>
      <c r="Y2696" s="361" t="str">
        <f t="shared" ref="Y2696" si="7232">IF(W2696&gt;0,"LESTE","OESTE")</f>
        <v>LESTE</v>
      </c>
      <c r="Z2696" s="361" t="str">
        <f t="shared" ref="Z2696" si="7233">IF(AND(X2696="SUL", Y2696="LESTE"),"SUDESTE", IF(AND(X2696="SUL", Y2696="OESTE"), "SUDOESTE", IF(AND(X2696="NORTE", Y2696="LESTE"), "NORDESTE", "NOROESTE")))</f>
        <v>NORDESTE</v>
      </c>
      <c r="AA2696" s="358">
        <f t="shared" si="7188"/>
        <v>0.71823204419889508</v>
      </c>
      <c r="AB2696" s="359">
        <f t="shared" ref="AB2696" si="7234">DEGREES(ASIN(AA2696))</f>
        <v>45.908706981127146</v>
      </c>
      <c r="AC2696" s="360"/>
    </row>
    <row r="2697" spans="1:29" ht="17.25" customHeight="1" x14ac:dyDescent="0.25">
      <c r="A2697" s="345" t="str">
        <f t="shared" si="7190"/>
        <v>MS 701</v>
      </c>
      <c r="B2697" s="661">
        <f t="shared" si="7175"/>
        <v>11</v>
      </c>
      <c r="C2697" s="661" t="str">
        <f t="shared" si="7174"/>
        <v>MS 701-11</v>
      </c>
      <c r="D2697" s="346">
        <v>41957</v>
      </c>
      <c r="E2697" s="347">
        <v>7161607.6560000004</v>
      </c>
      <c r="F2697" s="348">
        <v>665811.9878</v>
      </c>
      <c r="G2697" s="348">
        <v>889.03599999999994</v>
      </c>
      <c r="H2697" s="448">
        <f t="shared" ref="H2697:H2701" si="7235">SQRT((E2697-E2696)^2+(F2697-F2696)^2)*100</f>
        <v>2.5174590098539573</v>
      </c>
      <c r="I2697" s="356">
        <f t="shared" ref="I2697:I2701" si="7236">SQRT((E2697-$E$2687)^2+(F2697-$F$2687)^2)*100</f>
        <v>1.2083046258470467</v>
      </c>
      <c r="J2697" s="356">
        <f t="shared" ref="J2697:J2701" si="7237">(G2697-G2696)*100</f>
        <v>-0.100000000009004</v>
      </c>
      <c r="K2697" s="356">
        <f t="shared" ref="K2697:K2701" si="7238">(G2697-$G$2687)*100</f>
        <v>-0.100000000009004</v>
      </c>
      <c r="L2697" s="356">
        <f t="shared" ref="L2697:L2701" si="7239">H2697/(D2697-D2696)</f>
        <v>0.35963700140770821</v>
      </c>
      <c r="M2697" s="356">
        <f t="shared" ref="M2697:M2701" si="7240">ABS(J2697/(D2697-D2696))</f>
        <v>1.4285714287000571E-2</v>
      </c>
      <c r="N2697" s="361" t="str">
        <f t="shared" si="7195"/>
        <v>ATENÇÃO</v>
      </c>
      <c r="O2697" s="361" t="str">
        <f t="shared" si="7196"/>
        <v>OK</v>
      </c>
      <c r="P2697" s="361" t="str">
        <f t="shared" si="7197"/>
        <v>COND. MIN.</v>
      </c>
      <c r="Q2697" s="361" t="str">
        <f t="shared" si="7183"/>
        <v>COND. MIN.</v>
      </c>
      <c r="R2697" s="625"/>
      <c r="S2697" s="625"/>
      <c r="T2697" s="625"/>
      <c r="U2697" s="625"/>
      <c r="V2697" s="356">
        <f t="shared" si="7184"/>
        <v>0.50000008195638657</v>
      </c>
      <c r="W2697" s="356">
        <f t="shared" si="7185"/>
        <v>-1.0999999940395355</v>
      </c>
      <c r="X2697" s="361" t="str">
        <f t="shared" ref="X2697:X2701" si="7241">IF(V2697&gt;0,"NORTE","SUL")</f>
        <v>NORTE</v>
      </c>
      <c r="Y2697" s="361" t="str">
        <f t="shared" ref="Y2697:Y2701" si="7242">IF(W2697&gt;0,"LESTE","OESTE")</f>
        <v>OESTE</v>
      </c>
      <c r="Z2697" s="361" t="str">
        <f t="shared" ref="Z2697:Z2701" si="7243">IF(AND(X2697="SUL", Y2697="LESTE"),"SUDESTE", IF(AND(X2697="SUL", Y2697="OESTE"), "SUDOESTE", IF(AND(X2697="NORTE", Y2697="LESTE"), "NORDESTE", "NOROESTE")))</f>
        <v>NOROESTE</v>
      </c>
      <c r="AA2697" s="358">
        <f t="shared" si="7188"/>
        <v>0.90909090909090917</v>
      </c>
      <c r="AB2697" s="359">
        <f t="shared" ref="AB2697:AB2701" si="7244">DEGREES(ASIN(AA2697))</f>
        <v>65.380022671342914</v>
      </c>
      <c r="AC2697" s="360"/>
    </row>
    <row r="2698" spans="1:29" ht="17.25" customHeight="1" x14ac:dyDescent="0.2">
      <c r="A2698" s="345" t="str">
        <f t="shared" si="7190"/>
        <v>MS 701</v>
      </c>
      <c r="B2698" s="661">
        <f t="shared" si="7175"/>
        <v>12</v>
      </c>
      <c r="C2698" s="661" t="str">
        <f t="shared" si="7174"/>
        <v>MS 701-12</v>
      </c>
      <c r="D2698" s="363">
        <v>41964</v>
      </c>
      <c r="E2698" s="364">
        <v>7161607.6589000002</v>
      </c>
      <c r="F2698" s="365">
        <v>665812.00950000004</v>
      </c>
      <c r="G2698" s="365">
        <v>889.03499999999997</v>
      </c>
      <c r="H2698" s="448">
        <f t="shared" si="7235"/>
        <v>2.1892921235463612</v>
      </c>
      <c r="I2698" s="356">
        <f t="shared" si="7236"/>
        <v>1.3300376342199272</v>
      </c>
      <c r="J2698" s="356">
        <f t="shared" si="7237"/>
        <v>-9.9999999997635314E-2</v>
      </c>
      <c r="K2698" s="356">
        <f t="shared" si="7238"/>
        <v>-0.20000000000663931</v>
      </c>
      <c r="L2698" s="356">
        <f t="shared" si="7239"/>
        <v>0.31275601764948019</v>
      </c>
      <c r="M2698" s="356">
        <f t="shared" si="7240"/>
        <v>1.4285714285376474E-2</v>
      </c>
      <c r="N2698" s="361" t="str">
        <f t="shared" si="7195"/>
        <v>ATENÇÃO</v>
      </c>
      <c r="O2698" s="361" t="str">
        <f t="shared" si="7196"/>
        <v>OK</v>
      </c>
      <c r="P2698" s="361" t="str">
        <f t="shared" si="7197"/>
        <v>COND. MIN.</v>
      </c>
      <c r="Q2698" s="361" t="str">
        <f t="shared" si="7183"/>
        <v>COND. MIN.</v>
      </c>
      <c r="R2698" s="625"/>
      <c r="S2698" s="625"/>
      <c r="T2698" s="625"/>
      <c r="U2698" s="625"/>
      <c r="V2698" s="356">
        <f t="shared" si="7184"/>
        <v>0.79000005498528481</v>
      </c>
      <c r="W2698" s="356">
        <f t="shared" si="7185"/>
        <v>1.0700000100769103</v>
      </c>
      <c r="X2698" s="361" t="str">
        <f t="shared" si="7241"/>
        <v>NORTE</v>
      </c>
      <c r="Y2698" s="361" t="str">
        <f t="shared" si="7242"/>
        <v>LESTE</v>
      </c>
      <c r="Z2698" s="361" t="str">
        <f t="shared" si="7243"/>
        <v>NORDESTE</v>
      </c>
      <c r="AA2698" s="358">
        <f t="shared" si="7188"/>
        <v>0.80451127819548873</v>
      </c>
      <c r="AB2698" s="359">
        <f t="shared" si="7244"/>
        <v>53.563083139476454</v>
      </c>
      <c r="AC2698" s="360"/>
    </row>
    <row r="2699" spans="1:29" ht="17.25" customHeight="1" x14ac:dyDescent="0.2">
      <c r="A2699" s="345" t="str">
        <f t="shared" si="7190"/>
        <v>MS 701</v>
      </c>
      <c r="B2699" s="661">
        <f t="shared" si="7175"/>
        <v>13</v>
      </c>
      <c r="C2699" s="661" t="str">
        <f t="shared" si="7174"/>
        <v>MS 701-13</v>
      </c>
      <c r="D2699" s="363">
        <v>41971</v>
      </c>
      <c r="E2699" s="364">
        <v>7161607.6671000002</v>
      </c>
      <c r="F2699" s="365">
        <v>665812.02159999998</v>
      </c>
      <c r="G2699" s="365">
        <v>889.03800000000001</v>
      </c>
      <c r="H2699" s="448">
        <f t="shared" si="7235"/>
        <v>1.4616771157582915</v>
      </c>
      <c r="I2699" s="356">
        <f t="shared" si="7236"/>
        <v>2.7911467546620892</v>
      </c>
      <c r="J2699" s="356">
        <f t="shared" si="7237"/>
        <v>0.30000000000427463</v>
      </c>
      <c r="K2699" s="356">
        <f t="shared" si="7238"/>
        <v>9.9999999997635314E-2</v>
      </c>
      <c r="L2699" s="356">
        <f t="shared" si="7239"/>
        <v>0.20881101653689879</v>
      </c>
      <c r="M2699" s="356">
        <f t="shared" si="7240"/>
        <v>4.2857142857753515E-2</v>
      </c>
      <c r="N2699" s="361" t="str">
        <f t="shared" si="7195"/>
        <v>OK</v>
      </c>
      <c r="O2699" s="361" t="str">
        <f t="shared" si="7196"/>
        <v>OK</v>
      </c>
      <c r="P2699" s="361" t="str">
        <f t="shared" si="7197"/>
        <v>COND. MIN.</v>
      </c>
      <c r="Q2699" s="361" t="str">
        <f t="shared" si="7183"/>
        <v>COND. MIN.</v>
      </c>
      <c r="R2699" s="625"/>
      <c r="S2699" s="625"/>
      <c r="T2699" s="625"/>
      <c r="U2699" s="625"/>
      <c r="V2699" s="356">
        <f t="shared" si="7184"/>
        <v>1.6100000590085983</v>
      </c>
      <c r="W2699" s="356">
        <f t="shared" si="7185"/>
        <v>2.2800000035203993</v>
      </c>
      <c r="X2699" s="361" t="str">
        <f t="shared" si="7241"/>
        <v>NORTE</v>
      </c>
      <c r="Y2699" s="361" t="str">
        <f t="shared" si="7242"/>
        <v>LESTE</v>
      </c>
      <c r="Z2699" s="361" t="str">
        <f t="shared" si="7243"/>
        <v>NORDESTE</v>
      </c>
      <c r="AA2699" s="358">
        <f t="shared" si="7188"/>
        <v>0.81720430107526876</v>
      </c>
      <c r="AB2699" s="359">
        <f t="shared" si="7244"/>
        <v>54.805904899590757</v>
      </c>
      <c r="AC2699" s="360"/>
    </row>
    <row r="2700" spans="1:29" ht="17.25" customHeight="1" x14ac:dyDescent="0.2">
      <c r="A2700" s="345" t="str">
        <f t="shared" si="7190"/>
        <v>MS 701</v>
      </c>
      <c r="B2700" s="661">
        <f t="shared" si="7175"/>
        <v>14</v>
      </c>
      <c r="C2700" s="661" t="str">
        <f t="shared" si="7174"/>
        <v>MS 701-14</v>
      </c>
      <c r="D2700" s="363">
        <v>41978</v>
      </c>
      <c r="E2700" s="364">
        <v>7161607.6608999996</v>
      </c>
      <c r="F2700" s="365">
        <v>665811.99419999996</v>
      </c>
      <c r="G2700" s="365">
        <v>889.03599999999994</v>
      </c>
      <c r="H2700" s="448">
        <f t="shared" si="7235"/>
        <v>2.8092703841486522</v>
      </c>
      <c r="I2700" s="356">
        <f t="shared" si="7236"/>
        <v>1.0916501216319057</v>
      </c>
      <c r="J2700" s="356">
        <f t="shared" si="7237"/>
        <v>-0.20000000000663931</v>
      </c>
      <c r="K2700" s="356">
        <f t="shared" si="7238"/>
        <v>-0.100000000009004</v>
      </c>
      <c r="L2700" s="356">
        <f t="shared" si="7239"/>
        <v>0.40132434059266459</v>
      </c>
      <c r="M2700" s="356">
        <f t="shared" si="7240"/>
        <v>2.8571428572377044E-2</v>
      </c>
      <c r="N2700" s="361" t="str">
        <f t="shared" si="7195"/>
        <v>ATENÇÃO</v>
      </c>
      <c r="O2700" s="361" t="str">
        <f t="shared" si="7196"/>
        <v>OK</v>
      </c>
      <c r="P2700" s="361" t="str">
        <f t="shared" si="7197"/>
        <v>COND. MIN.</v>
      </c>
      <c r="Q2700" s="361" t="str">
        <f t="shared" si="7183"/>
        <v>COND. MIN.</v>
      </c>
      <c r="R2700" s="625"/>
      <c r="S2700" s="625"/>
      <c r="T2700" s="625"/>
      <c r="U2700" s="625"/>
      <c r="V2700" s="356">
        <f t="shared" si="7184"/>
        <v>0.98999999463558197</v>
      </c>
      <c r="W2700" s="356">
        <f t="shared" si="7185"/>
        <v>-0.45999999856576324</v>
      </c>
      <c r="X2700" s="361" t="str">
        <f t="shared" si="7241"/>
        <v>NORTE</v>
      </c>
      <c r="Y2700" s="361" t="str">
        <f t="shared" si="7242"/>
        <v>OESTE</v>
      </c>
      <c r="Z2700" s="361" t="str">
        <f t="shared" si="7243"/>
        <v>NOROESTE</v>
      </c>
      <c r="AA2700" s="358">
        <f t="shared" si="7188"/>
        <v>0.42201834862385318</v>
      </c>
      <c r="AB2700" s="359">
        <f t="shared" si="7244"/>
        <v>24.962080002466049</v>
      </c>
      <c r="AC2700" s="360"/>
    </row>
    <row r="2701" spans="1:29" ht="17.25" customHeight="1" x14ac:dyDescent="0.2">
      <c r="A2701" s="345" t="str">
        <f t="shared" si="7190"/>
        <v>MS 701</v>
      </c>
      <c r="B2701" s="661">
        <f t="shared" si="7175"/>
        <v>15</v>
      </c>
      <c r="C2701" s="661" t="str">
        <f t="shared" si="7174"/>
        <v>MS 701-15</v>
      </c>
      <c r="D2701" s="363">
        <v>41985</v>
      </c>
      <c r="E2701" s="364">
        <v>7161607.6573000001</v>
      </c>
      <c r="F2701" s="365">
        <v>665812.00040000002</v>
      </c>
      <c r="G2701" s="365">
        <v>889.03399999999999</v>
      </c>
      <c r="H2701" s="448">
        <f t="shared" si="7235"/>
        <v>0.71693791200142565</v>
      </c>
      <c r="I2701" s="356">
        <f t="shared" si="7236"/>
        <v>0.6500000477983402</v>
      </c>
      <c r="J2701" s="356">
        <f t="shared" si="7237"/>
        <v>-0.19999999999527063</v>
      </c>
      <c r="K2701" s="356">
        <f t="shared" si="7238"/>
        <v>-0.30000000000427463</v>
      </c>
      <c r="L2701" s="356">
        <f t="shared" si="7239"/>
        <v>0.10241970171448937</v>
      </c>
      <c r="M2701" s="356">
        <f t="shared" si="7240"/>
        <v>2.8571428570752948E-2</v>
      </c>
      <c r="N2701" s="361" t="str">
        <f t="shared" si="7195"/>
        <v>OK</v>
      </c>
      <c r="O2701" s="361" t="str">
        <f t="shared" si="7196"/>
        <v>OK</v>
      </c>
      <c r="P2701" s="361" t="str">
        <f t="shared" si="7197"/>
        <v>COND. MIN.</v>
      </c>
      <c r="Q2701" s="361" t="str">
        <f t="shared" si="7183"/>
        <v>COND. MIN.</v>
      </c>
      <c r="R2701" s="625"/>
      <c r="S2701" s="625"/>
      <c r="T2701" s="625"/>
      <c r="U2701" s="625"/>
      <c r="V2701" s="356">
        <f t="shared" si="7184"/>
        <v>0.6300000473856926</v>
      </c>
      <c r="W2701" s="356">
        <f t="shared" si="7185"/>
        <v>0.16000000759959221</v>
      </c>
      <c r="X2701" s="361" t="str">
        <f t="shared" si="7241"/>
        <v>NORTE</v>
      </c>
      <c r="Y2701" s="361" t="str">
        <f t="shared" si="7242"/>
        <v>LESTE</v>
      </c>
      <c r="Z2701" s="361" t="str">
        <f t="shared" si="7243"/>
        <v>NORDESTE</v>
      </c>
      <c r="AA2701" s="358">
        <f t="shared" si="7188"/>
        <v>0.24615384615384614</v>
      </c>
      <c r="AB2701" s="359">
        <f t="shared" si="7244"/>
        <v>14.250032697803594</v>
      </c>
      <c r="AC2701" s="360"/>
    </row>
    <row r="2702" spans="1:29" ht="17.25" customHeight="1" x14ac:dyDescent="0.25">
      <c r="A2702" s="345" t="str">
        <f t="shared" si="7190"/>
        <v>MS 701</v>
      </c>
      <c r="B2702" s="661">
        <f t="shared" si="7175"/>
        <v>16</v>
      </c>
      <c r="C2702" s="661" t="str">
        <f t="shared" si="7174"/>
        <v>MS 701-16</v>
      </c>
      <c r="D2702" s="346">
        <v>41992</v>
      </c>
      <c r="E2702" s="347">
        <v>7161607.6616000002</v>
      </c>
      <c r="F2702" s="348">
        <v>665812.00789999997</v>
      </c>
      <c r="G2702" s="348">
        <v>889.02700000000004</v>
      </c>
      <c r="H2702" s="448">
        <f t="shared" ref="H2702:H2703" si="7245">SQRT((E2702-E2701)^2+(F2702-F2701)^2)*100</f>
        <v>0.86452299268167976</v>
      </c>
      <c r="I2702" s="356">
        <f t="shared" ref="I2702:I2703" si="7246">SQRT((E2702-$E$2687)^2+(F2702-$F$2687)^2)*100</f>
        <v>1.3970326180605246</v>
      </c>
      <c r="J2702" s="356">
        <f t="shared" ref="J2702:J2703" si="7247">(G2702-G2701)*100</f>
        <v>-0.69999999999481588</v>
      </c>
      <c r="K2702" s="356">
        <f t="shared" ref="K2702:K2703" si="7248">(G2702-$G$2687)*100</f>
        <v>-0.99999999999909051</v>
      </c>
      <c r="L2702" s="356">
        <f t="shared" ref="L2702:L2703" si="7249">H2702/(D2702-D2701)</f>
        <v>0.1235032846688114</v>
      </c>
      <c r="M2702" s="356">
        <f t="shared" ref="M2702:M2703" si="7250">ABS(J2702/(D2702-D2701))</f>
        <v>9.9999999999259417E-2</v>
      </c>
      <c r="N2702" s="361" t="str">
        <f t="shared" si="7195"/>
        <v>OK</v>
      </c>
      <c r="O2702" s="361" t="str">
        <f t="shared" si="7196"/>
        <v>OK</v>
      </c>
      <c r="P2702" s="361" t="str">
        <f t="shared" si="7197"/>
        <v>COND. MIN.</v>
      </c>
      <c r="Q2702" s="361" t="str">
        <f t="shared" si="7183"/>
        <v>COND. MIN.</v>
      </c>
      <c r="R2702" s="625"/>
      <c r="S2702" s="625"/>
      <c r="T2702" s="625"/>
      <c r="U2702" s="625"/>
      <c r="V2702" s="356">
        <f t="shared" si="7184"/>
        <v>1.0600000619888306</v>
      </c>
      <c r="W2702" s="356">
        <f t="shared" si="7185"/>
        <v>0.91000000247731805</v>
      </c>
      <c r="X2702" s="361" t="str">
        <f t="shared" ref="X2702:X2703" si="7251">IF(V2702&gt;0,"NORTE","SUL")</f>
        <v>NORTE</v>
      </c>
      <c r="Y2702" s="361" t="str">
        <f t="shared" ref="Y2702:Y2703" si="7252">IF(W2702&gt;0,"LESTE","OESTE")</f>
        <v>LESTE</v>
      </c>
      <c r="Z2702" s="361" t="str">
        <f t="shared" ref="Z2702:Z2703" si="7253">IF(AND(X2702="SUL", Y2702="LESTE"),"SUDESTE", IF(AND(X2702="SUL", Y2702="OESTE"), "SUDOESTE", IF(AND(X2702="NORTE", Y2702="LESTE"), "NORDESTE", "NOROESTE")))</f>
        <v>NORDESTE</v>
      </c>
      <c r="AA2702" s="358">
        <f t="shared" si="7188"/>
        <v>0.65</v>
      </c>
      <c r="AB2702" s="359">
        <f t="shared" ref="AB2702:AB2703" si="7254">DEGREES(ASIN(AA2702))</f>
        <v>40.541601873504518</v>
      </c>
      <c r="AC2702" s="360"/>
    </row>
    <row r="2703" spans="1:29" ht="17.25" customHeight="1" x14ac:dyDescent="0.25">
      <c r="A2703" s="345" t="str">
        <f t="shared" si="7190"/>
        <v>MS 701</v>
      </c>
      <c r="B2703" s="661">
        <f t="shared" si="7175"/>
        <v>17</v>
      </c>
      <c r="C2703" s="661" t="str">
        <f t="shared" si="7174"/>
        <v>MS 701-17</v>
      </c>
      <c r="D2703" s="346">
        <v>41999</v>
      </c>
      <c r="E2703" s="347">
        <v>7161607.6616000002</v>
      </c>
      <c r="F2703" s="348">
        <v>665812.00789999997</v>
      </c>
      <c r="G2703" s="348">
        <v>889.00699999999995</v>
      </c>
      <c r="H2703" s="448">
        <f t="shared" si="7245"/>
        <v>0</v>
      </c>
      <c r="I2703" s="356">
        <f t="shared" si="7246"/>
        <v>1.3970326180605246</v>
      </c>
      <c r="J2703" s="356">
        <f t="shared" si="7247"/>
        <v>-2.0000000000095497</v>
      </c>
      <c r="K2703" s="356">
        <f t="shared" si="7248"/>
        <v>-3.0000000000086402</v>
      </c>
      <c r="L2703" s="356">
        <f t="shared" si="7249"/>
        <v>0</v>
      </c>
      <c r="M2703" s="356">
        <f t="shared" si="7250"/>
        <v>0.28571428571564994</v>
      </c>
      <c r="N2703" s="361" t="str">
        <f t="shared" si="7195"/>
        <v>OK</v>
      </c>
      <c r="O2703" s="361" t="str">
        <f t="shared" si="7196"/>
        <v>ATENÇÃO</v>
      </c>
      <c r="P2703" s="361" t="str">
        <f t="shared" si="7197"/>
        <v>COND. MIN.</v>
      </c>
      <c r="Q2703" s="361" t="str">
        <f t="shared" si="7183"/>
        <v>COND. MIN.</v>
      </c>
      <c r="R2703" s="625"/>
      <c r="S2703" s="625"/>
      <c r="T2703" s="625"/>
      <c r="U2703" s="625"/>
      <c r="V2703" s="356">
        <f t="shared" si="7184"/>
        <v>1.0600000619888306</v>
      </c>
      <c r="W2703" s="356">
        <f t="shared" si="7185"/>
        <v>0.91000000247731805</v>
      </c>
      <c r="X2703" s="361" t="str">
        <f t="shared" si="7251"/>
        <v>NORTE</v>
      </c>
      <c r="Y2703" s="361" t="str">
        <f t="shared" si="7252"/>
        <v>LESTE</v>
      </c>
      <c r="Z2703" s="361" t="str">
        <f t="shared" si="7253"/>
        <v>NORDESTE</v>
      </c>
      <c r="AA2703" s="358">
        <f t="shared" si="7188"/>
        <v>0.65</v>
      </c>
      <c r="AB2703" s="359">
        <f t="shared" si="7254"/>
        <v>40.541601873504518</v>
      </c>
      <c r="AC2703" s="360"/>
    </row>
    <row r="2704" spans="1:29" ht="17.25" customHeight="1" x14ac:dyDescent="0.25">
      <c r="A2704" s="345" t="str">
        <f t="shared" si="7190"/>
        <v>MS 701</v>
      </c>
      <c r="B2704" s="661">
        <f t="shared" si="7175"/>
        <v>18</v>
      </c>
      <c r="C2704" s="661" t="str">
        <f t="shared" si="7174"/>
        <v>MS 701-18</v>
      </c>
      <c r="D2704" s="346">
        <v>42006</v>
      </c>
      <c r="E2704" s="347">
        <v>7161607.6513</v>
      </c>
      <c r="F2704" s="348">
        <v>665812.00280000002</v>
      </c>
      <c r="G2704" s="348">
        <v>889.02200000000005</v>
      </c>
      <c r="H2704" s="448">
        <f t="shared" ref="H2704:H2709" si="7255">SQRT((E2704-E2703)^2+(F2704-F2703)^2)*100</f>
        <v>1.1493476566507059</v>
      </c>
      <c r="I2704" s="356">
        <f t="shared" ref="I2704:I2709" si="7256">SQRT((E2704-$E$2687)^2+(F2704-$F$2687)^2)*100</f>
        <v>0.40112343289338964</v>
      </c>
      <c r="J2704" s="356">
        <f t="shared" ref="J2704:J2709" si="7257">(G2704-G2703)*100</f>
        <v>1.5000000000100044</v>
      </c>
      <c r="K2704" s="356">
        <f t="shared" ref="K2704:K2709" si="7258">(G2704-$G$2687)*100</f>
        <v>-1.4999999999986358</v>
      </c>
      <c r="L2704" s="356">
        <f t="shared" ref="L2704:L2709" si="7259">H2704/(D2704-D2703)</f>
        <v>0.16419252237867227</v>
      </c>
      <c r="M2704" s="356">
        <f t="shared" ref="M2704:M2709" si="7260">ABS(J2704/(D2704-D2703))</f>
        <v>0.21428571428714349</v>
      </c>
      <c r="N2704" s="361" t="str">
        <f t="shared" si="7195"/>
        <v>OK</v>
      </c>
      <c r="O2704" s="361" t="str">
        <f t="shared" si="7196"/>
        <v>OK</v>
      </c>
      <c r="P2704" s="361" t="str">
        <f t="shared" si="7197"/>
        <v>COND. MIN.</v>
      </c>
      <c r="Q2704" s="361" t="str">
        <f t="shared" si="7183"/>
        <v>COND. MIN.</v>
      </c>
      <c r="R2704" s="625"/>
      <c r="S2704" s="625"/>
      <c r="T2704" s="625"/>
      <c r="U2704" s="625"/>
      <c r="V2704" s="356">
        <f t="shared" si="7184"/>
        <v>3.0000042170286179E-2</v>
      </c>
      <c r="W2704" s="356">
        <f t="shared" si="7185"/>
        <v>0.40000000735744834</v>
      </c>
      <c r="X2704" s="361" t="str">
        <f t="shared" ref="X2704:X2709" si="7261">IF(V2704&gt;0,"NORTE","SUL")</f>
        <v>NORTE</v>
      </c>
      <c r="Y2704" s="361" t="str">
        <f t="shared" ref="Y2704:Y2709" si="7262">IF(W2704&gt;0,"LESTE","OESTE")</f>
        <v>LESTE</v>
      </c>
      <c r="Z2704" s="361" t="str">
        <f t="shared" ref="Z2704:Z2709" si="7263">IF(AND(X2704="SUL", Y2704="LESTE"),"SUDESTE", IF(AND(X2704="SUL", Y2704="OESTE"), "SUDOESTE", IF(AND(X2704="NORTE", Y2704="LESTE"), "NORDESTE", "NOROESTE")))</f>
        <v>NORDESTE</v>
      </c>
      <c r="AA2704" s="358">
        <f t="shared" si="7188"/>
        <v>1</v>
      </c>
      <c r="AB2704" s="359">
        <f t="shared" ref="AB2704:AB2709" si="7264">DEGREES(ASIN(AA2704))</f>
        <v>90</v>
      </c>
      <c r="AC2704" s="360"/>
    </row>
    <row r="2705" spans="1:29" ht="17.25" customHeight="1" x14ac:dyDescent="0.25">
      <c r="A2705" s="345" t="str">
        <f t="shared" si="7190"/>
        <v>MS 701</v>
      </c>
      <c r="B2705" s="661">
        <f t="shared" ref="B2705:B2814" si="7265">IF(A2704=A2705,B2704+1,1)</f>
        <v>19</v>
      </c>
      <c r="C2705" s="661" t="str">
        <f t="shared" ref="C2705:C2814" si="7266">A2705&amp;"-"&amp;B2705</f>
        <v>MS 701-19</v>
      </c>
      <c r="D2705" s="346">
        <v>42013</v>
      </c>
      <c r="E2705" s="347">
        <v>7161607.6546999998</v>
      </c>
      <c r="F2705" s="348">
        <v>665811.99910000002</v>
      </c>
      <c r="G2705" s="348">
        <v>889.02599999999995</v>
      </c>
      <c r="H2705" s="448">
        <f t="shared" si="7255"/>
        <v>0.50249376843438254</v>
      </c>
      <c r="I2705" s="356">
        <f t="shared" si="7256"/>
        <v>0.37121424776927819</v>
      </c>
      <c r="J2705" s="356">
        <f t="shared" si="7257"/>
        <v>0.39999999999054126</v>
      </c>
      <c r="K2705" s="356">
        <f t="shared" si="7258"/>
        <v>-1.1000000000080945</v>
      </c>
      <c r="L2705" s="356">
        <f t="shared" si="7259"/>
        <v>7.178482406205465E-2</v>
      </c>
      <c r="M2705" s="356">
        <f t="shared" si="7260"/>
        <v>5.7142857141505896E-2</v>
      </c>
      <c r="N2705" s="361" t="str">
        <f t="shared" si="7195"/>
        <v>OK</v>
      </c>
      <c r="O2705" s="361" t="str">
        <f t="shared" si="7196"/>
        <v>OK</v>
      </c>
      <c r="P2705" s="361" t="str">
        <f t="shared" si="7197"/>
        <v>COND. MIN.</v>
      </c>
      <c r="Q2705" s="361" t="str">
        <f t="shared" si="7183"/>
        <v>COND. MIN.</v>
      </c>
      <c r="R2705" s="625"/>
      <c r="S2705" s="625"/>
      <c r="T2705" s="625"/>
      <c r="U2705" s="625"/>
      <c r="V2705" s="356">
        <f t="shared" si="7184"/>
        <v>0.37000002339482307</v>
      </c>
      <c r="W2705" s="356">
        <f t="shared" si="7185"/>
        <v>3.0000007245689631E-2</v>
      </c>
      <c r="X2705" s="361" t="str">
        <f t="shared" si="7261"/>
        <v>NORTE</v>
      </c>
      <c r="Y2705" s="361" t="str">
        <f t="shared" si="7262"/>
        <v>LESTE</v>
      </c>
      <c r="Z2705" s="361" t="str">
        <f t="shared" si="7263"/>
        <v>NORDESTE</v>
      </c>
      <c r="AA2705" s="358">
        <f t="shared" si="7188"/>
        <v>8.1081081081081086E-2</v>
      </c>
      <c r="AB2705" s="359">
        <f t="shared" si="7264"/>
        <v>4.6507090048798281</v>
      </c>
      <c r="AC2705" s="360"/>
    </row>
    <row r="2706" spans="1:29" ht="17.25" customHeight="1" x14ac:dyDescent="0.25">
      <c r="A2706" s="345" t="str">
        <f t="shared" si="7190"/>
        <v>MS 701</v>
      </c>
      <c r="B2706" s="661">
        <f t="shared" si="7265"/>
        <v>20</v>
      </c>
      <c r="C2706" s="661" t="str">
        <f t="shared" si="7266"/>
        <v>MS 701-20</v>
      </c>
      <c r="D2706" s="346">
        <v>42020</v>
      </c>
      <c r="E2706" s="347">
        <v>7161607.6596999997</v>
      </c>
      <c r="F2706" s="348">
        <v>665812.00029999996</v>
      </c>
      <c r="G2706" s="348">
        <v>889.01700000000005</v>
      </c>
      <c r="H2706" s="448">
        <f t="shared" si="7255"/>
        <v>0.51419839303335835</v>
      </c>
      <c r="I2706" s="356">
        <f t="shared" si="7256"/>
        <v>0.88283635043655306</v>
      </c>
      <c r="J2706" s="356">
        <f t="shared" si="7257"/>
        <v>-0.89999999999008651</v>
      </c>
      <c r="K2706" s="356">
        <f t="shared" si="7258"/>
        <v>-1.999999999998181</v>
      </c>
      <c r="L2706" s="356">
        <f t="shared" si="7259"/>
        <v>7.3456913290479764E-2</v>
      </c>
      <c r="M2706" s="356">
        <f t="shared" si="7260"/>
        <v>0.12857142857001236</v>
      </c>
      <c r="N2706" s="361" t="str">
        <f t="shared" si="7195"/>
        <v>OK</v>
      </c>
      <c r="O2706" s="361" t="str">
        <f t="shared" si="7196"/>
        <v>OK</v>
      </c>
      <c r="P2706" s="361" t="str">
        <f t="shared" si="7197"/>
        <v>COND. MIN.</v>
      </c>
      <c r="Q2706" s="361" t="str">
        <f t="shared" si="7183"/>
        <v>COND. MIN.</v>
      </c>
      <c r="R2706" s="625"/>
      <c r="S2706" s="625"/>
      <c r="T2706" s="625"/>
      <c r="U2706" s="625"/>
      <c r="V2706" s="356">
        <f t="shared" si="7184"/>
        <v>0.87000001221895218</v>
      </c>
      <c r="W2706" s="356">
        <f t="shared" si="7185"/>
        <v>0.1500000013038516</v>
      </c>
      <c r="X2706" s="361" t="str">
        <f t="shared" si="7261"/>
        <v>NORTE</v>
      </c>
      <c r="Y2706" s="361" t="str">
        <f t="shared" si="7262"/>
        <v>LESTE</v>
      </c>
      <c r="Z2706" s="361" t="str">
        <f t="shared" si="7263"/>
        <v>NORDESTE</v>
      </c>
      <c r="AA2706" s="358">
        <f t="shared" si="7188"/>
        <v>0.17045454545454544</v>
      </c>
      <c r="AB2706" s="359">
        <f t="shared" si="7264"/>
        <v>9.8142483329323955</v>
      </c>
      <c r="AC2706" s="360"/>
    </row>
    <row r="2707" spans="1:29" ht="17.25" customHeight="1" x14ac:dyDescent="0.25">
      <c r="A2707" s="345" t="str">
        <f t="shared" si="7190"/>
        <v>MS 701</v>
      </c>
      <c r="B2707" s="661">
        <f t="shared" si="7265"/>
        <v>21</v>
      </c>
      <c r="C2707" s="661" t="str">
        <f t="shared" si="7266"/>
        <v>MS 701-21</v>
      </c>
      <c r="D2707" s="346">
        <v>42027</v>
      </c>
      <c r="E2707" s="347">
        <v>7161607.6525999997</v>
      </c>
      <c r="F2707" s="348">
        <v>665811.98309999995</v>
      </c>
      <c r="G2707" s="348">
        <v>889.01700000000005</v>
      </c>
      <c r="H2707" s="448">
        <f t="shared" si="7255"/>
        <v>1.8607794085447948</v>
      </c>
      <c r="I2707" s="356">
        <f t="shared" si="7256"/>
        <v>1.5781318065932051</v>
      </c>
      <c r="J2707" s="356">
        <f t="shared" si="7257"/>
        <v>0</v>
      </c>
      <c r="K2707" s="356">
        <f t="shared" si="7258"/>
        <v>-1.999999999998181</v>
      </c>
      <c r="L2707" s="356">
        <f t="shared" si="7259"/>
        <v>0.26582562979211355</v>
      </c>
      <c r="M2707" s="356">
        <f t="shared" si="7260"/>
        <v>0</v>
      </c>
      <c r="N2707" s="361" t="str">
        <f t="shared" si="7195"/>
        <v>ATENÇÃO</v>
      </c>
      <c r="O2707" s="361" t="str">
        <f t="shared" si="7196"/>
        <v>OK</v>
      </c>
      <c r="P2707" s="361" t="str">
        <f t="shared" si="7197"/>
        <v>COND. MIN.</v>
      </c>
      <c r="Q2707" s="361" t="str">
        <f t="shared" si="7183"/>
        <v>COND. MIN.</v>
      </c>
      <c r="R2707" s="625"/>
      <c r="S2707" s="625"/>
      <c r="T2707" s="625"/>
      <c r="U2707" s="625"/>
      <c r="V2707" s="356">
        <f t="shared" si="7184"/>
        <v>0.16000000759959221</v>
      </c>
      <c r="W2707" s="356">
        <f t="shared" si="7185"/>
        <v>-1.5699999989010394</v>
      </c>
      <c r="X2707" s="361" t="str">
        <f t="shared" si="7261"/>
        <v>NORTE</v>
      </c>
      <c r="Y2707" s="361" t="str">
        <f t="shared" si="7262"/>
        <v>OESTE</v>
      </c>
      <c r="Z2707" s="361" t="str">
        <f t="shared" si="7263"/>
        <v>NOROESTE</v>
      </c>
      <c r="AA2707" s="358">
        <f t="shared" si="7188"/>
        <v>0.99367088607594933</v>
      </c>
      <c r="AB2707" s="359">
        <f t="shared" si="7264"/>
        <v>83.550316382657641</v>
      </c>
      <c r="AC2707" s="360"/>
    </row>
    <row r="2708" spans="1:29" ht="17.25" customHeight="1" x14ac:dyDescent="0.25">
      <c r="A2708" s="345" t="str">
        <f t="shared" si="7190"/>
        <v>MS 701</v>
      </c>
      <c r="B2708" s="661">
        <f t="shared" si="7265"/>
        <v>22</v>
      </c>
      <c r="C2708" s="661" t="str">
        <f t="shared" si="7266"/>
        <v>MS 701-22</v>
      </c>
      <c r="D2708" s="346">
        <v>42034</v>
      </c>
      <c r="E2708" s="347">
        <v>7161607.6567000002</v>
      </c>
      <c r="F2708" s="348">
        <v>665811.995</v>
      </c>
      <c r="G2708" s="348">
        <v>889.01700000000005</v>
      </c>
      <c r="H2708" s="448">
        <f t="shared" si="7255"/>
        <v>1.2586500902456006</v>
      </c>
      <c r="I2708" s="356">
        <f t="shared" si="7256"/>
        <v>0.68505478617724347</v>
      </c>
      <c r="J2708" s="356">
        <f t="shared" si="7257"/>
        <v>0</v>
      </c>
      <c r="K2708" s="356">
        <f t="shared" si="7258"/>
        <v>-1.999999999998181</v>
      </c>
      <c r="L2708" s="356">
        <f t="shared" si="7259"/>
        <v>0.17980715574937151</v>
      </c>
      <c r="M2708" s="356">
        <f t="shared" si="7260"/>
        <v>0</v>
      </c>
      <c r="N2708" s="361" t="str">
        <f t="shared" si="7195"/>
        <v>OK</v>
      </c>
      <c r="O2708" s="361" t="str">
        <f t="shared" si="7196"/>
        <v>OK</v>
      </c>
      <c r="P2708" s="361" t="str">
        <f t="shared" si="7197"/>
        <v>COND. MIN.</v>
      </c>
      <c r="Q2708" s="361" t="str">
        <f t="shared" si="7183"/>
        <v>COND. MIN.</v>
      </c>
      <c r="R2708" s="625"/>
      <c r="S2708" s="625"/>
      <c r="T2708" s="625"/>
      <c r="U2708" s="625"/>
      <c r="V2708" s="356">
        <f t="shared" si="7184"/>
        <v>0.5700000561773777</v>
      </c>
      <c r="W2708" s="356">
        <f t="shared" si="7185"/>
        <v>-0.37999999476596713</v>
      </c>
      <c r="X2708" s="361" t="str">
        <f t="shared" si="7261"/>
        <v>NORTE</v>
      </c>
      <c r="Y2708" s="361" t="str">
        <f t="shared" si="7262"/>
        <v>OESTE</v>
      </c>
      <c r="Z2708" s="361" t="str">
        <f t="shared" si="7263"/>
        <v>NOROESTE</v>
      </c>
      <c r="AA2708" s="358">
        <f t="shared" si="7188"/>
        <v>0.55072463768115942</v>
      </c>
      <c r="AB2708" s="359">
        <f t="shared" si="7264"/>
        <v>33.416740354663382</v>
      </c>
      <c r="AC2708" s="360"/>
    </row>
    <row r="2709" spans="1:29" ht="17.25" customHeight="1" x14ac:dyDescent="0.25">
      <c r="A2709" s="345" t="str">
        <f t="shared" si="7190"/>
        <v>MS 701</v>
      </c>
      <c r="B2709" s="661">
        <f t="shared" si="7265"/>
        <v>23</v>
      </c>
      <c r="C2709" s="661" t="str">
        <f t="shared" si="7266"/>
        <v>MS 701-23</v>
      </c>
      <c r="D2709" s="346">
        <v>42041</v>
      </c>
      <c r="E2709" s="347">
        <v>7161607.6593000004</v>
      </c>
      <c r="F2709" s="348">
        <v>665811.99670000002</v>
      </c>
      <c r="G2709" s="348">
        <v>889.01499999999999</v>
      </c>
      <c r="H2709" s="448">
        <f t="shared" si="7255"/>
        <v>0.31064451265320131</v>
      </c>
      <c r="I2709" s="356">
        <f t="shared" si="7256"/>
        <v>0.85615426760275326</v>
      </c>
      <c r="J2709" s="356">
        <f t="shared" si="7257"/>
        <v>-0.20000000000663931</v>
      </c>
      <c r="K2709" s="356">
        <f t="shared" si="7258"/>
        <v>-2.2000000000048203</v>
      </c>
      <c r="L2709" s="356">
        <f t="shared" si="7259"/>
        <v>4.4377787521885904E-2</v>
      </c>
      <c r="M2709" s="356">
        <f t="shared" si="7260"/>
        <v>2.8571428572377044E-2</v>
      </c>
      <c r="N2709" s="361" t="str">
        <f t="shared" si="7195"/>
        <v>OK</v>
      </c>
      <c r="O2709" s="361" t="str">
        <f t="shared" si="7196"/>
        <v>OK</v>
      </c>
      <c r="P2709" s="361" t="str">
        <f t="shared" si="7197"/>
        <v>COND. MIN.</v>
      </c>
      <c r="Q2709" s="361" t="str">
        <f t="shared" si="7183"/>
        <v>COND. MIN.</v>
      </c>
      <c r="R2709" s="625"/>
      <c r="S2709" s="625"/>
      <c r="T2709" s="625"/>
      <c r="U2709" s="625"/>
      <c r="V2709" s="356">
        <f t="shared" si="7184"/>
        <v>0.83000008016824722</v>
      </c>
      <c r="W2709" s="356">
        <f t="shared" si="7185"/>
        <v>-0.2099999925121665</v>
      </c>
      <c r="X2709" s="361" t="str">
        <f t="shared" si="7261"/>
        <v>NORTE</v>
      </c>
      <c r="Y2709" s="361" t="str">
        <f t="shared" si="7262"/>
        <v>OESTE</v>
      </c>
      <c r="Z2709" s="361" t="str">
        <f t="shared" si="7263"/>
        <v>NOROESTE</v>
      </c>
      <c r="AA2709" s="358">
        <f t="shared" si="7188"/>
        <v>0.2441860465116279</v>
      </c>
      <c r="AB2709" s="359">
        <f t="shared" si="7264"/>
        <v>14.133736720704601</v>
      </c>
      <c r="AC2709" s="360"/>
    </row>
    <row r="2710" spans="1:29" ht="17.25" customHeight="1" x14ac:dyDescent="0.25">
      <c r="A2710" s="345" t="str">
        <f t="shared" si="7190"/>
        <v>MS 701</v>
      </c>
      <c r="B2710" s="661">
        <f t="shared" si="7265"/>
        <v>24</v>
      </c>
      <c r="C2710" s="661" t="str">
        <f t="shared" si="7266"/>
        <v>MS 701-24</v>
      </c>
      <c r="D2710" s="346">
        <v>42048</v>
      </c>
      <c r="E2710" s="347">
        <v>7161607.6583000002</v>
      </c>
      <c r="F2710" s="348">
        <v>665811.99690000003</v>
      </c>
      <c r="G2710" s="348">
        <v>889.01400000000001</v>
      </c>
      <c r="H2710" s="448">
        <f t="shared" ref="H2710:H2711" si="7267">SQRT((E2710-E2709)^2+(F2710-F2709)^2)*100</f>
        <v>0.10198040653112583</v>
      </c>
      <c r="I2710" s="356">
        <f t="shared" ref="I2710:I2711" si="7268">SQRT((E2710-$E$2687)^2+(F2710-$F$2687)^2)*100</f>
        <v>0.75432094622118429</v>
      </c>
      <c r="J2710" s="356">
        <f t="shared" ref="J2710:J2711" si="7269">(G2710-G2709)*100</f>
        <v>-9.9999999997635314E-2</v>
      </c>
      <c r="K2710" s="356">
        <f t="shared" ref="K2710:K2711" si="7270">(G2710-$G$2687)*100</f>
        <v>-2.3000000000024556</v>
      </c>
      <c r="L2710" s="356">
        <f t="shared" ref="L2710:L2711" si="7271">H2710/(D2710-D2709)</f>
        <v>1.4568629504446548E-2</v>
      </c>
      <c r="M2710" s="356">
        <f t="shared" ref="M2710:M2711" si="7272">ABS(J2710/(D2710-D2709))</f>
        <v>1.4285714285376474E-2</v>
      </c>
      <c r="N2710" s="361" t="str">
        <f t="shared" si="7195"/>
        <v>OK</v>
      </c>
      <c r="O2710" s="361" t="str">
        <f t="shared" si="7196"/>
        <v>OK</v>
      </c>
      <c r="P2710" s="361" t="str">
        <f t="shared" si="7197"/>
        <v>COND. MIN.</v>
      </c>
      <c r="Q2710" s="361" t="str">
        <f t="shared" si="7183"/>
        <v>COND. MIN.</v>
      </c>
      <c r="R2710" s="625"/>
      <c r="S2710" s="625"/>
      <c r="T2710" s="625"/>
      <c r="U2710" s="625"/>
      <c r="V2710" s="356">
        <f t="shared" si="7184"/>
        <v>0.73000006377696991</v>
      </c>
      <c r="W2710" s="356">
        <f t="shared" si="7185"/>
        <v>-0.18999999156221747</v>
      </c>
      <c r="X2710" s="361" t="str">
        <f t="shared" ref="X2710:X2711" si="7273">IF(V2710&gt;0,"NORTE","SUL")</f>
        <v>NORTE</v>
      </c>
      <c r="Y2710" s="361" t="str">
        <f t="shared" ref="Y2710:Y2711" si="7274">IF(W2710&gt;0,"LESTE","OESTE")</f>
        <v>OESTE</v>
      </c>
      <c r="Z2710" s="361" t="str">
        <f t="shared" ref="Z2710:Z2711" si="7275">IF(AND(X2710="SUL", Y2710="LESTE"),"SUDESTE", IF(AND(X2710="SUL", Y2710="OESTE"), "SUDOESTE", IF(AND(X2710="NORTE", Y2710="LESTE"), "NORDESTE", "NOROESTE")))</f>
        <v>NOROESTE</v>
      </c>
      <c r="AA2710" s="358">
        <f t="shared" si="7188"/>
        <v>0.25333333333333335</v>
      </c>
      <c r="AB2710" s="359">
        <f t="shared" ref="AB2710:AB2711" si="7276">DEGREES(ASIN(AA2710))</f>
        <v>14.674849742863033</v>
      </c>
      <c r="AC2710" s="360"/>
    </row>
    <row r="2711" spans="1:29" ht="17.25" customHeight="1" x14ac:dyDescent="0.25">
      <c r="A2711" s="345" t="str">
        <f t="shared" si="7190"/>
        <v>MS 701</v>
      </c>
      <c r="B2711" s="661">
        <f t="shared" si="7265"/>
        <v>25</v>
      </c>
      <c r="C2711" s="661" t="str">
        <f t="shared" si="7266"/>
        <v>MS 701-25</v>
      </c>
      <c r="D2711" s="346">
        <v>42055</v>
      </c>
      <c r="E2711" s="347">
        <v>7161607.6573000001</v>
      </c>
      <c r="F2711" s="348">
        <v>665811.99710000004</v>
      </c>
      <c r="G2711" s="348">
        <v>889.01300000000003</v>
      </c>
      <c r="H2711" s="448">
        <f t="shared" si="7267"/>
        <v>0.10198040653112583</v>
      </c>
      <c r="I2711" s="356">
        <f t="shared" si="7268"/>
        <v>0.65253356734665091</v>
      </c>
      <c r="J2711" s="356">
        <f t="shared" si="7269"/>
        <v>-9.9999999997635314E-2</v>
      </c>
      <c r="K2711" s="356">
        <f t="shared" si="7270"/>
        <v>-2.4000000000000909</v>
      </c>
      <c r="L2711" s="356">
        <f t="shared" si="7271"/>
        <v>1.4568629504446548E-2</v>
      </c>
      <c r="M2711" s="356">
        <f t="shared" si="7272"/>
        <v>1.4285714285376474E-2</v>
      </c>
      <c r="N2711" s="361" t="str">
        <f t="shared" si="7195"/>
        <v>OK</v>
      </c>
      <c r="O2711" s="361" t="str">
        <f t="shared" si="7196"/>
        <v>OK</v>
      </c>
      <c r="P2711" s="361" t="str">
        <f t="shared" si="7197"/>
        <v>COND. MIN.</v>
      </c>
      <c r="Q2711" s="361" t="str">
        <f t="shared" si="7183"/>
        <v>COND. MIN.</v>
      </c>
      <c r="R2711" s="625"/>
      <c r="S2711" s="625"/>
      <c r="T2711" s="625"/>
      <c r="U2711" s="625"/>
      <c r="V2711" s="356">
        <f t="shared" si="7184"/>
        <v>0.6300000473856926</v>
      </c>
      <c r="W2711" s="356">
        <f t="shared" si="7185"/>
        <v>-0.16999999061226845</v>
      </c>
      <c r="X2711" s="361" t="str">
        <f t="shared" si="7273"/>
        <v>NORTE</v>
      </c>
      <c r="Y2711" s="361" t="str">
        <f t="shared" si="7274"/>
        <v>OESTE</v>
      </c>
      <c r="Z2711" s="361" t="str">
        <f t="shared" si="7275"/>
        <v>NOROESTE</v>
      </c>
      <c r="AA2711" s="358">
        <f t="shared" si="7188"/>
        <v>0.26153846153846155</v>
      </c>
      <c r="AB2711" s="359">
        <f t="shared" si="7276"/>
        <v>15.161368606610322</v>
      </c>
      <c r="AC2711" s="360"/>
    </row>
    <row r="2712" spans="1:29" ht="17.25" customHeight="1" x14ac:dyDescent="0.25">
      <c r="A2712" s="345" t="str">
        <f t="shared" si="7190"/>
        <v>MS 701</v>
      </c>
      <c r="B2712" s="661">
        <f t="shared" si="7265"/>
        <v>26</v>
      </c>
      <c r="C2712" s="661" t="str">
        <f t="shared" si="7266"/>
        <v>MS 701-26</v>
      </c>
      <c r="D2712" s="346">
        <f t="shared" ref="D2712:D2724" si="7277">D113</f>
        <v>42062</v>
      </c>
      <c r="E2712" s="347">
        <v>7161607.6535999998</v>
      </c>
      <c r="F2712" s="348">
        <v>665811.99089999998</v>
      </c>
      <c r="G2712" s="348">
        <v>889.00800000000004</v>
      </c>
      <c r="H2712" s="448">
        <f t="shared" ref="H2712:H2715" si="7278">SQRT((E2712-E2711)^2+(F2712-F2711)^2)*100</f>
        <v>0.72201109753050918</v>
      </c>
      <c r="I2712" s="356">
        <f t="shared" ref="I2712:I2715" si="7279">SQRT((E2712-$E$2687)^2+(F2712-$F$2687)^2)*100</f>
        <v>0.8316850409763894</v>
      </c>
      <c r="J2712" s="356">
        <f t="shared" ref="J2712:J2715" si="7280">(G2712-G2711)*100</f>
        <v>-0.49999999999954525</v>
      </c>
      <c r="K2712" s="356">
        <f t="shared" ref="K2712:K2715" si="7281">(G2712-$G$2687)*100</f>
        <v>-2.8999999999996362</v>
      </c>
      <c r="L2712" s="356">
        <f t="shared" ref="L2712:L2715" si="7282">H2712/(D2712-D2711)</f>
        <v>0.10314444250435846</v>
      </c>
      <c r="M2712" s="356">
        <f t="shared" ref="M2712:M2715" si="7283">ABS(J2712/(D2712-D2711))</f>
        <v>7.1428571428506463E-2</v>
      </c>
      <c r="N2712" s="361" t="str">
        <f t="shared" si="7195"/>
        <v>OK</v>
      </c>
      <c r="O2712" s="361" t="str">
        <f t="shared" si="7196"/>
        <v>OK</v>
      </c>
      <c r="P2712" s="361" t="str">
        <f t="shared" si="7197"/>
        <v>COND. MIN.</v>
      </c>
      <c r="Q2712" s="361" t="str">
        <f t="shared" si="7183"/>
        <v>COND. MIN.</v>
      </c>
      <c r="R2712" s="625"/>
      <c r="S2712" s="625"/>
      <c r="T2712" s="625"/>
      <c r="U2712" s="625"/>
      <c r="V2712" s="356">
        <f t="shared" si="7184"/>
        <v>0.26000002399086952</v>
      </c>
      <c r="W2712" s="356">
        <f t="shared" si="7185"/>
        <v>-0.78999999677762389</v>
      </c>
      <c r="X2712" s="361" t="str">
        <f t="shared" ref="X2712:X2715" si="7284">IF(V2712&gt;0,"NORTE","SUL")</f>
        <v>NORTE</v>
      </c>
      <c r="Y2712" s="361" t="str">
        <f t="shared" ref="Y2712:Y2715" si="7285">IF(W2712&gt;0,"LESTE","OESTE")</f>
        <v>OESTE</v>
      </c>
      <c r="Z2712" s="361" t="str">
        <f t="shared" ref="Z2712:Z2715" si="7286">IF(AND(X2712="SUL", Y2712="LESTE"),"SUDESTE", IF(AND(X2712="SUL", Y2712="OESTE"), "SUDOESTE", IF(AND(X2712="NORTE", Y2712="LESTE"), "NORDESTE", "NOROESTE")))</f>
        <v>NOROESTE</v>
      </c>
      <c r="AA2712" s="358">
        <f t="shared" si="7188"/>
        <v>0.95180722891566272</v>
      </c>
      <c r="AB2712" s="359">
        <f t="shared" ref="AB2712:AB2715" si="7287">DEGREES(ASIN(AA2712))</f>
        <v>72.139716328196982</v>
      </c>
      <c r="AC2712" s="360"/>
    </row>
    <row r="2713" spans="1:29" ht="17.25" customHeight="1" x14ac:dyDescent="0.25">
      <c r="A2713" s="345" t="str">
        <f t="shared" si="7190"/>
        <v>MS 701</v>
      </c>
      <c r="B2713" s="661">
        <f t="shared" si="7265"/>
        <v>27</v>
      </c>
      <c r="C2713" s="661" t="str">
        <f t="shared" si="7266"/>
        <v>MS 701-27</v>
      </c>
      <c r="D2713" s="346">
        <f t="shared" si="7277"/>
        <v>42069</v>
      </c>
      <c r="E2713" s="347">
        <v>7161607.6497999998</v>
      </c>
      <c r="F2713" s="348">
        <v>665811.98470000003</v>
      </c>
      <c r="G2713" s="348">
        <v>889.00300000000004</v>
      </c>
      <c r="H2713" s="448">
        <f t="shared" si="7278"/>
        <v>0.72718635718723468</v>
      </c>
      <c r="I2713" s="356">
        <f t="shared" si="7279"/>
        <v>1.4150971596502031</v>
      </c>
      <c r="J2713" s="356">
        <f t="shared" si="7280"/>
        <v>-0.49999999999954525</v>
      </c>
      <c r="K2713" s="356">
        <f t="shared" si="7281"/>
        <v>-3.3999999999991815</v>
      </c>
      <c r="L2713" s="356">
        <f t="shared" si="7282"/>
        <v>0.1038837653124621</v>
      </c>
      <c r="M2713" s="356">
        <f t="shared" si="7283"/>
        <v>7.1428571428506463E-2</v>
      </c>
      <c r="N2713" s="361" t="str">
        <f t="shared" si="7195"/>
        <v>OK</v>
      </c>
      <c r="O2713" s="361" t="str">
        <f t="shared" si="7196"/>
        <v>OK</v>
      </c>
      <c r="P2713" s="361" t="str">
        <f t="shared" si="7197"/>
        <v>COND. MIN.</v>
      </c>
      <c r="Q2713" s="361" t="str">
        <f t="shared" si="7183"/>
        <v>COND. MIN.</v>
      </c>
      <c r="R2713" s="625"/>
      <c r="S2713" s="625"/>
      <c r="T2713" s="625"/>
      <c r="U2713" s="625"/>
      <c r="V2713" s="356">
        <f t="shared" si="7184"/>
        <v>-0.11999998241662979</v>
      </c>
      <c r="W2713" s="356">
        <f t="shared" si="7185"/>
        <v>-1.4099999913014472</v>
      </c>
      <c r="X2713" s="361" t="str">
        <f t="shared" si="7284"/>
        <v>SUL</v>
      </c>
      <c r="Y2713" s="361" t="str">
        <f t="shared" si="7285"/>
        <v>OESTE</v>
      </c>
      <c r="Z2713" s="361" t="str">
        <f t="shared" si="7286"/>
        <v>SUDOESTE</v>
      </c>
      <c r="AA2713" s="358">
        <f t="shared" si="7188"/>
        <v>0.99295774647887325</v>
      </c>
      <c r="AB2713" s="359">
        <f t="shared" si="7287"/>
        <v>83.196245173663556</v>
      </c>
      <c r="AC2713" s="360"/>
    </row>
    <row r="2714" spans="1:29" ht="17.25" customHeight="1" x14ac:dyDescent="0.25">
      <c r="A2714" s="345" t="str">
        <f t="shared" si="7190"/>
        <v>MS 701</v>
      </c>
      <c r="B2714" s="661">
        <f t="shared" si="7265"/>
        <v>28</v>
      </c>
      <c r="C2714" s="661" t="str">
        <f t="shared" si="7266"/>
        <v>MS 701-28</v>
      </c>
      <c r="D2714" s="346">
        <f t="shared" si="7277"/>
        <v>42076</v>
      </c>
      <c r="E2714" s="347">
        <v>7161607.6533000004</v>
      </c>
      <c r="F2714" s="348">
        <v>665811.99600000004</v>
      </c>
      <c r="G2714" s="348">
        <v>889.00400000000002</v>
      </c>
      <c r="H2714" s="448">
        <f t="shared" si="7278"/>
        <v>1.1829624013734508</v>
      </c>
      <c r="I2714" s="356">
        <f t="shared" si="7279"/>
        <v>0.36235345850067002</v>
      </c>
      <c r="J2714" s="356">
        <f t="shared" si="7280"/>
        <v>9.9999999997635314E-2</v>
      </c>
      <c r="K2714" s="356">
        <f t="shared" si="7281"/>
        <v>-3.3000000000015461</v>
      </c>
      <c r="L2714" s="356">
        <f t="shared" si="7282"/>
        <v>0.16899462876763582</v>
      </c>
      <c r="M2714" s="356">
        <f t="shared" si="7283"/>
        <v>1.4285714285376474E-2</v>
      </c>
      <c r="N2714" s="361" t="str">
        <f t="shared" si="7195"/>
        <v>OK</v>
      </c>
      <c r="O2714" s="361" t="str">
        <f t="shared" si="7196"/>
        <v>OK</v>
      </c>
      <c r="P2714" s="361" t="str">
        <f t="shared" si="7197"/>
        <v>COND. MIN.</v>
      </c>
      <c r="Q2714" s="361" t="str">
        <f t="shared" si="7183"/>
        <v>COND. MIN.</v>
      </c>
      <c r="R2714" s="625"/>
      <c r="S2714" s="625"/>
      <c r="T2714" s="625"/>
      <c r="U2714" s="625"/>
      <c r="V2714" s="356">
        <f t="shared" si="7184"/>
        <v>0.23000007495284081</v>
      </c>
      <c r="W2714" s="356">
        <f t="shared" si="7185"/>
        <v>-0.279999990016222</v>
      </c>
      <c r="X2714" s="361" t="str">
        <f t="shared" si="7284"/>
        <v>NORTE</v>
      </c>
      <c r="Y2714" s="361" t="str">
        <f t="shared" si="7285"/>
        <v>OESTE</v>
      </c>
      <c r="Z2714" s="361" t="str">
        <f t="shared" si="7286"/>
        <v>NOROESTE</v>
      </c>
      <c r="AA2714" s="358">
        <f t="shared" si="7188"/>
        <v>0.7777777777777779</v>
      </c>
      <c r="AB2714" s="359">
        <f t="shared" si="7287"/>
        <v>51.057558731018631</v>
      </c>
      <c r="AC2714" s="360"/>
    </row>
    <row r="2715" spans="1:29" ht="12.75" x14ac:dyDescent="0.25">
      <c r="A2715" s="345" t="str">
        <f t="shared" si="7190"/>
        <v>MS 701</v>
      </c>
      <c r="B2715" s="661">
        <f t="shared" si="7265"/>
        <v>29</v>
      </c>
      <c r="C2715" s="661" t="str">
        <f t="shared" si="7266"/>
        <v>MS 701-29</v>
      </c>
      <c r="D2715" s="346">
        <f t="shared" si="7277"/>
        <v>42083</v>
      </c>
      <c r="E2715" s="347">
        <v>7161607.6523000002</v>
      </c>
      <c r="F2715" s="348">
        <v>665811.98979999998</v>
      </c>
      <c r="G2715" s="348">
        <v>889.00199999999995</v>
      </c>
      <c r="H2715" s="448">
        <f t="shared" si="7278"/>
        <v>0.62801274742101898</v>
      </c>
      <c r="I2715" s="356">
        <f t="shared" si="7279"/>
        <v>0.90934042489754596</v>
      </c>
      <c r="J2715" s="356">
        <f t="shared" si="7280"/>
        <v>-0.20000000000663931</v>
      </c>
      <c r="K2715" s="356">
        <f t="shared" si="7281"/>
        <v>-3.5000000000081855</v>
      </c>
      <c r="L2715" s="356">
        <f t="shared" si="7282"/>
        <v>8.9716106774431287E-2</v>
      </c>
      <c r="M2715" s="356">
        <f t="shared" si="7283"/>
        <v>2.8571428572377044E-2</v>
      </c>
      <c r="N2715" s="361" t="str">
        <f t="shared" si="7195"/>
        <v>OK</v>
      </c>
      <c r="O2715" s="361" t="str">
        <f t="shared" si="7196"/>
        <v>OK</v>
      </c>
      <c r="P2715" s="361" t="str">
        <f t="shared" si="7197"/>
        <v>COND. MIN.</v>
      </c>
      <c r="Q2715" s="361" t="str">
        <f t="shared" si="7183"/>
        <v>COND. MIN.</v>
      </c>
      <c r="R2715" s="625"/>
      <c r="S2715" s="625"/>
      <c r="T2715" s="625"/>
      <c r="U2715" s="625"/>
      <c r="V2715" s="356">
        <f t="shared" si="7184"/>
        <v>0.13000005856156349</v>
      </c>
      <c r="W2715" s="356">
        <f t="shared" si="7185"/>
        <v>-0.89999999618157744</v>
      </c>
      <c r="X2715" s="361" t="str">
        <f t="shared" si="7284"/>
        <v>NORTE</v>
      </c>
      <c r="Y2715" s="361" t="str">
        <f t="shared" si="7285"/>
        <v>OESTE</v>
      </c>
      <c r="Z2715" s="361" t="str">
        <f t="shared" si="7286"/>
        <v>NOROESTE</v>
      </c>
      <c r="AA2715" s="358">
        <f t="shared" si="7188"/>
        <v>0.98901098901098905</v>
      </c>
      <c r="AB2715" s="359">
        <f t="shared" si="7287"/>
        <v>81.498110749996528</v>
      </c>
      <c r="AC2715" s="360"/>
    </row>
    <row r="2716" spans="1:29" ht="17.25" customHeight="1" x14ac:dyDescent="0.25">
      <c r="A2716" s="345" t="str">
        <f t="shared" si="7190"/>
        <v>MS 701</v>
      </c>
      <c r="B2716" s="661">
        <f t="shared" si="7265"/>
        <v>30</v>
      </c>
      <c r="C2716" s="661" t="str">
        <f t="shared" si="7266"/>
        <v>MS 701-30</v>
      </c>
      <c r="D2716" s="346">
        <f t="shared" si="7277"/>
        <v>42090</v>
      </c>
      <c r="E2716" s="347">
        <v>7161607.6409</v>
      </c>
      <c r="F2716" s="348">
        <v>665811.99120000005</v>
      </c>
      <c r="G2716" s="348">
        <v>888.99900000000002</v>
      </c>
      <c r="H2716" s="448">
        <f t="shared" ref="H2716:H2717" si="7288">SQRT((E2716-E2715)^2+(F2716-F2715)^2)*100</f>
        <v>1.1485643411185966</v>
      </c>
      <c r="I2716" s="356">
        <f t="shared" ref="I2716:I2717" si="7289">SQRT((E2716-$E$2687)^2+(F2716-$F$2687)^2)*100</f>
        <v>1.2640015445495427</v>
      </c>
      <c r="J2716" s="356">
        <f t="shared" ref="J2716:J2717" si="7290">(G2716-G2715)*100</f>
        <v>-0.29999999999290594</v>
      </c>
      <c r="K2716" s="356">
        <f t="shared" ref="K2716:K2717" si="7291">(G2716-$G$2687)*100</f>
        <v>-3.8000000000010914</v>
      </c>
      <c r="L2716" s="356">
        <f t="shared" ref="L2716" si="7292">H2716/(D2716-D2715)</f>
        <v>0.16408062015979952</v>
      </c>
      <c r="M2716" s="356">
        <f t="shared" ref="M2716" si="7293">ABS(J2716/(D2716-D2715))</f>
        <v>4.2857142856129418E-2</v>
      </c>
      <c r="N2716" s="361" t="str">
        <f t="shared" si="7195"/>
        <v>OK</v>
      </c>
      <c r="O2716" s="361" t="str">
        <f t="shared" si="7196"/>
        <v>OK</v>
      </c>
      <c r="P2716" s="361" t="str">
        <f t="shared" si="7197"/>
        <v>COND. MIN.</v>
      </c>
      <c r="Q2716" s="361" t="str">
        <f t="shared" si="7183"/>
        <v>COND. MIN.</v>
      </c>
      <c r="R2716" s="625"/>
      <c r="S2716" s="625"/>
      <c r="T2716" s="625"/>
      <c r="U2716" s="625"/>
      <c r="V2716" s="356">
        <f t="shared" si="7184"/>
        <v>-1.0099999606609344</v>
      </c>
      <c r="W2716" s="356">
        <f t="shared" si="7185"/>
        <v>-0.75999998953193426</v>
      </c>
      <c r="X2716" s="361" t="str">
        <f t="shared" ref="X2716:X2717" si="7294">IF(V2716&gt;0,"NORTE","SUL")</f>
        <v>SUL</v>
      </c>
      <c r="Y2716" s="361" t="str">
        <f t="shared" ref="Y2716:Y2717" si="7295">IF(W2716&gt;0,"LESTE","OESTE")</f>
        <v>OESTE</v>
      </c>
      <c r="Z2716" s="361" t="str">
        <f t="shared" ref="Z2716:Z2717" si="7296">IF(AND(X2716="SUL", Y2716="LESTE"),"SUDESTE", IF(AND(X2716="SUL", Y2716="OESTE"), "SUDOESTE", IF(AND(X2716="NORTE", Y2716="LESTE"), "NORDESTE", "NOROESTE")))</f>
        <v>SUDOESTE</v>
      </c>
      <c r="AA2716" s="358">
        <f t="shared" si="7188"/>
        <v>0.60317460317460314</v>
      </c>
      <c r="AB2716" s="359">
        <f t="shared" ref="AB2716:AB2717" si="7297">DEGREES(ASIN(AA2716))</f>
        <v>37.097601801318746</v>
      </c>
      <c r="AC2716" s="360"/>
    </row>
    <row r="2717" spans="1:29" ht="17.25" customHeight="1" x14ac:dyDescent="0.25">
      <c r="A2717" s="345" t="str">
        <f t="shared" si="7190"/>
        <v>MS 701</v>
      </c>
      <c r="B2717" s="661">
        <f t="shared" si="7265"/>
        <v>31</v>
      </c>
      <c r="C2717" s="661" t="str">
        <f t="shared" si="7266"/>
        <v>MS 701-31</v>
      </c>
      <c r="D2717" s="346">
        <f t="shared" si="7277"/>
        <v>42097</v>
      </c>
      <c r="E2717" s="347">
        <v>7161607.6468000002</v>
      </c>
      <c r="F2717" s="348">
        <v>665811.9804</v>
      </c>
      <c r="G2717" s="348">
        <v>888.995</v>
      </c>
      <c r="H2717" s="448">
        <f t="shared" si="7288"/>
        <v>1.2306502494285037</v>
      </c>
      <c r="I2717" s="356">
        <f t="shared" si="7289"/>
        <v>1.887326131645755</v>
      </c>
      <c r="J2717" s="356">
        <f t="shared" si="7290"/>
        <v>-0.40000000000190994</v>
      </c>
      <c r="K2717" s="356">
        <f t="shared" si="7291"/>
        <v>-4.2000000000030013</v>
      </c>
      <c r="L2717" s="356">
        <f>H2717/(D2717-D2716)</f>
        <v>0.17580717848978625</v>
      </c>
      <c r="M2717" s="356">
        <f>ABS(J2717/(D2717-D2716))</f>
        <v>5.7142857143129992E-2</v>
      </c>
      <c r="N2717" s="361" t="str">
        <f t="shared" si="7195"/>
        <v>OK</v>
      </c>
      <c r="O2717" s="361" t="str">
        <f t="shared" si="7196"/>
        <v>OK</v>
      </c>
      <c r="P2717" s="361" t="str">
        <f t="shared" si="7197"/>
        <v>COND. MIN.</v>
      </c>
      <c r="Q2717" s="361" t="str">
        <f t="shared" si="7183"/>
        <v>COND. MIN.</v>
      </c>
      <c r="R2717" s="625"/>
      <c r="S2717" s="625"/>
      <c r="T2717" s="625"/>
      <c r="U2717" s="625"/>
      <c r="V2717" s="356">
        <f t="shared" si="7184"/>
        <v>-0.41999993845820427</v>
      </c>
      <c r="W2717" s="356">
        <f t="shared" si="7185"/>
        <v>-1.8399999942630529</v>
      </c>
      <c r="X2717" s="361" t="str">
        <f t="shared" si="7294"/>
        <v>SUL</v>
      </c>
      <c r="Y2717" s="361" t="str">
        <f t="shared" si="7295"/>
        <v>OESTE</v>
      </c>
      <c r="Z2717" s="361" t="str">
        <f t="shared" si="7296"/>
        <v>SUDOESTE</v>
      </c>
      <c r="AA2717" s="358">
        <f t="shared" si="7188"/>
        <v>0.9735449735449736</v>
      </c>
      <c r="AB2717" s="359">
        <f t="shared" si="7297"/>
        <v>76.791489448030887</v>
      </c>
      <c r="AC2717" s="360"/>
    </row>
    <row r="2718" spans="1:29" ht="17.25" customHeight="1" x14ac:dyDescent="0.25">
      <c r="A2718" s="345" t="str">
        <f t="shared" si="7190"/>
        <v>MS 701</v>
      </c>
      <c r="B2718" s="661">
        <f t="shared" si="7265"/>
        <v>32</v>
      </c>
      <c r="C2718" s="661" t="str">
        <f t="shared" si="7266"/>
        <v>MS 701-32</v>
      </c>
      <c r="D2718" s="346">
        <f t="shared" si="7277"/>
        <v>42104</v>
      </c>
      <c r="E2718" s="347">
        <v>7161607.6467000004</v>
      </c>
      <c r="F2718" s="348">
        <v>665811.99349999998</v>
      </c>
      <c r="G2718" s="348">
        <v>888.99400000000003</v>
      </c>
      <c r="H2718" s="448">
        <f t="shared" ref="H2718:H2720" si="7298">SQRT((E2718-E2717)^2+(F2718-F2717)^2)*100</f>
        <v>1.3100381654465367</v>
      </c>
      <c r="I2718" s="356">
        <f t="shared" ref="I2718:I2720" si="7299">SQRT((E2718-$E$2687)^2+(F2718-$F$2687)^2)*100</f>
        <v>0.68249536870148153</v>
      </c>
      <c r="J2718" s="356">
        <f t="shared" ref="J2718:J2720" si="7300">(G2718-G2717)*100</f>
        <v>-9.9999999997635314E-2</v>
      </c>
      <c r="K2718" s="356">
        <f t="shared" ref="K2718:K2720" si="7301">(G2718-$G$2687)*100</f>
        <v>-4.3000000000006366</v>
      </c>
      <c r="L2718" s="356">
        <f t="shared" ref="L2718:L2720" si="7302">H2718/(D2718-D2717)</f>
        <v>0.18714830934950524</v>
      </c>
      <c r="M2718" s="356">
        <f t="shared" ref="M2718:M2720" si="7303">ABS(J2718/(D2718-D2717))</f>
        <v>1.4285714285376474E-2</v>
      </c>
      <c r="N2718" s="361" t="str">
        <f t="shared" si="7195"/>
        <v>OK</v>
      </c>
      <c r="O2718" s="361" t="str">
        <f t="shared" si="7196"/>
        <v>OK</v>
      </c>
      <c r="P2718" s="361" t="str">
        <f t="shared" si="7197"/>
        <v>COND. MIN.</v>
      </c>
      <c r="Q2718" s="361" t="str">
        <f t="shared" si="7183"/>
        <v>COND. MIN.</v>
      </c>
      <c r="R2718" s="625"/>
      <c r="S2718" s="625"/>
      <c r="T2718" s="625"/>
      <c r="U2718" s="625"/>
      <c r="V2718" s="356">
        <f t="shared" si="7184"/>
        <v>-0.42999992147088051</v>
      </c>
      <c r="W2718" s="356">
        <f t="shared" si="7185"/>
        <v>-0.52999999606981874</v>
      </c>
      <c r="X2718" s="361" t="str">
        <f t="shared" ref="X2718:X2720" si="7304">IF(V2718&gt;0,"NORTE","SUL")</f>
        <v>SUL</v>
      </c>
      <c r="Y2718" s="361" t="str">
        <f t="shared" ref="Y2718:Y2720" si="7305">IF(W2718&gt;0,"LESTE","OESTE")</f>
        <v>OESTE</v>
      </c>
      <c r="Z2718" s="361" t="str">
        <f t="shared" ref="Z2718:Z2720" si="7306">IF(AND(X2718="SUL", Y2718="LESTE"),"SUDESTE", IF(AND(X2718="SUL", Y2718="OESTE"), "SUDOESTE", IF(AND(X2718="NORTE", Y2718="LESTE"), "NORDESTE", "NOROESTE")))</f>
        <v>SUDOESTE</v>
      </c>
      <c r="AA2718" s="358">
        <f t="shared" si="7188"/>
        <v>0.77941176470588236</v>
      </c>
      <c r="AB2718" s="359">
        <f t="shared" ref="AB2718:AB2720" si="7307">DEGREES(ASIN(AA2718))</f>
        <v>51.206748642893601</v>
      </c>
      <c r="AC2718" s="360"/>
    </row>
    <row r="2719" spans="1:29" ht="17.25" customHeight="1" x14ac:dyDescent="0.25">
      <c r="A2719" s="345" t="str">
        <f t="shared" si="7190"/>
        <v>MS 701</v>
      </c>
      <c r="B2719" s="661">
        <f t="shared" si="7265"/>
        <v>33</v>
      </c>
      <c r="C2719" s="661" t="str">
        <f t="shared" si="7266"/>
        <v>MS 701-33</v>
      </c>
      <c r="D2719" s="346">
        <f t="shared" si="7277"/>
        <v>42111</v>
      </c>
      <c r="E2719" s="347">
        <v>7161607.6518000001</v>
      </c>
      <c r="F2719" s="348">
        <v>665811.99470000004</v>
      </c>
      <c r="G2719" s="348">
        <v>888.99199999999996</v>
      </c>
      <c r="H2719" s="448">
        <f t="shared" si="7298"/>
        <v>0.52392744978810646</v>
      </c>
      <c r="I2719" s="356">
        <f t="shared" si="7299"/>
        <v>0.41773197167807585</v>
      </c>
      <c r="J2719" s="356">
        <f t="shared" si="7300"/>
        <v>-0.20000000000663931</v>
      </c>
      <c r="K2719" s="356">
        <f t="shared" si="7301"/>
        <v>-4.500000000007276</v>
      </c>
      <c r="L2719" s="356">
        <f t="shared" si="7302"/>
        <v>7.4846778541158066E-2</v>
      </c>
      <c r="M2719" s="356">
        <f t="shared" si="7303"/>
        <v>2.8571428572377044E-2</v>
      </c>
      <c r="N2719" s="361" t="str">
        <f t="shared" si="7195"/>
        <v>OK</v>
      </c>
      <c r="O2719" s="361" t="str">
        <f t="shared" si="7196"/>
        <v>OK</v>
      </c>
      <c r="P2719" s="361" t="str">
        <f t="shared" si="7197"/>
        <v>COND. MIN.</v>
      </c>
      <c r="Q2719" s="361" t="str">
        <f t="shared" si="7183"/>
        <v>COND. MIN.</v>
      </c>
      <c r="R2719" s="625"/>
      <c r="S2719" s="625"/>
      <c r="T2719" s="625"/>
      <c r="U2719" s="625"/>
      <c r="V2719" s="356">
        <f t="shared" si="7184"/>
        <v>8.0000050365924835E-2</v>
      </c>
      <c r="W2719" s="356">
        <f t="shared" si="7185"/>
        <v>-0.40999999037012458</v>
      </c>
      <c r="X2719" s="361" t="str">
        <f t="shared" si="7304"/>
        <v>NORTE</v>
      </c>
      <c r="Y2719" s="361" t="str">
        <f t="shared" si="7305"/>
        <v>OESTE</v>
      </c>
      <c r="Z2719" s="361" t="str">
        <f t="shared" si="7306"/>
        <v>NOROESTE</v>
      </c>
      <c r="AA2719" s="358">
        <f t="shared" si="7188"/>
        <v>0.97619047619047616</v>
      </c>
      <c r="AB2719" s="359">
        <f t="shared" si="7307"/>
        <v>77.47209456014555</v>
      </c>
      <c r="AC2719" s="360"/>
    </row>
    <row r="2720" spans="1:29" ht="17.25" customHeight="1" x14ac:dyDescent="0.25">
      <c r="A2720" s="345" t="str">
        <f t="shared" si="7190"/>
        <v>MS 701</v>
      </c>
      <c r="B2720" s="661">
        <f t="shared" si="7265"/>
        <v>34</v>
      </c>
      <c r="C2720" s="661" t="str">
        <f t="shared" si="7266"/>
        <v>MS 701-34</v>
      </c>
      <c r="D2720" s="346">
        <f t="shared" si="7277"/>
        <v>42118</v>
      </c>
      <c r="E2720" s="347">
        <v>7161607.6518999999</v>
      </c>
      <c r="F2720" s="348">
        <v>665811.97690000001</v>
      </c>
      <c r="G2720" s="348">
        <v>888.98400000000004</v>
      </c>
      <c r="H2720" s="448">
        <f t="shared" si="7298"/>
        <v>1.7800280926252601</v>
      </c>
      <c r="I2720" s="356">
        <f t="shared" si="7299"/>
        <v>2.1918485297139143</v>
      </c>
      <c r="J2720" s="356">
        <f t="shared" si="7300"/>
        <v>-0.79999999999245119</v>
      </c>
      <c r="K2720" s="356">
        <f t="shared" si="7301"/>
        <v>-5.2999999999997272</v>
      </c>
      <c r="L2720" s="356">
        <f t="shared" si="7302"/>
        <v>0.2542897275178943</v>
      </c>
      <c r="M2720" s="356">
        <f t="shared" si="7303"/>
        <v>0.11428571428463588</v>
      </c>
      <c r="N2720" s="361" t="str">
        <f t="shared" si="7195"/>
        <v>ATENÇÃO</v>
      </c>
      <c r="O2720" s="361" t="str">
        <f t="shared" si="7196"/>
        <v>OK</v>
      </c>
      <c r="P2720" s="361" t="str">
        <f t="shared" si="7197"/>
        <v>COND. MIN.</v>
      </c>
      <c r="Q2720" s="361" t="str">
        <f t="shared" si="7183"/>
        <v>COND. MIN.</v>
      </c>
      <c r="R2720" s="625"/>
      <c r="S2720" s="625"/>
      <c r="T2720" s="625"/>
      <c r="U2720" s="625"/>
      <c r="V2720" s="356">
        <f t="shared" si="7184"/>
        <v>9.0000033378601074E-2</v>
      </c>
      <c r="W2720" s="356">
        <f t="shared" si="7185"/>
        <v>-2.1899999934248626</v>
      </c>
      <c r="X2720" s="361" t="str">
        <f t="shared" si="7304"/>
        <v>NORTE</v>
      </c>
      <c r="Y2720" s="361" t="str">
        <f t="shared" si="7305"/>
        <v>OESTE</v>
      </c>
      <c r="Z2720" s="361" t="str">
        <f t="shared" si="7306"/>
        <v>NOROESTE</v>
      </c>
      <c r="AA2720" s="358">
        <f t="shared" si="7188"/>
        <v>1</v>
      </c>
      <c r="AB2720" s="359">
        <f t="shared" si="7307"/>
        <v>90</v>
      </c>
      <c r="AC2720" s="360"/>
    </row>
    <row r="2721" spans="1:29" ht="17.25" customHeight="1" x14ac:dyDescent="0.25">
      <c r="A2721" s="345" t="str">
        <f t="shared" si="7190"/>
        <v>MS 701</v>
      </c>
      <c r="B2721" s="661">
        <f t="shared" si="7265"/>
        <v>35</v>
      </c>
      <c r="C2721" s="661" t="str">
        <f t="shared" si="7266"/>
        <v>MS 701-35</v>
      </c>
      <c r="D2721" s="346">
        <f t="shared" si="7277"/>
        <v>42125</v>
      </c>
      <c r="E2721" s="347">
        <v>7161607.6556500001</v>
      </c>
      <c r="F2721" s="348">
        <v>665811.97604999994</v>
      </c>
      <c r="G2721" s="348">
        <v>889.04150000000004</v>
      </c>
      <c r="H2721" s="448">
        <f t="shared" ref="H2721:H2723" si="7308">SQRT((E2721-E2720)^2+(F2721-F2720)^2)*100</f>
        <v>0.38451269466296489</v>
      </c>
      <c r="I2721" s="356">
        <f t="shared" ref="I2721:I2723" si="7309">SQRT((E2721-$E$2687)^2+(F2721-$F$2687)^2)*100</f>
        <v>2.3220357548055088</v>
      </c>
      <c r="J2721" s="356">
        <f t="shared" ref="J2721:J2723" si="7310">(G2721-G2720)*100</f>
        <v>5.7500000000004547</v>
      </c>
      <c r="K2721" s="356">
        <f t="shared" ref="K2721:K2723" si="7311">(G2721-$G$2687)*100</f>
        <v>0.4500000000007276</v>
      </c>
      <c r="L2721" s="356">
        <f t="shared" ref="L2721:L2723" si="7312">H2721/(D2721-D2720)</f>
        <v>5.4930384951852131E-2</v>
      </c>
      <c r="M2721" s="356">
        <f t="shared" ref="M2721:M2723" si="7313">ABS(J2721/(D2721-D2720))</f>
        <v>0.82142857142863634</v>
      </c>
      <c r="N2721" s="361" t="str">
        <f t="shared" si="7195"/>
        <v>OK</v>
      </c>
      <c r="O2721" s="361" t="str">
        <f t="shared" si="7196"/>
        <v>ATENÇÃO</v>
      </c>
      <c r="P2721" s="361" t="str">
        <f t="shared" si="7197"/>
        <v>COND. MIN.</v>
      </c>
      <c r="Q2721" s="361" t="str">
        <f t="shared" si="7183"/>
        <v>COND. MIN.</v>
      </c>
      <c r="R2721" s="625"/>
      <c r="S2721" s="625"/>
      <c r="T2721" s="625"/>
      <c r="U2721" s="625"/>
      <c r="V2721" s="356">
        <f t="shared" si="7184"/>
        <v>0.46500004827976227</v>
      </c>
      <c r="W2721" s="356">
        <f t="shared" si="7185"/>
        <v>-2.275000000372529</v>
      </c>
      <c r="X2721" s="361" t="str">
        <f t="shared" ref="X2721:X2723" si="7314">IF(V2721&gt;0,"NORTE","SUL")</f>
        <v>NORTE</v>
      </c>
      <c r="Y2721" s="361" t="str">
        <f t="shared" ref="Y2721:Y2723" si="7315">IF(W2721&gt;0,"LESTE","OESTE")</f>
        <v>OESTE</v>
      </c>
      <c r="Z2721" s="361" t="str">
        <f t="shared" ref="Z2721:Z2723" si="7316">IF(AND(X2721="SUL", Y2721="LESTE"),"SUDESTE", IF(AND(X2721="SUL", Y2721="OESTE"), "SUDOESTE", IF(AND(X2721="NORTE", Y2721="LESTE"), "NORDESTE", "NOROESTE")))</f>
        <v>NOROESTE</v>
      </c>
      <c r="AA2721" s="358">
        <f t="shared" si="7188"/>
        <v>0.98275862068965514</v>
      </c>
      <c r="AB2721" s="359">
        <f t="shared" ref="AB2721:AB2723" si="7317">DEGREES(ASIN(AA2721))</f>
        <v>79.345094516240835</v>
      </c>
      <c r="AC2721" s="360"/>
    </row>
    <row r="2722" spans="1:29" ht="17.25" customHeight="1" x14ac:dyDescent="0.25">
      <c r="A2722" s="345" t="str">
        <f t="shared" si="7190"/>
        <v>MS 701</v>
      </c>
      <c r="B2722" s="661">
        <f t="shared" si="7265"/>
        <v>36</v>
      </c>
      <c r="C2722" s="661" t="str">
        <f t="shared" si="7266"/>
        <v>MS 701-36</v>
      </c>
      <c r="D2722" s="346">
        <f t="shared" si="7277"/>
        <v>42132</v>
      </c>
      <c r="E2722" s="347">
        <v>7161607.6594000002</v>
      </c>
      <c r="F2722" s="348">
        <v>665811.97519999999</v>
      </c>
      <c r="G2722" s="348">
        <v>888.99900000000002</v>
      </c>
      <c r="H2722" s="448">
        <f t="shared" si="7308"/>
        <v>0.38451269208949912</v>
      </c>
      <c r="I2722" s="356">
        <f t="shared" si="7309"/>
        <v>2.5050349470111684</v>
      </c>
      <c r="J2722" s="356">
        <f t="shared" si="7310"/>
        <v>-4.250000000001819</v>
      </c>
      <c r="K2722" s="356">
        <f t="shared" si="7311"/>
        <v>-3.8000000000010914</v>
      </c>
      <c r="L2722" s="356">
        <f t="shared" si="7312"/>
        <v>5.4930384584214162E-2</v>
      </c>
      <c r="M2722" s="356">
        <f t="shared" si="7313"/>
        <v>0.607142857143117</v>
      </c>
      <c r="N2722" s="361" t="str">
        <f t="shared" si="7195"/>
        <v>OK</v>
      </c>
      <c r="O2722" s="361" t="str">
        <f t="shared" si="7196"/>
        <v>ATENÇÃO</v>
      </c>
      <c r="P2722" s="361" t="str">
        <f t="shared" si="7197"/>
        <v>COND. MIN.</v>
      </c>
      <c r="Q2722" s="361" t="str">
        <f t="shared" si="7183"/>
        <v>COND. MIN.</v>
      </c>
      <c r="R2722" s="625"/>
      <c r="S2722" s="625"/>
      <c r="T2722" s="625"/>
      <c r="U2722" s="625"/>
      <c r="V2722" s="356">
        <f t="shared" si="7184"/>
        <v>0.84000006318092346</v>
      </c>
      <c r="W2722" s="356">
        <f t="shared" si="7185"/>
        <v>-2.3599999956786633</v>
      </c>
      <c r="X2722" s="361" t="str">
        <f t="shared" si="7314"/>
        <v>NORTE</v>
      </c>
      <c r="Y2722" s="361" t="str">
        <f t="shared" si="7315"/>
        <v>OESTE</v>
      </c>
      <c r="Z2722" s="361" t="str">
        <f t="shared" si="7316"/>
        <v>NOROESTE</v>
      </c>
      <c r="AA2722" s="358">
        <f t="shared" si="7188"/>
        <v>0.94023904382470125</v>
      </c>
      <c r="AB2722" s="359">
        <f t="shared" si="7317"/>
        <v>70.091739517008619</v>
      </c>
      <c r="AC2722" s="360"/>
    </row>
    <row r="2723" spans="1:29" ht="17.25" customHeight="1" x14ac:dyDescent="0.25">
      <c r="A2723" s="345" t="str">
        <f t="shared" si="7190"/>
        <v>MS 701</v>
      </c>
      <c r="B2723" s="661">
        <f t="shared" si="7265"/>
        <v>37</v>
      </c>
      <c r="C2723" s="661" t="str">
        <f t="shared" si="7266"/>
        <v>MS 701-37</v>
      </c>
      <c r="D2723" s="346">
        <f t="shared" si="7277"/>
        <v>42146</v>
      </c>
      <c r="E2723" s="347">
        <v>7161607.6540999999</v>
      </c>
      <c r="F2723" s="348">
        <v>665811.97109999997</v>
      </c>
      <c r="G2723" s="348">
        <v>888.995</v>
      </c>
      <c r="H2723" s="448">
        <f t="shared" si="7308"/>
        <v>0.67007464845615505</v>
      </c>
      <c r="I2723" s="356">
        <f t="shared" si="7309"/>
        <v>2.7872925944651037</v>
      </c>
      <c r="J2723" s="356">
        <f t="shared" si="7310"/>
        <v>-0.40000000000190994</v>
      </c>
      <c r="K2723" s="356">
        <f t="shared" si="7311"/>
        <v>-4.2000000000030013</v>
      </c>
      <c r="L2723" s="356">
        <f t="shared" si="7312"/>
        <v>4.7862474889725358E-2</v>
      </c>
      <c r="M2723" s="356">
        <f t="shared" si="7313"/>
        <v>2.8571428571564996E-2</v>
      </c>
      <c r="N2723" s="361" t="str">
        <f t="shared" si="7195"/>
        <v>OK</v>
      </c>
      <c r="O2723" s="361" t="str">
        <f t="shared" si="7196"/>
        <v>OK</v>
      </c>
      <c r="P2723" s="361" t="str">
        <f t="shared" si="7197"/>
        <v>COND. MIN.</v>
      </c>
      <c r="Q2723" s="361" t="str">
        <f t="shared" si="7183"/>
        <v>COND. MIN.</v>
      </c>
      <c r="R2723" s="625"/>
      <c r="S2723" s="625"/>
      <c r="T2723" s="625"/>
      <c r="U2723" s="625"/>
      <c r="V2723" s="356">
        <f t="shared" si="7184"/>
        <v>0.31000003218650818</v>
      </c>
      <c r="W2723" s="356">
        <f t="shared" si="7185"/>
        <v>-2.76999999769032</v>
      </c>
      <c r="X2723" s="361" t="str">
        <f t="shared" si="7314"/>
        <v>NORTE</v>
      </c>
      <c r="Y2723" s="361" t="str">
        <f t="shared" si="7315"/>
        <v>OESTE</v>
      </c>
      <c r="Z2723" s="361" t="str">
        <f t="shared" si="7316"/>
        <v>NOROESTE</v>
      </c>
      <c r="AA2723" s="358">
        <f t="shared" si="7188"/>
        <v>0.99283154121863804</v>
      </c>
      <c r="AB2723" s="359">
        <f t="shared" si="7317"/>
        <v>83.135477968142339</v>
      </c>
      <c r="AC2723" s="360"/>
    </row>
    <row r="2724" spans="1:29" ht="17.25" customHeight="1" x14ac:dyDescent="0.25">
      <c r="A2724" s="345" t="str">
        <f t="shared" si="7190"/>
        <v>MS 701</v>
      </c>
      <c r="B2724" s="661">
        <f t="shared" si="7265"/>
        <v>38</v>
      </c>
      <c r="C2724" s="661" t="str">
        <f t="shared" si="7266"/>
        <v>MS 701-38</v>
      </c>
      <c r="D2724" s="346">
        <f t="shared" si="7277"/>
        <v>42153</v>
      </c>
      <c r="E2724" s="347">
        <v>7161607.6490000002</v>
      </c>
      <c r="F2724" s="348">
        <v>665811.973</v>
      </c>
      <c r="G2724" s="348">
        <v>888.98800000000006</v>
      </c>
      <c r="H2724" s="448">
        <f t="shared" ref="H2724" si="7318">SQRT((E2724-E2723)^2+(F2724-F2723)^2)*100</f>
        <v>0.54424256769474322</v>
      </c>
      <c r="I2724" s="356">
        <f t="shared" ref="I2724" si="7319">SQRT((E2724-$E$2687)^2+(F2724-$F$2687)^2)*100</f>
        <v>2.5877403168422495</v>
      </c>
      <c r="J2724" s="356">
        <f t="shared" ref="J2724" si="7320">(G2724-G2723)*100</f>
        <v>-0.69999999999481588</v>
      </c>
      <c r="K2724" s="356">
        <f t="shared" ref="K2724" si="7321">(G2724-$G$2687)*100</f>
        <v>-4.8999999999978172</v>
      </c>
      <c r="L2724" s="356">
        <f t="shared" ref="L2724" si="7322">H2724/(D2724-D2723)</f>
        <v>7.7748938242106172E-2</v>
      </c>
      <c r="M2724" s="356">
        <f t="shared" ref="M2724" si="7323">ABS(J2724/(D2724-D2723))</f>
        <v>9.9999999999259417E-2</v>
      </c>
      <c r="N2724" s="361" t="str">
        <f t="shared" si="7195"/>
        <v>OK</v>
      </c>
      <c r="O2724" s="361" t="str">
        <f t="shared" si="7196"/>
        <v>OK</v>
      </c>
      <c r="P2724" s="361" t="str">
        <f t="shared" si="7197"/>
        <v>COND. MIN.</v>
      </c>
      <c r="Q2724" s="361" t="str">
        <f t="shared" si="7183"/>
        <v>COND. MIN.</v>
      </c>
      <c r="R2724" s="625"/>
      <c r="S2724" s="625"/>
      <c r="T2724" s="625"/>
      <c r="U2724" s="625"/>
      <c r="V2724" s="356">
        <f t="shared" si="7184"/>
        <v>-0.19999993965029716</v>
      </c>
      <c r="W2724" s="356">
        <f t="shared" si="7185"/>
        <v>-2.5799999944865704</v>
      </c>
      <c r="X2724" s="361" t="str">
        <f t="shared" ref="X2724" si="7324">IF(V2724&gt;0,"NORTE","SUL")</f>
        <v>SUL</v>
      </c>
      <c r="Y2724" s="361" t="str">
        <f t="shared" ref="Y2724" si="7325">IF(W2724&gt;0,"LESTE","OESTE")</f>
        <v>OESTE</v>
      </c>
      <c r="Z2724" s="361" t="str">
        <f t="shared" ref="Z2724" si="7326">IF(AND(X2724="SUL", Y2724="LESTE"),"SUDESTE", IF(AND(X2724="SUL", Y2724="OESTE"), "SUDOESTE", IF(AND(X2724="NORTE", Y2724="LESTE"), "NORDESTE", "NOROESTE")))</f>
        <v>SUDOESTE</v>
      </c>
      <c r="AA2724" s="358">
        <f t="shared" si="7188"/>
        <v>0.99613899613899626</v>
      </c>
      <c r="AB2724" s="359">
        <f t="shared" ref="AB2724" si="7327">DEGREES(ASIN(AA2724))</f>
        <v>84.963514573665776</v>
      </c>
      <c r="AC2724" s="360"/>
    </row>
    <row r="2725" spans="1:29" ht="17.25" customHeight="1" x14ac:dyDescent="0.2">
      <c r="A2725" s="345" t="str">
        <f t="shared" si="7190"/>
        <v>MS 701</v>
      </c>
      <c r="B2725" s="661">
        <f t="shared" si="7265"/>
        <v>39</v>
      </c>
      <c r="C2725" s="661" t="str">
        <f t="shared" si="7266"/>
        <v>MS 701-39</v>
      </c>
      <c r="D2725" s="369"/>
      <c r="E2725" s="370"/>
      <c r="F2725" s="370"/>
      <c r="G2725" s="370"/>
      <c r="H2725" s="371"/>
      <c r="I2725" s="371"/>
      <c r="J2725" s="371"/>
      <c r="K2725" s="371"/>
      <c r="L2725" s="371"/>
      <c r="M2725" s="371"/>
      <c r="N2725" s="371"/>
      <c r="O2725" s="371"/>
      <c r="P2725" s="371"/>
      <c r="Q2725" s="371"/>
      <c r="R2725" s="626"/>
      <c r="S2725" s="626"/>
      <c r="T2725" s="626"/>
      <c r="U2725" s="626"/>
      <c r="V2725" s="610"/>
      <c r="W2725" s="610"/>
      <c r="X2725" s="371"/>
      <c r="Y2725" s="371"/>
      <c r="Z2725" s="371"/>
      <c r="AA2725" s="371"/>
      <c r="AB2725" s="371"/>
      <c r="AC2725" s="376"/>
    </row>
    <row r="2726" spans="1:29" ht="17.25" customHeight="1" x14ac:dyDescent="0.2">
      <c r="A2726" s="345" t="str">
        <f t="shared" si="7190"/>
        <v>MS 701</v>
      </c>
      <c r="B2726" s="661">
        <f t="shared" si="7265"/>
        <v>40</v>
      </c>
      <c r="C2726" s="661" t="str">
        <f t="shared" si="7266"/>
        <v>MS 701-40</v>
      </c>
      <c r="D2726" s="346">
        <f t="shared" ref="D2726:D2762" si="7328">D127</f>
        <v>42160</v>
      </c>
      <c r="E2726" s="347">
        <v>7161563.9455000004</v>
      </c>
      <c r="F2726" s="348">
        <v>665762.71699999995</v>
      </c>
      <c r="G2726" s="348">
        <v>888.98099999999999</v>
      </c>
      <c r="H2726" s="371"/>
      <c r="I2726" s="371"/>
      <c r="J2726" s="371"/>
      <c r="K2726" s="371"/>
      <c r="L2726" s="371"/>
      <c r="M2726" s="371"/>
      <c r="N2726" s="371"/>
      <c r="O2726" s="371"/>
      <c r="P2726" s="371"/>
      <c r="Q2726" s="371"/>
      <c r="R2726" s="626"/>
      <c r="S2726" s="626"/>
      <c r="T2726" s="626"/>
      <c r="U2726" s="626"/>
      <c r="V2726" s="610"/>
      <c r="W2726" s="610"/>
      <c r="X2726" s="371"/>
      <c r="Y2726" s="371"/>
      <c r="Z2726" s="371"/>
      <c r="AA2726" s="371"/>
      <c r="AB2726" s="371"/>
      <c r="AC2726" s="376"/>
    </row>
    <row r="2727" spans="1:29" ht="17.25" customHeight="1" x14ac:dyDescent="0.25">
      <c r="A2727" s="345" t="str">
        <f t="shared" si="7190"/>
        <v>MS 701</v>
      </c>
      <c r="B2727" s="661">
        <f t="shared" si="7265"/>
        <v>41</v>
      </c>
      <c r="C2727" s="661" t="str">
        <f t="shared" si="7266"/>
        <v>MS 701-41</v>
      </c>
      <c r="D2727" s="346">
        <f t="shared" si="7328"/>
        <v>42174</v>
      </c>
      <c r="E2727" s="347">
        <v>7161563.9413000001</v>
      </c>
      <c r="F2727" s="348">
        <v>665762.72849999997</v>
      </c>
      <c r="G2727" s="348">
        <v>888.97500000000002</v>
      </c>
      <c r="H2727" s="448">
        <f t="shared" ref="H2727" si="7329">SQRT((E2727-E2726)^2+(F2727-F2726)^2)*100</f>
        <v>1.2242957288485856</v>
      </c>
      <c r="I2727" s="356">
        <f>SQRT((E2727-$E$2726)^2+(F2727-$F$2726)^2)*100</f>
        <v>1.2242957288485856</v>
      </c>
      <c r="J2727" s="356">
        <f t="shared" ref="J2727" si="7330">(G2727-G2726)*100</f>
        <v>-0.59999999999718057</v>
      </c>
      <c r="K2727" s="356">
        <f>(G2727-$G$2726)*100</f>
        <v>-0.59999999999718057</v>
      </c>
      <c r="L2727" s="356">
        <f t="shared" ref="L2727" si="7331">H2727/(D2727-D2726)</f>
        <v>8.7449694917756116E-2</v>
      </c>
      <c r="M2727" s="356">
        <f t="shared" ref="M2727" si="7332">ABS(J2727/(D2727-D2726))</f>
        <v>4.285714285694147E-2</v>
      </c>
      <c r="N2727" s="361" t="str">
        <f t="shared" ref="N2727" si="7333">IF(L2727&lt;=0.25,"OK",IF(AND(0.25&lt;L2727,L2727&lt;=1),"ATENÇÃO",IF(AND(1&lt;L2727,L2727&lt;=4),"ALERTA",IF(AND(4&lt;L2727,L2727&lt;=14),"INTERVENÇÃO","PARALISAÇÃO"))))</f>
        <v>OK</v>
      </c>
      <c r="O2727" s="361" t="str">
        <f t="shared" ref="O2727" si="7334">IF(M2727&lt;=0.25,"OK",IF(AND(0.25&lt;M2727,M2727&lt;=1),"ATENÇÃO",IF(AND(1&lt;M2727,M2727&lt;=4),"ALERTA",IF(AND(4&lt;M2727,M2727&lt;=14),"INTERVENÇÃO","PARALISAÇÃO"))))</f>
        <v>OK</v>
      </c>
      <c r="P2727" s="361" t="str">
        <f t="shared" ref="P2727" si="7335">IF(L2727&lt;=1,"COND. MIN.",IF(AND(1&lt;L2727, L2727&lt;=2),"ATENÇÃO",IF(AND(2&lt;L2727,L2727&lt;=5),"ALERTA","INTERVENÇÃO")))</f>
        <v>COND. MIN.</v>
      </c>
      <c r="Q2727" s="361" t="str">
        <f t="shared" ref="Q2727:Q2763" si="7336">IF(M2727&lt;=2,"COND. MIN.",IF(AND(2&lt;M2727, M2727&lt;=4),"ATENÇÃO",IF(AND(4&lt;M2727, M2727&lt;=10),"ALERTA","INTERVENÇÃO")))</f>
        <v>COND. MIN.</v>
      </c>
      <c r="R2727" s="625"/>
      <c r="S2727" s="625"/>
      <c r="T2727" s="625"/>
      <c r="U2727" s="625"/>
      <c r="V2727" s="356">
        <f t="shared" ref="V2727:V2763" si="7337">(E2727-$E$2726)*100</f>
        <v>-0.42000003159046173</v>
      </c>
      <c r="W2727" s="356">
        <f t="shared" ref="W2727:W2763" si="7338">(F2727-$F$2726)*100</f>
        <v>1.1500000022351742</v>
      </c>
      <c r="X2727" s="361" t="str">
        <f t="shared" ref="X2727" si="7339">IF(V2727&gt;0,"NORTE","SUL")</f>
        <v>SUL</v>
      </c>
      <c r="Y2727" s="361" t="str">
        <f t="shared" ref="Y2727" si="7340">IF(W2727&gt;0,"LESTE","OESTE")</f>
        <v>LESTE</v>
      </c>
      <c r="Z2727" s="361" t="str">
        <f t="shared" ref="Z2727" si="7341">IF(AND(X2727="SUL", Y2727="LESTE"),"SUDESTE", IF(AND(X2727="SUL", Y2727="OESTE"), "SUDOESTE", IF(AND(X2727="NORTE", Y2727="LESTE"), "NORDESTE", "NOROESTE")))</f>
        <v>SUDESTE</v>
      </c>
      <c r="AA2727" s="358">
        <f t="shared" ref="AA2727:AA2763" si="7342">ABS(ROUND(W2727,2)/ROUND(I2727,2))</f>
        <v>0.94262295081967207</v>
      </c>
      <c r="AB2727" s="359">
        <f t="shared" ref="AB2727" si="7343">DEGREES(ASIN(AA2727))</f>
        <v>70.496817932157555</v>
      </c>
      <c r="AC2727" s="360" t="s">
        <v>196</v>
      </c>
    </row>
    <row r="2728" spans="1:29" ht="17.25" customHeight="1" x14ac:dyDescent="0.25">
      <c r="A2728" s="345" t="str">
        <f t="shared" si="7190"/>
        <v>MS 701</v>
      </c>
      <c r="B2728" s="661">
        <f t="shared" si="7265"/>
        <v>42</v>
      </c>
      <c r="C2728" s="661" t="str">
        <f t="shared" si="7266"/>
        <v>MS 701-42</v>
      </c>
      <c r="D2728" s="346">
        <f t="shared" si="7328"/>
        <v>42181</v>
      </c>
      <c r="E2728" s="347">
        <v>7161563.9406000003</v>
      </c>
      <c r="F2728" s="348">
        <v>665762.70689999999</v>
      </c>
      <c r="G2728" s="348">
        <v>888.96600000000001</v>
      </c>
      <c r="H2728" s="448">
        <f t="shared" ref="H2728:H2730" si="7344">SQRT((E2728-E2727)^2+(F2728-F2727)^2)*100</f>
        <v>2.161133958591273</v>
      </c>
      <c r="I2728" s="356">
        <f t="shared" ref="I2728:I2730" si="7345">SQRT((E2728-$E$2726)^2+(F2728-$F$2726)^2)*100</f>
        <v>1.1225862981428181</v>
      </c>
      <c r="J2728" s="356">
        <f t="shared" ref="J2728:J2730" si="7346">(G2728-G2727)*100</f>
        <v>-0.90000000000145519</v>
      </c>
      <c r="K2728" s="356">
        <f t="shared" ref="K2728:K2730" si="7347">(G2728-$G$2726)*100</f>
        <v>-1.4999999999986358</v>
      </c>
      <c r="L2728" s="356">
        <f t="shared" ref="L2728:L2730" si="7348">H2728/(D2728-D2727)</f>
        <v>0.30873342265589615</v>
      </c>
      <c r="M2728" s="356">
        <f t="shared" ref="M2728:M2730" si="7349">ABS(J2728/(D2728-D2727))</f>
        <v>0.12857142857163645</v>
      </c>
      <c r="N2728" s="361" t="str">
        <f t="shared" ref="N2728:N2730" si="7350">IF(L2728&lt;=0.25,"OK",IF(AND(0.25&lt;L2728,L2728&lt;=1),"ATENÇÃO",IF(AND(1&lt;L2728,L2728&lt;=4),"ALERTA",IF(AND(4&lt;L2728,L2728&lt;=14),"INTERVENÇÃO","PARALISAÇÃO"))))</f>
        <v>ATENÇÃO</v>
      </c>
      <c r="O2728" s="361" t="str">
        <f t="shared" ref="O2728:O2730" si="7351">IF(M2728&lt;=0.25,"OK",IF(AND(0.25&lt;M2728,M2728&lt;=1),"ATENÇÃO",IF(AND(1&lt;M2728,M2728&lt;=4),"ALERTA",IF(AND(4&lt;M2728,M2728&lt;=14),"INTERVENÇÃO","PARALISAÇÃO"))))</f>
        <v>OK</v>
      </c>
      <c r="P2728" s="361" t="str">
        <f t="shared" ref="P2728:P2730" si="7352">IF(L2728&lt;=1,"COND. MIN.",IF(AND(1&lt;L2728, L2728&lt;=2),"ATENÇÃO",IF(AND(2&lt;L2728,L2728&lt;=5),"ALERTA","INTERVENÇÃO")))</f>
        <v>COND. MIN.</v>
      </c>
      <c r="Q2728" s="361" t="str">
        <f t="shared" si="7336"/>
        <v>COND. MIN.</v>
      </c>
      <c r="R2728" s="625"/>
      <c r="S2728" s="625"/>
      <c r="T2728" s="625"/>
      <c r="U2728" s="625"/>
      <c r="V2728" s="356">
        <f t="shared" si="7337"/>
        <v>-0.49000000581145287</v>
      </c>
      <c r="W2728" s="356">
        <f t="shared" si="7338"/>
        <v>-1.009999995585531</v>
      </c>
      <c r="X2728" s="361" t="str">
        <f t="shared" ref="X2728:X2730" si="7353">IF(V2728&gt;0,"NORTE","SUL")</f>
        <v>SUL</v>
      </c>
      <c r="Y2728" s="361" t="str">
        <f t="shared" ref="Y2728:Y2730" si="7354">IF(W2728&gt;0,"LESTE","OESTE")</f>
        <v>OESTE</v>
      </c>
      <c r="Z2728" s="361" t="str">
        <f t="shared" ref="Z2728:Z2730" si="7355">IF(AND(X2728="SUL", Y2728="LESTE"),"SUDESTE", IF(AND(X2728="SUL", Y2728="OESTE"), "SUDOESTE", IF(AND(X2728="NORTE", Y2728="LESTE"), "NORDESTE", "NOROESTE")))</f>
        <v>SUDOESTE</v>
      </c>
      <c r="AA2728" s="358">
        <f t="shared" si="7342"/>
        <v>0.90178571428571419</v>
      </c>
      <c r="AB2728" s="359">
        <f t="shared" ref="AB2728:AB2730" si="7356">DEGREES(ASIN(AA2728))</f>
        <v>64.39379328360917</v>
      </c>
      <c r="AC2728" s="360"/>
    </row>
    <row r="2729" spans="1:29" ht="17.25" customHeight="1" x14ac:dyDescent="0.25">
      <c r="A2729" s="345" t="str">
        <f t="shared" si="7190"/>
        <v>MS 701</v>
      </c>
      <c r="B2729" s="661">
        <f t="shared" si="7265"/>
        <v>43</v>
      </c>
      <c r="C2729" s="661" t="str">
        <f t="shared" si="7266"/>
        <v>MS 701-43</v>
      </c>
      <c r="D2729" s="346">
        <f t="shared" si="7328"/>
        <v>42188</v>
      </c>
      <c r="E2729" s="347">
        <v>7161563.9347000001</v>
      </c>
      <c r="F2729" s="348">
        <v>665762.72279999999</v>
      </c>
      <c r="G2729" s="348">
        <v>888.96500000000003</v>
      </c>
      <c r="H2729" s="448">
        <f t="shared" si="7344"/>
        <v>1.6959363271436121</v>
      </c>
      <c r="I2729" s="356">
        <f t="shared" si="7345"/>
        <v>1.2258874603561971</v>
      </c>
      <c r="J2729" s="356">
        <f t="shared" si="7346"/>
        <v>-9.9999999997635314E-2</v>
      </c>
      <c r="K2729" s="356">
        <f t="shared" si="7347"/>
        <v>-1.5999999999962711</v>
      </c>
      <c r="L2729" s="356">
        <f t="shared" si="7348"/>
        <v>0.24227661816337315</v>
      </c>
      <c r="M2729" s="356">
        <f t="shared" si="7349"/>
        <v>1.4285714285376474E-2</v>
      </c>
      <c r="N2729" s="361" t="str">
        <f t="shared" si="7350"/>
        <v>OK</v>
      </c>
      <c r="O2729" s="361" t="str">
        <f t="shared" si="7351"/>
        <v>OK</v>
      </c>
      <c r="P2729" s="361" t="str">
        <f t="shared" si="7352"/>
        <v>COND. MIN.</v>
      </c>
      <c r="Q2729" s="361" t="str">
        <f t="shared" si="7336"/>
        <v>COND. MIN.</v>
      </c>
      <c r="R2729" s="625"/>
      <c r="S2729" s="625"/>
      <c r="T2729" s="625"/>
      <c r="U2729" s="625"/>
      <c r="V2729" s="356">
        <f t="shared" si="7337"/>
        <v>-1.080000028014183</v>
      </c>
      <c r="W2729" s="356">
        <f t="shared" si="7338"/>
        <v>0.58000000426545739</v>
      </c>
      <c r="X2729" s="361" t="str">
        <f t="shared" si="7353"/>
        <v>SUL</v>
      </c>
      <c r="Y2729" s="361" t="str">
        <f t="shared" si="7354"/>
        <v>LESTE</v>
      </c>
      <c r="Z2729" s="361" t="str">
        <f t="shared" si="7355"/>
        <v>SUDESTE</v>
      </c>
      <c r="AA2729" s="358">
        <f t="shared" si="7342"/>
        <v>0.47154471544715443</v>
      </c>
      <c r="AB2729" s="359">
        <f t="shared" si="7356"/>
        <v>28.134614158396953</v>
      </c>
      <c r="AC2729" s="360"/>
    </row>
    <row r="2730" spans="1:29" ht="17.25" customHeight="1" x14ac:dyDescent="0.25">
      <c r="A2730" s="345" t="str">
        <f t="shared" si="7190"/>
        <v>MS 701</v>
      </c>
      <c r="B2730" s="661">
        <f t="shared" si="7265"/>
        <v>44</v>
      </c>
      <c r="C2730" s="661" t="str">
        <f t="shared" si="7266"/>
        <v>MS 701-44</v>
      </c>
      <c r="D2730" s="346">
        <f t="shared" si="7328"/>
        <v>42195</v>
      </c>
      <c r="E2730" s="347">
        <v>7161563.9411000004</v>
      </c>
      <c r="F2730" s="348">
        <v>665762.70290000003</v>
      </c>
      <c r="G2730" s="348">
        <v>888.96500000000003</v>
      </c>
      <c r="H2730" s="448">
        <f t="shared" si="7344"/>
        <v>2.0903827451608454</v>
      </c>
      <c r="I2730" s="356">
        <f t="shared" si="7345"/>
        <v>1.4770578774618135</v>
      </c>
      <c r="J2730" s="356">
        <f t="shared" si="7346"/>
        <v>0</v>
      </c>
      <c r="K2730" s="356">
        <f t="shared" si="7347"/>
        <v>-1.5999999999962711</v>
      </c>
      <c r="L2730" s="356">
        <f t="shared" si="7348"/>
        <v>0.29862610645154936</v>
      </c>
      <c r="M2730" s="356">
        <f t="shared" si="7349"/>
        <v>0</v>
      </c>
      <c r="N2730" s="361" t="str">
        <f t="shared" si="7350"/>
        <v>ATENÇÃO</v>
      </c>
      <c r="O2730" s="361" t="str">
        <f t="shared" si="7351"/>
        <v>OK</v>
      </c>
      <c r="P2730" s="361" t="str">
        <f t="shared" si="7352"/>
        <v>COND. MIN.</v>
      </c>
      <c r="Q2730" s="361" t="str">
        <f t="shared" si="7336"/>
        <v>COND. MIN.</v>
      </c>
      <c r="R2730" s="625"/>
      <c r="S2730" s="625"/>
      <c r="T2730" s="625"/>
      <c r="U2730" s="625"/>
      <c r="V2730" s="356">
        <f t="shared" si="7337"/>
        <v>-0.43999999761581421</v>
      </c>
      <c r="W2730" s="356">
        <f t="shared" si="7338"/>
        <v>-1.4099999913014472</v>
      </c>
      <c r="X2730" s="361" t="str">
        <f t="shared" si="7353"/>
        <v>SUL</v>
      </c>
      <c r="Y2730" s="361" t="str">
        <f t="shared" si="7354"/>
        <v>OESTE</v>
      </c>
      <c r="Z2730" s="361" t="str">
        <f t="shared" si="7355"/>
        <v>SUDOESTE</v>
      </c>
      <c r="AA2730" s="358">
        <f t="shared" si="7342"/>
        <v>0.95270270270270263</v>
      </c>
      <c r="AB2730" s="359">
        <f t="shared" si="7356"/>
        <v>72.307769934506055</v>
      </c>
      <c r="AC2730" s="360"/>
    </row>
    <row r="2731" spans="1:29" ht="17.25" customHeight="1" x14ac:dyDescent="0.25">
      <c r="A2731" s="345" t="str">
        <f t="shared" si="7190"/>
        <v>MS 701</v>
      </c>
      <c r="B2731" s="661">
        <f t="shared" si="7265"/>
        <v>45</v>
      </c>
      <c r="C2731" s="661" t="str">
        <f t="shared" si="7266"/>
        <v>MS 701-45</v>
      </c>
      <c r="D2731" s="346">
        <f t="shared" si="7328"/>
        <v>42202</v>
      </c>
      <c r="E2731" s="347">
        <v>7161563.9397999998</v>
      </c>
      <c r="F2731" s="348">
        <v>665762.71189999999</v>
      </c>
      <c r="G2731" s="348">
        <v>888.96400000000006</v>
      </c>
      <c r="H2731" s="448">
        <f t="shared" ref="H2731" si="7357">SQRT((E2731-E2730)^2+(F2731-F2730)^2)*100</f>
        <v>0.90934042489754596</v>
      </c>
      <c r="I2731" s="356">
        <f t="shared" ref="I2731" si="7358">SQRT((E2731-$E$2726)^2+(F2731-$F$2726)^2)*100</f>
        <v>0.76485296565057581</v>
      </c>
      <c r="J2731" s="356">
        <f t="shared" ref="J2731" si="7359">(G2731-G2730)*100</f>
        <v>-9.9999999997635314E-2</v>
      </c>
      <c r="K2731" s="356">
        <f t="shared" ref="K2731" si="7360">(G2731-$G$2726)*100</f>
        <v>-1.6999999999939064</v>
      </c>
      <c r="L2731" s="356">
        <f t="shared" ref="L2731" si="7361">H2731/(D2731-D2730)</f>
        <v>0.12990577498536371</v>
      </c>
      <c r="M2731" s="356">
        <f t="shared" ref="M2731" si="7362">ABS(J2731/(D2731-D2730))</f>
        <v>1.4285714285376474E-2</v>
      </c>
      <c r="N2731" s="361" t="str">
        <f t="shared" ref="N2731" si="7363">IF(L2731&lt;=0.25,"OK",IF(AND(0.25&lt;L2731,L2731&lt;=1),"ATENÇÃO",IF(AND(1&lt;L2731,L2731&lt;=4),"ALERTA",IF(AND(4&lt;L2731,L2731&lt;=14),"INTERVENÇÃO","PARALISAÇÃO"))))</f>
        <v>OK</v>
      </c>
      <c r="O2731" s="361" t="str">
        <f t="shared" ref="O2731" si="7364">IF(M2731&lt;=0.25,"OK",IF(AND(0.25&lt;M2731,M2731&lt;=1),"ATENÇÃO",IF(AND(1&lt;M2731,M2731&lt;=4),"ALERTA",IF(AND(4&lt;M2731,M2731&lt;=14),"INTERVENÇÃO","PARALISAÇÃO"))))</f>
        <v>OK</v>
      </c>
      <c r="P2731" s="361" t="str">
        <f t="shared" ref="P2731" si="7365">IF(L2731&lt;=1,"COND. MIN.",IF(AND(1&lt;L2731, L2731&lt;=2),"ATENÇÃO",IF(AND(2&lt;L2731,L2731&lt;=5),"ALERTA","INTERVENÇÃO")))</f>
        <v>COND. MIN.</v>
      </c>
      <c r="Q2731" s="361" t="str">
        <f t="shared" si="7336"/>
        <v>COND. MIN.</v>
      </c>
      <c r="R2731" s="625"/>
      <c r="S2731" s="625"/>
      <c r="T2731" s="625"/>
      <c r="U2731" s="625"/>
      <c r="V2731" s="356">
        <f t="shared" si="7337"/>
        <v>-0.5700000561773777</v>
      </c>
      <c r="W2731" s="356">
        <f t="shared" si="7338"/>
        <v>-0.50999999511986971</v>
      </c>
      <c r="X2731" s="361" t="str">
        <f t="shared" ref="X2731" si="7366">IF(V2731&gt;0,"NORTE","SUL")</f>
        <v>SUL</v>
      </c>
      <c r="Y2731" s="361" t="str">
        <f t="shared" ref="Y2731" si="7367">IF(W2731&gt;0,"LESTE","OESTE")</f>
        <v>OESTE</v>
      </c>
      <c r="Z2731" s="361" t="str">
        <f t="shared" ref="Z2731" si="7368">IF(AND(X2731="SUL", Y2731="LESTE"),"SUDESTE", IF(AND(X2731="SUL", Y2731="OESTE"), "SUDOESTE", IF(AND(X2731="NORTE", Y2731="LESTE"), "NORDESTE", "NOROESTE")))</f>
        <v>SUDOESTE</v>
      </c>
      <c r="AA2731" s="358">
        <f t="shared" si="7342"/>
        <v>0.67105263157894735</v>
      </c>
      <c r="AB2731" s="359">
        <f t="shared" ref="AB2731" si="7369">DEGREES(ASIN(AA2731))</f>
        <v>42.148359482509562</v>
      </c>
      <c r="AC2731" s="360"/>
    </row>
    <row r="2732" spans="1:29" ht="17.25" customHeight="1" x14ac:dyDescent="0.25">
      <c r="A2732" s="345" t="str">
        <f t="shared" si="7190"/>
        <v>MS 701</v>
      </c>
      <c r="B2732" s="661">
        <f t="shared" si="7265"/>
        <v>46</v>
      </c>
      <c r="C2732" s="661" t="str">
        <f t="shared" si="7266"/>
        <v>MS 701-46</v>
      </c>
      <c r="D2732" s="346">
        <f t="shared" si="7328"/>
        <v>42209</v>
      </c>
      <c r="E2732" s="347">
        <v>7161563.9458999997</v>
      </c>
      <c r="F2732" s="348">
        <v>665762.71640000003</v>
      </c>
      <c r="G2732" s="348">
        <v>888.92499999999995</v>
      </c>
      <c r="H2732" s="448">
        <f t="shared" ref="H2732:H2733" si="7370">SQRT((E2732-E2731)^2+(F2732-F2731)^2)*100</f>
        <v>0.75802373917883359</v>
      </c>
      <c r="I2732" s="356">
        <f t="shared" ref="I2732:I2733" si="7371">SQRT((E2732-$E$2726)^2+(F2732-$F$2726)^2)*100</f>
        <v>7.2110980502686814E-2</v>
      </c>
      <c r="J2732" s="356">
        <f t="shared" ref="J2732:J2733" si="7372">(G2732-G2731)*100</f>
        <v>-3.9000000000100954</v>
      </c>
      <c r="K2732" s="356">
        <f t="shared" ref="K2732:K2733" si="7373">(G2732-$G$2726)*100</f>
        <v>-5.6000000000040018</v>
      </c>
      <c r="L2732" s="356">
        <f t="shared" ref="L2732:L2733" si="7374">H2732/(D2732-D2731)</f>
        <v>0.10828910559697623</v>
      </c>
      <c r="M2732" s="356">
        <f t="shared" ref="M2732:M2733" si="7375">ABS(J2732/(D2732-D2731))</f>
        <v>0.55714285714429934</v>
      </c>
      <c r="N2732" s="361" t="str">
        <f t="shared" ref="N2732:N2733" si="7376">IF(L2732&lt;=0.25,"OK",IF(AND(0.25&lt;L2732,L2732&lt;=1),"ATENÇÃO",IF(AND(1&lt;L2732,L2732&lt;=4),"ALERTA",IF(AND(4&lt;L2732,L2732&lt;=14),"INTERVENÇÃO","PARALISAÇÃO"))))</f>
        <v>OK</v>
      </c>
      <c r="O2732" s="361" t="str">
        <f t="shared" ref="O2732:O2733" si="7377">IF(M2732&lt;=0.25,"OK",IF(AND(0.25&lt;M2732,M2732&lt;=1),"ATENÇÃO",IF(AND(1&lt;M2732,M2732&lt;=4),"ALERTA",IF(AND(4&lt;M2732,M2732&lt;=14),"INTERVENÇÃO","PARALISAÇÃO"))))</f>
        <v>ATENÇÃO</v>
      </c>
      <c r="P2732" s="361" t="str">
        <f t="shared" ref="P2732:P2733" si="7378">IF(L2732&lt;=1,"COND. MIN.",IF(AND(1&lt;L2732, L2732&lt;=2),"ATENÇÃO",IF(AND(2&lt;L2732,L2732&lt;=5),"ALERTA","INTERVENÇÃO")))</f>
        <v>COND. MIN.</v>
      </c>
      <c r="Q2732" s="361" t="str">
        <f t="shared" si="7336"/>
        <v>COND. MIN.</v>
      </c>
      <c r="R2732" s="625"/>
      <c r="S2732" s="625"/>
      <c r="T2732" s="625"/>
      <c r="U2732" s="625"/>
      <c r="V2732" s="356">
        <f t="shared" si="7337"/>
        <v>3.9999932050704956E-2</v>
      </c>
      <c r="W2732" s="356">
        <f t="shared" si="7338"/>
        <v>-5.9999991208314896E-2</v>
      </c>
      <c r="X2732" s="361" t="str">
        <f t="shared" ref="X2732:X2733" si="7379">IF(V2732&gt;0,"NORTE","SUL")</f>
        <v>NORTE</v>
      </c>
      <c r="Y2732" s="361" t="str">
        <f t="shared" ref="Y2732:Y2733" si="7380">IF(W2732&gt;0,"LESTE","OESTE")</f>
        <v>OESTE</v>
      </c>
      <c r="Z2732" s="361" t="str">
        <f t="shared" ref="Z2732:Z2733" si="7381">IF(AND(X2732="SUL", Y2732="LESTE"),"SUDESTE", IF(AND(X2732="SUL", Y2732="OESTE"), "SUDOESTE", IF(AND(X2732="NORTE", Y2732="LESTE"), "NORDESTE", "NOROESTE")))</f>
        <v>NOROESTE</v>
      </c>
      <c r="AA2732" s="358">
        <f t="shared" si="7342"/>
        <v>0.85714285714285698</v>
      </c>
      <c r="AB2732" s="359">
        <f t="shared" ref="AB2732:AB2733" si="7382">DEGREES(ASIN(AA2732))</f>
        <v>58.997280866125998</v>
      </c>
      <c r="AC2732" s="360"/>
    </row>
    <row r="2733" spans="1:29" ht="17.25" customHeight="1" x14ac:dyDescent="0.25">
      <c r="A2733" s="345" t="str">
        <f t="shared" si="7190"/>
        <v>MS 701</v>
      </c>
      <c r="B2733" s="661">
        <f t="shared" si="7265"/>
        <v>47</v>
      </c>
      <c r="C2733" s="661" t="str">
        <f t="shared" si="7266"/>
        <v>MS 701-47</v>
      </c>
      <c r="D2733" s="346">
        <f t="shared" si="7328"/>
        <v>42216</v>
      </c>
      <c r="E2733" s="347">
        <v>7161563.9419</v>
      </c>
      <c r="F2733" s="348">
        <v>665762.71479999996</v>
      </c>
      <c r="G2733" s="348">
        <v>888.95299999999997</v>
      </c>
      <c r="H2733" s="448">
        <f t="shared" si="7370"/>
        <v>0.43081316179772378</v>
      </c>
      <c r="I2733" s="356">
        <f t="shared" si="7371"/>
        <v>0.42190049603031576</v>
      </c>
      <c r="J2733" s="356">
        <f t="shared" si="7372"/>
        <v>2.8000000000020009</v>
      </c>
      <c r="K2733" s="356">
        <f t="shared" si="7373"/>
        <v>-2.8000000000020009</v>
      </c>
      <c r="L2733" s="356">
        <f t="shared" si="7374"/>
        <v>6.1544737399674823E-2</v>
      </c>
      <c r="M2733" s="356">
        <f t="shared" si="7375"/>
        <v>0.40000000000028585</v>
      </c>
      <c r="N2733" s="361" t="str">
        <f t="shared" si="7376"/>
        <v>OK</v>
      </c>
      <c r="O2733" s="361" t="str">
        <f t="shared" si="7377"/>
        <v>ATENÇÃO</v>
      </c>
      <c r="P2733" s="361" t="str">
        <f t="shared" si="7378"/>
        <v>COND. MIN.</v>
      </c>
      <c r="Q2733" s="361" t="str">
        <f t="shared" si="7336"/>
        <v>COND. MIN.</v>
      </c>
      <c r="R2733" s="625"/>
      <c r="S2733" s="625"/>
      <c r="T2733" s="625"/>
      <c r="U2733" s="625"/>
      <c r="V2733" s="356">
        <f t="shared" si="7337"/>
        <v>-0.36000004038214684</v>
      </c>
      <c r="W2733" s="356">
        <f t="shared" si="7338"/>
        <v>-0.2199999988079071</v>
      </c>
      <c r="X2733" s="361" t="str">
        <f t="shared" si="7379"/>
        <v>SUL</v>
      </c>
      <c r="Y2733" s="361" t="str">
        <f t="shared" si="7380"/>
        <v>OESTE</v>
      </c>
      <c r="Z2733" s="361" t="str">
        <f t="shared" si="7381"/>
        <v>SUDOESTE</v>
      </c>
      <c r="AA2733" s="358">
        <f t="shared" si="7342"/>
        <v>0.52380952380952384</v>
      </c>
      <c r="AB2733" s="359">
        <f t="shared" si="7382"/>
        <v>31.588135505201176</v>
      </c>
      <c r="AC2733" s="360"/>
    </row>
    <row r="2734" spans="1:29" ht="17.25" customHeight="1" x14ac:dyDescent="0.25">
      <c r="A2734" s="345" t="str">
        <f t="shared" si="7190"/>
        <v>MS 701</v>
      </c>
      <c r="B2734" s="661">
        <f t="shared" si="7265"/>
        <v>48</v>
      </c>
      <c r="C2734" s="661" t="str">
        <f t="shared" si="7266"/>
        <v>MS 701-48</v>
      </c>
      <c r="D2734" s="346">
        <f t="shared" si="7328"/>
        <v>42223</v>
      </c>
      <c r="E2734" s="347">
        <v>7161563.9426999995</v>
      </c>
      <c r="F2734" s="348">
        <v>665762.71299999999</v>
      </c>
      <c r="G2734" s="348">
        <v>888.95299999999997</v>
      </c>
      <c r="H2734" s="448">
        <f t="shared" ref="H2734" si="7383">SQRT((E2734-E2733)^2+(F2734-F2733)^2)*100</f>
        <v>0.19697713584137597</v>
      </c>
      <c r="I2734" s="356">
        <f t="shared" ref="I2734" si="7384">SQRT((E2734-$E$2726)^2+(F2734-$F$2726)^2)*100</f>
        <v>0.4882622688022169</v>
      </c>
      <c r="J2734" s="356">
        <f t="shared" ref="J2734" si="7385">(G2734-G2733)*100</f>
        <v>0</v>
      </c>
      <c r="K2734" s="356">
        <f t="shared" ref="K2734" si="7386">(G2734-$G$2726)*100</f>
        <v>-2.8000000000020009</v>
      </c>
      <c r="L2734" s="356">
        <f t="shared" ref="L2734" si="7387">H2734/(D2734-D2733)</f>
        <v>2.8139590834482281E-2</v>
      </c>
      <c r="M2734" s="356">
        <f t="shared" ref="M2734" si="7388">ABS(J2734/(D2734-D2733))</f>
        <v>0</v>
      </c>
      <c r="N2734" s="361" t="str">
        <f t="shared" ref="N2734" si="7389">IF(L2734&lt;=0.25,"OK",IF(AND(0.25&lt;L2734,L2734&lt;=1),"ATENÇÃO",IF(AND(1&lt;L2734,L2734&lt;=4),"ALERTA",IF(AND(4&lt;L2734,L2734&lt;=14),"INTERVENÇÃO","PARALISAÇÃO"))))</f>
        <v>OK</v>
      </c>
      <c r="O2734" s="361" t="str">
        <f t="shared" ref="O2734" si="7390">IF(M2734&lt;=0.25,"OK",IF(AND(0.25&lt;M2734,M2734&lt;=1),"ATENÇÃO",IF(AND(1&lt;M2734,M2734&lt;=4),"ALERTA",IF(AND(4&lt;M2734,M2734&lt;=14),"INTERVENÇÃO","PARALISAÇÃO"))))</f>
        <v>OK</v>
      </c>
      <c r="P2734" s="361" t="str">
        <f t="shared" ref="P2734" si="7391">IF(L2734&lt;=1,"COND. MIN.",IF(AND(1&lt;L2734, L2734&lt;=2),"ATENÇÃO",IF(AND(2&lt;L2734,L2734&lt;=5),"ALERTA","INTERVENÇÃO")))</f>
        <v>COND. MIN.</v>
      </c>
      <c r="Q2734" s="361" t="str">
        <f t="shared" si="7336"/>
        <v>COND. MIN.</v>
      </c>
      <c r="R2734" s="625"/>
      <c r="S2734" s="625"/>
      <c r="T2734" s="625"/>
      <c r="U2734" s="625"/>
      <c r="V2734" s="356">
        <f t="shared" si="7337"/>
        <v>-0.28000008314847946</v>
      </c>
      <c r="W2734" s="356">
        <f t="shared" si="7338"/>
        <v>-0.39999999571591616</v>
      </c>
      <c r="X2734" s="361" t="str">
        <f t="shared" ref="X2734" si="7392">IF(V2734&gt;0,"NORTE","SUL")</f>
        <v>SUL</v>
      </c>
      <c r="Y2734" s="361" t="str">
        <f t="shared" ref="Y2734" si="7393">IF(W2734&gt;0,"LESTE","OESTE")</f>
        <v>OESTE</v>
      </c>
      <c r="Z2734" s="361" t="str">
        <f t="shared" ref="Z2734" si="7394">IF(AND(X2734="SUL", Y2734="LESTE"),"SUDESTE", IF(AND(X2734="SUL", Y2734="OESTE"), "SUDOESTE", IF(AND(X2734="NORTE", Y2734="LESTE"), "NORDESTE", "NOROESTE")))</f>
        <v>SUDOESTE</v>
      </c>
      <c r="AA2734" s="358">
        <f t="shared" si="7342"/>
        <v>0.81632653061224492</v>
      </c>
      <c r="AB2734" s="359">
        <f t="shared" ref="AB2734" si="7395">DEGREES(ASIN(AA2734))</f>
        <v>54.718738172733978</v>
      </c>
      <c r="AC2734" s="360"/>
    </row>
    <row r="2735" spans="1:29" ht="17.25" customHeight="1" x14ac:dyDescent="0.25">
      <c r="A2735" s="345" t="str">
        <f t="shared" si="7190"/>
        <v>MS 701</v>
      </c>
      <c r="B2735" s="661">
        <f t="shared" si="7265"/>
        <v>49</v>
      </c>
      <c r="C2735" s="661" t="str">
        <f t="shared" si="7266"/>
        <v>MS 701-49</v>
      </c>
      <c r="D2735" s="346">
        <f t="shared" si="7328"/>
        <v>42230</v>
      </c>
      <c r="E2735" s="347">
        <v>7161563.9541999996</v>
      </c>
      <c r="F2735" s="348">
        <v>665762.70730000001</v>
      </c>
      <c r="G2735" s="348">
        <v>888.95600000000002</v>
      </c>
      <c r="H2735" s="448">
        <f t="shared" ref="H2735:H2737" si="7396">SQRT((E2735-E2734)^2+(F2735-F2734)^2)*100</f>
        <v>1.2835108113398881</v>
      </c>
      <c r="I2735" s="356">
        <f t="shared" ref="I2735:I2737" si="7397">SQRT((E2735-$E$2726)^2+(F2735-$F$2726)^2)*100</f>
        <v>1.302996487700939</v>
      </c>
      <c r="J2735" s="356">
        <f t="shared" ref="J2735:J2737" si="7398">(G2735-G2734)*100</f>
        <v>0.30000000000427463</v>
      </c>
      <c r="K2735" s="356">
        <f t="shared" ref="K2735:K2737" si="7399">(G2735-$G$2726)*100</f>
        <v>-2.4999999999977263</v>
      </c>
      <c r="L2735" s="356">
        <f t="shared" ref="L2735:L2737" si="7400">H2735/(D2735-D2734)</f>
        <v>0.18335868733426972</v>
      </c>
      <c r="M2735" s="356">
        <f t="shared" ref="M2735:M2737" si="7401">ABS(J2735/(D2735-D2734))</f>
        <v>4.2857142857753515E-2</v>
      </c>
      <c r="N2735" s="361" t="str">
        <f t="shared" ref="N2735:N2737" si="7402">IF(L2735&lt;=0.25,"OK",IF(AND(0.25&lt;L2735,L2735&lt;=1),"ATENÇÃO",IF(AND(1&lt;L2735,L2735&lt;=4),"ALERTA",IF(AND(4&lt;L2735,L2735&lt;=14),"INTERVENÇÃO","PARALISAÇÃO"))))</f>
        <v>OK</v>
      </c>
      <c r="O2735" s="361" t="str">
        <f t="shared" ref="O2735:O2737" si="7403">IF(M2735&lt;=0.25,"OK",IF(AND(0.25&lt;M2735,M2735&lt;=1),"ATENÇÃO",IF(AND(1&lt;M2735,M2735&lt;=4),"ALERTA",IF(AND(4&lt;M2735,M2735&lt;=14),"INTERVENÇÃO","PARALISAÇÃO"))))</f>
        <v>OK</v>
      </c>
      <c r="P2735" s="361" t="str">
        <f t="shared" ref="P2735:P2737" si="7404">IF(L2735&lt;=1,"COND. MIN.",IF(AND(1&lt;L2735, L2735&lt;=2),"ATENÇÃO",IF(AND(2&lt;L2735,L2735&lt;=5),"ALERTA","INTERVENÇÃO")))</f>
        <v>COND. MIN.</v>
      </c>
      <c r="Q2735" s="361" t="str">
        <f t="shared" si="7336"/>
        <v>COND. MIN.</v>
      </c>
      <c r="R2735" s="625"/>
      <c r="S2735" s="625"/>
      <c r="T2735" s="625"/>
      <c r="U2735" s="625"/>
      <c r="V2735" s="356">
        <f t="shared" si="7337"/>
        <v>0.86999991908669472</v>
      </c>
      <c r="W2735" s="356">
        <f t="shared" si="7338"/>
        <v>-0.96999999368563294</v>
      </c>
      <c r="X2735" s="361" t="str">
        <f t="shared" ref="X2735:X2737" si="7405">IF(V2735&gt;0,"NORTE","SUL")</f>
        <v>NORTE</v>
      </c>
      <c r="Y2735" s="361" t="str">
        <f t="shared" ref="Y2735:Y2737" si="7406">IF(W2735&gt;0,"LESTE","OESTE")</f>
        <v>OESTE</v>
      </c>
      <c r="Z2735" s="361" t="str">
        <f t="shared" ref="Z2735:Z2737" si="7407">IF(AND(X2735="SUL", Y2735="LESTE"),"SUDESTE", IF(AND(X2735="SUL", Y2735="OESTE"), "SUDOESTE", IF(AND(X2735="NORTE", Y2735="LESTE"), "NORDESTE", "NOROESTE")))</f>
        <v>NOROESTE</v>
      </c>
      <c r="AA2735" s="358">
        <f t="shared" si="7342"/>
        <v>0.74615384615384606</v>
      </c>
      <c r="AB2735" s="359">
        <f t="shared" ref="AB2735:AB2737" si="7408">DEGREES(ASIN(AA2735))</f>
        <v>48.258301527742091</v>
      </c>
      <c r="AC2735" s="360"/>
    </row>
    <row r="2736" spans="1:29" ht="17.25" customHeight="1" x14ac:dyDescent="0.25">
      <c r="A2736" s="345" t="str">
        <f t="shared" si="7190"/>
        <v>MS 701</v>
      </c>
      <c r="B2736" s="661">
        <f t="shared" si="7265"/>
        <v>50</v>
      </c>
      <c r="C2736" s="661" t="str">
        <f t="shared" si="7266"/>
        <v>MS 701-50</v>
      </c>
      <c r="D2736" s="346">
        <f t="shared" si="7328"/>
        <v>42244</v>
      </c>
      <c r="E2736" s="347">
        <v>7161563.9396000002</v>
      </c>
      <c r="F2736" s="348">
        <v>665762.68900000001</v>
      </c>
      <c r="G2736" s="348">
        <v>888.947</v>
      </c>
      <c r="H2736" s="448">
        <f t="shared" si="7396"/>
        <v>2.3410467374944686</v>
      </c>
      <c r="I2736" s="356">
        <f t="shared" si="7397"/>
        <v>2.8614856261474206</v>
      </c>
      <c r="J2736" s="356">
        <f t="shared" si="7398"/>
        <v>-0.90000000000145519</v>
      </c>
      <c r="K2736" s="356">
        <f t="shared" si="7399"/>
        <v>-3.3999999999991815</v>
      </c>
      <c r="L2736" s="356">
        <f t="shared" si="7400"/>
        <v>0.16721762410674776</v>
      </c>
      <c r="M2736" s="356">
        <f t="shared" si="7401"/>
        <v>6.4285714285818224E-2</v>
      </c>
      <c r="N2736" s="361" t="str">
        <f t="shared" si="7402"/>
        <v>OK</v>
      </c>
      <c r="O2736" s="361" t="str">
        <f t="shared" si="7403"/>
        <v>OK</v>
      </c>
      <c r="P2736" s="361" t="str">
        <f t="shared" si="7404"/>
        <v>COND. MIN.</v>
      </c>
      <c r="Q2736" s="361" t="str">
        <f t="shared" si="7336"/>
        <v>COND. MIN.</v>
      </c>
      <c r="R2736" s="625"/>
      <c r="S2736" s="625"/>
      <c r="T2736" s="625"/>
      <c r="U2736" s="625"/>
      <c r="V2736" s="356">
        <f t="shared" si="7337"/>
        <v>-0.59000002220273018</v>
      </c>
      <c r="W2736" s="356">
        <f t="shared" si="7338"/>
        <v>-2.7999999932944775</v>
      </c>
      <c r="X2736" s="361" t="str">
        <f t="shared" si="7405"/>
        <v>SUL</v>
      </c>
      <c r="Y2736" s="361" t="str">
        <f t="shared" si="7406"/>
        <v>OESTE</v>
      </c>
      <c r="Z2736" s="361" t="str">
        <f t="shared" si="7407"/>
        <v>SUDOESTE</v>
      </c>
      <c r="AA2736" s="358">
        <f t="shared" si="7342"/>
        <v>0.97902097902097895</v>
      </c>
      <c r="AB2736" s="359">
        <f t="shared" si="7408"/>
        <v>78.243110614268858</v>
      </c>
      <c r="AC2736" s="360"/>
    </row>
    <row r="2737" spans="1:29" ht="17.25" customHeight="1" x14ac:dyDescent="0.25">
      <c r="A2737" s="345" t="str">
        <f t="shared" si="7190"/>
        <v>MS 701</v>
      </c>
      <c r="B2737" s="661">
        <f t="shared" si="7265"/>
        <v>51</v>
      </c>
      <c r="C2737" s="661" t="str">
        <f t="shared" si="7266"/>
        <v>MS 701-51</v>
      </c>
      <c r="D2737" s="346">
        <f t="shared" si="7328"/>
        <v>42251</v>
      </c>
      <c r="E2737" s="347">
        <v>7161563.9386</v>
      </c>
      <c r="F2737" s="348">
        <v>665762.71050000004</v>
      </c>
      <c r="G2737" s="348">
        <v>888.94600000000003</v>
      </c>
      <c r="H2737" s="448">
        <f t="shared" si="7396"/>
        <v>2.1523243289277274</v>
      </c>
      <c r="I2737" s="356">
        <f t="shared" si="7397"/>
        <v>0.94794516741534518</v>
      </c>
      <c r="J2737" s="356">
        <f t="shared" si="7398"/>
        <v>-9.9999999997635314E-2</v>
      </c>
      <c r="K2737" s="356">
        <f t="shared" si="7399"/>
        <v>-3.4999999999968168</v>
      </c>
      <c r="L2737" s="356">
        <f t="shared" si="7400"/>
        <v>0.30747490413253248</v>
      </c>
      <c r="M2737" s="356">
        <f t="shared" si="7401"/>
        <v>1.4285714285376474E-2</v>
      </c>
      <c r="N2737" s="361" t="str">
        <f t="shared" si="7402"/>
        <v>ATENÇÃO</v>
      </c>
      <c r="O2737" s="361" t="str">
        <f t="shared" si="7403"/>
        <v>OK</v>
      </c>
      <c r="P2737" s="361" t="str">
        <f t="shared" si="7404"/>
        <v>COND. MIN.</v>
      </c>
      <c r="Q2737" s="361" t="str">
        <f t="shared" si="7336"/>
        <v>COND. MIN.</v>
      </c>
      <c r="R2737" s="625"/>
      <c r="S2737" s="625"/>
      <c r="T2737" s="625"/>
      <c r="U2737" s="625"/>
      <c r="V2737" s="356">
        <f t="shared" si="7337"/>
        <v>-0.69000003859400749</v>
      </c>
      <c r="W2737" s="356">
        <f t="shared" si="7338"/>
        <v>-0.64999999012798071</v>
      </c>
      <c r="X2737" s="361" t="str">
        <f t="shared" si="7405"/>
        <v>SUL</v>
      </c>
      <c r="Y2737" s="361" t="str">
        <f t="shared" si="7406"/>
        <v>OESTE</v>
      </c>
      <c r="Z2737" s="361" t="str">
        <f t="shared" si="7407"/>
        <v>SUDOESTE</v>
      </c>
      <c r="AA2737" s="358">
        <f t="shared" si="7342"/>
        <v>0.68421052631578949</v>
      </c>
      <c r="AB2737" s="359">
        <f t="shared" si="7408"/>
        <v>43.17355110725893</v>
      </c>
      <c r="AC2737" s="360"/>
    </row>
    <row r="2738" spans="1:29" ht="17.25" customHeight="1" x14ac:dyDescent="0.25">
      <c r="A2738" s="345" t="str">
        <f t="shared" si="7190"/>
        <v>MS 701</v>
      </c>
      <c r="B2738" s="661">
        <f t="shared" si="7265"/>
        <v>52</v>
      </c>
      <c r="C2738" s="661" t="str">
        <f t="shared" si="7266"/>
        <v>MS 701-52</v>
      </c>
      <c r="D2738" s="346">
        <f t="shared" si="7328"/>
        <v>42258</v>
      </c>
      <c r="E2738" s="347">
        <v>7161563.9329000004</v>
      </c>
      <c r="F2738" s="348">
        <v>665762.7058</v>
      </c>
      <c r="G2738" s="348">
        <v>888.94299999999998</v>
      </c>
      <c r="H2738" s="448">
        <f t="shared" ref="H2738" si="7409">SQRT((E2738-E2737)^2+(F2738-F2737)^2)*100</f>
        <v>0.73878275727121034</v>
      </c>
      <c r="I2738" s="356">
        <f t="shared" ref="I2738" si="7410">SQRT((E2738-$E$2726)^2+(F2738-$F$2726)^2)*100</f>
        <v>1.6858232389272154</v>
      </c>
      <c r="J2738" s="356">
        <f t="shared" ref="J2738" si="7411">(G2738-G2737)*100</f>
        <v>-0.30000000000427463</v>
      </c>
      <c r="K2738" s="356">
        <f t="shared" ref="K2738" si="7412">(G2738-$G$2726)*100</f>
        <v>-3.8000000000010914</v>
      </c>
      <c r="L2738" s="356">
        <f t="shared" ref="L2738" si="7413">H2738/(D2738-D2737)</f>
        <v>0.10554039389588719</v>
      </c>
      <c r="M2738" s="356">
        <f t="shared" ref="M2738" si="7414">ABS(J2738/(D2738-D2737))</f>
        <v>4.2857142857753515E-2</v>
      </c>
      <c r="N2738" s="361" t="str">
        <f t="shared" ref="N2738" si="7415">IF(L2738&lt;=0.25,"OK",IF(AND(0.25&lt;L2738,L2738&lt;=1),"ATENÇÃO",IF(AND(1&lt;L2738,L2738&lt;=4),"ALERTA",IF(AND(4&lt;L2738,L2738&lt;=14),"INTERVENÇÃO","PARALISAÇÃO"))))</f>
        <v>OK</v>
      </c>
      <c r="O2738" s="361" t="str">
        <f t="shared" ref="O2738" si="7416">IF(M2738&lt;=0.25,"OK",IF(AND(0.25&lt;M2738,M2738&lt;=1),"ATENÇÃO",IF(AND(1&lt;M2738,M2738&lt;=4),"ALERTA",IF(AND(4&lt;M2738,M2738&lt;=14),"INTERVENÇÃO","PARALISAÇÃO"))))</f>
        <v>OK</v>
      </c>
      <c r="P2738" s="361" t="str">
        <f t="shared" ref="P2738" si="7417">IF(L2738&lt;=1,"COND. MIN.",IF(AND(1&lt;L2738, L2738&lt;=2),"ATENÇÃO",IF(AND(2&lt;L2738,L2738&lt;=5),"ALERTA","INTERVENÇÃO")))</f>
        <v>COND. MIN.</v>
      </c>
      <c r="Q2738" s="361" t="str">
        <f t="shared" si="7336"/>
        <v>COND. MIN.</v>
      </c>
      <c r="R2738" s="625"/>
      <c r="S2738" s="625"/>
      <c r="T2738" s="625"/>
      <c r="U2738" s="625"/>
      <c r="V2738" s="356">
        <f t="shared" si="7337"/>
        <v>-1.2600000016391277</v>
      </c>
      <c r="W2738" s="356">
        <f t="shared" si="7338"/>
        <v>-1.1199999949894845</v>
      </c>
      <c r="X2738" s="361" t="str">
        <f t="shared" ref="X2738" si="7418">IF(V2738&gt;0,"NORTE","SUL")</f>
        <v>SUL</v>
      </c>
      <c r="Y2738" s="361" t="str">
        <f t="shared" ref="Y2738" si="7419">IF(W2738&gt;0,"LESTE","OESTE")</f>
        <v>OESTE</v>
      </c>
      <c r="Z2738" s="361" t="str">
        <f t="shared" ref="Z2738" si="7420">IF(AND(X2738="SUL", Y2738="LESTE"),"SUDESTE", IF(AND(X2738="SUL", Y2738="OESTE"), "SUDOESTE", IF(AND(X2738="NORTE", Y2738="LESTE"), "NORDESTE", "NOROESTE")))</f>
        <v>SUDOESTE</v>
      </c>
      <c r="AA2738" s="358">
        <f t="shared" si="7342"/>
        <v>0.66272189349112431</v>
      </c>
      <c r="AB2738" s="359">
        <f t="shared" ref="AB2738" si="7421">DEGREES(ASIN(AA2738))</f>
        <v>41.507791723004551</v>
      </c>
      <c r="AC2738" s="360"/>
    </row>
    <row r="2739" spans="1:29" ht="17.25" customHeight="1" x14ac:dyDescent="0.25">
      <c r="A2739" s="345" t="str">
        <f t="shared" si="7190"/>
        <v>MS 701</v>
      </c>
      <c r="B2739" s="661">
        <f t="shared" si="7265"/>
        <v>53</v>
      </c>
      <c r="C2739" s="661" t="str">
        <f t="shared" si="7266"/>
        <v>MS 701-53</v>
      </c>
      <c r="D2739" s="346">
        <f t="shared" si="7328"/>
        <v>42265</v>
      </c>
      <c r="E2739" s="347">
        <v>7161563.9371999996</v>
      </c>
      <c r="F2739" s="348">
        <v>665762.70730000001</v>
      </c>
      <c r="G2739" s="348">
        <v>888.947</v>
      </c>
      <c r="H2739" s="448">
        <f t="shared" ref="H2739:H2740" si="7422">SQRT((E2739-E2738)^2+(F2739-F2738)^2)*100</f>
        <v>0.45541182775167233</v>
      </c>
      <c r="I2739" s="356">
        <f t="shared" ref="I2739:I2740" si="7423">SQRT((E2739-$E$2726)^2+(F2739-$F$2726)^2)*100</f>
        <v>1.2766362523559422</v>
      </c>
      <c r="J2739" s="356">
        <f t="shared" ref="J2739:J2740" si="7424">(G2739-G2738)*100</f>
        <v>0.40000000000190994</v>
      </c>
      <c r="K2739" s="356">
        <f t="shared" ref="K2739:K2740" si="7425">(G2739-$G$2726)*100</f>
        <v>-3.3999999999991815</v>
      </c>
      <c r="L2739" s="356">
        <f t="shared" ref="L2739:L2740" si="7426">H2739/(D2739-D2738)</f>
        <v>6.5058832535953195E-2</v>
      </c>
      <c r="M2739" s="356">
        <f t="shared" ref="M2739:M2740" si="7427">ABS(J2739/(D2739-D2738))</f>
        <v>5.7142857143129992E-2</v>
      </c>
      <c r="N2739" s="361" t="str">
        <f t="shared" ref="N2739:N2740" si="7428">IF(L2739&lt;=0.25,"OK",IF(AND(0.25&lt;L2739,L2739&lt;=1),"ATENÇÃO",IF(AND(1&lt;L2739,L2739&lt;=4),"ALERTA",IF(AND(4&lt;L2739,L2739&lt;=14),"INTERVENÇÃO","PARALISAÇÃO"))))</f>
        <v>OK</v>
      </c>
      <c r="O2739" s="361" t="str">
        <f t="shared" ref="O2739:O2740" si="7429">IF(M2739&lt;=0.25,"OK",IF(AND(0.25&lt;M2739,M2739&lt;=1),"ATENÇÃO",IF(AND(1&lt;M2739,M2739&lt;=4),"ALERTA",IF(AND(4&lt;M2739,M2739&lt;=14),"INTERVENÇÃO","PARALISAÇÃO"))))</f>
        <v>OK</v>
      </c>
      <c r="P2739" s="361" t="str">
        <f t="shared" ref="P2739:P2740" si="7430">IF(L2739&lt;=1,"COND. MIN.",IF(AND(1&lt;L2739, L2739&lt;=2),"ATENÇÃO",IF(AND(2&lt;L2739,L2739&lt;=5),"ALERTA","INTERVENÇÃO")))</f>
        <v>COND. MIN.</v>
      </c>
      <c r="Q2739" s="361" t="str">
        <f t="shared" si="7336"/>
        <v>COND. MIN.</v>
      </c>
      <c r="R2739" s="625"/>
      <c r="S2739" s="625"/>
      <c r="T2739" s="625"/>
      <c r="U2739" s="625"/>
      <c r="V2739" s="356">
        <f t="shared" si="7337"/>
        <v>-0.83000008016824722</v>
      </c>
      <c r="W2739" s="356">
        <f t="shared" si="7338"/>
        <v>-0.96999999368563294</v>
      </c>
      <c r="X2739" s="361" t="str">
        <f t="shared" ref="X2739:X2740" si="7431">IF(V2739&gt;0,"NORTE","SUL")</f>
        <v>SUL</v>
      </c>
      <c r="Y2739" s="361" t="str">
        <f t="shared" ref="Y2739:Y2740" si="7432">IF(W2739&gt;0,"LESTE","OESTE")</f>
        <v>OESTE</v>
      </c>
      <c r="Z2739" s="361" t="str">
        <f t="shared" ref="Z2739:Z2740" si="7433">IF(AND(X2739="SUL", Y2739="LESTE"),"SUDESTE", IF(AND(X2739="SUL", Y2739="OESTE"), "SUDOESTE", IF(AND(X2739="NORTE", Y2739="LESTE"), "NORDESTE", "NOROESTE")))</f>
        <v>SUDOESTE</v>
      </c>
      <c r="AA2739" s="358">
        <f t="shared" si="7342"/>
        <v>0.7578125</v>
      </c>
      <c r="AB2739" s="359">
        <f t="shared" ref="AB2739:AB2740" si="7434">DEGREES(ASIN(AA2739))</f>
        <v>49.271730387364386</v>
      </c>
      <c r="AC2739" s="360"/>
    </row>
    <row r="2740" spans="1:29" ht="17.25" customHeight="1" x14ac:dyDescent="0.25">
      <c r="A2740" s="345" t="str">
        <f t="shared" si="7190"/>
        <v>MS 701</v>
      </c>
      <c r="B2740" s="661">
        <f t="shared" si="7265"/>
        <v>54</v>
      </c>
      <c r="C2740" s="661" t="str">
        <f t="shared" si="7266"/>
        <v>MS 701-54</v>
      </c>
      <c r="D2740" s="346">
        <f t="shared" si="7328"/>
        <v>42272</v>
      </c>
      <c r="E2740" s="347">
        <v>7161563.9448999995</v>
      </c>
      <c r="F2740" s="348">
        <v>665762.70279999997</v>
      </c>
      <c r="G2740" s="348">
        <v>888.94500000000005</v>
      </c>
      <c r="H2740" s="448">
        <f t="shared" si="7422"/>
        <v>0.89185200403150888</v>
      </c>
      <c r="I2740" s="356">
        <f t="shared" si="7423"/>
        <v>1.421267041515031</v>
      </c>
      <c r="J2740" s="356">
        <f t="shared" si="7424"/>
        <v>-0.19999999999527063</v>
      </c>
      <c r="K2740" s="356">
        <f t="shared" si="7425"/>
        <v>-3.5999999999944521</v>
      </c>
      <c r="L2740" s="356">
        <f t="shared" si="7426"/>
        <v>0.12740742914735842</v>
      </c>
      <c r="M2740" s="356">
        <f t="shared" si="7427"/>
        <v>2.8571428570752948E-2</v>
      </c>
      <c r="N2740" s="361" t="str">
        <f t="shared" si="7428"/>
        <v>OK</v>
      </c>
      <c r="O2740" s="361" t="str">
        <f t="shared" si="7429"/>
        <v>OK</v>
      </c>
      <c r="P2740" s="361" t="str">
        <f t="shared" si="7430"/>
        <v>COND. MIN.</v>
      </c>
      <c r="Q2740" s="361" t="str">
        <f t="shared" si="7336"/>
        <v>COND. MIN.</v>
      </c>
      <c r="R2740" s="625"/>
      <c r="S2740" s="625"/>
      <c r="T2740" s="625"/>
      <c r="U2740" s="625"/>
      <c r="V2740" s="356">
        <f t="shared" si="7337"/>
        <v>-6.0000084340572357E-2</v>
      </c>
      <c r="W2740" s="356">
        <f t="shared" si="7338"/>
        <v>-1.4199999975971878</v>
      </c>
      <c r="X2740" s="361" t="str">
        <f t="shared" si="7431"/>
        <v>SUL</v>
      </c>
      <c r="Y2740" s="361" t="str">
        <f t="shared" si="7432"/>
        <v>OESTE</v>
      </c>
      <c r="Z2740" s="361" t="str">
        <f t="shared" si="7433"/>
        <v>SUDOESTE</v>
      </c>
      <c r="AA2740" s="358">
        <f t="shared" si="7342"/>
        <v>1</v>
      </c>
      <c r="AB2740" s="359">
        <f t="shared" si="7434"/>
        <v>90</v>
      </c>
      <c r="AC2740" s="360"/>
    </row>
    <row r="2741" spans="1:29" ht="17.25" customHeight="1" x14ac:dyDescent="0.25">
      <c r="A2741" s="345" t="str">
        <f t="shared" si="7190"/>
        <v>MS 701</v>
      </c>
      <c r="B2741" s="661">
        <f t="shared" si="7265"/>
        <v>55</v>
      </c>
      <c r="C2741" s="661" t="str">
        <f t="shared" si="7266"/>
        <v>MS 701-55</v>
      </c>
      <c r="D2741" s="346">
        <f t="shared" si="7328"/>
        <v>42279</v>
      </c>
      <c r="E2741" s="347">
        <v>7161563.9477000004</v>
      </c>
      <c r="F2741" s="348">
        <v>665762.70959999994</v>
      </c>
      <c r="G2741" s="348">
        <v>888.94100000000003</v>
      </c>
      <c r="H2741" s="448">
        <f t="shared" ref="H2741:H2743" si="7435">SQRT((E2741-E2740)^2+(F2741-F2740)^2)*100</f>
        <v>0.73539108166427147</v>
      </c>
      <c r="I2741" s="356">
        <f t="shared" ref="I2741:I2743" si="7436">SQRT((E2741-$E$2726)^2+(F2741-$F$2726)^2)*100</f>
        <v>0.77201036249928989</v>
      </c>
      <c r="J2741" s="356">
        <f t="shared" ref="J2741:J2743" si="7437">(G2741-G2740)*100</f>
        <v>-0.40000000000190994</v>
      </c>
      <c r="K2741" s="356">
        <f t="shared" ref="K2741:K2743" si="7438">(G2741-$G$2726)*100</f>
        <v>-3.999999999996362</v>
      </c>
      <c r="L2741" s="356">
        <f t="shared" ref="L2741:L2743" si="7439">H2741/(D2741-D2740)</f>
        <v>0.10505586880918164</v>
      </c>
      <c r="M2741" s="356">
        <f t="shared" ref="M2741:M2743" si="7440">ABS(J2741/(D2741-D2740))</f>
        <v>5.7142857143129992E-2</v>
      </c>
      <c r="N2741" s="361" t="str">
        <f t="shared" ref="N2741:N2743" si="7441">IF(L2741&lt;=0.25,"OK",IF(AND(0.25&lt;L2741,L2741&lt;=1),"ATENÇÃO",IF(AND(1&lt;L2741,L2741&lt;=4),"ALERTA",IF(AND(4&lt;L2741,L2741&lt;=14),"INTERVENÇÃO","PARALISAÇÃO"))))</f>
        <v>OK</v>
      </c>
      <c r="O2741" s="361" t="str">
        <f t="shared" ref="O2741:O2743" si="7442">IF(M2741&lt;=0.25,"OK",IF(AND(0.25&lt;M2741,M2741&lt;=1),"ATENÇÃO",IF(AND(1&lt;M2741,M2741&lt;=4),"ALERTA",IF(AND(4&lt;M2741,M2741&lt;=14),"INTERVENÇÃO","PARALISAÇÃO"))))</f>
        <v>OK</v>
      </c>
      <c r="P2741" s="361" t="str">
        <f t="shared" ref="P2741:P2743" si="7443">IF(L2741&lt;=1,"COND. MIN.",IF(AND(1&lt;L2741, L2741&lt;=2),"ATENÇÃO",IF(AND(2&lt;L2741,L2741&lt;=5),"ALERTA","INTERVENÇÃO")))</f>
        <v>COND. MIN.</v>
      </c>
      <c r="Q2741" s="361" t="str">
        <f t="shared" si="7336"/>
        <v>COND. MIN.</v>
      </c>
      <c r="R2741" s="625"/>
      <c r="S2741" s="625"/>
      <c r="T2741" s="625"/>
      <c r="U2741" s="625"/>
      <c r="V2741" s="356">
        <f t="shared" si="7337"/>
        <v>0.2199999988079071</v>
      </c>
      <c r="W2741" s="356">
        <f t="shared" si="7338"/>
        <v>-0.74000000022351742</v>
      </c>
      <c r="X2741" s="361" t="str">
        <f t="shared" ref="X2741:X2743" si="7444">IF(V2741&gt;0,"NORTE","SUL")</f>
        <v>NORTE</v>
      </c>
      <c r="Y2741" s="361" t="str">
        <f t="shared" ref="Y2741:Y2743" si="7445">IF(W2741&gt;0,"LESTE","OESTE")</f>
        <v>OESTE</v>
      </c>
      <c r="Z2741" s="361" t="str">
        <f t="shared" ref="Z2741:Z2743" si="7446">IF(AND(X2741="SUL", Y2741="LESTE"),"SUDESTE", IF(AND(X2741="SUL", Y2741="OESTE"), "SUDOESTE", IF(AND(X2741="NORTE", Y2741="LESTE"), "NORDESTE", "NOROESTE")))</f>
        <v>NOROESTE</v>
      </c>
      <c r="AA2741" s="358">
        <f t="shared" si="7342"/>
        <v>0.96103896103896103</v>
      </c>
      <c r="AB2741" s="359">
        <f t="shared" ref="AB2741:AB2743" si="7447">DEGREES(ASIN(AA2741))</f>
        <v>73.953765919498665</v>
      </c>
      <c r="AC2741" s="360"/>
    </row>
    <row r="2742" spans="1:29" ht="17.25" customHeight="1" x14ac:dyDescent="0.25">
      <c r="A2742" s="345" t="str">
        <f t="shared" si="7190"/>
        <v>MS 701</v>
      </c>
      <c r="B2742" s="661">
        <f t="shared" si="7265"/>
        <v>56</v>
      </c>
      <c r="C2742" s="661" t="str">
        <f t="shared" si="7266"/>
        <v>MS 701-56</v>
      </c>
      <c r="D2742" s="346">
        <f t="shared" si="7328"/>
        <v>42286</v>
      </c>
      <c r="E2742" s="347">
        <v>7161563.9567999998</v>
      </c>
      <c r="F2742" s="348">
        <v>665762.72080000001</v>
      </c>
      <c r="G2742" s="348">
        <v>888.93799999999999</v>
      </c>
      <c r="H2742" s="448">
        <f t="shared" si="7435"/>
        <v>1.4430869389694636</v>
      </c>
      <c r="I2742" s="356">
        <f t="shared" si="7436"/>
        <v>1.192182819967222</v>
      </c>
      <c r="J2742" s="356">
        <f t="shared" si="7437"/>
        <v>-0.30000000000427463</v>
      </c>
      <c r="K2742" s="356">
        <f t="shared" si="7438"/>
        <v>-4.3000000000006366</v>
      </c>
      <c r="L2742" s="356">
        <f t="shared" si="7439"/>
        <v>0.20615527699563765</v>
      </c>
      <c r="M2742" s="356">
        <f t="shared" si="7440"/>
        <v>4.2857142857753515E-2</v>
      </c>
      <c r="N2742" s="361" t="str">
        <f t="shared" si="7441"/>
        <v>OK</v>
      </c>
      <c r="O2742" s="361" t="str">
        <f t="shared" si="7442"/>
        <v>OK</v>
      </c>
      <c r="P2742" s="361" t="str">
        <f t="shared" si="7443"/>
        <v>COND. MIN.</v>
      </c>
      <c r="Q2742" s="361" t="str">
        <f t="shared" si="7336"/>
        <v>COND. MIN.</v>
      </c>
      <c r="R2742" s="625"/>
      <c r="S2742" s="625"/>
      <c r="T2742" s="625"/>
      <c r="U2742" s="625"/>
      <c r="V2742" s="356">
        <f t="shared" si="7337"/>
        <v>1.1299999430775642</v>
      </c>
      <c r="W2742" s="356">
        <f t="shared" si="7338"/>
        <v>0.38000000640749931</v>
      </c>
      <c r="X2742" s="361" t="str">
        <f t="shared" si="7444"/>
        <v>NORTE</v>
      </c>
      <c r="Y2742" s="361" t="str">
        <f t="shared" si="7445"/>
        <v>LESTE</v>
      </c>
      <c r="Z2742" s="361" t="str">
        <f t="shared" si="7446"/>
        <v>NORDESTE</v>
      </c>
      <c r="AA2742" s="358">
        <f t="shared" si="7342"/>
        <v>0.31932773109243701</v>
      </c>
      <c r="AB2742" s="359">
        <f t="shared" si="7447"/>
        <v>18.622273790869468</v>
      </c>
      <c r="AC2742" s="360"/>
    </row>
    <row r="2743" spans="1:29" ht="17.25" customHeight="1" x14ac:dyDescent="0.25">
      <c r="A2743" s="345" t="str">
        <f t="shared" si="7190"/>
        <v>MS 701</v>
      </c>
      <c r="B2743" s="661">
        <f t="shared" si="7265"/>
        <v>57</v>
      </c>
      <c r="C2743" s="661" t="str">
        <f t="shared" si="7266"/>
        <v>MS 701-57</v>
      </c>
      <c r="D2743" s="346">
        <f t="shared" si="7328"/>
        <v>42300</v>
      </c>
      <c r="E2743" s="347">
        <v>7161563.9308000002</v>
      </c>
      <c r="F2743" s="348">
        <v>665762.69779999997</v>
      </c>
      <c r="G2743" s="348">
        <v>888.93399999999997</v>
      </c>
      <c r="H2743" s="448">
        <f t="shared" si="7435"/>
        <v>3.4713109649274583</v>
      </c>
      <c r="I2743" s="356">
        <f t="shared" si="7436"/>
        <v>2.4181191128268176</v>
      </c>
      <c r="J2743" s="356">
        <f t="shared" si="7437"/>
        <v>-0.40000000000190994</v>
      </c>
      <c r="K2743" s="356">
        <f t="shared" si="7438"/>
        <v>-4.7000000000025466</v>
      </c>
      <c r="L2743" s="356">
        <f t="shared" si="7439"/>
        <v>0.24795078320910416</v>
      </c>
      <c r="M2743" s="356">
        <f t="shared" si="7440"/>
        <v>2.8571428571564996E-2</v>
      </c>
      <c r="N2743" s="361" t="str">
        <f t="shared" si="7441"/>
        <v>OK</v>
      </c>
      <c r="O2743" s="361" t="str">
        <f t="shared" si="7442"/>
        <v>OK</v>
      </c>
      <c r="P2743" s="361" t="str">
        <f t="shared" si="7443"/>
        <v>COND. MIN.</v>
      </c>
      <c r="Q2743" s="361" t="str">
        <f t="shared" si="7336"/>
        <v>COND. MIN.</v>
      </c>
      <c r="R2743" s="625"/>
      <c r="S2743" s="625"/>
      <c r="T2743" s="625"/>
      <c r="U2743" s="625"/>
      <c r="V2743" s="356">
        <f t="shared" si="7337"/>
        <v>-1.4700000174343586</v>
      </c>
      <c r="W2743" s="356">
        <f t="shared" si="7338"/>
        <v>-1.919999998062849</v>
      </c>
      <c r="X2743" s="361" t="str">
        <f t="shared" si="7444"/>
        <v>SUL</v>
      </c>
      <c r="Y2743" s="361" t="str">
        <f t="shared" si="7445"/>
        <v>OESTE</v>
      </c>
      <c r="Z2743" s="361" t="str">
        <f t="shared" si="7446"/>
        <v>SUDOESTE</v>
      </c>
      <c r="AA2743" s="358">
        <f t="shared" si="7342"/>
        <v>0.79338842975206614</v>
      </c>
      <c r="AB2743" s="359">
        <f t="shared" si="7447"/>
        <v>52.503302695332543</v>
      </c>
      <c r="AC2743" s="360"/>
    </row>
    <row r="2744" spans="1:29" ht="17.25" customHeight="1" x14ac:dyDescent="0.25">
      <c r="A2744" s="345" t="str">
        <f t="shared" si="7190"/>
        <v>MS 701</v>
      </c>
      <c r="B2744" s="661">
        <f t="shared" si="7265"/>
        <v>58</v>
      </c>
      <c r="C2744" s="661" t="str">
        <f t="shared" si="7266"/>
        <v>MS 701-58</v>
      </c>
      <c r="D2744" s="346">
        <f t="shared" si="7328"/>
        <v>42314</v>
      </c>
      <c r="E2744" s="347">
        <v>7161563.9408</v>
      </c>
      <c r="F2744" s="348">
        <v>665762.70169999998</v>
      </c>
      <c r="G2744" s="348">
        <v>888.91700000000003</v>
      </c>
      <c r="H2744" s="448">
        <f t="shared" ref="H2744" si="7448">SQRT((E2744-E2743)^2+(F2744-F2743)^2)*100</f>
        <v>1.0733591925001849</v>
      </c>
      <c r="I2744" s="356">
        <f t="shared" ref="I2744" si="7449">SQRT((E2744-$E$2726)^2+(F2744-$F$2726)^2)*100</f>
        <v>1.6005624099742031</v>
      </c>
      <c r="J2744" s="356">
        <f t="shared" ref="J2744" si="7450">(G2744-G2743)*100</f>
        <v>-1.6999999999939064</v>
      </c>
      <c r="K2744" s="356">
        <f t="shared" ref="K2744" si="7451">(G2744-$G$2726)*100</f>
        <v>-6.399999999996453</v>
      </c>
      <c r="L2744" s="356">
        <f t="shared" ref="L2744" si="7452">H2744/(D2744-D2743)</f>
        <v>7.6668513750013198E-2</v>
      </c>
      <c r="M2744" s="356">
        <f t="shared" ref="M2744" si="7453">ABS(J2744/(D2744-D2743))</f>
        <v>0.12142857142813616</v>
      </c>
      <c r="N2744" s="361" t="str">
        <f t="shared" ref="N2744" si="7454">IF(L2744&lt;=0.25,"OK",IF(AND(0.25&lt;L2744,L2744&lt;=1),"ATENÇÃO",IF(AND(1&lt;L2744,L2744&lt;=4),"ALERTA",IF(AND(4&lt;L2744,L2744&lt;=14),"INTERVENÇÃO","PARALISAÇÃO"))))</f>
        <v>OK</v>
      </c>
      <c r="O2744" s="361" t="str">
        <f t="shared" ref="O2744" si="7455">IF(M2744&lt;=0.25,"OK",IF(AND(0.25&lt;M2744,M2744&lt;=1),"ATENÇÃO",IF(AND(1&lt;M2744,M2744&lt;=4),"ALERTA",IF(AND(4&lt;M2744,M2744&lt;=14),"INTERVENÇÃO","PARALISAÇÃO"))))</f>
        <v>OK</v>
      </c>
      <c r="P2744" s="361" t="str">
        <f t="shared" ref="P2744" si="7456">IF(L2744&lt;=1,"COND. MIN.",IF(AND(1&lt;L2744, L2744&lt;=2),"ATENÇÃO",IF(AND(2&lt;L2744,L2744&lt;=5),"ALERTA","INTERVENÇÃO")))</f>
        <v>COND. MIN.</v>
      </c>
      <c r="Q2744" s="361" t="str">
        <f t="shared" si="7336"/>
        <v>COND. MIN.</v>
      </c>
      <c r="R2744" s="625"/>
      <c r="S2744" s="625"/>
      <c r="T2744" s="625"/>
      <c r="U2744" s="625"/>
      <c r="V2744" s="356">
        <f t="shared" si="7337"/>
        <v>-0.47000003978610039</v>
      </c>
      <c r="W2744" s="356">
        <f t="shared" si="7338"/>
        <v>-1.5299999970011413</v>
      </c>
      <c r="X2744" s="361" t="str">
        <f t="shared" ref="X2744" si="7457">IF(V2744&gt;0,"NORTE","SUL")</f>
        <v>SUL</v>
      </c>
      <c r="Y2744" s="361" t="str">
        <f t="shared" ref="Y2744" si="7458">IF(W2744&gt;0,"LESTE","OESTE")</f>
        <v>OESTE</v>
      </c>
      <c r="Z2744" s="361" t="str">
        <f t="shared" ref="Z2744" si="7459">IF(AND(X2744="SUL", Y2744="LESTE"),"SUDESTE", IF(AND(X2744="SUL", Y2744="OESTE"), "SUDOESTE", IF(AND(X2744="NORTE", Y2744="LESTE"), "NORDESTE", "NOROESTE")))</f>
        <v>SUDOESTE</v>
      </c>
      <c r="AA2744" s="358">
        <f t="shared" si="7342"/>
        <v>0.95624999999999993</v>
      </c>
      <c r="AB2744" s="359">
        <f t="shared" ref="AB2744" si="7460">DEGREES(ASIN(AA2744))</f>
        <v>72.98927281527429</v>
      </c>
      <c r="AC2744" s="360"/>
    </row>
    <row r="2745" spans="1:29" ht="17.25" customHeight="1" x14ac:dyDescent="0.25">
      <c r="A2745" s="345" t="str">
        <f t="shared" si="7190"/>
        <v>MS 701</v>
      </c>
      <c r="B2745" s="661"/>
      <c r="C2745" s="661"/>
      <c r="D2745" s="346">
        <f t="shared" si="7328"/>
        <v>42321</v>
      </c>
      <c r="E2745" s="347">
        <v>7161563.9426999995</v>
      </c>
      <c r="F2745" s="348">
        <v>665762.69620000001</v>
      </c>
      <c r="G2745" s="348">
        <v>888.92600000000004</v>
      </c>
      <c r="H2745" s="448">
        <f t="shared" ref="H2745:H2747" si="7461">SQRT((E2745-E2744)^2+(F2745-F2744)^2)*100</f>
        <v>0.58189344406346633</v>
      </c>
      <c r="I2745" s="356">
        <f t="shared" ref="I2745:I2747" si="7462">SQRT((E2745-$E$2726)^2+(F2745-$F$2726)^2)*100</f>
        <v>2.0987615447425503</v>
      </c>
      <c r="J2745" s="356">
        <f t="shared" ref="J2745:J2747" si="7463">(G2745-G2744)*100</f>
        <v>0.90000000000145519</v>
      </c>
      <c r="K2745" s="356">
        <f t="shared" ref="K2745:K2747" si="7464">(G2745-$G$2726)*100</f>
        <v>-5.4999999999949978</v>
      </c>
      <c r="L2745" s="356">
        <f t="shared" ref="L2745:L2747" si="7465">H2745/(D2745-D2744)</f>
        <v>8.3127634866209471E-2</v>
      </c>
      <c r="M2745" s="356">
        <f t="shared" ref="M2745:M2747" si="7466">ABS(J2745/(D2745-D2744))</f>
        <v>0.12857142857163645</v>
      </c>
      <c r="N2745" s="361" t="str">
        <f t="shared" ref="N2745:N2747" si="7467">IF(L2745&lt;=0.25,"OK",IF(AND(0.25&lt;L2745,L2745&lt;=1),"ATENÇÃO",IF(AND(1&lt;L2745,L2745&lt;=4),"ALERTA",IF(AND(4&lt;L2745,L2745&lt;=14),"INTERVENÇÃO","PARALISAÇÃO"))))</f>
        <v>OK</v>
      </c>
      <c r="O2745" s="361" t="str">
        <f t="shared" ref="O2745:O2747" si="7468">IF(M2745&lt;=0.25,"OK",IF(AND(0.25&lt;M2745,M2745&lt;=1),"ATENÇÃO",IF(AND(1&lt;M2745,M2745&lt;=4),"ALERTA",IF(AND(4&lt;M2745,M2745&lt;=14),"INTERVENÇÃO","PARALISAÇÃO"))))</f>
        <v>OK</v>
      </c>
      <c r="P2745" s="361" t="str">
        <f t="shared" ref="P2745:P2747" si="7469">IF(L2745&lt;=1,"COND. MIN.",IF(AND(1&lt;L2745, L2745&lt;=2),"ATENÇÃO",IF(AND(2&lt;L2745,L2745&lt;=5),"ALERTA","INTERVENÇÃO")))</f>
        <v>COND. MIN.</v>
      </c>
      <c r="Q2745" s="361" t="str">
        <f t="shared" si="7336"/>
        <v>COND. MIN.</v>
      </c>
      <c r="R2745" s="625"/>
      <c r="S2745" s="625"/>
      <c r="T2745" s="625"/>
      <c r="U2745" s="625"/>
      <c r="V2745" s="356">
        <f t="shared" si="7337"/>
        <v>-0.28000008314847946</v>
      </c>
      <c r="W2745" s="356">
        <f t="shared" si="7338"/>
        <v>-2.0799999940209091</v>
      </c>
      <c r="X2745" s="361" t="str">
        <f t="shared" ref="X2745:X2747" si="7470">IF(V2745&gt;0,"NORTE","SUL")</f>
        <v>SUL</v>
      </c>
      <c r="Y2745" s="361" t="str">
        <f t="shared" ref="Y2745:Y2747" si="7471">IF(W2745&gt;0,"LESTE","OESTE")</f>
        <v>OESTE</v>
      </c>
      <c r="Z2745" s="361" t="str">
        <f t="shared" ref="Z2745:Z2747" si="7472">IF(AND(X2745="SUL", Y2745="LESTE"),"SUDESTE", IF(AND(X2745="SUL", Y2745="OESTE"), "SUDOESTE", IF(AND(X2745="NORTE", Y2745="LESTE"), "NORDESTE", "NOROESTE")))</f>
        <v>SUDOESTE</v>
      </c>
      <c r="AA2745" s="358">
        <f t="shared" si="7342"/>
        <v>0.99047619047619051</v>
      </c>
      <c r="AB2745" s="359">
        <f t="shared" ref="AB2745:AB2747" si="7473">DEGREES(ASIN(AA2745))</f>
        <v>82.086141837705043</v>
      </c>
      <c r="AC2745" s="360"/>
    </row>
    <row r="2746" spans="1:29" ht="17.25" customHeight="1" x14ac:dyDescent="0.25">
      <c r="A2746" s="345" t="str">
        <f t="shared" si="7190"/>
        <v>MS 701</v>
      </c>
      <c r="B2746" s="661"/>
      <c r="C2746" s="661"/>
      <c r="D2746" s="346">
        <f t="shared" si="7328"/>
        <v>42328</v>
      </c>
      <c r="E2746" s="347">
        <v>7161563.9324000003</v>
      </c>
      <c r="F2746" s="348">
        <v>665762.70140000002</v>
      </c>
      <c r="G2746" s="348">
        <v>888.92</v>
      </c>
      <c r="H2746" s="448">
        <f t="shared" si="7461"/>
        <v>1.1538196784792636</v>
      </c>
      <c r="I2746" s="356">
        <f t="shared" si="7462"/>
        <v>2.0370812459731744</v>
      </c>
      <c r="J2746" s="356">
        <f t="shared" si="7463"/>
        <v>-0.60000000000854925</v>
      </c>
      <c r="K2746" s="356">
        <f t="shared" si="7464"/>
        <v>-6.100000000003547</v>
      </c>
      <c r="L2746" s="356">
        <f t="shared" si="7465"/>
        <v>0.1648313826398948</v>
      </c>
      <c r="M2746" s="356">
        <f t="shared" si="7466"/>
        <v>8.571428571550703E-2</v>
      </c>
      <c r="N2746" s="361" t="str">
        <f t="shared" si="7467"/>
        <v>OK</v>
      </c>
      <c r="O2746" s="361" t="str">
        <f t="shared" si="7468"/>
        <v>OK</v>
      </c>
      <c r="P2746" s="361" t="str">
        <f t="shared" si="7469"/>
        <v>COND. MIN.</v>
      </c>
      <c r="Q2746" s="361" t="str">
        <f t="shared" si="7336"/>
        <v>COND. MIN.</v>
      </c>
      <c r="R2746" s="625"/>
      <c r="S2746" s="625"/>
      <c r="T2746" s="625"/>
      <c r="U2746" s="625"/>
      <c r="V2746" s="356">
        <f t="shared" si="7337"/>
        <v>-1.3100000098347664</v>
      </c>
      <c r="W2746" s="356">
        <f t="shared" si="7338"/>
        <v>-1.5599999926052988</v>
      </c>
      <c r="X2746" s="361" t="str">
        <f t="shared" si="7470"/>
        <v>SUL</v>
      </c>
      <c r="Y2746" s="361" t="str">
        <f t="shared" si="7471"/>
        <v>OESTE</v>
      </c>
      <c r="Z2746" s="361" t="str">
        <f t="shared" si="7472"/>
        <v>SUDOESTE</v>
      </c>
      <c r="AA2746" s="358">
        <f t="shared" si="7342"/>
        <v>0.76470588235294124</v>
      </c>
      <c r="AB2746" s="359">
        <f t="shared" si="7473"/>
        <v>49.880833101594867</v>
      </c>
      <c r="AC2746" s="360"/>
    </row>
    <row r="2747" spans="1:29" ht="17.25" customHeight="1" x14ac:dyDescent="0.25">
      <c r="A2747" s="345" t="str">
        <f t="shared" si="7190"/>
        <v>MS 701</v>
      </c>
      <c r="B2747" s="661"/>
      <c r="C2747" s="661"/>
      <c r="D2747" s="346">
        <f t="shared" si="7328"/>
        <v>42335</v>
      </c>
      <c r="E2747" s="347">
        <v>7161563.9304999998</v>
      </c>
      <c r="F2747" s="348">
        <v>665762.70819999999</v>
      </c>
      <c r="G2747" s="348">
        <v>888.92399999999998</v>
      </c>
      <c r="H2747" s="448">
        <f t="shared" si="7461"/>
        <v>0.70604533518800894</v>
      </c>
      <c r="I2747" s="356">
        <f t="shared" si="7462"/>
        <v>1.7390802656638953</v>
      </c>
      <c r="J2747" s="356">
        <f t="shared" si="7463"/>
        <v>0.40000000000190994</v>
      </c>
      <c r="K2747" s="356">
        <f t="shared" si="7464"/>
        <v>-5.7000000000016371</v>
      </c>
      <c r="L2747" s="356">
        <f t="shared" si="7465"/>
        <v>0.10086361931257271</v>
      </c>
      <c r="M2747" s="356">
        <f t="shared" si="7466"/>
        <v>5.7142857143129992E-2</v>
      </c>
      <c r="N2747" s="361" t="str">
        <f t="shared" si="7467"/>
        <v>OK</v>
      </c>
      <c r="O2747" s="361" t="str">
        <f t="shared" si="7468"/>
        <v>OK</v>
      </c>
      <c r="P2747" s="361" t="str">
        <f t="shared" si="7469"/>
        <v>COND. MIN.</v>
      </c>
      <c r="Q2747" s="361" t="str">
        <f t="shared" si="7336"/>
        <v>COND. MIN.</v>
      </c>
      <c r="R2747" s="625"/>
      <c r="S2747" s="625"/>
      <c r="T2747" s="625"/>
      <c r="U2747" s="625"/>
      <c r="V2747" s="356">
        <f t="shared" si="7337"/>
        <v>-1.5000000596046448</v>
      </c>
      <c r="W2747" s="356">
        <f t="shared" si="7338"/>
        <v>-0.87999999523162842</v>
      </c>
      <c r="X2747" s="361" t="str">
        <f t="shared" si="7470"/>
        <v>SUL</v>
      </c>
      <c r="Y2747" s="361" t="str">
        <f t="shared" si="7471"/>
        <v>OESTE</v>
      </c>
      <c r="Z2747" s="361" t="str">
        <f t="shared" si="7472"/>
        <v>SUDOESTE</v>
      </c>
      <c r="AA2747" s="358">
        <f t="shared" si="7342"/>
        <v>0.50574712643678166</v>
      </c>
      <c r="AB2747" s="359">
        <f t="shared" si="7473"/>
        <v>30.38096084768479</v>
      </c>
      <c r="AC2747" s="360"/>
    </row>
    <row r="2748" spans="1:29" ht="17.25" customHeight="1" x14ac:dyDescent="0.25">
      <c r="A2748" s="345" t="str">
        <f t="shared" si="7190"/>
        <v>MS 701</v>
      </c>
      <c r="B2748" s="661"/>
      <c r="C2748" s="661"/>
      <c r="D2748" s="346">
        <f t="shared" si="7328"/>
        <v>42342</v>
      </c>
      <c r="E2748" s="347">
        <v>7161563.9589999998</v>
      </c>
      <c r="F2748" s="348">
        <v>665762.69319999998</v>
      </c>
      <c r="G2748" s="348">
        <v>888.91899999999998</v>
      </c>
      <c r="H2748" s="448">
        <f t="shared" ref="H2748" si="7474">SQRT((E2748-E2747)^2+(F2748-F2747)^2)*100</f>
        <v>3.2206365850068543</v>
      </c>
      <c r="I2748" s="356">
        <f t="shared" ref="I2748" si="7475">SQRT((E2748-$E$2726)^2+(F2748-$F$2726)^2)*100</f>
        <v>2.7362199887879939</v>
      </c>
      <c r="J2748" s="356">
        <f t="shared" ref="J2748" si="7476">(G2748-G2747)*100</f>
        <v>-0.49999999999954525</v>
      </c>
      <c r="K2748" s="356">
        <f t="shared" ref="K2748" si="7477">(G2748-$G$2726)*100</f>
        <v>-6.2000000000011823</v>
      </c>
      <c r="L2748" s="356">
        <f t="shared" ref="L2748" si="7478">H2748/(D2748-D2747)</f>
        <v>0.46009094071526491</v>
      </c>
      <c r="M2748" s="356">
        <f t="shared" ref="M2748" si="7479">ABS(J2748/(D2748-D2747))</f>
        <v>7.1428571428506463E-2</v>
      </c>
      <c r="N2748" s="361" t="str">
        <f t="shared" ref="N2748" si="7480">IF(L2748&lt;=0.25,"OK",IF(AND(0.25&lt;L2748,L2748&lt;=1),"ATENÇÃO",IF(AND(1&lt;L2748,L2748&lt;=4),"ALERTA",IF(AND(4&lt;L2748,L2748&lt;=14),"INTERVENÇÃO","PARALISAÇÃO"))))</f>
        <v>ATENÇÃO</v>
      </c>
      <c r="O2748" s="361" t="str">
        <f t="shared" ref="O2748" si="7481">IF(M2748&lt;=0.25,"OK",IF(AND(0.25&lt;M2748,M2748&lt;=1),"ATENÇÃO",IF(AND(1&lt;M2748,M2748&lt;=4),"ALERTA",IF(AND(4&lt;M2748,M2748&lt;=14),"INTERVENÇÃO","PARALISAÇÃO"))))</f>
        <v>OK</v>
      </c>
      <c r="P2748" s="361" t="str">
        <f t="shared" ref="P2748" si="7482">IF(L2748&lt;=1,"COND. MIN.",IF(AND(1&lt;L2748, L2748&lt;=2),"ATENÇÃO",IF(AND(2&lt;L2748,L2748&lt;=5),"ALERTA","INTERVENÇÃO")))</f>
        <v>COND. MIN.</v>
      </c>
      <c r="Q2748" s="361" t="str">
        <f t="shared" si="7336"/>
        <v>COND. MIN.</v>
      </c>
      <c r="R2748" s="625"/>
      <c r="S2748" s="625"/>
      <c r="T2748" s="625"/>
      <c r="U2748" s="625"/>
      <c r="V2748" s="356">
        <f t="shared" si="7337"/>
        <v>1.3499999418854713</v>
      </c>
      <c r="W2748" s="356">
        <f t="shared" si="7338"/>
        <v>-2.3799999966286123</v>
      </c>
      <c r="X2748" s="361" t="str">
        <f t="shared" ref="X2748" si="7483">IF(V2748&gt;0,"NORTE","SUL")</f>
        <v>NORTE</v>
      </c>
      <c r="Y2748" s="361" t="str">
        <f t="shared" ref="Y2748" si="7484">IF(W2748&gt;0,"LESTE","OESTE")</f>
        <v>OESTE</v>
      </c>
      <c r="Z2748" s="361" t="str">
        <f t="shared" ref="Z2748" si="7485">IF(AND(X2748="SUL", Y2748="LESTE"),"SUDESTE", IF(AND(X2748="SUL", Y2748="OESTE"), "SUDOESTE", IF(AND(X2748="NORTE", Y2748="LESTE"), "NORDESTE", "NOROESTE")))</f>
        <v>NOROESTE</v>
      </c>
      <c r="AA2748" s="358">
        <f t="shared" si="7342"/>
        <v>0.86861313868613133</v>
      </c>
      <c r="AB2748" s="359">
        <f t="shared" ref="AB2748" si="7486">DEGREES(ASIN(AA2748))</f>
        <v>60.297875062284263</v>
      </c>
      <c r="AC2748" s="360"/>
    </row>
    <row r="2749" spans="1:29" ht="17.25" customHeight="1" x14ac:dyDescent="0.25">
      <c r="A2749" s="345" t="str">
        <f t="shared" si="7190"/>
        <v>MS 701</v>
      </c>
      <c r="B2749" s="661"/>
      <c r="C2749" s="661"/>
      <c r="D2749" s="346">
        <f t="shared" si="7328"/>
        <v>42349</v>
      </c>
      <c r="E2749" s="347">
        <v>7161563.9291000003</v>
      </c>
      <c r="F2749" s="348">
        <v>665762.68689999997</v>
      </c>
      <c r="G2749" s="348">
        <v>888.91600000000005</v>
      </c>
      <c r="H2749" s="448">
        <f t="shared" ref="H2749:H2752" si="7487">SQRT((E2749-E2748)^2+(F2749-F2748)^2)*100</f>
        <v>3.0556504547520813</v>
      </c>
      <c r="I2749" s="356">
        <f t="shared" ref="I2749:I2752" si="7488">SQRT((E2749-$E$2726)^2+(F2749-$F$2726)^2)*100</f>
        <v>3.4277835420328042</v>
      </c>
      <c r="J2749" s="356">
        <f t="shared" ref="J2749:J2752" si="7489">(G2749-G2748)*100</f>
        <v>-0.29999999999290594</v>
      </c>
      <c r="K2749" s="356">
        <f t="shared" ref="K2749:K2752" si="7490">(G2749-$G$2726)*100</f>
        <v>-6.4999999999940883</v>
      </c>
      <c r="L2749" s="356">
        <f t="shared" ref="L2749:L2752" si="7491">H2749/(D2749-D2748)</f>
        <v>0.43652149353601161</v>
      </c>
      <c r="M2749" s="356">
        <f t="shared" ref="M2749:M2752" si="7492">ABS(J2749/(D2749-D2748))</f>
        <v>4.2857142856129418E-2</v>
      </c>
      <c r="N2749" s="361" t="str">
        <f t="shared" ref="N2749:N2752" si="7493">IF(L2749&lt;=0.25,"OK",IF(AND(0.25&lt;L2749,L2749&lt;=1),"ATENÇÃO",IF(AND(1&lt;L2749,L2749&lt;=4),"ALERTA",IF(AND(4&lt;L2749,L2749&lt;=14),"INTERVENÇÃO","PARALISAÇÃO"))))</f>
        <v>ATENÇÃO</v>
      </c>
      <c r="O2749" s="361" t="str">
        <f t="shared" ref="O2749:O2752" si="7494">IF(M2749&lt;=0.25,"OK",IF(AND(0.25&lt;M2749,M2749&lt;=1),"ATENÇÃO",IF(AND(1&lt;M2749,M2749&lt;=4),"ALERTA",IF(AND(4&lt;M2749,M2749&lt;=14),"INTERVENÇÃO","PARALISAÇÃO"))))</f>
        <v>OK</v>
      </c>
      <c r="P2749" s="361" t="str">
        <f t="shared" ref="P2749:P2752" si="7495">IF(L2749&lt;=1,"COND. MIN.",IF(AND(1&lt;L2749, L2749&lt;=2),"ATENÇÃO",IF(AND(2&lt;L2749,L2749&lt;=5),"ALERTA","INTERVENÇÃO")))</f>
        <v>COND. MIN.</v>
      </c>
      <c r="Q2749" s="361" t="str">
        <f t="shared" si="7336"/>
        <v>COND. MIN.</v>
      </c>
      <c r="R2749" s="625"/>
      <c r="S2749" s="625"/>
      <c r="T2749" s="625"/>
      <c r="U2749" s="625"/>
      <c r="V2749" s="356">
        <f t="shared" si="7337"/>
        <v>-1.640000008046627</v>
      </c>
      <c r="W2749" s="356">
        <f t="shared" si="7338"/>
        <v>-3.0099999974481761</v>
      </c>
      <c r="X2749" s="361" t="str">
        <f t="shared" ref="X2749:X2752" si="7496">IF(V2749&gt;0,"NORTE","SUL")</f>
        <v>SUL</v>
      </c>
      <c r="Y2749" s="361" t="str">
        <f t="shared" ref="Y2749:Y2752" si="7497">IF(W2749&gt;0,"LESTE","OESTE")</f>
        <v>OESTE</v>
      </c>
      <c r="Z2749" s="361" t="str">
        <f t="shared" ref="Z2749:Z2752" si="7498">IF(AND(X2749="SUL", Y2749="LESTE"),"SUDESTE", IF(AND(X2749="SUL", Y2749="OESTE"), "SUDOESTE", IF(AND(X2749="NORTE", Y2749="LESTE"), "NORDESTE", "NOROESTE")))</f>
        <v>SUDOESTE</v>
      </c>
      <c r="AA2749" s="358">
        <f t="shared" si="7342"/>
        <v>0.87755102040816313</v>
      </c>
      <c r="AB2749" s="359">
        <f t="shared" ref="AB2749:AB2752" si="7499">DEGREES(ASIN(AA2749))</f>
        <v>61.348340971985678</v>
      </c>
      <c r="AC2749" s="360"/>
    </row>
    <row r="2750" spans="1:29" ht="17.25" customHeight="1" x14ac:dyDescent="0.25">
      <c r="A2750" s="345" t="str">
        <f t="shared" si="7190"/>
        <v>MS 701</v>
      </c>
      <c r="B2750" s="661"/>
      <c r="C2750" s="661"/>
      <c r="D2750" s="346">
        <f t="shared" si="7328"/>
        <v>42356</v>
      </c>
      <c r="E2750" s="347">
        <v>7161563.9347000001</v>
      </c>
      <c r="F2750" s="348">
        <v>665762.69440000004</v>
      </c>
      <c r="G2750" s="348">
        <v>888.91800000000001</v>
      </c>
      <c r="H2750" s="448">
        <f t="shared" si="7487"/>
        <v>0.93600213002707677</v>
      </c>
      <c r="I2750" s="356">
        <f t="shared" si="7488"/>
        <v>2.5047954047205825</v>
      </c>
      <c r="J2750" s="356">
        <f t="shared" si="7489"/>
        <v>0.19999999999527063</v>
      </c>
      <c r="K2750" s="356">
        <f t="shared" si="7490"/>
        <v>-6.2999999999988177</v>
      </c>
      <c r="L2750" s="356">
        <f t="shared" si="7491"/>
        <v>0.13371459000386812</v>
      </c>
      <c r="M2750" s="356">
        <f t="shared" si="7492"/>
        <v>2.8571428570752948E-2</v>
      </c>
      <c r="N2750" s="361" t="str">
        <f t="shared" si="7493"/>
        <v>OK</v>
      </c>
      <c r="O2750" s="361" t="str">
        <f t="shared" si="7494"/>
        <v>OK</v>
      </c>
      <c r="P2750" s="361" t="str">
        <f t="shared" si="7495"/>
        <v>COND. MIN.</v>
      </c>
      <c r="Q2750" s="361" t="str">
        <f t="shared" si="7336"/>
        <v>COND. MIN.</v>
      </c>
      <c r="R2750" s="625"/>
      <c r="S2750" s="625"/>
      <c r="T2750" s="625"/>
      <c r="U2750" s="625"/>
      <c r="V2750" s="356">
        <f t="shared" si="7337"/>
        <v>-1.080000028014183</v>
      </c>
      <c r="W2750" s="356">
        <f t="shared" si="7338"/>
        <v>-2.2599999909289181</v>
      </c>
      <c r="X2750" s="361" t="str">
        <f t="shared" si="7496"/>
        <v>SUL</v>
      </c>
      <c r="Y2750" s="361" t="str">
        <f t="shared" si="7497"/>
        <v>OESTE</v>
      </c>
      <c r="Z2750" s="361" t="str">
        <f t="shared" si="7498"/>
        <v>SUDOESTE</v>
      </c>
      <c r="AA2750" s="358">
        <f t="shared" si="7342"/>
        <v>0.90399999999999991</v>
      </c>
      <c r="AB2750" s="359">
        <f t="shared" si="7499"/>
        <v>64.688934844512985</v>
      </c>
      <c r="AC2750" s="360"/>
    </row>
    <row r="2751" spans="1:29" ht="17.25" customHeight="1" x14ac:dyDescent="0.25">
      <c r="A2751" s="345" t="str">
        <f t="shared" si="7190"/>
        <v>MS 701</v>
      </c>
      <c r="B2751" s="661"/>
      <c r="C2751" s="661"/>
      <c r="D2751" s="346">
        <f t="shared" si="7328"/>
        <v>42369</v>
      </c>
      <c r="E2751" s="347">
        <v>7161563.9302000003</v>
      </c>
      <c r="F2751" s="348">
        <v>665762.70460000006</v>
      </c>
      <c r="G2751" s="348">
        <v>888.91</v>
      </c>
      <c r="H2751" s="448">
        <f t="shared" si="7487"/>
        <v>1.1148542444658116</v>
      </c>
      <c r="I2751" s="356">
        <f t="shared" si="7488"/>
        <v>1.9693907685588312</v>
      </c>
      <c r="J2751" s="356">
        <f t="shared" si="7489"/>
        <v>-0.80000000000381988</v>
      </c>
      <c r="K2751" s="356">
        <f t="shared" si="7490"/>
        <v>-7.1000000000026375</v>
      </c>
      <c r="L2751" s="356">
        <f t="shared" si="7491"/>
        <v>8.5758018805062425E-2</v>
      </c>
      <c r="M2751" s="356">
        <f t="shared" si="7492"/>
        <v>6.1538461538755376E-2</v>
      </c>
      <c r="N2751" s="361" t="str">
        <f t="shared" si="7493"/>
        <v>OK</v>
      </c>
      <c r="O2751" s="361" t="str">
        <f t="shared" si="7494"/>
        <v>OK</v>
      </c>
      <c r="P2751" s="361" t="str">
        <f t="shared" si="7495"/>
        <v>COND. MIN.</v>
      </c>
      <c r="Q2751" s="361" t="str">
        <f t="shared" si="7336"/>
        <v>COND. MIN.</v>
      </c>
      <c r="R2751" s="625"/>
      <c r="S2751" s="625"/>
      <c r="T2751" s="625"/>
      <c r="U2751" s="625"/>
      <c r="V2751" s="356">
        <f t="shared" si="7337"/>
        <v>-1.5300000086426735</v>
      </c>
      <c r="W2751" s="356">
        <f t="shared" si="7338"/>
        <v>-1.2399999890476465</v>
      </c>
      <c r="X2751" s="361" t="str">
        <f t="shared" si="7496"/>
        <v>SUL</v>
      </c>
      <c r="Y2751" s="361" t="str">
        <f t="shared" si="7497"/>
        <v>OESTE</v>
      </c>
      <c r="Z2751" s="361" t="str">
        <f t="shared" si="7498"/>
        <v>SUDOESTE</v>
      </c>
      <c r="AA2751" s="358">
        <f t="shared" si="7342"/>
        <v>0.62944162436548223</v>
      </c>
      <c r="AB2751" s="359">
        <f t="shared" si="7499"/>
        <v>39.008938599036604</v>
      </c>
      <c r="AC2751" s="360"/>
    </row>
    <row r="2752" spans="1:29" ht="15" customHeight="1" x14ac:dyDescent="0.25">
      <c r="A2752" s="345" t="str">
        <f t="shared" si="7190"/>
        <v>MS 701</v>
      </c>
      <c r="B2752" s="661"/>
      <c r="C2752" s="661"/>
      <c r="D2752" s="447">
        <f t="shared" si="7328"/>
        <v>42377</v>
      </c>
      <c r="E2752" s="347">
        <v>7161563.9393999996</v>
      </c>
      <c r="F2752" s="348">
        <v>665762.69240000006</v>
      </c>
      <c r="G2752" s="348">
        <v>888.90899999999999</v>
      </c>
      <c r="H2752" s="448">
        <f t="shared" si="7487"/>
        <v>1.5280051916021813</v>
      </c>
      <c r="I2752" s="356">
        <f t="shared" si="7488"/>
        <v>2.5345019321537423</v>
      </c>
      <c r="J2752" s="356">
        <f t="shared" si="7489"/>
        <v>-9.9999999997635314E-2</v>
      </c>
      <c r="K2752" s="356">
        <f t="shared" si="7490"/>
        <v>-7.2000000000002728</v>
      </c>
      <c r="L2752" s="356">
        <f t="shared" si="7491"/>
        <v>0.19100064895027266</v>
      </c>
      <c r="M2752" s="356">
        <f t="shared" si="7492"/>
        <v>1.2499999999704414E-2</v>
      </c>
      <c r="N2752" s="361" t="str">
        <f t="shared" si="7493"/>
        <v>OK</v>
      </c>
      <c r="O2752" s="361" t="str">
        <f t="shared" si="7494"/>
        <v>OK</v>
      </c>
      <c r="P2752" s="361" t="str">
        <f t="shared" si="7495"/>
        <v>COND. MIN.</v>
      </c>
      <c r="Q2752" s="361" t="str">
        <f t="shared" si="7336"/>
        <v>COND. MIN.</v>
      </c>
      <c r="R2752" s="625"/>
      <c r="S2752" s="625"/>
      <c r="T2752" s="625"/>
      <c r="U2752" s="625"/>
      <c r="V2752" s="356">
        <f t="shared" si="7337"/>
        <v>-0.61000008136034012</v>
      </c>
      <c r="W2752" s="356">
        <f t="shared" si="7338"/>
        <v>-2.4599999887868762</v>
      </c>
      <c r="X2752" s="361" t="str">
        <f t="shared" si="7496"/>
        <v>SUL</v>
      </c>
      <c r="Y2752" s="361" t="str">
        <f t="shared" si="7497"/>
        <v>OESTE</v>
      </c>
      <c r="Z2752" s="361" t="str">
        <f t="shared" si="7498"/>
        <v>SUDOESTE</v>
      </c>
      <c r="AA2752" s="358">
        <f t="shared" si="7342"/>
        <v>0.97233201581027673</v>
      </c>
      <c r="AB2752" s="359">
        <f t="shared" si="7499"/>
        <v>76.490700012437642</v>
      </c>
      <c r="AC2752" s="360"/>
    </row>
    <row r="2753" spans="1:29" ht="15" customHeight="1" x14ac:dyDescent="0.25">
      <c r="A2753" s="345" t="str">
        <f t="shared" si="7190"/>
        <v>MS 701</v>
      </c>
      <c r="B2753" s="661"/>
      <c r="C2753" s="661"/>
      <c r="D2753" s="447">
        <f t="shared" si="7328"/>
        <v>42384</v>
      </c>
      <c r="E2753" s="347">
        <v>7161563.9395000003</v>
      </c>
      <c r="F2753" s="348">
        <v>665762.69990000001</v>
      </c>
      <c r="G2753" s="348">
        <v>888.91</v>
      </c>
      <c r="H2753" s="448">
        <f t="shared" ref="H2753:H2792" si="7500">SQRT((E2753-E2752)^2+(F2753-F2752)^2)*100</f>
        <v>0.75006665959732755</v>
      </c>
      <c r="I2753" s="356">
        <f t="shared" ref="I2753:I2792" si="7501">SQRT((E2753-$E$2726)^2+(F2753-$F$2726)^2)*100</f>
        <v>1.8122085932441061</v>
      </c>
      <c r="J2753" s="356">
        <f t="shared" ref="J2753:J2792" si="7502">(G2753-G2752)*100</f>
        <v>9.9999999997635314E-2</v>
      </c>
      <c r="K2753" s="356">
        <f t="shared" ref="K2753:K2792" si="7503">(G2753-$G$2726)*100</f>
        <v>-7.1000000000026375</v>
      </c>
      <c r="L2753" s="356">
        <f t="shared" ref="L2753:L2792" si="7504">H2753/(D2753-D2752)</f>
        <v>0.10715237994247537</v>
      </c>
      <c r="M2753" s="356">
        <f t="shared" ref="M2753:M2792" si="7505">ABS(J2753/(D2753-D2752))</f>
        <v>1.4285714285376474E-2</v>
      </c>
      <c r="N2753" s="361" t="str">
        <f t="shared" ref="N2753:N2766" si="7506">IF(L2753&lt;=0.25,"OK",IF(AND(0.25&lt;L2753,L2753&lt;=1),"ATENÇÃO",IF(AND(1&lt;L2753,L2753&lt;=4),"ALERTA",IF(AND(4&lt;L2753,L2753&lt;=14),"INTERVENÇÃO","PARALISAÇÃO"))))</f>
        <v>OK</v>
      </c>
      <c r="O2753" s="361" t="str">
        <f t="shared" ref="O2753:O2766" si="7507">IF(M2753&lt;=0.25,"OK",IF(AND(0.25&lt;M2753,M2753&lt;=1),"ATENÇÃO",IF(AND(1&lt;M2753,M2753&lt;=4),"ALERTA",IF(AND(4&lt;M2753,M2753&lt;=14),"INTERVENÇÃO","PARALISAÇÃO"))))</f>
        <v>OK</v>
      </c>
      <c r="P2753" s="361" t="str">
        <f t="shared" ref="P2753:P2766" si="7508">IF(L2753&lt;=1,"COND. MIN.",IF(AND(1&lt;L2753, L2753&lt;=2),"ATENÇÃO",IF(AND(2&lt;L2753,L2753&lt;=5),"ALERTA","INTERVENÇÃO")))</f>
        <v>COND. MIN.</v>
      </c>
      <c r="Q2753" s="361" t="str">
        <f t="shared" si="7336"/>
        <v>COND. MIN.</v>
      </c>
      <c r="R2753" s="625"/>
      <c r="S2753" s="625"/>
      <c r="T2753" s="625"/>
      <c r="U2753" s="625"/>
      <c r="V2753" s="356">
        <f t="shared" si="7337"/>
        <v>-0.60000000521540642</v>
      </c>
      <c r="W2753" s="356">
        <f t="shared" si="7338"/>
        <v>-1.7099999939091504</v>
      </c>
      <c r="X2753" s="361" t="str">
        <f t="shared" ref="X2753:X2766" si="7509">IF(V2753&gt;0,"NORTE","SUL")</f>
        <v>SUL</v>
      </c>
      <c r="Y2753" s="361" t="str">
        <f t="shared" ref="Y2753:Y2766" si="7510">IF(W2753&gt;0,"LESTE","OESTE")</f>
        <v>OESTE</v>
      </c>
      <c r="Z2753" s="361" t="str">
        <f t="shared" ref="Z2753:Z2766" si="7511">IF(AND(X2753="SUL", Y2753="LESTE"),"SUDESTE", IF(AND(X2753="SUL", Y2753="OESTE"), "SUDOESTE", IF(AND(X2753="NORTE", Y2753="LESTE"), "NORDESTE", "NOROESTE")))</f>
        <v>SUDOESTE</v>
      </c>
      <c r="AA2753" s="358">
        <f t="shared" si="7342"/>
        <v>0.94475138121546953</v>
      </c>
      <c r="AB2753" s="359">
        <f t="shared" ref="AB2753:AB2763" si="7512">DEGREES(ASIN(AA2753))</f>
        <v>70.865442470651757</v>
      </c>
      <c r="AC2753" s="360"/>
    </row>
    <row r="2754" spans="1:29" ht="15" customHeight="1" x14ac:dyDescent="0.25">
      <c r="A2754" s="345" t="str">
        <f t="shared" si="7190"/>
        <v>MS 701</v>
      </c>
      <c r="B2754" s="661"/>
      <c r="C2754" s="661"/>
      <c r="D2754" s="447">
        <f t="shared" si="7328"/>
        <v>42391</v>
      </c>
      <c r="E2754" s="347">
        <v>7161563.9346000003</v>
      </c>
      <c r="F2754" s="348">
        <v>665762.69949999999</v>
      </c>
      <c r="G2754" s="348">
        <v>888.91200000000003</v>
      </c>
      <c r="H2754" s="448">
        <f t="shared" si="7500"/>
        <v>0.49162994807803939</v>
      </c>
      <c r="I2754" s="356">
        <f t="shared" si="7501"/>
        <v>2.0616983313206183</v>
      </c>
      <c r="J2754" s="356">
        <f t="shared" si="7502"/>
        <v>0.20000000000663931</v>
      </c>
      <c r="K2754" s="356">
        <f t="shared" si="7503"/>
        <v>-6.8999999999959982</v>
      </c>
      <c r="L2754" s="356">
        <f t="shared" si="7504"/>
        <v>7.0232849725434199E-2</v>
      </c>
      <c r="M2754" s="356">
        <f t="shared" si="7505"/>
        <v>2.8571428572377044E-2</v>
      </c>
      <c r="N2754" s="361" t="str">
        <f t="shared" si="7506"/>
        <v>OK</v>
      </c>
      <c r="O2754" s="361" t="str">
        <f t="shared" si="7507"/>
        <v>OK</v>
      </c>
      <c r="P2754" s="361" t="str">
        <f t="shared" si="7508"/>
        <v>COND. MIN.</v>
      </c>
      <c r="Q2754" s="361" t="str">
        <f t="shared" si="7336"/>
        <v>COND. MIN.</v>
      </c>
      <c r="R2754" s="625"/>
      <c r="S2754" s="625"/>
      <c r="T2754" s="625"/>
      <c r="U2754" s="625"/>
      <c r="V2754" s="356">
        <f t="shared" si="7337"/>
        <v>-1.0900000110268593</v>
      </c>
      <c r="W2754" s="356">
        <f t="shared" si="7338"/>
        <v>-1.7499999958090484</v>
      </c>
      <c r="X2754" s="361" t="str">
        <f t="shared" si="7509"/>
        <v>SUL</v>
      </c>
      <c r="Y2754" s="361" t="str">
        <f t="shared" si="7510"/>
        <v>OESTE</v>
      </c>
      <c r="Z2754" s="361" t="str">
        <f t="shared" si="7511"/>
        <v>SUDOESTE</v>
      </c>
      <c r="AA2754" s="358">
        <f t="shared" si="7342"/>
        <v>0.84951456310679607</v>
      </c>
      <c r="AB2754" s="359">
        <f t="shared" si="7512"/>
        <v>58.158909787390236</v>
      </c>
      <c r="AC2754" s="360"/>
    </row>
    <row r="2755" spans="1:29" ht="15" customHeight="1" x14ac:dyDescent="0.25">
      <c r="A2755" s="345" t="str">
        <f t="shared" si="7190"/>
        <v>MS 701</v>
      </c>
      <c r="B2755" s="661">
        <f>IF(A2744=A2755,B2744+1,1)</f>
        <v>59</v>
      </c>
      <c r="C2755" s="661" t="str">
        <f t="shared" si="7266"/>
        <v>MS 701-59</v>
      </c>
      <c r="D2755" s="447">
        <f t="shared" si="7328"/>
        <v>42398</v>
      </c>
      <c r="E2755" s="347">
        <v>7161563.9364999998</v>
      </c>
      <c r="F2755" s="348">
        <v>665762.7034</v>
      </c>
      <c r="G2755" s="348">
        <v>888.91</v>
      </c>
      <c r="H2755" s="448">
        <f t="shared" si="7500"/>
        <v>0.43382022123274733</v>
      </c>
      <c r="I2755" s="356">
        <f t="shared" si="7501"/>
        <v>1.6308280361869547</v>
      </c>
      <c r="J2755" s="356">
        <f t="shared" si="7502"/>
        <v>-0.20000000000663931</v>
      </c>
      <c r="K2755" s="356">
        <f t="shared" si="7503"/>
        <v>-7.1000000000026375</v>
      </c>
      <c r="L2755" s="356">
        <f t="shared" si="7504"/>
        <v>6.1974317318963905E-2</v>
      </c>
      <c r="M2755" s="356">
        <f t="shared" si="7505"/>
        <v>2.8571428572377044E-2</v>
      </c>
      <c r="N2755" s="361" t="str">
        <f t="shared" si="7506"/>
        <v>OK</v>
      </c>
      <c r="O2755" s="361" t="str">
        <f t="shared" si="7507"/>
        <v>OK</v>
      </c>
      <c r="P2755" s="361" t="str">
        <f t="shared" si="7508"/>
        <v>COND. MIN.</v>
      </c>
      <c r="Q2755" s="361" t="str">
        <f t="shared" si="7336"/>
        <v>COND. MIN.</v>
      </c>
      <c r="R2755" s="625"/>
      <c r="S2755" s="625"/>
      <c r="T2755" s="625"/>
      <c r="U2755" s="625"/>
      <c r="V2755" s="356">
        <f t="shared" si="7337"/>
        <v>-0.90000005438923836</v>
      </c>
      <c r="W2755" s="356">
        <f t="shared" si="7338"/>
        <v>-1.3599999947473407</v>
      </c>
      <c r="X2755" s="361" t="str">
        <f t="shared" si="7509"/>
        <v>SUL</v>
      </c>
      <c r="Y2755" s="361" t="str">
        <f t="shared" si="7510"/>
        <v>OESTE</v>
      </c>
      <c r="Z2755" s="361" t="str">
        <f t="shared" si="7511"/>
        <v>SUDOESTE</v>
      </c>
      <c r="AA2755" s="358">
        <f t="shared" si="7342"/>
        <v>0.83435582822085896</v>
      </c>
      <c r="AB2755" s="359">
        <f t="shared" si="7512"/>
        <v>56.548822090970958</v>
      </c>
      <c r="AC2755" s="360"/>
    </row>
    <row r="2756" spans="1:29" ht="17.25" customHeight="1" x14ac:dyDescent="0.25">
      <c r="A2756" s="345" t="str">
        <f t="shared" si="7190"/>
        <v>MS 701</v>
      </c>
      <c r="B2756" s="661">
        <f t="shared" si="7265"/>
        <v>60</v>
      </c>
      <c r="C2756" s="661" t="str">
        <f t="shared" si="7266"/>
        <v>MS 701-60</v>
      </c>
      <c r="D2756" s="447">
        <f t="shared" si="7328"/>
        <v>42405</v>
      </c>
      <c r="E2756" s="347">
        <v>7161563.9338999996</v>
      </c>
      <c r="F2756" s="348">
        <v>665762.69140000001</v>
      </c>
      <c r="G2756" s="348">
        <v>888.91099999999994</v>
      </c>
      <c r="H2756" s="448">
        <f t="shared" si="7500"/>
        <v>1.2278436421505492</v>
      </c>
      <c r="I2756" s="356">
        <f t="shared" si="7501"/>
        <v>2.8105515737572504</v>
      </c>
      <c r="J2756" s="356">
        <f t="shared" si="7502"/>
        <v>9.9999999997635314E-2</v>
      </c>
      <c r="K2756" s="356">
        <f t="shared" si="7503"/>
        <v>-7.0000000000050022</v>
      </c>
      <c r="L2756" s="356">
        <f t="shared" si="7504"/>
        <v>0.17540623459293561</v>
      </c>
      <c r="M2756" s="356">
        <f t="shared" si="7505"/>
        <v>1.4285714285376474E-2</v>
      </c>
      <c r="N2756" s="361" t="str">
        <f t="shared" si="7506"/>
        <v>OK</v>
      </c>
      <c r="O2756" s="361" t="str">
        <f t="shared" si="7507"/>
        <v>OK</v>
      </c>
      <c r="P2756" s="361" t="str">
        <f t="shared" si="7508"/>
        <v>COND. MIN.</v>
      </c>
      <c r="Q2756" s="361" t="str">
        <f t="shared" si="7336"/>
        <v>COND. MIN.</v>
      </c>
      <c r="R2756" s="625"/>
      <c r="S2756" s="625"/>
      <c r="T2756" s="625"/>
      <c r="U2756" s="625"/>
      <c r="V2756" s="356">
        <f t="shared" si="7337"/>
        <v>-1.1600000783801079</v>
      </c>
      <c r="W2756" s="356">
        <f t="shared" si="7338"/>
        <v>-2.5599999935366213</v>
      </c>
      <c r="X2756" s="361" t="str">
        <f t="shared" si="7509"/>
        <v>SUL</v>
      </c>
      <c r="Y2756" s="361" t="str">
        <f t="shared" si="7510"/>
        <v>OESTE</v>
      </c>
      <c r="Z2756" s="361" t="str">
        <f t="shared" si="7511"/>
        <v>SUDOESTE</v>
      </c>
      <c r="AA2756" s="358">
        <f t="shared" si="7342"/>
        <v>0.91103202846975084</v>
      </c>
      <c r="AB2756" s="359">
        <f t="shared" si="7512"/>
        <v>65.648362073682989</v>
      </c>
      <c r="AC2756" s="360"/>
    </row>
    <row r="2757" spans="1:29" ht="17.25" customHeight="1" x14ac:dyDescent="0.25">
      <c r="A2757" s="345" t="str">
        <f t="shared" si="7190"/>
        <v>MS 701</v>
      </c>
      <c r="B2757" s="661"/>
      <c r="C2757" s="661"/>
      <c r="D2757" s="447">
        <f t="shared" si="7328"/>
        <v>42412</v>
      </c>
      <c r="E2757" s="347">
        <v>7161563.9282</v>
      </c>
      <c r="F2757" s="348">
        <v>665762.69700000004</v>
      </c>
      <c r="G2757" s="348">
        <v>888.89</v>
      </c>
      <c r="H2757" s="448">
        <f t="shared" si="7500"/>
        <v>0.79906192600123793</v>
      </c>
      <c r="I2757" s="356">
        <f t="shared" si="7501"/>
        <v>2.6444092164821509</v>
      </c>
      <c r="J2757" s="356">
        <f t="shared" si="7502"/>
        <v>-2.0999999999958163</v>
      </c>
      <c r="K2757" s="356">
        <f t="shared" si="7503"/>
        <v>-9.1000000000008185</v>
      </c>
      <c r="L2757" s="356">
        <f t="shared" si="7504"/>
        <v>0.11415170371446257</v>
      </c>
      <c r="M2757" s="356">
        <f t="shared" si="7505"/>
        <v>0.29999999999940236</v>
      </c>
      <c r="N2757" s="361" t="str">
        <f t="shared" si="7506"/>
        <v>OK</v>
      </c>
      <c r="O2757" s="361" t="str">
        <f t="shared" si="7507"/>
        <v>ATENÇÃO</v>
      </c>
      <c r="P2757" s="361" t="str">
        <f t="shared" si="7508"/>
        <v>COND. MIN.</v>
      </c>
      <c r="Q2757" s="361" t="str">
        <f t="shared" si="7336"/>
        <v>COND. MIN.</v>
      </c>
      <c r="R2757" s="625"/>
      <c r="S2757" s="625"/>
      <c r="T2757" s="625"/>
      <c r="U2757" s="625"/>
      <c r="V2757" s="356">
        <f t="shared" si="7337"/>
        <v>-1.7300000414252281</v>
      </c>
      <c r="W2757" s="356">
        <f t="shared" si="7338"/>
        <v>-1.999999990221113</v>
      </c>
      <c r="X2757" s="361" t="str">
        <f t="shared" si="7509"/>
        <v>SUL</v>
      </c>
      <c r="Y2757" s="361" t="str">
        <f t="shared" si="7510"/>
        <v>OESTE</v>
      </c>
      <c r="Z2757" s="361" t="str">
        <f t="shared" si="7511"/>
        <v>SUDOESTE</v>
      </c>
      <c r="AA2757" s="358">
        <f t="shared" si="7342"/>
        <v>0.75757575757575757</v>
      </c>
      <c r="AB2757" s="359">
        <f t="shared" si="7512"/>
        <v>49.250945622529613</v>
      </c>
      <c r="AC2757" s="360"/>
    </row>
    <row r="2758" spans="1:29" ht="17.25" customHeight="1" x14ac:dyDescent="0.25">
      <c r="A2758" s="345" t="str">
        <f t="shared" ref="A2758:A2791" si="7513">A2757</f>
        <v>MS 701</v>
      </c>
      <c r="B2758" s="661"/>
      <c r="C2758" s="661"/>
      <c r="D2758" s="447">
        <f t="shared" si="7328"/>
        <v>42419</v>
      </c>
      <c r="E2758" s="347">
        <v>7161563.9323000005</v>
      </c>
      <c r="F2758" s="348">
        <v>665762.68460000004</v>
      </c>
      <c r="G2758" s="348">
        <v>888.89700000000005</v>
      </c>
      <c r="H2758" s="448">
        <f t="shared" si="7500"/>
        <v>1.3060245179715997</v>
      </c>
      <c r="I2758" s="356">
        <f t="shared" si="7501"/>
        <v>3.4985711257906331</v>
      </c>
      <c r="J2758" s="356">
        <f t="shared" si="7502"/>
        <v>0.70000000000618456</v>
      </c>
      <c r="K2758" s="356">
        <f t="shared" si="7503"/>
        <v>-8.399999999994634</v>
      </c>
      <c r="L2758" s="356">
        <f t="shared" si="7504"/>
        <v>0.18657493113879994</v>
      </c>
      <c r="M2758" s="356">
        <f t="shared" si="7505"/>
        <v>0.10000000000088351</v>
      </c>
      <c r="N2758" s="361" t="str">
        <f t="shared" si="7506"/>
        <v>OK</v>
      </c>
      <c r="O2758" s="361" t="str">
        <f t="shared" si="7507"/>
        <v>OK</v>
      </c>
      <c r="P2758" s="361" t="str">
        <f t="shared" si="7508"/>
        <v>COND. MIN.</v>
      </c>
      <c r="Q2758" s="361" t="str">
        <f t="shared" si="7336"/>
        <v>COND. MIN.</v>
      </c>
      <c r="R2758" s="625"/>
      <c r="S2758" s="625"/>
      <c r="T2758" s="625"/>
      <c r="U2758" s="625"/>
      <c r="V2758" s="356">
        <f t="shared" si="7337"/>
        <v>-1.3199999928474426</v>
      </c>
      <c r="W2758" s="356">
        <f t="shared" si="7338"/>
        <v>-3.2399999909102917</v>
      </c>
      <c r="X2758" s="361" t="str">
        <f t="shared" si="7509"/>
        <v>SUL</v>
      </c>
      <c r="Y2758" s="361" t="str">
        <f t="shared" si="7510"/>
        <v>OESTE</v>
      </c>
      <c r="Z2758" s="361" t="str">
        <f t="shared" si="7511"/>
        <v>SUDOESTE</v>
      </c>
      <c r="AA2758" s="358">
        <f t="shared" si="7342"/>
        <v>0.92571428571428582</v>
      </c>
      <c r="AB2758" s="359">
        <f t="shared" si="7512"/>
        <v>67.776310803603593</v>
      </c>
      <c r="AC2758" s="360"/>
    </row>
    <row r="2759" spans="1:29" ht="17.25" customHeight="1" x14ac:dyDescent="0.25">
      <c r="A2759" s="345" t="str">
        <f t="shared" si="7513"/>
        <v>MS 701</v>
      </c>
      <c r="B2759" s="661"/>
      <c r="C2759" s="661"/>
      <c r="D2759" s="447">
        <f t="shared" si="7328"/>
        <v>42426</v>
      </c>
      <c r="E2759" s="347">
        <v>7161563.9349999996</v>
      </c>
      <c r="F2759" s="348">
        <v>665762.68819999998</v>
      </c>
      <c r="G2759" s="348">
        <v>888.88800000000003</v>
      </c>
      <c r="H2759" s="448">
        <f t="shared" si="7500"/>
        <v>0.44999994337559218</v>
      </c>
      <c r="I2759" s="356">
        <f t="shared" si="7501"/>
        <v>3.0654363717280035</v>
      </c>
      <c r="J2759" s="356">
        <f t="shared" si="7502"/>
        <v>-0.90000000000145519</v>
      </c>
      <c r="K2759" s="356">
        <f t="shared" si="7503"/>
        <v>-9.2999999999960892</v>
      </c>
      <c r="L2759" s="356">
        <f t="shared" si="7504"/>
        <v>6.4285706196513165E-2</v>
      </c>
      <c r="M2759" s="356">
        <f t="shared" si="7505"/>
        <v>0.12857142857163645</v>
      </c>
      <c r="N2759" s="361" t="str">
        <f t="shared" si="7506"/>
        <v>OK</v>
      </c>
      <c r="O2759" s="361" t="str">
        <f t="shared" si="7507"/>
        <v>OK</v>
      </c>
      <c r="P2759" s="361" t="str">
        <f t="shared" si="7508"/>
        <v>COND. MIN.</v>
      </c>
      <c r="Q2759" s="361" t="str">
        <f t="shared" si="7336"/>
        <v>COND. MIN.</v>
      </c>
      <c r="R2759" s="625"/>
      <c r="S2759" s="625"/>
      <c r="T2759" s="625"/>
      <c r="U2759" s="625"/>
      <c r="V2759" s="356">
        <f t="shared" si="7337"/>
        <v>-1.0500000789761543</v>
      </c>
      <c r="W2759" s="356">
        <f t="shared" si="7338"/>
        <v>-2.8799999970942736</v>
      </c>
      <c r="X2759" s="361" t="str">
        <f t="shared" si="7509"/>
        <v>SUL</v>
      </c>
      <c r="Y2759" s="361" t="str">
        <f t="shared" si="7510"/>
        <v>OESTE</v>
      </c>
      <c r="Z2759" s="361" t="str">
        <f t="shared" si="7511"/>
        <v>SUDOESTE</v>
      </c>
      <c r="AA2759" s="358">
        <f t="shared" si="7342"/>
        <v>0.93811074918566772</v>
      </c>
      <c r="AB2759" s="359">
        <f t="shared" si="7512"/>
        <v>69.736663980432382</v>
      </c>
      <c r="AC2759" s="360"/>
    </row>
    <row r="2760" spans="1:29" ht="17.25" customHeight="1" x14ac:dyDescent="0.25">
      <c r="A2760" s="345" t="str">
        <f t="shared" si="7513"/>
        <v>MS 701</v>
      </c>
      <c r="B2760" s="661">
        <f t="shared" ref="B2760:B2763" si="7514">IF(A2759=A2760,B2759+1,1)</f>
        <v>1</v>
      </c>
      <c r="C2760" s="661" t="str">
        <f t="shared" ref="C2760:C2763" si="7515">A2760&amp;"-"&amp;B2760</f>
        <v>MS 701-1</v>
      </c>
      <c r="D2760" s="447">
        <f t="shared" si="7328"/>
        <v>42433</v>
      </c>
      <c r="E2760" s="347">
        <v>7161563.9221000001</v>
      </c>
      <c r="F2760" s="348">
        <v>665762.66870000004</v>
      </c>
      <c r="G2760" s="348">
        <v>888.89499999999998</v>
      </c>
      <c r="H2760" s="448">
        <f t="shared" si="7500"/>
        <v>2.3380760997128371</v>
      </c>
      <c r="I2760" s="356">
        <f t="shared" si="7501"/>
        <v>5.3669823969835653</v>
      </c>
      <c r="J2760" s="356">
        <f t="shared" si="7502"/>
        <v>0.69999999999481588</v>
      </c>
      <c r="K2760" s="356">
        <f t="shared" si="7503"/>
        <v>-8.6000000000012733</v>
      </c>
      <c r="L2760" s="356">
        <f t="shared" si="7504"/>
        <v>0.33401087138754815</v>
      </c>
      <c r="M2760" s="356">
        <f t="shared" si="7505"/>
        <v>9.9999999999259417E-2</v>
      </c>
      <c r="N2760" s="361" t="str">
        <f t="shared" si="7506"/>
        <v>ATENÇÃO</v>
      </c>
      <c r="O2760" s="361" t="str">
        <f t="shared" si="7507"/>
        <v>OK</v>
      </c>
      <c r="P2760" s="361" t="str">
        <f t="shared" si="7508"/>
        <v>COND. MIN.</v>
      </c>
      <c r="Q2760" s="361" t="str">
        <f t="shared" si="7336"/>
        <v>COND. MIN.</v>
      </c>
      <c r="R2760" s="625"/>
      <c r="S2760" s="625"/>
      <c r="T2760" s="625"/>
      <c r="U2760" s="625"/>
      <c r="V2760" s="356">
        <f t="shared" si="7337"/>
        <v>-2.3400000296533108</v>
      </c>
      <c r="W2760" s="356">
        <f t="shared" si="7338"/>
        <v>-4.8299999907612801</v>
      </c>
      <c r="X2760" s="361" t="str">
        <f t="shared" si="7509"/>
        <v>SUL</v>
      </c>
      <c r="Y2760" s="361" t="str">
        <f t="shared" si="7510"/>
        <v>OESTE</v>
      </c>
      <c r="Z2760" s="361" t="str">
        <f t="shared" si="7511"/>
        <v>SUDOESTE</v>
      </c>
      <c r="AA2760" s="358">
        <f t="shared" si="7342"/>
        <v>0.8994413407821229</v>
      </c>
      <c r="AB2760" s="359">
        <f t="shared" si="7512"/>
        <v>64.084730864391204</v>
      </c>
      <c r="AC2760" s="360"/>
    </row>
    <row r="2761" spans="1:29" ht="17.25" customHeight="1" x14ac:dyDescent="0.25">
      <c r="A2761" s="345" t="str">
        <f t="shared" si="7513"/>
        <v>MS 701</v>
      </c>
      <c r="B2761" s="661">
        <f t="shared" si="7514"/>
        <v>2</v>
      </c>
      <c r="C2761" s="661" t="str">
        <f t="shared" si="7515"/>
        <v>MS 701-2</v>
      </c>
      <c r="D2761" s="447">
        <f t="shared" si="7328"/>
        <v>42440</v>
      </c>
      <c r="E2761" s="347">
        <v>7161563.9294999996</v>
      </c>
      <c r="F2761" s="348">
        <v>665762.6862</v>
      </c>
      <c r="G2761" s="348">
        <v>888.89099999999996</v>
      </c>
      <c r="H2761" s="448">
        <f t="shared" si="7500"/>
        <v>1.9000262936982231</v>
      </c>
      <c r="I2761" s="356">
        <f t="shared" si="7501"/>
        <v>3.4707924472795408</v>
      </c>
      <c r="J2761" s="356">
        <f t="shared" si="7502"/>
        <v>-0.40000000000190994</v>
      </c>
      <c r="K2761" s="356">
        <f t="shared" si="7503"/>
        <v>-9.0000000000031832</v>
      </c>
      <c r="L2761" s="356">
        <f t="shared" si="7504"/>
        <v>0.2714323276711747</v>
      </c>
      <c r="M2761" s="356">
        <f t="shared" si="7505"/>
        <v>5.7142857143129992E-2</v>
      </c>
      <c r="N2761" s="361" t="str">
        <f t="shared" si="7506"/>
        <v>ATENÇÃO</v>
      </c>
      <c r="O2761" s="361" t="str">
        <f t="shared" si="7507"/>
        <v>OK</v>
      </c>
      <c r="P2761" s="361" t="str">
        <f t="shared" si="7508"/>
        <v>COND. MIN.</v>
      </c>
      <c r="Q2761" s="361" t="str">
        <f t="shared" si="7336"/>
        <v>COND. MIN.</v>
      </c>
      <c r="R2761" s="625"/>
      <c r="S2761" s="625"/>
      <c r="T2761" s="625"/>
      <c r="U2761" s="625"/>
      <c r="V2761" s="356">
        <f t="shared" si="7337"/>
        <v>-1.6000000759959221</v>
      </c>
      <c r="W2761" s="356">
        <f t="shared" si="7338"/>
        <v>-3.0799999949522316</v>
      </c>
      <c r="X2761" s="361" t="str">
        <f t="shared" si="7509"/>
        <v>SUL</v>
      </c>
      <c r="Y2761" s="361" t="str">
        <f t="shared" si="7510"/>
        <v>OESTE</v>
      </c>
      <c r="Z2761" s="361" t="str">
        <f t="shared" si="7511"/>
        <v>SUDOESTE</v>
      </c>
      <c r="AA2761" s="358">
        <f t="shared" si="7342"/>
        <v>0.88760806916426505</v>
      </c>
      <c r="AB2761" s="359">
        <f t="shared" si="7512"/>
        <v>62.574199958669766</v>
      </c>
      <c r="AC2761" s="360"/>
    </row>
    <row r="2762" spans="1:29" ht="17.25" customHeight="1" x14ac:dyDescent="0.25">
      <c r="A2762" s="345" t="str">
        <f t="shared" si="7513"/>
        <v>MS 701</v>
      </c>
      <c r="B2762" s="661">
        <f t="shared" si="7514"/>
        <v>3</v>
      </c>
      <c r="C2762" s="661" t="str">
        <f t="shared" si="7515"/>
        <v>MS 701-3</v>
      </c>
      <c r="D2762" s="447">
        <f t="shared" si="7328"/>
        <v>42447</v>
      </c>
      <c r="E2762" s="347">
        <v>7161563.9275000002</v>
      </c>
      <c r="F2762" s="348">
        <v>665762.67619999999</v>
      </c>
      <c r="G2762" s="348">
        <v>888.89099999999996</v>
      </c>
      <c r="H2762" s="448">
        <f t="shared" si="7500"/>
        <v>1.0198038917962453</v>
      </c>
      <c r="I2762" s="356">
        <f t="shared" si="7501"/>
        <v>4.4594170048041253</v>
      </c>
      <c r="J2762" s="356">
        <f t="shared" si="7502"/>
        <v>0</v>
      </c>
      <c r="K2762" s="356">
        <f t="shared" si="7503"/>
        <v>-9.0000000000031832</v>
      </c>
      <c r="L2762" s="356">
        <f t="shared" si="7504"/>
        <v>0.14568627025660646</v>
      </c>
      <c r="M2762" s="356">
        <f t="shared" si="7505"/>
        <v>0</v>
      </c>
      <c r="N2762" s="361" t="str">
        <f t="shared" si="7506"/>
        <v>OK</v>
      </c>
      <c r="O2762" s="361" t="str">
        <f t="shared" si="7507"/>
        <v>OK</v>
      </c>
      <c r="P2762" s="361" t="str">
        <f t="shared" si="7508"/>
        <v>COND. MIN.</v>
      </c>
      <c r="Q2762" s="361" t="str">
        <f t="shared" si="7336"/>
        <v>COND. MIN.</v>
      </c>
      <c r="R2762" s="625"/>
      <c r="S2762" s="625"/>
      <c r="T2762" s="625"/>
      <c r="U2762" s="625"/>
      <c r="V2762" s="356">
        <f t="shared" si="7337"/>
        <v>-1.8000000156462193</v>
      </c>
      <c r="W2762" s="356">
        <f t="shared" si="7338"/>
        <v>-4.0799999958835542</v>
      </c>
      <c r="X2762" s="361" t="str">
        <f t="shared" si="7509"/>
        <v>SUL</v>
      </c>
      <c r="Y2762" s="361" t="str">
        <f t="shared" si="7510"/>
        <v>OESTE</v>
      </c>
      <c r="Z2762" s="361" t="str">
        <f t="shared" si="7511"/>
        <v>SUDOESTE</v>
      </c>
      <c r="AA2762" s="358">
        <f t="shared" si="7342"/>
        <v>0.91479820627802688</v>
      </c>
      <c r="AB2762" s="359">
        <f t="shared" si="7512"/>
        <v>66.177085906773556</v>
      </c>
      <c r="AC2762" s="360"/>
    </row>
    <row r="2763" spans="1:29" ht="17.25" customHeight="1" x14ac:dyDescent="0.25">
      <c r="A2763" s="345" t="str">
        <f t="shared" si="7513"/>
        <v>MS 701</v>
      </c>
      <c r="B2763" s="661">
        <f t="shared" si="7514"/>
        <v>4</v>
      </c>
      <c r="C2763" s="661" t="str">
        <f t="shared" si="7515"/>
        <v>MS 701-4</v>
      </c>
      <c r="D2763" s="447">
        <f>D165</f>
        <v>42461</v>
      </c>
      <c r="E2763" s="347">
        <v>7161563.9250999996</v>
      </c>
      <c r="F2763" s="348">
        <v>665762.66740000003</v>
      </c>
      <c r="G2763" s="348">
        <v>888.89599999999996</v>
      </c>
      <c r="H2763" s="448">
        <f t="shared" si="7500"/>
        <v>0.91214035073069621</v>
      </c>
      <c r="I2763" s="356">
        <f t="shared" si="7501"/>
        <v>5.3631334322575368</v>
      </c>
      <c r="J2763" s="356">
        <f t="shared" si="7502"/>
        <v>0.49999999999954525</v>
      </c>
      <c r="K2763" s="356">
        <f t="shared" si="7503"/>
        <v>-8.500000000003638</v>
      </c>
      <c r="L2763" s="356">
        <f t="shared" si="7504"/>
        <v>6.5152882195049736E-2</v>
      </c>
      <c r="M2763" s="356">
        <f t="shared" si="7505"/>
        <v>3.5714285714253231E-2</v>
      </c>
      <c r="N2763" s="361" t="str">
        <f t="shared" si="7506"/>
        <v>OK</v>
      </c>
      <c r="O2763" s="361" t="str">
        <f t="shared" si="7507"/>
        <v>OK</v>
      </c>
      <c r="P2763" s="361" t="str">
        <f t="shared" si="7508"/>
        <v>COND. MIN.</v>
      </c>
      <c r="Q2763" s="361" t="str">
        <f t="shared" si="7336"/>
        <v>COND. MIN.</v>
      </c>
      <c r="R2763" s="625"/>
      <c r="S2763" s="625"/>
      <c r="T2763" s="625"/>
      <c r="U2763" s="625"/>
      <c r="V2763" s="356">
        <f t="shared" si="7337"/>
        <v>-2.0400000736117363</v>
      </c>
      <c r="W2763" s="356">
        <f t="shared" si="7338"/>
        <v>-4.9599999911151826</v>
      </c>
      <c r="X2763" s="361" t="str">
        <f t="shared" si="7509"/>
        <v>SUL</v>
      </c>
      <c r="Y2763" s="361" t="str">
        <f t="shared" si="7510"/>
        <v>OESTE</v>
      </c>
      <c r="Z2763" s="361" t="str">
        <f t="shared" si="7511"/>
        <v>SUDOESTE</v>
      </c>
      <c r="AA2763" s="358">
        <f t="shared" si="7342"/>
        <v>0.9253731343283581</v>
      </c>
      <c r="AB2763" s="359">
        <f t="shared" si="7512"/>
        <v>67.724687872067449</v>
      </c>
      <c r="AC2763" s="360"/>
    </row>
    <row r="2764" spans="1:29" ht="17.25" customHeight="1" x14ac:dyDescent="0.25">
      <c r="A2764" s="602"/>
      <c r="B2764" s="661"/>
      <c r="C2764" s="661"/>
      <c r="D2764" s="393"/>
      <c r="E2764" s="381"/>
      <c r="F2764" s="382"/>
      <c r="G2764" s="382"/>
      <c r="H2764" s="439"/>
      <c r="I2764" s="383"/>
      <c r="J2764" s="383"/>
      <c r="K2764" s="383"/>
      <c r="L2764" s="383"/>
      <c r="M2764" s="383"/>
      <c r="N2764" s="384"/>
      <c r="O2764" s="384"/>
      <c r="P2764" s="384"/>
      <c r="Q2764" s="384"/>
      <c r="R2764" s="354"/>
      <c r="S2764" s="354"/>
      <c r="T2764" s="354"/>
      <c r="U2764" s="354"/>
      <c r="V2764" s="383"/>
      <c r="W2764" s="383"/>
      <c r="X2764" s="384"/>
      <c r="Y2764" s="384"/>
      <c r="Z2764" s="384"/>
      <c r="AA2764" s="384"/>
      <c r="AB2764" s="384"/>
      <c r="AC2764" s="354"/>
    </row>
    <row r="2765" spans="1:29" ht="17.25" customHeight="1" x14ac:dyDescent="0.25">
      <c r="A2765" s="345" t="s">
        <v>395</v>
      </c>
      <c r="B2765" s="661"/>
      <c r="C2765" s="661"/>
      <c r="D2765" s="447">
        <f>D167</f>
        <v>42468</v>
      </c>
      <c r="E2765" s="622">
        <v>7161564.1886</v>
      </c>
      <c r="F2765" s="622">
        <v>665762.73809999996</v>
      </c>
      <c r="G2765" s="631">
        <v>888.84100000000001</v>
      </c>
      <c r="H2765" s="349"/>
      <c r="I2765" s="349"/>
      <c r="J2765" s="349"/>
      <c r="K2765" s="349"/>
      <c r="L2765" s="349"/>
      <c r="M2765" s="349"/>
      <c r="N2765" s="349"/>
      <c r="O2765" s="349"/>
      <c r="P2765" s="349"/>
      <c r="Q2765" s="349"/>
      <c r="R2765" s="354"/>
      <c r="S2765" s="354"/>
      <c r="T2765" s="354"/>
      <c r="U2765" s="354"/>
      <c r="V2765" s="383"/>
      <c r="W2765" s="383"/>
      <c r="X2765" s="384"/>
      <c r="Y2765" s="384"/>
      <c r="Z2765" s="384"/>
      <c r="AA2765" s="384"/>
      <c r="AB2765" s="384"/>
      <c r="AC2765" s="354"/>
    </row>
    <row r="2766" spans="1:29" ht="17.25" customHeight="1" x14ac:dyDescent="0.25">
      <c r="A2766" s="345" t="str">
        <f t="shared" si="7513"/>
        <v>MS 701 A</v>
      </c>
      <c r="B2766" s="661"/>
      <c r="C2766" s="661"/>
      <c r="D2766" s="447">
        <f>D168</f>
        <v>42475</v>
      </c>
      <c r="E2766" s="622">
        <v>7161564.1765000001</v>
      </c>
      <c r="F2766" s="622">
        <v>665762.7291</v>
      </c>
      <c r="G2766" s="631">
        <v>888.83500000000004</v>
      </c>
      <c r="H2766" s="448">
        <f t="shared" si="7500"/>
        <v>1.5080119287525822</v>
      </c>
      <c r="I2766" s="356">
        <f>SQRT((E2766-$E$2765)^2+(F2766-$F$2765)^2)*100</f>
        <v>1.5080119287525822</v>
      </c>
      <c r="J2766" s="356">
        <f t="shared" si="7502"/>
        <v>-0.59999999999718057</v>
      </c>
      <c r="K2766" s="356">
        <f>(G2766-$G$2765)*100</f>
        <v>-0.59999999999718057</v>
      </c>
      <c r="L2766" s="356">
        <f t="shared" si="7504"/>
        <v>0.21543027553608315</v>
      </c>
      <c r="M2766" s="356">
        <f t="shared" si="7505"/>
        <v>8.571428571388294E-2</v>
      </c>
      <c r="N2766" s="361" t="str">
        <f t="shared" si="7506"/>
        <v>OK</v>
      </c>
      <c r="O2766" s="361" t="str">
        <f t="shared" si="7507"/>
        <v>OK</v>
      </c>
      <c r="P2766" s="361" t="str">
        <f t="shared" si="7508"/>
        <v>COND. MIN.</v>
      </c>
      <c r="Q2766" s="361" t="str">
        <f t="shared" ref="Q2766:Q2792" si="7516">IF(M2766&lt;=2,"COND. MIN.",IF(AND(2&lt;M2766, M2766&lt;=4),"ATENÇÃO",IF(AND(4&lt;M2766, M2766&lt;=10),"ALERTA","INTERVENÇÃO")))</f>
        <v>COND. MIN.</v>
      </c>
      <c r="R2766" s="625"/>
      <c r="S2766" s="625"/>
      <c r="T2766" s="625"/>
      <c r="U2766" s="625"/>
      <c r="V2766" s="356">
        <f>(E2766-$E$2765)*100</f>
        <v>-1.2099999934434891</v>
      </c>
      <c r="W2766" s="356">
        <f>(F2766-$F$2765)*100</f>
        <v>-0.89999999618157744</v>
      </c>
      <c r="X2766" s="361" t="str">
        <f t="shared" si="7509"/>
        <v>SUL</v>
      </c>
      <c r="Y2766" s="361" t="str">
        <f t="shared" si="7510"/>
        <v>OESTE</v>
      </c>
      <c r="Z2766" s="361" t="str">
        <f t="shared" si="7511"/>
        <v>SUDOESTE</v>
      </c>
      <c r="AA2766" s="358">
        <f t="shared" ref="AA2766:AA2792" si="7517">ABS(ROUND(W2766,2)/ROUND(I2766,2))</f>
        <v>0.59602649006622521</v>
      </c>
      <c r="AB2766" s="359">
        <f t="shared" ref="AB2766" si="7518">DEGREES(ASIN(AA2766))</f>
        <v>36.585842890684859</v>
      </c>
      <c r="AC2766" s="678" t="s">
        <v>408</v>
      </c>
    </row>
    <row r="2767" spans="1:29" ht="17.25" customHeight="1" x14ac:dyDescent="0.25">
      <c r="A2767" s="345" t="str">
        <f t="shared" si="7513"/>
        <v>MS 701 A</v>
      </c>
      <c r="B2767" s="661"/>
      <c r="C2767" s="661"/>
      <c r="D2767" s="447">
        <f>D169</f>
        <v>42482</v>
      </c>
      <c r="E2767" s="622">
        <v>7161564.1990999999</v>
      </c>
      <c r="F2767" s="622">
        <v>665762.75289999996</v>
      </c>
      <c r="G2767" s="631">
        <v>888.83500000000004</v>
      </c>
      <c r="H2767" s="448">
        <f t="shared" ref="H2767:H2768" si="7519">SQRT((E2767-E2766)^2+(F2767-F2766)^2)*100</f>
        <v>3.282072499249701</v>
      </c>
      <c r="I2767" s="356">
        <f t="shared" ref="I2767:I2768" si="7520">SQRT((E2767-$E$2765)^2+(F2767-$F$2765)^2)*100</f>
        <v>1.8146349416881091</v>
      </c>
      <c r="J2767" s="356">
        <f t="shared" ref="J2767:J2768" si="7521">(G2767-G2766)*100</f>
        <v>0</v>
      </c>
      <c r="K2767" s="356">
        <f t="shared" ref="K2767:K2768" si="7522">(G2767-$G$2765)*100</f>
        <v>-0.59999999999718057</v>
      </c>
      <c r="L2767" s="356">
        <f t="shared" ref="L2767:L2768" si="7523">H2767/(D2767-D2766)</f>
        <v>0.46886749989281445</v>
      </c>
      <c r="M2767" s="356">
        <f t="shared" ref="M2767:M2768" si="7524">ABS(J2767/(D2767-D2766))</f>
        <v>0</v>
      </c>
      <c r="N2767" s="361" t="str">
        <f t="shared" ref="N2767:N2792" si="7525">IF(L2767&lt;=0.25,"OK",IF(AND(0.25&lt;L2767,L2767&lt;=1),"ATENÇÃO",IF(AND(1&lt;L2767,L2767&lt;=4),"ALERTA",IF(AND(4&lt;L2767,L2767&lt;=14),"INTERVENÇÃO","PARALISAÇÃO"))))</f>
        <v>ATENÇÃO</v>
      </c>
      <c r="O2767" s="361" t="str">
        <f t="shared" ref="O2767:O2792" si="7526">IF(M2767&lt;=0.25,"OK",IF(AND(0.25&lt;M2767,M2767&lt;=1),"ATENÇÃO",IF(AND(1&lt;M2767,M2767&lt;=4),"ALERTA",IF(AND(4&lt;M2767,M2767&lt;=14),"INTERVENÇÃO","PARALISAÇÃO"))))</f>
        <v>OK</v>
      </c>
      <c r="P2767" s="361" t="str">
        <f t="shared" ref="P2767:P2792" si="7527">IF(L2767&lt;=1,"COND. MIN.",IF(AND(1&lt;L2767, L2767&lt;=2),"ATENÇÃO",IF(AND(2&lt;L2767,L2767&lt;=5),"ALERTA","INTERVENÇÃO")))</f>
        <v>COND. MIN.</v>
      </c>
      <c r="Q2767" s="361" t="str">
        <f t="shared" si="7516"/>
        <v>COND. MIN.</v>
      </c>
      <c r="R2767" s="625"/>
      <c r="S2767" s="625"/>
      <c r="T2767" s="625"/>
      <c r="U2767" s="625"/>
      <c r="V2767" s="356">
        <f t="shared" ref="V2767:V2792" si="7528">(E2767-$E$2765)*100</f>
        <v>1.0499999858438969</v>
      </c>
      <c r="W2767" s="356">
        <f t="shared" ref="W2767:W2792" si="7529">(F2767-$F$2765)*100</f>
        <v>1.4800000004470348</v>
      </c>
      <c r="X2767" s="361" t="str">
        <f t="shared" ref="X2767:X2792" si="7530">IF(V2767&gt;0,"NORTE","SUL")</f>
        <v>NORTE</v>
      </c>
      <c r="Y2767" s="361" t="str">
        <f t="shared" ref="Y2767:Y2792" si="7531">IF(W2767&gt;0,"LESTE","OESTE")</f>
        <v>LESTE</v>
      </c>
      <c r="Z2767" s="361" t="str">
        <f t="shared" ref="Z2767:Z2792" si="7532">IF(AND(X2767="SUL", Y2767="LESTE"),"SUDESTE", IF(AND(X2767="SUL", Y2767="OESTE"), "SUDOESTE", IF(AND(X2767="NORTE", Y2767="LESTE"), "NORDESTE", "NOROESTE")))</f>
        <v>NORDESTE</v>
      </c>
      <c r="AA2767" s="358">
        <f t="shared" si="7517"/>
        <v>0.81767955801104975</v>
      </c>
      <c r="AB2767" s="359">
        <f t="shared" ref="AB2767:AB2792" si="7533">DEGREES(ASIN(AA2767))</f>
        <v>54.853178686437005</v>
      </c>
      <c r="AC2767" s="360"/>
    </row>
    <row r="2768" spans="1:29" ht="17.25" customHeight="1" x14ac:dyDescent="0.25">
      <c r="A2768" s="345" t="str">
        <f t="shared" si="7513"/>
        <v>MS 701 A</v>
      </c>
      <c r="B2768" s="661"/>
      <c r="C2768" s="661"/>
      <c r="D2768" s="633">
        <v>42496</v>
      </c>
      <c r="E2768" s="635">
        <v>7161564.1968</v>
      </c>
      <c r="F2768" s="635">
        <v>665762.74690000003</v>
      </c>
      <c r="G2768" s="623">
        <v>888.83600000000001</v>
      </c>
      <c r="H2768" s="448">
        <f t="shared" si="7519"/>
        <v>0.64257294054925618</v>
      </c>
      <c r="I2768" s="356">
        <f t="shared" si="7520"/>
        <v>1.2028300040716464</v>
      </c>
      <c r="J2768" s="356">
        <f t="shared" si="7521"/>
        <v>9.9999999997635314E-2</v>
      </c>
      <c r="K2768" s="356">
        <f t="shared" si="7522"/>
        <v>-0.49999999999954525</v>
      </c>
      <c r="L2768" s="356">
        <f t="shared" si="7523"/>
        <v>4.5898067182089726E-2</v>
      </c>
      <c r="M2768" s="356">
        <f t="shared" si="7524"/>
        <v>7.1428571426882369E-3</v>
      </c>
      <c r="N2768" s="361" t="str">
        <f t="shared" si="7525"/>
        <v>OK</v>
      </c>
      <c r="O2768" s="361" t="str">
        <f t="shared" si="7526"/>
        <v>OK</v>
      </c>
      <c r="P2768" s="361" t="str">
        <f t="shared" si="7527"/>
        <v>COND. MIN.</v>
      </c>
      <c r="Q2768" s="361" t="str">
        <f t="shared" si="7516"/>
        <v>COND. MIN.</v>
      </c>
      <c r="R2768" s="625"/>
      <c r="S2768" s="625"/>
      <c r="T2768" s="625"/>
      <c r="U2768" s="625"/>
      <c r="V2768" s="356">
        <f t="shared" si="7528"/>
        <v>0.82000000402331352</v>
      </c>
      <c r="W2768" s="356">
        <f t="shared" si="7529"/>
        <v>0.8800000068731606</v>
      </c>
      <c r="X2768" s="361" t="str">
        <f t="shared" si="7530"/>
        <v>NORTE</v>
      </c>
      <c r="Y2768" s="361" t="str">
        <f t="shared" si="7531"/>
        <v>LESTE</v>
      </c>
      <c r="Z2768" s="361" t="str">
        <f t="shared" si="7532"/>
        <v>NORDESTE</v>
      </c>
      <c r="AA2768" s="358">
        <f t="shared" si="7517"/>
        <v>0.73333333333333339</v>
      </c>
      <c r="AB2768" s="359">
        <f t="shared" si="7533"/>
        <v>47.166571933932751</v>
      </c>
      <c r="AC2768" s="360"/>
    </row>
    <row r="2769" spans="1:29" ht="17.25" customHeight="1" x14ac:dyDescent="0.25">
      <c r="A2769" s="345" t="str">
        <f t="shared" si="7513"/>
        <v>MS 701 A</v>
      </c>
      <c r="B2769" s="661"/>
      <c r="C2769" s="661"/>
      <c r="D2769" s="346"/>
      <c r="E2769" s="347"/>
      <c r="F2769" s="348"/>
      <c r="G2769" s="348"/>
      <c r="H2769" s="448">
        <f t="shared" si="7500"/>
        <v>719244338.03852403</v>
      </c>
      <c r="I2769" s="356">
        <f t="shared" si="7501"/>
        <v>719244312.73964727</v>
      </c>
      <c r="J2769" s="356">
        <f t="shared" si="7502"/>
        <v>-88883.6</v>
      </c>
      <c r="K2769" s="356">
        <f t="shared" si="7503"/>
        <v>-88898.1</v>
      </c>
      <c r="L2769" s="356">
        <f t="shared" si="7504"/>
        <v>-16924.989129295089</v>
      </c>
      <c r="M2769" s="356">
        <f t="shared" si="7505"/>
        <v>2.0915756777108436</v>
      </c>
      <c r="N2769" s="361" t="str">
        <f t="shared" si="7525"/>
        <v>OK</v>
      </c>
      <c r="O2769" s="361" t="str">
        <f t="shared" si="7526"/>
        <v>ALERTA</v>
      </c>
      <c r="P2769" s="361" t="str">
        <f t="shared" si="7527"/>
        <v>COND. MIN.</v>
      </c>
      <c r="Q2769" s="361" t="str">
        <f t="shared" si="7516"/>
        <v>ATENÇÃO</v>
      </c>
      <c r="R2769" s="625"/>
      <c r="S2769" s="625"/>
      <c r="T2769" s="625"/>
      <c r="U2769" s="625"/>
      <c r="V2769" s="356">
        <f t="shared" si="7528"/>
        <v>-716156418.86000001</v>
      </c>
      <c r="W2769" s="356">
        <f t="shared" si="7529"/>
        <v>-66576273.809999995</v>
      </c>
      <c r="X2769" s="361" t="str">
        <f t="shared" si="7530"/>
        <v>SUL</v>
      </c>
      <c r="Y2769" s="361" t="str">
        <f t="shared" si="7531"/>
        <v>OESTE</v>
      </c>
      <c r="Z2769" s="361" t="str">
        <f t="shared" si="7532"/>
        <v>SUDOESTE</v>
      </c>
      <c r="AA2769" s="358">
        <f t="shared" si="7517"/>
        <v>9.2564199161164165E-2</v>
      </c>
      <c r="AB2769" s="359">
        <f t="shared" si="7533"/>
        <v>5.3111408647908007</v>
      </c>
      <c r="AC2769" s="360"/>
    </row>
    <row r="2770" spans="1:29" ht="17.25" customHeight="1" x14ac:dyDescent="0.25">
      <c r="A2770" s="345" t="str">
        <f t="shared" si="7513"/>
        <v>MS 701 A</v>
      </c>
      <c r="B2770" s="661"/>
      <c r="C2770" s="661"/>
      <c r="D2770" s="346"/>
      <c r="E2770" s="347"/>
      <c r="F2770" s="348"/>
      <c r="G2770" s="348"/>
      <c r="H2770" s="448">
        <f t="shared" si="7500"/>
        <v>0</v>
      </c>
      <c r="I2770" s="356">
        <f t="shared" si="7501"/>
        <v>719244312.73964727</v>
      </c>
      <c r="J2770" s="356">
        <f t="shared" si="7502"/>
        <v>0</v>
      </c>
      <c r="K2770" s="356">
        <f t="shared" si="7503"/>
        <v>-88898.1</v>
      </c>
      <c r="L2770" s="356" t="e">
        <f t="shared" si="7504"/>
        <v>#DIV/0!</v>
      </c>
      <c r="M2770" s="356" t="e">
        <f t="shared" si="7505"/>
        <v>#DIV/0!</v>
      </c>
      <c r="N2770" s="361" t="e">
        <f t="shared" si="7525"/>
        <v>#DIV/0!</v>
      </c>
      <c r="O2770" s="361" t="e">
        <f t="shared" si="7526"/>
        <v>#DIV/0!</v>
      </c>
      <c r="P2770" s="361" t="e">
        <f t="shared" si="7527"/>
        <v>#DIV/0!</v>
      </c>
      <c r="Q2770" s="361" t="e">
        <f t="shared" si="7516"/>
        <v>#DIV/0!</v>
      </c>
      <c r="R2770" s="625"/>
      <c r="S2770" s="625"/>
      <c r="T2770" s="625"/>
      <c r="U2770" s="625"/>
      <c r="V2770" s="356">
        <f t="shared" si="7528"/>
        <v>-716156418.86000001</v>
      </c>
      <c r="W2770" s="356">
        <f t="shared" si="7529"/>
        <v>-66576273.809999995</v>
      </c>
      <c r="X2770" s="361" t="str">
        <f t="shared" si="7530"/>
        <v>SUL</v>
      </c>
      <c r="Y2770" s="361" t="str">
        <f t="shared" si="7531"/>
        <v>OESTE</v>
      </c>
      <c r="Z2770" s="361" t="str">
        <f t="shared" si="7532"/>
        <v>SUDOESTE</v>
      </c>
      <c r="AA2770" s="358">
        <f t="shared" si="7517"/>
        <v>9.2564199161164165E-2</v>
      </c>
      <c r="AB2770" s="359">
        <f t="shared" si="7533"/>
        <v>5.3111408647908007</v>
      </c>
      <c r="AC2770" s="360"/>
    </row>
    <row r="2771" spans="1:29" ht="17.25" customHeight="1" x14ac:dyDescent="0.25">
      <c r="A2771" s="345" t="str">
        <f t="shared" si="7513"/>
        <v>MS 701 A</v>
      </c>
      <c r="B2771" s="661"/>
      <c r="C2771" s="661"/>
      <c r="D2771" s="346"/>
      <c r="E2771" s="347"/>
      <c r="F2771" s="348"/>
      <c r="G2771" s="348"/>
      <c r="H2771" s="448">
        <f t="shared" si="7500"/>
        <v>0</v>
      </c>
      <c r="I2771" s="356">
        <f t="shared" si="7501"/>
        <v>719244312.73964727</v>
      </c>
      <c r="J2771" s="356">
        <f t="shared" si="7502"/>
        <v>0</v>
      </c>
      <c r="K2771" s="356">
        <f t="shared" si="7503"/>
        <v>-88898.1</v>
      </c>
      <c r="L2771" s="356" t="e">
        <f t="shared" si="7504"/>
        <v>#DIV/0!</v>
      </c>
      <c r="M2771" s="356" t="e">
        <f t="shared" si="7505"/>
        <v>#DIV/0!</v>
      </c>
      <c r="N2771" s="361" t="e">
        <f t="shared" si="7525"/>
        <v>#DIV/0!</v>
      </c>
      <c r="O2771" s="361" t="e">
        <f t="shared" si="7526"/>
        <v>#DIV/0!</v>
      </c>
      <c r="P2771" s="361" t="e">
        <f t="shared" si="7527"/>
        <v>#DIV/0!</v>
      </c>
      <c r="Q2771" s="361" t="e">
        <f t="shared" si="7516"/>
        <v>#DIV/0!</v>
      </c>
      <c r="R2771" s="625"/>
      <c r="S2771" s="625"/>
      <c r="T2771" s="625"/>
      <c r="U2771" s="625"/>
      <c r="V2771" s="356">
        <f t="shared" si="7528"/>
        <v>-716156418.86000001</v>
      </c>
      <c r="W2771" s="356">
        <f t="shared" si="7529"/>
        <v>-66576273.809999995</v>
      </c>
      <c r="X2771" s="361" t="str">
        <f t="shared" si="7530"/>
        <v>SUL</v>
      </c>
      <c r="Y2771" s="361" t="str">
        <f t="shared" si="7531"/>
        <v>OESTE</v>
      </c>
      <c r="Z2771" s="361" t="str">
        <f t="shared" si="7532"/>
        <v>SUDOESTE</v>
      </c>
      <c r="AA2771" s="358">
        <f t="shared" si="7517"/>
        <v>9.2564199161164165E-2</v>
      </c>
      <c r="AB2771" s="359">
        <f t="shared" si="7533"/>
        <v>5.3111408647908007</v>
      </c>
      <c r="AC2771" s="360"/>
    </row>
    <row r="2772" spans="1:29" ht="17.25" customHeight="1" x14ac:dyDescent="0.25">
      <c r="A2772" s="345" t="str">
        <f t="shared" si="7513"/>
        <v>MS 701 A</v>
      </c>
      <c r="B2772" s="661"/>
      <c r="C2772" s="661"/>
      <c r="D2772" s="346"/>
      <c r="E2772" s="347"/>
      <c r="F2772" s="348"/>
      <c r="G2772" s="348"/>
      <c r="H2772" s="448">
        <f t="shared" si="7500"/>
        <v>0</v>
      </c>
      <c r="I2772" s="356">
        <f t="shared" si="7501"/>
        <v>719244312.73964727</v>
      </c>
      <c r="J2772" s="356">
        <f t="shared" si="7502"/>
        <v>0</v>
      </c>
      <c r="K2772" s="356">
        <f t="shared" si="7503"/>
        <v>-88898.1</v>
      </c>
      <c r="L2772" s="356" t="e">
        <f t="shared" si="7504"/>
        <v>#DIV/0!</v>
      </c>
      <c r="M2772" s="356" t="e">
        <f t="shared" si="7505"/>
        <v>#DIV/0!</v>
      </c>
      <c r="N2772" s="361" t="e">
        <f t="shared" si="7525"/>
        <v>#DIV/0!</v>
      </c>
      <c r="O2772" s="361" t="e">
        <f t="shared" si="7526"/>
        <v>#DIV/0!</v>
      </c>
      <c r="P2772" s="361" t="e">
        <f t="shared" si="7527"/>
        <v>#DIV/0!</v>
      </c>
      <c r="Q2772" s="361" t="e">
        <f t="shared" si="7516"/>
        <v>#DIV/0!</v>
      </c>
      <c r="R2772" s="625"/>
      <c r="S2772" s="625"/>
      <c r="T2772" s="625"/>
      <c r="U2772" s="625"/>
      <c r="V2772" s="356">
        <f t="shared" si="7528"/>
        <v>-716156418.86000001</v>
      </c>
      <c r="W2772" s="356">
        <f t="shared" si="7529"/>
        <v>-66576273.809999995</v>
      </c>
      <c r="X2772" s="361" t="str">
        <f t="shared" si="7530"/>
        <v>SUL</v>
      </c>
      <c r="Y2772" s="361" t="str">
        <f t="shared" si="7531"/>
        <v>OESTE</v>
      </c>
      <c r="Z2772" s="361" t="str">
        <f t="shared" si="7532"/>
        <v>SUDOESTE</v>
      </c>
      <c r="AA2772" s="358">
        <f t="shared" si="7517"/>
        <v>9.2564199161164165E-2</v>
      </c>
      <c r="AB2772" s="359">
        <f t="shared" si="7533"/>
        <v>5.3111408647908007</v>
      </c>
      <c r="AC2772" s="360"/>
    </row>
    <row r="2773" spans="1:29" ht="17.25" customHeight="1" x14ac:dyDescent="0.25">
      <c r="A2773" s="345" t="str">
        <f t="shared" si="7513"/>
        <v>MS 701 A</v>
      </c>
      <c r="B2773" s="661"/>
      <c r="C2773" s="661"/>
      <c r="D2773" s="346"/>
      <c r="E2773" s="347"/>
      <c r="F2773" s="348"/>
      <c r="G2773" s="348"/>
      <c r="H2773" s="448">
        <f t="shared" si="7500"/>
        <v>0</v>
      </c>
      <c r="I2773" s="356">
        <f t="shared" si="7501"/>
        <v>719244312.73964727</v>
      </c>
      <c r="J2773" s="356">
        <f t="shared" si="7502"/>
        <v>0</v>
      </c>
      <c r="K2773" s="356">
        <f t="shared" si="7503"/>
        <v>-88898.1</v>
      </c>
      <c r="L2773" s="356" t="e">
        <f t="shared" si="7504"/>
        <v>#DIV/0!</v>
      </c>
      <c r="M2773" s="356" t="e">
        <f t="shared" si="7505"/>
        <v>#DIV/0!</v>
      </c>
      <c r="N2773" s="361" t="e">
        <f t="shared" si="7525"/>
        <v>#DIV/0!</v>
      </c>
      <c r="O2773" s="361" t="e">
        <f t="shared" si="7526"/>
        <v>#DIV/0!</v>
      </c>
      <c r="P2773" s="361" t="e">
        <f t="shared" si="7527"/>
        <v>#DIV/0!</v>
      </c>
      <c r="Q2773" s="361" t="e">
        <f t="shared" si="7516"/>
        <v>#DIV/0!</v>
      </c>
      <c r="R2773" s="625"/>
      <c r="S2773" s="625"/>
      <c r="T2773" s="625"/>
      <c r="U2773" s="625"/>
      <c r="V2773" s="356">
        <f t="shared" si="7528"/>
        <v>-716156418.86000001</v>
      </c>
      <c r="W2773" s="356">
        <f t="shared" si="7529"/>
        <v>-66576273.809999995</v>
      </c>
      <c r="X2773" s="361" t="str">
        <f t="shared" si="7530"/>
        <v>SUL</v>
      </c>
      <c r="Y2773" s="361" t="str">
        <f t="shared" si="7531"/>
        <v>OESTE</v>
      </c>
      <c r="Z2773" s="361" t="str">
        <f t="shared" si="7532"/>
        <v>SUDOESTE</v>
      </c>
      <c r="AA2773" s="358">
        <f t="shared" si="7517"/>
        <v>9.2564199161164165E-2</v>
      </c>
      <c r="AB2773" s="359">
        <f t="shared" si="7533"/>
        <v>5.3111408647908007</v>
      </c>
      <c r="AC2773" s="360"/>
    </row>
    <row r="2774" spans="1:29" ht="17.25" customHeight="1" x14ac:dyDescent="0.25">
      <c r="A2774" s="345" t="str">
        <f t="shared" si="7513"/>
        <v>MS 701 A</v>
      </c>
      <c r="B2774" s="661"/>
      <c r="C2774" s="661"/>
      <c r="D2774" s="346"/>
      <c r="E2774" s="347"/>
      <c r="F2774" s="348"/>
      <c r="G2774" s="348"/>
      <c r="H2774" s="448">
        <f t="shared" si="7500"/>
        <v>0</v>
      </c>
      <c r="I2774" s="356">
        <f t="shared" si="7501"/>
        <v>719244312.73964727</v>
      </c>
      <c r="J2774" s="356">
        <f t="shared" si="7502"/>
        <v>0</v>
      </c>
      <c r="K2774" s="356">
        <f t="shared" si="7503"/>
        <v>-88898.1</v>
      </c>
      <c r="L2774" s="356" t="e">
        <f t="shared" si="7504"/>
        <v>#DIV/0!</v>
      </c>
      <c r="M2774" s="356" t="e">
        <f t="shared" si="7505"/>
        <v>#DIV/0!</v>
      </c>
      <c r="N2774" s="361" t="e">
        <f t="shared" si="7525"/>
        <v>#DIV/0!</v>
      </c>
      <c r="O2774" s="361" t="e">
        <f t="shared" si="7526"/>
        <v>#DIV/0!</v>
      </c>
      <c r="P2774" s="361" t="e">
        <f t="shared" si="7527"/>
        <v>#DIV/0!</v>
      </c>
      <c r="Q2774" s="361" t="e">
        <f t="shared" si="7516"/>
        <v>#DIV/0!</v>
      </c>
      <c r="R2774" s="625"/>
      <c r="S2774" s="625"/>
      <c r="T2774" s="625"/>
      <c r="U2774" s="625"/>
      <c r="V2774" s="356">
        <f t="shared" si="7528"/>
        <v>-716156418.86000001</v>
      </c>
      <c r="W2774" s="356">
        <f t="shared" si="7529"/>
        <v>-66576273.809999995</v>
      </c>
      <c r="X2774" s="361" t="str">
        <f t="shared" si="7530"/>
        <v>SUL</v>
      </c>
      <c r="Y2774" s="361" t="str">
        <f t="shared" si="7531"/>
        <v>OESTE</v>
      </c>
      <c r="Z2774" s="361" t="str">
        <f t="shared" si="7532"/>
        <v>SUDOESTE</v>
      </c>
      <c r="AA2774" s="358">
        <f t="shared" si="7517"/>
        <v>9.2564199161164165E-2</v>
      </c>
      <c r="AB2774" s="359">
        <f t="shared" si="7533"/>
        <v>5.3111408647908007</v>
      </c>
      <c r="AC2774" s="360"/>
    </row>
    <row r="2775" spans="1:29" ht="17.25" customHeight="1" x14ac:dyDescent="0.25">
      <c r="A2775" s="345" t="str">
        <f t="shared" si="7513"/>
        <v>MS 701 A</v>
      </c>
      <c r="B2775" s="661"/>
      <c r="C2775" s="661"/>
      <c r="D2775" s="346"/>
      <c r="E2775" s="347"/>
      <c r="F2775" s="348"/>
      <c r="G2775" s="348"/>
      <c r="H2775" s="448">
        <f t="shared" si="7500"/>
        <v>0</v>
      </c>
      <c r="I2775" s="356">
        <f t="shared" si="7501"/>
        <v>719244312.73964727</v>
      </c>
      <c r="J2775" s="356">
        <f t="shared" si="7502"/>
        <v>0</v>
      </c>
      <c r="K2775" s="356">
        <f t="shared" si="7503"/>
        <v>-88898.1</v>
      </c>
      <c r="L2775" s="356" t="e">
        <f t="shared" si="7504"/>
        <v>#DIV/0!</v>
      </c>
      <c r="M2775" s="356" t="e">
        <f t="shared" si="7505"/>
        <v>#DIV/0!</v>
      </c>
      <c r="N2775" s="361" t="e">
        <f t="shared" si="7525"/>
        <v>#DIV/0!</v>
      </c>
      <c r="O2775" s="361" t="e">
        <f t="shared" si="7526"/>
        <v>#DIV/0!</v>
      </c>
      <c r="P2775" s="361" t="e">
        <f t="shared" si="7527"/>
        <v>#DIV/0!</v>
      </c>
      <c r="Q2775" s="361" t="e">
        <f t="shared" si="7516"/>
        <v>#DIV/0!</v>
      </c>
      <c r="R2775" s="625"/>
      <c r="S2775" s="625"/>
      <c r="T2775" s="625"/>
      <c r="U2775" s="625"/>
      <c r="V2775" s="356">
        <f t="shared" si="7528"/>
        <v>-716156418.86000001</v>
      </c>
      <c r="W2775" s="356">
        <f t="shared" si="7529"/>
        <v>-66576273.809999995</v>
      </c>
      <c r="X2775" s="361" t="str">
        <f t="shared" si="7530"/>
        <v>SUL</v>
      </c>
      <c r="Y2775" s="361" t="str">
        <f t="shared" si="7531"/>
        <v>OESTE</v>
      </c>
      <c r="Z2775" s="361" t="str">
        <f t="shared" si="7532"/>
        <v>SUDOESTE</v>
      </c>
      <c r="AA2775" s="358">
        <f t="shared" si="7517"/>
        <v>9.2564199161164165E-2</v>
      </c>
      <c r="AB2775" s="359">
        <f t="shared" si="7533"/>
        <v>5.3111408647908007</v>
      </c>
      <c r="AC2775" s="360"/>
    </row>
    <row r="2776" spans="1:29" ht="17.25" customHeight="1" x14ac:dyDescent="0.25">
      <c r="A2776" s="345" t="str">
        <f t="shared" si="7513"/>
        <v>MS 701 A</v>
      </c>
      <c r="B2776" s="661"/>
      <c r="C2776" s="661"/>
      <c r="D2776" s="346"/>
      <c r="E2776" s="347"/>
      <c r="F2776" s="348"/>
      <c r="G2776" s="348"/>
      <c r="H2776" s="448">
        <f t="shared" si="7500"/>
        <v>0</v>
      </c>
      <c r="I2776" s="356">
        <f t="shared" si="7501"/>
        <v>719244312.73964727</v>
      </c>
      <c r="J2776" s="356">
        <f t="shared" si="7502"/>
        <v>0</v>
      </c>
      <c r="K2776" s="356">
        <f t="shared" si="7503"/>
        <v>-88898.1</v>
      </c>
      <c r="L2776" s="356" t="e">
        <f t="shared" si="7504"/>
        <v>#DIV/0!</v>
      </c>
      <c r="M2776" s="356" t="e">
        <f t="shared" si="7505"/>
        <v>#DIV/0!</v>
      </c>
      <c r="N2776" s="361" t="e">
        <f t="shared" si="7525"/>
        <v>#DIV/0!</v>
      </c>
      <c r="O2776" s="361" t="e">
        <f t="shared" si="7526"/>
        <v>#DIV/0!</v>
      </c>
      <c r="P2776" s="361" t="e">
        <f t="shared" si="7527"/>
        <v>#DIV/0!</v>
      </c>
      <c r="Q2776" s="361" t="e">
        <f t="shared" si="7516"/>
        <v>#DIV/0!</v>
      </c>
      <c r="R2776" s="625"/>
      <c r="S2776" s="625"/>
      <c r="T2776" s="625"/>
      <c r="U2776" s="625"/>
      <c r="V2776" s="356">
        <f t="shared" si="7528"/>
        <v>-716156418.86000001</v>
      </c>
      <c r="W2776" s="356">
        <f t="shared" si="7529"/>
        <v>-66576273.809999995</v>
      </c>
      <c r="X2776" s="361" t="str">
        <f t="shared" si="7530"/>
        <v>SUL</v>
      </c>
      <c r="Y2776" s="361" t="str">
        <f t="shared" si="7531"/>
        <v>OESTE</v>
      </c>
      <c r="Z2776" s="361" t="str">
        <f t="shared" si="7532"/>
        <v>SUDOESTE</v>
      </c>
      <c r="AA2776" s="358">
        <f t="shared" si="7517"/>
        <v>9.2564199161164165E-2</v>
      </c>
      <c r="AB2776" s="359">
        <f t="shared" si="7533"/>
        <v>5.3111408647908007</v>
      </c>
      <c r="AC2776" s="360"/>
    </row>
    <row r="2777" spans="1:29" ht="17.25" customHeight="1" x14ac:dyDescent="0.25">
      <c r="A2777" s="345" t="str">
        <f t="shared" si="7513"/>
        <v>MS 701 A</v>
      </c>
      <c r="B2777" s="661"/>
      <c r="C2777" s="661"/>
      <c r="D2777" s="346"/>
      <c r="E2777" s="347"/>
      <c r="F2777" s="348"/>
      <c r="G2777" s="348"/>
      <c r="H2777" s="448">
        <f t="shared" si="7500"/>
        <v>0</v>
      </c>
      <c r="I2777" s="356">
        <f t="shared" si="7501"/>
        <v>719244312.73964727</v>
      </c>
      <c r="J2777" s="356">
        <f t="shared" si="7502"/>
        <v>0</v>
      </c>
      <c r="K2777" s="356">
        <f t="shared" si="7503"/>
        <v>-88898.1</v>
      </c>
      <c r="L2777" s="356" t="e">
        <f t="shared" si="7504"/>
        <v>#DIV/0!</v>
      </c>
      <c r="M2777" s="356" t="e">
        <f t="shared" si="7505"/>
        <v>#DIV/0!</v>
      </c>
      <c r="N2777" s="361" t="e">
        <f t="shared" si="7525"/>
        <v>#DIV/0!</v>
      </c>
      <c r="O2777" s="361" t="e">
        <f t="shared" si="7526"/>
        <v>#DIV/0!</v>
      </c>
      <c r="P2777" s="361" t="e">
        <f t="shared" si="7527"/>
        <v>#DIV/0!</v>
      </c>
      <c r="Q2777" s="361" t="e">
        <f t="shared" si="7516"/>
        <v>#DIV/0!</v>
      </c>
      <c r="R2777" s="625"/>
      <c r="S2777" s="625"/>
      <c r="T2777" s="625"/>
      <c r="U2777" s="625"/>
      <c r="V2777" s="356">
        <f t="shared" si="7528"/>
        <v>-716156418.86000001</v>
      </c>
      <c r="W2777" s="356">
        <f t="shared" si="7529"/>
        <v>-66576273.809999995</v>
      </c>
      <c r="X2777" s="361" t="str">
        <f t="shared" si="7530"/>
        <v>SUL</v>
      </c>
      <c r="Y2777" s="361" t="str">
        <f t="shared" si="7531"/>
        <v>OESTE</v>
      </c>
      <c r="Z2777" s="361" t="str">
        <f t="shared" si="7532"/>
        <v>SUDOESTE</v>
      </c>
      <c r="AA2777" s="358">
        <f t="shared" si="7517"/>
        <v>9.2564199161164165E-2</v>
      </c>
      <c r="AB2777" s="359">
        <f t="shared" si="7533"/>
        <v>5.3111408647908007</v>
      </c>
      <c r="AC2777" s="360"/>
    </row>
    <row r="2778" spans="1:29" ht="17.25" customHeight="1" x14ac:dyDescent="0.25">
      <c r="A2778" s="345" t="str">
        <f t="shared" si="7513"/>
        <v>MS 701 A</v>
      </c>
      <c r="B2778" s="661"/>
      <c r="C2778" s="661"/>
      <c r="D2778" s="346"/>
      <c r="E2778" s="347"/>
      <c r="F2778" s="348"/>
      <c r="G2778" s="348"/>
      <c r="H2778" s="448">
        <f t="shared" si="7500"/>
        <v>0</v>
      </c>
      <c r="I2778" s="356">
        <f t="shared" si="7501"/>
        <v>719244312.73964727</v>
      </c>
      <c r="J2778" s="356">
        <f t="shared" si="7502"/>
        <v>0</v>
      </c>
      <c r="K2778" s="356">
        <f t="shared" si="7503"/>
        <v>-88898.1</v>
      </c>
      <c r="L2778" s="356" t="e">
        <f t="shared" si="7504"/>
        <v>#DIV/0!</v>
      </c>
      <c r="M2778" s="356" t="e">
        <f t="shared" si="7505"/>
        <v>#DIV/0!</v>
      </c>
      <c r="N2778" s="361" t="e">
        <f t="shared" si="7525"/>
        <v>#DIV/0!</v>
      </c>
      <c r="O2778" s="361" t="e">
        <f t="shared" si="7526"/>
        <v>#DIV/0!</v>
      </c>
      <c r="P2778" s="361" t="e">
        <f t="shared" si="7527"/>
        <v>#DIV/0!</v>
      </c>
      <c r="Q2778" s="361" t="e">
        <f t="shared" si="7516"/>
        <v>#DIV/0!</v>
      </c>
      <c r="R2778" s="625"/>
      <c r="S2778" s="625"/>
      <c r="T2778" s="625"/>
      <c r="U2778" s="625"/>
      <c r="V2778" s="356">
        <f t="shared" si="7528"/>
        <v>-716156418.86000001</v>
      </c>
      <c r="W2778" s="356">
        <f t="shared" si="7529"/>
        <v>-66576273.809999995</v>
      </c>
      <c r="X2778" s="361" t="str">
        <f t="shared" si="7530"/>
        <v>SUL</v>
      </c>
      <c r="Y2778" s="361" t="str">
        <f t="shared" si="7531"/>
        <v>OESTE</v>
      </c>
      <c r="Z2778" s="361" t="str">
        <f t="shared" si="7532"/>
        <v>SUDOESTE</v>
      </c>
      <c r="AA2778" s="358">
        <f t="shared" si="7517"/>
        <v>9.2564199161164165E-2</v>
      </c>
      <c r="AB2778" s="359">
        <f t="shared" si="7533"/>
        <v>5.3111408647908007</v>
      </c>
      <c r="AC2778" s="360"/>
    </row>
    <row r="2779" spans="1:29" ht="17.25" customHeight="1" x14ac:dyDescent="0.25">
      <c r="A2779" s="345" t="str">
        <f t="shared" si="7513"/>
        <v>MS 701 A</v>
      </c>
      <c r="B2779" s="661"/>
      <c r="C2779" s="661"/>
      <c r="D2779" s="346"/>
      <c r="E2779" s="347"/>
      <c r="F2779" s="348"/>
      <c r="G2779" s="348"/>
      <c r="H2779" s="448">
        <f t="shared" si="7500"/>
        <v>0</v>
      </c>
      <c r="I2779" s="356">
        <f t="shared" si="7501"/>
        <v>719244312.73964727</v>
      </c>
      <c r="J2779" s="356">
        <f t="shared" si="7502"/>
        <v>0</v>
      </c>
      <c r="K2779" s="356">
        <f t="shared" si="7503"/>
        <v>-88898.1</v>
      </c>
      <c r="L2779" s="356" t="e">
        <f t="shared" si="7504"/>
        <v>#DIV/0!</v>
      </c>
      <c r="M2779" s="356" t="e">
        <f t="shared" si="7505"/>
        <v>#DIV/0!</v>
      </c>
      <c r="N2779" s="361" t="e">
        <f t="shared" si="7525"/>
        <v>#DIV/0!</v>
      </c>
      <c r="O2779" s="361" t="e">
        <f t="shared" si="7526"/>
        <v>#DIV/0!</v>
      </c>
      <c r="P2779" s="361" t="e">
        <f t="shared" si="7527"/>
        <v>#DIV/0!</v>
      </c>
      <c r="Q2779" s="361" t="e">
        <f t="shared" si="7516"/>
        <v>#DIV/0!</v>
      </c>
      <c r="R2779" s="625"/>
      <c r="S2779" s="625"/>
      <c r="T2779" s="625"/>
      <c r="U2779" s="625"/>
      <c r="V2779" s="356">
        <f t="shared" si="7528"/>
        <v>-716156418.86000001</v>
      </c>
      <c r="W2779" s="356">
        <f t="shared" si="7529"/>
        <v>-66576273.809999995</v>
      </c>
      <c r="X2779" s="361" t="str">
        <f t="shared" si="7530"/>
        <v>SUL</v>
      </c>
      <c r="Y2779" s="361" t="str">
        <f t="shared" si="7531"/>
        <v>OESTE</v>
      </c>
      <c r="Z2779" s="361" t="str">
        <f t="shared" si="7532"/>
        <v>SUDOESTE</v>
      </c>
      <c r="AA2779" s="358">
        <f t="shared" si="7517"/>
        <v>9.2564199161164165E-2</v>
      </c>
      <c r="AB2779" s="359">
        <f t="shared" si="7533"/>
        <v>5.3111408647908007</v>
      </c>
      <c r="AC2779" s="360"/>
    </row>
    <row r="2780" spans="1:29" ht="17.25" customHeight="1" x14ac:dyDescent="0.25">
      <c r="A2780" s="345" t="str">
        <f t="shared" si="7513"/>
        <v>MS 701 A</v>
      </c>
      <c r="B2780" s="661"/>
      <c r="C2780" s="661"/>
      <c r="D2780" s="346"/>
      <c r="E2780" s="347"/>
      <c r="F2780" s="348"/>
      <c r="G2780" s="348"/>
      <c r="H2780" s="448">
        <f t="shared" si="7500"/>
        <v>0</v>
      </c>
      <c r="I2780" s="356">
        <f t="shared" si="7501"/>
        <v>719244312.73964727</v>
      </c>
      <c r="J2780" s="356">
        <f t="shared" si="7502"/>
        <v>0</v>
      </c>
      <c r="K2780" s="356">
        <f t="shared" si="7503"/>
        <v>-88898.1</v>
      </c>
      <c r="L2780" s="356" t="e">
        <f t="shared" si="7504"/>
        <v>#DIV/0!</v>
      </c>
      <c r="M2780" s="356" t="e">
        <f t="shared" si="7505"/>
        <v>#DIV/0!</v>
      </c>
      <c r="N2780" s="361" t="e">
        <f t="shared" si="7525"/>
        <v>#DIV/0!</v>
      </c>
      <c r="O2780" s="361" t="e">
        <f t="shared" si="7526"/>
        <v>#DIV/0!</v>
      </c>
      <c r="P2780" s="361" t="e">
        <f t="shared" si="7527"/>
        <v>#DIV/0!</v>
      </c>
      <c r="Q2780" s="361" t="e">
        <f t="shared" si="7516"/>
        <v>#DIV/0!</v>
      </c>
      <c r="R2780" s="625"/>
      <c r="S2780" s="625"/>
      <c r="T2780" s="625"/>
      <c r="U2780" s="625"/>
      <c r="V2780" s="356">
        <f t="shared" si="7528"/>
        <v>-716156418.86000001</v>
      </c>
      <c r="W2780" s="356">
        <f t="shared" si="7529"/>
        <v>-66576273.809999995</v>
      </c>
      <c r="X2780" s="361" t="str">
        <f t="shared" si="7530"/>
        <v>SUL</v>
      </c>
      <c r="Y2780" s="361" t="str">
        <f t="shared" si="7531"/>
        <v>OESTE</v>
      </c>
      <c r="Z2780" s="361" t="str">
        <f t="shared" si="7532"/>
        <v>SUDOESTE</v>
      </c>
      <c r="AA2780" s="358">
        <f t="shared" si="7517"/>
        <v>9.2564199161164165E-2</v>
      </c>
      <c r="AB2780" s="359">
        <f t="shared" si="7533"/>
        <v>5.3111408647908007</v>
      </c>
      <c r="AC2780" s="360"/>
    </row>
    <row r="2781" spans="1:29" ht="17.25" customHeight="1" x14ac:dyDescent="0.25">
      <c r="A2781" s="345" t="str">
        <f t="shared" si="7513"/>
        <v>MS 701 A</v>
      </c>
      <c r="B2781" s="661"/>
      <c r="C2781" s="661"/>
      <c r="D2781" s="346"/>
      <c r="E2781" s="347"/>
      <c r="F2781" s="348"/>
      <c r="G2781" s="348"/>
      <c r="H2781" s="448">
        <f t="shared" si="7500"/>
        <v>0</v>
      </c>
      <c r="I2781" s="356">
        <f t="shared" si="7501"/>
        <v>719244312.73964727</v>
      </c>
      <c r="J2781" s="356">
        <f t="shared" si="7502"/>
        <v>0</v>
      </c>
      <c r="K2781" s="356">
        <f t="shared" si="7503"/>
        <v>-88898.1</v>
      </c>
      <c r="L2781" s="356" t="e">
        <f t="shared" si="7504"/>
        <v>#DIV/0!</v>
      </c>
      <c r="M2781" s="356" t="e">
        <f t="shared" si="7505"/>
        <v>#DIV/0!</v>
      </c>
      <c r="N2781" s="361" t="e">
        <f t="shared" si="7525"/>
        <v>#DIV/0!</v>
      </c>
      <c r="O2781" s="361" t="e">
        <f t="shared" si="7526"/>
        <v>#DIV/0!</v>
      </c>
      <c r="P2781" s="361" t="e">
        <f t="shared" si="7527"/>
        <v>#DIV/0!</v>
      </c>
      <c r="Q2781" s="361" t="e">
        <f t="shared" si="7516"/>
        <v>#DIV/0!</v>
      </c>
      <c r="R2781" s="625"/>
      <c r="S2781" s="625"/>
      <c r="T2781" s="625"/>
      <c r="U2781" s="625"/>
      <c r="V2781" s="356">
        <f t="shared" si="7528"/>
        <v>-716156418.86000001</v>
      </c>
      <c r="W2781" s="356">
        <f t="shared" si="7529"/>
        <v>-66576273.809999995</v>
      </c>
      <c r="X2781" s="361" t="str">
        <f t="shared" si="7530"/>
        <v>SUL</v>
      </c>
      <c r="Y2781" s="361" t="str">
        <f t="shared" si="7531"/>
        <v>OESTE</v>
      </c>
      <c r="Z2781" s="361" t="str">
        <f t="shared" si="7532"/>
        <v>SUDOESTE</v>
      </c>
      <c r="AA2781" s="358">
        <f t="shared" si="7517"/>
        <v>9.2564199161164165E-2</v>
      </c>
      <c r="AB2781" s="359">
        <f t="shared" si="7533"/>
        <v>5.3111408647908007</v>
      </c>
      <c r="AC2781" s="360"/>
    </row>
    <row r="2782" spans="1:29" ht="17.25" customHeight="1" x14ac:dyDescent="0.25">
      <c r="A2782" s="345" t="str">
        <f t="shared" si="7513"/>
        <v>MS 701 A</v>
      </c>
      <c r="B2782" s="661"/>
      <c r="C2782" s="661"/>
      <c r="D2782" s="346"/>
      <c r="E2782" s="347"/>
      <c r="F2782" s="348"/>
      <c r="G2782" s="348"/>
      <c r="H2782" s="448">
        <f t="shared" si="7500"/>
        <v>0</v>
      </c>
      <c r="I2782" s="356">
        <f t="shared" si="7501"/>
        <v>719244312.73964727</v>
      </c>
      <c r="J2782" s="356">
        <f t="shared" si="7502"/>
        <v>0</v>
      </c>
      <c r="K2782" s="356">
        <f t="shared" si="7503"/>
        <v>-88898.1</v>
      </c>
      <c r="L2782" s="356" t="e">
        <f t="shared" si="7504"/>
        <v>#DIV/0!</v>
      </c>
      <c r="M2782" s="356" t="e">
        <f t="shared" si="7505"/>
        <v>#DIV/0!</v>
      </c>
      <c r="N2782" s="361" t="e">
        <f t="shared" si="7525"/>
        <v>#DIV/0!</v>
      </c>
      <c r="O2782" s="361" t="e">
        <f t="shared" si="7526"/>
        <v>#DIV/0!</v>
      </c>
      <c r="P2782" s="361" t="e">
        <f t="shared" si="7527"/>
        <v>#DIV/0!</v>
      </c>
      <c r="Q2782" s="361" t="e">
        <f t="shared" si="7516"/>
        <v>#DIV/0!</v>
      </c>
      <c r="R2782" s="625"/>
      <c r="S2782" s="625"/>
      <c r="T2782" s="625"/>
      <c r="U2782" s="625"/>
      <c r="V2782" s="356">
        <f t="shared" si="7528"/>
        <v>-716156418.86000001</v>
      </c>
      <c r="W2782" s="356">
        <f t="shared" si="7529"/>
        <v>-66576273.809999995</v>
      </c>
      <c r="X2782" s="361" t="str">
        <f t="shared" si="7530"/>
        <v>SUL</v>
      </c>
      <c r="Y2782" s="361" t="str">
        <f t="shared" si="7531"/>
        <v>OESTE</v>
      </c>
      <c r="Z2782" s="361" t="str">
        <f t="shared" si="7532"/>
        <v>SUDOESTE</v>
      </c>
      <c r="AA2782" s="358">
        <f t="shared" si="7517"/>
        <v>9.2564199161164165E-2</v>
      </c>
      <c r="AB2782" s="359">
        <f t="shared" si="7533"/>
        <v>5.3111408647908007</v>
      </c>
      <c r="AC2782" s="360"/>
    </row>
    <row r="2783" spans="1:29" ht="17.25" customHeight="1" x14ac:dyDescent="0.25">
      <c r="A2783" s="345" t="str">
        <f t="shared" si="7513"/>
        <v>MS 701 A</v>
      </c>
      <c r="B2783" s="661"/>
      <c r="C2783" s="661"/>
      <c r="D2783" s="346"/>
      <c r="E2783" s="347"/>
      <c r="F2783" s="348"/>
      <c r="G2783" s="348"/>
      <c r="H2783" s="448">
        <f t="shared" si="7500"/>
        <v>0</v>
      </c>
      <c r="I2783" s="356">
        <f t="shared" si="7501"/>
        <v>719244312.73964727</v>
      </c>
      <c r="J2783" s="356">
        <f t="shared" si="7502"/>
        <v>0</v>
      </c>
      <c r="K2783" s="356">
        <f t="shared" si="7503"/>
        <v>-88898.1</v>
      </c>
      <c r="L2783" s="356" t="e">
        <f t="shared" si="7504"/>
        <v>#DIV/0!</v>
      </c>
      <c r="M2783" s="356" t="e">
        <f t="shared" si="7505"/>
        <v>#DIV/0!</v>
      </c>
      <c r="N2783" s="361" t="e">
        <f t="shared" si="7525"/>
        <v>#DIV/0!</v>
      </c>
      <c r="O2783" s="361" t="e">
        <f t="shared" si="7526"/>
        <v>#DIV/0!</v>
      </c>
      <c r="P2783" s="361" t="e">
        <f t="shared" si="7527"/>
        <v>#DIV/0!</v>
      </c>
      <c r="Q2783" s="361" t="e">
        <f t="shared" si="7516"/>
        <v>#DIV/0!</v>
      </c>
      <c r="R2783" s="625"/>
      <c r="S2783" s="625"/>
      <c r="T2783" s="625"/>
      <c r="U2783" s="625"/>
      <c r="V2783" s="356">
        <f t="shared" si="7528"/>
        <v>-716156418.86000001</v>
      </c>
      <c r="W2783" s="356">
        <f t="shared" si="7529"/>
        <v>-66576273.809999995</v>
      </c>
      <c r="X2783" s="361" t="str">
        <f t="shared" si="7530"/>
        <v>SUL</v>
      </c>
      <c r="Y2783" s="361" t="str">
        <f t="shared" si="7531"/>
        <v>OESTE</v>
      </c>
      <c r="Z2783" s="361" t="str">
        <f t="shared" si="7532"/>
        <v>SUDOESTE</v>
      </c>
      <c r="AA2783" s="358">
        <f t="shared" si="7517"/>
        <v>9.2564199161164165E-2</v>
      </c>
      <c r="AB2783" s="359">
        <f t="shared" si="7533"/>
        <v>5.3111408647908007</v>
      </c>
      <c r="AC2783" s="360"/>
    </row>
    <row r="2784" spans="1:29" ht="17.25" customHeight="1" x14ac:dyDescent="0.25">
      <c r="A2784" s="345" t="str">
        <f t="shared" si="7513"/>
        <v>MS 701 A</v>
      </c>
      <c r="B2784" s="661"/>
      <c r="C2784" s="661"/>
      <c r="D2784" s="346"/>
      <c r="E2784" s="347"/>
      <c r="F2784" s="348"/>
      <c r="G2784" s="348"/>
      <c r="H2784" s="448">
        <f t="shared" si="7500"/>
        <v>0</v>
      </c>
      <c r="I2784" s="356">
        <f t="shared" si="7501"/>
        <v>719244312.73964727</v>
      </c>
      <c r="J2784" s="356">
        <f t="shared" si="7502"/>
        <v>0</v>
      </c>
      <c r="K2784" s="356">
        <f t="shared" si="7503"/>
        <v>-88898.1</v>
      </c>
      <c r="L2784" s="356" t="e">
        <f t="shared" si="7504"/>
        <v>#DIV/0!</v>
      </c>
      <c r="M2784" s="356" t="e">
        <f t="shared" si="7505"/>
        <v>#DIV/0!</v>
      </c>
      <c r="N2784" s="361" t="e">
        <f t="shared" si="7525"/>
        <v>#DIV/0!</v>
      </c>
      <c r="O2784" s="361" t="e">
        <f t="shared" si="7526"/>
        <v>#DIV/0!</v>
      </c>
      <c r="P2784" s="361" t="e">
        <f t="shared" si="7527"/>
        <v>#DIV/0!</v>
      </c>
      <c r="Q2784" s="361" t="e">
        <f t="shared" si="7516"/>
        <v>#DIV/0!</v>
      </c>
      <c r="R2784" s="625"/>
      <c r="S2784" s="625"/>
      <c r="T2784" s="625"/>
      <c r="U2784" s="625"/>
      <c r="V2784" s="356">
        <f t="shared" si="7528"/>
        <v>-716156418.86000001</v>
      </c>
      <c r="W2784" s="356">
        <f t="shared" si="7529"/>
        <v>-66576273.809999995</v>
      </c>
      <c r="X2784" s="361" t="str">
        <f t="shared" si="7530"/>
        <v>SUL</v>
      </c>
      <c r="Y2784" s="361" t="str">
        <f t="shared" si="7531"/>
        <v>OESTE</v>
      </c>
      <c r="Z2784" s="361" t="str">
        <f t="shared" si="7532"/>
        <v>SUDOESTE</v>
      </c>
      <c r="AA2784" s="358">
        <f t="shared" si="7517"/>
        <v>9.2564199161164165E-2</v>
      </c>
      <c r="AB2784" s="359">
        <f t="shared" si="7533"/>
        <v>5.3111408647908007</v>
      </c>
      <c r="AC2784" s="360"/>
    </row>
    <row r="2785" spans="1:29" ht="17.25" customHeight="1" x14ac:dyDescent="0.25">
      <c r="A2785" s="345" t="str">
        <f t="shared" si="7513"/>
        <v>MS 701 A</v>
      </c>
      <c r="B2785" s="661"/>
      <c r="C2785" s="661"/>
      <c r="D2785" s="346"/>
      <c r="E2785" s="347"/>
      <c r="F2785" s="348"/>
      <c r="G2785" s="348"/>
      <c r="H2785" s="448">
        <f t="shared" si="7500"/>
        <v>0</v>
      </c>
      <c r="I2785" s="356">
        <f t="shared" si="7501"/>
        <v>719244312.73964727</v>
      </c>
      <c r="J2785" s="356">
        <f t="shared" si="7502"/>
        <v>0</v>
      </c>
      <c r="K2785" s="356">
        <f t="shared" si="7503"/>
        <v>-88898.1</v>
      </c>
      <c r="L2785" s="356" t="e">
        <f t="shared" si="7504"/>
        <v>#DIV/0!</v>
      </c>
      <c r="M2785" s="356" t="e">
        <f t="shared" si="7505"/>
        <v>#DIV/0!</v>
      </c>
      <c r="N2785" s="361" t="e">
        <f t="shared" si="7525"/>
        <v>#DIV/0!</v>
      </c>
      <c r="O2785" s="361" t="e">
        <f t="shared" si="7526"/>
        <v>#DIV/0!</v>
      </c>
      <c r="P2785" s="361" t="e">
        <f t="shared" si="7527"/>
        <v>#DIV/0!</v>
      </c>
      <c r="Q2785" s="361" t="e">
        <f t="shared" si="7516"/>
        <v>#DIV/0!</v>
      </c>
      <c r="R2785" s="625"/>
      <c r="S2785" s="625"/>
      <c r="T2785" s="625"/>
      <c r="U2785" s="625"/>
      <c r="V2785" s="356">
        <f t="shared" si="7528"/>
        <v>-716156418.86000001</v>
      </c>
      <c r="W2785" s="356">
        <f t="shared" si="7529"/>
        <v>-66576273.809999995</v>
      </c>
      <c r="X2785" s="361" t="str">
        <f t="shared" si="7530"/>
        <v>SUL</v>
      </c>
      <c r="Y2785" s="361" t="str">
        <f t="shared" si="7531"/>
        <v>OESTE</v>
      </c>
      <c r="Z2785" s="361" t="str">
        <f t="shared" si="7532"/>
        <v>SUDOESTE</v>
      </c>
      <c r="AA2785" s="358">
        <f t="shared" si="7517"/>
        <v>9.2564199161164165E-2</v>
      </c>
      <c r="AB2785" s="359">
        <f t="shared" si="7533"/>
        <v>5.3111408647908007</v>
      </c>
      <c r="AC2785" s="360"/>
    </row>
    <row r="2786" spans="1:29" ht="17.25" customHeight="1" x14ac:dyDescent="0.25">
      <c r="A2786" s="345" t="str">
        <f t="shared" si="7513"/>
        <v>MS 701 A</v>
      </c>
      <c r="B2786" s="661"/>
      <c r="C2786" s="661"/>
      <c r="D2786" s="346"/>
      <c r="E2786" s="347"/>
      <c r="F2786" s="348"/>
      <c r="G2786" s="348"/>
      <c r="H2786" s="448">
        <f t="shared" si="7500"/>
        <v>0</v>
      </c>
      <c r="I2786" s="356">
        <f t="shared" si="7501"/>
        <v>719244312.73964727</v>
      </c>
      <c r="J2786" s="356">
        <f t="shared" si="7502"/>
        <v>0</v>
      </c>
      <c r="K2786" s="356">
        <f t="shared" si="7503"/>
        <v>-88898.1</v>
      </c>
      <c r="L2786" s="356" t="e">
        <f t="shared" si="7504"/>
        <v>#DIV/0!</v>
      </c>
      <c r="M2786" s="356" t="e">
        <f t="shared" si="7505"/>
        <v>#DIV/0!</v>
      </c>
      <c r="N2786" s="361" t="e">
        <f t="shared" si="7525"/>
        <v>#DIV/0!</v>
      </c>
      <c r="O2786" s="361" t="e">
        <f t="shared" si="7526"/>
        <v>#DIV/0!</v>
      </c>
      <c r="P2786" s="361" t="e">
        <f t="shared" si="7527"/>
        <v>#DIV/0!</v>
      </c>
      <c r="Q2786" s="361" t="e">
        <f t="shared" si="7516"/>
        <v>#DIV/0!</v>
      </c>
      <c r="R2786" s="625"/>
      <c r="S2786" s="625"/>
      <c r="T2786" s="625"/>
      <c r="U2786" s="625"/>
      <c r="V2786" s="356">
        <f t="shared" si="7528"/>
        <v>-716156418.86000001</v>
      </c>
      <c r="W2786" s="356">
        <f t="shared" si="7529"/>
        <v>-66576273.809999995</v>
      </c>
      <c r="X2786" s="361" t="str">
        <f t="shared" si="7530"/>
        <v>SUL</v>
      </c>
      <c r="Y2786" s="361" t="str">
        <f t="shared" si="7531"/>
        <v>OESTE</v>
      </c>
      <c r="Z2786" s="361" t="str">
        <f t="shared" si="7532"/>
        <v>SUDOESTE</v>
      </c>
      <c r="AA2786" s="358">
        <f t="shared" si="7517"/>
        <v>9.2564199161164165E-2</v>
      </c>
      <c r="AB2786" s="359">
        <f t="shared" si="7533"/>
        <v>5.3111408647908007</v>
      </c>
      <c r="AC2786" s="360"/>
    </row>
    <row r="2787" spans="1:29" ht="17.25" customHeight="1" x14ac:dyDescent="0.25">
      <c r="A2787" s="345" t="str">
        <f t="shared" si="7513"/>
        <v>MS 701 A</v>
      </c>
      <c r="B2787" s="661"/>
      <c r="C2787" s="661"/>
      <c r="D2787" s="346"/>
      <c r="E2787" s="347"/>
      <c r="F2787" s="348"/>
      <c r="G2787" s="348"/>
      <c r="H2787" s="448">
        <f t="shared" si="7500"/>
        <v>0</v>
      </c>
      <c r="I2787" s="356">
        <f t="shared" si="7501"/>
        <v>719244312.73964727</v>
      </c>
      <c r="J2787" s="356">
        <f t="shared" si="7502"/>
        <v>0</v>
      </c>
      <c r="K2787" s="356">
        <f t="shared" si="7503"/>
        <v>-88898.1</v>
      </c>
      <c r="L2787" s="356" t="e">
        <f t="shared" si="7504"/>
        <v>#DIV/0!</v>
      </c>
      <c r="M2787" s="356" t="e">
        <f t="shared" si="7505"/>
        <v>#DIV/0!</v>
      </c>
      <c r="N2787" s="361" t="e">
        <f t="shared" si="7525"/>
        <v>#DIV/0!</v>
      </c>
      <c r="O2787" s="361" t="e">
        <f t="shared" si="7526"/>
        <v>#DIV/0!</v>
      </c>
      <c r="P2787" s="361" t="e">
        <f t="shared" si="7527"/>
        <v>#DIV/0!</v>
      </c>
      <c r="Q2787" s="361" t="e">
        <f t="shared" si="7516"/>
        <v>#DIV/0!</v>
      </c>
      <c r="R2787" s="625"/>
      <c r="S2787" s="625"/>
      <c r="T2787" s="625"/>
      <c r="U2787" s="625"/>
      <c r="V2787" s="356">
        <f t="shared" si="7528"/>
        <v>-716156418.86000001</v>
      </c>
      <c r="W2787" s="356">
        <f t="shared" si="7529"/>
        <v>-66576273.809999995</v>
      </c>
      <c r="X2787" s="361" t="str">
        <f t="shared" si="7530"/>
        <v>SUL</v>
      </c>
      <c r="Y2787" s="361" t="str">
        <f t="shared" si="7531"/>
        <v>OESTE</v>
      </c>
      <c r="Z2787" s="361" t="str">
        <f t="shared" si="7532"/>
        <v>SUDOESTE</v>
      </c>
      <c r="AA2787" s="358">
        <f t="shared" si="7517"/>
        <v>9.2564199161164165E-2</v>
      </c>
      <c r="AB2787" s="359">
        <f t="shared" si="7533"/>
        <v>5.3111408647908007</v>
      </c>
      <c r="AC2787" s="360"/>
    </row>
    <row r="2788" spans="1:29" ht="17.25" customHeight="1" x14ac:dyDescent="0.25">
      <c r="A2788" s="345" t="str">
        <f t="shared" si="7513"/>
        <v>MS 701 A</v>
      </c>
      <c r="B2788" s="661"/>
      <c r="C2788" s="661"/>
      <c r="D2788" s="346"/>
      <c r="E2788" s="347"/>
      <c r="F2788" s="348"/>
      <c r="G2788" s="348"/>
      <c r="H2788" s="448">
        <f t="shared" si="7500"/>
        <v>0</v>
      </c>
      <c r="I2788" s="356">
        <f t="shared" si="7501"/>
        <v>719244312.73964727</v>
      </c>
      <c r="J2788" s="356">
        <f t="shared" si="7502"/>
        <v>0</v>
      </c>
      <c r="K2788" s="356">
        <f t="shared" si="7503"/>
        <v>-88898.1</v>
      </c>
      <c r="L2788" s="356" t="e">
        <f t="shared" si="7504"/>
        <v>#DIV/0!</v>
      </c>
      <c r="M2788" s="356" t="e">
        <f t="shared" si="7505"/>
        <v>#DIV/0!</v>
      </c>
      <c r="N2788" s="361" t="e">
        <f t="shared" si="7525"/>
        <v>#DIV/0!</v>
      </c>
      <c r="O2788" s="361" t="e">
        <f t="shared" si="7526"/>
        <v>#DIV/0!</v>
      </c>
      <c r="P2788" s="361" t="e">
        <f t="shared" si="7527"/>
        <v>#DIV/0!</v>
      </c>
      <c r="Q2788" s="361" t="e">
        <f t="shared" si="7516"/>
        <v>#DIV/0!</v>
      </c>
      <c r="R2788" s="625"/>
      <c r="S2788" s="625"/>
      <c r="T2788" s="625"/>
      <c r="U2788" s="625"/>
      <c r="V2788" s="356">
        <f t="shared" si="7528"/>
        <v>-716156418.86000001</v>
      </c>
      <c r="W2788" s="356">
        <f t="shared" si="7529"/>
        <v>-66576273.809999995</v>
      </c>
      <c r="X2788" s="361" t="str">
        <f t="shared" si="7530"/>
        <v>SUL</v>
      </c>
      <c r="Y2788" s="361" t="str">
        <f t="shared" si="7531"/>
        <v>OESTE</v>
      </c>
      <c r="Z2788" s="361" t="str">
        <f t="shared" si="7532"/>
        <v>SUDOESTE</v>
      </c>
      <c r="AA2788" s="358">
        <f t="shared" si="7517"/>
        <v>9.2564199161164165E-2</v>
      </c>
      <c r="AB2788" s="359">
        <f t="shared" si="7533"/>
        <v>5.3111408647908007</v>
      </c>
      <c r="AC2788" s="360"/>
    </row>
    <row r="2789" spans="1:29" ht="17.25" customHeight="1" x14ac:dyDescent="0.25">
      <c r="A2789" s="345" t="str">
        <f t="shared" si="7513"/>
        <v>MS 701 A</v>
      </c>
      <c r="B2789" s="661"/>
      <c r="C2789" s="661"/>
      <c r="D2789" s="346"/>
      <c r="E2789" s="347"/>
      <c r="F2789" s="348"/>
      <c r="G2789" s="348"/>
      <c r="H2789" s="448">
        <f t="shared" si="7500"/>
        <v>0</v>
      </c>
      <c r="I2789" s="356">
        <f t="shared" si="7501"/>
        <v>719244312.73964727</v>
      </c>
      <c r="J2789" s="356">
        <f t="shared" si="7502"/>
        <v>0</v>
      </c>
      <c r="K2789" s="356">
        <f t="shared" si="7503"/>
        <v>-88898.1</v>
      </c>
      <c r="L2789" s="356" t="e">
        <f t="shared" si="7504"/>
        <v>#DIV/0!</v>
      </c>
      <c r="M2789" s="356" t="e">
        <f t="shared" si="7505"/>
        <v>#DIV/0!</v>
      </c>
      <c r="N2789" s="361" t="e">
        <f t="shared" si="7525"/>
        <v>#DIV/0!</v>
      </c>
      <c r="O2789" s="361" t="e">
        <f t="shared" si="7526"/>
        <v>#DIV/0!</v>
      </c>
      <c r="P2789" s="361" t="e">
        <f t="shared" si="7527"/>
        <v>#DIV/0!</v>
      </c>
      <c r="Q2789" s="361" t="e">
        <f t="shared" si="7516"/>
        <v>#DIV/0!</v>
      </c>
      <c r="R2789" s="625"/>
      <c r="S2789" s="625"/>
      <c r="T2789" s="625"/>
      <c r="U2789" s="625"/>
      <c r="V2789" s="356">
        <f t="shared" si="7528"/>
        <v>-716156418.86000001</v>
      </c>
      <c r="W2789" s="356">
        <f t="shared" si="7529"/>
        <v>-66576273.809999995</v>
      </c>
      <c r="X2789" s="361" t="str">
        <f t="shared" si="7530"/>
        <v>SUL</v>
      </c>
      <c r="Y2789" s="361" t="str">
        <f t="shared" si="7531"/>
        <v>OESTE</v>
      </c>
      <c r="Z2789" s="361" t="str">
        <f t="shared" si="7532"/>
        <v>SUDOESTE</v>
      </c>
      <c r="AA2789" s="358">
        <f t="shared" si="7517"/>
        <v>9.2564199161164165E-2</v>
      </c>
      <c r="AB2789" s="359">
        <f t="shared" si="7533"/>
        <v>5.3111408647908007</v>
      </c>
      <c r="AC2789" s="360"/>
    </row>
    <row r="2790" spans="1:29" ht="17.25" customHeight="1" x14ac:dyDescent="0.25">
      <c r="A2790" s="345" t="str">
        <f t="shared" si="7513"/>
        <v>MS 701 A</v>
      </c>
      <c r="B2790" s="661"/>
      <c r="C2790" s="661"/>
      <c r="D2790" s="346"/>
      <c r="E2790" s="347"/>
      <c r="F2790" s="348"/>
      <c r="G2790" s="348"/>
      <c r="H2790" s="448">
        <f t="shared" si="7500"/>
        <v>0</v>
      </c>
      <c r="I2790" s="356">
        <f t="shared" si="7501"/>
        <v>719244312.73964727</v>
      </c>
      <c r="J2790" s="356">
        <f t="shared" si="7502"/>
        <v>0</v>
      </c>
      <c r="K2790" s="356">
        <f t="shared" si="7503"/>
        <v>-88898.1</v>
      </c>
      <c r="L2790" s="356" t="e">
        <f t="shared" si="7504"/>
        <v>#DIV/0!</v>
      </c>
      <c r="M2790" s="356" t="e">
        <f t="shared" si="7505"/>
        <v>#DIV/0!</v>
      </c>
      <c r="N2790" s="361" t="e">
        <f t="shared" si="7525"/>
        <v>#DIV/0!</v>
      </c>
      <c r="O2790" s="361" t="e">
        <f t="shared" si="7526"/>
        <v>#DIV/0!</v>
      </c>
      <c r="P2790" s="361" t="e">
        <f t="shared" si="7527"/>
        <v>#DIV/0!</v>
      </c>
      <c r="Q2790" s="361" t="e">
        <f t="shared" si="7516"/>
        <v>#DIV/0!</v>
      </c>
      <c r="R2790" s="625"/>
      <c r="S2790" s="625"/>
      <c r="T2790" s="625"/>
      <c r="U2790" s="625"/>
      <c r="V2790" s="356">
        <f t="shared" si="7528"/>
        <v>-716156418.86000001</v>
      </c>
      <c r="W2790" s="356">
        <f t="shared" si="7529"/>
        <v>-66576273.809999995</v>
      </c>
      <c r="X2790" s="361" t="str">
        <f t="shared" si="7530"/>
        <v>SUL</v>
      </c>
      <c r="Y2790" s="361" t="str">
        <f t="shared" si="7531"/>
        <v>OESTE</v>
      </c>
      <c r="Z2790" s="361" t="str">
        <f t="shared" si="7532"/>
        <v>SUDOESTE</v>
      </c>
      <c r="AA2790" s="358">
        <f t="shared" si="7517"/>
        <v>9.2564199161164165E-2</v>
      </c>
      <c r="AB2790" s="359">
        <f t="shared" si="7533"/>
        <v>5.3111408647908007</v>
      </c>
      <c r="AC2790" s="360"/>
    </row>
    <row r="2791" spans="1:29" ht="17.25" customHeight="1" x14ac:dyDescent="0.25">
      <c r="A2791" s="409" t="str">
        <f t="shared" si="7513"/>
        <v>MS 701 A</v>
      </c>
      <c r="B2791" s="661"/>
      <c r="C2791" s="661"/>
      <c r="D2791" s="346"/>
      <c r="E2791" s="347"/>
      <c r="F2791" s="348"/>
      <c r="G2791" s="348"/>
      <c r="H2791" s="448">
        <f t="shared" si="7500"/>
        <v>0</v>
      </c>
      <c r="I2791" s="356">
        <f t="shared" si="7501"/>
        <v>719244312.73964727</v>
      </c>
      <c r="J2791" s="356">
        <f t="shared" si="7502"/>
        <v>0</v>
      </c>
      <c r="K2791" s="356">
        <f t="shared" si="7503"/>
        <v>-88898.1</v>
      </c>
      <c r="L2791" s="356" t="e">
        <f t="shared" si="7504"/>
        <v>#DIV/0!</v>
      </c>
      <c r="M2791" s="356" t="e">
        <f t="shared" si="7505"/>
        <v>#DIV/0!</v>
      </c>
      <c r="N2791" s="361" t="e">
        <f t="shared" si="7525"/>
        <v>#DIV/0!</v>
      </c>
      <c r="O2791" s="361" t="e">
        <f t="shared" si="7526"/>
        <v>#DIV/0!</v>
      </c>
      <c r="P2791" s="361" t="e">
        <f t="shared" si="7527"/>
        <v>#DIV/0!</v>
      </c>
      <c r="Q2791" s="361" t="e">
        <f t="shared" si="7516"/>
        <v>#DIV/0!</v>
      </c>
      <c r="R2791" s="625"/>
      <c r="S2791" s="625"/>
      <c r="T2791" s="625"/>
      <c r="U2791" s="625"/>
      <c r="V2791" s="356">
        <f t="shared" si="7528"/>
        <v>-716156418.86000001</v>
      </c>
      <c r="W2791" s="356">
        <f t="shared" si="7529"/>
        <v>-66576273.809999995</v>
      </c>
      <c r="X2791" s="361" t="str">
        <f t="shared" si="7530"/>
        <v>SUL</v>
      </c>
      <c r="Y2791" s="361" t="str">
        <f t="shared" si="7531"/>
        <v>OESTE</v>
      </c>
      <c r="Z2791" s="361" t="str">
        <f t="shared" si="7532"/>
        <v>SUDOESTE</v>
      </c>
      <c r="AA2791" s="358">
        <f t="shared" si="7517"/>
        <v>9.2564199161164165E-2</v>
      </c>
      <c r="AB2791" s="359">
        <f t="shared" si="7533"/>
        <v>5.3111408647908007</v>
      </c>
      <c r="AC2791" s="360"/>
    </row>
    <row r="2792" spans="1:29" ht="17.25" customHeight="1" x14ac:dyDescent="0.25">
      <c r="A2792" s="426"/>
      <c r="B2792" s="661"/>
      <c r="C2792" s="661"/>
      <c r="D2792" s="346"/>
      <c r="E2792" s="347"/>
      <c r="F2792" s="348"/>
      <c r="G2792" s="348"/>
      <c r="H2792" s="448">
        <f t="shared" si="7500"/>
        <v>0</v>
      </c>
      <c r="I2792" s="356">
        <f t="shared" si="7501"/>
        <v>719244312.73964727</v>
      </c>
      <c r="J2792" s="356">
        <f t="shared" si="7502"/>
        <v>0</v>
      </c>
      <c r="K2792" s="356">
        <f t="shared" si="7503"/>
        <v>-88898.1</v>
      </c>
      <c r="L2792" s="356" t="e">
        <f t="shared" si="7504"/>
        <v>#DIV/0!</v>
      </c>
      <c r="M2792" s="356" t="e">
        <f t="shared" si="7505"/>
        <v>#DIV/0!</v>
      </c>
      <c r="N2792" s="361" t="e">
        <f t="shared" si="7525"/>
        <v>#DIV/0!</v>
      </c>
      <c r="O2792" s="361" t="e">
        <f t="shared" si="7526"/>
        <v>#DIV/0!</v>
      </c>
      <c r="P2792" s="361" t="e">
        <f t="shared" si="7527"/>
        <v>#DIV/0!</v>
      </c>
      <c r="Q2792" s="361" t="e">
        <f t="shared" si="7516"/>
        <v>#DIV/0!</v>
      </c>
      <c r="R2792" s="625"/>
      <c r="S2792" s="625"/>
      <c r="T2792" s="625"/>
      <c r="U2792" s="625"/>
      <c r="V2792" s="356">
        <f t="shared" si="7528"/>
        <v>-716156418.86000001</v>
      </c>
      <c r="W2792" s="356">
        <f t="shared" si="7529"/>
        <v>-66576273.809999995</v>
      </c>
      <c r="X2792" s="361" t="str">
        <f t="shared" si="7530"/>
        <v>SUL</v>
      </c>
      <c r="Y2792" s="361" t="str">
        <f t="shared" si="7531"/>
        <v>OESTE</v>
      </c>
      <c r="Z2792" s="361" t="str">
        <f t="shared" si="7532"/>
        <v>SUDOESTE</v>
      </c>
      <c r="AA2792" s="358">
        <f t="shared" si="7517"/>
        <v>9.2564199161164165E-2</v>
      </c>
      <c r="AB2792" s="359">
        <f t="shared" si="7533"/>
        <v>5.3111408647908007</v>
      </c>
      <c r="AC2792" s="360"/>
    </row>
    <row r="2793" spans="1:29" ht="15" customHeight="1" x14ac:dyDescent="0.2">
      <c r="A2793" s="436"/>
      <c r="B2793" s="661">
        <f>IF(A2756=A2793,B2756+1,1)</f>
        <v>1</v>
      </c>
      <c r="C2793" s="661" t="str">
        <f t="shared" si="7266"/>
        <v>-1</v>
      </c>
      <c r="D2793" s="428"/>
      <c r="E2793" s="429"/>
      <c r="F2793" s="430"/>
      <c r="G2793" s="430"/>
      <c r="H2793" s="437"/>
      <c r="I2793" s="437"/>
      <c r="J2793" s="437"/>
      <c r="K2793" s="437"/>
      <c r="L2793" s="437"/>
      <c r="M2793" s="437"/>
      <c r="N2793" s="437"/>
      <c r="O2793" s="437"/>
      <c r="P2793" s="437"/>
      <c r="Q2793" s="437"/>
      <c r="R2793" s="436"/>
      <c r="S2793" s="436"/>
      <c r="T2793" s="354"/>
      <c r="U2793" s="354"/>
      <c r="V2793" s="383"/>
      <c r="W2793" s="383"/>
      <c r="X2793" s="384"/>
      <c r="Y2793" s="384"/>
      <c r="Z2793" s="384"/>
      <c r="AA2793" s="437"/>
      <c r="AB2793" s="437"/>
      <c r="AC2793" s="386"/>
    </row>
    <row r="2794" spans="1:29" ht="17.25" customHeight="1" x14ac:dyDescent="0.25">
      <c r="A2794" s="345" t="s">
        <v>130</v>
      </c>
      <c r="B2794" s="661">
        <f t="shared" si="7265"/>
        <v>1</v>
      </c>
      <c r="C2794" s="661" t="str">
        <f t="shared" si="7266"/>
        <v>MS 702-1</v>
      </c>
      <c r="D2794" s="346">
        <v>41887</v>
      </c>
      <c r="E2794" s="347">
        <v>7161619.3450999996</v>
      </c>
      <c r="F2794" s="348">
        <v>665832.03009999997</v>
      </c>
      <c r="G2794" s="348">
        <v>896.101</v>
      </c>
      <c r="H2794" s="349"/>
      <c r="I2794" s="349"/>
      <c r="J2794" s="349"/>
      <c r="K2794" s="349"/>
      <c r="L2794" s="349"/>
      <c r="M2794" s="349"/>
      <c r="N2794" s="349"/>
      <c r="O2794" s="349"/>
      <c r="P2794" s="349"/>
      <c r="Q2794" s="349"/>
      <c r="R2794" s="354"/>
      <c r="S2794" s="354"/>
      <c r="T2794" s="354"/>
      <c r="U2794" s="354"/>
      <c r="V2794" s="383"/>
      <c r="W2794" s="383"/>
      <c r="X2794" s="384"/>
      <c r="Y2794" s="384"/>
      <c r="Z2794" s="384"/>
      <c r="AA2794" s="383"/>
      <c r="AB2794" s="435"/>
      <c r="AC2794" s="451"/>
    </row>
    <row r="2795" spans="1:29" ht="17.25" customHeight="1" x14ac:dyDescent="0.25">
      <c r="A2795" s="345" t="str">
        <f>A2794</f>
        <v>MS 702</v>
      </c>
      <c r="B2795" s="661">
        <f t="shared" si="7265"/>
        <v>2</v>
      </c>
      <c r="C2795" s="661" t="str">
        <f t="shared" si="7266"/>
        <v>MS 702-2</v>
      </c>
      <c r="D2795" s="346">
        <v>41894</v>
      </c>
      <c r="E2795" s="347">
        <v>7161619.3494999995</v>
      </c>
      <c r="F2795" s="348">
        <v>665832.03850000002</v>
      </c>
      <c r="G2795" s="348">
        <v>896.10900000000004</v>
      </c>
      <c r="H2795" s="448">
        <f t="shared" ref="H2795" si="7534">SQRT((E2795-E2794)^2+(F2795-F2794)^2)*100</f>
        <v>0.94826157058956972</v>
      </c>
      <c r="I2795" s="356">
        <f>SQRT((E2795-$E$2794)^2+(F2795-$F$2794)^2)*100</f>
        <v>0.94826157058956972</v>
      </c>
      <c r="J2795" s="356">
        <f t="shared" ref="J2795" si="7535">(G2795-G2794)*100</f>
        <v>0.80000000000381988</v>
      </c>
      <c r="K2795" s="356">
        <f>(G2795-$G$2794)*100</f>
        <v>0.80000000000381988</v>
      </c>
      <c r="L2795" s="356">
        <f t="shared" ref="L2795" si="7536">H2795/(D2795-D2794)</f>
        <v>0.13546593865565282</v>
      </c>
      <c r="M2795" s="356">
        <f t="shared" ref="M2795" si="7537">ABS(J2795/(D2795-D2794))</f>
        <v>0.11428571428625998</v>
      </c>
      <c r="N2795" s="361" t="str">
        <f t="shared" ref="N2795" si="7538">IF(L2795&lt;=0.25,"OK",IF(AND(0.25&lt;L2795,L2795&lt;=1),"ATENÇÃO",IF(AND(1&lt;L2795,L2795&lt;=4),"ALERTA",IF(AND(4&lt;L2795,L2795&lt;=14),"INTERVENÇÃO","PARALISAÇÃO"))))</f>
        <v>OK</v>
      </c>
      <c r="O2795" s="361" t="str">
        <f t="shared" ref="O2795" si="7539">IF(M2795&lt;=0.25,"OK",IF(AND(0.25&lt;M2795,M2795&lt;=1),"ATENÇÃO",IF(AND(1&lt;M2795,M2795&lt;=4),"ALERTA",IF(AND(4&lt;M2795,M2795&lt;=14),"INTERVENÇÃO","PARALISAÇÃO"))))</f>
        <v>OK</v>
      </c>
      <c r="P2795" s="361" t="str">
        <f t="shared" ref="P2795" si="7540">IF(L2795&lt;=1,"COND. MIN.",IF(AND(1&lt;L2795, L2795&lt;=2),"ATENÇÃO",IF(AND(2&lt;L2795,L2795&lt;=5),"ALERTA","INTERVENÇÃO")))</f>
        <v>COND. MIN.</v>
      </c>
      <c r="Q2795" s="361" t="str">
        <f t="shared" ref="Q2795:Q2831" si="7541">IF(M2795&lt;=2,"COND. MIN.",IF(AND(2&lt;M2795, M2795&lt;=4),"ATENÇÃO",IF(AND(4&lt;M2795, M2795&lt;=10),"ALERTA","INTERVENÇÃO")))</f>
        <v>COND. MIN.</v>
      </c>
      <c r="R2795" s="625"/>
      <c r="S2795" s="625"/>
      <c r="T2795" s="625"/>
      <c r="U2795" s="625"/>
      <c r="V2795" s="356">
        <f t="shared" ref="V2795:V2831" si="7542">(E2795-$E$2794)*100</f>
        <v>0.43999999761581421</v>
      </c>
      <c r="W2795" s="356">
        <f t="shared" ref="W2795:W2831" si="7543">(F2795-$F$2794)*100</f>
        <v>0.84000000497326255</v>
      </c>
      <c r="X2795" s="361" t="str">
        <f>IF(V2795&gt;0,"NORTE","SUL")</f>
        <v>NORTE</v>
      </c>
      <c r="Y2795" s="361" t="str">
        <f t="shared" ref="Y2795" si="7544">IF(W2795&gt;0,"LESTE","OESTE")</f>
        <v>LESTE</v>
      </c>
      <c r="Z2795" s="361" t="str">
        <f t="shared" ref="Z2795" si="7545">IF(AND(X2795="SUL", Y2795="LESTE"),"SUDESTE", IF(AND(X2795="SUL", Y2795="OESTE"), "SUDOESTE", IF(AND(X2795="NORTE", Y2795="LESTE"), "NORDESTE", "NOROESTE")))</f>
        <v>NORDESTE</v>
      </c>
      <c r="AA2795" s="358">
        <f t="shared" ref="AA2795:AA2831" si="7546">ABS(ROUND(W2795,2)/ROUND(I2795,2))</f>
        <v>0.88421052631578945</v>
      </c>
      <c r="AB2795" s="359">
        <f t="shared" ref="AB2795" si="7547">DEGREES(ASIN(AA2795))</f>
        <v>62.154524433448614</v>
      </c>
      <c r="AC2795" s="360"/>
    </row>
    <row r="2796" spans="1:29" ht="17.25" customHeight="1" x14ac:dyDescent="0.25">
      <c r="A2796" s="345" t="str">
        <f t="shared" ref="A2796:A2862" si="7548">A2795</f>
        <v>MS 702</v>
      </c>
      <c r="B2796" s="661">
        <f t="shared" si="7265"/>
        <v>3</v>
      </c>
      <c r="C2796" s="661" t="str">
        <f t="shared" si="7266"/>
        <v>MS 702-3</v>
      </c>
      <c r="D2796" s="346">
        <v>41901</v>
      </c>
      <c r="E2796" s="347">
        <v>7161619.3540000003</v>
      </c>
      <c r="F2796" s="348">
        <v>665832.02899999998</v>
      </c>
      <c r="G2796" s="348">
        <v>896.09900000000005</v>
      </c>
      <c r="H2796" s="448">
        <f t="shared" ref="H2796" si="7549">SQRT((E2796-E2795)^2+(F2796-F2795)^2)*100</f>
        <v>1.0511898376132587</v>
      </c>
      <c r="I2796" s="356">
        <f>SQRT((E2796-$E$2794)^2+(F2796-$F$2794)^2)*100</f>
        <v>0.89677205962226292</v>
      </c>
      <c r="J2796" s="356">
        <f t="shared" ref="J2796" si="7550">(G2796-G2795)*100</f>
        <v>-0.99999999999909051</v>
      </c>
      <c r="K2796" s="356">
        <f>(G2796-$G$2794)*100</f>
        <v>-0.19999999999527063</v>
      </c>
      <c r="L2796" s="356">
        <f t="shared" ref="L2796" si="7551">H2796/(D2796-D2795)</f>
        <v>0.15016997680189409</v>
      </c>
      <c r="M2796" s="356">
        <f t="shared" ref="M2796" si="7552">ABS(J2796/(D2796-D2795))</f>
        <v>0.14285714285701293</v>
      </c>
      <c r="N2796" s="361" t="str">
        <f t="shared" ref="N2796:N2831" si="7553">IF(L2796&lt;=0.25,"OK",IF(AND(0.25&lt;L2796,L2796&lt;=1),"ATENÇÃO",IF(AND(1&lt;L2796,L2796&lt;=4),"ALERTA",IF(AND(4&lt;L2796,L2796&lt;=14),"INTERVENÇÃO","PARALISAÇÃO"))))</f>
        <v>OK</v>
      </c>
      <c r="O2796" s="361" t="str">
        <f t="shared" ref="O2796:O2831" si="7554">IF(M2796&lt;=0.25,"OK",IF(AND(0.25&lt;M2796,M2796&lt;=1),"ATENÇÃO",IF(AND(1&lt;M2796,M2796&lt;=4),"ALERTA",IF(AND(4&lt;M2796,M2796&lt;=14),"INTERVENÇÃO","PARALISAÇÃO"))))</f>
        <v>OK</v>
      </c>
      <c r="P2796" s="361" t="str">
        <f t="shared" ref="P2796:P2831" si="7555">IF(L2796&lt;=1,"COND. MIN.",IF(AND(1&lt;L2796, L2796&lt;=2),"ATENÇÃO",IF(AND(2&lt;L2796,L2796&lt;=5),"ALERTA","INTERVENÇÃO")))</f>
        <v>COND. MIN.</v>
      </c>
      <c r="Q2796" s="361" t="str">
        <f t="shared" si="7541"/>
        <v>COND. MIN.</v>
      </c>
      <c r="R2796" s="625"/>
      <c r="S2796" s="625"/>
      <c r="T2796" s="625"/>
      <c r="U2796" s="625"/>
      <c r="V2796" s="356">
        <f t="shared" si="7542"/>
        <v>0.89000007137656212</v>
      </c>
      <c r="W2796" s="356">
        <f t="shared" si="7543"/>
        <v>-0.10999999940395355</v>
      </c>
      <c r="X2796" s="361" t="str">
        <f>IF(V2796&gt;0,"NORTE","SUL")</f>
        <v>NORTE</v>
      </c>
      <c r="Y2796" s="361" t="str">
        <f t="shared" ref="Y2796" si="7556">IF(W2796&gt;0,"LESTE","OESTE")</f>
        <v>OESTE</v>
      </c>
      <c r="Z2796" s="361" t="str">
        <f t="shared" ref="Z2796" si="7557">IF(AND(X2796="SUL", Y2796="LESTE"),"SUDESTE", IF(AND(X2796="SUL", Y2796="OESTE"), "SUDOESTE", IF(AND(X2796="NORTE", Y2796="LESTE"), "NORDESTE", "NOROESTE")))</f>
        <v>NOROESTE</v>
      </c>
      <c r="AA2796" s="358">
        <f t="shared" si="7546"/>
        <v>0.12222222222222222</v>
      </c>
      <c r="AB2796" s="359">
        <f t="shared" ref="AB2796" si="7558">DEGREES(ASIN(AA2796))</f>
        <v>7.0203707491210841</v>
      </c>
      <c r="AC2796" s="360"/>
    </row>
    <row r="2797" spans="1:29" ht="17.25" customHeight="1" x14ac:dyDescent="0.25">
      <c r="A2797" s="345" t="str">
        <f t="shared" si="7548"/>
        <v>MS 702</v>
      </c>
      <c r="B2797" s="661">
        <f t="shared" si="7265"/>
        <v>4</v>
      </c>
      <c r="C2797" s="661" t="str">
        <f t="shared" si="7266"/>
        <v>MS 702-4</v>
      </c>
      <c r="D2797" s="346">
        <v>41908</v>
      </c>
      <c r="E2797" s="347">
        <v>7161619.3574999999</v>
      </c>
      <c r="F2797" s="348">
        <v>665832.03130000003</v>
      </c>
      <c r="G2797" s="348">
        <v>896.09799999999996</v>
      </c>
      <c r="H2797" s="448">
        <f t="shared" ref="H2797" si="7559">SQRT((E2797-E2796)^2+(F2797-F2796)^2)*100</f>
        <v>0.4188078047430927</v>
      </c>
      <c r="I2797" s="356">
        <f>SQRT((E2797-$E$2794)^2+(F2797-$F$2794)^2)*100</f>
        <v>1.2457929561889851</v>
      </c>
      <c r="J2797" s="356">
        <f t="shared" ref="J2797" si="7560">(G2797-G2796)*100</f>
        <v>-0.100000000009004</v>
      </c>
      <c r="K2797" s="356">
        <f>(G2797-$G$2794)*100</f>
        <v>-0.30000000000427463</v>
      </c>
      <c r="L2797" s="356">
        <f t="shared" ref="L2797" si="7561">H2797/(D2797-D2796)</f>
        <v>5.9829686391870383E-2</v>
      </c>
      <c r="M2797" s="356">
        <f t="shared" ref="M2797" si="7562">ABS(J2797/(D2797-D2796))</f>
        <v>1.4285714287000571E-2</v>
      </c>
      <c r="N2797" s="361" t="str">
        <f t="shared" si="7553"/>
        <v>OK</v>
      </c>
      <c r="O2797" s="361" t="str">
        <f t="shared" si="7554"/>
        <v>OK</v>
      </c>
      <c r="P2797" s="361" t="str">
        <f t="shared" si="7555"/>
        <v>COND. MIN.</v>
      </c>
      <c r="Q2797" s="361" t="str">
        <f t="shared" si="7541"/>
        <v>COND. MIN.</v>
      </c>
      <c r="R2797" s="625"/>
      <c r="S2797" s="625"/>
      <c r="T2797" s="625"/>
      <c r="U2797" s="625"/>
      <c r="V2797" s="356">
        <f t="shared" si="7542"/>
        <v>1.2400000356137753</v>
      </c>
      <c r="W2797" s="356">
        <f t="shared" si="7543"/>
        <v>0.12000000569969416</v>
      </c>
      <c r="X2797" s="361" t="str">
        <f>IF(V2797&gt;0,"NORTE","SUL")</f>
        <v>NORTE</v>
      </c>
      <c r="Y2797" s="361" t="str">
        <f t="shared" ref="Y2797" si="7563">IF(W2797&gt;0,"LESTE","OESTE")</f>
        <v>LESTE</v>
      </c>
      <c r="Z2797" s="361" t="str">
        <f t="shared" ref="Z2797" si="7564">IF(AND(X2797="SUL", Y2797="LESTE"),"SUDESTE", IF(AND(X2797="SUL", Y2797="OESTE"), "SUDOESTE", IF(AND(X2797="NORTE", Y2797="LESTE"), "NORDESTE", "NOROESTE")))</f>
        <v>NORDESTE</v>
      </c>
      <c r="AA2797" s="358">
        <f t="shared" si="7546"/>
        <v>9.6000000000000002E-2</v>
      </c>
      <c r="AB2797" s="359">
        <f t="shared" ref="AB2797" si="7565">DEGREES(ASIN(AA2797))</f>
        <v>5.5088786712030746</v>
      </c>
      <c r="AC2797" s="360"/>
    </row>
    <row r="2798" spans="1:29" ht="17.25" customHeight="1" x14ac:dyDescent="0.25">
      <c r="A2798" s="345" t="str">
        <f t="shared" si="7548"/>
        <v>MS 702</v>
      </c>
      <c r="B2798" s="661">
        <f t="shared" si="7265"/>
        <v>5</v>
      </c>
      <c r="C2798" s="661" t="str">
        <f t="shared" si="7266"/>
        <v>MS 702-5</v>
      </c>
      <c r="D2798" s="346">
        <v>41915</v>
      </c>
      <c r="E2798" s="347">
        <v>7161619.3550000004</v>
      </c>
      <c r="F2798" s="348">
        <v>665832.02879999997</v>
      </c>
      <c r="G2798" s="348">
        <v>896.08600000000001</v>
      </c>
      <c r="H2798" s="448">
        <f t="shared" ref="H2798" si="7566">SQRT((E2798-E2797)^2+(F2798-F2797)^2)*100</f>
        <v>0.353553357995323</v>
      </c>
      <c r="I2798" s="356">
        <f>SQRT((E2798-$E$2794)^2+(F2798-$F$2794)^2)*100</f>
        <v>0.99849896037619601</v>
      </c>
      <c r="J2798" s="356">
        <f t="shared" ref="J2798" si="7567">(G2798-G2797)*100</f>
        <v>-1.1999999999943611</v>
      </c>
      <c r="K2798" s="356">
        <f>(G2798-$G$2794)*100</f>
        <v>-1.4999999999986358</v>
      </c>
      <c r="L2798" s="356">
        <f t="shared" ref="L2798" si="7568">H2798/(D2798-D2797)</f>
        <v>5.0507622570760427E-2</v>
      </c>
      <c r="M2798" s="356">
        <f t="shared" ref="M2798" si="7569">ABS(J2798/(D2798-D2797))</f>
        <v>0.17142857142776588</v>
      </c>
      <c r="N2798" s="361" t="str">
        <f t="shared" si="7553"/>
        <v>OK</v>
      </c>
      <c r="O2798" s="361" t="str">
        <f t="shared" si="7554"/>
        <v>OK</v>
      </c>
      <c r="P2798" s="361" t="str">
        <f t="shared" si="7555"/>
        <v>COND. MIN.</v>
      </c>
      <c r="Q2798" s="361" t="str">
        <f t="shared" si="7541"/>
        <v>COND. MIN.</v>
      </c>
      <c r="R2798" s="625"/>
      <c r="S2798" s="625"/>
      <c r="T2798" s="625"/>
      <c r="U2798" s="625"/>
      <c r="V2798" s="356">
        <f t="shared" si="7542"/>
        <v>0.99000008776783943</v>
      </c>
      <c r="W2798" s="356">
        <f t="shared" si="7543"/>
        <v>-0.13000000035390258</v>
      </c>
      <c r="X2798" s="361" t="str">
        <f>IF(V2798&gt;0,"NORTE","SUL")</f>
        <v>NORTE</v>
      </c>
      <c r="Y2798" s="361" t="str">
        <f t="shared" ref="Y2798" si="7570">IF(W2798&gt;0,"LESTE","OESTE")</f>
        <v>OESTE</v>
      </c>
      <c r="Z2798" s="361" t="str">
        <f t="shared" ref="Z2798" si="7571">IF(AND(X2798="SUL", Y2798="LESTE"),"SUDESTE", IF(AND(X2798="SUL", Y2798="OESTE"), "SUDOESTE", IF(AND(X2798="NORTE", Y2798="LESTE"), "NORDESTE", "NOROESTE")))</f>
        <v>NOROESTE</v>
      </c>
      <c r="AA2798" s="358">
        <f t="shared" si="7546"/>
        <v>0.13</v>
      </c>
      <c r="AB2798" s="359">
        <f t="shared" ref="AB2798" si="7572">DEGREES(ASIN(AA2798))</f>
        <v>7.4695923164169313</v>
      </c>
      <c r="AC2798" s="360"/>
    </row>
    <row r="2799" spans="1:29" ht="17.25" customHeight="1" x14ac:dyDescent="0.25">
      <c r="A2799" s="345" t="str">
        <f t="shared" si="7548"/>
        <v>MS 702</v>
      </c>
      <c r="B2799" s="661">
        <f t="shared" si="7265"/>
        <v>6</v>
      </c>
      <c r="C2799" s="661" t="str">
        <f t="shared" si="7266"/>
        <v>MS 702-6</v>
      </c>
      <c r="D2799" s="346">
        <v>41922</v>
      </c>
      <c r="E2799" s="347">
        <v>7161619.3552999999</v>
      </c>
      <c r="F2799" s="348">
        <v>665832.04</v>
      </c>
      <c r="G2799" s="348">
        <v>896.08199999999999</v>
      </c>
      <c r="H2799" s="448">
        <f t="shared" ref="H2799:H2802" si="7573">SQRT((E2799-E2798)^2+(F2799-F2798)^2)*100</f>
        <v>1.1204017189364546</v>
      </c>
      <c r="I2799" s="356">
        <f t="shared" ref="I2799:I2802" si="7574">SQRT((E2799-$E$2794)^2+(F2799-$F$2794)^2)*100</f>
        <v>1.421442959640892</v>
      </c>
      <c r="J2799" s="356">
        <f t="shared" ref="J2799:J2802" si="7575">(G2799-G2798)*100</f>
        <v>-0.40000000000190994</v>
      </c>
      <c r="K2799" s="356">
        <f t="shared" ref="K2799:K2802" si="7576">(G2799-$G$2794)*100</f>
        <v>-1.9000000000005457</v>
      </c>
      <c r="L2799" s="356">
        <f t="shared" ref="L2799:L2802" si="7577">H2799/(D2799-D2798)</f>
        <v>0.16005738841949352</v>
      </c>
      <c r="M2799" s="356">
        <f t="shared" ref="M2799:M2802" si="7578">ABS(J2799/(D2799-D2798))</f>
        <v>5.7142857143129992E-2</v>
      </c>
      <c r="N2799" s="361" t="str">
        <f t="shared" si="7553"/>
        <v>OK</v>
      </c>
      <c r="O2799" s="361" t="str">
        <f t="shared" si="7554"/>
        <v>OK</v>
      </c>
      <c r="P2799" s="361" t="str">
        <f t="shared" si="7555"/>
        <v>COND. MIN.</v>
      </c>
      <c r="Q2799" s="361" t="str">
        <f t="shared" si="7541"/>
        <v>COND. MIN.</v>
      </c>
      <c r="R2799" s="625"/>
      <c r="S2799" s="625"/>
      <c r="T2799" s="625"/>
      <c r="U2799" s="625"/>
      <c r="V2799" s="356">
        <f t="shared" si="7542"/>
        <v>1.0200000368058681</v>
      </c>
      <c r="W2799" s="356">
        <f t="shared" si="7543"/>
        <v>0.99000000627711415</v>
      </c>
      <c r="X2799" s="361" t="str">
        <f t="shared" ref="X2799:X2802" si="7579">IF(V2799&gt;0,"NORTE","SUL")</f>
        <v>NORTE</v>
      </c>
      <c r="Y2799" s="361" t="str">
        <f t="shared" ref="Y2799:Y2802" si="7580">IF(W2799&gt;0,"LESTE","OESTE")</f>
        <v>LESTE</v>
      </c>
      <c r="Z2799" s="361" t="str">
        <f t="shared" ref="Z2799:Z2802" si="7581">IF(AND(X2799="SUL", Y2799="LESTE"),"SUDESTE", IF(AND(X2799="SUL", Y2799="OESTE"), "SUDOESTE", IF(AND(X2799="NORTE", Y2799="LESTE"), "NORDESTE", "NOROESTE")))</f>
        <v>NORDESTE</v>
      </c>
      <c r="AA2799" s="358">
        <f t="shared" si="7546"/>
        <v>0.69718309859154937</v>
      </c>
      <c r="AB2799" s="359">
        <f t="shared" ref="AB2799:AB2802" si="7582">DEGREES(ASIN(AA2799))</f>
        <v>44.201438243976888</v>
      </c>
      <c r="AC2799" s="360"/>
    </row>
    <row r="2800" spans="1:29" ht="17.25" customHeight="1" x14ac:dyDescent="0.25">
      <c r="A2800" s="345" t="str">
        <f t="shared" si="7548"/>
        <v>MS 702</v>
      </c>
      <c r="B2800" s="661">
        <f t="shared" si="7265"/>
        <v>7</v>
      </c>
      <c r="C2800" s="661" t="str">
        <f t="shared" si="7266"/>
        <v>MS 702-7</v>
      </c>
      <c r="D2800" s="346">
        <v>41929</v>
      </c>
      <c r="E2800" s="347">
        <v>7161619.3477999996</v>
      </c>
      <c r="F2800" s="348">
        <v>665832.03410000005</v>
      </c>
      <c r="G2800" s="348">
        <v>896.07100000000003</v>
      </c>
      <c r="H2800" s="448">
        <f t="shared" si="7573"/>
        <v>0.95425365780210136</v>
      </c>
      <c r="I2800" s="356">
        <f t="shared" si="7574"/>
        <v>0.48259715049705115</v>
      </c>
      <c r="J2800" s="356">
        <f t="shared" si="7575"/>
        <v>-1.0999999999967258</v>
      </c>
      <c r="K2800" s="356">
        <f t="shared" si="7576"/>
        <v>-2.9999999999972715</v>
      </c>
      <c r="L2800" s="356">
        <f t="shared" si="7577"/>
        <v>0.13632195111458592</v>
      </c>
      <c r="M2800" s="356">
        <f t="shared" si="7578"/>
        <v>0.1571428571423894</v>
      </c>
      <c r="N2800" s="361" t="str">
        <f t="shared" si="7553"/>
        <v>OK</v>
      </c>
      <c r="O2800" s="361" t="str">
        <f t="shared" si="7554"/>
        <v>OK</v>
      </c>
      <c r="P2800" s="361" t="str">
        <f t="shared" si="7555"/>
        <v>COND. MIN.</v>
      </c>
      <c r="Q2800" s="361" t="str">
        <f t="shared" si="7541"/>
        <v>COND. MIN.</v>
      </c>
      <c r="R2800" s="625"/>
      <c r="S2800" s="625"/>
      <c r="T2800" s="625"/>
      <c r="U2800" s="625"/>
      <c r="V2800" s="356">
        <f t="shared" si="7542"/>
        <v>0.27000000700354576</v>
      </c>
      <c r="W2800" s="356">
        <f t="shared" si="7543"/>
        <v>0.40000000735744834</v>
      </c>
      <c r="X2800" s="361" t="str">
        <f t="shared" si="7579"/>
        <v>NORTE</v>
      </c>
      <c r="Y2800" s="361" t="str">
        <f t="shared" si="7580"/>
        <v>LESTE</v>
      </c>
      <c r="Z2800" s="361" t="str">
        <f t="shared" si="7581"/>
        <v>NORDESTE</v>
      </c>
      <c r="AA2800" s="358">
        <f t="shared" si="7546"/>
        <v>0.83333333333333337</v>
      </c>
      <c r="AB2800" s="359">
        <f t="shared" si="7582"/>
        <v>56.442690238079287</v>
      </c>
      <c r="AC2800" s="360"/>
    </row>
    <row r="2801" spans="1:29" ht="17.25" customHeight="1" x14ac:dyDescent="0.25">
      <c r="A2801" s="345" t="str">
        <f t="shared" si="7548"/>
        <v>MS 702</v>
      </c>
      <c r="B2801" s="661">
        <f t="shared" si="7265"/>
        <v>8</v>
      </c>
      <c r="C2801" s="661" t="str">
        <f t="shared" si="7266"/>
        <v>MS 702-8</v>
      </c>
      <c r="D2801" s="346">
        <v>41936</v>
      </c>
      <c r="E2801" s="347">
        <v>7161619.3455999997</v>
      </c>
      <c r="F2801" s="348">
        <v>665832.0172</v>
      </c>
      <c r="G2801" s="348">
        <v>896.06500000000005</v>
      </c>
      <c r="H2801" s="448">
        <f t="shared" si="7573"/>
        <v>1.7042593743400558</v>
      </c>
      <c r="I2801" s="356">
        <f t="shared" si="7574"/>
        <v>1.2909686261514026</v>
      </c>
      <c r="J2801" s="356">
        <f t="shared" si="7575"/>
        <v>-0.59999999999718057</v>
      </c>
      <c r="K2801" s="356">
        <f t="shared" si="7576"/>
        <v>-3.5999999999944521</v>
      </c>
      <c r="L2801" s="356">
        <f t="shared" si="7577"/>
        <v>0.24346562490572227</v>
      </c>
      <c r="M2801" s="356">
        <f t="shared" si="7578"/>
        <v>8.571428571388294E-2</v>
      </c>
      <c r="N2801" s="361" t="str">
        <f t="shared" si="7553"/>
        <v>OK</v>
      </c>
      <c r="O2801" s="361" t="str">
        <f t="shared" si="7554"/>
        <v>OK</v>
      </c>
      <c r="P2801" s="361" t="str">
        <f t="shared" si="7555"/>
        <v>COND. MIN.</v>
      </c>
      <c r="Q2801" s="361" t="str">
        <f t="shared" si="7541"/>
        <v>COND. MIN.</v>
      </c>
      <c r="R2801" s="625"/>
      <c r="S2801" s="625"/>
      <c r="T2801" s="625"/>
      <c r="U2801" s="625"/>
      <c r="V2801" s="356">
        <f t="shared" si="7542"/>
        <v>5.0000008195638657E-2</v>
      </c>
      <c r="W2801" s="356">
        <f t="shared" si="7543"/>
        <v>-1.2899999972432852</v>
      </c>
      <c r="X2801" s="361" t="str">
        <f t="shared" si="7579"/>
        <v>NORTE</v>
      </c>
      <c r="Y2801" s="361" t="str">
        <f t="shared" si="7580"/>
        <v>OESTE</v>
      </c>
      <c r="Z2801" s="361" t="str">
        <f t="shared" si="7581"/>
        <v>NOROESTE</v>
      </c>
      <c r="AA2801" s="358">
        <f t="shared" si="7546"/>
        <v>1</v>
      </c>
      <c r="AB2801" s="359">
        <f t="shared" si="7582"/>
        <v>90</v>
      </c>
      <c r="AC2801" s="360"/>
    </row>
    <row r="2802" spans="1:29" ht="17.25" customHeight="1" x14ac:dyDescent="0.25">
      <c r="A2802" s="345" t="str">
        <f t="shared" si="7548"/>
        <v>MS 702</v>
      </c>
      <c r="B2802" s="661">
        <f t="shared" si="7265"/>
        <v>9</v>
      </c>
      <c r="C2802" s="661" t="str">
        <f t="shared" si="7266"/>
        <v>MS 702-9</v>
      </c>
      <c r="D2802" s="346">
        <v>41943</v>
      </c>
      <c r="E2802" s="347">
        <v>7161619.3551000003</v>
      </c>
      <c r="F2802" s="348">
        <v>665832.01950000005</v>
      </c>
      <c r="G2802" s="348">
        <v>896.06200000000001</v>
      </c>
      <c r="H2802" s="448">
        <f t="shared" si="7573"/>
        <v>0.9774457126914764</v>
      </c>
      <c r="I2802" s="356">
        <f t="shared" si="7574"/>
        <v>1.4572577414092085</v>
      </c>
      <c r="J2802" s="356">
        <f t="shared" si="7575"/>
        <v>-0.30000000000427463</v>
      </c>
      <c r="K2802" s="356">
        <f t="shared" si="7576"/>
        <v>-3.8999999999987267</v>
      </c>
      <c r="L2802" s="356">
        <f t="shared" si="7577"/>
        <v>0.13963510181306807</v>
      </c>
      <c r="M2802" s="356">
        <f t="shared" si="7578"/>
        <v>4.2857142857753515E-2</v>
      </c>
      <c r="N2802" s="361" t="str">
        <f t="shared" si="7553"/>
        <v>OK</v>
      </c>
      <c r="O2802" s="361" t="str">
        <f t="shared" si="7554"/>
        <v>OK</v>
      </c>
      <c r="P2802" s="361" t="str">
        <f t="shared" si="7555"/>
        <v>COND. MIN.</v>
      </c>
      <c r="Q2802" s="361" t="str">
        <f t="shared" si="7541"/>
        <v>COND. MIN.</v>
      </c>
      <c r="R2802" s="625"/>
      <c r="S2802" s="625"/>
      <c r="T2802" s="625"/>
      <c r="U2802" s="625"/>
      <c r="V2802" s="356">
        <f t="shared" si="7542"/>
        <v>1.0000000707805157</v>
      </c>
      <c r="W2802" s="356">
        <f t="shared" si="7543"/>
        <v>-1.0599999921396375</v>
      </c>
      <c r="X2802" s="361" t="str">
        <f t="shared" si="7579"/>
        <v>NORTE</v>
      </c>
      <c r="Y2802" s="361" t="str">
        <f t="shared" si="7580"/>
        <v>OESTE</v>
      </c>
      <c r="Z2802" s="361" t="str">
        <f t="shared" si="7581"/>
        <v>NOROESTE</v>
      </c>
      <c r="AA2802" s="358">
        <f t="shared" si="7546"/>
        <v>0.72602739726027399</v>
      </c>
      <c r="AB2802" s="359">
        <f t="shared" si="7582"/>
        <v>46.554382400793301</v>
      </c>
      <c r="AC2802" s="360"/>
    </row>
    <row r="2803" spans="1:29" ht="17.25" customHeight="1" x14ac:dyDescent="0.2">
      <c r="A2803" s="345" t="str">
        <f t="shared" si="7548"/>
        <v>MS 702</v>
      </c>
      <c r="B2803" s="661">
        <f t="shared" si="7265"/>
        <v>10</v>
      </c>
      <c r="C2803" s="661" t="str">
        <f t="shared" si="7266"/>
        <v>MS 702-10</v>
      </c>
      <c r="D2803" s="363">
        <v>41950</v>
      </c>
      <c r="E2803" s="364">
        <v>7161619.3311999999</v>
      </c>
      <c r="F2803" s="365">
        <v>665832.02579999994</v>
      </c>
      <c r="G2803" s="365">
        <v>896.04700000000003</v>
      </c>
      <c r="H2803" s="448">
        <f t="shared" ref="H2803" si="7583">SQRT((E2803-E2802)^2+(F2803-F2802)^2)*100</f>
        <v>2.4716391660762902</v>
      </c>
      <c r="I2803" s="356">
        <f t="shared" ref="I2803" si="7584">SQRT((E2803-$E$2794)^2+(F2803-$F$2794)^2)*100</f>
        <v>1.4549913783240187</v>
      </c>
      <c r="J2803" s="356">
        <f t="shared" ref="J2803" si="7585">(G2803-G2802)*100</f>
        <v>-1.4999999999986358</v>
      </c>
      <c r="K2803" s="356">
        <f t="shared" ref="K2803" si="7586">(G2803-$G$2794)*100</f>
        <v>-5.3999999999973625</v>
      </c>
      <c r="L2803" s="356">
        <f t="shared" ref="L2803" si="7587">H2803/(D2803-D2802)</f>
        <v>0.35309130943947004</v>
      </c>
      <c r="M2803" s="356">
        <f t="shared" ref="M2803" si="7588">ABS(J2803/(D2803-D2802))</f>
        <v>0.2142857142855194</v>
      </c>
      <c r="N2803" s="361" t="str">
        <f t="shared" si="7553"/>
        <v>ATENÇÃO</v>
      </c>
      <c r="O2803" s="361" t="str">
        <f t="shared" si="7554"/>
        <v>OK</v>
      </c>
      <c r="P2803" s="361" t="str">
        <f t="shared" si="7555"/>
        <v>COND. MIN.</v>
      </c>
      <c r="Q2803" s="361" t="str">
        <f t="shared" si="7541"/>
        <v>COND. MIN.</v>
      </c>
      <c r="R2803" s="625"/>
      <c r="S2803" s="625"/>
      <c r="T2803" s="625"/>
      <c r="U2803" s="625"/>
      <c r="V2803" s="356">
        <f t="shared" si="7542"/>
        <v>-1.3899999670684338</v>
      </c>
      <c r="W2803" s="356">
        <f t="shared" si="7543"/>
        <v>-0.43000000296160579</v>
      </c>
      <c r="X2803" s="361" t="str">
        <f t="shared" ref="X2803" si="7589">IF(V2803&gt;0,"NORTE","SUL")</f>
        <v>SUL</v>
      </c>
      <c r="Y2803" s="361" t="str">
        <f t="shared" ref="Y2803" si="7590">IF(W2803&gt;0,"LESTE","OESTE")</f>
        <v>OESTE</v>
      </c>
      <c r="Z2803" s="361" t="str">
        <f t="shared" ref="Z2803" si="7591">IF(AND(X2803="SUL", Y2803="LESTE"),"SUDESTE", IF(AND(X2803="SUL", Y2803="OESTE"), "SUDOESTE", IF(AND(X2803="NORTE", Y2803="LESTE"), "NORDESTE", "NOROESTE")))</f>
        <v>SUDOESTE</v>
      </c>
      <c r="AA2803" s="358">
        <f t="shared" si="7546"/>
        <v>0.29655172413793102</v>
      </c>
      <c r="AB2803" s="359">
        <f t="shared" ref="AB2803" si="7592">DEGREES(ASIN(AA2803))</f>
        <v>17.250608893177198</v>
      </c>
      <c r="AC2803" s="360"/>
    </row>
    <row r="2804" spans="1:29" ht="17.25" customHeight="1" x14ac:dyDescent="0.25">
      <c r="A2804" s="345" t="str">
        <f t="shared" si="7548"/>
        <v>MS 702</v>
      </c>
      <c r="B2804" s="661">
        <f t="shared" si="7265"/>
        <v>11</v>
      </c>
      <c r="C2804" s="661" t="str">
        <f t="shared" si="7266"/>
        <v>MS 702-11</v>
      </c>
      <c r="D2804" s="346">
        <v>41957</v>
      </c>
      <c r="E2804" s="347">
        <v>7161619.3426999999</v>
      </c>
      <c r="F2804" s="348">
        <v>665832.0111</v>
      </c>
      <c r="G2804" s="348">
        <v>896.04600000000005</v>
      </c>
      <c r="H2804" s="448">
        <f t="shared" ref="H2804:H2808" si="7593">SQRT((E2804-E2803)^2+(F2804-F2803)^2)*100</f>
        <v>1.8663868805651482</v>
      </c>
      <c r="I2804" s="356">
        <f t="shared" ref="I2804:I2808" si="7594">SQRT((E2804-$E$2794)^2+(F2804-$F$2794)^2)*100</f>
        <v>1.9150979014528176</v>
      </c>
      <c r="J2804" s="356">
        <f t="shared" ref="J2804:J2808" si="7595">(G2804-G2803)*100</f>
        <v>-9.9999999997635314E-2</v>
      </c>
      <c r="K2804" s="356">
        <f t="shared" ref="K2804:K2808" si="7596">(G2804-$G$2794)*100</f>
        <v>-5.4999999999949978</v>
      </c>
      <c r="L2804" s="356">
        <f t="shared" ref="L2804:L2808" si="7597">H2804/(D2804-D2803)</f>
        <v>0.26662669722359261</v>
      </c>
      <c r="M2804" s="356">
        <f t="shared" ref="M2804:M2808" si="7598">ABS(J2804/(D2804-D2803))</f>
        <v>1.4285714285376474E-2</v>
      </c>
      <c r="N2804" s="361" t="str">
        <f t="shared" si="7553"/>
        <v>ATENÇÃO</v>
      </c>
      <c r="O2804" s="361" t="str">
        <f t="shared" si="7554"/>
        <v>OK</v>
      </c>
      <c r="P2804" s="361" t="str">
        <f t="shared" si="7555"/>
        <v>COND. MIN.</v>
      </c>
      <c r="Q2804" s="361" t="str">
        <f t="shared" si="7541"/>
        <v>COND. MIN.</v>
      </c>
      <c r="R2804" s="625"/>
      <c r="S2804" s="625"/>
      <c r="T2804" s="625"/>
      <c r="U2804" s="625"/>
      <c r="V2804" s="356">
        <f t="shared" si="7542"/>
        <v>-0.23999996483325958</v>
      </c>
      <c r="W2804" s="356">
        <f t="shared" si="7543"/>
        <v>-1.8999999971129</v>
      </c>
      <c r="X2804" s="361" t="str">
        <f t="shared" ref="X2804:X2808" si="7599">IF(V2804&gt;0,"NORTE","SUL")</f>
        <v>SUL</v>
      </c>
      <c r="Y2804" s="361" t="str">
        <f t="shared" ref="Y2804:Y2808" si="7600">IF(W2804&gt;0,"LESTE","OESTE")</f>
        <v>OESTE</v>
      </c>
      <c r="Z2804" s="361" t="str">
        <f t="shared" ref="Z2804:Z2808" si="7601">IF(AND(X2804="SUL", Y2804="LESTE"),"SUDESTE", IF(AND(X2804="SUL", Y2804="OESTE"), "SUDOESTE", IF(AND(X2804="NORTE", Y2804="LESTE"), "NORDESTE", "NOROESTE")))</f>
        <v>SUDOESTE</v>
      </c>
      <c r="AA2804" s="358">
        <f t="shared" si="7546"/>
        <v>0.98958333333333337</v>
      </c>
      <c r="AB2804" s="359">
        <f t="shared" ref="AB2804:AB2808" si="7602">DEGREES(ASIN(AA2804))</f>
        <v>81.722870929444227</v>
      </c>
      <c r="AC2804" s="360"/>
    </row>
    <row r="2805" spans="1:29" ht="17.25" customHeight="1" x14ac:dyDescent="0.2">
      <c r="A2805" s="345" t="str">
        <f t="shared" si="7548"/>
        <v>MS 702</v>
      </c>
      <c r="B2805" s="661">
        <f t="shared" si="7265"/>
        <v>12</v>
      </c>
      <c r="C2805" s="661" t="str">
        <f t="shared" si="7266"/>
        <v>MS 702-12</v>
      </c>
      <c r="D2805" s="363">
        <v>41964</v>
      </c>
      <c r="E2805" s="364">
        <v>7161619.3455999997</v>
      </c>
      <c r="F2805" s="365">
        <v>665832.01760000002</v>
      </c>
      <c r="G2805" s="365">
        <v>896.04</v>
      </c>
      <c r="H2805" s="448">
        <f t="shared" si="7593"/>
        <v>0.71175837659779484</v>
      </c>
      <c r="I2805" s="356">
        <f t="shared" si="7594"/>
        <v>1.2509995959943521</v>
      </c>
      <c r="J2805" s="356">
        <f t="shared" si="7595"/>
        <v>-0.60000000000854925</v>
      </c>
      <c r="K2805" s="356">
        <f t="shared" si="7596"/>
        <v>-6.100000000003547</v>
      </c>
      <c r="L2805" s="356">
        <f t="shared" si="7597"/>
        <v>0.10167976808539926</v>
      </c>
      <c r="M2805" s="356">
        <f t="shared" si="7598"/>
        <v>8.571428571550703E-2</v>
      </c>
      <c r="N2805" s="361" t="str">
        <f t="shared" si="7553"/>
        <v>OK</v>
      </c>
      <c r="O2805" s="361" t="str">
        <f t="shared" si="7554"/>
        <v>OK</v>
      </c>
      <c r="P2805" s="361" t="str">
        <f t="shared" si="7555"/>
        <v>COND. MIN.</v>
      </c>
      <c r="Q2805" s="361" t="str">
        <f t="shared" si="7541"/>
        <v>COND. MIN.</v>
      </c>
      <c r="R2805" s="625"/>
      <c r="S2805" s="625"/>
      <c r="T2805" s="625"/>
      <c r="U2805" s="625"/>
      <c r="V2805" s="356">
        <f t="shared" si="7542"/>
        <v>5.0000008195638657E-2</v>
      </c>
      <c r="W2805" s="356">
        <f t="shared" si="7543"/>
        <v>-1.2499999953433871</v>
      </c>
      <c r="X2805" s="361" t="str">
        <f t="shared" si="7599"/>
        <v>NORTE</v>
      </c>
      <c r="Y2805" s="361" t="str">
        <f t="shared" si="7600"/>
        <v>OESTE</v>
      </c>
      <c r="Z2805" s="361" t="str">
        <f t="shared" si="7601"/>
        <v>NOROESTE</v>
      </c>
      <c r="AA2805" s="358">
        <f t="shared" si="7546"/>
        <v>1</v>
      </c>
      <c r="AB2805" s="359">
        <f t="shared" si="7602"/>
        <v>90</v>
      </c>
      <c r="AC2805" s="360"/>
    </row>
    <row r="2806" spans="1:29" ht="17.25" customHeight="1" x14ac:dyDescent="0.2">
      <c r="A2806" s="345" t="str">
        <f t="shared" si="7548"/>
        <v>MS 702</v>
      </c>
      <c r="B2806" s="661">
        <f t="shared" si="7265"/>
        <v>13</v>
      </c>
      <c r="C2806" s="661" t="str">
        <f t="shared" si="7266"/>
        <v>MS 702-13</v>
      </c>
      <c r="D2806" s="363">
        <v>41971</v>
      </c>
      <c r="E2806" s="364">
        <v>7161619.3569999998</v>
      </c>
      <c r="F2806" s="365">
        <v>665832.01269999996</v>
      </c>
      <c r="G2806" s="365">
        <v>896.03200000000004</v>
      </c>
      <c r="H2806" s="448">
        <f t="shared" si="7593"/>
        <v>1.2408465052223501</v>
      </c>
      <c r="I2806" s="356">
        <f t="shared" si="7594"/>
        <v>2.1080085553132863</v>
      </c>
      <c r="J2806" s="356">
        <f t="shared" si="7595"/>
        <v>-0.79999999999245119</v>
      </c>
      <c r="K2806" s="356">
        <f t="shared" si="7596"/>
        <v>-6.8999999999959982</v>
      </c>
      <c r="L2806" s="356">
        <f t="shared" si="7597"/>
        <v>0.17726378646033572</v>
      </c>
      <c r="M2806" s="356">
        <f t="shared" si="7598"/>
        <v>0.11428571428463588</v>
      </c>
      <c r="N2806" s="361" t="str">
        <f t="shared" si="7553"/>
        <v>OK</v>
      </c>
      <c r="O2806" s="361" t="str">
        <f t="shared" si="7554"/>
        <v>OK</v>
      </c>
      <c r="P2806" s="361" t="str">
        <f t="shared" si="7555"/>
        <v>COND. MIN.</v>
      </c>
      <c r="Q2806" s="361" t="str">
        <f t="shared" si="7541"/>
        <v>COND. MIN.</v>
      </c>
      <c r="R2806" s="625"/>
      <c r="S2806" s="625"/>
      <c r="T2806" s="625"/>
      <c r="U2806" s="625"/>
      <c r="V2806" s="356">
        <f t="shared" si="7542"/>
        <v>1.1900000274181366</v>
      </c>
      <c r="W2806" s="356">
        <f t="shared" si="7543"/>
        <v>-1.74000000115484</v>
      </c>
      <c r="X2806" s="361" t="str">
        <f t="shared" si="7599"/>
        <v>NORTE</v>
      </c>
      <c r="Y2806" s="361" t="str">
        <f t="shared" si="7600"/>
        <v>OESTE</v>
      </c>
      <c r="Z2806" s="361" t="str">
        <f t="shared" si="7601"/>
        <v>NOROESTE</v>
      </c>
      <c r="AA2806" s="358">
        <f t="shared" si="7546"/>
        <v>0.82464454976303325</v>
      </c>
      <c r="AB2806" s="359">
        <f t="shared" si="7602"/>
        <v>55.552470661989155</v>
      </c>
      <c r="AC2806" s="360"/>
    </row>
    <row r="2807" spans="1:29" ht="17.25" customHeight="1" x14ac:dyDescent="0.2">
      <c r="A2807" s="345" t="str">
        <f t="shared" si="7548"/>
        <v>MS 702</v>
      </c>
      <c r="B2807" s="661">
        <f t="shared" si="7265"/>
        <v>14</v>
      </c>
      <c r="C2807" s="661" t="str">
        <f t="shared" si="7266"/>
        <v>MS 702-14</v>
      </c>
      <c r="D2807" s="363">
        <v>41978</v>
      </c>
      <c r="E2807" s="364">
        <v>7161619.3490000004</v>
      </c>
      <c r="F2807" s="365">
        <v>665832.0148</v>
      </c>
      <c r="G2807" s="365">
        <v>896.02499999999998</v>
      </c>
      <c r="H2807" s="448">
        <f t="shared" si="7593"/>
        <v>0.82710332699710631</v>
      </c>
      <c r="I2807" s="356">
        <f t="shared" si="7594"/>
        <v>1.5789237015177131</v>
      </c>
      <c r="J2807" s="356">
        <f t="shared" si="7595"/>
        <v>-0.70000000000618456</v>
      </c>
      <c r="K2807" s="356">
        <f t="shared" si="7596"/>
        <v>-7.6000000000021828</v>
      </c>
      <c r="L2807" s="356">
        <f t="shared" si="7597"/>
        <v>0.11815761814244376</v>
      </c>
      <c r="M2807" s="356">
        <f t="shared" si="7598"/>
        <v>0.10000000000088351</v>
      </c>
      <c r="N2807" s="361" t="str">
        <f t="shared" si="7553"/>
        <v>OK</v>
      </c>
      <c r="O2807" s="361" t="str">
        <f t="shared" si="7554"/>
        <v>OK</v>
      </c>
      <c r="P2807" s="361" t="str">
        <f t="shared" si="7555"/>
        <v>COND. MIN.</v>
      </c>
      <c r="Q2807" s="361" t="str">
        <f t="shared" si="7541"/>
        <v>COND. MIN.</v>
      </c>
      <c r="R2807" s="625"/>
      <c r="S2807" s="625"/>
      <c r="T2807" s="625"/>
      <c r="U2807" s="625"/>
      <c r="V2807" s="356">
        <f t="shared" si="7542"/>
        <v>0.39000008255243301</v>
      </c>
      <c r="W2807" s="356">
        <f t="shared" si="7543"/>
        <v>-1.5299999970011413</v>
      </c>
      <c r="X2807" s="361" t="str">
        <f t="shared" si="7599"/>
        <v>NORTE</v>
      </c>
      <c r="Y2807" s="361" t="str">
        <f t="shared" si="7600"/>
        <v>OESTE</v>
      </c>
      <c r="Z2807" s="361" t="str">
        <f t="shared" si="7601"/>
        <v>NOROESTE</v>
      </c>
      <c r="AA2807" s="358">
        <f t="shared" si="7546"/>
        <v>0.96835443037974678</v>
      </c>
      <c r="AB2807" s="359">
        <f t="shared" si="7602"/>
        <v>75.547396657013124</v>
      </c>
      <c r="AC2807" s="360"/>
    </row>
    <row r="2808" spans="1:29" ht="17.25" customHeight="1" x14ac:dyDescent="0.2">
      <c r="A2808" s="345" t="str">
        <f t="shared" si="7548"/>
        <v>MS 702</v>
      </c>
      <c r="B2808" s="661">
        <f t="shared" si="7265"/>
        <v>15</v>
      </c>
      <c r="C2808" s="661" t="str">
        <f t="shared" si="7266"/>
        <v>MS 702-15</v>
      </c>
      <c r="D2808" s="363">
        <v>41985</v>
      </c>
      <c r="E2808" s="364">
        <v>7161619.3402000004</v>
      </c>
      <c r="F2808" s="365">
        <v>665832.00630000001</v>
      </c>
      <c r="G2808" s="365">
        <v>896.02499999999998</v>
      </c>
      <c r="H2808" s="448">
        <f t="shared" si="7593"/>
        <v>1.2234786434484122</v>
      </c>
      <c r="I2808" s="356">
        <f t="shared" si="7594"/>
        <v>2.4299176731687462</v>
      </c>
      <c r="J2808" s="356">
        <f t="shared" si="7595"/>
        <v>0</v>
      </c>
      <c r="K2808" s="356">
        <f t="shared" si="7596"/>
        <v>-7.6000000000021828</v>
      </c>
      <c r="L2808" s="356">
        <f t="shared" si="7597"/>
        <v>0.17478266334977316</v>
      </c>
      <c r="M2808" s="356">
        <f t="shared" si="7598"/>
        <v>0</v>
      </c>
      <c r="N2808" s="361" t="str">
        <f t="shared" si="7553"/>
        <v>OK</v>
      </c>
      <c r="O2808" s="361" t="str">
        <f t="shared" si="7554"/>
        <v>OK</v>
      </c>
      <c r="P2808" s="361" t="str">
        <f t="shared" si="7555"/>
        <v>COND. MIN.</v>
      </c>
      <c r="Q2808" s="361" t="str">
        <f t="shared" si="7541"/>
        <v>COND. MIN.</v>
      </c>
      <c r="R2808" s="625"/>
      <c r="S2808" s="625"/>
      <c r="T2808" s="625"/>
      <c r="U2808" s="625"/>
      <c r="V2808" s="356">
        <f t="shared" si="7542"/>
        <v>-0.4899999126791954</v>
      </c>
      <c r="W2808" s="356">
        <f t="shared" si="7543"/>
        <v>-2.3799999966286123</v>
      </c>
      <c r="X2808" s="361" t="str">
        <f t="shared" si="7599"/>
        <v>SUL</v>
      </c>
      <c r="Y2808" s="361" t="str">
        <f t="shared" si="7600"/>
        <v>OESTE</v>
      </c>
      <c r="Z2808" s="361" t="str">
        <f t="shared" si="7601"/>
        <v>SUDOESTE</v>
      </c>
      <c r="AA2808" s="358">
        <f t="shared" si="7546"/>
        <v>0.97942386831275707</v>
      </c>
      <c r="AB2808" s="359">
        <f t="shared" si="7602"/>
        <v>78.356943745005225</v>
      </c>
      <c r="AC2808" s="360"/>
    </row>
    <row r="2809" spans="1:29" ht="17.25" customHeight="1" x14ac:dyDescent="0.25">
      <c r="A2809" s="345" t="str">
        <f t="shared" si="7548"/>
        <v>MS 702</v>
      </c>
      <c r="B2809" s="661">
        <f t="shared" si="7265"/>
        <v>16</v>
      </c>
      <c r="C2809" s="661" t="str">
        <f t="shared" si="7266"/>
        <v>MS 702-16</v>
      </c>
      <c r="D2809" s="346">
        <v>41992</v>
      </c>
      <c r="E2809" s="347">
        <v>7161619.3400999997</v>
      </c>
      <c r="F2809" s="348">
        <v>665831.99800000002</v>
      </c>
      <c r="G2809" s="348">
        <v>896.00099999999998</v>
      </c>
      <c r="H2809" s="448">
        <f t="shared" ref="H2809:H2810" si="7603">SQRT((E2809-E2808)^2+(F2809-F2808)^2)*100</f>
        <v>0.83006023837284904</v>
      </c>
      <c r="I2809" s="356">
        <f t="shared" ref="I2809:I2810" si="7604">SQRT((E2809-$E$2794)^2+(F2809-$F$2794)^2)*100</f>
        <v>3.2487074289153082</v>
      </c>
      <c r="J2809" s="356">
        <f t="shared" ref="J2809:J2810" si="7605">(G2809-G2808)*100</f>
        <v>-2.4000000000000909</v>
      </c>
      <c r="K2809" s="356">
        <f t="shared" ref="K2809:K2810" si="7606">(G2809-$G$2794)*100</f>
        <v>-10.000000000002274</v>
      </c>
      <c r="L2809" s="356">
        <f t="shared" ref="L2809:L2810" si="7607">H2809/(D2809-D2808)</f>
        <v>0.11858003405326414</v>
      </c>
      <c r="M2809" s="356">
        <f t="shared" ref="M2809:M2810" si="7608">ABS(J2809/(D2809-D2808))</f>
        <v>0.34285714285715585</v>
      </c>
      <c r="N2809" s="361" t="str">
        <f t="shared" si="7553"/>
        <v>OK</v>
      </c>
      <c r="O2809" s="361" t="str">
        <f t="shared" si="7554"/>
        <v>ATENÇÃO</v>
      </c>
      <c r="P2809" s="361" t="str">
        <f t="shared" si="7555"/>
        <v>COND. MIN.</v>
      </c>
      <c r="Q2809" s="361" t="str">
        <f t="shared" si="7541"/>
        <v>COND. MIN.</v>
      </c>
      <c r="R2809" s="625"/>
      <c r="S2809" s="625"/>
      <c r="T2809" s="625"/>
      <c r="U2809" s="625"/>
      <c r="V2809" s="356">
        <f t="shared" si="7542"/>
        <v>-0.4999999888241291</v>
      </c>
      <c r="W2809" s="356">
        <f t="shared" si="7543"/>
        <v>-3.2099999953061342</v>
      </c>
      <c r="X2809" s="361" t="str">
        <f t="shared" ref="X2809:X2810" si="7609">IF(V2809&gt;0,"NORTE","SUL")</f>
        <v>SUL</v>
      </c>
      <c r="Y2809" s="361" t="str">
        <f t="shared" ref="Y2809:Y2810" si="7610">IF(W2809&gt;0,"LESTE","OESTE")</f>
        <v>OESTE</v>
      </c>
      <c r="Z2809" s="361" t="str">
        <f t="shared" ref="Z2809:Z2810" si="7611">IF(AND(X2809="SUL", Y2809="LESTE"),"SUDESTE", IF(AND(X2809="SUL", Y2809="OESTE"), "SUDOESTE", IF(AND(X2809="NORTE", Y2809="LESTE"), "NORDESTE", "NOROESTE")))</f>
        <v>SUDOESTE</v>
      </c>
      <c r="AA2809" s="358">
        <f t="shared" si="7546"/>
        <v>0.98769230769230765</v>
      </c>
      <c r="AB2809" s="359">
        <f t="shared" ref="AB2809:AB2810" si="7612">DEGREES(ASIN(AA2809))</f>
        <v>81.001453107691873</v>
      </c>
      <c r="AC2809" s="360"/>
    </row>
    <row r="2810" spans="1:29" ht="17.25" customHeight="1" x14ac:dyDescent="0.25">
      <c r="A2810" s="345" t="str">
        <f t="shared" si="7548"/>
        <v>MS 702</v>
      </c>
      <c r="B2810" s="661">
        <f t="shared" si="7265"/>
        <v>17</v>
      </c>
      <c r="C2810" s="661" t="str">
        <f t="shared" si="7266"/>
        <v>MS 702-17</v>
      </c>
      <c r="D2810" s="346">
        <v>41999</v>
      </c>
      <c r="E2810" s="347">
        <v>7161619.3400999997</v>
      </c>
      <c r="F2810" s="348">
        <v>665831.99800000002</v>
      </c>
      <c r="G2810" s="348">
        <v>896.01099999999997</v>
      </c>
      <c r="H2810" s="448">
        <f t="shared" si="7603"/>
        <v>0</v>
      </c>
      <c r="I2810" s="356">
        <f t="shared" si="7604"/>
        <v>3.2487074289153082</v>
      </c>
      <c r="J2810" s="356">
        <f t="shared" si="7605"/>
        <v>0.99999999999909051</v>
      </c>
      <c r="K2810" s="356">
        <f t="shared" si="7606"/>
        <v>-9.0000000000031832</v>
      </c>
      <c r="L2810" s="356">
        <f t="shared" si="7607"/>
        <v>0</v>
      </c>
      <c r="M2810" s="356">
        <f t="shared" si="7608"/>
        <v>0.14285714285701293</v>
      </c>
      <c r="N2810" s="361" t="str">
        <f t="shared" si="7553"/>
        <v>OK</v>
      </c>
      <c r="O2810" s="361" t="str">
        <f t="shared" si="7554"/>
        <v>OK</v>
      </c>
      <c r="P2810" s="361" t="str">
        <f t="shared" si="7555"/>
        <v>COND. MIN.</v>
      </c>
      <c r="Q2810" s="361" t="str">
        <f t="shared" si="7541"/>
        <v>COND. MIN.</v>
      </c>
      <c r="R2810" s="625"/>
      <c r="S2810" s="625"/>
      <c r="T2810" s="625"/>
      <c r="U2810" s="625"/>
      <c r="V2810" s="356">
        <f t="shared" si="7542"/>
        <v>-0.4999999888241291</v>
      </c>
      <c r="W2810" s="356">
        <f t="shared" si="7543"/>
        <v>-3.2099999953061342</v>
      </c>
      <c r="X2810" s="361" t="str">
        <f t="shared" si="7609"/>
        <v>SUL</v>
      </c>
      <c r="Y2810" s="361" t="str">
        <f t="shared" si="7610"/>
        <v>OESTE</v>
      </c>
      <c r="Z2810" s="361" t="str">
        <f t="shared" si="7611"/>
        <v>SUDOESTE</v>
      </c>
      <c r="AA2810" s="358">
        <f t="shared" si="7546"/>
        <v>0.98769230769230765</v>
      </c>
      <c r="AB2810" s="359">
        <f t="shared" si="7612"/>
        <v>81.001453107691873</v>
      </c>
      <c r="AC2810" s="360"/>
    </row>
    <row r="2811" spans="1:29" ht="17.25" customHeight="1" x14ac:dyDescent="0.25">
      <c r="A2811" s="345" t="str">
        <f t="shared" si="7548"/>
        <v>MS 702</v>
      </c>
      <c r="B2811" s="661">
        <f t="shared" si="7265"/>
        <v>18</v>
      </c>
      <c r="C2811" s="661" t="str">
        <f t="shared" si="7266"/>
        <v>MS 702-18</v>
      </c>
      <c r="D2811" s="346">
        <v>42006</v>
      </c>
      <c r="E2811" s="347">
        <v>7161619.3293000003</v>
      </c>
      <c r="F2811" s="348">
        <v>665832.00930000003</v>
      </c>
      <c r="G2811" s="348">
        <v>895.98199999999997</v>
      </c>
      <c r="H2811" s="448">
        <f t="shared" ref="H2811:H2816" si="7613">SQRT((E2811-E2810)^2+(F2811-F2810)^2)*100</f>
        <v>1.5631058384669838</v>
      </c>
      <c r="I2811" s="356">
        <f t="shared" ref="I2811:I2816" si="7614">SQRT((E2811-$E$2794)^2+(F2811-$F$2794)^2)*100</f>
        <v>2.6120489532239093</v>
      </c>
      <c r="J2811" s="356">
        <f t="shared" ref="J2811:J2816" si="7615">(G2811-G2810)*100</f>
        <v>-2.8999999999996362</v>
      </c>
      <c r="K2811" s="356">
        <f t="shared" ref="K2811:K2816" si="7616">(G2811-$G$2794)*100</f>
        <v>-11.900000000002819</v>
      </c>
      <c r="L2811" s="356">
        <f t="shared" ref="L2811:L2816" si="7617">H2811/(D2811-D2810)</f>
        <v>0.22330083406671197</v>
      </c>
      <c r="M2811" s="356">
        <f t="shared" ref="M2811:M2816" si="7618">ABS(J2811/(D2811-D2810))</f>
        <v>0.4142857142856623</v>
      </c>
      <c r="N2811" s="361" t="str">
        <f t="shared" si="7553"/>
        <v>OK</v>
      </c>
      <c r="O2811" s="361" t="str">
        <f t="shared" si="7554"/>
        <v>ATENÇÃO</v>
      </c>
      <c r="P2811" s="361" t="str">
        <f t="shared" si="7555"/>
        <v>COND. MIN.</v>
      </c>
      <c r="Q2811" s="361" t="str">
        <f t="shared" si="7541"/>
        <v>COND. MIN.</v>
      </c>
      <c r="R2811" s="625"/>
      <c r="S2811" s="625"/>
      <c r="T2811" s="625"/>
      <c r="U2811" s="625"/>
      <c r="V2811" s="356">
        <f t="shared" si="7542"/>
        <v>-1.5799999237060547</v>
      </c>
      <c r="W2811" s="356">
        <f t="shared" si="7543"/>
        <v>-2.0799999940209091</v>
      </c>
      <c r="X2811" s="361" t="str">
        <f t="shared" ref="X2811:X2816" si="7619">IF(V2811&gt;0,"NORTE","SUL")</f>
        <v>SUL</v>
      </c>
      <c r="Y2811" s="361" t="str">
        <f t="shared" ref="Y2811:Y2816" si="7620">IF(W2811&gt;0,"LESTE","OESTE")</f>
        <v>OESTE</v>
      </c>
      <c r="Z2811" s="361" t="str">
        <f t="shared" ref="Z2811:Z2816" si="7621">IF(AND(X2811="SUL", Y2811="LESTE"),"SUDESTE", IF(AND(X2811="SUL", Y2811="OESTE"), "SUDOESTE", IF(AND(X2811="NORTE", Y2811="LESTE"), "NORDESTE", "NOROESTE")))</f>
        <v>SUDOESTE</v>
      </c>
      <c r="AA2811" s="358">
        <f t="shared" si="7546"/>
        <v>0.7969348659003832</v>
      </c>
      <c r="AB2811" s="359">
        <f t="shared" ref="AB2811:AB2816" si="7622">DEGREES(ASIN(AA2811))</f>
        <v>52.838392467159366</v>
      </c>
      <c r="AC2811" s="360"/>
    </row>
    <row r="2812" spans="1:29" ht="17.25" customHeight="1" x14ac:dyDescent="0.25">
      <c r="A2812" s="345" t="str">
        <f t="shared" si="7548"/>
        <v>MS 702</v>
      </c>
      <c r="B2812" s="661">
        <f t="shared" si="7265"/>
        <v>19</v>
      </c>
      <c r="C2812" s="661" t="str">
        <f t="shared" si="7266"/>
        <v>MS 702-19</v>
      </c>
      <c r="D2812" s="346">
        <v>42013</v>
      </c>
      <c r="E2812" s="347">
        <v>7161619.3383999998</v>
      </c>
      <c r="F2812" s="348">
        <v>665831.99730000005</v>
      </c>
      <c r="G2812" s="348">
        <v>895.97799999999995</v>
      </c>
      <c r="H2812" s="448">
        <f t="shared" si="7613"/>
        <v>1.5060212135508095</v>
      </c>
      <c r="I2812" s="356">
        <f t="shared" si="7614"/>
        <v>3.3477305634234691</v>
      </c>
      <c r="J2812" s="356">
        <f t="shared" si="7615"/>
        <v>-0.40000000000190994</v>
      </c>
      <c r="K2812" s="356">
        <f t="shared" si="7616"/>
        <v>-12.300000000004729</v>
      </c>
      <c r="L2812" s="356">
        <f t="shared" si="7617"/>
        <v>0.21514588765011564</v>
      </c>
      <c r="M2812" s="356">
        <f t="shared" si="7618"/>
        <v>5.7142857143129992E-2</v>
      </c>
      <c r="N2812" s="361" t="str">
        <f t="shared" si="7553"/>
        <v>OK</v>
      </c>
      <c r="O2812" s="361" t="str">
        <f t="shared" si="7554"/>
        <v>OK</v>
      </c>
      <c r="P2812" s="361" t="str">
        <f t="shared" si="7555"/>
        <v>COND. MIN.</v>
      </c>
      <c r="Q2812" s="361" t="str">
        <f t="shared" si="7541"/>
        <v>COND. MIN.</v>
      </c>
      <c r="R2812" s="625"/>
      <c r="S2812" s="625"/>
      <c r="T2812" s="625"/>
      <c r="U2812" s="625"/>
      <c r="V2812" s="356">
        <f t="shared" si="7542"/>
        <v>-0.66999997943639755</v>
      </c>
      <c r="W2812" s="356">
        <f t="shared" si="7543"/>
        <v>-3.2799999928101897</v>
      </c>
      <c r="X2812" s="361" t="str">
        <f t="shared" si="7619"/>
        <v>SUL</v>
      </c>
      <c r="Y2812" s="361" t="str">
        <f t="shared" si="7620"/>
        <v>OESTE</v>
      </c>
      <c r="Z2812" s="361" t="str">
        <f t="shared" si="7621"/>
        <v>SUDOESTE</v>
      </c>
      <c r="AA2812" s="358">
        <f t="shared" si="7546"/>
        <v>0.97910447761194019</v>
      </c>
      <c r="AB2812" s="359">
        <f t="shared" si="7622"/>
        <v>78.266613011884331</v>
      </c>
      <c r="AC2812" s="360"/>
    </row>
    <row r="2813" spans="1:29" ht="17.25" customHeight="1" x14ac:dyDescent="0.25">
      <c r="A2813" s="345" t="str">
        <f t="shared" si="7548"/>
        <v>MS 702</v>
      </c>
      <c r="B2813" s="661">
        <f t="shared" si="7265"/>
        <v>20</v>
      </c>
      <c r="C2813" s="661" t="str">
        <f t="shared" si="7266"/>
        <v>MS 702-20</v>
      </c>
      <c r="D2813" s="346">
        <v>42020</v>
      </c>
      <c r="E2813" s="347">
        <v>7161619.3268999998</v>
      </c>
      <c r="F2813" s="348">
        <v>665832.0013</v>
      </c>
      <c r="G2813" s="348">
        <v>895.971</v>
      </c>
      <c r="H2813" s="448">
        <f t="shared" si="7613"/>
        <v>1.2175795668922971</v>
      </c>
      <c r="I2813" s="356">
        <f t="shared" si="7614"/>
        <v>3.4068753890548358</v>
      </c>
      <c r="J2813" s="356">
        <f t="shared" si="7615"/>
        <v>-0.69999999999481588</v>
      </c>
      <c r="K2813" s="356">
        <f t="shared" si="7616"/>
        <v>-12.999999999999545</v>
      </c>
      <c r="L2813" s="356">
        <f t="shared" si="7617"/>
        <v>0.17393993812747102</v>
      </c>
      <c r="M2813" s="356">
        <f t="shared" si="7618"/>
        <v>9.9999999999259417E-2</v>
      </c>
      <c r="N2813" s="361" t="str">
        <f t="shared" si="7553"/>
        <v>OK</v>
      </c>
      <c r="O2813" s="361" t="str">
        <f t="shared" si="7554"/>
        <v>OK</v>
      </c>
      <c r="P2813" s="361" t="str">
        <f t="shared" si="7555"/>
        <v>COND. MIN.</v>
      </c>
      <c r="Q2813" s="361" t="str">
        <f t="shared" si="7541"/>
        <v>COND. MIN.</v>
      </c>
      <c r="R2813" s="625"/>
      <c r="S2813" s="625"/>
      <c r="T2813" s="625"/>
      <c r="U2813" s="625"/>
      <c r="V2813" s="356">
        <f t="shared" si="7542"/>
        <v>-1.8199999816715717</v>
      </c>
      <c r="W2813" s="356">
        <f t="shared" si="7543"/>
        <v>-2.8799999970942736</v>
      </c>
      <c r="X2813" s="361" t="str">
        <f t="shared" si="7619"/>
        <v>SUL</v>
      </c>
      <c r="Y2813" s="361" t="str">
        <f t="shared" si="7620"/>
        <v>OESTE</v>
      </c>
      <c r="Z2813" s="361" t="str">
        <f t="shared" si="7621"/>
        <v>SUDOESTE</v>
      </c>
      <c r="AA2813" s="358">
        <f t="shared" si="7546"/>
        <v>0.84457478005865094</v>
      </c>
      <c r="AB2813" s="359">
        <f t="shared" si="7622"/>
        <v>57.626405663905736</v>
      </c>
      <c r="AC2813" s="360"/>
    </row>
    <row r="2814" spans="1:29" ht="17.25" customHeight="1" x14ac:dyDescent="0.25">
      <c r="A2814" s="345" t="str">
        <f t="shared" si="7548"/>
        <v>MS 702</v>
      </c>
      <c r="B2814" s="661">
        <f t="shared" si="7265"/>
        <v>21</v>
      </c>
      <c r="C2814" s="661" t="str">
        <f t="shared" si="7266"/>
        <v>MS 702-21</v>
      </c>
      <c r="D2814" s="346">
        <v>42027</v>
      </c>
      <c r="E2814" s="347">
        <v>7161619.3546000002</v>
      </c>
      <c r="F2814" s="348">
        <v>665831.97439999995</v>
      </c>
      <c r="G2814" s="348">
        <v>895.96100000000001</v>
      </c>
      <c r="H2814" s="448">
        <f t="shared" si="7613"/>
        <v>3.8612174601986857</v>
      </c>
      <c r="I2814" s="356">
        <f t="shared" si="7614"/>
        <v>5.6504336247909839</v>
      </c>
      <c r="J2814" s="356">
        <f t="shared" si="7615"/>
        <v>-0.99999999999909051</v>
      </c>
      <c r="K2814" s="356">
        <f t="shared" si="7616"/>
        <v>-13.999999999998636</v>
      </c>
      <c r="L2814" s="356">
        <f t="shared" si="7617"/>
        <v>0.55160249431409791</v>
      </c>
      <c r="M2814" s="356">
        <f t="shared" si="7618"/>
        <v>0.14285714285701293</v>
      </c>
      <c r="N2814" s="361" t="str">
        <f t="shared" si="7553"/>
        <v>ATENÇÃO</v>
      </c>
      <c r="O2814" s="361" t="str">
        <f t="shared" si="7554"/>
        <v>OK</v>
      </c>
      <c r="P2814" s="361" t="str">
        <f t="shared" si="7555"/>
        <v>COND. MIN.</v>
      </c>
      <c r="Q2814" s="361" t="str">
        <f t="shared" si="7541"/>
        <v>COND. MIN.</v>
      </c>
      <c r="R2814" s="625"/>
      <c r="S2814" s="625"/>
      <c r="T2814" s="625"/>
      <c r="U2814" s="625"/>
      <c r="V2814" s="356">
        <f t="shared" si="7542"/>
        <v>0.95000006258487701</v>
      </c>
      <c r="W2814" s="356">
        <f t="shared" si="7543"/>
        <v>-5.5700000026263297</v>
      </c>
      <c r="X2814" s="361" t="str">
        <f t="shared" si="7619"/>
        <v>NORTE</v>
      </c>
      <c r="Y2814" s="361" t="str">
        <f t="shared" si="7620"/>
        <v>OESTE</v>
      </c>
      <c r="Z2814" s="361" t="str">
        <f t="shared" si="7621"/>
        <v>NOROESTE</v>
      </c>
      <c r="AA2814" s="358">
        <f t="shared" si="7546"/>
        <v>0.98584070796460177</v>
      </c>
      <c r="AB2814" s="359">
        <f t="shared" si="7622"/>
        <v>80.346780597303123</v>
      </c>
      <c r="AC2814" s="360"/>
    </row>
    <row r="2815" spans="1:29" ht="17.25" customHeight="1" x14ac:dyDescent="0.25">
      <c r="A2815" s="345" t="str">
        <f t="shared" si="7548"/>
        <v>MS 702</v>
      </c>
      <c r="B2815" s="661">
        <f t="shared" ref="B2815:B2926" si="7623">IF(A2814=A2815,B2814+1,1)</f>
        <v>22</v>
      </c>
      <c r="C2815" s="661" t="str">
        <f t="shared" ref="C2815:C2926" si="7624">A2815&amp;"-"&amp;B2815</f>
        <v>MS 702-22</v>
      </c>
      <c r="D2815" s="346">
        <v>42034</v>
      </c>
      <c r="E2815" s="347">
        <v>7161619.3309000004</v>
      </c>
      <c r="F2815" s="348">
        <v>665831.98069999996</v>
      </c>
      <c r="G2815" s="348">
        <v>895.95299999999997</v>
      </c>
      <c r="H2815" s="448">
        <f t="shared" si="7613"/>
        <v>2.4523050177393513</v>
      </c>
      <c r="I2815" s="356">
        <f t="shared" si="7614"/>
        <v>5.1400388889183715</v>
      </c>
      <c r="J2815" s="356">
        <f t="shared" si="7615"/>
        <v>-0.80000000000381988</v>
      </c>
      <c r="K2815" s="356">
        <f t="shared" si="7616"/>
        <v>-14.800000000002456</v>
      </c>
      <c r="L2815" s="356">
        <f t="shared" si="7617"/>
        <v>0.35032928824847875</v>
      </c>
      <c r="M2815" s="356">
        <f t="shared" si="7618"/>
        <v>0.11428571428625998</v>
      </c>
      <c r="N2815" s="361" t="str">
        <f t="shared" si="7553"/>
        <v>ATENÇÃO</v>
      </c>
      <c r="O2815" s="361" t="str">
        <f t="shared" si="7554"/>
        <v>OK</v>
      </c>
      <c r="P2815" s="361" t="str">
        <f t="shared" si="7555"/>
        <v>COND. MIN.</v>
      </c>
      <c r="Q2815" s="361" t="str">
        <f t="shared" si="7541"/>
        <v>COND. MIN.</v>
      </c>
      <c r="R2815" s="625"/>
      <c r="S2815" s="625"/>
      <c r="T2815" s="625"/>
      <c r="U2815" s="625"/>
      <c r="V2815" s="356">
        <f t="shared" si="7542"/>
        <v>-1.4199999161064625</v>
      </c>
      <c r="W2815" s="356">
        <f t="shared" si="7543"/>
        <v>-4.9400000018067658</v>
      </c>
      <c r="X2815" s="361" t="str">
        <f t="shared" si="7619"/>
        <v>SUL</v>
      </c>
      <c r="Y2815" s="361" t="str">
        <f t="shared" si="7620"/>
        <v>OESTE</v>
      </c>
      <c r="Z2815" s="361" t="str">
        <f t="shared" si="7621"/>
        <v>SUDOESTE</v>
      </c>
      <c r="AA2815" s="358">
        <f t="shared" si="7546"/>
        <v>0.96108949416342426</v>
      </c>
      <c r="AB2815" s="359">
        <f t="shared" si="7622"/>
        <v>73.964243922062352</v>
      </c>
      <c r="AC2815" s="360"/>
    </row>
    <row r="2816" spans="1:29" ht="17.25" customHeight="1" x14ac:dyDescent="0.25">
      <c r="A2816" s="345" t="str">
        <f t="shared" si="7548"/>
        <v>MS 702</v>
      </c>
      <c r="B2816" s="661">
        <f t="shared" si="7623"/>
        <v>23</v>
      </c>
      <c r="C2816" s="661" t="str">
        <f t="shared" si="7624"/>
        <v>MS 702-23</v>
      </c>
      <c r="D2816" s="346">
        <v>42041</v>
      </c>
      <c r="E2816" s="347">
        <v>7161619.3266000003</v>
      </c>
      <c r="F2816" s="348">
        <v>665831.97849999997</v>
      </c>
      <c r="G2816" s="348">
        <v>895.95</v>
      </c>
      <c r="H2816" s="448">
        <f t="shared" si="7613"/>
        <v>0.48301139948678024</v>
      </c>
      <c r="I2816" s="356">
        <f t="shared" si="7614"/>
        <v>5.4816147028014424</v>
      </c>
      <c r="J2816" s="356">
        <f t="shared" si="7615"/>
        <v>-0.29999999999290594</v>
      </c>
      <c r="K2816" s="356">
        <f t="shared" si="7616"/>
        <v>-15.099999999995362</v>
      </c>
      <c r="L2816" s="356">
        <f t="shared" si="7617"/>
        <v>6.9001628498111464E-2</v>
      </c>
      <c r="M2816" s="356">
        <f t="shared" si="7618"/>
        <v>4.2857142856129418E-2</v>
      </c>
      <c r="N2816" s="361" t="str">
        <f t="shared" si="7553"/>
        <v>OK</v>
      </c>
      <c r="O2816" s="361" t="str">
        <f t="shared" si="7554"/>
        <v>OK</v>
      </c>
      <c r="P2816" s="361" t="str">
        <f t="shared" si="7555"/>
        <v>COND. MIN.</v>
      </c>
      <c r="Q2816" s="361" t="str">
        <f t="shared" si="7541"/>
        <v>COND. MIN.</v>
      </c>
      <c r="R2816" s="625"/>
      <c r="S2816" s="625"/>
      <c r="T2816" s="625"/>
      <c r="U2816" s="625"/>
      <c r="V2816" s="356">
        <f t="shared" si="7542"/>
        <v>-1.8499999307096004</v>
      </c>
      <c r="W2816" s="356">
        <f t="shared" si="7543"/>
        <v>-5.1600000006146729</v>
      </c>
      <c r="X2816" s="361" t="str">
        <f t="shared" si="7619"/>
        <v>SUL</v>
      </c>
      <c r="Y2816" s="361" t="str">
        <f t="shared" si="7620"/>
        <v>OESTE</v>
      </c>
      <c r="Z2816" s="361" t="str">
        <f t="shared" si="7621"/>
        <v>SUDOESTE</v>
      </c>
      <c r="AA2816" s="358">
        <f t="shared" si="7546"/>
        <v>0.94160583941605835</v>
      </c>
      <c r="AB2816" s="359">
        <f t="shared" si="7622"/>
        <v>70.323008806399528</v>
      </c>
      <c r="AC2816" s="360"/>
    </row>
    <row r="2817" spans="1:29" ht="17.25" customHeight="1" x14ac:dyDescent="0.25">
      <c r="A2817" s="345" t="str">
        <f t="shared" si="7548"/>
        <v>MS 702</v>
      </c>
      <c r="B2817" s="661">
        <f t="shared" si="7623"/>
        <v>24</v>
      </c>
      <c r="C2817" s="661" t="str">
        <f t="shared" si="7624"/>
        <v>MS 702-24</v>
      </c>
      <c r="D2817" s="346">
        <v>42048</v>
      </c>
      <c r="E2817" s="347">
        <v>7161619.3278999999</v>
      </c>
      <c r="F2817" s="348">
        <v>665831.98210000002</v>
      </c>
      <c r="G2817" s="348">
        <v>895.94</v>
      </c>
      <c r="H2817" s="448">
        <f t="shared" ref="H2817:H2818" si="7625">SQRT((E2817-E2816)^2+(F2817-F2816)^2)*100</f>
        <v>0.3827531775714697</v>
      </c>
      <c r="I2817" s="356">
        <f t="shared" ref="I2817:I2818" si="7626">SQRT((E2817-$E$2794)^2+(F2817-$F$2794)^2)*100</f>
        <v>5.0988626019998406</v>
      </c>
      <c r="J2817" s="356">
        <f t="shared" ref="J2817:J2818" si="7627">(G2817-G2816)*100</f>
        <v>-0.99999999999909051</v>
      </c>
      <c r="K2817" s="356">
        <f t="shared" ref="K2817:K2818" si="7628">(G2817-$G$2794)*100</f>
        <v>-16.099999999994452</v>
      </c>
      <c r="L2817" s="356">
        <f t="shared" ref="L2817:L2818" si="7629">H2817/(D2817-D2816)</f>
        <v>5.4679025367352814E-2</v>
      </c>
      <c r="M2817" s="356">
        <f t="shared" ref="M2817:M2818" si="7630">ABS(J2817/(D2817-D2816))</f>
        <v>0.14285714285701293</v>
      </c>
      <c r="N2817" s="361" t="str">
        <f t="shared" si="7553"/>
        <v>OK</v>
      </c>
      <c r="O2817" s="361" t="str">
        <f t="shared" si="7554"/>
        <v>OK</v>
      </c>
      <c r="P2817" s="361" t="str">
        <f t="shared" si="7555"/>
        <v>COND. MIN.</v>
      </c>
      <c r="Q2817" s="361" t="str">
        <f t="shared" si="7541"/>
        <v>COND. MIN.</v>
      </c>
      <c r="R2817" s="625"/>
      <c r="S2817" s="625"/>
      <c r="T2817" s="625"/>
      <c r="U2817" s="625"/>
      <c r="V2817" s="356">
        <f t="shared" si="7542"/>
        <v>-1.7199999652802944</v>
      </c>
      <c r="W2817" s="356">
        <f t="shared" si="7543"/>
        <v>-4.7999999951571226</v>
      </c>
      <c r="X2817" s="361" t="str">
        <f t="shared" ref="X2817:X2818" si="7631">IF(V2817&gt;0,"NORTE","SUL")</f>
        <v>SUL</v>
      </c>
      <c r="Y2817" s="361" t="str">
        <f t="shared" ref="Y2817:Y2818" si="7632">IF(W2817&gt;0,"LESTE","OESTE")</f>
        <v>OESTE</v>
      </c>
      <c r="Z2817" s="361" t="str">
        <f t="shared" ref="Z2817:Z2818" si="7633">IF(AND(X2817="SUL", Y2817="LESTE"),"SUDESTE", IF(AND(X2817="SUL", Y2817="OESTE"), "SUDOESTE", IF(AND(X2817="NORTE", Y2817="LESTE"), "NORDESTE", "NOROESTE")))</f>
        <v>SUDOESTE</v>
      </c>
      <c r="AA2817" s="358">
        <f t="shared" si="7546"/>
        <v>0.94117647058823528</v>
      </c>
      <c r="AB2817" s="359">
        <f t="shared" ref="AB2817:AB2818" si="7634">DEGREES(ASIN(AA2817))</f>
        <v>70.250077204357424</v>
      </c>
      <c r="AC2817" s="360"/>
    </row>
    <row r="2818" spans="1:29" ht="17.25" customHeight="1" x14ac:dyDescent="0.25">
      <c r="A2818" s="345" t="str">
        <f t="shared" si="7548"/>
        <v>MS 702</v>
      </c>
      <c r="B2818" s="661">
        <f t="shared" si="7623"/>
        <v>25</v>
      </c>
      <c r="C2818" s="661" t="str">
        <f t="shared" si="7624"/>
        <v>MS 702-25</v>
      </c>
      <c r="D2818" s="346">
        <v>42055</v>
      </c>
      <c r="E2818" s="347">
        <v>7161619.3290999997</v>
      </c>
      <c r="F2818" s="348">
        <v>665831.98560000001</v>
      </c>
      <c r="G2818" s="348">
        <v>895.93</v>
      </c>
      <c r="H2818" s="448">
        <f t="shared" si="7625"/>
        <v>0.36999999350440299</v>
      </c>
      <c r="I2818" s="356">
        <f t="shared" si="7626"/>
        <v>4.7289004968937567</v>
      </c>
      <c r="J2818" s="356">
        <f t="shared" si="7627"/>
        <v>-1.0000000000104592</v>
      </c>
      <c r="K2818" s="356">
        <f t="shared" si="7628"/>
        <v>-17.100000000004911</v>
      </c>
      <c r="L2818" s="356">
        <f t="shared" si="7629"/>
        <v>5.2857141929200428E-2</v>
      </c>
      <c r="M2818" s="356">
        <f t="shared" si="7630"/>
        <v>0.14285714285863702</v>
      </c>
      <c r="N2818" s="361" t="str">
        <f t="shared" si="7553"/>
        <v>OK</v>
      </c>
      <c r="O2818" s="361" t="str">
        <f t="shared" si="7554"/>
        <v>OK</v>
      </c>
      <c r="P2818" s="361" t="str">
        <f t="shared" si="7555"/>
        <v>COND. MIN.</v>
      </c>
      <c r="Q2818" s="361" t="str">
        <f t="shared" si="7541"/>
        <v>COND. MIN.</v>
      </c>
      <c r="R2818" s="625"/>
      <c r="S2818" s="625"/>
      <c r="T2818" s="625"/>
      <c r="U2818" s="625"/>
      <c r="V2818" s="356">
        <f t="shared" si="7542"/>
        <v>-1.5999999828636646</v>
      </c>
      <c r="W2818" s="356">
        <f t="shared" si="7543"/>
        <v>-4.4499999959953129</v>
      </c>
      <c r="X2818" s="361" t="str">
        <f t="shared" si="7631"/>
        <v>SUL</v>
      </c>
      <c r="Y2818" s="361" t="str">
        <f t="shared" si="7632"/>
        <v>OESTE</v>
      </c>
      <c r="Z2818" s="361" t="str">
        <f t="shared" si="7633"/>
        <v>SUDOESTE</v>
      </c>
      <c r="AA2818" s="358">
        <f t="shared" si="7546"/>
        <v>0.94080338266384778</v>
      </c>
      <c r="AB2818" s="359">
        <f t="shared" si="7634"/>
        <v>70.186914656695819</v>
      </c>
      <c r="AC2818" s="360"/>
    </row>
    <row r="2819" spans="1:29" ht="17.25" customHeight="1" x14ac:dyDescent="0.25">
      <c r="A2819" s="345" t="str">
        <f t="shared" si="7548"/>
        <v>MS 702</v>
      </c>
      <c r="B2819" s="661">
        <f t="shared" si="7623"/>
        <v>26</v>
      </c>
      <c r="C2819" s="661" t="str">
        <f t="shared" si="7624"/>
        <v>MS 702-26</v>
      </c>
      <c r="D2819" s="346">
        <f t="shared" ref="D2819:D2831" si="7635">D113</f>
        <v>42062</v>
      </c>
      <c r="E2819" s="347">
        <v>7161619.3225999996</v>
      </c>
      <c r="F2819" s="348">
        <v>665831.98010000004</v>
      </c>
      <c r="G2819" s="348">
        <v>895.91800000000001</v>
      </c>
      <c r="H2819" s="448">
        <f t="shared" ref="H2819:H2822" si="7636">SQRT((E2819-E2818)^2+(F2819-F2818)^2)*100</f>
        <v>0.85146932660907015</v>
      </c>
      <c r="I2819" s="356">
        <f t="shared" ref="I2819:I2822" si="7637">SQRT((E2819-$E$2794)^2+(F2819-$F$2794)^2)*100</f>
        <v>5.4829280419669013</v>
      </c>
      <c r="J2819" s="356">
        <f t="shared" ref="J2819:J2822" si="7638">(G2819-G2818)*100</f>
        <v>-1.1999999999943611</v>
      </c>
      <c r="K2819" s="356">
        <f t="shared" ref="K2819:K2822" si="7639">(G2819-$G$2794)*100</f>
        <v>-18.299999999999272</v>
      </c>
      <c r="L2819" s="356">
        <f t="shared" ref="L2819:L2822" si="7640">H2819/(D2819-D2818)</f>
        <v>0.12163847522986716</v>
      </c>
      <c r="M2819" s="356">
        <f t="shared" ref="M2819:M2822" si="7641">ABS(J2819/(D2819-D2818))</f>
        <v>0.17142857142776588</v>
      </c>
      <c r="N2819" s="361" t="str">
        <f t="shared" si="7553"/>
        <v>OK</v>
      </c>
      <c r="O2819" s="361" t="str">
        <f t="shared" si="7554"/>
        <v>OK</v>
      </c>
      <c r="P2819" s="361" t="str">
        <f t="shared" si="7555"/>
        <v>COND. MIN.</v>
      </c>
      <c r="Q2819" s="361" t="str">
        <f t="shared" si="7541"/>
        <v>COND. MIN.</v>
      </c>
      <c r="R2819" s="625"/>
      <c r="S2819" s="625"/>
      <c r="T2819" s="625"/>
      <c r="U2819" s="625"/>
      <c r="V2819" s="356">
        <f t="shared" si="7542"/>
        <v>-2.2499999962747097</v>
      </c>
      <c r="W2819" s="356">
        <f t="shared" si="7543"/>
        <v>-4.9999999930150807</v>
      </c>
      <c r="X2819" s="361" t="str">
        <f t="shared" ref="X2819:X2822" si="7642">IF(V2819&gt;0,"NORTE","SUL")</f>
        <v>SUL</v>
      </c>
      <c r="Y2819" s="361" t="str">
        <f t="shared" ref="Y2819:Y2822" si="7643">IF(W2819&gt;0,"LESTE","OESTE")</f>
        <v>OESTE</v>
      </c>
      <c r="Z2819" s="361" t="str">
        <f t="shared" ref="Z2819:Z2822" si="7644">IF(AND(X2819="SUL", Y2819="LESTE"),"SUDESTE", IF(AND(X2819="SUL", Y2819="OESTE"), "SUDOESTE", IF(AND(X2819="NORTE", Y2819="LESTE"), "NORDESTE", "NOROESTE")))</f>
        <v>SUDOESTE</v>
      </c>
      <c r="AA2819" s="358">
        <f t="shared" si="7546"/>
        <v>0.91240875912408748</v>
      </c>
      <c r="AB2819" s="359">
        <f t="shared" ref="AB2819:AB2822" si="7645">DEGREES(ASIN(AA2819))</f>
        <v>65.840375873030851</v>
      </c>
      <c r="AC2819" s="360"/>
    </row>
    <row r="2820" spans="1:29" ht="17.25" customHeight="1" x14ac:dyDescent="0.25">
      <c r="A2820" s="345" t="str">
        <f t="shared" si="7548"/>
        <v>MS 702</v>
      </c>
      <c r="B2820" s="661">
        <f t="shared" si="7623"/>
        <v>27</v>
      </c>
      <c r="C2820" s="661" t="str">
        <f t="shared" si="7624"/>
        <v>MS 702-27</v>
      </c>
      <c r="D2820" s="346">
        <f t="shared" si="7635"/>
        <v>42069</v>
      </c>
      <c r="E2820" s="347">
        <v>7161619.3159999996</v>
      </c>
      <c r="F2820" s="348">
        <v>665831.97450000001</v>
      </c>
      <c r="G2820" s="348">
        <v>895.90499999999997</v>
      </c>
      <c r="H2820" s="448">
        <f t="shared" si="7636"/>
        <v>0.86556339975341001</v>
      </c>
      <c r="I2820" s="356">
        <f t="shared" si="7637"/>
        <v>6.2754840384388695</v>
      </c>
      <c r="J2820" s="356">
        <f t="shared" si="7638"/>
        <v>-1.3000000000033651</v>
      </c>
      <c r="K2820" s="356">
        <f t="shared" si="7639"/>
        <v>-19.600000000002638</v>
      </c>
      <c r="L2820" s="356">
        <f t="shared" si="7640"/>
        <v>0.12365191425048715</v>
      </c>
      <c r="M2820" s="356">
        <f t="shared" si="7641"/>
        <v>0.18571428571476645</v>
      </c>
      <c r="N2820" s="361" t="str">
        <f t="shared" si="7553"/>
        <v>OK</v>
      </c>
      <c r="O2820" s="361" t="str">
        <f t="shared" si="7554"/>
        <v>OK</v>
      </c>
      <c r="P2820" s="361" t="str">
        <f t="shared" si="7555"/>
        <v>COND. MIN.</v>
      </c>
      <c r="Q2820" s="361" t="str">
        <f t="shared" si="7541"/>
        <v>COND. MIN.</v>
      </c>
      <c r="R2820" s="625"/>
      <c r="S2820" s="625"/>
      <c r="T2820" s="625"/>
      <c r="U2820" s="625"/>
      <c r="V2820" s="356">
        <f t="shared" si="7542"/>
        <v>-2.909999992698431</v>
      </c>
      <c r="W2820" s="356">
        <f t="shared" si="7543"/>
        <v>-5.5599999963305891</v>
      </c>
      <c r="X2820" s="361" t="str">
        <f t="shared" si="7642"/>
        <v>SUL</v>
      </c>
      <c r="Y2820" s="361" t="str">
        <f t="shared" si="7643"/>
        <v>OESTE</v>
      </c>
      <c r="Z2820" s="361" t="str">
        <f t="shared" si="7644"/>
        <v>SUDOESTE</v>
      </c>
      <c r="AA2820" s="358">
        <f t="shared" si="7546"/>
        <v>0.88535031847133749</v>
      </c>
      <c r="AB2820" s="359">
        <f t="shared" si="7645"/>
        <v>62.294662478475892</v>
      </c>
      <c r="AC2820" s="360"/>
    </row>
    <row r="2821" spans="1:29" ht="17.25" customHeight="1" x14ac:dyDescent="0.25">
      <c r="A2821" s="345" t="str">
        <f t="shared" si="7548"/>
        <v>MS 702</v>
      </c>
      <c r="B2821" s="661">
        <f t="shared" si="7623"/>
        <v>28</v>
      </c>
      <c r="C2821" s="661" t="str">
        <f t="shared" si="7624"/>
        <v>MS 702-28</v>
      </c>
      <c r="D2821" s="346">
        <f t="shared" si="7635"/>
        <v>42076</v>
      </c>
      <c r="E2821" s="347">
        <v>7161619.3195000002</v>
      </c>
      <c r="F2821" s="348">
        <v>665831.97030000004</v>
      </c>
      <c r="G2821" s="348">
        <v>895.90099999999995</v>
      </c>
      <c r="H2821" s="448">
        <f t="shared" si="7636"/>
        <v>0.54671751147915459</v>
      </c>
      <c r="I2821" s="356">
        <f t="shared" si="7637"/>
        <v>6.504921182083752</v>
      </c>
      <c r="J2821" s="356">
        <f t="shared" si="7638"/>
        <v>-0.40000000000190994</v>
      </c>
      <c r="K2821" s="356">
        <f t="shared" si="7639"/>
        <v>-20.000000000004547</v>
      </c>
      <c r="L2821" s="356">
        <f t="shared" si="7640"/>
        <v>7.8102501639879224E-2</v>
      </c>
      <c r="M2821" s="356">
        <f t="shared" si="7641"/>
        <v>5.7142857143129992E-2</v>
      </c>
      <c r="N2821" s="361" t="str">
        <f t="shared" si="7553"/>
        <v>OK</v>
      </c>
      <c r="O2821" s="361" t="str">
        <f t="shared" si="7554"/>
        <v>OK</v>
      </c>
      <c r="P2821" s="361" t="str">
        <f t="shared" si="7555"/>
        <v>COND. MIN.</v>
      </c>
      <c r="Q2821" s="361" t="str">
        <f t="shared" si="7541"/>
        <v>COND. MIN.</v>
      </c>
      <c r="R2821" s="625"/>
      <c r="S2821" s="625"/>
      <c r="T2821" s="625"/>
      <c r="U2821" s="625"/>
      <c r="V2821" s="356">
        <f t="shared" si="7542"/>
        <v>-2.5599999353289604</v>
      </c>
      <c r="W2821" s="356">
        <f t="shared" si="7543"/>
        <v>-5.9799999929964542</v>
      </c>
      <c r="X2821" s="361" t="str">
        <f t="shared" si="7642"/>
        <v>SUL</v>
      </c>
      <c r="Y2821" s="361" t="str">
        <f t="shared" si="7643"/>
        <v>OESTE</v>
      </c>
      <c r="Z2821" s="361" t="str">
        <f t="shared" si="7644"/>
        <v>SUDOESTE</v>
      </c>
      <c r="AA2821" s="358">
        <f t="shared" si="7546"/>
        <v>0.92</v>
      </c>
      <c r="AB2821" s="359">
        <f t="shared" si="7645"/>
        <v>66.926081934369037</v>
      </c>
      <c r="AC2821" s="360"/>
    </row>
    <row r="2822" spans="1:29" ht="12.75" x14ac:dyDescent="0.25">
      <c r="A2822" s="345" t="str">
        <f t="shared" si="7548"/>
        <v>MS 702</v>
      </c>
      <c r="B2822" s="661">
        <f t="shared" si="7623"/>
        <v>29</v>
      </c>
      <c r="C2822" s="661" t="str">
        <f t="shared" si="7624"/>
        <v>MS 702-29</v>
      </c>
      <c r="D2822" s="346">
        <f t="shared" si="7635"/>
        <v>42083</v>
      </c>
      <c r="E2822" s="347">
        <v>7161619.3222000003</v>
      </c>
      <c r="F2822" s="348">
        <v>665831.97869999998</v>
      </c>
      <c r="G2822" s="348">
        <v>895.89700000000005</v>
      </c>
      <c r="H2822" s="448">
        <f t="shared" si="7636"/>
        <v>0.88232646598593067</v>
      </c>
      <c r="I2822" s="356">
        <f t="shared" si="7637"/>
        <v>5.6270507078116658</v>
      </c>
      <c r="J2822" s="356">
        <f t="shared" si="7638"/>
        <v>-0.39999999999054126</v>
      </c>
      <c r="K2822" s="356">
        <f t="shared" si="7639"/>
        <v>-20.399999999995089</v>
      </c>
      <c r="L2822" s="356">
        <f t="shared" si="7640"/>
        <v>0.1260466379979901</v>
      </c>
      <c r="M2822" s="356">
        <f t="shared" si="7641"/>
        <v>5.7142857141505896E-2</v>
      </c>
      <c r="N2822" s="361" t="str">
        <f t="shared" si="7553"/>
        <v>OK</v>
      </c>
      <c r="O2822" s="361" t="str">
        <f t="shared" si="7554"/>
        <v>OK</v>
      </c>
      <c r="P2822" s="361" t="str">
        <f t="shared" si="7555"/>
        <v>COND. MIN.</v>
      </c>
      <c r="Q2822" s="361" t="str">
        <f t="shared" si="7541"/>
        <v>COND. MIN.</v>
      </c>
      <c r="R2822" s="625"/>
      <c r="S2822" s="625"/>
      <c r="T2822" s="625"/>
      <c r="U2822" s="625"/>
      <c r="V2822" s="356">
        <f t="shared" si="7542"/>
        <v>-2.2899999283254147</v>
      </c>
      <c r="W2822" s="356">
        <f t="shared" si="7543"/>
        <v>-5.1399999996647239</v>
      </c>
      <c r="X2822" s="361" t="str">
        <f t="shared" si="7642"/>
        <v>SUL</v>
      </c>
      <c r="Y2822" s="361" t="str">
        <f t="shared" si="7643"/>
        <v>OESTE</v>
      </c>
      <c r="Z2822" s="361" t="str">
        <f t="shared" si="7644"/>
        <v>SUDOESTE</v>
      </c>
      <c r="AA2822" s="358">
        <f t="shared" si="7546"/>
        <v>0.91296625222024863</v>
      </c>
      <c r="AB2822" s="359">
        <f t="shared" si="7645"/>
        <v>65.918539095426127</v>
      </c>
      <c r="AC2822" s="360"/>
    </row>
    <row r="2823" spans="1:29" ht="17.25" customHeight="1" x14ac:dyDescent="0.25">
      <c r="A2823" s="345" t="str">
        <f t="shared" si="7548"/>
        <v>MS 702</v>
      </c>
      <c r="B2823" s="661">
        <f t="shared" si="7623"/>
        <v>30</v>
      </c>
      <c r="C2823" s="661" t="str">
        <f t="shared" si="7624"/>
        <v>MS 702-30</v>
      </c>
      <c r="D2823" s="346">
        <f t="shared" si="7635"/>
        <v>42090</v>
      </c>
      <c r="E2823" s="347">
        <v>7161619.3174000001</v>
      </c>
      <c r="F2823" s="348">
        <v>665831.96259999997</v>
      </c>
      <c r="G2823" s="348">
        <v>895.88599999999997</v>
      </c>
      <c r="H2823" s="448">
        <f t="shared" ref="H2823:H2824" si="7646">SQRT((E2823-E2822)^2+(F2823-F2822)^2)*100</f>
        <v>1.6800297689225165</v>
      </c>
      <c r="I2823" s="356">
        <f t="shared" ref="I2823:I2824" si="7647">SQRT((E2823-$E$2794)^2+(F2823-$F$2794)^2)*100</f>
        <v>7.2962592974423854</v>
      </c>
      <c r="J2823" s="356">
        <f t="shared" ref="J2823:J2824" si="7648">(G2823-G2822)*100</f>
        <v>-1.1000000000080945</v>
      </c>
      <c r="K2823" s="356">
        <f t="shared" ref="K2823:K2824" si="7649">(G2823-$G$2794)*100</f>
        <v>-21.500000000003183</v>
      </c>
      <c r="L2823" s="356">
        <f t="shared" ref="L2823:L2824" si="7650">H2823/(D2823-D2822)</f>
        <v>0.24000425270321665</v>
      </c>
      <c r="M2823" s="356">
        <f t="shared" ref="M2823:M2824" si="7651">ABS(J2823/(D2823-D2822))</f>
        <v>0.15714285714401349</v>
      </c>
      <c r="N2823" s="361" t="str">
        <f t="shared" si="7553"/>
        <v>OK</v>
      </c>
      <c r="O2823" s="361" t="str">
        <f t="shared" si="7554"/>
        <v>OK</v>
      </c>
      <c r="P2823" s="361" t="str">
        <f t="shared" si="7555"/>
        <v>COND. MIN.</v>
      </c>
      <c r="Q2823" s="361" t="str">
        <f t="shared" si="7541"/>
        <v>COND. MIN.</v>
      </c>
      <c r="R2823" s="625"/>
      <c r="S2823" s="625"/>
      <c r="T2823" s="625"/>
      <c r="U2823" s="625"/>
      <c r="V2823" s="356">
        <f t="shared" si="7542"/>
        <v>-2.7699999511241913</v>
      </c>
      <c r="W2823" s="356">
        <f t="shared" si="7543"/>
        <v>-6.7500000004656613</v>
      </c>
      <c r="X2823" s="361" t="str">
        <f t="shared" ref="X2823:X2824" si="7652">IF(V2823&gt;0,"NORTE","SUL")</f>
        <v>SUL</v>
      </c>
      <c r="Y2823" s="361" t="str">
        <f t="shared" ref="Y2823:Y2824" si="7653">IF(W2823&gt;0,"LESTE","OESTE")</f>
        <v>OESTE</v>
      </c>
      <c r="Z2823" s="361" t="str">
        <f t="shared" ref="Z2823:Z2824" si="7654">IF(AND(X2823="SUL", Y2823="LESTE"),"SUDESTE", IF(AND(X2823="SUL", Y2823="OESTE"), "SUDOESTE", IF(AND(X2823="NORTE", Y2823="LESTE"), "NORDESTE", "NOROESTE")))</f>
        <v>SUDOESTE</v>
      </c>
      <c r="AA2823" s="358">
        <f t="shared" si="7546"/>
        <v>0.92465753424657537</v>
      </c>
      <c r="AB2823" s="359">
        <f t="shared" ref="AB2823:AB2824" si="7655">DEGREES(ASIN(AA2823))</f>
        <v>67.616770616270088</v>
      </c>
      <c r="AC2823" s="360"/>
    </row>
    <row r="2824" spans="1:29" ht="17.25" customHeight="1" x14ac:dyDescent="0.25">
      <c r="A2824" s="345" t="str">
        <f t="shared" si="7548"/>
        <v>MS 702</v>
      </c>
      <c r="B2824" s="661">
        <f t="shared" si="7623"/>
        <v>31</v>
      </c>
      <c r="C2824" s="661" t="str">
        <f t="shared" si="7624"/>
        <v>MS 702-31</v>
      </c>
      <c r="D2824" s="346">
        <f t="shared" si="7635"/>
        <v>42097</v>
      </c>
      <c r="E2824" s="347">
        <v>7161619.3189000003</v>
      </c>
      <c r="F2824" s="348">
        <v>665831.95030000003</v>
      </c>
      <c r="G2824" s="348">
        <v>895.875</v>
      </c>
      <c r="H2824" s="448">
        <f t="shared" si="7646"/>
        <v>1.2391125830948264</v>
      </c>
      <c r="I2824" s="356">
        <f t="shared" si="7647"/>
        <v>8.3990951615639258</v>
      </c>
      <c r="J2824" s="356">
        <f t="shared" si="7648"/>
        <v>-1.0999999999967258</v>
      </c>
      <c r="K2824" s="356">
        <f t="shared" si="7649"/>
        <v>-22.599999999999909</v>
      </c>
      <c r="L2824" s="356">
        <f t="shared" si="7650"/>
        <v>0.17701608329926091</v>
      </c>
      <c r="M2824" s="356">
        <f t="shared" si="7651"/>
        <v>0.1571428571423894</v>
      </c>
      <c r="N2824" s="361" t="str">
        <f t="shared" si="7553"/>
        <v>OK</v>
      </c>
      <c r="O2824" s="361" t="str">
        <f t="shared" si="7554"/>
        <v>OK</v>
      </c>
      <c r="P2824" s="361" t="str">
        <f t="shared" si="7555"/>
        <v>COND. MIN.</v>
      </c>
      <c r="Q2824" s="361" t="str">
        <f t="shared" si="7541"/>
        <v>COND. MIN.</v>
      </c>
      <c r="R2824" s="625"/>
      <c r="S2824" s="625"/>
      <c r="T2824" s="625"/>
      <c r="U2824" s="625"/>
      <c r="V2824" s="356">
        <f t="shared" si="7542"/>
        <v>-2.6199999265372753</v>
      </c>
      <c r="W2824" s="356">
        <f t="shared" si="7543"/>
        <v>-7.9799999948590994</v>
      </c>
      <c r="X2824" s="361" t="str">
        <f t="shared" si="7652"/>
        <v>SUL</v>
      </c>
      <c r="Y2824" s="361" t="str">
        <f t="shared" si="7653"/>
        <v>OESTE</v>
      </c>
      <c r="Z2824" s="361" t="str">
        <f t="shared" si="7654"/>
        <v>SUDOESTE</v>
      </c>
      <c r="AA2824" s="358">
        <f t="shared" si="7546"/>
        <v>0.95</v>
      </c>
      <c r="AB2824" s="359">
        <f t="shared" si="7655"/>
        <v>71.805127661233215</v>
      </c>
      <c r="AC2824" s="360"/>
    </row>
    <row r="2825" spans="1:29" ht="17.25" customHeight="1" x14ac:dyDescent="0.25">
      <c r="A2825" s="345" t="str">
        <f t="shared" si="7548"/>
        <v>MS 702</v>
      </c>
      <c r="B2825" s="661">
        <f t="shared" si="7623"/>
        <v>32</v>
      </c>
      <c r="C2825" s="661" t="str">
        <f t="shared" si="7624"/>
        <v>MS 702-32</v>
      </c>
      <c r="D2825" s="346">
        <f t="shared" si="7635"/>
        <v>42104</v>
      </c>
      <c r="E2825" s="347">
        <v>7161619.3134000003</v>
      </c>
      <c r="F2825" s="348">
        <v>665831.96790000005</v>
      </c>
      <c r="G2825" s="348">
        <v>895.86400000000003</v>
      </c>
      <c r="H2825" s="448">
        <f t="shared" ref="H2825:H2827" si="7656">SQRT((E2825-E2824)^2+(F2825-F2824)^2)*100</f>
        <v>1.8439360086864733</v>
      </c>
      <c r="I2825" s="356">
        <f t="shared" ref="I2825:I2827" si="7657">SQRT((E2825-$E$2794)^2+(F2825-$F$2794)^2)*100</f>
        <v>6.9812104555882906</v>
      </c>
      <c r="J2825" s="356">
        <f t="shared" ref="J2825:J2827" si="7658">(G2825-G2824)*100</f>
        <v>-1.0999999999967258</v>
      </c>
      <c r="K2825" s="356">
        <f t="shared" ref="K2825:K2827" si="7659">(G2825-$G$2794)*100</f>
        <v>-23.699999999996635</v>
      </c>
      <c r="L2825" s="356">
        <f t="shared" ref="L2825:L2827" si="7660">H2825/(D2825-D2824)</f>
        <v>0.26341942981235333</v>
      </c>
      <c r="M2825" s="356">
        <f t="shared" ref="M2825:M2827" si="7661">ABS(J2825/(D2825-D2824))</f>
        <v>0.1571428571423894</v>
      </c>
      <c r="N2825" s="361" t="str">
        <f t="shared" si="7553"/>
        <v>ATENÇÃO</v>
      </c>
      <c r="O2825" s="361" t="str">
        <f t="shared" si="7554"/>
        <v>OK</v>
      </c>
      <c r="P2825" s="361" t="str">
        <f t="shared" si="7555"/>
        <v>COND. MIN.</v>
      </c>
      <c r="Q2825" s="361" t="str">
        <f t="shared" si="7541"/>
        <v>COND. MIN.</v>
      </c>
      <c r="R2825" s="625"/>
      <c r="S2825" s="625"/>
      <c r="T2825" s="625"/>
      <c r="U2825" s="625"/>
      <c r="V2825" s="356">
        <f t="shared" si="7542"/>
        <v>-3.1699999235570431</v>
      </c>
      <c r="W2825" s="356">
        <f t="shared" si="7543"/>
        <v>-6.2199999927543104</v>
      </c>
      <c r="X2825" s="361" t="str">
        <f t="shared" ref="X2825:X2827" si="7662">IF(V2825&gt;0,"NORTE","SUL")</f>
        <v>SUL</v>
      </c>
      <c r="Y2825" s="361" t="str">
        <f t="shared" ref="Y2825:Y2827" si="7663">IF(W2825&gt;0,"LESTE","OESTE")</f>
        <v>OESTE</v>
      </c>
      <c r="Z2825" s="361" t="str">
        <f t="shared" ref="Z2825:Z2827" si="7664">IF(AND(X2825="SUL", Y2825="LESTE"),"SUDESTE", IF(AND(X2825="SUL", Y2825="OESTE"), "SUDOESTE", IF(AND(X2825="NORTE", Y2825="LESTE"), "NORDESTE", "NOROESTE")))</f>
        <v>SUDOESTE</v>
      </c>
      <c r="AA2825" s="358">
        <f t="shared" si="7546"/>
        <v>0.89111747851002854</v>
      </c>
      <c r="AB2825" s="359">
        <f t="shared" ref="AB2825:AB2827" si="7665">DEGREES(ASIN(AA2825))</f>
        <v>63.01400632786941</v>
      </c>
      <c r="AC2825" s="360"/>
    </row>
    <row r="2826" spans="1:29" ht="17.25" customHeight="1" x14ac:dyDescent="0.25">
      <c r="A2826" s="345" t="str">
        <f t="shared" si="7548"/>
        <v>MS 702</v>
      </c>
      <c r="B2826" s="661">
        <f t="shared" si="7623"/>
        <v>33</v>
      </c>
      <c r="C2826" s="661" t="str">
        <f t="shared" si="7624"/>
        <v>MS 702-33</v>
      </c>
      <c r="D2826" s="346">
        <f t="shared" si="7635"/>
        <v>42111</v>
      </c>
      <c r="E2826" s="347">
        <v>7161619.3196</v>
      </c>
      <c r="F2826" s="348">
        <v>665831.95440000005</v>
      </c>
      <c r="G2826" s="348">
        <v>895.86199999999997</v>
      </c>
      <c r="H2826" s="448">
        <f t="shared" si="7656"/>
        <v>1.4855638540937912</v>
      </c>
      <c r="I2826" s="356">
        <f t="shared" si="7657"/>
        <v>7.9879534080090462</v>
      </c>
      <c r="J2826" s="356">
        <f t="shared" si="7658"/>
        <v>-0.20000000000663931</v>
      </c>
      <c r="K2826" s="356">
        <f t="shared" si="7659"/>
        <v>-23.900000000003274</v>
      </c>
      <c r="L2826" s="356">
        <f t="shared" si="7660"/>
        <v>0.21222340772768447</v>
      </c>
      <c r="M2826" s="356">
        <f t="shared" si="7661"/>
        <v>2.8571428572377044E-2</v>
      </c>
      <c r="N2826" s="361" t="str">
        <f t="shared" si="7553"/>
        <v>OK</v>
      </c>
      <c r="O2826" s="361" t="str">
        <f t="shared" si="7554"/>
        <v>OK</v>
      </c>
      <c r="P2826" s="361" t="str">
        <f t="shared" si="7555"/>
        <v>COND. MIN.</v>
      </c>
      <c r="Q2826" s="361" t="str">
        <f t="shared" si="7541"/>
        <v>COND. MIN.</v>
      </c>
      <c r="R2826" s="625"/>
      <c r="S2826" s="625"/>
      <c r="T2826" s="625"/>
      <c r="U2826" s="625"/>
      <c r="V2826" s="356">
        <f t="shared" si="7542"/>
        <v>-2.5499999523162842</v>
      </c>
      <c r="W2826" s="356">
        <f t="shared" si="7543"/>
        <v>-7.5699999928474426</v>
      </c>
      <c r="X2826" s="361" t="str">
        <f t="shared" si="7662"/>
        <v>SUL</v>
      </c>
      <c r="Y2826" s="361" t="str">
        <f t="shared" si="7663"/>
        <v>OESTE</v>
      </c>
      <c r="Z2826" s="361" t="str">
        <f t="shared" si="7664"/>
        <v>SUDOESTE</v>
      </c>
      <c r="AA2826" s="358">
        <f t="shared" si="7546"/>
        <v>0.94743429286608261</v>
      </c>
      <c r="AB2826" s="359">
        <f t="shared" si="7665"/>
        <v>71.340074473569373</v>
      </c>
      <c r="AC2826" s="360"/>
    </row>
    <row r="2827" spans="1:29" ht="17.25" customHeight="1" x14ac:dyDescent="0.25">
      <c r="A2827" s="345" t="str">
        <f t="shared" si="7548"/>
        <v>MS 702</v>
      </c>
      <c r="B2827" s="661">
        <f t="shared" si="7623"/>
        <v>34</v>
      </c>
      <c r="C2827" s="661" t="str">
        <f t="shared" si="7624"/>
        <v>MS 702-34</v>
      </c>
      <c r="D2827" s="346">
        <f t="shared" si="7635"/>
        <v>42118</v>
      </c>
      <c r="E2827" s="347">
        <v>7161619.3114</v>
      </c>
      <c r="F2827" s="348">
        <v>665831.95420000004</v>
      </c>
      <c r="G2827" s="348">
        <v>895.84</v>
      </c>
      <c r="H2827" s="448">
        <f t="shared" si="7656"/>
        <v>0.82024387022167511</v>
      </c>
      <c r="I2827" s="356">
        <f t="shared" si="7657"/>
        <v>8.3045168198741877</v>
      </c>
      <c r="J2827" s="356">
        <f t="shared" si="7658"/>
        <v>-2.1999999999934516</v>
      </c>
      <c r="K2827" s="356">
        <f t="shared" si="7659"/>
        <v>-26.099999999996726</v>
      </c>
      <c r="L2827" s="356">
        <f t="shared" si="7660"/>
        <v>0.11717769574595359</v>
      </c>
      <c r="M2827" s="356">
        <f t="shared" si="7661"/>
        <v>0.31428571428477881</v>
      </c>
      <c r="N2827" s="361" t="str">
        <f t="shared" si="7553"/>
        <v>OK</v>
      </c>
      <c r="O2827" s="361" t="str">
        <f t="shared" si="7554"/>
        <v>ATENÇÃO</v>
      </c>
      <c r="P2827" s="361" t="str">
        <f t="shared" si="7555"/>
        <v>COND. MIN.</v>
      </c>
      <c r="Q2827" s="361" t="str">
        <f t="shared" si="7541"/>
        <v>COND. MIN.</v>
      </c>
      <c r="R2827" s="625"/>
      <c r="S2827" s="625"/>
      <c r="T2827" s="625"/>
      <c r="U2827" s="625"/>
      <c r="V2827" s="356">
        <f t="shared" si="7542"/>
        <v>-3.3699999563395977</v>
      </c>
      <c r="W2827" s="356">
        <f t="shared" si="7543"/>
        <v>-7.5899999937973917</v>
      </c>
      <c r="X2827" s="361" t="str">
        <f t="shared" si="7662"/>
        <v>SUL</v>
      </c>
      <c r="Y2827" s="361" t="str">
        <f t="shared" si="7663"/>
        <v>OESTE</v>
      </c>
      <c r="Z2827" s="361" t="str">
        <f t="shared" si="7664"/>
        <v>SUDOESTE</v>
      </c>
      <c r="AA2827" s="358">
        <f t="shared" si="7546"/>
        <v>0.91445783132530112</v>
      </c>
      <c r="AB2827" s="359">
        <f t="shared" si="7665"/>
        <v>66.128848877765535</v>
      </c>
      <c r="AC2827" s="360"/>
    </row>
    <row r="2828" spans="1:29" ht="17.25" customHeight="1" x14ac:dyDescent="0.25">
      <c r="A2828" s="345" t="str">
        <f t="shared" si="7548"/>
        <v>MS 702</v>
      </c>
      <c r="B2828" s="661">
        <f t="shared" si="7623"/>
        <v>35</v>
      </c>
      <c r="C2828" s="661" t="str">
        <f t="shared" si="7624"/>
        <v>MS 702-35</v>
      </c>
      <c r="D2828" s="346">
        <f t="shared" si="7635"/>
        <v>42125</v>
      </c>
      <c r="E2828" s="347">
        <v>7161619.3191</v>
      </c>
      <c r="F2828" s="348">
        <v>665831.95320000011</v>
      </c>
      <c r="G2828" s="348">
        <v>895.89400000000001</v>
      </c>
      <c r="H2828" s="448">
        <f t="shared" ref="H2828:H2830" si="7666">SQRT((E2828-E2827)^2+(F2828-F2827)^2)*100</f>
        <v>0.77646634968700479</v>
      </c>
      <c r="I2828" s="356">
        <f t="shared" ref="I2828:I2830" si="7667">SQRT((E2828-$E$2794)^2+(F2828-$F$2794)^2)*100</f>
        <v>8.1176412579806829</v>
      </c>
      <c r="J2828" s="356">
        <f t="shared" ref="J2828:J2830" si="7668">(G2828-G2827)*100</f>
        <v>5.3999999999973625</v>
      </c>
      <c r="K2828" s="356">
        <f t="shared" ref="K2828:K2830" si="7669">(G2828-$G$2794)*100</f>
        <v>-20.699999999999363</v>
      </c>
      <c r="L2828" s="356">
        <f t="shared" ref="L2828:L2830" si="7670">H2828/(D2828-D2827)</f>
        <v>0.11092376424100069</v>
      </c>
      <c r="M2828" s="356">
        <f t="shared" ref="M2828:M2830" si="7671">ABS(J2828/(D2828-D2827))</f>
        <v>0.77142857142819465</v>
      </c>
      <c r="N2828" s="361" t="str">
        <f t="shared" si="7553"/>
        <v>OK</v>
      </c>
      <c r="O2828" s="361" t="str">
        <f t="shared" si="7554"/>
        <v>ATENÇÃO</v>
      </c>
      <c r="P2828" s="361" t="str">
        <f t="shared" si="7555"/>
        <v>COND. MIN.</v>
      </c>
      <c r="Q2828" s="361" t="str">
        <f t="shared" si="7541"/>
        <v>COND. MIN.</v>
      </c>
      <c r="R2828" s="625"/>
      <c r="S2828" s="625"/>
      <c r="T2828" s="625"/>
      <c r="U2828" s="625"/>
      <c r="V2828" s="356">
        <f t="shared" si="7542"/>
        <v>-2.5999999605119228</v>
      </c>
      <c r="W2828" s="356">
        <f t="shared" si="7543"/>
        <v>-7.6899999869056046</v>
      </c>
      <c r="X2828" s="361" t="str">
        <f t="shared" ref="X2828:X2830" si="7672">IF(V2828&gt;0,"NORTE","SUL")</f>
        <v>SUL</v>
      </c>
      <c r="Y2828" s="361" t="str">
        <f t="shared" ref="Y2828:Y2830" si="7673">IF(W2828&gt;0,"LESTE","OESTE")</f>
        <v>OESTE</v>
      </c>
      <c r="Z2828" s="361" t="str">
        <f t="shared" ref="Z2828:Z2830" si="7674">IF(AND(X2828="SUL", Y2828="LESTE"),"SUDESTE", IF(AND(X2828="SUL", Y2828="OESTE"), "SUDOESTE", IF(AND(X2828="NORTE", Y2828="LESTE"), "NORDESTE", "NOROESTE")))</f>
        <v>SUDOESTE</v>
      </c>
      <c r="AA2828" s="358">
        <f t="shared" si="7546"/>
        <v>0.94704433497536955</v>
      </c>
      <c r="AB2828" s="359">
        <f t="shared" ref="AB2828:AB2830" si="7675">DEGREES(ASIN(AA2828))</f>
        <v>71.270367505743422</v>
      </c>
      <c r="AC2828" s="360"/>
    </row>
    <row r="2829" spans="1:29" ht="17.25" customHeight="1" x14ac:dyDescent="0.25">
      <c r="A2829" s="345" t="str">
        <f t="shared" si="7548"/>
        <v>MS 702</v>
      </c>
      <c r="B2829" s="661">
        <f t="shared" si="7623"/>
        <v>36</v>
      </c>
      <c r="C2829" s="661" t="str">
        <f t="shared" si="7624"/>
        <v>MS 702-36</v>
      </c>
      <c r="D2829" s="346">
        <f t="shared" si="7635"/>
        <v>42132</v>
      </c>
      <c r="E2829" s="347">
        <v>7161619.3267999999</v>
      </c>
      <c r="F2829" s="348">
        <v>665831.95220000006</v>
      </c>
      <c r="G2829" s="348">
        <v>895.84799999999996</v>
      </c>
      <c r="H2829" s="448">
        <f t="shared" si="7666"/>
        <v>0.77646635118630114</v>
      </c>
      <c r="I2829" s="356">
        <f t="shared" si="7667"/>
        <v>8.0020622179994767</v>
      </c>
      <c r="J2829" s="356">
        <f t="shared" si="7668"/>
        <v>-4.6000000000049113</v>
      </c>
      <c r="K2829" s="356">
        <f t="shared" si="7669"/>
        <v>-25.300000000004275</v>
      </c>
      <c r="L2829" s="356">
        <f t="shared" si="7670"/>
        <v>0.11092376445518588</v>
      </c>
      <c r="M2829" s="356">
        <f t="shared" si="7671"/>
        <v>0.6571428571435588</v>
      </c>
      <c r="N2829" s="361" t="str">
        <f t="shared" si="7553"/>
        <v>OK</v>
      </c>
      <c r="O2829" s="361" t="str">
        <f t="shared" si="7554"/>
        <v>ATENÇÃO</v>
      </c>
      <c r="P2829" s="361" t="str">
        <f t="shared" si="7555"/>
        <v>COND. MIN.</v>
      </c>
      <c r="Q2829" s="361" t="str">
        <f t="shared" si="7541"/>
        <v>COND. MIN.</v>
      </c>
      <c r="R2829" s="625"/>
      <c r="S2829" s="625"/>
      <c r="T2829" s="625"/>
      <c r="U2829" s="625"/>
      <c r="V2829" s="356">
        <f t="shared" si="7542"/>
        <v>-1.829999964684248</v>
      </c>
      <c r="W2829" s="356">
        <f t="shared" si="7543"/>
        <v>-7.7899999916553497</v>
      </c>
      <c r="X2829" s="361" t="str">
        <f t="shared" si="7672"/>
        <v>SUL</v>
      </c>
      <c r="Y2829" s="361" t="str">
        <f t="shared" si="7673"/>
        <v>OESTE</v>
      </c>
      <c r="Z2829" s="361" t="str">
        <f t="shared" si="7674"/>
        <v>SUDOESTE</v>
      </c>
      <c r="AA2829" s="358">
        <f t="shared" si="7546"/>
        <v>0.97375</v>
      </c>
      <c r="AB2829" s="359">
        <f t="shared" si="7675"/>
        <v>76.842998972017568</v>
      </c>
      <c r="AC2829" s="360"/>
    </row>
    <row r="2830" spans="1:29" ht="17.25" customHeight="1" x14ac:dyDescent="0.25">
      <c r="A2830" s="345" t="str">
        <f t="shared" si="7548"/>
        <v>MS 702</v>
      </c>
      <c r="B2830" s="661">
        <f t="shared" si="7623"/>
        <v>37</v>
      </c>
      <c r="C2830" s="661" t="str">
        <f t="shared" si="7624"/>
        <v>MS 702-37</v>
      </c>
      <c r="D2830" s="346">
        <f t="shared" si="7635"/>
        <v>42146</v>
      </c>
      <c r="E2830" s="347">
        <v>7161619.3283000002</v>
      </c>
      <c r="F2830" s="348">
        <v>665831.94110000005</v>
      </c>
      <c r="G2830" s="348">
        <v>895.82299999999998</v>
      </c>
      <c r="H2830" s="448">
        <f t="shared" si="7666"/>
        <v>1.1200892857805524</v>
      </c>
      <c r="I2830" s="356">
        <f t="shared" si="7667"/>
        <v>9.0571739331957293</v>
      </c>
      <c r="J2830" s="356">
        <f t="shared" si="7668"/>
        <v>-2.4999999999977263</v>
      </c>
      <c r="K2830" s="356">
        <f t="shared" si="7669"/>
        <v>-27.800000000002001</v>
      </c>
      <c r="L2830" s="356">
        <f t="shared" si="7670"/>
        <v>8.0006377555753752E-2</v>
      </c>
      <c r="M2830" s="356">
        <f t="shared" si="7671"/>
        <v>0.17857142857126615</v>
      </c>
      <c r="N2830" s="361" t="str">
        <f t="shared" si="7553"/>
        <v>OK</v>
      </c>
      <c r="O2830" s="361" t="str">
        <f t="shared" si="7554"/>
        <v>OK</v>
      </c>
      <c r="P2830" s="361" t="str">
        <f t="shared" si="7555"/>
        <v>COND. MIN.</v>
      </c>
      <c r="Q2830" s="361" t="str">
        <f t="shared" si="7541"/>
        <v>COND. MIN.</v>
      </c>
      <c r="R2830" s="625"/>
      <c r="S2830" s="625"/>
      <c r="T2830" s="625"/>
      <c r="U2830" s="625"/>
      <c r="V2830" s="356">
        <f t="shared" si="7542"/>
        <v>-1.679999940097332</v>
      </c>
      <c r="W2830" s="356">
        <f t="shared" si="7543"/>
        <v>-8.8999999919906259</v>
      </c>
      <c r="X2830" s="361" t="str">
        <f t="shared" si="7672"/>
        <v>SUL</v>
      </c>
      <c r="Y2830" s="361" t="str">
        <f t="shared" si="7673"/>
        <v>OESTE</v>
      </c>
      <c r="Z2830" s="361" t="str">
        <f t="shared" si="7674"/>
        <v>SUDOESTE</v>
      </c>
      <c r="AA2830" s="358">
        <f t="shared" si="7546"/>
        <v>0.98233995584988965</v>
      </c>
      <c r="AB2830" s="359">
        <f t="shared" si="7675"/>
        <v>79.216127598643325</v>
      </c>
      <c r="AC2830" s="360"/>
    </row>
    <row r="2831" spans="1:29" ht="17.25" customHeight="1" x14ac:dyDescent="0.25">
      <c r="A2831" s="345" t="str">
        <f t="shared" si="7548"/>
        <v>MS 702</v>
      </c>
      <c r="B2831" s="661">
        <f t="shared" si="7623"/>
        <v>38</v>
      </c>
      <c r="C2831" s="661" t="str">
        <f t="shared" si="7624"/>
        <v>MS 702-38</v>
      </c>
      <c r="D2831" s="346">
        <f t="shared" si="7635"/>
        <v>42153</v>
      </c>
      <c r="E2831" s="347">
        <v>7161619.3169999998</v>
      </c>
      <c r="F2831" s="348">
        <v>665831.94200000004</v>
      </c>
      <c r="G2831" s="348">
        <v>895.81</v>
      </c>
      <c r="H2831" s="448">
        <f t="shared" ref="H2831" si="7676">SQRT((E2831-E2830)^2+(F2831-F2830)^2)*100</f>
        <v>1.1335784408482366</v>
      </c>
      <c r="I2831" s="356">
        <f t="shared" ref="I2831" si="7677">SQRT((E2831-$E$2794)^2+(F2831-$F$2794)^2)*100</f>
        <v>9.247280668010541</v>
      </c>
      <c r="J2831" s="356">
        <f t="shared" ref="J2831" si="7678">(G2831-G2830)*100</f>
        <v>-1.3000000000033651</v>
      </c>
      <c r="K2831" s="356">
        <f t="shared" ref="K2831" si="7679">(G2831-$G$2794)*100</f>
        <v>-29.100000000005366</v>
      </c>
      <c r="L2831" s="356">
        <f t="shared" ref="L2831" si="7680">H2831/(D2831-D2830)</f>
        <v>0.1619397772640338</v>
      </c>
      <c r="M2831" s="356">
        <f t="shared" ref="M2831" si="7681">ABS(J2831/(D2831-D2830))</f>
        <v>0.18571428571476645</v>
      </c>
      <c r="N2831" s="361" t="str">
        <f t="shared" si="7553"/>
        <v>OK</v>
      </c>
      <c r="O2831" s="361" t="str">
        <f t="shared" si="7554"/>
        <v>OK</v>
      </c>
      <c r="P2831" s="361" t="str">
        <f t="shared" si="7555"/>
        <v>COND. MIN.</v>
      </c>
      <c r="Q2831" s="361" t="str">
        <f t="shared" si="7541"/>
        <v>COND. MIN.</v>
      </c>
      <c r="R2831" s="625"/>
      <c r="S2831" s="625"/>
      <c r="T2831" s="625"/>
      <c r="U2831" s="625"/>
      <c r="V2831" s="356">
        <f t="shared" si="7542"/>
        <v>-2.8099999763071537</v>
      </c>
      <c r="W2831" s="356">
        <f t="shared" si="7543"/>
        <v>-8.8099999935366213</v>
      </c>
      <c r="X2831" s="361" t="str">
        <f t="shared" ref="X2831" si="7682">IF(V2831&gt;0,"NORTE","SUL")</f>
        <v>SUL</v>
      </c>
      <c r="Y2831" s="361" t="str">
        <f t="shared" ref="Y2831" si="7683">IF(W2831&gt;0,"LESTE","OESTE")</f>
        <v>OESTE</v>
      </c>
      <c r="Z2831" s="361" t="str">
        <f t="shared" ref="Z2831" si="7684">IF(AND(X2831="SUL", Y2831="LESTE"),"SUDESTE", IF(AND(X2831="SUL", Y2831="OESTE"), "SUDOESTE", IF(AND(X2831="NORTE", Y2831="LESTE"), "NORDESTE", "NOROESTE")))</f>
        <v>SUDOESTE</v>
      </c>
      <c r="AA2831" s="358">
        <f t="shared" si="7546"/>
        <v>0.95243243243243247</v>
      </c>
      <c r="AB2831" s="359">
        <f t="shared" ref="AB2831" si="7685">DEGREES(ASIN(AA2831))</f>
        <v>72.256886009008753</v>
      </c>
      <c r="AC2831" s="360"/>
    </row>
    <row r="2832" spans="1:29" ht="17.25" customHeight="1" x14ac:dyDescent="0.2">
      <c r="A2832" s="345" t="str">
        <f t="shared" si="7548"/>
        <v>MS 702</v>
      </c>
      <c r="B2832" s="661">
        <f t="shared" si="7623"/>
        <v>39</v>
      </c>
      <c r="C2832" s="661" t="str">
        <f t="shared" si="7624"/>
        <v>MS 702-39</v>
      </c>
      <c r="D2832" s="369"/>
      <c r="E2832" s="370"/>
      <c r="F2832" s="370"/>
      <c r="G2832" s="370"/>
      <c r="H2832" s="371"/>
      <c r="I2832" s="371"/>
      <c r="J2832" s="371"/>
      <c r="K2832" s="371"/>
      <c r="L2832" s="371"/>
      <c r="M2832" s="371"/>
      <c r="N2832" s="371"/>
      <c r="O2832" s="371"/>
      <c r="P2832" s="371"/>
      <c r="Q2832" s="371"/>
      <c r="R2832" s="626"/>
      <c r="S2832" s="626"/>
      <c r="T2832" s="626"/>
      <c r="U2832" s="626"/>
      <c r="V2832" s="610"/>
      <c r="W2832" s="610"/>
      <c r="X2832" s="371"/>
      <c r="Y2832" s="371"/>
      <c r="Z2832" s="371"/>
      <c r="AA2832" s="371"/>
      <c r="AB2832" s="371"/>
      <c r="AC2832" s="376"/>
    </row>
    <row r="2833" spans="1:29" ht="17.25" customHeight="1" x14ac:dyDescent="0.2">
      <c r="A2833" s="345" t="str">
        <f t="shared" si="7548"/>
        <v>MS 702</v>
      </c>
      <c r="B2833" s="661">
        <f t="shared" si="7623"/>
        <v>40</v>
      </c>
      <c r="C2833" s="661" t="str">
        <f t="shared" si="7624"/>
        <v>MS 702-40</v>
      </c>
      <c r="D2833" s="346">
        <f t="shared" ref="D2833:D2869" si="7686">D127</f>
        <v>42160</v>
      </c>
      <c r="E2833" s="347">
        <v>7161575.6069</v>
      </c>
      <c r="F2833" s="348">
        <v>665782.68660000002</v>
      </c>
      <c r="G2833" s="348">
        <v>895.79700000000003</v>
      </c>
      <c r="H2833" s="371"/>
      <c r="I2833" s="371"/>
      <c r="J2833" s="371"/>
      <c r="K2833" s="371"/>
      <c r="L2833" s="371"/>
      <c r="M2833" s="371"/>
      <c r="N2833" s="371"/>
      <c r="O2833" s="371"/>
      <c r="P2833" s="371"/>
      <c r="Q2833" s="371"/>
      <c r="R2833" s="626"/>
      <c r="S2833" s="626"/>
      <c r="T2833" s="626"/>
      <c r="U2833" s="626"/>
      <c r="V2833" s="610"/>
      <c r="W2833" s="610"/>
      <c r="X2833" s="371"/>
      <c r="Y2833" s="371"/>
      <c r="Z2833" s="371"/>
      <c r="AA2833" s="371"/>
      <c r="AB2833" s="371"/>
      <c r="AC2833" s="376"/>
    </row>
    <row r="2834" spans="1:29" ht="17.25" customHeight="1" x14ac:dyDescent="0.25">
      <c r="A2834" s="345" t="str">
        <f t="shared" si="7548"/>
        <v>MS 702</v>
      </c>
      <c r="B2834" s="661">
        <f t="shared" si="7623"/>
        <v>41</v>
      </c>
      <c r="C2834" s="661" t="str">
        <f t="shared" si="7624"/>
        <v>MS 702-41</v>
      </c>
      <c r="D2834" s="346">
        <f t="shared" si="7686"/>
        <v>42174</v>
      </c>
      <c r="E2834" s="347">
        <v>7161575.6113</v>
      </c>
      <c r="F2834" s="348">
        <v>665782.67339999997</v>
      </c>
      <c r="G2834" s="348">
        <v>895.77099999999996</v>
      </c>
      <c r="H2834" s="448">
        <f t="shared" ref="H2834" si="7687">SQRT((E2834-E2833)^2+(F2834-F2833)^2)*100</f>
        <v>1.3914021739787565</v>
      </c>
      <c r="I2834" s="356">
        <f>SQRT((E2834-$E$2833)^2+(F2834-$F$2833)^2)*100</f>
        <v>1.3914021739787565</v>
      </c>
      <c r="J2834" s="356">
        <f t="shared" ref="J2834" si="7688">(G2834-G2833)*100</f>
        <v>-2.6000000000067303</v>
      </c>
      <c r="K2834" s="356">
        <f>(G2834-$G$2833)*100</f>
        <v>-2.6000000000067303</v>
      </c>
      <c r="L2834" s="356">
        <f t="shared" ref="L2834" si="7689">H2834/(D2834-D2833)</f>
        <v>9.9385869569911175E-2</v>
      </c>
      <c r="M2834" s="356">
        <f t="shared" ref="M2834" si="7690">ABS(J2834/(D2834-D2833))</f>
        <v>0.18571428571476645</v>
      </c>
      <c r="N2834" s="361" t="str">
        <f t="shared" ref="N2834" si="7691">IF(L2834&lt;=0.25,"OK",IF(AND(0.25&lt;L2834,L2834&lt;=1),"ATENÇÃO",IF(AND(1&lt;L2834,L2834&lt;=4),"ALERTA",IF(AND(4&lt;L2834,L2834&lt;=14),"INTERVENÇÃO","PARALISAÇÃO"))))</f>
        <v>OK</v>
      </c>
      <c r="O2834" s="361" t="str">
        <f t="shared" ref="O2834" si="7692">IF(M2834&lt;=0.25,"OK",IF(AND(0.25&lt;M2834,M2834&lt;=1),"ATENÇÃO",IF(AND(1&lt;M2834,M2834&lt;=4),"ALERTA",IF(AND(4&lt;M2834,M2834&lt;=14),"INTERVENÇÃO","PARALISAÇÃO"))))</f>
        <v>OK</v>
      </c>
      <c r="P2834" s="361" t="str">
        <f t="shared" ref="P2834" si="7693">IF(L2834&lt;=1,"COND. MIN.",IF(AND(1&lt;L2834, L2834&lt;=2),"ATENÇÃO",IF(AND(2&lt;L2834,L2834&lt;=5),"ALERTA","INTERVENÇÃO")))</f>
        <v>COND. MIN.</v>
      </c>
      <c r="Q2834" s="361" t="str">
        <f t="shared" ref="Q2834:Q2870" si="7694">IF(M2834&lt;=2,"COND. MIN.",IF(AND(2&lt;M2834, M2834&lt;=4),"ATENÇÃO",IF(AND(4&lt;M2834, M2834&lt;=10),"ALERTA","INTERVENÇÃO")))</f>
        <v>COND. MIN.</v>
      </c>
      <c r="R2834" s="625"/>
      <c r="S2834" s="625"/>
      <c r="T2834" s="625"/>
      <c r="U2834" s="625"/>
      <c r="V2834" s="356">
        <f t="shared" ref="V2834:V2870" si="7695">(E2834-$E$2833)*100</f>
        <v>0.43999999761581421</v>
      </c>
      <c r="W2834" s="356">
        <f t="shared" ref="W2834:W2870" si="7696">(F2834-$F$2833)*100</f>
        <v>-1.3200000044889748</v>
      </c>
      <c r="X2834" s="361" t="str">
        <f t="shared" ref="X2834" si="7697">IF(V2834&gt;0,"NORTE","SUL")</f>
        <v>NORTE</v>
      </c>
      <c r="Y2834" s="361" t="str">
        <f t="shared" ref="Y2834" si="7698">IF(W2834&gt;0,"LESTE","OESTE")</f>
        <v>OESTE</v>
      </c>
      <c r="Z2834" s="361" t="str">
        <f t="shared" ref="Z2834" si="7699">IF(AND(X2834="SUL", Y2834="LESTE"),"SUDESTE", IF(AND(X2834="SUL", Y2834="OESTE"), "SUDOESTE", IF(AND(X2834="NORTE", Y2834="LESTE"), "NORDESTE", "NOROESTE")))</f>
        <v>NOROESTE</v>
      </c>
      <c r="AA2834" s="358">
        <f t="shared" ref="AA2834:AA2870" si="7700">ABS(ROUND(W2834,2)/ROUND(I2834,2))</f>
        <v>0.94964028776978426</v>
      </c>
      <c r="AB2834" s="359">
        <f t="shared" ref="AB2834" si="7701">DEGREES(ASIN(AA2834))</f>
        <v>71.739238111440073</v>
      </c>
      <c r="AC2834" s="360" t="s">
        <v>196</v>
      </c>
    </row>
    <row r="2835" spans="1:29" ht="17.25" customHeight="1" x14ac:dyDescent="0.25">
      <c r="A2835" s="345" t="str">
        <f t="shared" si="7548"/>
        <v>MS 702</v>
      </c>
      <c r="B2835" s="661">
        <f t="shared" si="7623"/>
        <v>42</v>
      </c>
      <c r="C2835" s="661" t="str">
        <f t="shared" si="7624"/>
        <v>MS 702-42</v>
      </c>
      <c r="D2835" s="346">
        <f t="shared" si="7686"/>
        <v>42181</v>
      </c>
      <c r="E2835" s="347">
        <v>7161575.5998999998</v>
      </c>
      <c r="F2835" s="348">
        <v>665782.65319999994</v>
      </c>
      <c r="G2835" s="348">
        <v>895.76099999999997</v>
      </c>
      <c r="H2835" s="448">
        <f t="shared" ref="H2835:H2836" si="7702">SQRT((E2835-E2834)^2+(F2835-F2834)^2)*100</f>
        <v>2.3194827128457276</v>
      </c>
      <c r="I2835" s="356">
        <f t="shared" ref="I2835:I2836" si="7703">SQRT((E2835-$E$2833)^2+(F2835-$F$2833)^2)*100</f>
        <v>3.4125650292739973</v>
      </c>
      <c r="J2835" s="356">
        <f t="shared" ref="J2835:J2836" si="7704">(G2835-G2834)*100</f>
        <v>-0.99999999999909051</v>
      </c>
      <c r="K2835" s="356">
        <f t="shared" ref="K2835:K2836" si="7705">(G2835-$G$2833)*100</f>
        <v>-3.6000000000058208</v>
      </c>
      <c r="L2835" s="356">
        <f t="shared" ref="L2835:L2836" si="7706">H2835/(D2835-D2834)</f>
        <v>0.33135467326367535</v>
      </c>
      <c r="M2835" s="356">
        <f t="shared" ref="M2835:M2836" si="7707">ABS(J2835/(D2835-D2834))</f>
        <v>0.14285714285701293</v>
      </c>
      <c r="N2835" s="361" t="str">
        <f t="shared" ref="N2835:N2836" si="7708">IF(L2835&lt;=0.25,"OK",IF(AND(0.25&lt;L2835,L2835&lt;=1),"ATENÇÃO",IF(AND(1&lt;L2835,L2835&lt;=4),"ALERTA",IF(AND(4&lt;L2835,L2835&lt;=14),"INTERVENÇÃO","PARALISAÇÃO"))))</f>
        <v>ATENÇÃO</v>
      </c>
      <c r="O2835" s="361" t="str">
        <f t="shared" ref="O2835:O2836" si="7709">IF(M2835&lt;=0.25,"OK",IF(AND(0.25&lt;M2835,M2835&lt;=1),"ATENÇÃO",IF(AND(1&lt;M2835,M2835&lt;=4),"ALERTA",IF(AND(4&lt;M2835,M2835&lt;=14),"INTERVENÇÃO","PARALISAÇÃO"))))</f>
        <v>OK</v>
      </c>
      <c r="P2835" s="361" t="str">
        <f t="shared" ref="P2835:P2836" si="7710">IF(L2835&lt;=1,"COND. MIN.",IF(AND(1&lt;L2835, L2835&lt;=2),"ATENÇÃO",IF(AND(2&lt;L2835,L2835&lt;=5),"ALERTA","INTERVENÇÃO")))</f>
        <v>COND. MIN.</v>
      </c>
      <c r="Q2835" s="361" t="str">
        <f t="shared" si="7694"/>
        <v>COND. MIN.</v>
      </c>
      <c r="R2835" s="625"/>
      <c r="S2835" s="625"/>
      <c r="T2835" s="625"/>
      <c r="U2835" s="625"/>
      <c r="V2835" s="356">
        <f t="shared" si="7695"/>
        <v>-0.70000002160668373</v>
      </c>
      <c r="W2835" s="356">
        <f t="shared" si="7696"/>
        <v>-3.340000007301569</v>
      </c>
      <c r="X2835" s="361" t="str">
        <f t="shared" ref="X2835:X2836" si="7711">IF(V2835&gt;0,"NORTE","SUL")</f>
        <v>SUL</v>
      </c>
      <c r="Y2835" s="361" t="str">
        <f t="shared" ref="Y2835:Y2836" si="7712">IF(W2835&gt;0,"LESTE","OESTE")</f>
        <v>OESTE</v>
      </c>
      <c r="Z2835" s="361" t="str">
        <f t="shared" ref="Z2835:Z2836" si="7713">IF(AND(X2835="SUL", Y2835="LESTE"),"SUDESTE", IF(AND(X2835="SUL", Y2835="OESTE"), "SUDOESTE", IF(AND(X2835="NORTE", Y2835="LESTE"), "NORDESTE", "NOROESTE")))</f>
        <v>SUDOESTE</v>
      </c>
      <c r="AA2835" s="358">
        <f t="shared" si="7700"/>
        <v>0.97947214076246325</v>
      </c>
      <c r="AB2835" s="359">
        <f t="shared" ref="AB2835:AB2836" si="7714">DEGREES(ASIN(AA2835))</f>
        <v>78.370656445757703</v>
      </c>
      <c r="AC2835" s="360"/>
    </row>
    <row r="2836" spans="1:29" ht="17.25" customHeight="1" x14ac:dyDescent="0.25">
      <c r="A2836" s="345" t="str">
        <f t="shared" si="7548"/>
        <v>MS 702</v>
      </c>
      <c r="B2836" s="661">
        <f t="shared" si="7623"/>
        <v>43</v>
      </c>
      <c r="C2836" s="661" t="str">
        <f t="shared" si="7624"/>
        <v>MS 702-43</v>
      </c>
      <c r="D2836" s="346">
        <f t="shared" si="7686"/>
        <v>42188</v>
      </c>
      <c r="E2836" s="347">
        <v>7161575.5975000001</v>
      </c>
      <c r="F2836" s="348">
        <v>665782.68189999997</v>
      </c>
      <c r="G2836" s="348">
        <v>895.75400000000002</v>
      </c>
      <c r="H2836" s="448">
        <f t="shared" si="7702"/>
        <v>2.8800173605598176</v>
      </c>
      <c r="I2836" s="356">
        <f t="shared" si="7703"/>
        <v>1.0509519394705484</v>
      </c>
      <c r="J2836" s="356">
        <f t="shared" si="7704"/>
        <v>-0.69999999999481588</v>
      </c>
      <c r="K2836" s="356">
        <f t="shared" si="7705"/>
        <v>-4.3000000000006366</v>
      </c>
      <c r="L2836" s="356">
        <f t="shared" si="7706"/>
        <v>0.41143105150854536</v>
      </c>
      <c r="M2836" s="356">
        <f t="shared" si="7707"/>
        <v>9.9999999999259417E-2</v>
      </c>
      <c r="N2836" s="361" t="str">
        <f t="shared" si="7708"/>
        <v>ATENÇÃO</v>
      </c>
      <c r="O2836" s="361" t="str">
        <f t="shared" si="7709"/>
        <v>OK</v>
      </c>
      <c r="P2836" s="361" t="str">
        <f t="shared" si="7710"/>
        <v>COND. MIN.</v>
      </c>
      <c r="Q2836" s="361" t="str">
        <f t="shared" si="7694"/>
        <v>COND. MIN.</v>
      </c>
      <c r="R2836" s="625"/>
      <c r="S2836" s="625"/>
      <c r="T2836" s="625"/>
      <c r="U2836" s="625"/>
      <c r="V2836" s="356">
        <f t="shared" si="7695"/>
        <v>-0.93999998643994331</v>
      </c>
      <c r="W2836" s="356">
        <f t="shared" si="7696"/>
        <v>-0.47000000486150384</v>
      </c>
      <c r="X2836" s="361" t="str">
        <f t="shared" si="7711"/>
        <v>SUL</v>
      </c>
      <c r="Y2836" s="361" t="str">
        <f t="shared" si="7712"/>
        <v>OESTE</v>
      </c>
      <c r="Z2836" s="361" t="str">
        <f t="shared" si="7713"/>
        <v>SUDOESTE</v>
      </c>
      <c r="AA2836" s="358">
        <f t="shared" si="7700"/>
        <v>0.44761904761904758</v>
      </c>
      <c r="AB2836" s="359">
        <f t="shared" si="7714"/>
        <v>26.591026828888896</v>
      </c>
      <c r="AC2836" s="360"/>
    </row>
    <row r="2837" spans="1:29" ht="17.25" customHeight="1" x14ac:dyDescent="0.25">
      <c r="A2837" s="345" t="str">
        <f t="shared" si="7548"/>
        <v>MS 702</v>
      </c>
      <c r="B2837" s="661">
        <f t="shared" si="7623"/>
        <v>44</v>
      </c>
      <c r="C2837" s="661" t="str">
        <f t="shared" si="7624"/>
        <v>MS 702-44</v>
      </c>
      <c r="D2837" s="346">
        <f t="shared" si="7686"/>
        <v>42195</v>
      </c>
      <c r="E2837" s="347">
        <v>7161575.5914000003</v>
      </c>
      <c r="F2837" s="348">
        <v>665782.6605</v>
      </c>
      <c r="G2837" s="348">
        <v>895.74599999999998</v>
      </c>
      <c r="H2837" s="448">
        <f t="shared" ref="H2837:H2838" si="7715">SQRT((E2837-E2836)^2+(F2837-F2836)^2)*100</f>
        <v>2.2252415536846999</v>
      </c>
      <c r="I2837" s="356">
        <f t="shared" ref="I2837:I2838" si="7716">SQRT((E2837-$E$2833)^2+(F2837-$F$2833)^2)*100</f>
        <v>3.0355559508125163</v>
      </c>
      <c r="J2837" s="356">
        <f t="shared" ref="J2837:J2838" si="7717">(G2837-G2836)*100</f>
        <v>-0.80000000000381988</v>
      </c>
      <c r="K2837" s="356">
        <f t="shared" ref="K2837:K2838" si="7718">(G2837-$G$2833)*100</f>
        <v>-5.1000000000044565</v>
      </c>
      <c r="L2837" s="356">
        <f t="shared" ref="L2837:L2838" si="7719">H2837/(D2837-D2836)</f>
        <v>0.31789165052638568</v>
      </c>
      <c r="M2837" s="356">
        <f t="shared" ref="M2837:M2838" si="7720">ABS(J2837/(D2837-D2836))</f>
        <v>0.11428571428625998</v>
      </c>
      <c r="N2837" s="361" t="str">
        <f t="shared" ref="N2837:N2838" si="7721">IF(L2837&lt;=0.25,"OK",IF(AND(0.25&lt;L2837,L2837&lt;=1),"ATENÇÃO",IF(AND(1&lt;L2837,L2837&lt;=4),"ALERTA",IF(AND(4&lt;L2837,L2837&lt;=14),"INTERVENÇÃO","PARALISAÇÃO"))))</f>
        <v>ATENÇÃO</v>
      </c>
      <c r="O2837" s="361" t="str">
        <f t="shared" ref="O2837:O2838" si="7722">IF(M2837&lt;=0.25,"OK",IF(AND(0.25&lt;M2837,M2837&lt;=1),"ATENÇÃO",IF(AND(1&lt;M2837,M2837&lt;=4),"ALERTA",IF(AND(4&lt;M2837,M2837&lt;=14),"INTERVENÇÃO","PARALISAÇÃO"))))</f>
        <v>OK</v>
      </c>
      <c r="P2837" s="361" t="str">
        <f t="shared" ref="P2837:P2838" si="7723">IF(L2837&lt;=1,"COND. MIN.",IF(AND(1&lt;L2837, L2837&lt;=2),"ATENÇÃO",IF(AND(2&lt;L2837,L2837&lt;=5),"ALERTA","INTERVENÇÃO")))</f>
        <v>COND. MIN.</v>
      </c>
      <c r="Q2837" s="361" t="str">
        <f t="shared" si="7694"/>
        <v>COND. MIN.</v>
      </c>
      <c r="R2837" s="625"/>
      <c r="S2837" s="625"/>
      <c r="T2837" s="625"/>
      <c r="U2837" s="625"/>
      <c r="V2837" s="356">
        <f t="shared" si="7695"/>
        <v>-1.549999974668026</v>
      </c>
      <c r="W2837" s="356">
        <f t="shared" si="7696"/>
        <v>-2.61000000173226</v>
      </c>
      <c r="X2837" s="361" t="str">
        <f t="shared" ref="X2837:X2838" si="7724">IF(V2837&gt;0,"NORTE","SUL")</f>
        <v>SUL</v>
      </c>
      <c r="Y2837" s="361" t="str">
        <f t="shared" ref="Y2837:Y2838" si="7725">IF(W2837&gt;0,"LESTE","OESTE")</f>
        <v>OESTE</v>
      </c>
      <c r="Z2837" s="361" t="str">
        <f t="shared" ref="Z2837:Z2838" si="7726">IF(AND(X2837="SUL", Y2837="LESTE"),"SUDESTE", IF(AND(X2837="SUL", Y2837="OESTE"), "SUDOESTE", IF(AND(X2837="NORTE", Y2837="LESTE"), "NORDESTE", "NOROESTE")))</f>
        <v>SUDOESTE</v>
      </c>
      <c r="AA2837" s="358">
        <f t="shared" si="7700"/>
        <v>0.85855263157894735</v>
      </c>
      <c r="AB2837" s="359">
        <f t="shared" ref="AB2837:AB2838" si="7727">DEGREES(ASIN(AA2837))</f>
        <v>59.154458809056095</v>
      </c>
      <c r="AC2837" s="360"/>
    </row>
    <row r="2838" spans="1:29" ht="17.25" customHeight="1" x14ac:dyDescent="0.25">
      <c r="A2838" s="345" t="str">
        <f t="shared" si="7548"/>
        <v>MS 702</v>
      </c>
      <c r="B2838" s="661">
        <f t="shared" si="7623"/>
        <v>45</v>
      </c>
      <c r="C2838" s="661" t="str">
        <f t="shared" si="7624"/>
        <v>MS 702-45</v>
      </c>
      <c r="D2838" s="346">
        <f t="shared" si="7686"/>
        <v>42202</v>
      </c>
      <c r="E2838" s="347">
        <v>7161575.6101000002</v>
      </c>
      <c r="F2838" s="348">
        <v>665782.67260000005</v>
      </c>
      <c r="G2838" s="348">
        <v>895.73599999999999</v>
      </c>
      <c r="H2838" s="448">
        <f t="shared" si="7715"/>
        <v>2.227330234700081</v>
      </c>
      <c r="I2838" s="356">
        <f t="shared" si="7716"/>
        <v>1.4361058457995868</v>
      </c>
      <c r="J2838" s="356">
        <f t="shared" si="7717"/>
        <v>-0.99999999999909051</v>
      </c>
      <c r="K2838" s="356">
        <f t="shared" si="7718"/>
        <v>-6.100000000003547</v>
      </c>
      <c r="L2838" s="356">
        <f t="shared" si="7719"/>
        <v>0.31819003352858299</v>
      </c>
      <c r="M2838" s="356">
        <f t="shared" si="7720"/>
        <v>0.14285714285701293</v>
      </c>
      <c r="N2838" s="361" t="str">
        <f t="shared" si="7721"/>
        <v>ATENÇÃO</v>
      </c>
      <c r="O2838" s="361" t="str">
        <f t="shared" si="7722"/>
        <v>OK</v>
      </c>
      <c r="P2838" s="361" t="str">
        <f t="shared" si="7723"/>
        <v>COND. MIN.</v>
      </c>
      <c r="Q2838" s="361" t="str">
        <f t="shared" si="7694"/>
        <v>COND. MIN.</v>
      </c>
      <c r="R2838" s="625"/>
      <c r="S2838" s="625"/>
      <c r="T2838" s="625"/>
      <c r="U2838" s="625"/>
      <c r="V2838" s="356">
        <f t="shared" si="7695"/>
        <v>0.32000001519918442</v>
      </c>
      <c r="W2838" s="356">
        <f t="shared" si="7696"/>
        <v>-1.3999999966472387</v>
      </c>
      <c r="X2838" s="361" t="str">
        <f t="shared" si="7724"/>
        <v>NORTE</v>
      </c>
      <c r="Y2838" s="361" t="str">
        <f t="shared" si="7725"/>
        <v>OESTE</v>
      </c>
      <c r="Z2838" s="361" t="str">
        <f t="shared" si="7726"/>
        <v>NOROESTE</v>
      </c>
      <c r="AA2838" s="358">
        <f t="shared" si="7700"/>
        <v>0.97222222222222221</v>
      </c>
      <c r="AB2838" s="359">
        <f t="shared" si="7727"/>
        <v>76.463797262618854</v>
      </c>
      <c r="AC2838" s="360"/>
    </row>
    <row r="2839" spans="1:29" ht="17.25" customHeight="1" x14ac:dyDescent="0.25">
      <c r="A2839" s="345" t="str">
        <f t="shared" si="7548"/>
        <v>MS 702</v>
      </c>
      <c r="B2839" s="661">
        <f t="shared" si="7623"/>
        <v>46</v>
      </c>
      <c r="C2839" s="661" t="str">
        <f t="shared" si="7624"/>
        <v>MS 702-46</v>
      </c>
      <c r="D2839" s="346">
        <f t="shared" si="7686"/>
        <v>42209</v>
      </c>
      <c r="E2839" s="347">
        <v>7161575.5905999998</v>
      </c>
      <c r="F2839" s="348">
        <v>665782.6629</v>
      </c>
      <c r="G2839" s="348">
        <v>895.68899999999996</v>
      </c>
      <c r="H2839" s="448">
        <f t="shared" ref="H2839:H2840" si="7728">SQRT((E2839-E2838)^2+(F2839-F2838)^2)*100</f>
        <v>2.1779348399903817</v>
      </c>
      <c r="I2839" s="356">
        <f t="shared" ref="I2839:I2840" si="7729">SQRT((E2839-$E$2833)^2+(F2839-$F$2833)^2)*100</f>
        <v>2.8764214035793425</v>
      </c>
      <c r="J2839" s="356">
        <f t="shared" ref="J2839:J2840" si="7730">(G2839-G2838)*100</f>
        <v>-4.7000000000025466</v>
      </c>
      <c r="K2839" s="356">
        <f t="shared" ref="K2839:K2840" si="7731">(G2839-$G$2833)*100</f>
        <v>-10.800000000006094</v>
      </c>
      <c r="L2839" s="356">
        <f t="shared" ref="L2839:L2840" si="7732">H2839/(D2839-D2838)</f>
        <v>0.31113354857005454</v>
      </c>
      <c r="M2839" s="356">
        <f t="shared" ref="M2839:M2840" si="7733">ABS(J2839/(D2839-D2838))</f>
        <v>0.67142857142893519</v>
      </c>
      <c r="N2839" s="361" t="str">
        <f t="shared" ref="N2839:N2840" si="7734">IF(L2839&lt;=0.25,"OK",IF(AND(0.25&lt;L2839,L2839&lt;=1),"ATENÇÃO",IF(AND(1&lt;L2839,L2839&lt;=4),"ALERTA",IF(AND(4&lt;L2839,L2839&lt;=14),"INTERVENÇÃO","PARALISAÇÃO"))))</f>
        <v>ATENÇÃO</v>
      </c>
      <c r="O2839" s="361" t="str">
        <f t="shared" ref="O2839:O2840" si="7735">IF(M2839&lt;=0.25,"OK",IF(AND(0.25&lt;M2839,M2839&lt;=1),"ATENÇÃO",IF(AND(1&lt;M2839,M2839&lt;=4),"ALERTA",IF(AND(4&lt;M2839,M2839&lt;=14),"INTERVENÇÃO","PARALISAÇÃO"))))</f>
        <v>ATENÇÃO</v>
      </c>
      <c r="P2839" s="361" t="str">
        <f t="shared" ref="P2839:P2840" si="7736">IF(L2839&lt;=1,"COND. MIN.",IF(AND(1&lt;L2839, L2839&lt;=2),"ATENÇÃO",IF(AND(2&lt;L2839,L2839&lt;=5),"ALERTA","INTERVENÇÃO")))</f>
        <v>COND. MIN.</v>
      </c>
      <c r="Q2839" s="361" t="str">
        <f t="shared" si="7694"/>
        <v>COND. MIN.</v>
      </c>
      <c r="R2839" s="625"/>
      <c r="S2839" s="625"/>
      <c r="T2839" s="625"/>
      <c r="U2839" s="625"/>
      <c r="V2839" s="356">
        <f t="shared" si="7695"/>
        <v>-1.6300000250339508</v>
      </c>
      <c r="W2839" s="356">
        <f t="shared" si="7696"/>
        <v>-2.3700000019744039</v>
      </c>
      <c r="X2839" s="361" t="str">
        <f t="shared" ref="X2839:X2840" si="7737">IF(V2839&gt;0,"NORTE","SUL")</f>
        <v>SUL</v>
      </c>
      <c r="Y2839" s="361" t="str">
        <f t="shared" ref="Y2839:Y2840" si="7738">IF(W2839&gt;0,"LESTE","OESTE")</f>
        <v>OESTE</v>
      </c>
      <c r="Z2839" s="361" t="str">
        <f t="shared" ref="Z2839:Z2840" si="7739">IF(AND(X2839="SUL", Y2839="LESTE"),"SUDESTE", IF(AND(X2839="SUL", Y2839="OESTE"), "SUDOESTE", IF(AND(X2839="NORTE", Y2839="LESTE"), "NORDESTE", "NOROESTE")))</f>
        <v>SUDOESTE</v>
      </c>
      <c r="AA2839" s="358">
        <f t="shared" si="7700"/>
        <v>0.82291666666666674</v>
      </c>
      <c r="AB2839" s="359">
        <f t="shared" ref="AB2839:AB2840" si="7740">DEGREES(ASIN(AA2839))</f>
        <v>55.377838160268183</v>
      </c>
      <c r="AC2839" s="360"/>
    </row>
    <row r="2840" spans="1:29" ht="17.25" customHeight="1" x14ac:dyDescent="0.25">
      <c r="A2840" s="345" t="str">
        <f t="shared" si="7548"/>
        <v>MS 702</v>
      </c>
      <c r="B2840" s="661">
        <f t="shared" si="7623"/>
        <v>47</v>
      </c>
      <c r="C2840" s="661" t="str">
        <f t="shared" si="7624"/>
        <v>MS 702-47</v>
      </c>
      <c r="D2840" s="346">
        <f t="shared" si="7686"/>
        <v>42216</v>
      </c>
      <c r="E2840" s="347">
        <v>7161575.5888</v>
      </c>
      <c r="F2840" s="348">
        <v>665782.65709999995</v>
      </c>
      <c r="G2840" s="348">
        <v>895.71100000000001</v>
      </c>
      <c r="H2840" s="448">
        <f t="shared" si="7728"/>
        <v>0.60728905428379931</v>
      </c>
      <c r="I2840" s="356">
        <f t="shared" si="7729"/>
        <v>3.4610114174848343</v>
      </c>
      <c r="J2840" s="356">
        <f t="shared" si="7730"/>
        <v>2.2000000000048203</v>
      </c>
      <c r="K2840" s="356">
        <f t="shared" si="7731"/>
        <v>-8.6000000000012733</v>
      </c>
      <c r="L2840" s="356">
        <f t="shared" si="7732"/>
        <v>8.6755579183399906E-2</v>
      </c>
      <c r="M2840" s="356">
        <f t="shared" si="7733"/>
        <v>0.3142857142864029</v>
      </c>
      <c r="N2840" s="361" t="str">
        <f t="shared" si="7734"/>
        <v>OK</v>
      </c>
      <c r="O2840" s="361" t="str">
        <f t="shared" si="7735"/>
        <v>ATENÇÃO</v>
      </c>
      <c r="P2840" s="361" t="str">
        <f t="shared" si="7736"/>
        <v>COND. MIN.</v>
      </c>
      <c r="Q2840" s="361" t="str">
        <f t="shared" si="7694"/>
        <v>COND. MIN.</v>
      </c>
      <c r="R2840" s="625"/>
      <c r="S2840" s="625"/>
      <c r="T2840" s="625"/>
      <c r="U2840" s="625"/>
      <c r="V2840" s="356">
        <f t="shared" si="7695"/>
        <v>-1.8099999986588955</v>
      </c>
      <c r="W2840" s="356">
        <f t="shared" si="7696"/>
        <v>-2.9500000062398612</v>
      </c>
      <c r="X2840" s="361" t="str">
        <f t="shared" si="7737"/>
        <v>SUL</v>
      </c>
      <c r="Y2840" s="361" t="str">
        <f t="shared" si="7738"/>
        <v>OESTE</v>
      </c>
      <c r="Z2840" s="361" t="str">
        <f t="shared" si="7739"/>
        <v>SUDOESTE</v>
      </c>
      <c r="AA2840" s="358">
        <f t="shared" si="7700"/>
        <v>0.85260115606936426</v>
      </c>
      <c r="AB2840" s="359">
        <f t="shared" si="7740"/>
        <v>58.495722717524096</v>
      </c>
      <c r="AC2840" s="360"/>
    </row>
    <row r="2841" spans="1:29" ht="17.25" customHeight="1" x14ac:dyDescent="0.25">
      <c r="A2841" s="345" t="str">
        <f t="shared" si="7548"/>
        <v>MS 702</v>
      </c>
      <c r="B2841" s="661">
        <f t="shared" si="7623"/>
        <v>48</v>
      </c>
      <c r="C2841" s="661" t="str">
        <f t="shared" si="7624"/>
        <v>MS 702-48</v>
      </c>
      <c r="D2841" s="346">
        <f t="shared" si="7686"/>
        <v>42223</v>
      </c>
      <c r="E2841" s="347">
        <v>7161575.6217</v>
      </c>
      <c r="F2841" s="348">
        <v>665782.65969999996</v>
      </c>
      <c r="G2841" s="348">
        <v>895.71400000000006</v>
      </c>
      <c r="H2841" s="448">
        <f t="shared" ref="H2841" si="7741">SQRT((E2841-E2840)^2+(F2841-F2840)^2)*100</f>
        <v>3.3002575648705177</v>
      </c>
      <c r="I2841" s="356">
        <f t="shared" ref="I2841" si="7742">SQRT((E2841-$E$2833)^2+(F2841-$F$2833)^2)*100</f>
        <v>3.0702605803230587</v>
      </c>
      <c r="J2841" s="356">
        <f t="shared" ref="J2841" si="7743">(G2841-G2840)*100</f>
        <v>0.30000000000427463</v>
      </c>
      <c r="K2841" s="356">
        <f t="shared" ref="K2841" si="7744">(G2841-$G$2833)*100</f>
        <v>-8.2999999999969987</v>
      </c>
      <c r="L2841" s="356">
        <f t="shared" ref="L2841" si="7745">H2841/(D2841-D2840)</f>
        <v>0.47146536641007397</v>
      </c>
      <c r="M2841" s="356">
        <f t="shared" ref="M2841" si="7746">ABS(J2841/(D2841-D2840))</f>
        <v>4.2857142857753515E-2</v>
      </c>
      <c r="N2841" s="361" t="str">
        <f t="shared" ref="N2841" si="7747">IF(L2841&lt;=0.25,"OK",IF(AND(0.25&lt;L2841,L2841&lt;=1),"ATENÇÃO",IF(AND(1&lt;L2841,L2841&lt;=4),"ALERTA",IF(AND(4&lt;L2841,L2841&lt;=14),"INTERVENÇÃO","PARALISAÇÃO"))))</f>
        <v>ATENÇÃO</v>
      </c>
      <c r="O2841" s="361" t="str">
        <f t="shared" ref="O2841" si="7748">IF(M2841&lt;=0.25,"OK",IF(AND(0.25&lt;M2841,M2841&lt;=1),"ATENÇÃO",IF(AND(1&lt;M2841,M2841&lt;=4),"ALERTA",IF(AND(4&lt;M2841,M2841&lt;=14),"INTERVENÇÃO","PARALISAÇÃO"))))</f>
        <v>OK</v>
      </c>
      <c r="P2841" s="361" t="str">
        <f t="shared" ref="P2841" si="7749">IF(L2841&lt;=1,"COND. MIN.",IF(AND(1&lt;L2841, L2841&lt;=2),"ATENÇÃO",IF(AND(2&lt;L2841,L2841&lt;=5),"ALERTA","INTERVENÇÃO")))</f>
        <v>COND. MIN.</v>
      </c>
      <c r="Q2841" s="361" t="str">
        <f t="shared" si="7694"/>
        <v>COND. MIN.</v>
      </c>
      <c r="R2841" s="625"/>
      <c r="S2841" s="625"/>
      <c r="T2841" s="625"/>
      <c r="U2841" s="625"/>
      <c r="V2841" s="356">
        <f t="shared" si="7695"/>
        <v>1.4800000004470348</v>
      </c>
      <c r="W2841" s="356">
        <f t="shared" si="7696"/>
        <v>-2.6900000055320561</v>
      </c>
      <c r="X2841" s="361" t="str">
        <f t="shared" ref="X2841" si="7750">IF(V2841&gt;0,"NORTE","SUL")</f>
        <v>NORTE</v>
      </c>
      <c r="Y2841" s="361" t="str">
        <f t="shared" ref="Y2841" si="7751">IF(W2841&gt;0,"LESTE","OESTE")</f>
        <v>OESTE</v>
      </c>
      <c r="Z2841" s="361" t="str">
        <f t="shared" ref="Z2841" si="7752">IF(AND(X2841="SUL", Y2841="LESTE"),"SUDESTE", IF(AND(X2841="SUL", Y2841="OESTE"), "SUDOESTE", IF(AND(X2841="NORTE", Y2841="LESTE"), "NORDESTE", "NOROESTE")))</f>
        <v>NOROESTE</v>
      </c>
      <c r="AA2841" s="358">
        <f t="shared" si="7700"/>
        <v>0.87622149837133556</v>
      </c>
      <c r="AB2841" s="359">
        <f t="shared" ref="AB2841" si="7753">DEGREES(ASIN(AA2841))</f>
        <v>61.189870828164004</v>
      </c>
      <c r="AC2841" s="360"/>
    </row>
    <row r="2842" spans="1:29" ht="17.25" customHeight="1" x14ac:dyDescent="0.25">
      <c r="A2842" s="345" t="str">
        <f t="shared" si="7548"/>
        <v>MS 702</v>
      </c>
      <c r="B2842" s="661">
        <f t="shared" si="7623"/>
        <v>49</v>
      </c>
      <c r="C2842" s="661" t="str">
        <f t="shared" si="7624"/>
        <v>MS 702-49</v>
      </c>
      <c r="D2842" s="346">
        <f t="shared" si="7686"/>
        <v>42230</v>
      </c>
      <c r="E2842" s="347">
        <v>7161575.5899</v>
      </c>
      <c r="F2842" s="348">
        <v>665782.65980000002</v>
      </c>
      <c r="G2842" s="348">
        <v>895.70299999999997</v>
      </c>
      <c r="H2842" s="448">
        <f t="shared" ref="H2842:H2844" si="7754">SQRT((E2842-E2841)^2+(F2842-F2841)^2)*100</f>
        <v>3.1800157229533452</v>
      </c>
      <c r="I2842" s="356">
        <f t="shared" ref="I2842:I2844" si="7755">SQRT((E2842-$E$2833)^2+(F2842-$F$2833)^2)*100</f>
        <v>3.1737044590467862</v>
      </c>
      <c r="J2842" s="356">
        <f t="shared" ref="J2842:J2844" si="7756">(G2842-G2841)*100</f>
        <v>-1.1000000000080945</v>
      </c>
      <c r="K2842" s="356">
        <f t="shared" ref="K2842:K2844" si="7757">(G2842-$G$2833)*100</f>
        <v>-9.4000000000050932</v>
      </c>
      <c r="L2842" s="356">
        <f t="shared" ref="L2842:L2844" si="7758">H2842/(D2842-D2841)</f>
        <v>0.45428796042190644</v>
      </c>
      <c r="M2842" s="356">
        <f t="shared" ref="M2842:M2844" si="7759">ABS(J2842/(D2842-D2841))</f>
        <v>0.15714285714401349</v>
      </c>
      <c r="N2842" s="361" t="str">
        <f t="shared" ref="N2842:N2844" si="7760">IF(L2842&lt;=0.25,"OK",IF(AND(0.25&lt;L2842,L2842&lt;=1),"ATENÇÃO",IF(AND(1&lt;L2842,L2842&lt;=4),"ALERTA",IF(AND(4&lt;L2842,L2842&lt;=14),"INTERVENÇÃO","PARALISAÇÃO"))))</f>
        <v>ATENÇÃO</v>
      </c>
      <c r="O2842" s="361" t="str">
        <f t="shared" ref="O2842:O2844" si="7761">IF(M2842&lt;=0.25,"OK",IF(AND(0.25&lt;M2842,M2842&lt;=1),"ATENÇÃO",IF(AND(1&lt;M2842,M2842&lt;=4),"ALERTA",IF(AND(4&lt;M2842,M2842&lt;=14),"INTERVENÇÃO","PARALISAÇÃO"))))</f>
        <v>OK</v>
      </c>
      <c r="P2842" s="361" t="str">
        <f t="shared" ref="P2842:P2844" si="7762">IF(L2842&lt;=1,"COND. MIN.",IF(AND(1&lt;L2842, L2842&lt;=2),"ATENÇÃO",IF(AND(2&lt;L2842,L2842&lt;=5),"ALERTA","INTERVENÇÃO")))</f>
        <v>COND. MIN.</v>
      </c>
      <c r="Q2842" s="361" t="str">
        <f t="shared" si="7694"/>
        <v>COND. MIN.</v>
      </c>
      <c r="R2842" s="625"/>
      <c r="S2842" s="625"/>
      <c r="T2842" s="625"/>
      <c r="U2842" s="625"/>
      <c r="V2842" s="356">
        <f t="shared" si="7695"/>
        <v>-1.6999999992549419</v>
      </c>
      <c r="W2842" s="356">
        <f t="shared" si="7696"/>
        <v>-2.6799999992363155</v>
      </c>
      <c r="X2842" s="361" t="str">
        <f t="shared" ref="X2842:X2844" si="7763">IF(V2842&gt;0,"NORTE","SUL")</f>
        <v>SUL</v>
      </c>
      <c r="Y2842" s="361" t="str">
        <f t="shared" ref="Y2842:Y2844" si="7764">IF(W2842&gt;0,"LESTE","OESTE")</f>
        <v>OESTE</v>
      </c>
      <c r="Z2842" s="361" t="str">
        <f t="shared" ref="Z2842:Z2844" si="7765">IF(AND(X2842="SUL", Y2842="LESTE"),"SUDESTE", IF(AND(X2842="SUL", Y2842="OESTE"), "SUDOESTE", IF(AND(X2842="NORTE", Y2842="LESTE"), "NORDESTE", "NOROESTE")))</f>
        <v>SUDOESTE</v>
      </c>
      <c r="AA2842" s="358">
        <f t="shared" si="7700"/>
        <v>0.84542586750788651</v>
      </c>
      <c r="AB2842" s="359">
        <f t="shared" ref="AB2842:AB2844" si="7766">DEGREES(ASIN(AA2842))</f>
        <v>57.717592802685431</v>
      </c>
      <c r="AC2842" s="360"/>
    </row>
    <row r="2843" spans="1:29" ht="17.25" customHeight="1" x14ac:dyDescent="0.25">
      <c r="A2843" s="345" t="str">
        <f t="shared" si="7548"/>
        <v>MS 702</v>
      </c>
      <c r="B2843" s="661">
        <f t="shared" si="7623"/>
        <v>50</v>
      </c>
      <c r="C2843" s="661" t="str">
        <f t="shared" si="7624"/>
        <v>MS 702-50</v>
      </c>
      <c r="D2843" s="346">
        <f t="shared" si="7686"/>
        <v>42244</v>
      </c>
      <c r="E2843" s="347">
        <v>7161575.5849000001</v>
      </c>
      <c r="F2843" s="348">
        <v>665782.64190000005</v>
      </c>
      <c r="G2843" s="348">
        <v>895.68399999999997</v>
      </c>
      <c r="H2843" s="448">
        <f t="shared" si="7754"/>
        <v>1.8585209120755564</v>
      </c>
      <c r="I2843" s="356">
        <f t="shared" si="7755"/>
        <v>4.9820577997689419</v>
      </c>
      <c r="J2843" s="356">
        <f t="shared" si="7756"/>
        <v>-1.9000000000005457</v>
      </c>
      <c r="K2843" s="356">
        <f t="shared" si="7757"/>
        <v>-11.300000000005639</v>
      </c>
      <c r="L2843" s="356">
        <f t="shared" si="7758"/>
        <v>0.13275149371968259</v>
      </c>
      <c r="M2843" s="356">
        <f t="shared" si="7759"/>
        <v>0.1357142857143247</v>
      </c>
      <c r="N2843" s="361" t="str">
        <f t="shared" si="7760"/>
        <v>OK</v>
      </c>
      <c r="O2843" s="361" t="str">
        <f t="shared" si="7761"/>
        <v>OK</v>
      </c>
      <c r="P2843" s="361" t="str">
        <f t="shared" si="7762"/>
        <v>COND. MIN.</v>
      </c>
      <c r="Q2843" s="361" t="str">
        <f t="shared" si="7694"/>
        <v>COND. MIN.</v>
      </c>
      <c r="R2843" s="625"/>
      <c r="S2843" s="625"/>
      <c r="T2843" s="625"/>
      <c r="U2843" s="625"/>
      <c r="V2843" s="356">
        <f t="shared" si="7695"/>
        <v>-2.199999988079071</v>
      </c>
      <c r="W2843" s="356">
        <f t="shared" si="7696"/>
        <v>-4.469999996945262</v>
      </c>
      <c r="X2843" s="361" t="str">
        <f t="shared" si="7763"/>
        <v>SUL</v>
      </c>
      <c r="Y2843" s="361" t="str">
        <f t="shared" si="7764"/>
        <v>OESTE</v>
      </c>
      <c r="Z2843" s="361" t="str">
        <f t="shared" si="7765"/>
        <v>SUDOESTE</v>
      </c>
      <c r="AA2843" s="358">
        <f t="shared" si="7700"/>
        <v>0.89759036144578297</v>
      </c>
      <c r="AB2843" s="359">
        <f t="shared" si="7766"/>
        <v>63.843116723127466</v>
      </c>
      <c r="AC2843" s="360"/>
    </row>
    <row r="2844" spans="1:29" ht="17.25" customHeight="1" x14ac:dyDescent="0.25">
      <c r="A2844" s="345" t="str">
        <f t="shared" si="7548"/>
        <v>MS 702</v>
      </c>
      <c r="B2844" s="661">
        <f t="shared" si="7623"/>
        <v>51</v>
      </c>
      <c r="C2844" s="661" t="str">
        <f t="shared" si="7624"/>
        <v>MS 702-51</v>
      </c>
      <c r="D2844" s="346">
        <f t="shared" si="7686"/>
        <v>42251</v>
      </c>
      <c r="E2844" s="347">
        <v>7161575.5828</v>
      </c>
      <c r="F2844" s="348">
        <v>665782.64690000005</v>
      </c>
      <c r="G2844" s="348">
        <v>895.678</v>
      </c>
      <c r="H2844" s="448">
        <f t="shared" si="7754"/>
        <v>0.54230988106400801</v>
      </c>
      <c r="I2844" s="356">
        <f t="shared" si="7755"/>
        <v>4.6442437479876277</v>
      </c>
      <c r="J2844" s="356">
        <f t="shared" si="7756"/>
        <v>-0.59999999999718057</v>
      </c>
      <c r="K2844" s="356">
        <f t="shared" si="7757"/>
        <v>-11.900000000002819</v>
      </c>
      <c r="L2844" s="356">
        <f t="shared" si="7758"/>
        <v>7.7472840152001149E-2</v>
      </c>
      <c r="M2844" s="356">
        <f t="shared" si="7759"/>
        <v>8.571428571388294E-2</v>
      </c>
      <c r="N2844" s="361" t="str">
        <f t="shared" si="7760"/>
        <v>OK</v>
      </c>
      <c r="O2844" s="361" t="str">
        <f t="shared" si="7761"/>
        <v>OK</v>
      </c>
      <c r="P2844" s="361" t="str">
        <f t="shared" si="7762"/>
        <v>COND. MIN.</v>
      </c>
      <c r="Q2844" s="361" t="str">
        <f t="shared" si="7694"/>
        <v>COND. MIN.</v>
      </c>
      <c r="R2844" s="625"/>
      <c r="S2844" s="625"/>
      <c r="T2844" s="625"/>
      <c r="U2844" s="625"/>
      <c r="V2844" s="356">
        <f t="shared" si="7695"/>
        <v>-2.4100000038743019</v>
      </c>
      <c r="W2844" s="356">
        <f t="shared" si="7696"/>
        <v>-3.9699999964796007</v>
      </c>
      <c r="X2844" s="361" t="str">
        <f t="shared" si="7763"/>
        <v>SUL</v>
      </c>
      <c r="Y2844" s="361" t="str">
        <f t="shared" si="7764"/>
        <v>OESTE</v>
      </c>
      <c r="Z2844" s="361" t="str">
        <f t="shared" si="7765"/>
        <v>SUDOESTE</v>
      </c>
      <c r="AA2844" s="358">
        <f t="shared" si="7700"/>
        <v>0.85560344827586221</v>
      </c>
      <c r="AB2844" s="359">
        <f t="shared" si="7766"/>
        <v>58.826465218851368</v>
      </c>
      <c r="AC2844" s="360"/>
    </row>
    <row r="2845" spans="1:29" ht="17.25" customHeight="1" x14ac:dyDescent="0.25">
      <c r="A2845" s="345" t="str">
        <f t="shared" si="7548"/>
        <v>MS 702</v>
      </c>
      <c r="B2845" s="661">
        <f t="shared" si="7623"/>
        <v>52</v>
      </c>
      <c r="C2845" s="661" t="str">
        <f t="shared" si="7624"/>
        <v>MS 702-52</v>
      </c>
      <c r="D2845" s="346">
        <f t="shared" si="7686"/>
        <v>42258</v>
      </c>
      <c r="E2845" s="347">
        <v>7161575.5837000003</v>
      </c>
      <c r="F2845" s="348">
        <v>665782.64670000004</v>
      </c>
      <c r="G2845" s="348">
        <v>895.67100000000005</v>
      </c>
      <c r="H2845" s="448">
        <f t="shared" ref="H2845" si="7767">SQRT((E2845-E2844)^2+(F2845-F2844)^2)*100</f>
        <v>9.2195477362760431E-2</v>
      </c>
      <c r="I2845" s="356">
        <f t="shared" ref="I2845" si="7768">SQRT((E2845-$E$2833)^2+(F2845-$F$2833)^2)*100</f>
        <v>4.6154631233049468</v>
      </c>
      <c r="J2845" s="356">
        <f t="shared" ref="J2845" si="7769">(G2845-G2844)*100</f>
        <v>-0.69999999999481588</v>
      </c>
      <c r="K2845" s="356">
        <f t="shared" ref="K2845" si="7770">(G2845-$G$2833)*100</f>
        <v>-12.599999999997635</v>
      </c>
      <c r="L2845" s="356">
        <f t="shared" ref="L2845" si="7771">H2845/(D2845-D2844)</f>
        <v>1.3170782480394347E-2</v>
      </c>
      <c r="M2845" s="356">
        <f t="shared" ref="M2845" si="7772">ABS(J2845/(D2845-D2844))</f>
        <v>9.9999999999259417E-2</v>
      </c>
      <c r="N2845" s="361" t="str">
        <f t="shared" ref="N2845" si="7773">IF(L2845&lt;=0.25,"OK",IF(AND(0.25&lt;L2845,L2845&lt;=1),"ATENÇÃO",IF(AND(1&lt;L2845,L2845&lt;=4),"ALERTA",IF(AND(4&lt;L2845,L2845&lt;=14),"INTERVENÇÃO","PARALISAÇÃO"))))</f>
        <v>OK</v>
      </c>
      <c r="O2845" s="361" t="str">
        <f t="shared" ref="O2845" si="7774">IF(M2845&lt;=0.25,"OK",IF(AND(0.25&lt;M2845,M2845&lt;=1),"ATENÇÃO",IF(AND(1&lt;M2845,M2845&lt;=4),"ALERTA",IF(AND(4&lt;M2845,M2845&lt;=14),"INTERVENÇÃO","PARALISAÇÃO"))))</f>
        <v>OK</v>
      </c>
      <c r="P2845" s="361" t="str">
        <f t="shared" ref="P2845" si="7775">IF(L2845&lt;=1,"COND. MIN.",IF(AND(1&lt;L2845, L2845&lt;=2),"ATENÇÃO",IF(AND(2&lt;L2845,L2845&lt;=5),"ALERTA","INTERVENÇÃO")))</f>
        <v>COND. MIN.</v>
      </c>
      <c r="Q2845" s="361" t="str">
        <f t="shared" si="7694"/>
        <v>COND. MIN.</v>
      </c>
      <c r="R2845" s="625"/>
      <c r="S2845" s="625"/>
      <c r="T2845" s="625"/>
      <c r="U2845" s="625"/>
      <c r="V2845" s="356">
        <f t="shared" si="7695"/>
        <v>-2.3199999704957008</v>
      </c>
      <c r="W2845" s="356">
        <f t="shared" si="7696"/>
        <v>-3.9899999974295497</v>
      </c>
      <c r="X2845" s="361" t="str">
        <f t="shared" ref="X2845" si="7776">IF(V2845&gt;0,"NORTE","SUL")</f>
        <v>SUL</v>
      </c>
      <c r="Y2845" s="361" t="str">
        <f t="shared" ref="Y2845" si="7777">IF(W2845&gt;0,"LESTE","OESTE")</f>
        <v>OESTE</v>
      </c>
      <c r="Z2845" s="361" t="str">
        <f t="shared" ref="Z2845" si="7778">IF(AND(X2845="SUL", Y2845="LESTE"),"SUDESTE", IF(AND(X2845="SUL", Y2845="OESTE"), "SUDOESTE", IF(AND(X2845="NORTE", Y2845="LESTE"), "NORDESTE", "NOROESTE")))</f>
        <v>SUDOESTE</v>
      </c>
      <c r="AA2845" s="358">
        <f t="shared" si="7700"/>
        <v>0.86363636363636365</v>
      </c>
      <c r="AB2845" s="359">
        <f t="shared" ref="AB2845" si="7779">DEGREES(ASIN(AA2845))</f>
        <v>59.727358681090493</v>
      </c>
      <c r="AC2845" s="360"/>
    </row>
    <row r="2846" spans="1:29" ht="17.25" customHeight="1" x14ac:dyDescent="0.25">
      <c r="A2846" s="345" t="str">
        <f t="shared" si="7548"/>
        <v>MS 702</v>
      </c>
      <c r="B2846" s="661">
        <f t="shared" si="7623"/>
        <v>53</v>
      </c>
      <c r="C2846" s="661" t="str">
        <f t="shared" si="7624"/>
        <v>MS 702-53</v>
      </c>
      <c r="D2846" s="346">
        <f t="shared" si="7686"/>
        <v>42265</v>
      </c>
      <c r="E2846" s="347">
        <v>7161575.5844999999</v>
      </c>
      <c r="F2846" s="348">
        <v>665782.64989999996</v>
      </c>
      <c r="G2846" s="348">
        <v>895.66399999999999</v>
      </c>
      <c r="H2846" s="448">
        <f t="shared" ref="H2846:H2847" si="7780">SQRT((E2846-E2845)^2+(F2846-F2845)^2)*100</f>
        <v>0.32984843183454049</v>
      </c>
      <c r="I2846" s="356">
        <f t="shared" ref="I2846:I2847" si="7781">SQRT((E2846-$E$2833)^2+(F2846-$F$2833)^2)*100</f>
        <v>4.2995930156100215</v>
      </c>
      <c r="J2846" s="356">
        <f t="shared" ref="J2846:J2847" si="7782">(G2846-G2845)*100</f>
        <v>-0.70000000000618456</v>
      </c>
      <c r="K2846" s="356">
        <f t="shared" ref="K2846:K2847" si="7783">(G2846-$G$2833)*100</f>
        <v>-13.30000000000382</v>
      </c>
      <c r="L2846" s="356">
        <f t="shared" ref="L2846:L2847" si="7784">H2846/(D2846-D2845)</f>
        <v>4.71212045477915E-2</v>
      </c>
      <c r="M2846" s="356">
        <f t="shared" ref="M2846:M2847" si="7785">ABS(J2846/(D2846-D2845))</f>
        <v>0.10000000000088351</v>
      </c>
      <c r="N2846" s="361" t="str">
        <f t="shared" ref="N2846:N2847" si="7786">IF(L2846&lt;=0.25,"OK",IF(AND(0.25&lt;L2846,L2846&lt;=1),"ATENÇÃO",IF(AND(1&lt;L2846,L2846&lt;=4),"ALERTA",IF(AND(4&lt;L2846,L2846&lt;=14),"INTERVENÇÃO","PARALISAÇÃO"))))</f>
        <v>OK</v>
      </c>
      <c r="O2846" s="361" t="str">
        <f t="shared" ref="O2846:O2847" si="7787">IF(M2846&lt;=0.25,"OK",IF(AND(0.25&lt;M2846,M2846&lt;=1),"ATENÇÃO",IF(AND(1&lt;M2846,M2846&lt;=4),"ALERTA",IF(AND(4&lt;M2846,M2846&lt;=14),"INTERVENÇÃO","PARALISAÇÃO"))))</f>
        <v>OK</v>
      </c>
      <c r="P2846" s="361" t="str">
        <f t="shared" ref="P2846:P2847" si="7788">IF(L2846&lt;=1,"COND. MIN.",IF(AND(1&lt;L2846, L2846&lt;=2),"ATENÇÃO",IF(AND(2&lt;L2846,L2846&lt;=5),"ALERTA","INTERVENÇÃO")))</f>
        <v>COND. MIN.</v>
      </c>
      <c r="Q2846" s="361" t="str">
        <f t="shared" si="7694"/>
        <v>COND. MIN.</v>
      </c>
      <c r="R2846" s="625"/>
      <c r="S2846" s="625"/>
      <c r="T2846" s="625"/>
      <c r="U2846" s="625"/>
      <c r="V2846" s="356">
        <f t="shared" si="7695"/>
        <v>-2.2400000132620335</v>
      </c>
      <c r="W2846" s="356">
        <f t="shared" si="7696"/>
        <v>-3.6700000055134296</v>
      </c>
      <c r="X2846" s="361" t="str">
        <f t="shared" ref="X2846:X2847" si="7789">IF(V2846&gt;0,"NORTE","SUL")</f>
        <v>SUL</v>
      </c>
      <c r="Y2846" s="361" t="str">
        <f t="shared" ref="Y2846:Y2847" si="7790">IF(W2846&gt;0,"LESTE","OESTE")</f>
        <v>OESTE</v>
      </c>
      <c r="Z2846" s="361" t="str">
        <f t="shared" ref="Z2846:Z2847" si="7791">IF(AND(X2846="SUL", Y2846="LESTE"),"SUDESTE", IF(AND(X2846="SUL", Y2846="OESTE"), "SUDOESTE", IF(AND(X2846="NORTE", Y2846="LESTE"), "NORDESTE", "NOROESTE")))</f>
        <v>SUDOESTE</v>
      </c>
      <c r="AA2846" s="358">
        <f t="shared" si="7700"/>
        <v>0.85348837209302331</v>
      </c>
      <c r="AB2846" s="359">
        <f t="shared" ref="AB2846:AB2847" si="7792">DEGREES(ASIN(AA2846))</f>
        <v>58.593135734340677</v>
      </c>
      <c r="AC2846" s="360"/>
    </row>
    <row r="2847" spans="1:29" ht="17.25" customHeight="1" x14ac:dyDescent="0.25">
      <c r="A2847" s="345" t="str">
        <f t="shared" si="7548"/>
        <v>MS 702</v>
      </c>
      <c r="B2847" s="661">
        <f t="shared" si="7623"/>
        <v>54</v>
      </c>
      <c r="C2847" s="661" t="str">
        <f t="shared" si="7624"/>
        <v>MS 702-54</v>
      </c>
      <c r="D2847" s="346">
        <f t="shared" si="7686"/>
        <v>42272</v>
      </c>
      <c r="E2847" s="347">
        <v>7161575.5822000001</v>
      </c>
      <c r="F2847" s="348">
        <v>665782.64</v>
      </c>
      <c r="G2847" s="348">
        <v>895.65599999999995</v>
      </c>
      <c r="H2847" s="448">
        <f t="shared" si="7780"/>
        <v>1.0163660664425593</v>
      </c>
      <c r="I2847" s="356">
        <f t="shared" si="7781"/>
        <v>5.2741349979970096</v>
      </c>
      <c r="J2847" s="356">
        <f t="shared" si="7782"/>
        <v>-0.80000000000381988</v>
      </c>
      <c r="K2847" s="356">
        <f t="shared" si="7783"/>
        <v>-14.10000000000764</v>
      </c>
      <c r="L2847" s="356">
        <f t="shared" si="7784"/>
        <v>0.14519515234893704</v>
      </c>
      <c r="M2847" s="356">
        <f t="shared" si="7785"/>
        <v>0.11428571428625998</v>
      </c>
      <c r="N2847" s="361" t="str">
        <f t="shared" si="7786"/>
        <v>OK</v>
      </c>
      <c r="O2847" s="361" t="str">
        <f t="shared" si="7787"/>
        <v>OK</v>
      </c>
      <c r="P2847" s="361" t="str">
        <f t="shared" si="7788"/>
        <v>COND. MIN.</v>
      </c>
      <c r="Q2847" s="361" t="str">
        <f t="shared" si="7694"/>
        <v>COND. MIN.</v>
      </c>
      <c r="R2847" s="625"/>
      <c r="S2847" s="625"/>
      <c r="T2847" s="625"/>
      <c r="U2847" s="625"/>
      <c r="V2847" s="356">
        <f t="shared" si="7695"/>
        <v>-2.4699999950826168</v>
      </c>
      <c r="W2847" s="356">
        <f t="shared" si="7696"/>
        <v>-4.6600000001490116</v>
      </c>
      <c r="X2847" s="361" t="str">
        <f t="shared" si="7789"/>
        <v>SUL</v>
      </c>
      <c r="Y2847" s="361" t="str">
        <f t="shared" si="7790"/>
        <v>OESTE</v>
      </c>
      <c r="Z2847" s="361" t="str">
        <f t="shared" si="7791"/>
        <v>SUDOESTE</v>
      </c>
      <c r="AA2847" s="358">
        <f t="shared" si="7700"/>
        <v>0.88425047438330184</v>
      </c>
      <c r="AB2847" s="359">
        <f t="shared" si="7792"/>
        <v>62.159425090552283</v>
      </c>
      <c r="AC2847" s="360"/>
    </row>
    <row r="2848" spans="1:29" ht="17.25" customHeight="1" x14ac:dyDescent="0.25">
      <c r="A2848" s="345" t="str">
        <f t="shared" si="7548"/>
        <v>MS 702</v>
      </c>
      <c r="B2848" s="661">
        <f t="shared" si="7623"/>
        <v>55</v>
      </c>
      <c r="C2848" s="661" t="str">
        <f t="shared" si="7624"/>
        <v>MS 702-55</v>
      </c>
      <c r="D2848" s="346">
        <f t="shared" si="7686"/>
        <v>42279</v>
      </c>
      <c r="E2848" s="347">
        <v>7161575.5892000003</v>
      </c>
      <c r="F2848" s="348">
        <v>665782.63899999997</v>
      </c>
      <c r="G2848" s="348">
        <v>895.64200000000005</v>
      </c>
      <c r="H2848" s="448">
        <f t="shared" ref="H2848:H2850" si="7793">SQRT((E2848-E2847)^2+(F2848-F2847)^2)*100</f>
        <v>0.70710680324778852</v>
      </c>
      <c r="I2848" s="356">
        <f t="shared" ref="I2848:I2850" si="7794">SQRT((E2848-$E$2833)^2+(F2848-$F$2833)^2)*100</f>
        <v>5.0784347935895537</v>
      </c>
      <c r="J2848" s="356">
        <f t="shared" ref="J2848:J2850" si="7795">(G2848-G2847)*100</f>
        <v>-1.3999999999896318</v>
      </c>
      <c r="K2848" s="356">
        <f t="shared" ref="K2848:K2850" si="7796">(G2848-$G$2833)*100</f>
        <v>-15.499999999997272</v>
      </c>
      <c r="L2848" s="356">
        <f t="shared" ref="L2848:L2850" si="7797">H2848/(D2848-D2847)</f>
        <v>0.10101525760682693</v>
      </c>
      <c r="M2848" s="356">
        <f t="shared" ref="M2848:M2850" si="7798">ABS(J2848/(D2848-D2847))</f>
        <v>0.19999999999851883</v>
      </c>
      <c r="N2848" s="361" t="str">
        <f t="shared" ref="N2848:N2850" si="7799">IF(L2848&lt;=0.25,"OK",IF(AND(0.25&lt;L2848,L2848&lt;=1),"ATENÇÃO",IF(AND(1&lt;L2848,L2848&lt;=4),"ALERTA",IF(AND(4&lt;L2848,L2848&lt;=14),"INTERVENÇÃO","PARALISAÇÃO"))))</f>
        <v>OK</v>
      </c>
      <c r="O2848" s="361" t="str">
        <f t="shared" ref="O2848:O2850" si="7800">IF(M2848&lt;=0.25,"OK",IF(AND(0.25&lt;M2848,M2848&lt;=1),"ATENÇÃO",IF(AND(1&lt;M2848,M2848&lt;=4),"ALERTA",IF(AND(4&lt;M2848,M2848&lt;=14),"INTERVENÇÃO","PARALISAÇÃO"))))</f>
        <v>OK</v>
      </c>
      <c r="P2848" s="361" t="str">
        <f t="shared" ref="P2848:P2850" si="7801">IF(L2848&lt;=1,"COND. MIN.",IF(AND(1&lt;L2848, L2848&lt;=2),"ATENÇÃO",IF(AND(2&lt;L2848,L2848&lt;=5),"ALERTA","INTERVENÇÃO")))</f>
        <v>COND. MIN.</v>
      </c>
      <c r="Q2848" s="361" t="str">
        <f t="shared" si="7694"/>
        <v>COND. MIN.</v>
      </c>
      <c r="R2848" s="625"/>
      <c r="S2848" s="625"/>
      <c r="T2848" s="625"/>
      <c r="U2848" s="625"/>
      <c r="V2848" s="356">
        <f t="shared" si="7695"/>
        <v>-1.7699999734759331</v>
      </c>
      <c r="W2848" s="356">
        <f t="shared" si="7696"/>
        <v>-4.7600000048987567</v>
      </c>
      <c r="X2848" s="361" t="str">
        <f t="shared" ref="X2848:X2850" si="7802">IF(V2848&gt;0,"NORTE","SUL")</f>
        <v>SUL</v>
      </c>
      <c r="Y2848" s="361" t="str">
        <f t="shared" ref="Y2848:Y2850" si="7803">IF(W2848&gt;0,"LESTE","OESTE")</f>
        <v>OESTE</v>
      </c>
      <c r="Z2848" s="361" t="str">
        <f t="shared" ref="Z2848:Z2850" si="7804">IF(AND(X2848="SUL", Y2848="LESTE"),"SUDESTE", IF(AND(X2848="SUL", Y2848="OESTE"), "SUDOESTE", IF(AND(X2848="NORTE", Y2848="LESTE"), "NORDESTE", "NOROESTE")))</f>
        <v>SUDOESTE</v>
      </c>
      <c r="AA2848" s="358">
        <f t="shared" si="7700"/>
        <v>0.93700787401574792</v>
      </c>
      <c r="AB2848" s="359">
        <f t="shared" ref="AB2848:AB2850" si="7805">DEGREES(ASIN(AA2848))</f>
        <v>69.554990391789545</v>
      </c>
      <c r="AC2848" s="360"/>
    </row>
    <row r="2849" spans="1:29" ht="17.25" customHeight="1" x14ac:dyDescent="0.25">
      <c r="A2849" s="345" t="str">
        <f t="shared" si="7548"/>
        <v>MS 702</v>
      </c>
      <c r="B2849" s="661">
        <f t="shared" si="7623"/>
        <v>56</v>
      </c>
      <c r="C2849" s="661" t="str">
        <f t="shared" si="7624"/>
        <v>MS 702-56</v>
      </c>
      <c r="D2849" s="346">
        <f t="shared" si="7686"/>
        <v>42286</v>
      </c>
      <c r="E2849" s="347">
        <v>7161575.5811999999</v>
      </c>
      <c r="F2849" s="348">
        <v>665782.63309999998</v>
      </c>
      <c r="G2849" s="348">
        <v>895.63400000000001</v>
      </c>
      <c r="H2849" s="448">
        <f t="shared" si="7793"/>
        <v>0.99403222257728885</v>
      </c>
      <c r="I2849" s="356">
        <f t="shared" si="7794"/>
        <v>5.9352674834275945</v>
      </c>
      <c r="J2849" s="356">
        <f t="shared" si="7795"/>
        <v>-0.80000000000381988</v>
      </c>
      <c r="K2849" s="356">
        <f t="shared" si="7796"/>
        <v>-16.300000000001091</v>
      </c>
      <c r="L2849" s="356">
        <f t="shared" si="7797"/>
        <v>0.14200460322532699</v>
      </c>
      <c r="M2849" s="356">
        <f t="shared" si="7798"/>
        <v>0.11428571428625998</v>
      </c>
      <c r="N2849" s="361" t="str">
        <f t="shared" si="7799"/>
        <v>OK</v>
      </c>
      <c r="O2849" s="361" t="str">
        <f t="shared" si="7800"/>
        <v>OK</v>
      </c>
      <c r="P2849" s="361" t="str">
        <f t="shared" si="7801"/>
        <v>COND. MIN.</v>
      </c>
      <c r="Q2849" s="361" t="str">
        <f t="shared" si="7694"/>
        <v>COND. MIN.</v>
      </c>
      <c r="R2849" s="625"/>
      <c r="S2849" s="625"/>
      <c r="T2849" s="625"/>
      <c r="U2849" s="625"/>
      <c r="V2849" s="356">
        <f t="shared" si="7695"/>
        <v>-2.5700000114738941</v>
      </c>
      <c r="W2849" s="356">
        <f t="shared" si="7696"/>
        <v>-5.3500000038184226</v>
      </c>
      <c r="X2849" s="361" t="str">
        <f t="shared" si="7802"/>
        <v>SUL</v>
      </c>
      <c r="Y2849" s="361" t="str">
        <f t="shared" si="7803"/>
        <v>OESTE</v>
      </c>
      <c r="Z2849" s="361" t="str">
        <f t="shared" si="7804"/>
        <v>SUDOESTE</v>
      </c>
      <c r="AA2849" s="358">
        <f t="shared" si="7700"/>
        <v>0.90067340067340051</v>
      </c>
      <c r="AB2849" s="359">
        <f t="shared" si="7805"/>
        <v>64.246724407945393</v>
      </c>
      <c r="AC2849" s="360"/>
    </row>
    <row r="2850" spans="1:29" ht="17.25" customHeight="1" x14ac:dyDescent="0.25">
      <c r="A2850" s="345" t="str">
        <f t="shared" si="7548"/>
        <v>MS 702</v>
      </c>
      <c r="B2850" s="661">
        <f t="shared" si="7623"/>
        <v>57</v>
      </c>
      <c r="C2850" s="661" t="str">
        <f t="shared" si="7624"/>
        <v>MS 702-57</v>
      </c>
      <c r="D2850" s="346">
        <f t="shared" si="7686"/>
        <v>42300</v>
      </c>
      <c r="E2850" s="347">
        <v>7161575.5615999997</v>
      </c>
      <c r="F2850" s="348">
        <v>665782.62950000004</v>
      </c>
      <c r="G2850" s="348">
        <v>895.61900000000003</v>
      </c>
      <c r="H2850" s="448">
        <f t="shared" si="7793"/>
        <v>1.9927870148791902</v>
      </c>
      <c r="I2850" s="356">
        <f t="shared" si="7794"/>
        <v>7.288689888282109</v>
      </c>
      <c r="J2850" s="356">
        <f t="shared" si="7795"/>
        <v>-1.4999999999986358</v>
      </c>
      <c r="K2850" s="356">
        <f t="shared" si="7796"/>
        <v>-17.799999999999727</v>
      </c>
      <c r="L2850" s="356">
        <f t="shared" si="7797"/>
        <v>0.14234192963422787</v>
      </c>
      <c r="M2850" s="356">
        <f t="shared" si="7798"/>
        <v>0.1071428571427597</v>
      </c>
      <c r="N2850" s="361" t="str">
        <f t="shared" si="7799"/>
        <v>OK</v>
      </c>
      <c r="O2850" s="361" t="str">
        <f t="shared" si="7800"/>
        <v>OK</v>
      </c>
      <c r="P2850" s="361" t="str">
        <f t="shared" si="7801"/>
        <v>COND. MIN.</v>
      </c>
      <c r="Q2850" s="361" t="str">
        <f t="shared" si="7694"/>
        <v>COND. MIN.</v>
      </c>
      <c r="R2850" s="625"/>
      <c r="S2850" s="625"/>
      <c r="T2850" s="625"/>
      <c r="U2850" s="625"/>
      <c r="V2850" s="356">
        <f t="shared" si="7695"/>
        <v>-4.5300000347197056</v>
      </c>
      <c r="W2850" s="356">
        <f t="shared" si="7696"/>
        <v>-5.7099999976344407</v>
      </c>
      <c r="X2850" s="361" t="str">
        <f t="shared" si="7802"/>
        <v>SUL</v>
      </c>
      <c r="Y2850" s="361" t="str">
        <f t="shared" si="7803"/>
        <v>OESTE</v>
      </c>
      <c r="Z2850" s="361" t="str">
        <f t="shared" si="7804"/>
        <v>SUDOESTE</v>
      </c>
      <c r="AA2850" s="358">
        <f t="shared" si="7700"/>
        <v>0.78326474622770914</v>
      </c>
      <c r="AB2850" s="359">
        <f t="shared" si="7805"/>
        <v>51.560472123317062</v>
      </c>
      <c r="AC2850" s="360"/>
    </row>
    <row r="2851" spans="1:29" ht="17.25" customHeight="1" x14ac:dyDescent="0.25">
      <c r="A2851" s="345" t="str">
        <f t="shared" si="7548"/>
        <v>MS 702</v>
      </c>
      <c r="B2851" s="661">
        <f t="shared" si="7623"/>
        <v>58</v>
      </c>
      <c r="C2851" s="661" t="str">
        <f t="shared" si="7624"/>
        <v>MS 702-58</v>
      </c>
      <c r="D2851" s="346">
        <f t="shared" si="7686"/>
        <v>42314</v>
      </c>
      <c r="E2851" s="347">
        <v>7161575.5915000001</v>
      </c>
      <c r="F2851" s="348">
        <v>665782.61620000005</v>
      </c>
      <c r="G2851" s="348">
        <v>895.58900000000006</v>
      </c>
      <c r="H2851" s="448">
        <f t="shared" ref="H2851" si="7806">SQRT((E2851-E2850)^2+(F2851-F2850)^2)*100</f>
        <v>3.2724608867403928</v>
      </c>
      <c r="I2851" s="356">
        <f t="shared" ref="I2851" si="7807">SQRT((E2851-$E$2833)^2+(F2851-$F$2833)^2)*100</f>
        <v>7.2064693108988829</v>
      </c>
      <c r="J2851" s="356">
        <f t="shared" ref="J2851" si="7808">(G2851-G2850)*100</f>
        <v>-2.9999999999972715</v>
      </c>
      <c r="K2851" s="356">
        <f t="shared" ref="K2851" si="7809">(G2851-$G$2833)*100</f>
        <v>-20.799999999996999</v>
      </c>
      <c r="L2851" s="356">
        <f t="shared" ref="L2851" si="7810">H2851/(D2851-D2850)</f>
        <v>0.23374720619574235</v>
      </c>
      <c r="M2851" s="356">
        <f t="shared" ref="M2851" si="7811">ABS(J2851/(D2851-D2850))</f>
        <v>0.2142857142855194</v>
      </c>
      <c r="N2851" s="361" t="str">
        <f t="shared" ref="N2851" si="7812">IF(L2851&lt;=0.25,"OK",IF(AND(0.25&lt;L2851,L2851&lt;=1),"ATENÇÃO",IF(AND(1&lt;L2851,L2851&lt;=4),"ALERTA",IF(AND(4&lt;L2851,L2851&lt;=14),"INTERVENÇÃO","PARALISAÇÃO"))))</f>
        <v>OK</v>
      </c>
      <c r="O2851" s="361" t="str">
        <f t="shared" ref="O2851" si="7813">IF(M2851&lt;=0.25,"OK",IF(AND(0.25&lt;M2851,M2851&lt;=1),"ATENÇÃO",IF(AND(1&lt;M2851,M2851&lt;=4),"ALERTA",IF(AND(4&lt;M2851,M2851&lt;=14),"INTERVENÇÃO","PARALISAÇÃO"))))</f>
        <v>OK</v>
      </c>
      <c r="P2851" s="361" t="str">
        <f t="shared" ref="P2851" si="7814">IF(L2851&lt;=1,"COND. MIN.",IF(AND(1&lt;L2851, L2851&lt;=2),"ATENÇÃO",IF(AND(2&lt;L2851,L2851&lt;=5),"ALERTA","INTERVENÇÃO")))</f>
        <v>COND. MIN.</v>
      </c>
      <c r="Q2851" s="361" t="str">
        <f t="shared" si="7694"/>
        <v>COND. MIN.</v>
      </c>
      <c r="R2851" s="625"/>
      <c r="S2851" s="625"/>
      <c r="T2851" s="625"/>
      <c r="U2851" s="625"/>
      <c r="V2851" s="356">
        <f t="shared" si="7695"/>
        <v>-1.5399999916553497</v>
      </c>
      <c r="W2851" s="356">
        <f t="shared" si="7696"/>
        <v>-7.0399999967776239</v>
      </c>
      <c r="X2851" s="361" t="str">
        <f t="shared" ref="X2851" si="7815">IF(V2851&gt;0,"NORTE","SUL")</f>
        <v>SUL</v>
      </c>
      <c r="Y2851" s="361" t="str">
        <f t="shared" ref="Y2851" si="7816">IF(W2851&gt;0,"LESTE","OESTE")</f>
        <v>OESTE</v>
      </c>
      <c r="Z2851" s="361" t="str">
        <f t="shared" ref="Z2851" si="7817">IF(AND(X2851="SUL", Y2851="LESTE"),"SUDESTE", IF(AND(X2851="SUL", Y2851="OESTE"), "SUDOESTE", IF(AND(X2851="NORTE", Y2851="LESTE"), "NORDESTE", "NOROESTE")))</f>
        <v>SUDOESTE</v>
      </c>
      <c r="AA2851" s="358">
        <f t="shared" si="7700"/>
        <v>0.97642163661581138</v>
      </c>
      <c r="AB2851" s="359">
        <f t="shared" ref="AB2851" si="7818">DEGREES(ASIN(AA2851))</f>
        <v>77.533300225445231</v>
      </c>
      <c r="AC2851" s="360"/>
    </row>
    <row r="2852" spans="1:29" ht="17.25" customHeight="1" x14ac:dyDescent="0.25">
      <c r="A2852" s="345" t="str">
        <f t="shared" si="7548"/>
        <v>MS 702</v>
      </c>
      <c r="B2852" s="661"/>
      <c r="C2852" s="661"/>
      <c r="D2852" s="346">
        <f t="shared" si="7686"/>
        <v>42321</v>
      </c>
      <c r="E2852" s="347">
        <v>7161575.5765000004</v>
      </c>
      <c r="F2852" s="348">
        <v>665782.62029999995</v>
      </c>
      <c r="G2852" s="348">
        <v>895.58900000000006</v>
      </c>
      <c r="H2852" s="448">
        <f t="shared" ref="H2852:H2854" si="7819">SQRT((E2852-E2851)^2+(F2852-F2851)^2)*100</f>
        <v>1.5550240806883555</v>
      </c>
      <c r="I2852" s="356">
        <f t="shared" ref="I2852:I2854" si="7820">SQRT((E2852-$E$2833)^2+(F2852-$F$2833)^2)*100</f>
        <v>7.2937301725783694</v>
      </c>
      <c r="J2852" s="356">
        <f t="shared" ref="J2852:J2854" si="7821">(G2852-G2851)*100</f>
        <v>0</v>
      </c>
      <c r="K2852" s="356">
        <f t="shared" ref="K2852:K2854" si="7822">(G2852-$G$2833)*100</f>
        <v>-20.799999999996999</v>
      </c>
      <c r="L2852" s="356">
        <f t="shared" ref="L2852:L2854" si="7823">H2852/(D2852-D2851)</f>
        <v>0.22214629724119364</v>
      </c>
      <c r="M2852" s="356">
        <f t="shared" ref="M2852:M2854" si="7824">ABS(J2852/(D2852-D2851))</f>
        <v>0</v>
      </c>
      <c r="N2852" s="361" t="str">
        <f t="shared" ref="N2852:N2854" si="7825">IF(L2852&lt;=0.25,"OK",IF(AND(0.25&lt;L2852,L2852&lt;=1),"ATENÇÃO",IF(AND(1&lt;L2852,L2852&lt;=4),"ALERTA",IF(AND(4&lt;L2852,L2852&lt;=14),"INTERVENÇÃO","PARALISAÇÃO"))))</f>
        <v>OK</v>
      </c>
      <c r="O2852" s="361" t="str">
        <f t="shared" ref="O2852:O2854" si="7826">IF(M2852&lt;=0.25,"OK",IF(AND(0.25&lt;M2852,M2852&lt;=1),"ATENÇÃO",IF(AND(1&lt;M2852,M2852&lt;=4),"ALERTA",IF(AND(4&lt;M2852,M2852&lt;=14),"INTERVENÇÃO","PARALISAÇÃO"))))</f>
        <v>OK</v>
      </c>
      <c r="P2852" s="361" t="str">
        <f t="shared" ref="P2852:P2854" si="7827">IF(L2852&lt;=1,"COND. MIN.",IF(AND(1&lt;L2852, L2852&lt;=2),"ATENÇÃO",IF(AND(2&lt;L2852,L2852&lt;=5),"ALERTA","INTERVENÇÃO")))</f>
        <v>COND. MIN.</v>
      </c>
      <c r="Q2852" s="361" t="str">
        <f t="shared" si="7694"/>
        <v>COND. MIN.</v>
      </c>
      <c r="R2852" s="625"/>
      <c r="S2852" s="625"/>
      <c r="T2852" s="625"/>
      <c r="U2852" s="625"/>
      <c r="V2852" s="356">
        <f t="shared" si="7695"/>
        <v>-3.039999958127737</v>
      </c>
      <c r="W2852" s="356">
        <f t="shared" si="7696"/>
        <v>-6.6300000064074993</v>
      </c>
      <c r="X2852" s="361" t="str">
        <f t="shared" ref="X2852:X2854" si="7828">IF(V2852&gt;0,"NORTE","SUL")</f>
        <v>SUL</v>
      </c>
      <c r="Y2852" s="361" t="str">
        <f t="shared" ref="Y2852:Y2854" si="7829">IF(W2852&gt;0,"LESTE","OESTE")</f>
        <v>OESTE</v>
      </c>
      <c r="Z2852" s="361" t="str">
        <f t="shared" ref="Z2852:Z2854" si="7830">IF(AND(X2852="SUL", Y2852="LESTE"),"SUDESTE", IF(AND(X2852="SUL", Y2852="OESTE"), "SUDOESTE", IF(AND(X2852="NORTE", Y2852="LESTE"), "NORDESTE", "NOROESTE")))</f>
        <v>SUDOESTE</v>
      </c>
      <c r="AA2852" s="358">
        <f t="shared" si="7700"/>
        <v>0.90946502057613166</v>
      </c>
      <c r="AB2852" s="359">
        <f t="shared" ref="AB2852:AB2854" si="7831">DEGREES(ASIN(AA2852))</f>
        <v>65.43152571858586</v>
      </c>
      <c r="AC2852" s="360"/>
    </row>
    <row r="2853" spans="1:29" ht="17.25" customHeight="1" x14ac:dyDescent="0.25">
      <c r="A2853" s="345" t="str">
        <f t="shared" si="7548"/>
        <v>MS 702</v>
      </c>
      <c r="B2853" s="661"/>
      <c r="C2853" s="661"/>
      <c r="D2853" s="346">
        <f t="shared" si="7686"/>
        <v>42328</v>
      </c>
      <c r="E2853" s="347">
        <v>7161575.5758999996</v>
      </c>
      <c r="F2853" s="348">
        <v>665782.61439999996</v>
      </c>
      <c r="G2853" s="348">
        <v>895.58500000000004</v>
      </c>
      <c r="H2853" s="448">
        <f t="shared" si="7819"/>
        <v>0.59304300758552198</v>
      </c>
      <c r="I2853" s="356">
        <f t="shared" si="7820"/>
        <v>7.8573787194094056</v>
      </c>
      <c r="J2853" s="356">
        <f t="shared" si="7821"/>
        <v>-0.40000000000190994</v>
      </c>
      <c r="K2853" s="356">
        <f t="shared" si="7822"/>
        <v>-21.199999999998909</v>
      </c>
      <c r="L2853" s="356">
        <f t="shared" si="7823"/>
        <v>8.4720429655074564E-2</v>
      </c>
      <c r="M2853" s="356">
        <f t="shared" si="7824"/>
        <v>5.7142857143129992E-2</v>
      </c>
      <c r="N2853" s="361" t="str">
        <f t="shared" si="7825"/>
        <v>OK</v>
      </c>
      <c r="O2853" s="361" t="str">
        <f t="shared" si="7826"/>
        <v>OK</v>
      </c>
      <c r="P2853" s="361" t="str">
        <f t="shared" si="7827"/>
        <v>COND. MIN.</v>
      </c>
      <c r="Q2853" s="361" t="str">
        <f t="shared" si="7694"/>
        <v>COND. MIN.</v>
      </c>
      <c r="R2853" s="625"/>
      <c r="S2853" s="625"/>
      <c r="T2853" s="625"/>
      <c r="U2853" s="625"/>
      <c r="V2853" s="356">
        <f t="shared" si="7695"/>
        <v>-3.1000000424683094</v>
      </c>
      <c r="W2853" s="356">
        <f t="shared" si="7696"/>
        <v>-7.2200000053271651</v>
      </c>
      <c r="X2853" s="361" t="str">
        <f t="shared" si="7828"/>
        <v>SUL</v>
      </c>
      <c r="Y2853" s="361" t="str">
        <f t="shared" si="7829"/>
        <v>OESTE</v>
      </c>
      <c r="Z2853" s="361" t="str">
        <f t="shared" si="7830"/>
        <v>SUDOESTE</v>
      </c>
      <c r="AA2853" s="358">
        <f t="shared" si="7700"/>
        <v>0.91857506361323149</v>
      </c>
      <c r="AB2853" s="359">
        <f t="shared" si="7831"/>
        <v>66.718647002547243</v>
      </c>
      <c r="AC2853" s="360"/>
    </row>
    <row r="2854" spans="1:29" ht="17.25" customHeight="1" x14ac:dyDescent="0.25">
      <c r="A2854" s="345" t="str">
        <f t="shared" si="7548"/>
        <v>MS 702</v>
      </c>
      <c r="B2854" s="661"/>
      <c r="C2854" s="661"/>
      <c r="D2854" s="346">
        <f t="shared" si="7686"/>
        <v>42335</v>
      </c>
      <c r="E2854" s="347">
        <v>7161575.5648999996</v>
      </c>
      <c r="F2854" s="348">
        <v>665782.62950000004</v>
      </c>
      <c r="G2854" s="348">
        <v>895.56799999999998</v>
      </c>
      <c r="H2854" s="448">
        <f t="shared" si="7819"/>
        <v>1.8681809361298509</v>
      </c>
      <c r="I2854" s="356">
        <f t="shared" si="7820"/>
        <v>7.0883072929756095</v>
      </c>
      <c r="J2854" s="356">
        <f t="shared" si="7821"/>
        <v>-1.7000000000052751</v>
      </c>
      <c r="K2854" s="356">
        <f t="shared" si="7822"/>
        <v>-22.900000000004184</v>
      </c>
      <c r="L2854" s="356">
        <f t="shared" si="7823"/>
        <v>0.266882990875693</v>
      </c>
      <c r="M2854" s="356">
        <f t="shared" si="7824"/>
        <v>0.24285714285789645</v>
      </c>
      <c r="N2854" s="361" t="str">
        <f t="shared" si="7825"/>
        <v>ATENÇÃO</v>
      </c>
      <c r="O2854" s="361" t="str">
        <f t="shared" si="7826"/>
        <v>OK</v>
      </c>
      <c r="P2854" s="361" t="str">
        <f t="shared" si="7827"/>
        <v>COND. MIN.</v>
      </c>
      <c r="Q2854" s="361" t="str">
        <f t="shared" si="7694"/>
        <v>COND. MIN.</v>
      </c>
      <c r="R2854" s="625"/>
      <c r="S2854" s="625"/>
      <c r="T2854" s="625"/>
      <c r="U2854" s="625"/>
      <c r="V2854" s="356">
        <f t="shared" si="7695"/>
        <v>-4.2000000365078449</v>
      </c>
      <c r="W2854" s="356">
        <f t="shared" si="7696"/>
        <v>-5.7099999976344407</v>
      </c>
      <c r="X2854" s="361" t="str">
        <f t="shared" si="7828"/>
        <v>SUL</v>
      </c>
      <c r="Y2854" s="361" t="str">
        <f t="shared" si="7829"/>
        <v>OESTE</v>
      </c>
      <c r="Z2854" s="361" t="str">
        <f t="shared" si="7830"/>
        <v>SUDOESTE</v>
      </c>
      <c r="AA2854" s="358">
        <f t="shared" si="7700"/>
        <v>0.80535966149506344</v>
      </c>
      <c r="AB2854" s="359">
        <f t="shared" si="7831"/>
        <v>53.645004091683369</v>
      </c>
      <c r="AC2854" s="360"/>
    </row>
    <row r="2855" spans="1:29" ht="18.75" customHeight="1" x14ac:dyDescent="0.25">
      <c r="A2855" s="345" t="str">
        <f t="shared" si="7548"/>
        <v>MS 702</v>
      </c>
      <c r="B2855" s="661"/>
      <c r="C2855" s="661"/>
      <c r="D2855" s="346">
        <f t="shared" si="7686"/>
        <v>42342</v>
      </c>
      <c r="E2855" s="347">
        <v>7161575.5691</v>
      </c>
      <c r="F2855" s="348">
        <v>665782.62609999999</v>
      </c>
      <c r="G2855" s="348">
        <v>895.56899999999996</v>
      </c>
      <c r="H2855" s="448">
        <f t="shared" ref="H2855" si="7832">SQRT((E2855-E2854)^2+(F2855-F2854)^2)*100</f>
        <v>0.54037027083395117</v>
      </c>
      <c r="I2855" s="356">
        <f t="shared" ref="I2855" si="7833">SQRT((E2855-$E$2833)^2+(F2855-$F$2833)^2)*100</f>
        <v>7.1337858156167071</v>
      </c>
      <c r="J2855" s="356">
        <f t="shared" ref="J2855" si="7834">(G2855-G2854)*100</f>
        <v>9.9999999997635314E-2</v>
      </c>
      <c r="K2855" s="356">
        <f t="shared" ref="K2855" si="7835">(G2855-$G$2833)*100</f>
        <v>-22.800000000006548</v>
      </c>
      <c r="L2855" s="356">
        <f t="shared" ref="L2855" si="7836">H2855/(D2855-D2854)</f>
        <v>7.7195752976278745E-2</v>
      </c>
      <c r="M2855" s="356">
        <f t="shared" ref="M2855" si="7837">ABS(J2855/(D2855-D2854))</f>
        <v>1.4285714285376474E-2</v>
      </c>
      <c r="N2855" s="361" t="str">
        <f t="shared" ref="N2855" si="7838">IF(L2855&lt;=0.25,"OK",IF(AND(0.25&lt;L2855,L2855&lt;=1),"ATENÇÃO",IF(AND(1&lt;L2855,L2855&lt;=4),"ALERTA",IF(AND(4&lt;L2855,L2855&lt;=14),"INTERVENÇÃO","PARALISAÇÃO"))))</f>
        <v>OK</v>
      </c>
      <c r="O2855" s="361" t="str">
        <f t="shared" ref="O2855" si="7839">IF(M2855&lt;=0.25,"OK",IF(AND(0.25&lt;M2855,M2855&lt;=1),"ATENÇÃO",IF(AND(1&lt;M2855,M2855&lt;=4),"ALERTA",IF(AND(4&lt;M2855,M2855&lt;=14),"INTERVENÇÃO","PARALISAÇÃO"))))</f>
        <v>OK</v>
      </c>
      <c r="P2855" s="361" t="str">
        <f t="shared" ref="P2855" si="7840">IF(L2855&lt;=1,"COND. MIN.",IF(AND(1&lt;L2855, L2855&lt;=2),"ATENÇÃO",IF(AND(2&lt;L2855,L2855&lt;=5),"ALERTA","INTERVENÇÃO")))</f>
        <v>COND. MIN.</v>
      </c>
      <c r="Q2855" s="361" t="str">
        <f t="shared" si="7694"/>
        <v>COND. MIN.</v>
      </c>
      <c r="R2855" s="625"/>
      <c r="S2855" s="625"/>
      <c r="T2855" s="625"/>
      <c r="U2855" s="625"/>
      <c r="V2855" s="356">
        <f t="shared" si="7695"/>
        <v>-3.7800000049173832</v>
      </c>
      <c r="W2855" s="356">
        <f t="shared" si="7696"/>
        <v>-6.0500000021420419</v>
      </c>
      <c r="X2855" s="361" t="str">
        <f t="shared" ref="X2855" si="7841">IF(V2855&gt;0,"NORTE","SUL")</f>
        <v>SUL</v>
      </c>
      <c r="Y2855" s="361" t="str">
        <f t="shared" ref="Y2855" si="7842">IF(W2855&gt;0,"LESTE","OESTE")</f>
        <v>OESTE</v>
      </c>
      <c r="Z2855" s="361" t="str">
        <f t="shared" ref="Z2855" si="7843">IF(AND(X2855="SUL", Y2855="LESTE"),"SUDESTE", IF(AND(X2855="SUL", Y2855="OESTE"), "SUDOESTE", IF(AND(X2855="NORTE", Y2855="LESTE"), "NORDESTE", "NOROESTE")))</f>
        <v>SUDOESTE</v>
      </c>
      <c r="AA2855" s="358">
        <f t="shared" si="7700"/>
        <v>0.8485273492286115</v>
      </c>
      <c r="AB2855" s="359">
        <f t="shared" ref="AB2855" si="7844">DEGREES(ASIN(AA2855))</f>
        <v>58.051855223900624</v>
      </c>
      <c r="AC2855" s="360"/>
    </row>
    <row r="2856" spans="1:29" ht="18.75" customHeight="1" x14ac:dyDescent="0.25">
      <c r="A2856" s="345" t="str">
        <f t="shared" si="7548"/>
        <v>MS 702</v>
      </c>
      <c r="B2856" s="661"/>
      <c r="C2856" s="661"/>
      <c r="D2856" s="346">
        <f t="shared" si="7686"/>
        <v>42349</v>
      </c>
      <c r="E2856" s="347">
        <v>7161575.5755000003</v>
      </c>
      <c r="F2856" s="348">
        <v>665782.60930000001</v>
      </c>
      <c r="G2856" s="348">
        <v>895.55399999999997</v>
      </c>
      <c r="H2856" s="448">
        <f t="shared" ref="H2856:H2859" si="7845">SQRT((E2856-E2855)^2+(F2856-F2855)^2)*100</f>
        <v>1.7977764135772525</v>
      </c>
      <c r="I2856" s="356">
        <f t="shared" ref="I2856:I2859" si="7846">SQRT((E2856-$E$2833)^2+(F2856-$F$2833)^2)*100</f>
        <v>8.3434105644448877</v>
      </c>
      <c r="J2856" s="356">
        <f t="shared" ref="J2856:J2859" si="7847">(G2856-G2855)*100</f>
        <v>-1.4999999999986358</v>
      </c>
      <c r="K2856" s="356">
        <f t="shared" ref="K2856:K2859" si="7848">(G2856-$G$2833)*100</f>
        <v>-24.300000000005184</v>
      </c>
      <c r="L2856" s="356">
        <f t="shared" ref="L2856:L2859" si="7849">H2856/(D2856-D2855)</f>
        <v>0.25682520193960751</v>
      </c>
      <c r="M2856" s="356">
        <f t="shared" ref="M2856:M2859" si="7850">ABS(J2856/(D2856-D2855))</f>
        <v>0.2142857142855194</v>
      </c>
      <c r="N2856" s="361" t="str">
        <f t="shared" ref="N2856:N2859" si="7851">IF(L2856&lt;=0.25,"OK",IF(AND(0.25&lt;L2856,L2856&lt;=1),"ATENÇÃO",IF(AND(1&lt;L2856,L2856&lt;=4),"ALERTA",IF(AND(4&lt;L2856,L2856&lt;=14),"INTERVENÇÃO","PARALISAÇÃO"))))</f>
        <v>ATENÇÃO</v>
      </c>
      <c r="O2856" s="361" t="str">
        <f t="shared" ref="O2856:O2859" si="7852">IF(M2856&lt;=0.25,"OK",IF(AND(0.25&lt;M2856,M2856&lt;=1),"ATENÇÃO",IF(AND(1&lt;M2856,M2856&lt;=4),"ALERTA",IF(AND(4&lt;M2856,M2856&lt;=14),"INTERVENÇÃO","PARALISAÇÃO"))))</f>
        <v>OK</v>
      </c>
      <c r="P2856" s="361" t="str">
        <f t="shared" ref="P2856:P2859" si="7853">IF(L2856&lt;=1,"COND. MIN.",IF(AND(1&lt;L2856, L2856&lt;=2),"ATENÇÃO",IF(AND(2&lt;L2856,L2856&lt;=5),"ALERTA","INTERVENÇÃO")))</f>
        <v>COND. MIN.</v>
      </c>
      <c r="Q2856" s="361" t="str">
        <f t="shared" si="7694"/>
        <v>COND. MIN.</v>
      </c>
      <c r="R2856" s="625"/>
      <c r="S2856" s="625"/>
      <c r="T2856" s="625"/>
      <c r="U2856" s="625"/>
      <c r="V2856" s="356">
        <f t="shared" si="7695"/>
        <v>-3.1399999745190144</v>
      </c>
      <c r="W2856" s="356">
        <f t="shared" si="7696"/>
        <v>-7.7300000004470348</v>
      </c>
      <c r="X2856" s="361" t="str">
        <f t="shared" ref="X2856:X2859" si="7854">IF(V2856&gt;0,"NORTE","SUL")</f>
        <v>SUL</v>
      </c>
      <c r="Y2856" s="361" t="str">
        <f t="shared" ref="Y2856:Y2859" si="7855">IF(W2856&gt;0,"LESTE","OESTE")</f>
        <v>OESTE</v>
      </c>
      <c r="Z2856" s="361" t="str">
        <f t="shared" ref="Z2856:Z2859" si="7856">IF(AND(X2856="SUL", Y2856="LESTE"),"SUDESTE", IF(AND(X2856="SUL", Y2856="OESTE"), "SUDOESTE", IF(AND(X2856="NORTE", Y2856="LESTE"), "NORDESTE", "NOROESTE")))</f>
        <v>SUDOESTE</v>
      </c>
      <c r="AA2856" s="358">
        <f t="shared" si="7700"/>
        <v>0.92685851318944856</v>
      </c>
      <c r="AB2856" s="359">
        <f t="shared" ref="AB2856:AB2859" si="7857">DEGREES(ASIN(AA2856))</f>
        <v>67.950292657483246</v>
      </c>
      <c r="AC2856" s="360"/>
    </row>
    <row r="2857" spans="1:29" ht="18.75" customHeight="1" x14ac:dyDescent="0.25">
      <c r="A2857" s="345" t="str">
        <f t="shared" si="7548"/>
        <v>MS 702</v>
      </c>
      <c r="B2857" s="661"/>
      <c r="C2857" s="661"/>
      <c r="D2857" s="346">
        <f t="shared" si="7686"/>
        <v>42356</v>
      </c>
      <c r="E2857" s="347">
        <v>7161575.5553000001</v>
      </c>
      <c r="F2857" s="348">
        <v>665782.60770000005</v>
      </c>
      <c r="G2857" s="348">
        <v>895.54</v>
      </c>
      <c r="H2857" s="448">
        <f t="shared" si="7845"/>
        <v>2.0263267399660032</v>
      </c>
      <c r="I2857" s="356">
        <f t="shared" si="7846"/>
        <v>9.4274970076619606</v>
      </c>
      <c r="J2857" s="356">
        <f t="shared" si="7847"/>
        <v>-1.4000000000010004</v>
      </c>
      <c r="K2857" s="356">
        <f t="shared" si="7848"/>
        <v>-25.700000000006185</v>
      </c>
      <c r="L2857" s="356">
        <f t="shared" si="7849"/>
        <v>0.28947524856657186</v>
      </c>
      <c r="M2857" s="356">
        <f t="shared" si="7850"/>
        <v>0.20000000000014292</v>
      </c>
      <c r="N2857" s="361" t="str">
        <f t="shared" si="7851"/>
        <v>ATENÇÃO</v>
      </c>
      <c r="O2857" s="361" t="str">
        <f t="shared" si="7852"/>
        <v>OK</v>
      </c>
      <c r="P2857" s="361" t="str">
        <f t="shared" si="7853"/>
        <v>COND. MIN.</v>
      </c>
      <c r="Q2857" s="361" t="str">
        <f t="shared" si="7694"/>
        <v>COND. MIN.</v>
      </c>
      <c r="R2857" s="625"/>
      <c r="S2857" s="625"/>
      <c r="T2857" s="625"/>
      <c r="U2857" s="625"/>
      <c r="V2857" s="356">
        <f t="shared" si="7695"/>
        <v>-5.1599999889731407</v>
      </c>
      <c r="W2857" s="356">
        <f t="shared" si="7696"/>
        <v>-7.8899999964050949</v>
      </c>
      <c r="X2857" s="361" t="str">
        <f t="shared" si="7854"/>
        <v>SUL</v>
      </c>
      <c r="Y2857" s="361" t="str">
        <f t="shared" si="7855"/>
        <v>OESTE</v>
      </c>
      <c r="Z2857" s="361" t="str">
        <f t="shared" si="7856"/>
        <v>SUDOESTE</v>
      </c>
      <c r="AA2857" s="358">
        <f t="shared" si="7700"/>
        <v>0.83669141039236483</v>
      </c>
      <c r="AB2857" s="359">
        <f t="shared" si="7857"/>
        <v>56.792372363559636</v>
      </c>
      <c r="AC2857" s="360"/>
    </row>
    <row r="2858" spans="1:29" ht="18.75" customHeight="1" x14ac:dyDescent="0.25">
      <c r="A2858" s="345" t="str">
        <f t="shared" si="7548"/>
        <v>MS 702</v>
      </c>
      <c r="B2858" s="661"/>
      <c r="C2858" s="661"/>
      <c r="D2858" s="346">
        <f t="shared" si="7686"/>
        <v>42369</v>
      </c>
      <c r="E2858" s="347">
        <v>7161575.5659999996</v>
      </c>
      <c r="F2858" s="348">
        <v>665782.60840000003</v>
      </c>
      <c r="G2858" s="348">
        <v>895.52599999999995</v>
      </c>
      <c r="H2858" s="448">
        <f t="shared" si="7845"/>
        <v>1.0722872267497938</v>
      </c>
      <c r="I2858" s="356">
        <f t="shared" si="7846"/>
        <v>8.8249929340664117</v>
      </c>
      <c r="J2858" s="356">
        <f t="shared" si="7847"/>
        <v>-1.4000000000010004</v>
      </c>
      <c r="K2858" s="356">
        <f t="shared" si="7848"/>
        <v>-27.100000000007185</v>
      </c>
      <c r="L2858" s="356">
        <f t="shared" si="7849"/>
        <v>8.2483632826907211E-2</v>
      </c>
      <c r="M2858" s="356">
        <f t="shared" si="7850"/>
        <v>0.10769230769238465</v>
      </c>
      <c r="N2858" s="361" t="str">
        <f t="shared" si="7851"/>
        <v>OK</v>
      </c>
      <c r="O2858" s="361" t="str">
        <f t="shared" si="7852"/>
        <v>OK</v>
      </c>
      <c r="P2858" s="361" t="str">
        <f t="shared" si="7853"/>
        <v>COND. MIN.</v>
      </c>
      <c r="Q2858" s="361" t="str">
        <f t="shared" si="7694"/>
        <v>COND. MIN.</v>
      </c>
      <c r="R2858" s="625"/>
      <c r="S2858" s="625"/>
      <c r="T2858" s="625"/>
      <c r="U2858" s="625"/>
      <c r="V2858" s="356">
        <f t="shared" si="7695"/>
        <v>-4.0900000371038914</v>
      </c>
      <c r="W2858" s="356">
        <f t="shared" si="7696"/>
        <v>-7.8199999989010394</v>
      </c>
      <c r="X2858" s="361" t="str">
        <f t="shared" si="7854"/>
        <v>SUL</v>
      </c>
      <c r="Y2858" s="361" t="str">
        <f t="shared" si="7855"/>
        <v>OESTE</v>
      </c>
      <c r="Z2858" s="361" t="str">
        <f t="shared" si="7856"/>
        <v>SUDOESTE</v>
      </c>
      <c r="AA2858" s="358">
        <f t="shared" si="7700"/>
        <v>0.88662131519274379</v>
      </c>
      <c r="AB2858" s="359">
        <f t="shared" si="7857"/>
        <v>62.451706003946548</v>
      </c>
      <c r="AC2858" s="360"/>
    </row>
    <row r="2859" spans="1:29" ht="15" customHeight="1" x14ac:dyDescent="0.25">
      <c r="A2859" s="345" t="str">
        <f t="shared" si="7548"/>
        <v>MS 702</v>
      </c>
      <c r="B2859" s="661">
        <f>IF(A2851=A2859,B2851+1,1)</f>
        <v>59</v>
      </c>
      <c r="C2859" s="661" t="str">
        <f t="shared" si="7624"/>
        <v>MS 702-59</v>
      </c>
      <c r="D2859" s="447">
        <f t="shared" si="7686"/>
        <v>42377</v>
      </c>
      <c r="E2859" s="347">
        <v>7161575.5661000004</v>
      </c>
      <c r="F2859" s="348">
        <v>665782.61679999996</v>
      </c>
      <c r="G2859" s="348">
        <v>895.52300000000002</v>
      </c>
      <c r="H2859" s="448">
        <f t="shared" si="7845"/>
        <v>0.84005951593932404</v>
      </c>
      <c r="I2859" s="356">
        <f t="shared" si="7846"/>
        <v>8.0849737018231949</v>
      </c>
      <c r="J2859" s="356">
        <f t="shared" si="7847"/>
        <v>-0.29999999999290594</v>
      </c>
      <c r="K2859" s="356">
        <f t="shared" si="7848"/>
        <v>-27.400000000000091</v>
      </c>
      <c r="L2859" s="356">
        <f t="shared" si="7849"/>
        <v>0.10500743949241551</v>
      </c>
      <c r="M2859" s="356">
        <f t="shared" si="7850"/>
        <v>3.7499999999113243E-2</v>
      </c>
      <c r="N2859" s="361" t="str">
        <f t="shared" si="7851"/>
        <v>OK</v>
      </c>
      <c r="O2859" s="361" t="str">
        <f t="shared" si="7852"/>
        <v>OK</v>
      </c>
      <c r="P2859" s="361" t="str">
        <f t="shared" si="7853"/>
        <v>COND. MIN.</v>
      </c>
      <c r="Q2859" s="361" t="str">
        <f t="shared" si="7694"/>
        <v>COND. MIN.</v>
      </c>
      <c r="R2859" s="625"/>
      <c r="S2859" s="625"/>
      <c r="T2859" s="625"/>
      <c r="U2859" s="625"/>
      <c r="V2859" s="356">
        <f t="shared" si="7695"/>
        <v>-4.0799999609589577</v>
      </c>
      <c r="W2859" s="356">
        <f t="shared" si="7696"/>
        <v>-6.980000005569309</v>
      </c>
      <c r="X2859" s="361" t="str">
        <f t="shared" si="7854"/>
        <v>SUL</v>
      </c>
      <c r="Y2859" s="361" t="str">
        <f t="shared" si="7855"/>
        <v>OESTE</v>
      </c>
      <c r="Z2859" s="361" t="str">
        <f t="shared" si="7856"/>
        <v>SUDOESTE</v>
      </c>
      <c r="AA2859" s="358">
        <f t="shared" si="7700"/>
        <v>0.86386138613861385</v>
      </c>
      <c r="AB2859" s="359">
        <f t="shared" si="7857"/>
        <v>59.752943648718293</v>
      </c>
      <c r="AC2859" s="360"/>
    </row>
    <row r="2860" spans="1:29" ht="15" customHeight="1" x14ac:dyDescent="0.25">
      <c r="A2860" s="345" t="str">
        <f t="shared" si="7548"/>
        <v>MS 702</v>
      </c>
      <c r="B2860" s="661">
        <f t="shared" si="7623"/>
        <v>60</v>
      </c>
      <c r="C2860" s="661" t="str">
        <f t="shared" si="7624"/>
        <v>MS 702-60</v>
      </c>
      <c r="D2860" s="447">
        <f t="shared" si="7686"/>
        <v>42384</v>
      </c>
      <c r="E2860" s="347">
        <v>7161575.5743000004</v>
      </c>
      <c r="F2860" s="348">
        <v>665782.6067</v>
      </c>
      <c r="G2860" s="348">
        <v>895.51400000000001</v>
      </c>
      <c r="H2860" s="448">
        <f t="shared" ref="H2860:H2873" si="7858">SQRT((E2860-E2859)^2+(F2860-F2859)^2)*100</f>
        <v>1.3009611822345071</v>
      </c>
      <c r="I2860" s="356">
        <f t="shared" ref="I2860:I2870" si="7859">SQRT((E2860-$E$2833)^2+(F2860-$F$2833)^2)*100</f>
        <v>8.6294669440049869</v>
      </c>
      <c r="J2860" s="356">
        <f t="shared" ref="J2860:J2873" si="7860">(G2860-G2859)*100</f>
        <v>-0.90000000000145519</v>
      </c>
      <c r="K2860" s="356">
        <f t="shared" ref="K2860:K2870" si="7861">(G2860-$G$2833)*100</f>
        <v>-28.300000000001546</v>
      </c>
      <c r="L2860" s="356">
        <f t="shared" ref="L2860:L2873" si="7862">H2860/(D2860-D2859)</f>
        <v>0.18585159746207244</v>
      </c>
      <c r="M2860" s="356">
        <f t="shared" ref="M2860:M2873" si="7863">ABS(J2860/(D2860-D2859))</f>
        <v>0.12857142857163645</v>
      </c>
      <c r="N2860" s="361" t="str">
        <f t="shared" ref="N2860:N2873" si="7864">IF(L2860&lt;=0.25,"OK",IF(AND(0.25&lt;L2860,L2860&lt;=1),"ATENÇÃO",IF(AND(1&lt;L2860,L2860&lt;=4),"ALERTA",IF(AND(4&lt;L2860,L2860&lt;=14),"INTERVENÇÃO","PARALISAÇÃO"))))</f>
        <v>OK</v>
      </c>
      <c r="O2860" s="361" t="str">
        <f t="shared" ref="O2860:O2873" si="7865">IF(M2860&lt;=0.25,"OK",IF(AND(0.25&lt;M2860,M2860&lt;=1),"ATENÇÃO",IF(AND(1&lt;M2860,M2860&lt;=4),"ALERTA",IF(AND(4&lt;M2860,M2860&lt;=14),"INTERVENÇÃO","PARALISAÇÃO"))))</f>
        <v>OK</v>
      </c>
      <c r="P2860" s="361" t="str">
        <f t="shared" ref="P2860:P2873" si="7866">IF(L2860&lt;=1,"COND. MIN.",IF(AND(1&lt;L2860, L2860&lt;=2),"ATENÇÃO",IF(AND(2&lt;L2860,L2860&lt;=5),"ALERTA","INTERVENÇÃO")))</f>
        <v>COND. MIN.</v>
      </c>
      <c r="Q2860" s="361" t="str">
        <f t="shared" si="7694"/>
        <v>COND. MIN.</v>
      </c>
      <c r="R2860" s="625"/>
      <c r="S2860" s="625"/>
      <c r="T2860" s="625"/>
      <c r="U2860" s="625"/>
      <c r="V2860" s="356">
        <f t="shared" si="7695"/>
        <v>-3.2599999569356441</v>
      </c>
      <c r="W2860" s="356">
        <f t="shared" si="7696"/>
        <v>-7.99000000115484</v>
      </c>
      <c r="X2860" s="361" t="str">
        <f t="shared" ref="X2860:X2873" si="7867">IF(V2860&gt;0,"NORTE","SUL")</f>
        <v>SUL</v>
      </c>
      <c r="Y2860" s="361" t="str">
        <f t="shared" ref="Y2860:Y2873" si="7868">IF(W2860&gt;0,"LESTE","OESTE")</f>
        <v>OESTE</v>
      </c>
      <c r="Z2860" s="361" t="str">
        <f t="shared" ref="Z2860:Z2873" si="7869">IF(AND(X2860="SUL", Y2860="LESTE"),"SUDESTE", IF(AND(X2860="SUL", Y2860="OESTE"), "SUDOESTE", IF(AND(X2860="NORTE", Y2860="LESTE"), "NORDESTE", "NOROESTE")))</f>
        <v>SUDOESTE</v>
      </c>
      <c r="AA2860" s="358">
        <f t="shared" si="7700"/>
        <v>0.9258400926998841</v>
      </c>
      <c r="AB2860" s="359">
        <f t="shared" ref="AB2860:AB2870" si="7870">DEGREES(ASIN(AA2860))</f>
        <v>67.79537663330197</v>
      </c>
      <c r="AC2860" s="360"/>
    </row>
    <row r="2861" spans="1:29" ht="15" customHeight="1" x14ac:dyDescent="0.25">
      <c r="A2861" s="345" t="str">
        <f t="shared" si="7548"/>
        <v>MS 702</v>
      </c>
      <c r="B2861" s="661"/>
      <c r="C2861" s="661"/>
      <c r="D2861" s="447">
        <f t="shared" si="7686"/>
        <v>42391</v>
      </c>
      <c r="E2861" s="347">
        <v>7161575.5604999997</v>
      </c>
      <c r="F2861" s="348">
        <v>665782.60970000003</v>
      </c>
      <c r="G2861" s="348">
        <v>895.505</v>
      </c>
      <c r="H2861" s="448">
        <f t="shared" si="7858"/>
        <v>1.4122323514930357</v>
      </c>
      <c r="I2861" s="356">
        <f t="shared" si="7859"/>
        <v>8.9814085918814826</v>
      </c>
      <c r="J2861" s="356">
        <f t="shared" si="7860"/>
        <v>-0.90000000000145519</v>
      </c>
      <c r="K2861" s="356">
        <f t="shared" si="7861"/>
        <v>-29.200000000003001</v>
      </c>
      <c r="L2861" s="356">
        <f t="shared" si="7862"/>
        <v>0.20174747878471938</v>
      </c>
      <c r="M2861" s="356">
        <f t="shared" si="7863"/>
        <v>0.12857142857163645</v>
      </c>
      <c r="N2861" s="361" t="str">
        <f t="shared" si="7864"/>
        <v>OK</v>
      </c>
      <c r="O2861" s="361" t="str">
        <f t="shared" si="7865"/>
        <v>OK</v>
      </c>
      <c r="P2861" s="361" t="str">
        <f t="shared" si="7866"/>
        <v>COND. MIN.</v>
      </c>
      <c r="Q2861" s="361" t="str">
        <f t="shared" si="7694"/>
        <v>COND. MIN.</v>
      </c>
      <c r="R2861" s="625"/>
      <c r="S2861" s="625"/>
      <c r="T2861" s="625"/>
      <c r="U2861" s="625"/>
      <c r="V2861" s="356">
        <f t="shared" si="7695"/>
        <v>-4.6400000341236591</v>
      </c>
      <c r="W2861" s="356">
        <f t="shared" si="7696"/>
        <v>-7.6899999985471368</v>
      </c>
      <c r="X2861" s="361" t="str">
        <f t="shared" si="7867"/>
        <v>SUL</v>
      </c>
      <c r="Y2861" s="361" t="str">
        <f t="shared" si="7868"/>
        <v>OESTE</v>
      </c>
      <c r="Z2861" s="361" t="str">
        <f t="shared" si="7869"/>
        <v>SUDOESTE</v>
      </c>
      <c r="AA2861" s="358">
        <f t="shared" si="7700"/>
        <v>0.85634743875278396</v>
      </c>
      <c r="AB2861" s="359">
        <f t="shared" si="7870"/>
        <v>58.908914328184956</v>
      </c>
      <c r="AC2861" s="360"/>
    </row>
    <row r="2862" spans="1:29" ht="15" customHeight="1" x14ac:dyDescent="0.25">
      <c r="A2862" s="345" t="str">
        <f t="shared" si="7548"/>
        <v>MS 702</v>
      </c>
      <c r="B2862" s="661"/>
      <c r="C2862" s="661"/>
      <c r="D2862" s="447">
        <f t="shared" si="7686"/>
        <v>42398</v>
      </c>
      <c r="E2862" s="452">
        <v>7161575.5651000002</v>
      </c>
      <c r="F2862" s="453">
        <v>665782.58940000006</v>
      </c>
      <c r="G2862" s="453">
        <v>895.50599999999997</v>
      </c>
      <c r="H2862" s="464">
        <f t="shared" si="7858"/>
        <v>2.0814658397261225</v>
      </c>
      <c r="I2862" s="356">
        <f t="shared" si="7859"/>
        <v>10.580680494805565</v>
      </c>
      <c r="J2862" s="356">
        <f t="shared" si="7860"/>
        <v>9.9999999997635314E-2</v>
      </c>
      <c r="K2862" s="356">
        <f t="shared" si="7861"/>
        <v>-29.100000000005366</v>
      </c>
      <c r="L2862" s="356">
        <f t="shared" si="7862"/>
        <v>0.29735226281801752</v>
      </c>
      <c r="M2862" s="356">
        <f t="shared" si="7863"/>
        <v>1.4285714285376474E-2</v>
      </c>
      <c r="N2862" s="361" t="str">
        <f t="shared" si="7864"/>
        <v>ATENÇÃO</v>
      </c>
      <c r="O2862" s="361" t="str">
        <f t="shared" si="7865"/>
        <v>OK</v>
      </c>
      <c r="P2862" s="361" t="str">
        <f t="shared" si="7866"/>
        <v>COND. MIN.</v>
      </c>
      <c r="Q2862" s="361" t="str">
        <f t="shared" si="7694"/>
        <v>COND. MIN.</v>
      </c>
      <c r="R2862" s="625"/>
      <c r="S2862" s="625"/>
      <c r="T2862" s="625"/>
      <c r="U2862" s="625"/>
      <c r="V2862" s="356">
        <f t="shared" si="7695"/>
        <v>-4.179999977350235</v>
      </c>
      <c r="W2862" s="356">
        <f t="shared" si="7696"/>
        <v>-9.7199999960139394</v>
      </c>
      <c r="X2862" s="361" t="str">
        <f t="shared" si="7867"/>
        <v>SUL</v>
      </c>
      <c r="Y2862" s="361" t="str">
        <f t="shared" si="7868"/>
        <v>OESTE</v>
      </c>
      <c r="Z2862" s="361" t="str">
        <f t="shared" si="7869"/>
        <v>SUDOESTE</v>
      </c>
      <c r="AA2862" s="358">
        <f t="shared" si="7700"/>
        <v>0.91871455576559546</v>
      </c>
      <c r="AB2862" s="359">
        <f t="shared" si="7870"/>
        <v>66.738876380218059</v>
      </c>
      <c r="AC2862" s="360"/>
    </row>
    <row r="2863" spans="1:29" ht="17.25" customHeight="1" x14ac:dyDescent="0.25">
      <c r="A2863" s="345" t="str">
        <f t="shared" ref="A2863:A2900" si="7871">A2862</f>
        <v>MS 702</v>
      </c>
      <c r="B2863" s="661"/>
      <c r="C2863" s="661"/>
      <c r="D2863" s="447">
        <f t="shared" si="7686"/>
        <v>42405</v>
      </c>
      <c r="E2863" s="452">
        <v>7161575.5584000004</v>
      </c>
      <c r="F2863" s="453">
        <v>665782.5932</v>
      </c>
      <c r="G2863" s="411">
        <v>895.49300000000005</v>
      </c>
      <c r="H2863" s="448">
        <f t="shared" si="7858"/>
        <v>0.77025967599693812</v>
      </c>
      <c r="I2863" s="356">
        <f t="shared" si="7859"/>
        <v>10.524167406695053</v>
      </c>
      <c r="J2863" s="356">
        <f t="shared" si="7860"/>
        <v>-1.2999999999919964</v>
      </c>
      <c r="K2863" s="356">
        <f t="shared" si="7861"/>
        <v>-30.399999999997362</v>
      </c>
      <c r="L2863" s="356">
        <f t="shared" si="7862"/>
        <v>0.11003709657099116</v>
      </c>
      <c r="M2863" s="356">
        <f t="shared" si="7863"/>
        <v>0.18571428571314236</v>
      </c>
      <c r="N2863" s="361" t="str">
        <f t="shared" si="7864"/>
        <v>OK</v>
      </c>
      <c r="O2863" s="361" t="str">
        <f t="shared" si="7865"/>
        <v>OK</v>
      </c>
      <c r="P2863" s="361" t="str">
        <f t="shared" si="7866"/>
        <v>COND. MIN.</v>
      </c>
      <c r="Q2863" s="361" t="str">
        <f t="shared" si="7694"/>
        <v>COND. MIN.</v>
      </c>
      <c r="R2863" s="625"/>
      <c r="S2863" s="625"/>
      <c r="T2863" s="625"/>
      <c r="U2863" s="625"/>
      <c r="V2863" s="356">
        <f t="shared" si="7695"/>
        <v>-4.8499999567866325</v>
      </c>
      <c r="W2863" s="356">
        <f t="shared" si="7696"/>
        <v>-9.3400000012479722</v>
      </c>
      <c r="X2863" s="361" t="str">
        <f t="shared" si="7867"/>
        <v>SUL</v>
      </c>
      <c r="Y2863" s="361" t="str">
        <f t="shared" si="7868"/>
        <v>OESTE</v>
      </c>
      <c r="Z2863" s="361" t="str">
        <f t="shared" si="7869"/>
        <v>SUDOESTE</v>
      </c>
      <c r="AA2863" s="358">
        <f t="shared" si="7700"/>
        <v>0.88783269961977185</v>
      </c>
      <c r="AB2863" s="359">
        <f t="shared" si="7870"/>
        <v>62.602155765518518</v>
      </c>
      <c r="AC2863" s="360"/>
    </row>
    <row r="2864" spans="1:29" ht="17.25" customHeight="1" x14ac:dyDescent="0.25">
      <c r="A2864" s="345" t="str">
        <f t="shared" si="7871"/>
        <v>MS 702</v>
      </c>
      <c r="B2864" s="661"/>
      <c r="C2864" s="661"/>
      <c r="D2864" s="447">
        <f t="shared" si="7686"/>
        <v>42412</v>
      </c>
      <c r="E2864" s="452">
        <v>7161575.5443000002</v>
      </c>
      <c r="F2864" s="453">
        <v>665782.57019999996</v>
      </c>
      <c r="G2864" s="411">
        <v>895.47500000000002</v>
      </c>
      <c r="H2864" s="448">
        <f t="shared" si="7858"/>
        <v>2.6977954137630689</v>
      </c>
      <c r="I2864" s="356">
        <f t="shared" si="7859"/>
        <v>13.21655022766687</v>
      </c>
      <c r="J2864" s="356">
        <f t="shared" si="7860"/>
        <v>-1.8000000000029104</v>
      </c>
      <c r="K2864" s="356">
        <f t="shared" si="7861"/>
        <v>-32.200000000000273</v>
      </c>
      <c r="L2864" s="356">
        <f t="shared" si="7862"/>
        <v>0.38539934482329558</v>
      </c>
      <c r="M2864" s="356">
        <f t="shared" si="7863"/>
        <v>0.2571428571432729</v>
      </c>
      <c r="N2864" s="361" t="str">
        <f t="shared" si="7864"/>
        <v>ATENÇÃO</v>
      </c>
      <c r="O2864" s="361" t="str">
        <f t="shared" si="7865"/>
        <v>ATENÇÃO</v>
      </c>
      <c r="P2864" s="361" t="str">
        <f t="shared" si="7866"/>
        <v>COND. MIN.</v>
      </c>
      <c r="Q2864" s="361" t="str">
        <f t="shared" si="7694"/>
        <v>COND. MIN.</v>
      </c>
      <c r="R2864" s="625"/>
      <c r="S2864" s="625"/>
      <c r="T2864" s="625"/>
      <c r="U2864" s="625"/>
      <c r="V2864" s="356">
        <f t="shared" si="7695"/>
        <v>-6.2599999830126762</v>
      </c>
      <c r="W2864" s="356">
        <f t="shared" si="7696"/>
        <v>-11.640000005718321</v>
      </c>
      <c r="X2864" s="361" t="str">
        <f t="shared" si="7867"/>
        <v>SUL</v>
      </c>
      <c r="Y2864" s="361" t="str">
        <f t="shared" si="7868"/>
        <v>OESTE</v>
      </c>
      <c r="Z2864" s="361" t="str">
        <f t="shared" si="7869"/>
        <v>SUDOESTE</v>
      </c>
      <c r="AA2864" s="358">
        <f t="shared" si="7700"/>
        <v>0.88048411497730716</v>
      </c>
      <c r="AB2864" s="359">
        <f t="shared" si="7870"/>
        <v>61.700817165901753</v>
      </c>
      <c r="AC2864" s="360"/>
    </row>
    <row r="2865" spans="1:29" ht="17.25" customHeight="1" x14ac:dyDescent="0.25">
      <c r="A2865" s="345" t="str">
        <f t="shared" si="7871"/>
        <v>MS 702</v>
      </c>
      <c r="B2865" s="661"/>
      <c r="C2865" s="661"/>
      <c r="D2865" s="447">
        <f t="shared" si="7686"/>
        <v>42419</v>
      </c>
      <c r="E2865" s="452">
        <v>7161575.5281999996</v>
      </c>
      <c r="F2865" s="453">
        <v>665782.58189999999</v>
      </c>
      <c r="G2865" s="411">
        <v>895.47299999999996</v>
      </c>
      <c r="H2865" s="448">
        <f t="shared" si="7858"/>
        <v>1.9902261674143666</v>
      </c>
      <c r="I2865" s="356">
        <f t="shared" si="7859"/>
        <v>13.098007509329806</v>
      </c>
      <c r="J2865" s="356">
        <f t="shared" si="7860"/>
        <v>-0.20000000000663931</v>
      </c>
      <c r="K2865" s="356">
        <f t="shared" si="7861"/>
        <v>-32.400000000006912</v>
      </c>
      <c r="L2865" s="356">
        <f t="shared" si="7862"/>
        <v>0.28431802391633809</v>
      </c>
      <c r="M2865" s="356">
        <f t="shared" si="7863"/>
        <v>2.8571428572377044E-2</v>
      </c>
      <c r="N2865" s="361" t="str">
        <f t="shared" si="7864"/>
        <v>ATENÇÃO</v>
      </c>
      <c r="O2865" s="361" t="str">
        <f t="shared" si="7865"/>
        <v>OK</v>
      </c>
      <c r="P2865" s="361" t="str">
        <f t="shared" si="7866"/>
        <v>COND. MIN.</v>
      </c>
      <c r="Q2865" s="361" t="str">
        <f t="shared" si="7694"/>
        <v>COND. MIN.</v>
      </c>
      <c r="R2865" s="625"/>
      <c r="S2865" s="625"/>
      <c r="T2865" s="625"/>
      <c r="U2865" s="625"/>
      <c r="V2865" s="356">
        <f t="shared" si="7695"/>
        <v>-7.8700000420212746</v>
      </c>
      <c r="W2865" s="356">
        <f t="shared" si="7696"/>
        <v>-10.470000002533197</v>
      </c>
      <c r="X2865" s="361" t="str">
        <f t="shared" si="7867"/>
        <v>SUL</v>
      </c>
      <c r="Y2865" s="361" t="str">
        <f t="shared" si="7868"/>
        <v>OESTE</v>
      </c>
      <c r="Z2865" s="361" t="str">
        <f t="shared" si="7869"/>
        <v>SUDOESTE</v>
      </c>
      <c r="AA2865" s="358">
        <f t="shared" si="7700"/>
        <v>0.79923664122137417</v>
      </c>
      <c r="AB2865" s="359">
        <f t="shared" si="7870"/>
        <v>53.057268664276478</v>
      </c>
      <c r="AC2865" s="360"/>
    </row>
    <row r="2866" spans="1:29" ht="17.25" customHeight="1" x14ac:dyDescent="0.25">
      <c r="A2866" s="345" t="str">
        <f t="shared" si="7871"/>
        <v>MS 702</v>
      </c>
      <c r="B2866" s="661"/>
      <c r="C2866" s="661"/>
      <c r="D2866" s="447">
        <f t="shared" si="7686"/>
        <v>42426</v>
      </c>
      <c r="E2866" s="452">
        <v>7161575.5587999998</v>
      </c>
      <c r="F2866" s="453">
        <v>665782.58200000005</v>
      </c>
      <c r="G2866" s="411">
        <v>895.45899999999995</v>
      </c>
      <c r="H2866" s="448">
        <f t="shared" si="7858"/>
        <v>3.060016357131484</v>
      </c>
      <c r="I2866" s="356">
        <f t="shared" si="7859"/>
        <v>11.512936209292885</v>
      </c>
      <c r="J2866" s="356">
        <f t="shared" si="7860"/>
        <v>-1.4000000000010004</v>
      </c>
      <c r="K2866" s="356">
        <f t="shared" si="7861"/>
        <v>-33.800000000007913</v>
      </c>
      <c r="L2866" s="356">
        <f t="shared" si="7862"/>
        <v>0.43714519387592626</v>
      </c>
      <c r="M2866" s="356">
        <f t="shared" si="7863"/>
        <v>0.20000000000014292</v>
      </c>
      <c r="N2866" s="361" t="str">
        <f t="shared" si="7864"/>
        <v>ATENÇÃO</v>
      </c>
      <c r="O2866" s="361" t="str">
        <f t="shared" si="7865"/>
        <v>OK</v>
      </c>
      <c r="P2866" s="361" t="str">
        <f t="shared" si="7866"/>
        <v>COND. MIN.</v>
      </c>
      <c r="Q2866" s="361" t="str">
        <f t="shared" si="7694"/>
        <v>COND. MIN.</v>
      </c>
      <c r="R2866" s="625"/>
      <c r="S2866" s="625"/>
      <c r="T2866" s="625"/>
      <c r="U2866" s="625"/>
      <c r="V2866" s="356">
        <f t="shared" si="7695"/>
        <v>-4.8100000247359276</v>
      </c>
      <c r="W2866" s="356">
        <f t="shared" si="7696"/>
        <v>-10.459999996237457</v>
      </c>
      <c r="X2866" s="361" t="str">
        <f t="shared" si="7867"/>
        <v>SUL</v>
      </c>
      <c r="Y2866" s="361" t="str">
        <f t="shared" si="7868"/>
        <v>OESTE</v>
      </c>
      <c r="Z2866" s="361" t="str">
        <f t="shared" si="7869"/>
        <v>SUDOESTE</v>
      </c>
      <c r="AA2866" s="358">
        <f t="shared" si="7700"/>
        <v>0.90877497827975684</v>
      </c>
      <c r="AB2866" s="359">
        <f t="shared" si="7870"/>
        <v>65.336607773069431</v>
      </c>
      <c r="AC2866" s="360"/>
    </row>
    <row r="2867" spans="1:29" ht="17.25" customHeight="1" x14ac:dyDescent="0.25">
      <c r="A2867" s="345" t="str">
        <f t="shared" si="7871"/>
        <v>MS 702</v>
      </c>
      <c r="B2867" s="661">
        <f t="shared" ref="B2867:B2870" si="7872">IF(A2866=A2867,B2866+1,1)</f>
        <v>1</v>
      </c>
      <c r="C2867" s="661" t="str">
        <f t="shared" ref="C2867:C2870" si="7873">A2867&amp;"-"&amp;B2867</f>
        <v>MS 702-1</v>
      </c>
      <c r="D2867" s="447">
        <f t="shared" si="7686"/>
        <v>42433</v>
      </c>
      <c r="E2867" s="452">
        <v>7161575.5543999998</v>
      </c>
      <c r="F2867" s="453">
        <v>665782.57979999995</v>
      </c>
      <c r="G2867" s="411">
        <v>895.45100000000002</v>
      </c>
      <c r="H2867" s="448">
        <f t="shared" si="7858"/>
        <v>0.49193495759060457</v>
      </c>
      <c r="I2867" s="356">
        <f t="shared" si="7859"/>
        <v>11.90062604981458</v>
      </c>
      <c r="J2867" s="356">
        <f t="shared" si="7860"/>
        <v>-0.79999999999245119</v>
      </c>
      <c r="K2867" s="356">
        <f t="shared" si="7861"/>
        <v>-34.600000000000364</v>
      </c>
      <c r="L2867" s="356">
        <f t="shared" si="7862"/>
        <v>7.0276422512943512E-2</v>
      </c>
      <c r="M2867" s="356">
        <f t="shared" si="7863"/>
        <v>0.11428571428463588</v>
      </c>
      <c r="N2867" s="361" t="str">
        <f t="shared" si="7864"/>
        <v>OK</v>
      </c>
      <c r="O2867" s="361" t="str">
        <f t="shared" si="7865"/>
        <v>OK</v>
      </c>
      <c r="P2867" s="361" t="str">
        <f t="shared" si="7866"/>
        <v>COND. MIN.</v>
      </c>
      <c r="Q2867" s="361" t="str">
        <f t="shared" si="7694"/>
        <v>COND. MIN.</v>
      </c>
      <c r="R2867" s="625"/>
      <c r="S2867" s="625"/>
      <c r="T2867" s="625"/>
      <c r="U2867" s="625"/>
      <c r="V2867" s="356">
        <f t="shared" si="7695"/>
        <v>-5.2500000223517418</v>
      </c>
      <c r="W2867" s="356">
        <f t="shared" si="7696"/>
        <v>-10.680000006686896</v>
      </c>
      <c r="X2867" s="361" t="str">
        <f t="shared" si="7867"/>
        <v>SUL</v>
      </c>
      <c r="Y2867" s="361" t="str">
        <f t="shared" si="7868"/>
        <v>OESTE</v>
      </c>
      <c r="Z2867" s="361" t="str">
        <f t="shared" si="7869"/>
        <v>SUDOESTE</v>
      </c>
      <c r="AA2867" s="358">
        <f t="shared" si="7700"/>
        <v>0.89747899159663858</v>
      </c>
      <c r="AB2867" s="359">
        <f t="shared" si="7870"/>
        <v>63.82864544264843</v>
      </c>
      <c r="AC2867" s="360"/>
    </row>
    <row r="2868" spans="1:29" ht="17.25" customHeight="1" x14ac:dyDescent="0.25">
      <c r="A2868" s="345" t="str">
        <f t="shared" si="7871"/>
        <v>MS 702</v>
      </c>
      <c r="B2868" s="661">
        <f t="shared" si="7872"/>
        <v>2</v>
      </c>
      <c r="C2868" s="661" t="str">
        <f t="shared" si="7873"/>
        <v>MS 702-2</v>
      </c>
      <c r="D2868" s="447">
        <f t="shared" si="7686"/>
        <v>42440</v>
      </c>
      <c r="E2868" s="452">
        <v>7161575.5571999997</v>
      </c>
      <c r="F2868" s="453">
        <v>665782.58550000004</v>
      </c>
      <c r="G2868" s="411">
        <v>895.44</v>
      </c>
      <c r="H2868" s="448">
        <f t="shared" si="7858"/>
        <v>0.63505905659702888</v>
      </c>
      <c r="I2868" s="356">
        <f t="shared" si="7859"/>
        <v>11.265567019120017</v>
      </c>
      <c r="J2868" s="356">
        <f t="shared" si="7860"/>
        <v>-1.0999999999967258</v>
      </c>
      <c r="K2868" s="356">
        <f t="shared" si="7861"/>
        <v>-35.69999999999709</v>
      </c>
      <c r="L2868" s="356">
        <f t="shared" si="7862"/>
        <v>9.0722722371004122E-2</v>
      </c>
      <c r="M2868" s="356">
        <f t="shared" si="7863"/>
        <v>0.1571428571423894</v>
      </c>
      <c r="N2868" s="361" t="str">
        <f t="shared" si="7864"/>
        <v>OK</v>
      </c>
      <c r="O2868" s="361" t="str">
        <f t="shared" si="7865"/>
        <v>OK</v>
      </c>
      <c r="P2868" s="361" t="str">
        <f t="shared" si="7866"/>
        <v>COND. MIN.</v>
      </c>
      <c r="Q2868" s="361" t="str">
        <f t="shared" si="7694"/>
        <v>COND. MIN.</v>
      </c>
      <c r="R2868" s="625"/>
      <c r="S2868" s="625"/>
      <c r="T2868" s="625"/>
      <c r="U2868" s="625"/>
      <c r="V2868" s="356">
        <f t="shared" si="7695"/>
        <v>-4.9700000323355198</v>
      </c>
      <c r="W2868" s="356">
        <f t="shared" si="7696"/>
        <v>-10.109999997075647</v>
      </c>
      <c r="X2868" s="361" t="str">
        <f t="shared" si="7867"/>
        <v>SUL</v>
      </c>
      <c r="Y2868" s="361" t="str">
        <f t="shared" si="7868"/>
        <v>OESTE</v>
      </c>
      <c r="Z2868" s="361" t="str">
        <f t="shared" si="7869"/>
        <v>SUDOESTE</v>
      </c>
      <c r="AA2868" s="358">
        <f t="shared" si="7700"/>
        <v>0.89707187222715168</v>
      </c>
      <c r="AB2868" s="359">
        <f t="shared" si="7870"/>
        <v>63.775807943928911</v>
      </c>
      <c r="AC2868" s="360"/>
    </row>
    <row r="2869" spans="1:29" ht="17.25" customHeight="1" x14ac:dyDescent="0.25">
      <c r="A2869" s="345" t="str">
        <f t="shared" si="7871"/>
        <v>MS 702</v>
      </c>
      <c r="B2869" s="661">
        <f t="shared" si="7872"/>
        <v>3</v>
      </c>
      <c r="C2869" s="661" t="str">
        <f t="shared" si="7873"/>
        <v>MS 702-3</v>
      </c>
      <c r="D2869" s="447">
        <f t="shared" si="7686"/>
        <v>42447</v>
      </c>
      <c r="E2869" s="452">
        <v>7161575.5570999999</v>
      </c>
      <c r="F2869" s="453">
        <v>665782.58149999997</v>
      </c>
      <c r="G2869" s="411">
        <v>895.44</v>
      </c>
      <c r="H2869" s="448">
        <f t="shared" si="7858"/>
        <v>0.40012498740545127</v>
      </c>
      <c r="I2869" s="356">
        <f t="shared" si="7859"/>
        <v>11.630154781689352</v>
      </c>
      <c r="J2869" s="356">
        <f t="shared" si="7860"/>
        <v>0</v>
      </c>
      <c r="K2869" s="356">
        <f t="shared" si="7861"/>
        <v>-35.69999999999709</v>
      </c>
      <c r="L2869" s="356">
        <f t="shared" si="7862"/>
        <v>5.7160712486493036E-2</v>
      </c>
      <c r="M2869" s="356">
        <f t="shared" si="7863"/>
        <v>0</v>
      </c>
      <c r="N2869" s="361" t="str">
        <f t="shared" si="7864"/>
        <v>OK</v>
      </c>
      <c r="O2869" s="361" t="str">
        <f t="shared" si="7865"/>
        <v>OK</v>
      </c>
      <c r="P2869" s="361" t="str">
        <f t="shared" si="7866"/>
        <v>COND. MIN.</v>
      </c>
      <c r="Q2869" s="361" t="str">
        <f t="shared" si="7694"/>
        <v>COND. MIN.</v>
      </c>
      <c r="R2869" s="625"/>
      <c r="S2869" s="625"/>
      <c r="T2869" s="625"/>
      <c r="U2869" s="625"/>
      <c r="V2869" s="356">
        <f t="shared" si="7695"/>
        <v>-4.980000015348196</v>
      </c>
      <c r="W2869" s="356">
        <f t="shared" si="7696"/>
        <v>-10.510000004433095</v>
      </c>
      <c r="X2869" s="361" t="str">
        <f t="shared" si="7867"/>
        <v>SUL</v>
      </c>
      <c r="Y2869" s="361" t="str">
        <f t="shared" si="7868"/>
        <v>OESTE</v>
      </c>
      <c r="Z2869" s="361" t="str">
        <f t="shared" si="7869"/>
        <v>SUDOESTE</v>
      </c>
      <c r="AA2869" s="358">
        <f t="shared" si="7700"/>
        <v>0.90369733447979361</v>
      </c>
      <c r="AB2869" s="359">
        <f t="shared" si="7870"/>
        <v>64.648403422107023</v>
      </c>
      <c r="AC2869" s="360"/>
    </row>
    <row r="2870" spans="1:29" ht="17.25" customHeight="1" x14ac:dyDescent="0.25">
      <c r="A2870" s="345" t="str">
        <f t="shared" si="7871"/>
        <v>MS 702</v>
      </c>
      <c r="B2870" s="661">
        <f t="shared" si="7872"/>
        <v>4</v>
      </c>
      <c r="C2870" s="661" t="str">
        <f t="shared" si="7873"/>
        <v>MS 702-4</v>
      </c>
      <c r="D2870" s="447">
        <f>D165</f>
        <v>42461</v>
      </c>
      <c r="E2870" s="348">
        <v>7161575.5555999996</v>
      </c>
      <c r="F2870" s="453">
        <v>665782.57429999998</v>
      </c>
      <c r="G2870" s="411">
        <v>895.43899999999996</v>
      </c>
      <c r="H2870" s="448">
        <f t="shared" si="7858"/>
        <v>0.73545904463131995</v>
      </c>
      <c r="I2870" s="356">
        <f t="shared" si="7859"/>
        <v>12.346246413100054</v>
      </c>
      <c r="J2870" s="356">
        <f t="shared" si="7860"/>
        <v>-0.100000000009004</v>
      </c>
      <c r="K2870" s="356">
        <f t="shared" si="7861"/>
        <v>-35.800000000006094</v>
      </c>
      <c r="L2870" s="356">
        <f t="shared" si="7862"/>
        <v>5.2532788902237136E-2</v>
      </c>
      <c r="M2870" s="356">
        <f t="shared" si="7863"/>
        <v>7.1428571435002853E-3</v>
      </c>
      <c r="N2870" s="361" t="str">
        <f t="shared" si="7864"/>
        <v>OK</v>
      </c>
      <c r="O2870" s="361" t="str">
        <f t="shared" si="7865"/>
        <v>OK</v>
      </c>
      <c r="P2870" s="361" t="str">
        <f t="shared" si="7866"/>
        <v>COND. MIN.</v>
      </c>
      <c r="Q2870" s="361" t="str">
        <f t="shared" si="7694"/>
        <v>COND. MIN.</v>
      </c>
      <c r="R2870" s="625"/>
      <c r="S2870" s="625"/>
      <c r="T2870" s="625"/>
      <c r="U2870" s="625"/>
      <c r="V2870" s="356">
        <f t="shared" si="7695"/>
        <v>-5.130000039935112</v>
      </c>
      <c r="W2870" s="356">
        <f t="shared" si="7696"/>
        <v>-11.230000003706664</v>
      </c>
      <c r="X2870" s="361" t="str">
        <f t="shared" si="7867"/>
        <v>SUL</v>
      </c>
      <c r="Y2870" s="361" t="str">
        <f t="shared" si="7868"/>
        <v>OESTE</v>
      </c>
      <c r="Z2870" s="361" t="str">
        <f t="shared" si="7869"/>
        <v>SUDOESTE</v>
      </c>
      <c r="AA2870" s="358">
        <f t="shared" si="7700"/>
        <v>0.90931174089068834</v>
      </c>
      <c r="AB2870" s="359">
        <f t="shared" si="7870"/>
        <v>65.410411831866512</v>
      </c>
      <c r="AC2870" s="360"/>
    </row>
    <row r="2871" spans="1:29" ht="17.25" customHeight="1" x14ac:dyDescent="0.25">
      <c r="A2871" s="602"/>
      <c r="B2871" s="661"/>
      <c r="C2871" s="661"/>
      <c r="D2871" s="393"/>
      <c r="E2871" s="552"/>
      <c r="F2871" s="553"/>
      <c r="G2871" s="554"/>
      <c r="H2871" s="439"/>
      <c r="I2871" s="383"/>
      <c r="J2871" s="383"/>
      <c r="K2871" s="383"/>
      <c r="L2871" s="383"/>
      <c r="M2871" s="383"/>
      <c r="N2871" s="384"/>
      <c r="O2871" s="384"/>
      <c r="P2871" s="384"/>
      <c r="Q2871" s="384"/>
      <c r="R2871" s="354"/>
      <c r="S2871" s="354"/>
      <c r="T2871" s="354"/>
      <c r="U2871" s="354"/>
      <c r="V2871" s="383"/>
      <c r="W2871" s="383"/>
      <c r="X2871" s="384"/>
      <c r="Y2871" s="384"/>
      <c r="Z2871" s="384"/>
      <c r="AA2871" s="383"/>
      <c r="AB2871" s="435"/>
      <c r="AC2871" s="451"/>
    </row>
    <row r="2872" spans="1:29" ht="17.25" customHeight="1" x14ac:dyDescent="0.25">
      <c r="A2872" s="345" t="s">
        <v>396</v>
      </c>
      <c r="B2872" s="661"/>
      <c r="C2872" s="661"/>
      <c r="D2872" s="447">
        <f>D167</f>
        <v>42468</v>
      </c>
      <c r="E2872" s="622">
        <v>7161575.8019000003</v>
      </c>
      <c r="F2872" s="622">
        <v>665782.63589999999</v>
      </c>
      <c r="G2872" s="631">
        <v>895.36599999999999</v>
      </c>
      <c r="H2872" s="349"/>
      <c r="I2872" s="349"/>
      <c r="J2872" s="349"/>
      <c r="K2872" s="349"/>
      <c r="L2872" s="349"/>
      <c r="M2872" s="349"/>
      <c r="N2872" s="349"/>
      <c r="O2872" s="349"/>
      <c r="P2872" s="349"/>
      <c r="Q2872" s="349"/>
      <c r="R2872" s="354"/>
      <c r="S2872" s="354"/>
      <c r="T2872" s="354"/>
      <c r="U2872" s="354"/>
      <c r="V2872" s="383"/>
      <c r="W2872" s="383"/>
      <c r="X2872" s="384"/>
      <c r="Y2872" s="384"/>
      <c r="Z2872" s="384"/>
      <c r="AA2872" s="383"/>
      <c r="AB2872" s="435"/>
      <c r="AC2872" s="451"/>
    </row>
    <row r="2873" spans="1:29" ht="17.25" customHeight="1" x14ac:dyDescent="0.25">
      <c r="A2873" s="345" t="str">
        <f t="shared" si="7871"/>
        <v>MS 702 A</v>
      </c>
      <c r="B2873" s="661"/>
      <c r="C2873" s="661"/>
      <c r="D2873" s="447">
        <f>D168</f>
        <v>42475</v>
      </c>
      <c r="E2873" s="622">
        <v>7161575.7947000004</v>
      </c>
      <c r="F2873" s="622">
        <v>665782.62120000005</v>
      </c>
      <c r="G2873" s="631">
        <v>895.35</v>
      </c>
      <c r="H2873" s="448">
        <f t="shared" si="7858"/>
        <v>1.6368567331916797</v>
      </c>
      <c r="I2873" s="356">
        <f>SQRT((E2873-$E$2872)^2+(F2873-$F$2872)^2)*100</f>
        <v>1.6368567331916797</v>
      </c>
      <c r="J2873" s="356">
        <f t="shared" si="7860"/>
        <v>-1.5999999999962711</v>
      </c>
      <c r="K2873" s="356">
        <f>(G2873-$G$2872)*100</f>
        <v>-1.5999999999962711</v>
      </c>
      <c r="L2873" s="356">
        <f t="shared" si="7862"/>
        <v>0.23383667617023995</v>
      </c>
      <c r="M2873" s="356">
        <f t="shared" si="7863"/>
        <v>0.22857142857089588</v>
      </c>
      <c r="N2873" s="361" t="str">
        <f t="shared" si="7864"/>
        <v>OK</v>
      </c>
      <c r="O2873" s="361" t="str">
        <f t="shared" si="7865"/>
        <v>OK</v>
      </c>
      <c r="P2873" s="361" t="str">
        <f t="shared" si="7866"/>
        <v>COND. MIN.</v>
      </c>
      <c r="Q2873" s="361" t="str">
        <f t="shared" ref="Q2873:Q2900" si="7874">IF(M2873&lt;=2,"COND. MIN.",IF(AND(2&lt;M2873, M2873&lt;=4),"ATENÇÃO",IF(AND(4&lt;M2873, M2873&lt;=10),"ALERTA","INTERVENÇÃO")))</f>
        <v>COND. MIN.</v>
      </c>
      <c r="R2873" s="625"/>
      <c r="S2873" s="625"/>
      <c r="T2873" s="625"/>
      <c r="U2873" s="625"/>
      <c r="V2873" s="356">
        <f>(E2873-$E$2872)*100</f>
        <v>-0.71999998763203621</v>
      </c>
      <c r="W2873" s="356">
        <f>(F2873-$F$2872)*100</f>
        <v>-1.4699999941512942</v>
      </c>
      <c r="X2873" s="361" t="str">
        <f t="shared" si="7867"/>
        <v>SUL</v>
      </c>
      <c r="Y2873" s="361" t="str">
        <f t="shared" si="7868"/>
        <v>OESTE</v>
      </c>
      <c r="Z2873" s="361" t="str">
        <f t="shared" si="7869"/>
        <v>SUDOESTE</v>
      </c>
      <c r="AA2873" s="358">
        <f t="shared" ref="AA2873:AA2900" si="7875">ABS(ROUND(W2873,2)/ROUND(I2873,2))</f>
        <v>0.89634146341463417</v>
      </c>
      <c r="AB2873" s="359">
        <f t="shared" ref="AB2873" si="7876">DEGREES(ASIN(AA2873))</f>
        <v>63.681259787848383</v>
      </c>
      <c r="AC2873" s="678" t="s">
        <v>408</v>
      </c>
    </row>
    <row r="2874" spans="1:29" ht="17.25" customHeight="1" x14ac:dyDescent="0.25">
      <c r="A2874" s="345" t="str">
        <f t="shared" si="7871"/>
        <v>MS 702 A</v>
      </c>
      <c r="B2874" s="661"/>
      <c r="C2874" s="661"/>
      <c r="D2874" s="447">
        <f>D169</f>
        <v>42482</v>
      </c>
      <c r="E2874" s="622">
        <v>7161575.7737999996</v>
      </c>
      <c r="F2874" s="622">
        <v>665782.62150000001</v>
      </c>
      <c r="G2874" s="631">
        <v>895.351</v>
      </c>
      <c r="H2874" s="448">
        <f t="shared" ref="H2874:H2900" si="7877">SQRT((E2874-E2873)^2+(F2874-F2873)^2)*100</f>
        <v>2.0902153816511548</v>
      </c>
      <c r="I2874" s="356">
        <f t="shared" ref="I2874:I2900" si="7878">SQRT((E2874-$E$2872)^2+(F2874-$F$2872)^2)*100</f>
        <v>3.1574832360703438</v>
      </c>
      <c r="J2874" s="356">
        <f t="shared" ref="J2874:J2900" si="7879">(G2874-G2873)*100</f>
        <v>9.9999999997635314E-2</v>
      </c>
      <c r="K2874" s="356">
        <f t="shared" ref="K2874:K2900" si="7880">(G2874-$G$2872)*100</f>
        <v>-1.4999999999986358</v>
      </c>
      <c r="L2874" s="356">
        <f t="shared" ref="L2874:L2900" si="7881">H2874/(D2874-D2873)</f>
        <v>0.29860219737873639</v>
      </c>
      <c r="M2874" s="356">
        <f t="shared" ref="M2874:M2900" si="7882">ABS(J2874/(D2874-D2873))</f>
        <v>1.4285714285376474E-2</v>
      </c>
      <c r="N2874" s="361" t="str">
        <f t="shared" ref="N2874:N2900" si="7883">IF(L2874&lt;=0.25,"OK",IF(AND(0.25&lt;L2874,L2874&lt;=1),"ATENÇÃO",IF(AND(1&lt;L2874,L2874&lt;=4),"ALERTA",IF(AND(4&lt;L2874,L2874&lt;=14),"INTERVENÇÃO","PARALISAÇÃO"))))</f>
        <v>ATENÇÃO</v>
      </c>
      <c r="O2874" s="361" t="str">
        <f t="shared" ref="O2874:O2900" si="7884">IF(M2874&lt;=0.25,"OK",IF(AND(0.25&lt;M2874,M2874&lt;=1),"ATENÇÃO",IF(AND(1&lt;M2874,M2874&lt;=4),"ALERTA",IF(AND(4&lt;M2874,M2874&lt;=14),"INTERVENÇÃO","PARALISAÇÃO"))))</f>
        <v>OK</v>
      </c>
      <c r="P2874" s="361" t="str">
        <f t="shared" ref="P2874:P2900" si="7885">IF(L2874&lt;=1,"COND. MIN.",IF(AND(1&lt;L2874, L2874&lt;=2),"ATENÇÃO",IF(AND(2&lt;L2874,L2874&lt;=5),"ALERTA","INTERVENÇÃO")))</f>
        <v>COND. MIN.</v>
      </c>
      <c r="Q2874" s="361" t="str">
        <f t="shared" si="7874"/>
        <v>COND. MIN.</v>
      </c>
      <c r="R2874" s="625"/>
      <c r="S2874" s="625"/>
      <c r="T2874" s="625"/>
      <c r="U2874" s="625"/>
      <c r="V2874" s="356">
        <f t="shared" ref="V2874:V2900" si="7886">(E2874-$E$2872)*100</f>
        <v>-2.8100000694394112</v>
      </c>
      <c r="W2874" s="356">
        <f t="shared" ref="W2874:W2900" si="7887">(F2874-$F$2872)*100</f>
        <v>-1.4399999985471368</v>
      </c>
      <c r="X2874" s="361" t="str">
        <f t="shared" ref="X2874:X2900" si="7888">IF(V2874&gt;0,"NORTE","SUL")</f>
        <v>SUL</v>
      </c>
      <c r="Y2874" s="361" t="str">
        <f t="shared" ref="Y2874:Y2900" si="7889">IF(W2874&gt;0,"LESTE","OESTE")</f>
        <v>OESTE</v>
      </c>
      <c r="Z2874" s="361" t="str">
        <f t="shared" ref="Z2874:Z2900" si="7890">IF(AND(X2874="SUL", Y2874="LESTE"),"SUDESTE", IF(AND(X2874="SUL", Y2874="OESTE"), "SUDOESTE", IF(AND(X2874="NORTE", Y2874="LESTE"), "NORDESTE", "NOROESTE")))</f>
        <v>SUDOESTE</v>
      </c>
      <c r="AA2874" s="358">
        <f t="shared" si="7875"/>
        <v>0.45569620253164556</v>
      </c>
      <c r="AB2874" s="359">
        <f t="shared" ref="AB2874:AB2900" si="7891">DEGREES(ASIN(AA2874))</f>
        <v>27.109738075014747</v>
      </c>
      <c r="AC2874" s="360"/>
    </row>
    <row r="2875" spans="1:29" ht="17.25" customHeight="1" x14ac:dyDescent="0.25">
      <c r="A2875" s="345" t="str">
        <f t="shared" si="7871"/>
        <v>MS 702 A</v>
      </c>
      <c r="B2875" s="661"/>
      <c r="C2875" s="661"/>
      <c r="D2875" s="633">
        <v>42496</v>
      </c>
      <c r="E2875" s="635">
        <v>7161575.7993000001</v>
      </c>
      <c r="F2875" s="635">
        <v>665782.64379999996</v>
      </c>
      <c r="G2875" s="623">
        <v>895.33299999999997</v>
      </c>
      <c r="H2875" s="448">
        <f t="shared" si="7877"/>
        <v>3.3875360088028583</v>
      </c>
      <c r="I2875" s="356">
        <f t="shared" si="7878"/>
        <v>0.8316850409763894</v>
      </c>
      <c r="J2875" s="356">
        <f t="shared" si="7879"/>
        <v>-1.8000000000029104</v>
      </c>
      <c r="K2875" s="356">
        <f t="shared" si="7880"/>
        <v>-3.3000000000015461</v>
      </c>
      <c r="L2875" s="356">
        <f t="shared" si="7881"/>
        <v>0.24196685777163274</v>
      </c>
      <c r="M2875" s="356">
        <f t="shared" si="7882"/>
        <v>0.12857142857163645</v>
      </c>
      <c r="N2875" s="361" t="str">
        <f t="shared" si="7883"/>
        <v>OK</v>
      </c>
      <c r="O2875" s="361" t="str">
        <f t="shared" si="7884"/>
        <v>OK</v>
      </c>
      <c r="P2875" s="361" t="str">
        <f t="shared" si="7885"/>
        <v>COND. MIN.</v>
      </c>
      <c r="Q2875" s="361" t="str">
        <f t="shared" si="7874"/>
        <v>COND. MIN.</v>
      </c>
      <c r="R2875" s="625"/>
      <c r="S2875" s="625"/>
      <c r="T2875" s="625"/>
      <c r="U2875" s="625"/>
      <c r="V2875" s="356">
        <f t="shared" si="7886"/>
        <v>-0.26000002399086952</v>
      </c>
      <c r="W2875" s="356">
        <f t="shared" si="7887"/>
        <v>0.78999999677762389</v>
      </c>
      <c r="X2875" s="361" t="str">
        <f t="shared" si="7888"/>
        <v>SUL</v>
      </c>
      <c r="Y2875" s="361" t="str">
        <f t="shared" si="7889"/>
        <v>LESTE</v>
      </c>
      <c r="Z2875" s="361" t="str">
        <f t="shared" si="7890"/>
        <v>SUDESTE</v>
      </c>
      <c r="AA2875" s="358">
        <f t="shared" si="7875"/>
        <v>0.95180722891566272</v>
      </c>
      <c r="AB2875" s="359">
        <f t="shared" si="7891"/>
        <v>72.139716328196982</v>
      </c>
      <c r="AC2875" s="360"/>
    </row>
    <row r="2876" spans="1:29" ht="17.25" customHeight="1" x14ac:dyDescent="0.25">
      <c r="A2876" s="345" t="str">
        <f t="shared" si="7871"/>
        <v>MS 702 A</v>
      </c>
      <c r="B2876" s="661"/>
      <c r="C2876" s="661"/>
      <c r="D2876" s="346"/>
      <c r="E2876" s="452"/>
      <c r="F2876" s="453"/>
      <c r="G2876" s="411"/>
      <c r="H2876" s="448">
        <f t="shared" si="7877"/>
        <v>719245677.48374236</v>
      </c>
      <c r="I2876" s="356">
        <f t="shared" si="7878"/>
        <v>719245677.66949832</v>
      </c>
      <c r="J2876" s="356">
        <f t="shared" si="7879"/>
        <v>-89533.3</v>
      </c>
      <c r="K2876" s="356">
        <f t="shared" si="7880"/>
        <v>-89536.6</v>
      </c>
      <c r="L2876" s="356">
        <f t="shared" si="7881"/>
        <v>-16925.020648619691</v>
      </c>
      <c r="M2876" s="356">
        <f t="shared" si="7882"/>
        <v>2.1068641754518072</v>
      </c>
      <c r="N2876" s="361" t="str">
        <f t="shared" si="7883"/>
        <v>OK</v>
      </c>
      <c r="O2876" s="361" t="str">
        <f t="shared" si="7884"/>
        <v>ALERTA</v>
      </c>
      <c r="P2876" s="361" t="str">
        <f t="shared" si="7885"/>
        <v>COND. MIN.</v>
      </c>
      <c r="Q2876" s="361" t="str">
        <f t="shared" si="7874"/>
        <v>ATENÇÃO</v>
      </c>
      <c r="R2876" s="625"/>
      <c r="S2876" s="625"/>
      <c r="T2876" s="625"/>
      <c r="U2876" s="625"/>
      <c r="V2876" s="356">
        <f t="shared" si="7886"/>
        <v>-716157580.19000006</v>
      </c>
      <c r="W2876" s="356">
        <f t="shared" si="7887"/>
        <v>-66578263.589999996</v>
      </c>
      <c r="X2876" s="361" t="str">
        <f t="shared" si="7888"/>
        <v>SUL</v>
      </c>
      <c r="Y2876" s="361" t="str">
        <f t="shared" si="7889"/>
        <v>OESTE</v>
      </c>
      <c r="Z2876" s="361" t="str">
        <f t="shared" si="7890"/>
        <v>SUDOESTE</v>
      </c>
      <c r="AA2876" s="358">
        <f t="shared" si="7875"/>
        <v>9.2566789981527078E-2</v>
      </c>
      <c r="AB2876" s="359">
        <f t="shared" si="7891"/>
        <v>5.3112899479369569</v>
      </c>
      <c r="AC2876" s="360"/>
    </row>
    <row r="2877" spans="1:29" ht="17.25" customHeight="1" x14ac:dyDescent="0.25">
      <c r="A2877" s="345" t="str">
        <f t="shared" si="7871"/>
        <v>MS 702 A</v>
      </c>
      <c r="B2877" s="661"/>
      <c r="C2877" s="661"/>
      <c r="D2877" s="346"/>
      <c r="E2877" s="452"/>
      <c r="F2877" s="453"/>
      <c r="G2877" s="411"/>
      <c r="H2877" s="448">
        <f t="shared" si="7877"/>
        <v>0</v>
      </c>
      <c r="I2877" s="356">
        <f t="shared" si="7878"/>
        <v>719245677.66949832</v>
      </c>
      <c r="J2877" s="356">
        <f t="shared" si="7879"/>
        <v>0</v>
      </c>
      <c r="K2877" s="356">
        <f t="shared" si="7880"/>
        <v>-89536.6</v>
      </c>
      <c r="L2877" s="356" t="e">
        <f t="shared" si="7881"/>
        <v>#DIV/0!</v>
      </c>
      <c r="M2877" s="356" t="e">
        <f t="shared" si="7882"/>
        <v>#DIV/0!</v>
      </c>
      <c r="N2877" s="361" t="e">
        <f t="shared" si="7883"/>
        <v>#DIV/0!</v>
      </c>
      <c r="O2877" s="361" t="e">
        <f t="shared" si="7884"/>
        <v>#DIV/0!</v>
      </c>
      <c r="P2877" s="361" t="e">
        <f t="shared" si="7885"/>
        <v>#DIV/0!</v>
      </c>
      <c r="Q2877" s="361" t="e">
        <f t="shared" si="7874"/>
        <v>#DIV/0!</v>
      </c>
      <c r="R2877" s="625"/>
      <c r="S2877" s="625"/>
      <c r="T2877" s="625"/>
      <c r="U2877" s="625"/>
      <c r="V2877" s="356">
        <f t="shared" si="7886"/>
        <v>-716157580.19000006</v>
      </c>
      <c r="W2877" s="356">
        <f t="shared" si="7887"/>
        <v>-66578263.589999996</v>
      </c>
      <c r="X2877" s="361" t="str">
        <f t="shared" si="7888"/>
        <v>SUL</v>
      </c>
      <c r="Y2877" s="361" t="str">
        <f t="shared" si="7889"/>
        <v>OESTE</v>
      </c>
      <c r="Z2877" s="361" t="str">
        <f t="shared" si="7890"/>
        <v>SUDOESTE</v>
      </c>
      <c r="AA2877" s="358">
        <f t="shared" si="7875"/>
        <v>9.2566789981527078E-2</v>
      </c>
      <c r="AB2877" s="359">
        <f t="shared" si="7891"/>
        <v>5.3112899479369569</v>
      </c>
      <c r="AC2877" s="360"/>
    </row>
    <row r="2878" spans="1:29" ht="17.25" customHeight="1" x14ac:dyDescent="0.25">
      <c r="A2878" s="345" t="str">
        <f t="shared" si="7871"/>
        <v>MS 702 A</v>
      </c>
      <c r="B2878" s="661"/>
      <c r="C2878" s="661"/>
      <c r="D2878" s="346"/>
      <c r="E2878" s="452"/>
      <c r="F2878" s="453"/>
      <c r="G2878" s="411"/>
      <c r="H2878" s="448">
        <f t="shared" si="7877"/>
        <v>0</v>
      </c>
      <c r="I2878" s="356">
        <f t="shared" si="7878"/>
        <v>719245677.66949832</v>
      </c>
      <c r="J2878" s="356">
        <f t="shared" si="7879"/>
        <v>0</v>
      </c>
      <c r="K2878" s="356">
        <f t="shared" si="7880"/>
        <v>-89536.6</v>
      </c>
      <c r="L2878" s="356" t="e">
        <f t="shared" si="7881"/>
        <v>#DIV/0!</v>
      </c>
      <c r="M2878" s="356" t="e">
        <f t="shared" si="7882"/>
        <v>#DIV/0!</v>
      </c>
      <c r="N2878" s="361" t="e">
        <f t="shared" si="7883"/>
        <v>#DIV/0!</v>
      </c>
      <c r="O2878" s="361" t="e">
        <f t="shared" si="7884"/>
        <v>#DIV/0!</v>
      </c>
      <c r="P2878" s="361" t="e">
        <f t="shared" si="7885"/>
        <v>#DIV/0!</v>
      </c>
      <c r="Q2878" s="361" t="e">
        <f t="shared" si="7874"/>
        <v>#DIV/0!</v>
      </c>
      <c r="R2878" s="625"/>
      <c r="S2878" s="625"/>
      <c r="T2878" s="625"/>
      <c r="U2878" s="625"/>
      <c r="V2878" s="356">
        <f t="shared" si="7886"/>
        <v>-716157580.19000006</v>
      </c>
      <c r="W2878" s="356">
        <f t="shared" si="7887"/>
        <v>-66578263.589999996</v>
      </c>
      <c r="X2878" s="361" t="str">
        <f t="shared" si="7888"/>
        <v>SUL</v>
      </c>
      <c r="Y2878" s="361" t="str">
        <f t="shared" si="7889"/>
        <v>OESTE</v>
      </c>
      <c r="Z2878" s="361" t="str">
        <f t="shared" si="7890"/>
        <v>SUDOESTE</v>
      </c>
      <c r="AA2878" s="358">
        <f t="shared" si="7875"/>
        <v>9.2566789981527078E-2</v>
      </c>
      <c r="AB2878" s="359">
        <f t="shared" si="7891"/>
        <v>5.3112899479369569</v>
      </c>
      <c r="AC2878" s="360"/>
    </row>
    <row r="2879" spans="1:29" ht="17.25" customHeight="1" x14ac:dyDescent="0.25">
      <c r="A2879" s="345" t="str">
        <f t="shared" si="7871"/>
        <v>MS 702 A</v>
      </c>
      <c r="B2879" s="661"/>
      <c r="C2879" s="661"/>
      <c r="D2879" s="346"/>
      <c r="E2879" s="452"/>
      <c r="F2879" s="453"/>
      <c r="G2879" s="411"/>
      <c r="H2879" s="448">
        <f t="shared" si="7877"/>
        <v>0</v>
      </c>
      <c r="I2879" s="356">
        <f t="shared" si="7878"/>
        <v>719245677.66949832</v>
      </c>
      <c r="J2879" s="356">
        <f t="shared" si="7879"/>
        <v>0</v>
      </c>
      <c r="K2879" s="356">
        <f t="shared" si="7880"/>
        <v>-89536.6</v>
      </c>
      <c r="L2879" s="356" t="e">
        <f t="shared" si="7881"/>
        <v>#DIV/0!</v>
      </c>
      <c r="M2879" s="356" t="e">
        <f t="shared" si="7882"/>
        <v>#DIV/0!</v>
      </c>
      <c r="N2879" s="361" t="e">
        <f t="shared" si="7883"/>
        <v>#DIV/0!</v>
      </c>
      <c r="O2879" s="361" t="e">
        <f t="shared" si="7884"/>
        <v>#DIV/0!</v>
      </c>
      <c r="P2879" s="361" t="e">
        <f t="shared" si="7885"/>
        <v>#DIV/0!</v>
      </c>
      <c r="Q2879" s="361" t="e">
        <f t="shared" si="7874"/>
        <v>#DIV/0!</v>
      </c>
      <c r="R2879" s="625"/>
      <c r="S2879" s="625"/>
      <c r="T2879" s="625"/>
      <c r="U2879" s="625"/>
      <c r="V2879" s="356">
        <f t="shared" si="7886"/>
        <v>-716157580.19000006</v>
      </c>
      <c r="W2879" s="356">
        <f t="shared" si="7887"/>
        <v>-66578263.589999996</v>
      </c>
      <c r="X2879" s="361" t="str">
        <f t="shared" si="7888"/>
        <v>SUL</v>
      </c>
      <c r="Y2879" s="361" t="str">
        <f t="shared" si="7889"/>
        <v>OESTE</v>
      </c>
      <c r="Z2879" s="361" t="str">
        <f t="shared" si="7890"/>
        <v>SUDOESTE</v>
      </c>
      <c r="AA2879" s="358">
        <f t="shared" si="7875"/>
        <v>9.2566789981527078E-2</v>
      </c>
      <c r="AB2879" s="359">
        <f t="shared" si="7891"/>
        <v>5.3112899479369569</v>
      </c>
      <c r="AC2879" s="360"/>
    </row>
    <row r="2880" spans="1:29" ht="17.25" customHeight="1" x14ac:dyDescent="0.25">
      <c r="A2880" s="345" t="str">
        <f t="shared" si="7871"/>
        <v>MS 702 A</v>
      </c>
      <c r="B2880" s="661"/>
      <c r="C2880" s="661"/>
      <c r="D2880" s="346"/>
      <c r="E2880" s="452"/>
      <c r="F2880" s="453"/>
      <c r="G2880" s="411"/>
      <c r="H2880" s="448">
        <f t="shared" si="7877"/>
        <v>0</v>
      </c>
      <c r="I2880" s="356">
        <f t="shared" si="7878"/>
        <v>719245677.66949832</v>
      </c>
      <c r="J2880" s="356">
        <f t="shared" si="7879"/>
        <v>0</v>
      </c>
      <c r="K2880" s="356">
        <f t="shared" si="7880"/>
        <v>-89536.6</v>
      </c>
      <c r="L2880" s="356" t="e">
        <f t="shared" si="7881"/>
        <v>#DIV/0!</v>
      </c>
      <c r="M2880" s="356" t="e">
        <f t="shared" si="7882"/>
        <v>#DIV/0!</v>
      </c>
      <c r="N2880" s="361" t="e">
        <f t="shared" si="7883"/>
        <v>#DIV/0!</v>
      </c>
      <c r="O2880" s="361" t="e">
        <f t="shared" si="7884"/>
        <v>#DIV/0!</v>
      </c>
      <c r="P2880" s="361" t="e">
        <f t="shared" si="7885"/>
        <v>#DIV/0!</v>
      </c>
      <c r="Q2880" s="361" t="e">
        <f t="shared" si="7874"/>
        <v>#DIV/0!</v>
      </c>
      <c r="R2880" s="625"/>
      <c r="S2880" s="625"/>
      <c r="T2880" s="625"/>
      <c r="U2880" s="625"/>
      <c r="V2880" s="356">
        <f t="shared" si="7886"/>
        <v>-716157580.19000006</v>
      </c>
      <c r="W2880" s="356">
        <f t="shared" si="7887"/>
        <v>-66578263.589999996</v>
      </c>
      <c r="X2880" s="361" t="str">
        <f t="shared" si="7888"/>
        <v>SUL</v>
      </c>
      <c r="Y2880" s="361" t="str">
        <f t="shared" si="7889"/>
        <v>OESTE</v>
      </c>
      <c r="Z2880" s="361" t="str">
        <f t="shared" si="7890"/>
        <v>SUDOESTE</v>
      </c>
      <c r="AA2880" s="358">
        <f t="shared" si="7875"/>
        <v>9.2566789981527078E-2</v>
      </c>
      <c r="AB2880" s="359">
        <f t="shared" si="7891"/>
        <v>5.3112899479369569</v>
      </c>
      <c r="AC2880" s="360"/>
    </row>
    <row r="2881" spans="1:29" ht="17.25" customHeight="1" x14ac:dyDescent="0.25">
      <c r="A2881" s="345" t="str">
        <f t="shared" si="7871"/>
        <v>MS 702 A</v>
      </c>
      <c r="B2881" s="661"/>
      <c r="C2881" s="661"/>
      <c r="D2881" s="346"/>
      <c r="E2881" s="452"/>
      <c r="F2881" s="453"/>
      <c r="G2881" s="411"/>
      <c r="H2881" s="448">
        <f t="shared" si="7877"/>
        <v>0</v>
      </c>
      <c r="I2881" s="356">
        <f t="shared" si="7878"/>
        <v>719245677.66949832</v>
      </c>
      <c r="J2881" s="356">
        <f t="shared" si="7879"/>
        <v>0</v>
      </c>
      <c r="K2881" s="356">
        <f t="shared" si="7880"/>
        <v>-89536.6</v>
      </c>
      <c r="L2881" s="356" t="e">
        <f t="shared" si="7881"/>
        <v>#DIV/0!</v>
      </c>
      <c r="M2881" s="356" t="e">
        <f t="shared" si="7882"/>
        <v>#DIV/0!</v>
      </c>
      <c r="N2881" s="361" t="e">
        <f t="shared" si="7883"/>
        <v>#DIV/0!</v>
      </c>
      <c r="O2881" s="361" t="e">
        <f t="shared" si="7884"/>
        <v>#DIV/0!</v>
      </c>
      <c r="P2881" s="361" t="e">
        <f t="shared" si="7885"/>
        <v>#DIV/0!</v>
      </c>
      <c r="Q2881" s="361" t="e">
        <f t="shared" si="7874"/>
        <v>#DIV/0!</v>
      </c>
      <c r="R2881" s="625"/>
      <c r="S2881" s="625"/>
      <c r="T2881" s="625"/>
      <c r="U2881" s="625"/>
      <c r="V2881" s="356">
        <f t="shared" si="7886"/>
        <v>-716157580.19000006</v>
      </c>
      <c r="W2881" s="356">
        <f t="shared" si="7887"/>
        <v>-66578263.589999996</v>
      </c>
      <c r="X2881" s="361" t="str">
        <f t="shared" si="7888"/>
        <v>SUL</v>
      </c>
      <c r="Y2881" s="361" t="str">
        <f t="shared" si="7889"/>
        <v>OESTE</v>
      </c>
      <c r="Z2881" s="361" t="str">
        <f t="shared" si="7890"/>
        <v>SUDOESTE</v>
      </c>
      <c r="AA2881" s="358">
        <f t="shared" si="7875"/>
        <v>9.2566789981527078E-2</v>
      </c>
      <c r="AB2881" s="359">
        <f t="shared" si="7891"/>
        <v>5.3112899479369569</v>
      </c>
      <c r="AC2881" s="360"/>
    </row>
    <row r="2882" spans="1:29" ht="17.25" customHeight="1" x14ac:dyDescent="0.25">
      <c r="A2882" s="345" t="str">
        <f t="shared" si="7871"/>
        <v>MS 702 A</v>
      </c>
      <c r="B2882" s="661"/>
      <c r="C2882" s="661"/>
      <c r="D2882" s="346"/>
      <c r="E2882" s="452"/>
      <c r="F2882" s="453"/>
      <c r="G2882" s="411"/>
      <c r="H2882" s="448">
        <f t="shared" si="7877"/>
        <v>0</v>
      </c>
      <c r="I2882" s="356">
        <f t="shared" si="7878"/>
        <v>719245677.66949832</v>
      </c>
      <c r="J2882" s="356">
        <f t="shared" si="7879"/>
        <v>0</v>
      </c>
      <c r="K2882" s="356">
        <f t="shared" si="7880"/>
        <v>-89536.6</v>
      </c>
      <c r="L2882" s="356" t="e">
        <f t="shared" si="7881"/>
        <v>#DIV/0!</v>
      </c>
      <c r="M2882" s="356" t="e">
        <f t="shared" si="7882"/>
        <v>#DIV/0!</v>
      </c>
      <c r="N2882" s="361" t="e">
        <f t="shared" si="7883"/>
        <v>#DIV/0!</v>
      </c>
      <c r="O2882" s="361" t="e">
        <f t="shared" si="7884"/>
        <v>#DIV/0!</v>
      </c>
      <c r="P2882" s="361" t="e">
        <f t="shared" si="7885"/>
        <v>#DIV/0!</v>
      </c>
      <c r="Q2882" s="361" t="e">
        <f t="shared" si="7874"/>
        <v>#DIV/0!</v>
      </c>
      <c r="R2882" s="625"/>
      <c r="S2882" s="625"/>
      <c r="T2882" s="625"/>
      <c r="U2882" s="625"/>
      <c r="V2882" s="356">
        <f t="shared" si="7886"/>
        <v>-716157580.19000006</v>
      </c>
      <c r="W2882" s="356">
        <f t="shared" si="7887"/>
        <v>-66578263.589999996</v>
      </c>
      <c r="X2882" s="361" t="str">
        <f t="shared" si="7888"/>
        <v>SUL</v>
      </c>
      <c r="Y2882" s="361" t="str">
        <f t="shared" si="7889"/>
        <v>OESTE</v>
      </c>
      <c r="Z2882" s="361" t="str">
        <f t="shared" si="7890"/>
        <v>SUDOESTE</v>
      </c>
      <c r="AA2882" s="358">
        <f t="shared" si="7875"/>
        <v>9.2566789981527078E-2</v>
      </c>
      <c r="AB2882" s="359">
        <f t="shared" si="7891"/>
        <v>5.3112899479369569</v>
      </c>
      <c r="AC2882" s="360"/>
    </row>
    <row r="2883" spans="1:29" ht="17.25" customHeight="1" x14ac:dyDescent="0.25">
      <c r="A2883" s="345" t="str">
        <f t="shared" si="7871"/>
        <v>MS 702 A</v>
      </c>
      <c r="B2883" s="661"/>
      <c r="C2883" s="661"/>
      <c r="D2883" s="346"/>
      <c r="E2883" s="452"/>
      <c r="F2883" s="453"/>
      <c r="G2883" s="411"/>
      <c r="H2883" s="448">
        <f t="shared" si="7877"/>
        <v>0</v>
      </c>
      <c r="I2883" s="356">
        <f t="shared" si="7878"/>
        <v>719245677.66949832</v>
      </c>
      <c r="J2883" s="356">
        <f t="shared" si="7879"/>
        <v>0</v>
      </c>
      <c r="K2883" s="356">
        <f t="shared" si="7880"/>
        <v>-89536.6</v>
      </c>
      <c r="L2883" s="356" t="e">
        <f t="shared" si="7881"/>
        <v>#DIV/0!</v>
      </c>
      <c r="M2883" s="356" t="e">
        <f t="shared" si="7882"/>
        <v>#DIV/0!</v>
      </c>
      <c r="N2883" s="361" t="e">
        <f t="shared" si="7883"/>
        <v>#DIV/0!</v>
      </c>
      <c r="O2883" s="361" t="e">
        <f t="shared" si="7884"/>
        <v>#DIV/0!</v>
      </c>
      <c r="P2883" s="361" t="e">
        <f t="shared" si="7885"/>
        <v>#DIV/0!</v>
      </c>
      <c r="Q2883" s="361" t="e">
        <f t="shared" si="7874"/>
        <v>#DIV/0!</v>
      </c>
      <c r="R2883" s="625"/>
      <c r="S2883" s="625"/>
      <c r="T2883" s="625"/>
      <c r="U2883" s="625"/>
      <c r="V2883" s="356">
        <f t="shared" si="7886"/>
        <v>-716157580.19000006</v>
      </c>
      <c r="W2883" s="356">
        <f t="shared" si="7887"/>
        <v>-66578263.589999996</v>
      </c>
      <c r="X2883" s="361" t="str">
        <f t="shared" si="7888"/>
        <v>SUL</v>
      </c>
      <c r="Y2883" s="361" t="str">
        <f t="shared" si="7889"/>
        <v>OESTE</v>
      </c>
      <c r="Z2883" s="361" t="str">
        <f t="shared" si="7890"/>
        <v>SUDOESTE</v>
      </c>
      <c r="AA2883" s="358">
        <f t="shared" si="7875"/>
        <v>9.2566789981527078E-2</v>
      </c>
      <c r="AB2883" s="359">
        <f t="shared" si="7891"/>
        <v>5.3112899479369569</v>
      </c>
      <c r="AC2883" s="360"/>
    </row>
    <row r="2884" spans="1:29" ht="17.25" customHeight="1" x14ac:dyDescent="0.25">
      <c r="A2884" s="345" t="str">
        <f t="shared" si="7871"/>
        <v>MS 702 A</v>
      </c>
      <c r="B2884" s="661"/>
      <c r="C2884" s="661"/>
      <c r="D2884" s="346"/>
      <c r="E2884" s="452"/>
      <c r="F2884" s="453"/>
      <c r="G2884" s="411"/>
      <c r="H2884" s="448">
        <f t="shared" si="7877"/>
        <v>0</v>
      </c>
      <c r="I2884" s="356">
        <f t="shared" si="7878"/>
        <v>719245677.66949832</v>
      </c>
      <c r="J2884" s="356">
        <f t="shared" si="7879"/>
        <v>0</v>
      </c>
      <c r="K2884" s="356">
        <f t="shared" si="7880"/>
        <v>-89536.6</v>
      </c>
      <c r="L2884" s="356" t="e">
        <f t="shared" si="7881"/>
        <v>#DIV/0!</v>
      </c>
      <c r="M2884" s="356" t="e">
        <f t="shared" si="7882"/>
        <v>#DIV/0!</v>
      </c>
      <c r="N2884" s="361" t="e">
        <f t="shared" si="7883"/>
        <v>#DIV/0!</v>
      </c>
      <c r="O2884" s="361" t="e">
        <f t="shared" si="7884"/>
        <v>#DIV/0!</v>
      </c>
      <c r="P2884" s="361" t="e">
        <f t="shared" si="7885"/>
        <v>#DIV/0!</v>
      </c>
      <c r="Q2884" s="361" t="e">
        <f t="shared" si="7874"/>
        <v>#DIV/0!</v>
      </c>
      <c r="R2884" s="625"/>
      <c r="S2884" s="625"/>
      <c r="T2884" s="625"/>
      <c r="U2884" s="625"/>
      <c r="V2884" s="356">
        <f t="shared" si="7886"/>
        <v>-716157580.19000006</v>
      </c>
      <c r="W2884" s="356">
        <f t="shared" si="7887"/>
        <v>-66578263.589999996</v>
      </c>
      <c r="X2884" s="361" t="str">
        <f t="shared" si="7888"/>
        <v>SUL</v>
      </c>
      <c r="Y2884" s="361" t="str">
        <f t="shared" si="7889"/>
        <v>OESTE</v>
      </c>
      <c r="Z2884" s="361" t="str">
        <f t="shared" si="7890"/>
        <v>SUDOESTE</v>
      </c>
      <c r="AA2884" s="358">
        <f t="shared" si="7875"/>
        <v>9.2566789981527078E-2</v>
      </c>
      <c r="AB2884" s="359">
        <f t="shared" si="7891"/>
        <v>5.3112899479369569</v>
      </c>
      <c r="AC2884" s="360"/>
    </row>
    <row r="2885" spans="1:29" ht="17.25" customHeight="1" x14ac:dyDescent="0.25">
      <c r="A2885" s="345" t="str">
        <f t="shared" si="7871"/>
        <v>MS 702 A</v>
      </c>
      <c r="B2885" s="661"/>
      <c r="C2885" s="661"/>
      <c r="D2885" s="346"/>
      <c r="E2885" s="452"/>
      <c r="F2885" s="453"/>
      <c r="G2885" s="411"/>
      <c r="H2885" s="448">
        <f t="shared" si="7877"/>
        <v>0</v>
      </c>
      <c r="I2885" s="356">
        <f t="shared" si="7878"/>
        <v>719245677.66949832</v>
      </c>
      <c r="J2885" s="356">
        <f t="shared" si="7879"/>
        <v>0</v>
      </c>
      <c r="K2885" s="356">
        <f t="shared" si="7880"/>
        <v>-89536.6</v>
      </c>
      <c r="L2885" s="356" t="e">
        <f t="shared" si="7881"/>
        <v>#DIV/0!</v>
      </c>
      <c r="M2885" s="356" t="e">
        <f t="shared" si="7882"/>
        <v>#DIV/0!</v>
      </c>
      <c r="N2885" s="361" t="e">
        <f t="shared" si="7883"/>
        <v>#DIV/0!</v>
      </c>
      <c r="O2885" s="361" t="e">
        <f t="shared" si="7884"/>
        <v>#DIV/0!</v>
      </c>
      <c r="P2885" s="361" t="e">
        <f t="shared" si="7885"/>
        <v>#DIV/0!</v>
      </c>
      <c r="Q2885" s="361" t="e">
        <f t="shared" si="7874"/>
        <v>#DIV/0!</v>
      </c>
      <c r="R2885" s="625"/>
      <c r="S2885" s="625"/>
      <c r="T2885" s="625"/>
      <c r="U2885" s="625"/>
      <c r="V2885" s="356">
        <f t="shared" si="7886"/>
        <v>-716157580.19000006</v>
      </c>
      <c r="W2885" s="356">
        <f t="shared" si="7887"/>
        <v>-66578263.589999996</v>
      </c>
      <c r="X2885" s="361" t="str">
        <f t="shared" si="7888"/>
        <v>SUL</v>
      </c>
      <c r="Y2885" s="361" t="str">
        <f t="shared" si="7889"/>
        <v>OESTE</v>
      </c>
      <c r="Z2885" s="361" t="str">
        <f t="shared" si="7890"/>
        <v>SUDOESTE</v>
      </c>
      <c r="AA2885" s="358">
        <f t="shared" si="7875"/>
        <v>9.2566789981527078E-2</v>
      </c>
      <c r="AB2885" s="359">
        <f t="shared" si="7891"/>
        <v>5.3112899479369569</v>
      </c>
      <c r="AC2885" s="360"/>
    </row>
    <row r="2886" spans="1:29" ht="17.25" customHeight="1" x14ac:dyDescent="0.25">
      <c r="A2886" s="345" t="str">
        <f t="shared" si="7871"/>
        <v>MS 702 A</v>
      </c>
      <c r="B2886" s="661"/>
      <c r="C2886" s="661"/>
      <c r="D2886" s="346"/>
      <c r="E2886" s="452"/>
      <c r="F2886" s="453"/>
      <c r="G2886" s="411"/>
      <c r="H2886" s="448">
        <f t="shared" si="7877"/>
        <v>0</v>
      </c>
      <c r="I2886" s="356">
        <f t="shared" si="7878"/>
        <v>719245677.66949832</v>
      </c>
      <c r="J2886" s="356">
        <f t="shared" si="7879"/>
        <v>0</v>
      </c>
      <c r="K2886" s="356">
        <f t="shared" si="7880"/>
        <v>-89536.6</v>
      </c>
      <c r="L2886" s="356" t="e">
        <f t="shared" si="7881"/>
        <v>#DIV/0!</v>
      </c>
      <c r="M2886" s="356" t="e">
        <f t="shared" si="7882"/>
        <v>#DIV/0!</v>
      </c>
      <c r="N2886" s="361" t="e">
        <f t="shared" si="7883"/>
        <v>#DIV/0!</v>
      </c>
      <c r="O2886" s="361" t="e">
        <f t="shared" si="7884"/>
        <v>#DIV/0!</v>
      </c>
      <c r="P2886" s="361" t="e">
        <f t="shared" si="7885"/>
        <v>#DIV/0!</v>
      </c>
      <c r="Q2886" s="361" t="e">
        <f t="shared" si="7874"/>
        <v>#DIV/0!</v>
      </c>
      <c r="R2886" s="625"/>
      <c r="S2886" s="625"/>
      <c r="T2886" s="625"/>
      <c r="U2886" s="625"/>
      <c r="V2886" s="356">
        <f t="shared" si="7886"/>
        <v>-716157580.19000006</v>
      </c>
      <c r="W2886" s="356">
        <f t="shared" si="7887"/>
        <v>-66578263.589999996</v>
      </c>
      <c r="X2886" s="361" t="str">
        <f t="shared" si="7888"/>
        <v>SUL</v>
      </c>
      <c r="Y2886" s="361" t="str">
        <f t="shared" si="7889"/>
        <v>OESTE</v>
      </c>
      <c r="Z2886" s="361" t="str">
        <f t="shared" si="7890"/>
        <v>SUDOESTE</v>
      </c>
      <c r="AA2886" s="358">
        <f t="shared" si="7875"/>
        <v>9.2566789981527078E-2</v>
      </c>
      <c r="AB2886" s="359">
        <f t="shared" si="7891"/>
        <v>5.3112899479369569</v>
      </c>
      <c r="AC2886" s="360"/>
    </row>
    <row r="2887" spans="1:29" ht="17.25" customHeight="1" x14ac:dyDescent="0.25">
      <c r="A2887" s="345" t="str">
        <f t="shared" si="7871"/>
        <v>MS 702 A</v>
      </c>
      <c r="B2887" s="661"/>
      <c r="C2887" s="661"/>
      <c r="D2887" s="346"/>
      <c r="E2887" s="452"/>
      <c r="F2887" s="453"/>
      <c r="G2887" s="348"/>
      <c r="H2887" s="448">
        <f t="shared" si="7877"/>
        <v>0</v>
      </c>
      <c r="I2887" s="356">
        <f t="shared" si="7878"/>
        <v>719245677.66949832</v>
      </c>
      <c r="J2887" s="356">
        <f t="shared" si="7879"/>
        <v>0</v>
      </c>
      <c r="K2887" s="356">
        <f t="shared" si="7880"/>
        <v>-89536.6</v>
      </c>
      <c r="L2887" s="356" t="e">
        <f t="shared" si="7881"/>
        <v>#DIV/0!</v>
      </c>
      <c r="M2887" s="356" t="e">
        <f t="shared" si="7882"/>
        <v>#DIV/0!</v>
      </c>
      <c r="N2887" s="361" t="e">
        <f t="shared" si="7883"/>
        <v>#DIV/0!</v>
      </c>
      <c r="O2887" s="361" t="e">
        <f t="shared" si="7884"/>
        <v>#DIV/0!</v>
      </c>
      <c r="P2887" s="361" t="e">
        <f t="shared" si="7885"/>
        <v>#DIV/0!</v>
      </c>
      <c r="Q2887" s="361" t="e">
        <f t="shared" si="7874"/>
        <v>#DIV/0!</v>
      </c>
      <c r="R2887" s="625"/>
      <c r="S2887" s="625"/>
      <c r="T2887" s="625"/>
      <c r="U2887" s="625"/>
      <c r="V2887" s="356">
        <f t="shared" si="7886"/>
        <v>-716157580.19000006</v>
      </c>
      <c r="W2887" s="356">
        <f t="shared" si="7887"/>
        <v>-66578263.589999996</v>
      </c>
      <c r="X2887" s="361" t="str">
        <f t="shared" si="7888"/>
        <v>SUL</v>
      </c>
      <c r="Y2887" s="361" t="str">
        <f t="shared" si="7889"/>
        <v>OESTE</v>
      </c>
      <c r="Z2887" s="361" t="str">
        <f t="shared" si="7890"/>
        <v>SUDOESTE</v>
      </c>
      <c r="AA2887" s="358">
        <f t="shared" si="7875"/>
        <v>9.2566789981527078E-2</v>
      </c>
      <c r="AB2887" s="359">
        <f t="shared" si="7891"/>
        <v>5.3112899479369569</v>
      </c>
      <c r="AC2887" s="360"/>
    </row>
    <row r="2888" spans="1:29" ht="17.25" customHeight="1" x14ac:dyDescent="0.25">
      <c r="A2888" s="345" t="str">
        <f t="shared" si="7871"/>
        <v>MS 702 A</v>
      </c>
      <c r="B2888" s="661"/>
      <c r="C2888" s="661"/>
      <c r="D2888" s="346"/>
      <c r="E2888" s="452"/>
      <c r="F2888" s="453"/>
      <c r="G2888" s="411"/>
      <c r="H2888" s="448">
        <f t="shared" si="7877"/>
        <v>0</v>
      </c>
      <c r="I2888" s="356">
        <f t="shared" si="7878"/>
        <v>719245677.66949832</v>
      </c>
      <c r="J2888" s="356">
        <f t="shared" si="7879"/>
        <v>0</v>
      </c>
      <c r="K2888" s="356">
        <f t="shared" si="7880"/>
        <v>-89536.6</v>
      </c>
      <c r="L2888" s="356" t="e">
        <f t="shared" si="7881"/>
        <v>#DIV/0!</v>
      </c>
      <c r="M2888" s="356" t="e">
        <f t="shared" si="7882"/>
        <v>#DIV/0!</v>
      </c>
      <c r="N2888" s="361" t="e">
        <f t="shared" si="7883"/>
        <v>#DIV/0!</v>
      </c>
      <c r="O2888" s="361" t="e">
        <f t="shared" si="7884"/>
        <v>#DIV/0!</v>
      </c>
      <c r="P2888" s="361" t="e">
        <f t="shared" si="7885"/>
        <v>#DIV/0!</v>
      </c>
      <c r="Q2888" s="361" t="e">
        <f t="shared" si="7874"/>
        <v>#DIV/0!</v>
      </c>
      <c r="R2888" s="625"/>
      <c r="S2888" s="625"/>
      <c r="T2888" s="625"/>
      <c r="U2888" s="625"/>
      <c r="V2888" s="356">
        <f t="shared" si="7886"/>
        <v>-716157580.19000006</v>
      </c>
      <c r="W2888" s="356">
        <f t="shared" si="7887"/>
        <v>-66578263.589999996</v>
      </c>
      <c r="X2888" s="361" t="str">
        <f t="shared" si="7888"/>
        <v>SUL</v>
      </c>
      <c r="Y2888" s="361" t="str">
        <f t="shared" si="7889"/>
        <v>OESTE</v>
      </c>
      <c r="Z2888" s="361" t="str">
        <f t="shared" si="7890"/>
        <v>SUDOESTE</v>
      </c>
      <c r="AA2888" s="358">
        <f t="shared" si="7875"/>
        <v>9.2566789981527078E-2</v>
      </c>
      <c r="AB2888" s="359">
        <f t="shared" si="7891"/>
        <v>5.3112899479369569</v>
      </c>
      <c r="AC2888" s="360"/>
    </row>
    <row r="2889" spans="1:29" ht="17.25" customHeight="1" x14ac:dyDescent="0.25">
      <c r="A2889" s="345" t="str">
        <f t="shared" si="7871"/>
        <v>MS 702 A</v>
      </c>
      <c r="B2889" s="661"/>
      <c r="C2889" s="661"/>
      <c r="D2889" s="346"/>
      <c r="E2889" s="452"/>
      <c r="F2889" s="453"/>
      <c r="G2889" s="411"/>
      <c r="H2889" s="448">
        <f t="shared" si="7877"/>
        <v>0</v>
      </c>
      <c r="I2889" s="356">
        <f t="shared" si="7878"/>
        <v>719245677.66949832</v>
      </c>
      <c r="J2889" s="356">
        <f t="shared" si="7879"/>
        <v>0</v>
      </c>
      <c r="K2889" s="356">
        <f t="shared" si="7880"/>
        <v>-89536.6</v>
      </c>
      <c r="L2889" s="356" t="e">
        <f t="shared" si="7881"/>
        <v>#DIV/0!</v>
      </c>
      <c r="M2889" s="356" t="e">
        <f t="shared" si="7882"/>
        <v>#DIV/0!</v>
      </c>
      <c r="N2889" s="361" t="e">
        <f t="shared" si="7883"/>
        <v>#DIV/0!</v>
      </c>
      <c r="O2889" s="361" t="e">
        <f t="shared" si="7884"/>
        <v>#DIV/0!</v>
      </c>
      <c r="P2889" s="361" t="e">
        <f t="shared" si="7885"/>
        <v>#DIV/0!</v>
      </c>
      <c r="Q2889" s="361" t="e">
        <f t="shared" si="7874"/>
        <v>#DIV/0!</v>
      </c>
      <c r="R2889" s="625"/>
      <c r="S2889" s="625"/>
      <c r="T2889" s="625"/>
      <c r="U2889" s="625"/>
      <c r="V2889" s="356">
        <f t="shared" si="7886"/>
        <v>-716157580.19000006</v>
      </c>
      <c r="W2889" s="356">
        <f t="shared" si="7887"/>
        <v>-66578263.589999996</v>
      </c>
      <c r="X2889" s="361" t="str">
        <f t="shared" si="7888"/>
        <v>SUL</v>
      </c>
      <c r="Y2889" s="361" t="str">
        <f t="shared" si="7889"/>
        <v>OESTE</v>
      </c>
      <c r="Z2889" s="361" t="str">
        <f t="shared" si="7890"/>
        <v>SUDOESTE</v>
      </c>
      <c r="AA2889" s="358">
        <f t="shared" si="7875"/>
        <v>9.2566789981527078E-2</v>
      </c>
      <c r="AB2889" s="359">
        <f t="shared" si="7891"/>
        <v>5.3112899479369569</v>
      </c>
      <c r="AC2889" s="360"/>
    </row>
    <row r="2890" spans="1:29" ht="17.25" customHeight="1" x14ac:dyDescent="0.25">
      <c r="A2890" s="345" t="str">
        <f t="shared" si="7871"/>
        <v>MS 702 A</v>
      </c>
      <c r="B2890" s="661"/>
      <c r="C2890" s="661"/>
      <c r="D2890" s="346"/>
      <c r="E2890" s="452"/>
      <c r="F2890" s="453"/>
      <c r="G2890" s="411"/>
      <c r="H2890" s="448">
        <f t="shared" si="7877"/>
        <v>0</v>
      </c>
      <c r="I2890" s="356">
        <f t="shared" si="7878"/>
        <v>719245677.66949832</v>
      </c>
      <c r="J2890" s="356">
        <f t="shared" si="7879"/>
        <v>0</v>
      </c>
      <c r="K2890" s="356">
        <f t="shared" si="7880"/>
        <v>-89536.6</v>
      </c>
      <c r="L2890" s="356" t="e">
        <f t="shared" si="7881"/>
        <v>#DIV/0!</v>
      </c>
      <c r="M2890" s="356" t="e">
        <f t="shared" si="7882"/>
        <v>#DIV/0!</v>
      </c>
      <c r="N2890" s="361" t="e">
        <f t="shared" si="7883"/>
        <v>#DIV/0!</v>
      </c>
      <c r="O2890" s="361" t="e">
        <f t="shared" si="7884"/>
        <v>#DIV/0!</v>
      </c>
      <c r="P2890" s="361" t="e">
        <f t="shared" si="7885"/>
        <v>#DIV/0!</v>
      </c>
      <c r="Q2890" s="361" t="e">
        <f t="shared" si="7874"/>
        <v>#DIV/0!</v>
      </c>
      <c r="R2890" s="625"/>
      <c r="S2890" s="625"/>
      <c r="T2890" s="625"/>
      <c r="U2890" s="625"/>
      <c r="V2890" s="356">
        <f t="shared" si="7886"/>
        <v>-716157580.19000006</v>
      </c>
      <c r="W2890" s="356">
        <f t="shared" si="7887"/>
        <v>-66578263.589999996</v>
      </c>
      <c r="X2890" s="361" t="str">
        <f t="shared" si="7888"/>
        <v>SUL</v>
      </c>
      <c r="Y2890" s="361" t="str">
        <f t="shared" si="7889"/>
        <v>OESTE</v>
      </c>
      <c r="Z2890" s="361" t="str">
        <f t="shared" si="7890"/>
        <v>SUDOESTE</v>
      </c>
      <c r="AA2890" s="358">
        <f t="shared" si="7875"/>
        <v>9.2566789981527078E-2</v>
      </c>
      <c r="AB2890" s="359">
        <f t="shared" si="7891"/>
        <v>5.3112899479369569</v>
      </c>
      <c r="AC2890" s="360"/>
    </row>
    <row r="2891" spans="1:29" ht="17.25" customHeight="1" x14ac:dyDescent="0.25">
      <c r="A2891" s="345" t="str">
        <f t="shared" si="7871"/>
        <v>MS 702 A</v>
      </c>
      <c r="B2891" s="661"/>
      <c r="C2891" s="661"/>
      <c r="D2891" s="346"/>
      <c r="E2891" s="452"/>
      <c r="F2891" s="453"/>
      <c r="G2891" s="411"/>
      <c r="H2891" s="448">
        <f t="shared" si="7877"/>
        <v>0</v>
      </c>
      <c r="I2891" s="356">
        <f t="shared" si="7878"/>
        <v>719245677.66949832</v>
      </c>
      <c r="J2891" s="356">
        <f t="shared" si="7879"/>
        <v>0</v>
      </c>
      <c r="K2891" s="356">
        <f t="shared" si="7880"/>
        <v>-89536.6</v>
      </c>
      <c r="L2891" s="356" t="e">
        <f t="shared" si="7881"/>
        <v>#DIV/0!</v>
      </c>
      <c r="M2891" s="356" t="e">
        <f t="shared" si="7882"/>
        <v>#DIV/0!</v>
      </c>
      <c r="N2891" s="361" t="e">
        <f t="shared" si="7883"/>
        <v>#DIV/0!</v>
      </c>
      <c r="O2891" s="361" t="e">
        <f t="shared" si="7884"/>
        <v>#DIV/0!</v>
      </c>
      <c r="P2891" s="361" t="e">
        <f t="shared" si="7885"/>
        <v>#DIV/0!</v>
      </c>
      <c r="Q2891" s="361" t="e">
        <f t="shared" si="7874"/>
        <v>#DIV/0!</v>
      </c>
      <c r="R2891" s="625"/>
      <c r="S2891" s="625"/>
      <c r="T2891" s="625"/>
      <c r="U2891" s="625"/>
      <c r="V2891" s="356">
        <f t="shared" si="7886"/>
        <v>-716157580.19000006</v>
      </c>
      <c r="W2891" s="356">
        <f t="shared" si="7887"/>
        <v>-66578263.589999996</v>
      </c>
      <c r="X2891" s="361" t="str">
        <f t="shared" si="7888"/>
        <v>SUL</v>
      </c>
      <c r="Y2891" s="361" t="str">
        <f t="shared" si="7889"/>
        <v>OESTE</v>
      </c>
      <c r="Z2891" s="361" t="str">
        <f t="shared" si="7890"/>
        <v>SUDOESTE</v>
      </c>
      <c r="AA2891" s="358">
        <f t="shared" si="7875"/>
        <v>9.2566789981527078E-2</v>
      </c>
      <c r="AB2891" s="359">
        <f t="shared" si="7891"/>
        <v>5.3112899479369569</v>
      </c>
      <c r="AC2891" s="360"/>
    </row>
    <row r="2892" spans="1:29" ht="17.25" customHeight="1" x14ac:dyDescent="0.25">
      <c r="A2892" s="345" t="str">
        <f t="shared" si="7871"/>
        <v>MS 702 A</v>
      </c>
      <c r="B2892" s="661"/>
      <c r="C2892" s="661"/>
      <c r="D2892" s="346"/>
      <c r="E2892" s="452"/>
      <c r="F2892" s="453"/>
      <c r="G2892" s="411"/>
      <c r="H2892" s="448">
        <f t="shared" si="7877"/>
        <v>0</v>
      </c>
      <c r="I2892" s="356">
        <f t="shared" si="7878"/>
        <v>719245677.66949832</v>
      </c>
      <c r="J2892" s="356">
        <f t="shared" si="7879"/>
        <v>0</v>
      </c>
      <c r="K2892" s="356">
        <f t="shared" si="7880"/>
        <v>-89536.6</v>
      </c>
      <c r="L2892" s="356" t="e">
        <f t="shared" si="7881"/>
        <v>#DIV/0!</v>
      </c>
      <c r="M2892" s="356" t="e">
        <f t="shared" si="7882"/>
        <v>#DIV/0!</v>
      </c>
      <c r="N2892" s="361" t="e">
        <f t="shared" si="7883"/>
        <v>#DIV/0!</v>
      </c>
      <c r="O2892" s="361" t="e">
        <f t="shared" si="7884"/>
        <v>#DIV/0!</v>
      </c>
      <c r="P2892" s="361" t="e">
        <f t="shared" si="7885"/>
        <v>#DIV/0!</v>
      </c>
      <c r="Q2892" s="361" t="e">
        <f t="shared" si="7874"/>
        <v>#DIV/0!</v>
      </c>
      <c r="R2892" s="625"/>
      <c r="S2892" s="625"/>
      <c r="T2892" s="625"/>
      <c r="U2892" s="625"/>
      <c r="V2892" s="356">
        <f t="shared" si="7886"/>
        <v>-716157580.19000006</v>
      </c>
      <c r="W2892" s="356">
        <f t="shared" si="7887"/>
        <v>-66578263.589999996</v>
      </c>
      <c r="X2892" s="361" t="str">
        <f t="shared" si="7888"/>
        <v>SUL</v>
      </c>
      <c r="Y2892" s="361" t="str">
        <f t="shared" si="7889"/>
        <v>OESTE</v>
      </c>
      <c r="Z2892" s="361" t="str">
        <f t="shared" si="7890"/>
        <v>SUDOESTE</v>
      </c>
      <c r="AA2892" s="358">
        <f t="shared" si="7875"/>
        <v>9.2566789981527078E-2</v>
      </c>
      <c r="AB2892" s="359">
        <f t="shared" si="7891"/>
        <v>5.3112899479369569</v>
      </c>
      <c r="AC2892" s="360"/>
    </row>
    <row r="2893" spans="1:29" ht="17.25" customHeight="1" x14ac:dyDescent="0.25">
      <c r="A2893" s="345" t="str">
        <f t="shared" si="7871"/>
        <v>MS 702 A</v>
      </c>
      <c r="B2893" s="661"/>
      <c r="C2893" s="661"/>
      <c r="D2893" s="346"/>
      <c r="E2893" s="452"/>
      <c r="F2893" s="453"/>
      <c r="G2893" s="411"/>
      <c r="H2893" s="448">
        <f t="shared" si="7877"/>
        <v>0</v>
      </c>
      <c r="I2893" s="356">
        <f t="shared" si="7878"/>
        <v>719245677.66949832</v>
      </c>
      <c r="J2893" s="356">
        <f t="shared" si="7879"/>
        <v>0</v>
      </c>
      <c r="K2893" s="356">
        <f t="shared" si="7880"/>
        <v>-89536.6</v>
      </c>
      <c r="L2893" s="356" t="e">
        <f t="shared" si="7881"/>
        <v>#DIV/0!</v>
      </c>
      <c r="M2893" s="356" t="e">
        <f t="shared" si="7882"/>
        <v>#DIV/0!</v>
      </c>
      <c r="N2893" s="361" t="e">
        <f t="shared" si="7883"/>
        <v>#DIV/0!</v>
      </c>
      <c r="O2893" s="361" t="e">
        <f t="shared" si="7884"/>
        <v>#DIV/0!</v>
      </c>
      <c r="P2893" s="361" t="e">
        <f t="shared" si="7885"/>
        <v>#DIV/0!</v>
      </c>
      <c r="Q2893" s="361" t="e">
        <f t="shared" si="7874"/>
        <v>#DIV/0!</v>
      </c>
      <c r="R2893" s="625"/>
      <c r="S2893" s="625"/>
      <c r="T2893" s="625"/>
      <c r="U2893" s="625"/>
      <c r="V2893" s="356">
        <f t="shared" si="7886"/>
        <v>-716157580.19000006</v>
      </c>
      <c r="W2893" s="356">
        <f t="shared" si="7887"/>
        <v>-66578263.589999996</v>
      </c>
      <c r="X2893" s="361" t="str">
        <f t="shared" si="7888"/>
        <v>SUL</v>
      </c>
      <c r="Y2893" s="361" t="str">
        <f t="shared" si="7889"/>
        <v>OESTE</v>
      </c>
      <c r="Z2893" s="361" t="str">
        <f t="shared" si="7890"/>
        <v>SUDOESTE</v>
      </c>
      <c r="AA2893" s="358">
        <f t="shared" si="7875"/>
        <v>9.2566789981527078E-2</v>
      </c>
      <c r="AB2893" s="359">
        <f t="shared" si="7891"/>
        <v>5.3112899479369569</v>
      </c>
      <c r="AC2893" s="360"/>
    </row>
    <row r="2894" spans="1:29" ht="17.25" customHeight="1" x14ac:dyDescent="0.25">
      <c r="A2894" s="345" t="str">
        <f t="shared" si="7871"/>
        <v>MS 702 A</v>
      </c>
      <c r="B2894" s="661"/>
      <c r="C2894" s="661"/>
      <c r="D2894" s="346"/>
      <c r="E2894" s="452"/>
      <c r="F2894" s="453"/>
      <c r="G2894" s="411"/>
      <c r="H2894" s="448">
        <f t="shared" si="7877"/>
        <v>0</v>
      </c>
      <c r="I2894" s="356">
        <f t="shared" si="7878"/>
        <v>719245677.66949832</v>
      </c>
      <c r="J2894" s="356">
        <f t="shared" si="7879"/>
        <v>0</v>
      </c>
      <c r="K2894" s="356">
        <f t="shared" si="7880"/>
        <v>-89536.6</v>
      </c>
      <c r="L2894" s="356" t="e">
        <f t="shared" si="7881"/>
        <v>#DIV/0!</v>
      </c>
      <c r="M2894" s="356" t="e">
        <f t="shared" si="7882"/>
        <v>#DIV/0!</v>
      </c>
      <c r="N2894" s="361" t="e">
        <f t="shared" si="7883"/>
        <v>#DIV/0!</v>
      </c>
      <c r="O2894" s="361" t="e">
        <f t="shared" si="7884"/>
        <v>#DIV/0!</v>
      </c>
      <c r="P2894" s="361" t="e">
        <f t="shared" si="7885"/>
        <v>#DIV/0!</v>
      </c>
      <c r="Q2894" s="361" t="e">
        <f t="shared" si="7874"/>
        <v>#DIV/0!</v>
      </c>
      <c r="R2894" s="625"/>
      <c r="S2894" s="625"/>
      <c r="T2894" s="625"/>
      <c r="U2894" s="625"/>
      <c r="V2894" s="356">
        <f t="shared" si="7886"/>
        <v>-716157580.19000006</v>
      </c>
      <c r="W2894" s="356">
        <f t="shared" si="7887"/>
        <v>-66578263.589999996</v>
      </c>
      <c r="X2894" s="361" t="str">
        <f t="shared" si="7888"/>
        <v>SUL</v>
      </c>
      <c r="Y2894" s="361" t="str">
        <f t="shared" si="7889"/>
        <v>OESTE</v>
      </c>
      <c r="Z2894" s="361" t="str">
        <f t="shared" si="7890"/>
        <v>SUDOESTE</v>
      </c>
      <c r="AA2894" s="358">
        <f t="shared" si="7875"/>
        <v>9.2566789981527078E-2</v>
      </c>
      <c r="AB2894" s="359">
        <f t="shared" si="7891"/>
        <v>5.3112899479369569</v>
      </c>
      <c r="AC2894" s="360"/>
    </row>
    <row r="2895" spans="1:29" ht="17.25" customHeight="1" x14ac:dyDescent="0.25">
      <c r="A2895" s="345" t="str">
        <f t="shared" si="7871"/>
        <v>MS 702 A</v>
      </c>
      <c r="B2895" s="661"/>
      <c r="C2895" s="661"/>
      <c r="D2895" s="346"/>
      <c r="E2895" s="452"/>
      <c r="F2895" s="453"/>
      <c r="G2895" s="411"/>
      <c r="H2895" s="448">
        <f t="shared" si="7877"/>
        <v>0</v>
      </c>
      <c r="I2895" s="356">
        <f t="shared" si="7878"/>
        <v>719245677.66949832</v>
      </c>
      <c r="J2895" s="356">
        <f t="shared" si="7879"/>
        <v>0</v>
      </c>
      <c r="K2895" s="356">
        <f t="shared" si="7880"/>
        <v>-89536.6</v>
      </c>
      <c r="L2895" s="356" t="e">
        <f t="shared" si="7881"/>
        <v>#DIV/0!</v>
      </c>
      <c r="M2895" s="356" t="e">
        <f t="shared" si="7882"/>
        <v>#DIV/0!</v>
      </c>
      <c r="N2895" s="361" t="e">
        <f t="shared" si="7883"/>
        <v>#DIV/0!</v>
      </c>
      <c r="O2895" s="361" t="e">
        <f t="shared" si="7884"/>
        <v>#DIV/0!</v>
      </c>
      <c r="P2895" s="361" t="e">
        <f t="shared" si="7885"/>
        <v>#DIV/0!</v>
      </c>
      <c r="Q2895" s="361" t="e">
        <f t="shared" si="7874"/>
        <v>#DIV/0!</v>
      </c>
      <c r="R2895" s="625"/>
      <c r="S2895" s="625"/>
      <c r="T2895" s="625"/>
      <c r="U2895" s="625"/>
      <c r="V2895" s="356">
        <f t="shared" si="7886"/>
        <v>-716157580.19000006</v>
      </c>
      <c r="W2895" s="356">
        <f t="shared" si="7887"/>
        <v>-66578263.589999996</v>
      </c>
      <c r="X2895" s="361" t="str">
        <f t="shared" si="7888"/>
        <v>SUL</v>
      </c>
      <c r="Y2895" s="361" t="str">
        <f t="shared" si="7889"/>
        <v>OESTE</v>
      </c>
      <c r="Z2895" s="361" t="str">
        <f t="shared" si="7890"/>
        <v>SUDOESTE</v>
      </c>
      <c r="AA2895" s="358">
        <f t="shared" si="7875"/>
        <v>9.2566789981527078E-2</v>
      </c>
      <c r="AB2895" s="359">
        <f t="shared" si="7891"/>
        <v>5.3112899479369569</v>
      </c>
      <c r="AC2895" s="360"/>
    </row>
    <row r="2896" spans="1:29" ht="17.25" customHeight="1" x14ac:dyDescent="0.25">
      <c r="A2896" s="345" t="str">
        <f t="shared" si="7871"/>
        <v>MS 702 A</v>
      </c>
      <c r="B2896" s="661"/>
      <c r="C2896" s="661"/>
      <c r="D2896" s="346"/>
      <c r="E2896" s="452"/>
      <c r="F2896" s="453"/>
      <c r="G2896" s="411"/>
      <c r="H2896" s="448">
        <f t="shared" si="7877"/>
        <v>0</v>
      </c>
      <c r="I2896" s="356">
        <f t="shared" si="7878"/>
        <v>719245677.66949832</v>
      </c>
      <c r="J2896" s="356">
        <f t="shared" si="7879"/>
        <v>0</v>
      </c>
      <c r="K2896" s="356">
        <f t="shared" si="7880"/>
        <v>-89536.6</v>
      </c>
      <c r="L2896" s="356" t="e">
        <f t="shared" si="7881"/>
        <v>#DIV/0!</v>
      </c>
      <c r="M2896" s="356" t="e">
        <f t="shared" si="7882"/>
        <v>#DIV/0!</v>
      </c>
      <c r="N2896" s="361" t="e">
        <f t="shared" si="7883"/>
        <v>#DIV/0!</v>
      </c>
      <c r="O2896" s="361" t="e">
        <f t="shared" si="7884"/>
        <v>#DIV/0!</v>
      </c>
      <c r="P2896" s="361" t="e">
        <f t="shared" si="7885"/>
        <v>#DIV/0!</v>
      </c>
      <c r="Q2896" s="361" t="e">
        <f t="shared" si="7874"/>
        <v>#DIV/0!</v>
      </c>
      <c r="R2896" s="625"/>
      <c r="S2896" s="625"/>
      <c r="T2896" s="625"/>
      <c r="U2896" s="625"/>
      <c r="V2896" s="356">
        <f t="shared" si="7886"/>
        <v>-716157580.19000006</v>
      </c>
      <c r="W2896" s="356">
        <f t="shared" si="7887"/>
        <v>-66578263.589999996</v>
      </c>
      <c r="X2896" s="361" t="str">
        <f t="shared" si="7888"/>
        <v>SUL</v>
      </c>
      <c r="Y2896" s="361" t="str">
        <f t="shared" si="7889"/>
        <v>OESTE</v>
      </c>
      <c r="Z2896" s="361" t="str">
        <f t="shared" si="7890"/>
        <v>SUDOESTE</v>
      </c>
      <c r="AA2896" s="358">
        <f t="shared" si="7875"/>
        <v>9.2566789981527078E-2</v>
      </c>
      <c r="AB2896" s="359">
        <f t="shared" si="7891"/>
        <v>5.3112899479369569</v>
      </c>
      <c r="AC2896" s="360"/>
    </row>
    <row r="2897" spans="1:29" ht="17.25" customHeight="1" x14ac:dyDescent="0.25">
      <c r="A2897" s="345" t="str">
        <f t="shared" si="7871"/>
        <v>MS 702 A</v>
      </c>
      <c r="B2897" s="661"/>
      <c r="C2897" s="661"/>
      <c r="D2897" s="346"/>
      <c r="E2897" s="452"/>
      <c r="F2897" s="453"/>
      <c r="G2897" s="411"/>
      <c r="H2897" s="448">
        <f t="shared" si="7877"/>
        <v>0</v>
      </c>
      <c r="I2897" s="356">
        <f t="shared" si="7878"/>
        <v>719245677.66949832</v>
      </c>
      <c r="J2897" s="356">
        <f t="shared" si="7879"/>
        <v>0</v>
      </c>
      <c r="K2897" s="356">
        <f t="shared" si="7880"/>
        <v>-89536.6</v>
      </c>
      <c r="L2897" s="356" t="e">
        <f t="shared" si="7881"/>
        <v>#DIV/0!</v>
      </c>
      <c r="M2897" s="356" t="e">
        <f t="shared" si="7882"/>
        <v>#DIV/0!</v>
      </c>
      <c r="N2897" s="361" t="e">
        <f t="shared" si="7883"/>
        <v>#DIV/0!</v>
      </c>
      <c r="O2897" s="361" t="e">
        <f t="shared" si="7884"/>
        <v>#DIV/0!</v>
      </c>
      <c r="P2897" s="361" t="e">
        <f t="shared" si="7885"/>
        <v>#DIV/0!</v>
      </c>
      <c r="Q2897" s="361" t="e">
        <f t="shared" si="7874"/>
        <v>#DIV/0!</v>
      </c>
      <c r="R2897" s="625"/>
      <c r="S2897" s="625"/>
      <c r="T2897" s="625"/>
      <c r="U2897" s="625"/>
      <c r="V2897" s="356">
        <f t="shared" si="7886"/>
        <v>-716157580.19000006</v>
      </c>
      <c r="W2897" s="356">
        <f t="shared" si="7887"/>
        <v>-66578263.589999996</v>
      </c>
      <c r="X2897" s="361" t="str">
        <f t="shared" si="7888"/>
        <v>SUL</v>
      </c>
      <c r="Y2897" s="361" t="str">
        <f t="shared" si="7889"/>
        <v>OESTE</v>
      </c>
      <c r="Z2897" s="361" t="str">
        <f t="shared" si="7890"/>
        <v>SUDOESTE</v>
      </c>
      <c r="AA2897" s="358">
        <f t="shared" si="7875"/>
        <v>9.2566789981527078E-2</v>
      </c>
      <c r="AB2897" s="359">
        <f t="shared" si="7891"/>
        <v>5.3112899479369569</v>
      </c>
      <c r="AC2897" s="360"/>
    </row>
    <row r="2898" spans="1:29" ht="17.25" customHeight="1" x14ac:dyDescent="0.25">
      <c r="A2898" s="345" t="str">
        <f t="shared" si="7871"/>
        <v>MS 702 A</v>
      </c>
      <c r="B2898" s="661"/>
      <c r="C2898" s="661"/>
      <c r="D2898" s="346"/>
      <c r="E2898" s="452"/>
      <c r="F2898" s="453"/>
      <c r="G2898" s="411"/>
      <c r="H2898" s="448">
        <f t="shared" si="7877"/>
        <v>0</v>
      </c>
      <c r="I2898" s="356">
        <f t="shared" si="7878"/>
        <v>719245677.66949832</v>
      </c>
      <c r="J2898" s="356">
        <f t="shared" si="7879"/>
        <v>0</v>
      </c>
      <c r="K2898" s="356">
        <f t="shared" si="7880"/>
        <v>-89536.6</v>
      </c>
      <c r="L2898" s="356" t="e">
        <f t="shared" si="7881"/>
        <v>#DIV/0!</v>
      </c>
      <c r="M2898" s="356" t="e">
        <f t="shared" si="7882"/>
        <v>#DIV/0!</v>
      </c>
      <c r="N2898" s="361" t="e">
        <f t="shared" si="7883"/>
        <v>#DIV/0!</v>
      </c>
      <c r="O2898" s="361" t="e">
        <f t="shared" si="7884"/>
        <v>#DIV/0!</v>
      </c>
      <c r="P2898" s="361" t="e">
        <f t="shared" si="7885"/>
        <v>#DIV/0!</v>
      </c>
      <c r="Q2898" s="361" t="e">
        <f t="shared" si="7874"/>
        <v>#DIV/0!</v>
      </c>
      <c r="R2898" s="625"/>
      <c r="S2898" s="625"/>
      <c r="T2898" s="625"/>
      <c r="U2898" s="625"/>
      <c r="V2898" s="356">
        <f t="shared" si="7886"/>
        <v>-716157580.19000006</v>
      </c>
      <c r="W2898" s="356">
        <f t="shared" si="7887"/>
        <v>-66578263.589999996</v>
      </c>
      <c r="X2898" s="361" t="str">
        <f t="shared" si="7888"/>
        <v>SUL</v>
      </c>
      <c r="Y2898" s="361" t="str">
        <f t="shared" si="7889"/>
        <v>OESTE</v>
      </c>
      <c r="Z2898" s="361" t="str">
        <f t="shared" si="7890"/>
        <v>SUDOESTE</v>
      </c>
      <c r="AA2898" s="358">
        <f t="shared" si="7875"/>
        <v>9.2566789981527078E-2</v>
      </c>
      <c r="AB2898" s="359">
        <f t="shared" si="7891"/>
        <v>5.3112899479369569</v>
      </c>
      <c r="AC2898" s="360"/>
    </row>
    <row r="2899" spans="1:29" ht="17.25" customHeight="1" x14ac:dyDescent="0.25">
      <c r="A2899" s="345" t="str">
        <f t="shared" si="7871"/>
        <v>MS 702 A</v>
      </c>
      <c r="B2899" s="661"/>
      <c r="C2899" s="661"/>
      <c r="D2899" s="346"/>
      <c r="E2899" s="452"/>
      <c r="F2899" s="453"/>
      <c r="G2899" s="411"/>
      <c r="H2899" s="448">
        <f t="shared" si="7877"/>
        <v>0</v>
      </c>
      <c r="I2899" s="356">
        <f t="shared" si="7878"/>
        <v>719245677.66949832</v>
      </c>
      <c r="J2899" s="356">
        <f t="shared" si="7879"/>
        <v>0</v>
      </c>
      <c r="K2899" s="356">
        <f t="shared" si="7880"/>
        <v>-89536.6</v>
      </c>
      <c r="L2899" s="356" t="e">
        <f t="shared" si="7881"/>
        <v>#DIV/0!</v>
      </c>
      <c r="M2899" s="356" t="e">
        <f t="shared" si="7882"/>
        <v>#DIV/0!</v>
      </c>
      <c r="N2899" s="361" t="e">
        <f t="shared" si="7883"/>
        <v>#DIV/0!</v>
      </c>
      <c r="O2899" s="361" t="e">
        <f t="shared" si="7884"/>
        <v>#DIV/0!</v>
      </c>
      <c r="P2899" s="361" t="e">
        <f t="shared" si="7885"/>
        <v>#DIV/0!</v>
      </c>
      <c r="Q2899" s="361" t="e">
        <f t="shared" si="7874"/>
        <v>#DIV/0!</v>
      </c>
      <c r="R2899" s="625"/>
      <c r="S2899" s="625"/>
      <c r="T2899" s="625"/>
      <c r="U2899" s="625"/>
      <c r="V2899" s="356">
        <f t="shared" si="7886"/>
        <v>-716157580.19000006</v>
      </c>
      <c r="W2899" s="356">
        <f t="shared" si="7887"/>
        <v>-66578263.589999996</v>
      </c>
      <c r="X2899" s="361" t="str">
        <f t="shared" si="7888"/>
        <v>SUL</v>
      </c>
      <c r="Y2899" s="361" t="str">
        <f t="shared" si="7889"/>
        <v>OESTE</v>
      </c>
      <c r="Z2899" s="361" t="str">
        <f t="shared" si="7890"/>
        <v>SUDOESTE</v>
      </c>
      <c r="AA2899" s="358">
        <f t="shared" si="7875"/>
        <v>9.2566789981527078E-2</v>
      </c>
      <c r="AB2899" s="359">
        <f t="shared" si="7891"/>
        <v>5.3112899479369569</v>
      </c>
      <c r="AC2899" s="360"/>
    </row>
    <row r="2900" spans="1:29" ht="17.25" customHeight="1" x14ac:dyDescent="0.25">
      <c r="A2900" s="345" t="str">
        <f t="shared" si="7871"/>
        <v>MS 702 A</v>
      </c>
      <c r="B2900" s="661"/>
      <c r="C2900" s="661"/>
      <c r="D2900" s="346"/>
      <c r="E2900" s="452"/>
      <c r="F2900" s="453"/>
      <c r="G2900" s="411"/>
      <c r="H2900" s="448">
        <f t="shared" si="7877"/>
        <v>0</v>
      </c>
      <c r="I2900" s="356">
        <f t="shared" si="7878"/>
        <v>719245677.66949832</v>
      </c>
      <c r="J2900" s="356">
        <f t="shared" si="7879"/>
        <v>0</v>
      </c>
      <c r="K2900" s="356">
        <f t="shared" si="7880"/>
        <v>-89536.6</v>
      </c>
      <c r="L2900" s="356" t="e">
        <f t="shared" si="7881"/>
        <v>#DIV/0!</v>
      </c>
      <c r="M2900" s="356" t="e">
        <f t="shared" si="7882"/>
        <v>#DIV/0!</v>
      </c>
      <c r="N2900" s="361" t="e">
        <f t="shared" si="7883"/>
        <v>#DIV/0!</v>
      </c>
      <c r="O2900" s="361" t="e">
        <f t="shared" si="7884"/>
        <v>#DIV/0!</v>
      </c>
      <c r="P2900" s="361" t="e">
        <f t="shared" si="7885"/>
        <v>#DIV/0!</v>
      </c>
      <c r="Q2900" s="361" t="e">
        <f t="shared" si="7874"/>
        <v>#DIV/0!</v>
      </c>
      <c r="R2900" s="625"/>
      <c r="S2900" s="625"/>
      <c r="T2900" s="625"/>
      <c r="U2900" s="625"/>
      <c r="V2900" s="356">
        <f t="shared" si="7886"/>
        <v>-716157580.19000006</v>
      </c>
      <c r="W2900" s="356">
        <f t="shared" si="7887"/>
        <v>-66578263.589999996</v>
      </c>
      <c r="X2900" s="361" t="str">
        <f t="shared" si="7888"/>
        <v>SUL</v>
      </c>
      <c r="Y2900" s="361" t="str">
        <f t="shared" si="7889"/>
        <v>OESTE</v>
      </c>
      <c r="Z2900" s="361" t="str">
        <f t="shared" si="7890"/>
        <v>SUDOESTE</v>
      </c>
      <c r="AA2900" s="358">
        <f t="shared" si="7875"/>
        <v>9.2566789981527078E-2</v>
      </c>
      <c r="AB2900" s="359">
        <f t="shared" si="7891"/>
        <v>5.3112899479369569</v>
      </c>
      <c r="AC2900" s="360"/>
    </row>
    <row r="2901" spans="1:29" ht="17.25" customHeight="1" x14ac:dyDescent="0.25">
      <c r="A2901" s="345"/>
      <c r="B2901" s="661"/>
      <c r="C2901" s="661"/>
      <c r="D2901" s="346"/>
      <c r="E2901" s="452"/>
      <c r="F2901" s="453"/>
      <c r="G2901" s="411"/>
      <c r="H2901" s="454"/>
      <c r="I2901" s="455"/>
      <c r="J2901" s="455"/>
      <c r="K2901" s="455"/>
      <c r="L2901" s="455"/>
      <c r="M2901" s="455"/>
      <c r="N2901" s="456"/>
      <c r="O2901" s="456"/>
      <c r="P2901" s="456"/>
      <c r="Q2901" s="456"/>
      <c r="R2901" s="642"/>
      <c r="S2901" s="642"/>
      <c r="T2901" s="625"/>
      <c r="U2901" s="625"/>
      <c r="V2901" s="356"/>
      <c r="W2901" s="356"/>
      <c r="X2901" s="361"/>
      <c r="Y2901" s="361"/>
      <c r="Z2901" s="361"/>
      <c r="AA2901" s="401"/>
      <c r="AB2901" s="401"/>
      <c r="AC2901" s="360"/>
    </row>
    <row r="2902" spans="1:29" ht="17.25" customHeight="1" x14ac:dyDescent="0.25">
      <c r="A2902" s="602"/>
      <c r="B2902" s="603"/>
      <c r="C2902" s="603"/>
      <c r="D2902" s="408"/>
      <c r="E2902" s="493"/>
      <c r="F2902" s="438"/>
      <c r="G2902" s="408"/>
      <c r="H2902" s="494"/>
      <c r="I2902" s="604"/>
      <c r="J2902" s="604"/>
      <c r="K2902" s="604"/>
      <c r="L2902" s="604"/>
      <c r="M2902" s="604"/>
      <c r="N2902" s="604"/>
      <c r="O2902" s="604"/>
      <c r="P2902" s="604"/>
      <c r="Q2902" s="604"/>
      <c r="R2902" s="438"/>
      <c r="S2902" s="438"/>
      <c r="T2902" s="354"/>
      <c r="U2902" s="354"/>
      <c r="V2902" s="383"/>
      <c r="W2902" s="383"/>
      <c r="X2902" s="384"/>
      <c r="Y2902" s="384"/>
      <c r="Z2902" s="384"/>
      <c r="AA2902" s="603"/>
      <c r="AB2902" s="603"/>
      <c r="AC2902" s="451"/>
    </row>
    <row r="2903" spans="1:29" ht="17.25" customHeight="1" x14ac:dyDescent="0.2">
      <c r="A2903" s="345" t="s">
        <v>131</v>
      </c>
      <c r="B2903" s="661">
        <f t="shared" si="7623"/>
        <v>1</v>
      </c>
      <c r="C2903" s="661" t="str">
        <f t="shared" si="7624"/>
        <v>MS 703-1</v>
      </c>
      <c r="D2903" s="492">
        <v>41887</v>
      </c>
      <c r="E2903" s="412">
        <v>7161634.7171999998</v>
      </c>
      <c r="F2903" s="413">
        <v>665857.40159999998</v>
      </c>
      <c r="G2903" s="413">
        <v>905.327</v>
      </c>
      <c r="H2903" s="349"/>
      <c r="I2903" s="349"/>
      <c r="J2903" s="349"/>
      <c r="K2903" s="349"/>
      <c r="L2903" s="349"/>
      <c r="M2903" s="349"/>
      <c r="N2903" s="349"/>
      <c r="O2903" s="349"/>
      <c r="P2903" s="349"/>
      <c r="Q2903" s="349"/>
      <c r="R2903" s="641"/>
      <c r="S2903" s="641"/>
      <c r="T2903" s="354"/>
      <c r="U2903" s="354"/>
      <c r="V2903" s="383"/>
      <c r="W2903" s="383"/>
      <c r="X2903" s="384"/>
      <c r="Y2903" s="384"/>
      <c r="Z2903" s="384"/>
      <c r="AA2903" s="437"/>
      <c r="AB2903" s="437"/>
      <c r="AC2903" s="386"/>
    </row>
    <row r="2904" spans="1:29" ht="17.25" customHeight="1" x14ac:dyDescent="0.25">
      <c r="A2904" s="345" t="str">
        <f>A2903</f>
        <v>MS 703</v>
      </c>
      <c r="B2904" s="661">
        <f t="shared" si="7623"/>
        <v>2</v>
      </c>
      <c r="C2904" s="661" t="str">
        <f t="shared" si="7624"/>
        <v>MS 703-2</v>
      </c>
      <c r="D2904" s="346">
        <v>41894</v>
      </c>
      <c r="E2904" s="347">
        <v>7161634.7188999997</v>
      </c>
      <c r="F2904" s="348">
        <v>665857.40509999997</v>
      </c>
      <c r="G2904" s="348">
        <v>905.33</v>
      </c>
      <c r="H2904" s="448">
        <f t="shared" ref="H2904" si="7892">SQRT((E2904-E2903)^2+(F2904-F2903)^2)*100</f>
        <v>0.38910152431137834</v>
      </c>
      <c r="I2904" s="356">
        <f>SQRT((E2904-$E$2903)^2+(F2904-$F$2903)^2)*100</f>
        <v>0.38910152431137834</v>
      </c>
      <c r="J2904" s="356">
        <f t="shared" ref="J2904" si="7893">(G2904-G2903)*100</f>
        <v>0.30000000000427463</v>
      </c>
      <c r="K2904" s="356">
        <f>(G2904-$G$2903)*100</f>
        <v>0.30000000000427463</v>
      </c>
      <c r="L2904" s="356">
        <f t="shared" ref="L2904" si="7894">H2904/(D2904-D2903)</f>
        <v>5.5585932044482624E-2</v>
      </c>
      <c r="M2904" s="356">
        <f t="shared" ref="M2904" si="7895">ABS(J2904/(D2904-D2903))</f>
        <v>4.2857142857753515E-2</v>
      </c>
      <c r="N2904" s="361" t="str">
        <f t="shared" ref="N2904" si="7896">IF(L2904&lt;=0.25,"OK",IF(AND(0.25&lt;L2904,L2904&lt;=1),"ATENÇÃO",IF(AND(1&lt;L2904,L2904&lt;=4),"ALERTA",IF(AND(4&lt;L2904,L2904&lt;=14),"INTERVENÇÃO","PARALISAÇÃO"))))</f>
        <v>OK</v>
      </c>
      <c r="O2904" s="361" t="str">
        <f t="shared" ref="O2904" si="7897">IF(M2904&lt;=0.25,"OK",IF(AND(0.25&lt;M2904,M2904&lt;=1),"ATENÇÃO",IF(AND(1&lt;M2904,M2904&lt;=4),"ALERTA",IF(AND(4&lt;M2904,M2904&lt;=14),"INTERVENÇÃO","PARALISAÇÃO"))))</f>
        <v>OK</v>
      </c>
      <c r="P2904" s="361" t="str">
        <f t="shared" ref="P2904" si="7898">IF(L2904&lt;=1,"COND. MIN.",IF(AND(1&lt;L2904, L2904&lt;=2),"ATENÇÃO",IF(AND(2&lt;L2904,L2904&lt;=5),"ALERTA","INTERVENÇÃO")))</f>
        <v>COND. MIN.</v>
      </c>
      <c r="Q2904" s="361" t="str">
        <f t="shared" ref="Q2904:Q2940" si="7899">IF(M2904&lt;=2,"COND. MIN.",IF(AND(2&lt;M2904, M2904&lt;=4),"ATENÇÃO",IF(AND(4&lt;M2904, M2904&lt;=10),"ALERTA","INTERVENÇÃO")))</f>
        <v>COND. MIN.</v>
      </c>
      <c r="R2904" s="625"/>
      <c r="S2904" s="625"/>
      <c r="T2904" s="625"/>
      <c r="U2904" s="625"/>
      <c r="V2904" s="356">
        <f t="shared" ref="V2904:V2940" si="7900">(E2904-$E$2903)*100</f>
        <v>0.16999999061226845</v>
      </c>
      <c r="W2904" s="356">
        <f t="shared" ref="W2904:W2940" si="7901">(F2904-$F$2903)*100</f>
        <v>0.34999999916180968</v>
      </c>
      <c r="X2904" s="361" t="str">
        <f>IF(V2904&gt;0,"NORTE","SUL")</f>
        <v>NORTE</v>
      </c>
      <c r="Y2904" s="361" t="str">
        <f t="shared" ref="Y2904" si="7902">IF(W2904&gt;0,"LESTE","OESTE")</f>
        <v>LESTE</v>
      </c>
      <c r="Z2904" s="361" t="str">
        <f t="shared" ref="Z2904" si="7903">IF(AND(X2904="SUL", Y2904="LESTE"),"SUDESTE", IF(AND(X2904="SUL", Y2904="OESTE"), "SUDOESTE", IF(AND(X2904="NORTE", Y2904="LESTE"), "NORDESTE", "NOROESTE")))</f>
        <v>NORDESTE</v>
      </c>
      <c r="AA2904" s="358">
        <f t="shared" ref="AA2904:AA2940" si="7904">ABS(ROUND(W2904,2)/ROUND(I2904,2))</f>
        <v>0.89743589743589736</v>
      </c>
      <c r="AB2904" s="359">
        <f t="shared" ref="AB2904" si="7905">DEGREES(ASIN(AA2904))</f>
        <v>63.823047828333443</v>
      </c>
      <c r="AC2904" s="360"/>
    </row>
    <row r="2905" spans="1:29" ht="17.25" customHeight="1" x14ac:dyDescent="0.25">
      <c r="A2905" s="345" t="str">
        <f t="shared" ref="A2905:A2971" si="7906">A2904</f>
        <v>MS 703</v>
      </c>
      <c r="B2905" s="661">
        <f t="shared" si="7623"/>
        <v>3</v>
      </c>
      <c r="C2905" s="661" t="str">
        <f t="shared" si="7624"/>
        <v>MS 703-3</v>
      </c>
      <c r="D2905" s="346">
        <v>41901</v>
      </c>
      <c r="E2905" s="347">
        <v>7161634.7275999999</v>
      </c>
      <c r="F2905" s="348">
        <v>665857.41130000004</v>
      </c>
      <c r="G2905" s="348">
        <v>905.31299999999999</v>
      </c>
      <c r="H2905" s="448">
        <f t="shared" ref="H2905" si="7907">SQRT((E2905-E2904)^2+(F2905-F2904)^2)*100</f>
        <v>1.068316446052394</v>
      </c>
      <c r="I2905" s="356">
        <f>SQRT((E2905-$E$2903)^2+(F2905-$F$2903)^2)*100</f>
        <v>1.422146271036717</v>
      </c>
      <c r="J2905" s="356">
        <f t="shared" ref="J2905" si="7908">(G2905-G2904)*100</f>
        <v>-1.7000000000052751</v>
      </c>
      <c r="K2905" s="356">
        <f>(G2905-$G$2903)*100</f>
        <v>-1.4000000000010004</v>
      </c>
      <c r="L2905" s="356">
        <f t="shared" ref="L2905" si="7909">H2905/(D2905-D2904)</f>
        <v>0.15261663515034199</v>
      </c>
      <c r="M2905" s="356">
        <f t="shared" ref="M2905" si="7910">ABS(J2905/(D2905-D2904))</f>
        <v>0.24285714285789645</v>
      </c>
      <c r="N2905" s="361" t="str">
        <f t="shared" ref="N2905:N2940" si="7911">IF(L2905&lt;=0.25,"OK",IF(AND(0.25&lt;L2905,L2905&lt;=1),"ATENÇÃO",IF(AND(1&lt;L2905,L2905&lt;=4),"ALERTA",IF(AND(4&lt;L2905,L2905&lt;=14),"INTERVENÇÃO","PARALISAÇÃO"))))</f>
        <v>OK</v>
      </c>
      <c r="O2905" s="361" t="str">
        <f t="shared" ref="O2905:O2940" si="7912">IF(M2905&lt;=0.25,"OK",IF(AND(0.25&lt;M2905,M2905&lt;=1),"ATENÇÃO",IF(AND(1&lt;M2905,M2905&lt;=4),"ALERTA",IF(AND(4&lt;M2905,M2905&lt;=14),"INTERVENÇÃO","PARALISAÇÃO"))))</f>
        <v>OK</v>
      </c>
      <c r="P2905" s="361" t="str">
        <f t="shared" ref="P2905:P2940" si="7913">IF(L2905&lt;=1,"COND. MIN.",IF(AND(1&lt;L2905, L2905&lt;=2),"ATENÇÃO",IF(AND(2&lt;L2905,L2905&lt;=5),"ALERTA","INTERVENÇÃO")))</f>
        <v>COND. MIN.</v>
      </c>
      <c r="Q2905" s="361" t="str">
        <f t="shared" si="7899"/>
        <v>COND. MIN.</v>
      </c>
      <c r="R2905" s="625"/>
      <c r="S2905" s="625"/>
      <c r="T2905" s="625"/>
      <c r="U2905" s="625"/>
      <c r="V2905" s="356">
        <f t="shared" si="7900"/>
        <v>1.0400000028312206</v>
      </c>
      <c r="W2905" s="356">
        <f t="shared" si="7901"/>
        <v>0.97000000532716513</v>
      </c>
      <c r="X2905" s="361" t="str">
        <f>IF(V2905&gt;0,"NORTE","SUL")</f>
        <v>NORTE</v>
      </c>
      <c r="Y2905" s="361" t="str">
        <f t="shared" ref="Y2905" si="7914">IF(W2905&gt;0,"LESTE","OESTE")</f>
        <v>LESTE</v>
      </c>
      <c r="Z2905" s="361" t="str">
        <f t="shared" ref="Z2905" si="7915">IF(AND(X2905="SUL", Y2905="LESTE"),"SUDESTE", IF(AND(X2905="SUL", Y2905="OESTE"), "SUDOESTE", IF(AND(X2905="NORTE", Y2905="LESTE"), "NORDESTE", "NOROESTE")))</f>
        <v>NORDESTE</v>
      </c>
      <c r="AA2905" s="358">
        <f t="shared" si="7904"/>
        <v>0.68309859154929575</v>
      </c>
      <c r="AB2905" s="359">
        <f t="shared" ref="AB2905" si="7916">DEGREES(ASIN(AA2905))</f>
        <v>43.086255013850952</v>
      </c>
      <c r="AC2905" s="360"/>
    </row>
    <row r="2906" spans="1:29" ht="17.25" customHeight="1" x14ac:dyDescent="0.25">
      <c r="A2906" s="345" t="str">
        <f t="shared" si="7906"/>
        <v>MS 703</v>
      </c>
      <c r="B2906" s="661">
        <f t="shared" si="7623"/>
        <v>4</v>
      </c>
      <c r="C2906" s="661" t="str">
        <f t="shared" si="7624"/>
        <v>MS 703-4</v>
      </c>
      <c r="D2906" s="346">
        <v>41908</v>
      </c>
      <c r="E2906" s="347">
        <v>7161634.7260999996</v>
      </c>
      <c r="F2906" s="348">
        <v>665857.40419999999</v>
      </c>
      <c r="G2906" s="348">
        <v>905.303</v>
      </c>
      <c r="H2906" s="448">
        <f t="shared" ref="H2906" si="7917">SQRT((E2906-E2905)^2+(F2906-F2905)^2)*100</f>
        <v>0.7256721118629037</v>
      </c>
      <c r="I2906" s="356">
        <f>SQRT((E2906-$E$2903)^2+(F2906-$F$2903)^2)*100</f>
        <v>0.92720006559691392</v>
      </c>
      <c r="J2906" s="356">
        <f t="shared" ref="J2906" si="7918">(G2906-G2905)*100</f>
        <v>-0.99999999999909051</v>
      </c>
      <c r="K2906" s="356">
        <f>(G2906-$G$2903)*100</f>
        <v>-2.4000000000000909</v>
      </c>
      <c r="L2906" s="356">
        <f t="shared" ref="L2906" si="7919">H2906/(D2906-D2905)</f>
        <v>0.10366744455184339</v>
      </c>
      <c r="M2906" s="356">
        <f t="shared" ref="M2906" si="7920">ABS(J2906/(D2906-D2905))</f>
        <v>0.14285714285701293</v>
      </c>
      <c r="N2906" s="361" t="str">
        <f t="shared" si="7911"/>
        <v>OK</v>
      </c>
      <c r="O2906" s="361" t="str">
        <f t="shared" si="7912"/>
        <v>OK</v>
      </c>
      <c r="P2906" s="361" t="str">
        <f t="shared" si="7913"/>
        <v>COND. MIN.</v>
      </c>
      <c r="Q2906" s="361" t="str">
        <f t="shared" si="7899"/>
        <v>COND. MIN.</v>
      </c>
      <c r="R2906" s="625"/>
      <c r="S2906" s="625"/>
      <c r="T2906" s="625"/>
      <c r="U2906" s="625"/>
      <c r="V2906" s="356">
        <f t="shared" si="7900"/>
        <v>0.88999997824430466</v>
      </c>
      <c r="W2906" s="356">
        <f t="shared" si="7901"/>
        <v>0.26000000070780516</v>
      </c>
      <c r="X2906" s="361" t="str">
        <f>IF(V2906&gt;0,"NORTE","SUL")</f>
        <v>NORTE</v>
      </c>
      <c r="Y2906" s="361" t="str">
        <f t="shared" ref="Y2906" si="7921">IF(W2906&gt;0,"LESTE","OESTE")</f>
        <v>LESTE</v>
      </c>
      <c r="Z2906" s="361" t="str">
        <f t="shared" ref="Z2906" si="7922">IF(AND(X2906="SUL", Y2906="LESTE"),"SUDESTE", IF(AND(X2906="SUL", Y2906="OESTE"), "SUDOESTE", IF(AND(X2906="NORTE", Y2906="LESTE"), "NORDESTE", "NOROESTE")))</f>
        <v>NORDESTE</v>
      </c>
      <c r="AA2906" s="358">
        <f t="shared" si="7904"/>
        <v>0.27956989247311825</v>
      </c>
      <c r="AB2906" s="359">
        <f t="shared" ref="AB2906" si="7923">DEGREES(ASIN(AA2906))</f>
        <v>16.234536232346631</v>
      </c>
      <c r="AC2906" s="360"/>
    </row>
    <row r="2907" spans="1:29" ht="17.25" customHeight="1" x14ac:dyDescent="0.25">
      <c r="A2907" s="345" t="str">
        <f t="shared" si="7906"/>
        <v>MS 703</v>
      </c>
      <c r="B2907" s="661">
        <f t="shared" si="7623"/>
        <v>5</v>
      </c>
      <c r="C2907" s="661" t="str">
        <f t="shared" si="7624"/>
        <v>MS 703-5</v>
      </c>
      <c r="D2907" s="346">
        <v>41915</v>
      </c>
      <c r="E2907" s="347">
        <v>7161634.7290000003</v>
      </c>
      <c r="F2907" s="348">
        <v>665857.40819999995</v>
      </c>
      <c r="G2907" s="348">
        <v>905.28300000000002</v>
      </c>
      <c r="H2907" s="448">
        <f t="shared" ref="H2907" si="7924">SQRT((E2907-E2906)^2+(F2907-F2906)^2)*100</f>
        <v>0.49406480844744211</v>
      </c>
      <c r="I2907" s="356">
        <f>SQRT((E2907-$E$2903)^2+(F2907-$F$2903)^2)*100</f>
        <v>1.3520355395019026</v>
      </c>
      <c r="J2907" s="356">
        <f t="shared" ref="J2907" si="7925">(G2907-G2906)*100</f>
        <v>-1.999999999998181</v>
      </c>
      <c r="K2907" s="356">
        <f>(G2907-$G$2903)*100</f>
        <v>-4.399999999998272</v>
      </c>
      <c r="L2907" s="356">
        <f t="shared" ref="L2907" si="7926">H2907/(D2907-D2906)</f>
        <v>7.058068692106316E-2</v>
      </c>
      <c r="M2907" s="356">
        <f t="shared" ref="M2907" si="7927">ABS(J2907/(D2907-D2906))</f>
        <v>0.28571428571402585</v>
      </c>
      <c r="N2907" s="361" t="str">
        <f t="shared" si="7911"/>
        <v>OK</v>
      </c>
      <c r="O2907" s="361" t="str">
        <f t="shared" si="7912"/>
        <v>ATENÇÃO</v>
      </c>
      <c r="P2907" s="361" t="str">
        <f t="shared" si="7913"/>
        <v>COND. MIN.</v>
      </c>
      <c r="Q2907" s="361" t="str">
        <f t="shared" si="7899"/>
        <v>COND. MIN.</v>
      </c>
      <c r="R2907" s="625"/>
      <c r="S2907" s="625"/>
      <c r="T2907" s="625"/>
      <c r="U2907" s="625"/>
      <c r="V2907" s="356">
        <f t="shared" si="7900"/>
        <v>1.1800000444054604</v>
      </c>
      <c r="W2907" s="356">
        <f t="shared" si="7901"/>
        <v>0.65999999642372131</v>
      </c>
      <c r="X2907" s="361" t="str">
        <f>IF(V2907&gt;0,"NORTE","SUL")</f>
        <v>NORTE</v>
      </c>
      <c r="Y2907" s="361" t="str">
        <f t="shared" ref="Y2907" si="7928">IF(W2907&gt;0,"LESTE","OESTE")</f>
        <v>LESTE</v>
      </c>
      <c r="Z2907" s="361" t="str">
        <f t="shared" ref="Z2907" si="7929">IF(AND(X2907="SUL", Y2907="LESTE"),"SUDESTE", IF(AND(X2907="SUL", Y2907="OESTE"), "SUDOESTE", IF(AND(X2907="NORTE", Y2907="LESTE"), "NORDESTE", "NOROESTE")))</f>
        <v>NORDESTE</v>
      </c>
      <c r="AA2907" s="358">
        <f t="shared" si="7904"/>
        <v>0.48888888888888887</v>
      </c>
      <c r="AB2907" s="359">
        <f t="shared" ref="AB2907" si="7930">DEGREES(ASIN(AA2907))</f>
        <v>29.267577597531346</v>
      </c>
      <c r="AC2907" s="360"/>
    </row>
    <row r="2908" spans="1:29" ht="17.25" customHeight="1" x14ac:dyDescent="0.25">
      <c r="A2908" s="345" t="str">
        <f t="shared" si="7906"/>
        <v>MS 703</v>
      </c>
      <c r="B2908" s="661">
        <f t="shared" si="7623"/>
        <v>6</v>
      </c>
      <c r="C2908" s="661" t="str">
        <f t="shared" si="7624"/>
        <v>MS 703-6</v>
      </c>
      <c r="D2908" s="346">
        <v>41922</v>
      </c>
      <c r="E2908" s="347">
        <v>7161634.7186000003</v>
      </c>
      <c r="F2908" s="348">
        <v>665857.41740000003</v>
      </c>
      <c r="G2908" s="348">
        <v>905.26599999999996</v>
      </c>
      <c r="H2908" s="448">
        <f t="shared" ref="H2908:H2911" si="7931">SQRT((E2908-E2907)^2+(F2908-F2907)^2)*100</f>
        <v>1.3885244045501566</v>
      </c>
      <c r="I2908" s="356">
        <f t="shared" ref="I2908:I2911" si="7932">SQRT((E2908-$E$2903)^2+(F2908-$F$2903)^2)*100</f>
        <v>1.586190413557784</v>
      </c>
      <c r="J2908" s="356">
        <f t="shared" ref="J2908:J2911" si="7933">(G2908-G2907)*100</f>
        <v>-1.7000000000052751</v>
      </c>
      <c r="K2908" s="356">
        <f t="shared" ref="K2908:K2911" si="7934">(G2908-$G$2903)*100</f>
        <v>-6.100000000003547</v>
      </c>
      <c r="L2908" s="356">
        <f t="shared" ref="L2908:L2911" si="7935">H2908/(D2908-D2907)</f>
        <v>0.19836062922145095</v>
      </c>
      <c r="M2908" s="356">
        <f t="shared" ref="M2908:M2911" si="7936">ABS(J2908/(D2908-D2907))</f>
        <v>0.24285714285789645</v>
      </c>
      <c r="N2908" s="361" t="str">
        <f t="shared" si="7911"/>
        <v>OK</v>
      </c>
      <c r="O2908" s="361" t="str">
        <f t="shared" si="7912"/>
        <v>OK</v>
      </c>
      <c r="P2908" s="361" t="str">
        <f t="shared" si="7913"/>
        <v>COND. MIN.</v>
      </c>
      <c r="Q2908" s="361" t="str">
        <f t="shared" si="7899"/>
        <v>COND. MIN.</v>
      </c>
      <c r="R2908" s="625"/>
      <c r="S2908" s="625"/>
      <c r="T2908" s="625"/>
      <c r="U2908" s="625"/>
      <c r="V2908" s="356">
        <f t="shared" si="7900"/>
        <v>0.14000004157423973</v>
      </c>
      <c r="W2908" s="356">
        <f t="shared" si="7901"/>
        <v>1.58000000519678</v>
      </c>
      <c r="X2908" s="361" t="str">
        <f t="shared" ref="X2908:X2911" si="7937">IF(V2908&gt;0,"NORTE","SUL")</f>
        <v>NORTE</v>
      </c>
      <c r="Y2908" s="361" t="str">
        <f t="shared" ref="Y2908:Y2911" si="7938">IF(W2908&gt;0,"LESTE","OESTE")</f>
        <v>LESTE</v>
      </c>
      <c r="Z2908" s="361" t="str">
        <f t="shared" ref="Z2908:Z2911" si="7939">IF(AND(X2908="SUL", Y2908="LESTE"),"SUDESTE", IF(AND(X2908="SUL", Y2908="OESTE"), "SUDOESTE", IF(AND(X2908="NORTE", Y2908="LESTE"), "NORDESTE", "NOROESTE")))</f>
        <v>NORDESTE</v>
      </c>
      <c r="AA2908" s="358">
        <f t="shared" si="7904"/>
        <v>0.99371069182389937</v>
      </c>
      <c r="AB2908" s="359">
        <f t="shared" ref="AB2908:AB2911" si="7940">DEGREES(ASIN(AA2908))</f>
        <v>83.570651773851978</v>
      </c>
      <c r="AC2908" s="360"/>
    </row>
    <row r="2909" spans="1:29" ht="17.25" customHeight="1" x14ac:dyDescent="0.25">
      <c r="A2909" s="345" t="str">
        <f t="shared" si="7906"/>
        <v>MS 703</v>
      </c>
      <c r="B2909" s="661">
        <f t="shared" si="7623"/>
        <v>7</v>
      </c>
      <c r="C2909" s="661" t="str">
        <f t="shared" si="7624"/>
        <v>MS 703-7</v>
      </c>
      <c r="D2909" s="346">
        <v>41929</v>
      </c>
      <c r="E2909" s="347">
        <v>7161634.7187999999</v>
      </c>
      <c r="F2909" s="348">
        <v>665857.40830000001</v>
      </c>
      <c r="G2909" s="348">
        <v>905.24699999999996</v>
      </c>
      <c r="H2909" s="448">
        <f t="shared" si="7931"/>
        <v>0.91021975541609401</v>
      </c>
      <c r="I2909" s="356">
        <f t="shared" si="7932"/>
        <v>0.68883960838205904</v>
      </c>
      <c r="J2909" s="356">
        <f t="shared" si="7933"/>
        <v>-1.9000000000005457</v>
      </c>
      <c r="K2909" s="356">
        <f t="shared" si="7934"/>
        <v>-8.0000000000040927</v>
      </c>
      <c r="L2909" s="356">
        <f t="shared" si="7935"/>
        <v>0.13003139363087057</v>
      </c>
      <c r="M2909" s="356">
        <f t="shared" si="7936"/>
        <v>0.2714285714286494</v>
      </c>
      <c r="N2909" s="361" t="str">
        <f t="shared" si="7911"/>
        <v>OK</v>
      </c>
      <c r="O2909" s="361" t="str">
        <f t="shared" si="7912"/>
        <v>ATENÇÃO</v>
      </c>
      <c r="P2909" s="361" t="str">
        <f t="shared" si="7913"/>
        <v>COND. MIN.</v>
      </c>
      <c r="Q2909" s="361" t="str">
        <f t="shared" si="7899"/>
        <v>COND. MIN.</v>
      </c>
      <c r="R2909" s="625"/>
      <c r="S2909" s="625"/>
      <c r="T2909" s="625"/>
      <c r="U2909" s="625"/>
      <c r="V2909" s="356">
        <f t="shared" si="7900"/>
        <v>0.16000000759959221</v>
      </c>
      <c r="W2909" s="356">
        <f t="shared" si="7901"/>
        <v>0.67000000271946192</v>
      </c>
      <c r="X2909" s="361" t="str">
        <f t="shared" si="7937"/>
        <v>NORTE</v>
      </c>
      <c r="Y2909" s="361" t="str">
        <f t="shared" si="7938"/>
        <v>LESTE</v>
      </c>
      <c r="Z2909" s="361" t="str">
        <f t="shared" si="7939"/>
        <v>NORDESTE</v>
      </c>
      <c r="AA2909" s="358">
        <f t="shared" si="7904"/>
        <v>0.97101449275362328</v>
      </c>
      <c r="AB2909" s="359">
        <f t="shared" si="7940"/>
        <v>76.171256455695783</v>
      </c>
      <c r="AC2909" s="360"/>
    </row>
    <row r="2910" spans="1:29" ht="17.25" customHeight="1" x14ac:dyDescent="0.25">
      <c r="A2910" s="345" t="str">
        <f t="shared" si="7906"/>
        <v>MS 703</v>
      </c>
      <c r="B2910" s="661">
        <f t="shared" si="7623"/>
        <v>8</v>
      </c>
      <c r="C2910" s="661" t="str">
        <f t="shared" si="7624"/>
        <v>MS 703-8</v>
      </c>
      <c r="D2910" s="346">
        <v>41936</v>
      </c>
      <c r="E2910" s="347">
        <v>7161634.7164000003</v>
      </c>
      <c r="F2910" s="348">
        <v>665857.40260000003</v>
      </c>
      <c r="G2910" s="348">
        <v>905.23599999999999</v>
      </c>
      <c r="H2910" s="448">
        <f t="shared" si="7931"/>
        <v>0.61846582832476926</v>
      </c>
      <c r="I2910" s="356">
        <f t="shared" si="7932"/>
        <v>0.12806246174167377</v>
      </c>
      <c r="J2910" s="356">
        <f t="shared" si="7933"/>
        <v>-1.0999999999967258</v>
      </c>
      <c r="K2910" s="356">
        <f t="shared" si="7934"/>
        <v>-9.1000000000008185</v>
      </c>
      <c r="L2910" s="356">
        <f t="shared" si="7935"/>
        <v>8.8352261189252754E-2</v>
      </c>
      <c r="M2910" s="356">
        <f t="shared" si="7936"/>
        <v>0.1571428571423894</v>
      </c>
      <c r="N2910" s="361" t="str">
        <f t="shared" si="7911"/>
        <v>OK</v>
      </c>
      <c r="O2910" s="361" t="str">
        <f t="shared" si="7912"/>
        <v>OK</v>
      </c>
      <c r="P2910" s="361" t="str">
        <f t="shared" si="7913"/>
        <v>COND. MIN.</v>
      </c>
      <c r="Q2910" s="361" t="str">
        <f t="shared" si="7899"/>
        <v>COND. MIN.</v>
      </c>
      <c r="R2910" s="625"/>
      <c r="S2910" s="625"/>
      <c r="T2910" s="625"/>
      <c r="U2910" s="625"/>
      <c r="V2910" s="356">
        <f t="shared" si="7900"/>
        <v>-7.9999957233667374E-2</v>
      </c>
      <c r="W2910" s="356">
        <f t="shared" si="7901"/>
        <v>0.10000000474974513</v>
      </c>
      <c r="X2910" s="361" t="str">
        <f t="shared" si="7937"/>
        <v>SUL</v>
      </c>
      <c r="Y2910" s="361" t="str">
        <f t="shared" si="7938"/>
        <v>LESTE</v>
      </c>
      <c r="Z2910" s="361" t="str">
        <f t="shared" si="7939"/>
        <v>SUDESTE</v>
      </c>
      <c r="AA2910" s="358">
        <f t="shared" si="7904"/>
        <v>0.76923076923076927</v>
      </c>
      <c r="AB2910" s="359">
        <f t="shared" si="7940"/>
        <v>50.284862768173802</v>
      </c>
      <c r="AC2910" s="360"/>
    </row>
    <row r="2911" spans="1:29" ht="17.25" customHeight="1" x14ac:dyDescent="0.25">
      <c r="A2911" s="345" t="str">
        <f t="shared" si="7906"/>
        <v>MS 703</v>
      </c>
      <c r="B2911" s="661">
        <f t="shared" si="7623"/>
        <v>9</v>
      </c>
      <c r="C2911" s="661" t="str">
        <f t="shared" si="7624"/>
        <v>MS 703-9</v>
      </c>
      <c r="D2911" s="346">
        <v>41943</v>
      </c>
      <c r="E2911" s="347">
        <v>7161634.7172999997</v>
      </c>
      <c r="F2911" s="348">
        <v>665857.39950000006</v>
      </c>
      <c r="G2911" s="348">
        <v>905.226</v>
      </c>
      <c r="H2911" s="448">
        <f t="shared" si="7931"/>
        <v>0.32280022854194301</v>
      </c>
      <c r="I2911" s="356">
        <f t="shared" si="7932"/>
        <v>0.21023795212892415</v>
      </c>
      <c r="J2911" s="356">
        <f t="shared" si="7933"/>
        <v>-0.99999999999909051</v>
      </c>
      <c r="K2911" s="356">
        <f t="shared" si="7934"/>
        <v>-10.099999999999909</v>
      </c>
      <c r="L2911" s="356">
        <f t="shared" si="7935"/>
        <v>4.6114318363134718E-2</v>
      </c>
      <c r="M2911" s="356">
        <f t="shared" si="7936"/>
        <v>0.14285714285701293</v>
      </c>
      <c r="N2911" s="361" t="str">
        <f t="shared" si="7911"/>
        <v>OK</v>
      </c>
      <c r="O2911" s="361" t="str">
        <f t="shared" si="7912"/>
        <v>OK</v>
      </c>
      <c r="P2911" s="361" t="str">
        <f t="shared" si="7913"/>
        <v>COND. MIN.</v>
      </c>
      <c r="Q2911" s="361" t="str">
        <f t="shared" si="7899"/>
        <v>COND. MIN.</v>
      </c>
      <c r="R2911" s="625"/>
      <c r="S2911" s="625"/>
      <c r="T2911" s="625"/>
      <c r="U2911" s="625"/>
      <c r="V2911" s="356">
        <f t="shared" si="7900"/>
        <v>9.999983012676239E-3</v>
      </c>
      <c r="W2911" s="356">
        <f t="shared" si="7901"/>
        <v>-0.2099999925121665</v>
      </c>
      <c r="X2911" s="361" t="str">
        <f t="shared" si="7937"/>
        <v>NORTE</v>
      </c>
      <c r="Y2911" s="361" t="str">
        <f t="shared" si="7938"/>
        <v>OESTE</v>
      </c>
      <c r="Z2911" s="361" t="str">
        <f t="shared" si="7939"/>
        <v>NOROESTE</v>
      </c>
      <c r="AA2911" s="358">
        <f t="shared" si="7904"/>
        <v>1</v>
      </c>
      <c r="AB2911" s="359">
        <f t="shared" si="7940"/>
        <v>90</v>
      </c>
      <c r="AC2911" s="360"/>
    </row>
    <row r="2912" spans="1:29" ht="17.25" customHeight="1" x14ac:dyDescent="0.2">
      <c r="A2912" s="345" t="str">
        <f t="shared" si="7906"/>
        <v>MS 703</v>
      </c>
      <c r="B2912" s="661">
        <f t="shared" si="7623"/>
        <v>10</v>
      </c>
      <c r="C2912" s="661" t="str">
        <f t="shared" si="7624"/>
        <v>MS 703-10</v>
      </c>
      <c r="D2912" s="346">
        <v>41950</v>
      </c>
      <c r="E2912" s="364">
        <v>7161634.7200999996</v>
      </c>
      <c r="F2912" s="365">
        <v>665857.4057</v>
      </c>
      <c r="G2912" s="365">
        <v>905.202</v>
      </c>
      <c r="H2912" s="448">
        <f t="shared" ref="H2912" si="7941">SQRT((E2912-E2911)^2+(F2912-F2911)^2)*100</f>
        <v>0.68029404496778101</v>
      </c>
      <c r="I2912" s="356">
        <f t="shared" ref="I2912" si="7942">SQRT((E2912-$E$2903)^2+(F2912-$F$2903)^2)*100</f>
        <v>0.50219516724707758</v>
      </c>
      <c r="J2912" s="356">
        <f t="shared" ref="J2912" si="7943">(G2912-G2911)*100</f>
        <v>-2.4000000000000909</v>
      </c>
      <c r="K2912" s="356">
        <f t="shared" ref="K2912" si="7944">(G2912-$G$2903)*100</f>
        <v>-12.5</v>
      </c>
      <c r="L2912" s="356">
        <f t="shared" ref="L2912" si="7945">H2912/(D2912-D2911)</f>
        <v>9.718486356682586E-2</v>
      </c>
      <c r="M2912" s="356">
        <f t="shared" ref="M2912" si="7946">ABS(J2912/(D2912-D2911))</f>
        <v>0.34285714285715585</v>
      </c>
      <c r="N2912" s="361" t="str">
        <f t="shared" si="7911"/>
        <v>OK</v>
      </c>
      <c r="O2912" s="361" t="str">
        <f t="shared" si="7912"/>
        <v>ATENÇÃO</v>
      </c>
      <c r="P2912" s="361" t="str">
        <f t="shared" si="7913"/>
        <v>COND. MIN.</v>
      </c>
      <c r="Q2912" s="361" t="str">
        <f t="shared" si="7899"/>
        <v>COND. MIN.</v>
      </c>
      <c r="R2912" s="625"/>
      <c r="S2912" s="625"/>
      <c r="T2912" s="625"/>
      <c r="U2912" s="625"/>
      <c r="V2912" s="356">
        <f t="shared" si="7900"/>
        <v>0.28999997302889824</v>
      </c>
      <c r="W2912" s="356">
        <f t="shared" si="7901"/>
        <v>0.41000000201165676</v>
      </c>
      <c r="X2912" s="361" t="str">
        <f t="shared" ref="X2912" si="7947">IF(V2912&gt;0,"NORTE","SUL")</f>
        <v>NORTE</v>
      </c>
      <c r="Y2912" s="361" t="str">
        <f t="shared" ref="Y2912" si="7948">IF(W2912&gt;0,"LESTE","OESTE")</f>
        <v>LESTE</v>
      </c>
      <c r="Z2912" s="361" t="str">
        <f t="shared" ref="Z2912" si="7949">IF(AND(X2912="SUL", Y2912="LESTE"),"SUDESTE", IF(AND(X2912="SUL", Y2912="OESTE"), "SUDOESTE", IF(AND(X2912="NORTE", Y2912="LESTE"), "NORDESTE", "NOROESTE")))</f>
        <v>NORDESTE</v>
      </c>
      <c r="AA2912" s="358">
        <f t="shared" si="7904"/>
        <v>0.82</v>
      </c>
      <c r="AB2912" s="359">
        <f t="shared" ref="AB2912" si="7950">DEGREES(ASIN(AA2912))</f>
        <v>55.084793752555811</v>
      </c>
      <c r="AC2912" s="360"/>
    </row>
    <row r="2913" spans="1:29" ht="17.25" customHeight="1" x14ac:dyDescent="0.25">
      <c r="A2913" s="345" t="str">
        <f t="shared" si="7906"/>
        <v>MS 703</v>
      </c>
      <c r="B2913" s="661">
        <f t="shared" si="7623"/>
        <v>11</v>
      </c>
      <c r="C2913" s="661" t="str">
        <f t="shared" si="7624"/>
        <v>MS 703-11</v>
      </c>
      <c r="D2913" s="346">
        <v>41957</v>
      </c>
      <c r="E2913" s="347">
        <v>7161634.7220000001</v>
      </c>
      <c r="F2913" s="348">
        <v>665857.41020000004</v>
      </c>
      <c r="G2913" s="348">
        <v>905.19500000000005</v>
      </c>
      <c r="H2913" s="448">
        <f t="shared" ref="H2913:H2917" si="7951">SQRT((E2913-E2912)^2+(F2913-F2912)^2)*100</f>
        <v>0.48846701263540365</v>
      </c>
      <c r="I2913" s="356">
        <f t="shared" ref="I2913:I2917" si="7952">SQRT((E2913-$E$2903)^2+(F2913-$F$2903)^2)*100</f>
        <v>0.98488579646309748</v>
      </c>
      <c r="J2913" s="356">
        <f t="shared" ref="J2913:J2917" si="7953">(G2913-G2912)*100</f>
        <v>-0.69999999999481588</v>
      </c>
      <c r="K2913" s="356">
        <f t="shared" ref="K2913:K2917" si="7954">(G2913-$G$2903)*100</f>
        <v>-13.199999999994816</v>
      </c>
      <c r="L2913" s="356">
        <f t="shared" ref="L2913:L2917" si="7955">H2913/(D2913-D2912)</f>
        <v>6.9781001805057669E-2</v>
      </c>
      <c r="M2913" s="356">
        <f t="shared" ref="M2913:M2917" si="7956">ABS(J2913/(D2913-D2912))</f>
        <v>9.9999999999259417E-2</v>
      </c>
      <c r="N2913" s="361" t="str">
        <f t="shared" si="7911"/>
        <v>OK</v>
      </c>
      <c r="O2913" s="361" t="str">
        <f t="shared" si="7912"/>
        <v>OK</v>
      </c>
      <c r="P2913" s="361" t="str">
        <f t="shared" si="7913"/>
        <v>COND. MIN.</v>
      </c>
      <c r="Q2913" s="361" t="str">
        <f t="shared" si="7899"/>
        <v>COND. MIN.</v>
      </c>
      <c r="R2913" s="625"/>
      <c r="S2913" s="625"/>
      <c r="T2913" s="625"/>
      <c r="U2913" s="625"/>
      <c r="V2913" s="356">
        <f t="shared" si="7900"/>
        <v>0.48000002279877663</v>
      </c>
      <c r="W2913" s="356">
        <f t="shared" si="7901"/>
        <v>0.86000000592321157</v>
      </c>
      <c r="X2913" s="361" t="str">
        <f t="shared" ref="X2913:X2917" si="7957">IF(V2913&gt;0,"NORTE","SUL")</f>
        <v>NORTE</v>
      </c>
      <c r="Y2913" s="361" t="str">
        <f t="shared" ref="Y2913:Y2917" si="7958">IF(W2913&gt;0,"LESTE","OESTE")</f>
        <v>LESTE</v>
      </c>
      <c r="Z2913" s="361" t="str">
        <f t="shared" ref="Z2913:Z2917" si="7959">IF(AND(X2913="SUL", Y2913="LESTE"),"SUDESTE", IF(AND(X2913="SUL", Y2913="OESTE"), "SUDOESTE", IF(AND(X2913="NORTE", Y2913="LESTE"), "NORDESTE", "NOROESTE")))</f>
        <v>NORDESTE</v>
      </c>
      <c r="AA2913" s="358">
        <f t="shared" si="7904"/>
        <v>0.87755102040816324</v>
      </c>
      <c r="AB2913" s="359">
        <f t="shared" ref="AB2913:AB2917" si="7960">DEGREES(ASIN(AA2913))</f>
        <v>61.348340971985692</v>
      </c>
      <c r="AC2913" s="360"/>
    </row>
    <row r="2914" spans="1:29" ht="17.25" customHeight="1" x14ac:dyDescent="0.2">
      <c r="A2914" s="345" t="str">
        <f t="shared" si="7906"/>
        <v>MS 703</v>
      </c>
      <c r="B2914" s="661">
        <f t="shared" si="7623"/>
        <v>12</v>
      </c>
      <c r="C2914" s="661" t="str">
        <f t="shared" si="7624"/>
        <v>MS 703-12</v>
      </c>
      <c r="D2914" s="346">
        <v>41964</v>
      </c>
      <c r="E2914" s="364">
        <v>7161634.7095999997</v>
      </c>
      <c r="F2914" s="365">
        <v>665857.37990000006</v>
      </c>
      <c r="G2914" s="365">
        <v>905.17899999999997</v>
      </c>
      <c r="H2914" s="448">
        <f t="shared" si="7951"/>
        <v>3.2739120450334038</v>
      </c>
      <c r="I2914" s="356">
        <f t="shared" si="7952"/>
        <v>2.2992390016742328</v>
      </c>
      <c r="J2914" s="356">
        <f t="shared" si="7953"/>
        <v>-1.6000000000076398</v>
      </c>
      <c r="K2914" s="356">
        <f t="shared" si="7954"/>
        <v>-14.800000000002456</v>
      </c>
      <c r="L2914" s="356">
        <f t="shared" si="7955"/>
        <v>0.46770172071905769</v>
      </c>
      <c r="M2914" s="356">
        <f t="shared" si="7956"/>
        <v>0.22857142857251997</v>
      </c>
      <c r="N2914" s="361" t="str">
        <f t="shared" si="7911"/>
        <v>ATENÇÃO</v>
      </c>
      <c r="O2914" s="361" t="str">
        <f t="shared" si="7912"/>
        <v>OK</v>
      </c>
      <c r="P2914" s="361" t="str">
        <f t="shared" si="7913"/>
        <v>COND. MIN.</v>
      </c>
      <c r="Q2914" s="361" t="str">
        <f t="shared" si="7899"/>
        <v>COND. MIN.</v>
      </c>
      <c r="R2914" s="625"/>
      <c r="S2914" s="625"/>
      <c r="T2914" s="625"/>
      <c r="U2914" s="625"/>
      <c r="V2914" s="356">
        <f t="shared" si="7900"/>
        <v>-0.76000001281499863</v>
      </c>
      <c r="W2914" s="356">
        <f t="shared" si="7901"/>
        <v>-2.1699999924749136</v>
      </c>
      <c r="X2914" s="361" t="str">
        <f t="shared" si="7957"/>
        <v>SUL</v>
      </c>
      <c r="Y2914" s="361" t="str">
        <f t="shared" si="7958"/>
        <v>OESTE</v>
      </c>
      <c r="Z2914" s="361" t="str">
        <f t="shared" si="7959"/>
        <v>SUDOESTE</v>
      </c>
      <c r="AA2914" s="358">
        <f t="shared" si="7904"/>
        <v>0.94347826086956521</v>
      </c>
      <c r="AB2914" s="359">
        <f t="shared" si="7960"/>
        <v>70.644138234532363</v>
      </c>
      <c r="AC2914" s="360"/>
    </row>
    <row r="2915" spans="1:29" ht="17.25" customHeight="1" x14ac:dyDescent="0.2">
      <c r="A2915" s="345" t="str">
        <f t="shared" si="7906"/>
        <v>MS 703</v>
      </c>
      <c r="B2915" s="661">
        <f t="shared" si="7623"/>
        <v>13</v>
      </c>
      <c r="C2915" s="661" t="str">
        <f t="shared" si="7624"/>
        <v>MS 703-13</v>
      </c>
      <c r="D2915" s="346">
        <v>41971</v>
      </c>
      <c r="E2915" s="364">
        <v>7161634.7132000001</v>
      </c>
      <c r="F2915" s="365">
        <v>665857.41200000001</v>
      </c>
      <c r="G2915" s="365">
        <v>905.16200000000003</v>
      </c>
      <c r="H2915" s="448">
        <f t="shared" si="7951"/>
        <v>3.2301238364713711</v>
      </c>
      <c r="I2915" s="356">
        <f t="shared" si="7952"/>
        <v>1.1142710549212076</v>
      </c>
      <c r="J2915" s="356">
        <f t="shared" si="7953"/>
        <v>-1.6999999999939064</v>
      </c>
      <c r="K2915" s="356">
        <f t="shared" si="7954"/>
        <v>-16.499999999996362</v>
      </c>
      <c r="L2915" s="356">
        <f t="shared" si="7955"/>
        <v>0.46144626235305303</v>
      </c>
      <c r="M2915" s="356">
        <f t="shared" si="7956"/>
        <v>0.24285714285627233</v>
      </c>
      <c r="N2915" s="361" t="str">
        <f t="shared" si="7911"/>
        <v>ATENÇÃO</v>
      </c>
      <c r="O2915" s="361" t="str">
        <f t="shared" si="7912"/>
        <v>OK</v>
      </c>
      <c r="P2915" s="361" t="str">
        <f t="shared" si="7913"/>
        <v>COND. MIN.</v>
      </c>
      <c r="Q2915" s="361" t="str">
        <f t="shared" si="7899"/>
        <v>COND. MIN.</v>
      </c>
      <c r="R2915" s="625"/>
      <c r="S2915" s="625"/>
      <c r="T2915" s="625"/>
      <c r="U2915" s="625"/>
      <c r="V2915" s="356">
        <f t="shared" si="7900"/>
        <v>-0.39999997243285179</v>
      </c>
      <c r="W2915" s="356">
        <f t="shared" si="7901"/>
        <v>1.0400000028312206</v>
      </c>
      <c r="X2915" s="361" t="str">
        <f t="shared" si="7957"/>
        <v>SUL</v>
      </c>
      <c r="Y2915" s="361" t="str">
        <f t="shared" si="7958"/>
        <v>LESTE</v>
      </c>
      <c r="Z2915" s="361" t="str">
        <f t="shared" si="7959"/>
        <v>SUDESTE</v>
      </c>
      <c r="AA2915" s="358">
        <f t="shared" si="7904"/>
        <v>0.93693693693693691</v>
      </c>
      <c r="AB2915" s="359">
        <f t="shared" si="7960"/>
        <v>69.543358004144821</v>
      </c>
      <c r="AC2915" s="360"/>
    </row>
    <row r="2916" spans="1:29" ht="17.25" customHeight="1" x14ac:dyDescent="0.2">
      <c r="A2916" s="345" t="str">
        <f t="shared" si="7906"/>
        <v>MS 703</v>
      </c>
      <c r="B2916" s="661">
        <f t="shared" si="7623"/>
        <v>14</v>
      </c>
      <c r="C2916" s="661" t="str">
        <f t="shared" si="7624"/>
        <v>MS 703-14</v>
      </c>
      <c r="D2916" s="346">
        <v>41978</v>
      </c>
      <c r="E2916" s="364">
        <v>7161634.7116999999</v>
      </c>
      <c r="F2916" s="365">
        <v>665857.39839999995</v>
      </c>
      <c r="G2916" s="365">
        <v>905.14200000000005</v>
      </c>
      <c r="H2916" s="448">
        <f t="shared" si="7951"/>
        <v>1.3682470627608923</v>
      </c>
      <c r="I2916" s="356">
        <f t="shared" si="7952"/>
        <v>0.63631753001048308</v>
      </c>
      <c r="J2916" s="356">
        <f t="shared" si="7953"/>
        <v>-1.999999999998181</v>
      </c>
      <c r="K2916" s="356">
        <f t="shared" si="7954"/>
        <v>-18.499999999994543</v>
      </c>
      <c r="L2916" s="356">
        <f t="shared" si="7955"/>
        <v>0.1954638661086989</v>
      </c>
      <c r="M2916" s="356">
        <f t="shared" si="7956"/>
        <v>0.28571428571402585</v>
      </c>
      <c r="N2916" s="361" t="str">
        <f t="shared" si="7911"/>
        <v>OK</v>
      </c>
      <c r="O2916" s="361" t="str">
        <f t="shared" si="7912"/>
        <v>ATENÇÃO</v>
      </c>
      <c r="P2916" s="361" t="str">
        <f t="shared" si="7913"/>
        <v>COND. MIN.</v>
      </c>
      <c r="Q2916" s="361" t="str">
        <f t="shared" si="7899"/>
        <v>COND. MIN.</v>
      </c>
      <c r="R2916" s="625"/>
      <c r="S2916" s="625"/>
      <c r="T2916" s="625"/>
      <c r="U2916" s="625"/>
      <c r="V2916" s="356">
        <f t="shared" si="7900"/>
        <v>-0.54999999701976776</v>
      </c>
      <c r="W2916" s="356">
        <f t="shared" si="7901"/>
        <v>-0.32000000355765224</v>
      </c>
      <c r="X2916" s="361" t="str">
        <f t="shared" si="7957"/>
        <v>SUL</v>
      </c>
      <c r="Y2916" s="361" t="str">
        <f t="shared" si="7958"/>
        <v>OESTE</v>
      </c>
      <c r="Z2916" s="361" t="str">
        <f t="shared" si="7959"/>
        <v>SUDOESTE</v>
      </c>
      <c r="AA2916" s="358">
        <f t="shared" si="7904"/>
        <v>0.5</v>
      </c>
      <c r="AB2916" s="359">
        <f t="shared" si="7960"/>
        <v>30.000000000000004</v>
      </c>
      <c r="AC2916" s="360"/>
    </row>
    <row r="2917" spans="1:29" ht="17.25" customHeight="1" x14ac:dyDescent="0.2">
      <c r="A2917" s="345" t="str">
        <f t="shared" si="7906"/>
        <v>MS 703</v>
      </c>
      <c r="B2917" s="661">
        <f t="shared" si="7623"/>
        <v>15</v>
      </c>
      <c r="C2917" s="661" t="str">
        <f t="shared" si="7624"/>
        <v>MS 703-15</v>
      </c>
      <c r="D2917" s="346">
        <v>41985</v>
      </c>
      <c r="E2917" s="364">
        <v>7161634.7150999997</v>
      </c>
      <c r="F2917" s="365">
        <v>665857.39229999995</v>
      </c>
      <c r="G2917" s="365">
        <v>905.14300000000003</v>
      </c>
      <c r="H2917" s="448">
        <f t="shared" si="7951"/>
        <v>0.69835520122185357</v>
      </c>
      <c r="I2917" s="356">
        <f t="shared" si="7952"/>
        <v>0.9534149217464104</v>
      </c>
      <c r="J2917" s="356">
        <f t="shared" si="7953"/>
        <v>9.9999999997635314E-2</v>
      </c>
      <c r="K2917" s="356">
        <f t="shared" si="7954"/>
        <v>-18.399999999996908</v>
      </c>
      <c r="L2917" s="356">
        <f t="shared" si="7955"/>
        <v>9.9765028745979076E-2</v>
      </c>
      <c r="M2917" s="356">
        <f t="shared" si="7956"/>
        <v>1.4285714285376474E-2</v>
      </c>
      <c r="N2917" s="361" t="str">
        <f t="shared" si="7911"/>
        <v>OK</v>
      </c>
      <c r="O2917" s="361" t="str">
        <f t="shared" si="7912"/>
        <v>OK</v>
      </c>
      <c r="P2917" s="361" t="str">
        <f t="shared" si="7913"/>
        <v>COND. MIN.</v>
      </c>
      <c r="Q2917" s="361" t="str">
        <f t="shared" si="7899"/>
        <v>COND. MIN.</v>
      </c>
      <c r="R2917" s="625"/>
      <c r="S2917" s="625"/>
      <c r="T2917" s="625"/>
      <c r="U2917" s="625"/>
      <c r="V2917" s="356">
        <f t="shared" si="7900"/>
        <v>-0.21000001579523087</v>
      </c>
      <c r="W2917" s="356">
        <f t="shared" si="7901"/>
        <v>-0.93000000342726707</v>
      </c>
      <c r="X2917" s="361" t="str">
        <f t="shared" si="7957"/>
        <v>SUL</v>
      </c>
      <c r="Y2917" s="361" t="str">
        <f t="shared" si="7958"/>
        <v>OESTE</v>
      </c>
      <c r="Z2917" s="361" t="str">
        <f t="shared" si="7959"/>
        <v>SUDOESTE</v>
      </c>
      <c r="AA2917" s="358">
        <f t="shared" si="7904"/>
        <v>0.97894736842105268</v>
      </c>
      <c r="AB2917" s="359">
        <f t="shared" si="7960"/>
        <v>78.222429746416935</v>
      </c>
      <c r="AC2917" s="360"/>
    </row>
    <row r="2918" spans="1:29" ht="17.25" customHeight="1" x14ac:dyDescent="0.25">
      <c r="A2918" s="345" t="str">
        <f t="shared" si="7906"/>
        <v>MS 703</v>
      </c>
      <c r="B2918" s="661">
        <f t="shared" si="7623"/>
        <v>16</v>
      </c>
      <c r="C2918" s="661" t="str">
        <f t="shared" si="7624"/>
        <v>MS 703-16</v>
      </c>
      <c r="D2918" s="346">
        <v>41992</v>
      </c>
      <c r="E2918" s="347">
        <v>7161634.7032000003</v>
      </c>
      <c r="F2918" s="348">
        <v>665857.39800000004</v>
      </c>
      <c r="G2918" s="348">
        <v>905.10299999999995</v>
      </c>
      <c r="H2918" s="448">
        <f t="shared" ref="H2918:H2919" si="7961">SQRT((E2918-E2917)^2+(F2918-F2917)^2)*100</f>
        <v>1.3194695352895498</v>
      </c>
      <c r="I2918" s="356">
        <f t="shared" ref="I2918:I2919" si="7962">SQRT((E2918-$E$2903)^2+(F2918-$F$2903)^2)*100</f>
        <v>1.4455448300812548</v>
      </c>
      <c r="J2918" s="356">
        <f t="shared" ref="J2918:J2919" si="7963">(G2918-G2917)*100</f>
        <v>-4.0000000000077307</v>
      </c>
      <c r="K2918" s="356">
        <f t="shared" ref="K2918:K2919" si="7964">(G2918-$G$2903)*100</f>
        <v>-22.400000000004638</v>
      </c>
      <c r="L2918" s="356">
        <f t="shared" ref="L2918:L2919" si="7965">H2918/(D2918-D2917)</f>
        <v>0.18849564789850712</v>
      </c>
      <c r="M2918" s="356">
        <f t="shared" ref="M2918:M2919" si="7966">ABS(J2918/(D2918-D2917))</f>
        <v>0.57142857142967585</v>
      </c>
      <c r="N2918" s="361" t="str">
        <f t="shared" si="7911"/>
        <v>OK</v>
      </c>
      <c r="O2918" s="361" t="str">
        <f t="shared" si="7912"/>
        <v>ATENÇÃO</v>
      </c>
      <c r="P2918" s="361" t="str">
        <f t="shared" si="7913"/>
        <v>COND. MIN.</v>
      </c>
      <c r="Q2918" s="361" t="str">
        <f t="shared" si="7899"/>
        <v>COND. MIN.</v>
      </c>
      <c r="R2918" s="625"/>
      <c r="S2918" s="625"/>
      <c r="T2918" s="625"/>
      <c r="U2918" s="625"/>
      <c r="V2918" s="356">
        <f t="shared" si="7900"/>
        <v>-1.39999995008111</v>
      </c>
      <c r="W2918" s="356">
        <f t="shared" si="7901"/>
        <v>-0.3599999938160181</v>
      </c>
      <c r="X2918" s="361" t="str">
        <f t="shared" ref="X2918:X2919" si="7967">IF(V2918&gt;0,"NORTE","SUL")</f>
        <v>SUL</v>
      </c>
      <c r="Y2918" s="361" t="str">
        <f t="shared" ref="Y2918:Y2919" si="7968">IF(W2918&gt;0,"LESTE","OESTE")</f>
        <v>OESTE</v>
      </c>
      <c r="Z2918" s="361" t="str">
        <f t="shared" ref="Z2918:Z2919" si="7969">IF(AND(X2918="SUL", Y2918="LESTE"),"SUDESTE", IF(AND(X2918="SUL", Y2918="OESTE"), "SUDOESTE", IF(AND(X2918="NORTE", Y2918="LESTE"), "NORDESTE", "NOROESTE")))</f>
        <v>SUDOESTE</v>
      </c>
      <c r="AA2918" s="358">
        <f t="shared" si="7904"/>
        <v>0.24827586206896551</v>
      </c>
      <c r="AB2918" s="359">
        <f t="shared" ref="AB2918:AB2919" si="7970">DEGREES(ASIN(AA2918))</f>
        <v>14.375510012288098</v>
      </c>
      <c r="AC2918" s="360"/>
    </row>
    <row r="2919" spans="1:29" ht="17.25" customHeight="1" x14ac:dyDescent="0.25">
      <c r="A2919" s="345" t="str">
        <f t="shared" si="7906"/>
        <v>MS 703</v>
      </c>
      <c r="B2919" s="661">
        <f t="shared" si="7623"/>
        <v>17</v>
      </c>
      <c r="C2919" s="661" t="str">
        <f t="shared" si="7624"/>
        <v>MS 703-17</v>
      </c>
      <c r="D2919" s="346">
        <v>41999</v>
      </c>
      <c r="E2919" s="347">
        <v>7161634.7032000003</v>
      </c>
      <c r="F2919" s="348">
        <v>665857.39800000004</v>
      </c>
      <c r="G2919" s="348">
        <v>905.10699999999997</v>
      </c>
      <c r="H2919" s="448">
        <f t="shared" si="7961"/>
        <v>0</v>
      </c>
      <c r="I2919" s="356">
        <f t="shared" si="7962"/>
        <v>1.4455448300812548</v>
      </c>
      <c r="J2919" s="356">
        <f t="shared" si="7963"/>
        <v>0.40000000000190994</v>
      </c>
      <c r="K2919" s="356">
        <f t="shared" si="7964"/>
        <v>-22.000000000002728</v>
      </c>
      <c r="L2919" s="356">
        <f t="shared" si="7965"/>
        <v>0</v>
      </c>
      <c r="M2919" s="356">
        <f t="shared" si="7966"/>
        <v>5.7142857143129992E-2</v>
      </c>
      <c r="N2919" s="361" t="str">
        <f t="shared" si="7911"/>
        <v>OK</v>
      </c>
      <c r="O2919" s="361" t="str">
        <f t="shared" si="7912"/>
        <v>OK</v>
      </c>
      <c r="P2919" s="361" t="str">
        <f t="shared" si="7913"/>
        <v>COND. MIN.</v>
      </c>
      <c r="Q2919" s="361" t="str">
        <f t="shared" si="7899"/>
        <v>COND. MIN.</v>
      </c>
      <c r="R2919" s="625"/>
      <c r="S2919" s="625"/>
      <c r="T2919" s="625"/>
      <c r="U2919" s="625"/>
      <c r="V2919" s="356">
        <f t="shared" si="7900"/>
        <v>-1.39999995008111</v>
      </c>
      <c r="W2919" s="356">
        <f t="shared" si="7901"/>
        <v>-0.3599999938160181</v>
      </c>
      <c r="X2919" s="361" t="str">
        <f t="shared" si="7967"/>
        <v>SUL</v>
      </c>
      <c r="Y2919" s="361" t="str">
        <f t="shared" si="7968"/>
        <v>OESTE</v>
      </c>
      <c r="Z2919" s="361" t="str">
        <f t="shared" si="7969"/>
        <v>SUDOESTE</v>
      </c>
      <c r="AA2919" s="358">
        <f t="shared" si="7904"/>
        <v>0.24827586206896551</v>
      </c>
      <c r="AB2919" s="359">
        <f t="shared" si="7970"/>
        <v>14.375510012288098</v>
      </c>
      <c r="AC2919" s="360"/>
    </row>
    <row r="2920" spans="1:29" ht="17.25" customHeight="1" x14ac:dyDescent="0.25">
      <c r="A2920" s="345" t="str">
        <f t="shared" si="7906"/>
        <v>MS 703</v>
      </c>
      <c r="B2920" s="661">
        <f t="shared" si="7623"/>
        <v>18</v>
      </c>
      <c r="C2920" s="661" t="str">
        <f t="shared" si="7624"/>
        <v>MS 703-18</v>
      </c>
      <c r="D2920" s="346">
        <v>42006</v>
      </c>
      <c r="E2920" s="347">
        <v>7161634.7043000003</v>
      </c>
      <c r="F2920" s="348">
        <v>665857.39599999995</v>
      </c>
      <c r="G2920" s="348">
        <v>905.06500000000005</v>
      </c>
      <c r="H2920" s="448">
        <f t="shared" ref="H2920:H2925" si="7971">SQRT((E2920-E2919)^2+(F2920-F2919)^2)*100</f>
        <v>0.22825425224662516</v>
      </c>
      <c r="I2920" s="356">
        <f t="shared" ref="I2920:I2925" si="7972">SQRT((E2920-$E$2903)^2+(F2920-$F$2903)^2)*100</f>
        <v>1.4063071771346527</v>
      </c>
      <c r="J2920" s="356">
        <f t="shared" ref="J2920:J2925" si="7973">(G2920-G2919)*100</f>
        <v>-4.1999999999916326</v>
      </c>
      <c r="K2920" s="356">
        <f t="shared" ref="K2920:K2925" si="7974">(G2920-$G$2903)*100</f>
        <v>-26.199999999994361</v>
      </c>
      <c r="L2920" s="356">
        <f t="shared" ref="L2920:L2925" si="7975">H2920/(D2920-D2919)</f>
        <v>3.2607750320946448E-2</v>
      </c>
      <c r="M2920" s="356">
        <f t="shared" ref="M2920:M2925" si="7976">ABS(J2920/(D2920-D2919))</f>
        <v>0.59999999999880471</v>
      </c>
      <c r="N2920" s="361" t="str">
        <f t="shared" si="7911"/>
        <v>OK</v>
      </c>
      <c r="O2920" s="361" t="str">
        <f t="shared" si="7912"/>
        <v>ATENÇÃO</v>
      </c>
      <c r="P2920" s="361" t="str">
        <f t="shared" si="7913"/>
        <v>COND. MIN.</v>
      </c>
      <c r="Q2920" s="361" t="str">
        <f t="shared" si="7899"/>
        <v>COND. MIN.</v>
      </c>
      <c r="R2920" s="625"/>
      <c r="S2920" s="625"/>
      <c r="T2920" s="625"/>
      <c r="U2920" s="625"/>
      <c r="V2920" s="356">
        <f t="shared" si="7900"/>
        <v>-1.2899999506771564</v>
      </c>
      <c r="W2920" s="356">
        <f t="shared" si="7901"/>
        <v>-0.56000000331550837</v>
      </c>
      <c r="X2920" s="361" t="str">
        <f t="shared" ref="X2920:X2925" si="7977">IF(V2920&gt;0,"NORTE","SUL")</f>
        <v>SUL</v>
      </c>
      <c r="Y2920" s="361" t="str">
        <f t="shared" ref="Y2920:Y2925" si="7978">IF(W2920&gt;0,"LESTE","OESTE")</f>
        <v>OESTE</v>
      </c>
      <c r="Z2920" s="361" t="str">
        <f t="shared" ref="Z2920:Z2925" si="7979">IF(AND(X2920="SUL", Y2920="LESTE"),"SUDESTE", IF(AND(X2920="SUL", Y2920="OESTE"), "SUDOESTE", IF(AND(X2920="NORTE", Y2920="LESTE"), "NORDESTE", "NOROESTE")))</f>
        <v>SUDOESTE</v>
      </c>
      <c r="AA2920" s="358">
        <f t="shared" si="7904"/>
        <v>0.39716312056737596</v>
      </c>
      <c r="AB2920" s="359">
        <f t="shared" ref="AB2920:AB2925" si="7980">DEGREES(ASIN(AA2920))</f>
        <v>23.400950814050752</v>
      </c>
      <c r="AC2920" s="360"/>
    </row>
    <row r="2921" spans="1:29" ht="17.25" customHeight="1" x14ac:dyDescent="0.25">
      <c r="A2921" s="345" t="str">
        <f t="shared" si="7906"/>
        <v>MS 703</v>
      </c>
      <c r="B2921" s="661">
        <f t="shared" si="7623"/>
        <v>19</v>
      </c>
      <c r="C2921" s="661" t="str">
        <f t="shared" si="7624"/>
        <v>MS 703-19</v>
      </c>
      <c r="D2921" s="346">
        <v>42013</v>
      </c>
      <c r="E2921" s="347">
        <v>7161634.7084999997</v>
      </c>
      <c r="F2921" s="348">
        <v>665857.3922</v>
      </c>
      <c r="G2921" s="348">
        <v>905.05399999999997</v>
      </c>
      <c r="H2921" s="448">
        <f t="shared" si="7971"/>
        <v>0.56639204119322728</v>
      </c>
      <c r="I2921" s="356">
        <f t="shared" si="7972"/>
        <v>1.2808200567035755</v>
      </c>
      <c r="J2921" s="356">
        <f t="shared" si="7973"/>
        <v>-1.1000000000080945</v>
      </c>
      <c r="K2921" s="356">
        <f t="shared" si="7974"/>
        <v>-27.300000000002456</v>
      </c>
      <c r="L2921" s="356">
        <f t="shared" si="7975"/>
        <v>8.0913148741889609E-2</v>
      </c>
      <c r="M2921" s="356">
        <f t="shared" si="7976"/>
        <v>0.15714285714401349</v>
      </c>
      <c r="N2921" s="361" t="str">
        <f t="shared" si="7911"/>
        <v>OK</v>
      </c>
      <c r="O2921" s="361" t="str">
        <f t="shared" si="7912"/>
        <v>OK</v>
      </c>
      <c r="P2921" s="361" t="str">
        <f t="shared" si="7913"/>
        <v>COND. MIN.</v>
      </c>
      <c r="Q2921" s="361" t="str">
        <f t="shared" si="7899"/>
        <v>COND. MIN.</v>
      </c>
      <c r="R2921" s="625"/>
      <c r="S2921" s="625"/>
      <c r="T2921" s="625"/>
      <c r="U2921" s="625"/>
      <c r="V2921" s="356">
        <f t="shared" si="7900"/>
        <v>-0.87000001221895218</v>
      </c>
      <c r="W2921" s="356">
        <f t="shared" si="7901"/>
        <v>-0.9399999980814755</v>
      </c>
      <c r="X2921" s="361" t="str">
        <f t="shared" si="7977"/>
        <v>SUL</v>
      </c>
      <c r="Y2921" s="361" t="str">
        <f t="shared" si="7978"/>
        <v>OESTE</v>
      </c>
      <c r="Z2921" s="361" t="str">
        <f t="shared" si="7979"/>
        <v>SUDOESTE</v>
      </c>
      <c r="AA2921" s="358">
        <f t="shared" si="7904"/>
        <v>0.73437499999999989</v>
      </c>
      <c r="AB2921" s="359">
        <f t="shared" si="7980"/>
        <v>47.254430775343188</v>
      </c>
      <c r="AC2921" s="360"/>
    </row>
    <row r="2922" spans="1:29" ht="17.25" customHeight="1" x14ac:dyDescent="0.25">
      <c r="A2922" s="345" t="str">
        <f t="shared" si="7906"/>
        <v>MS 703</v>
      </c>
      <c r="B2922" s="661">
        <f t="shared" si="7623"/>
        <v>20</v>
      </c>
      <c r="C2922" s="661" t="str">
        <f t="shared" si="7624"/>
        <v>MS 703-20</v>
      </c>
      <c r="D2922" s="346">
        <v>42020</v>
      </c>
      <c r="E2922" s="347">
        <v>7161634.7063999996</v>
      </c>
      <c r="F2922" s="348">
        <v>665857.3946</v>
      </c>
      <c r="G2922" s="348">
        <v>905.04700000000003</v>
      </c>
      <c r="H2922" s="448">
        <f t="shared" si="7971"/>
        <v>0.3189043846010402</v>
      </c>
      <c r="I2922" s="356">
        <f t="shared" si="7972"/>
        <v>1.2870120660521032</v>
      </c>
      <c r="J2922" s="356">
        <f t="shared" si="7973"/>
        <v>-0.69999999999481588</v>
      </c>
      <c r="K2922" s="356">
        <f t="shared" si="7974"/>
        <v>-27.999999999997272</v>
      </c>
      <c r="L2922" s="356">
        <f t="shared" si="7975"/>
        <v>4.5557769228720027E-2</v>
      </c>
      <c r="M2922" s="356">
        <f t="shared" si="7976"/>
        <v>9.9999999999259417E-2</v>
      </c>
      <c r="N2922" s="361" t="str">
        <f t="shared" si="7911"/>
        <v>OK</v>
      </c>
      <c r="O2922" s="361" t="str">
        <f t="shared" si="7912"/>
        <v>OK</v>
      </c>
      <c r="P2922" s="361" t="str">
        <f t="shared" si="7913"/>
        <v>COND. MIN.</v>
      </c>
      <c r="Q2922" s="361" t="str">
        <f t="shared" si="7899"/>
        <v>COND. MIN.</v>
      </c>
      <c r="R2922" s="625"/>
      <c r="S2922" s="625"/>
      <c r="T2922" s="625"/>
      <c r="U2922" s="625"/>
      <c r="V2922" s="356">
        <f t="shared" si="7900"/>
        <v>-1.080000028014183</v>
      </c>
      <c r="W2922" s="356">
        <f t="shared" si="7901"/>
        <v>-0.69999999832361937</v>
      </c>
      <c r="X2922" s="361" t="str">
        <f t="shared" si="7977"/>
        <v>SUL</v>
      </c>
      <c r="Y2922" s="361" t="str">
        <f t="shared" si="7978"/>
        <v>OESTE</v>
      </c>
      <c r="Z2922" s="361" t="str">
        <f t="shared" si="7979"/>
        <v>SUDOESTE</v>
      </c>
      <c r="AA2922" s="358">
        <f t="shared" si="7904"/>
        <v>0.54263565891472865</v>
      </c>
      <c r="AB2922" s="359">
        <f t="shared" si="7980"/>
        <v>32.8632404487999</v>
      </c>
      <c r="AC2922" s="360"/>
    </row>
    <row r="2923" spans="1:29" ht="17.25" customHeight="1" x14ac:dyDescent="0.25">
      <c r="A2923" s="345" t="str">
        <f t="shared" si="7906"/>
        <v>MS 703</v>
      </c>
      <c r="B2923" s="661">
        <f t="shared" si="7623"/>
        <v>21</v>
      </c>
      <c r="C2923" s="661" t="str">
        <f t="shared" si="7624"/>
        <v>MS 703-21</v>
      </c>
      <c r="D2923" s="346">
        <v>42027</v>
      </c>
      <c r="E2923" s="347">
        <v>7161634.7156999996</v>
      </c>
      <c r="F2923" s="348">
        <v>665857.36820000003</v>
      </c>
      <c r="G2923" s="348">
        <v>905.02800000000002</v>
      </c>
      <c r="H2923" s="448">
        <f t="shared" si="7971"/>
        <v>2.7990176834580738</v>
      </c>
      <c r="I2923" s="356">
        <f t="shared" si="7972"/>
        <v>3.3433665635680931</v>
      </c>
      <c r="J2923" s="356">
        <f t="shared" si="7973"/>
        <v>-1.9000000000005457</v>
      </c>
      <c r="K2923" s="356">
        <f t="shared" si="7974"/>
        <v>-29.899999999997817</v>
      </c>
      <c r="L2923" s="356">
        <f t="shared" si="7975"/>
        <v>0.39985966906543913</v>
      </c>
      <c r="M2923" s="356">
        <f t="shared" si="7976"/>
        <v>0.2714285714286494</v>
      </c>
      <c r="N2923" s="361" t="str">
        <f t="shared" si="7911"/>
        <v>ATENÇÃO</v>
      </c>
      <c r="O2923" s="361" t="str">
        <f t="shared" si="7912"/>
        <v>ATENÇÃO</v>
      </c>
      <c r="P2923" s="361" t="str">
        <f t="shared" si="7913"/>
        <v>COND. MIN.</v>
      </c>
      <c r="Q2923" s="361" t="str">
        <f t="shared" si="7899"/>
        <v>COND. MIN.</v>
      </c>
      <c r="R2923" s="625"/>
      <c r="S2923" s="625"/>
      <c r="T2923" s="625"/>
      <c r="U2923" s="625"/>
      <c r="V2923" s="356">
        <f t="shared" si="7900"/>
        <v>-0.15000002458691597</v>
      </c>
      <c r="W2923" s="356">
        <f t="shared" si="7901"/>
        <v>-3.3399999956600368</v>
      </c>
      <c r="X2923" s="361" t="str">
        <f t="shared" si="7977"/>
        <v>SUL</v>
      </c>
      <c r="Y2923" s="361" t="str">
        <f t="shared" si="7978"/>
        <v>OESTE</v>
      </c>
      <c r="Z2923" s="361" t="str">
        <f t="shared" si="7979"/>
        <v>SUDOESTE</v>
      </c>
      <c r="AA2923" s="358">
        <f t="shared" si="7904"/>
        <v>1</v>
      </c>
      <c r="AB2923" s="359">
        <f t="shared" si="7980"/>
        <v>90</v>
      </c>
      <c r="AC2923" s="360"/>
    </row>
    <row r="2924" spans="1:29" ht="17.25" customHeight="1" x14ac:dyDescent="0.25">
      <c r="A2924" s="345" t="str">
        <f t="shared" si="7906"/>
        <v>MS 703</v>
      </c>
      <c r="B2924" s="661">
        <f t="shared" si="7623"/>
        <v>22</v>
      </c>
      <c r="C2924" s="661" t="str">
        <f t="shared" si="7624"/>
        <v>MS 703-22</v>
      </c>
      <c r="D2924" s="346">
        <v>42034</v>
      </c>
      <c r="E2924" s="347">
        <v>7161634.6863000002</v>
      </c>
      <c r="F2924" s="348">
        <v>665857.39309999999</v>
      </c>
      <c r="G2924" s="348">
        <v>905.01099999999997</v>
      </c>
      <c r="H2924" s="448">
        <f t="shared" si="7971"/>
        <v>3.8527522159688083</v>
      </c>
      <c r="I2924" s="356">
        <f t="shared" si="7972"/>
        <v>3.2047776508277703</v>
      </c>
      <c r="J2924" s="356">
        <f t="shared" si="7973"/>
        <v>-1.7000000000052751</v>
      </c>
      <c r="K2924" s="356">
        <f t="shared" si="7974"/>
        <v>-31.600000000003092</v>
      </c>
      <c r="L2924" s="356">
        <f t="shared" si="7975"/>
        <v>0.55039317370982976</v>
      </c>
      <c r="M2924" s="356">
        <f t="shared" si="7976"/>
        <v>0.24285714285789645</v>
      </c>
      <c r="N2924" s="361" t="str">
        <f t="shared" si="7911"/>
        <v>ATENÇÃO</v>
      </c>
      <c r="O2924" s="361" t="str">
        <f t="shared" si="7912"/>
        <v>OK</v>
      </c>
      <c r="P2924" s="361" t="str">
        <f t="shared" si="7913"/>
        <v>COND. MIN.</v>
      </c>
      <c r="Q2924" s="361" t="str">
        <f t="shared" si="7899"/>
        <v>COND. MIN.</v>
      </c>
      <c r="R2924" s="625"/>
      <c r="S2924" s="625"/>
      <c r="T2924" s="625"/>
      <c r="U2924" s="625"/>
      <c r="V2924" s="356">
        <f t="shared" si="7900"/>
        <v>-3.0899999663233757</v>
      </c>
      <c r="W2924" s="356">
        <f t="shared" si="7901"/>
        <v>-0.84999999962747097</v>
      </c>
      <c r="X2924" s="361" t="str">
        <f t="shared" si="7977"/>
        <v>SUL</v>
      </c>
      <c r="Y2924" s="361" t="str">
        <f t="shared" si="7978"/>
        <v>OESTE</v>
      </c>
      <c r="Z2924" s="361" t="str">
        <f t="shared" si="7979"/>
        <v>SUDOESTE</v>
      </c>
      <c r="AA2924" s="358">
        <f t="shared" si="7904"/>
        <v>0.265625</v>
      </c>
      <c r="AB2924" s="359">
        <f t="shared" si="7980"/>
        <v>15.404093698725477</v>
      </c>
      <c r="AC2924" s="360"/>
    </row>
    <row r="2925" spans="1:29" ht="17.25" customHeight="1" x14ac:dyDescent="0.25">
      <c r="A2925" s="345" t="str">
        <f t="shared" si="7906"/>
        <v>MS 703</v>
      </c>
      <c r="B2925" s="661">
        <f t="shared" si="7623"/>
        <v>23</v>
      </c>
      <c r="C2925" s="661" t="str">
        <f t="shared" si="7624"/>
        <v>MS 703-23</v>
      </c>
      <c r="D2925" s="346">
        <v>42041</v>
      </c>
      <c r="E2925" s="347">
        <v>7161634.6931999996</v>
      </c>
      <c r="F2925" s="348">
        <v>665857.38470000005</v>
      </c>
      <c r="G2925" s="348">
        <v>904.99900000000002</v>
      </c>
      <c r="H2925" s="448">
        <f t="shared" si="7971"/>
        <v>1.0870602161492826</v>
      </c>
      <c r="I2925" s="356">
        <f t="shared" si="7972"/>
        <v>2.935319416407336</v>
      </c>
      <c r="J2925" s="356">
        <f t="shared" si="7973"/>
        <v>-1.1999999999943611</v>
      </c>
      <c r="K2925" s="356">
        <f t="shared" si="7974"/>
        <v>-32.799999999997453</v>
      </c>
      <c r="L2925" s="356">
        <f t="shared" si="7975"/>
        <v>0.15529431659275467</v>
      </c>
      <c r="M2925" s="356">
        <f t="shared" si="7976"/>
        <v>0.17142857142776588</v>
      </c>
      <c r="N2925" s="361" t="str">
        <f t="shared" si="7911"/>
        <v>OK</v>
      </c>
      <c r="O2925" s="361" t="str">
        <f t="shared" si="7912"/>
        <v>OK</v>
      </c>
      <c r="P2925" s="361" t="str">
        <f t="shared" si="7913"/>
        <v>COND. MIN.</v>
      </c>
      <c r="Q2925" s="361" t="str">
        <f t="shared" si="7899"/>
        <v>COND. MIN.</v>
      </c>
      <c r="R2925" s="625"/>
      <c r="S2925" s="625"/>
      <c r="T2925" s="625"/>
      <c r="U2925" s="625"/>
      <c r="V2925" s="356">
        <f t="shared" si="7900"/>
        <v>-2.4000000208616257</v>
      </c>
      <c r="W2925" s="356">
        <f t="shared" si="7901"/>
        <v>-1.6899999929592013</v>
      </c>
      <c r="X2925" s="361" t="str">
        <f t="shared" si="7977"/>
        <v>SUL</v>
      </c>
      <c r="Y2925" s="361" t="str">
        <f t="shared" si="7978"/>
        <v>OESTE</v>
      </c>
      <c r="Z2925" s="361" t="str">
        <f t="shared" si="7979"/>
        <v>SUDOESTE</v>
      </c>
      <c r="AA2925" s="358">
        <f t="shared" si="7904"/>
        <v>0.57482993197278909</v>
      </c>
      <c r="AB2925" s="359">
        <f t="shared" si="7980"/>
        <v>35.087723098032924</v>
      </c>
      <c r="AC2925" s="360"/>
    </row>
    <row r="2926" spans="1:29" ht="17.25" customHeight="1" x14ac:dyDescent="0.25">
      <c r="A2926" s="345" t="str">
        <f t="shared" si="7906"/>
        <v>MS 703</v>
      </c>
      <c r="B2926" s="661">
        <f t="shared" si="7623"/>
        <v>24</v>
      </c>
      <c r="C2926" s="661" t="str">
        <f t="shared" si="7624"/>
        <v>MS 703-24</v>
      </c>
      <c r="D2926" s="346">
        <v>42048</v>
      </c>
      <c r="E2926" s="347">
        <v>7161634.6931999996</v>
      </c>
      <c r="F2926" s="348">
        <v>665857.38659999997</v>
      </c>
      <c r="G2926" s="348">
        <v>904.97799999999995</v>
      </c>
      <c r="H2926" s="448">
        <f t="shared" ref="H2926:H2927" si="7981">SQRT((E2926-E2925)^2+(F2926-F2925)^2)*100</f>
        <v>0.18999999156221747</v>
      </c>
      <c r="I2926" s="356">
        <f t="shared" ref="I2926:I2927" si="7982">SQRT((E2926-$E$2903)^2+(F2926-$F$2903)^2)*100</f>
        <v>2.8301943580480042</v>
      </c>
      <c r="J2926" s="356">
        <f t="shared" ref="J2926:J2927" si="7983">(G2926-G2925)*100</f>
        <v>-2.100000000007185</v>
      </c>
      <c r="K2926" s="356">
        <f t="shared" ref="K2926:K2927" si="7984">(G2926-$G$2903)*100</f>
        <v>-34.900000000004638</v>
      </c>
      <c r="L2926" s="356">
        <f t="shared" ref="L2926:L2927" si="7985">H2926/(D2926-D2925)</f>
        <v>2.7142855937459638E-2</v>
      </c>
      <c r="M2926" s="356">
        <f t="shared" ref="M2926:M2927" si="7986">ABS(J2926/(D2926-D2925))</f>
        <v>0.30000000000102645</v>
      </c>
      <c r="N2926" s="361" t="str">
        <f t="shared" si="7911"/>
        <v>OK</v>
      </c>
      <c r="O2926" s="361" t="str">
        <f t="shared" si="7912"/>
        <v>ATENÇÃO</v>
      </c>
      <c r="P2926" s="361" t="str">
        <f t="shared" si="7913"/>
        <v>COND. MIN.</v>
      </c>
      <c r="Q2926" s="361" t="str">
        <f t="shared" si="7899"/>
        <v>COND. MIN.</v>
      </c>
      <c r="R2926" s="625"/>
      <c r="S2926" s="625"/>
      <c r="T2926" s="625"/>
      <c r="U2926" s="625"/>
      <c r="V2926" s="356">
        <f t="shared" si="7900"/>
        <v>-2.4000000208616257</v>
      </c>
      <c r="W2926" s="356">
        <f t="shared" si="7901"/>
        <v>-1.5000000013969839</v>
      </c>
      <c r="X2926" s="361" t="str">
        <f t="shared" ref="X2926:X2927" si="7987">IF(V2926&gt;0,"NORTE","SUL")</f>
        <v>SUL</v>
      </c>
      <c r="Y2926" s="361" t="str">
        <f t="shared" ref="Y2926:Y2927" si="7988">IF(W2926&gt;0,"LESTE","OESTE")</f>
        <v>OESTE</v>
      </c>
      <c r="Z2926" s="361" t="str">
        <f t="shared" ref="Z2926:Z2927" si="7989">IF(AND(X2926="SUL", Y2926="LESTE"),"SUDESTE", IF(AND(X2926="SUL", Y2926="OESTE"), "SUDOESTE", IF(AND(X2926="NORTE", Y2926="LESTE"), "NORDESTE", "NOROESTE")))</f>
        <v>SUDOESTE</v>
      </c>
      <c r="AA2926" s="358">
        <f t="shared" si="7904"/>
        <v>0.53003533568904593</v>
      </c>
      <c r="AB2926" s="359">
        <f t="shared" ref="AB2926:AB2927" si="7990">DEGREES(ASIN(AA2926))</f>
        <v>32.007842348807216</v>
      </c>
      <c r="AC2926" s="360"/>
    </row>
    <row r="2927" spans="1:29" ht="17.25" customHeight="1" x14ac:dyDescent="0.25">
      <c r="A2927" s="345" t="str">
        <f t="shared" si="7906"/>
        <v>MS 703</v>
      </c>
      <c r="B2927" s="661">
        <f t="shared" ref="B2927:B2970" si="7991">IF(A2926=A2927,B2926+1,1)</f>
        <v>25</v>
      </c>
      <c r="C2927" s="661" t="str">
        <f t="shared" ref="C2927:C3035" si="7992">A2927&amp;"-"&amp;B2927</f>
        <v>MS 703-25</v>
      </c>
      <c r="D2927" s="346">
        <v>42055</v>
      </c>
      <c r="E2927" s="347">
        <v>7161634.6931999996</v>
      </c>
      <c r="F2927" s="348">
        <v>665857.38840000005</v>
      </c>
      <c r="G2927" s="348">
        <v>904.95600000000002</v>
      </c>
      <c r="H2927" s="448">
        <f t="shared" si="7981"/>
        <v>0.18000000854954123</v>
      </c>
      <c r="I2927" s="356">
        <f t="shared" si="7982"/>
        <v>2.7390509453555354</v>
      </c>
      <c r="J2927" s="356">
        <f t="shared" si="7983"/>
        <v>-2.1999999999934516</v>
      </c>
      <c r="K2927" s="356">
        <f t="shared" si="7984"/>
        <v>-37.09999999999809</v>
      </c>
      <c r="L2927" s="356">
        <f t="shared" si="7985"/>
        <v>2.5714286935648749E-2</v>
      </c>
      <c r="M2927" s="356">
        <f t="shared" si="7986"/>
        <v>0.31428571428477881</v>
      </c>
      <c r="N2927" s="361" t="str">
        <f t="shared" si="7911"/>
        <v>OK</v>
      </c>
      <c r="O2927" s="361" t="str">
        <f t="shared" si="7912"/>
        <v>ATENÇÃO</v>
      </c>
      <c r="P2927" s="361" t="str">
        <f t="shared" si="7913"/>
        <v>COND. MIN.</v>
      </c>
      <c r="Q2927" s="361" t="str">
        <f t="shared" si="7899"/>
        <v>COND. MIN.</v>
      </c>
      <c r="R2927" s="625"/>
      <c r="S2927" s="625"/>
      <c r="T2927" s="625"/>
      <c r="U2927" s="625"/>
      <c r="V2927" s="356">
        <f t="shared" si="7900"/>
        <v>-2.4000000208616257</v>
      </c>
      <c r="W2927" s="356">
        <f t="shared" si="7901"/>
        <v>-1.3199999928474426</v>
      </c>
      <c r="X2927" s="361" t="str">
        <f t="shared" si="7987"/>
        <v>SUL</v>
      </c>
      <c r="Y2927" s="361" t="str">
        <f t="shared" si="7988"/>
        <v>OESTE</v>
      </c>
      <c r="Z2927" s="361" t="str">
        <f t="shared" si="7989"/>
        <v>SUDOESTE</v>
      </c>
      <c r="AA2927" s="358">
        <f t="shared" si="7904"/>
        <v>0.48175182481751821</v>
      </c>
      <c r="AB2927" s="359">
        <f t="shared" si="7990"/>
        <v>28.799879087857526</v>
      </c>
      <c r="AC2927" s="360"/>
    </row>
    <row r="2928" spans="1:29" ht="17.25" customHeight="1" x14ac:dyDescent="0.25">
      <c r="A2928" s="345" t="str">
        <f t="shared" si="7906"/>
        <v>MS 703</v>
      </c>
      <c r="B2928" s="661">
        <f t="shared" si="7991"/>
        <v>26</v>
      </c>
      <c r="C2928" s="661" t="str">
        <f t="shared" si="7992"/>
        <v>MS 703-26</v>
      </c>
      <c r="D2928" s="346">
        <f t="shared" ref="D2928:D2940" si="7993">D113</f>
        <v>42062</v>
      </c>
      <c r="E2928" s="347">
        <v>7161634.6912000002</v>
      </c>
      <c r="F2928" s="348">
        <v>665857.39199999999</v>
      </c>
      <c r="G2928" s="348">
        <v>904.93700000000001</v>
      </c>
      <c r="H2928" s="448">
        <f t="shared" ref="H2928:H2931" si="7994">SQRT((E2928-E2927)^2+(F2928-F2927)^2)*100</f>
        <v>0.41182517092530363</v>
      </c>
      <c r="I2928" s="356">
        <f t="shared" ref="I2928:I2931" si="7995">SQRT((E2928-$E$2903)^2+(F2928-$F$2903)^2)*100</f>
        <v>2.771569914832086</v>
      </c>
      <c r="J2928" s="356">
        <f t="shared" ref="J2928:J2931" si="7996">(G2928-G2927)*100</f>
        <v>-1.9000000000005457</v>
      </c>
      <c r="K2928" s="356">
        <f t="shared" ref="K2928:K2931" si="7997">(G2928-$G$2903)*100</f>
        <v>-38.999999999998636</v>
      </c>
      <c r="L2928" s="356">
        <f t="shared" ref="L2928:L2931" si="7998">H2928/(D2928-D2927)</f>
        <v>5.8832167275043375E-2</v>
      </c>
      <c r="M2928" s="356">
        <f t="shared" ref="M2928:M2931" si="7999">ABS(J2928/(D2928-D2927))</f>
        <v>0.2714285714286494</v>
      </c>
      <c r="N2928" s="361" t="str">
        <f t="shared" si="7911"/>
        <v>OK</v>
      </c>
      <c r="O2928" s="361" t="str">
        <f t="shared" si="7912"/>
        <v>ATENÇÃO</v>
      </c>
      <c r="P2928" s="361" t="str">
        <f t="shared" si="7913"/>
        <v>COND. MIN.</v>
      </c>
      <c r="Q2928" s="361" t="str">
        <f t="shared" si="7899"/>
        <v>COND. MIN.</v>
      </c>
      <c r="R2928" s="625"/>
      <c r="S2928" s="625"/>
      <c r="T2928" s="625"/>
      <c r="U2928" s="625"/>
      <c r="V2928" s="356">
        <f t="shared" si="7900"/>
        <v>-2.5999999605119228</v>
      </c>
      <c r="W2928" s="356">
        <f t="shared" si="7901"/>
        <v>-0.95999999903142452</v>
      </c>
      <c r="X2928" s="361" t="str">
        <f t="shared" ref="X2928:X2931" si="8000">IF(V2928&gt;0,"NORTE","SUL")</f>
        <v>SUL</v>
      </c>
      <c r="Y2928" s="361" t="str">
        <f t="shared" ref="Y2928:Y2931" si="8001">IF(W2928&gt;0,"LESTE","OESTE")</f>
        <v>OESTE</v>
      </c>
      <c r="Z2928" s="361" t="str">
        <f t="shared" ref="Z2928:Z2931" si="8002">IF(AND(X2928="SUL", Y2928="LESTE"),"SUDESTE", IF(AND(X2928="SUL", Y2928="OESTE"), "SUDOESTE", IF(AND(X2928="NORTE", Y2928="LESTE"), "NORDESTE", "NOROESTE")))</f>
        <v>SUDOESTE</v>
      </c>
      <c r="AA2928" s="358">
        <f t="shared" si="7904"/>
        <v>0.34657039711191334</v>
      </c>
      <c r="AB2928" s="359">
        <f t="shared" ref="AB2928:AB2931" si="8003">DEGREES(ASIN(AA2928))</f>
        <v>20.277688155118952</v>
      </c>
      <c r="AC2928" s="360"/>
    </row>
    <row r="2929" spans="1:29" ht="17.25" customHeight="1" x14ac:dyDescent="0.25">
      <c r="A2929" s="345" t="str">
        <f t="shared" si="7906"/>
        <v>MS 703</v>
      </c>
      <c r="B2929" s="661">
        <f t="shared" si="7991"/>
        <v>27</v>
      </c>
      <c r="C2929" s="661" t="str">
        <f t="shared" si="7992"/>
        <v>MS 703-27</v>
      </c>
      <c r="D2929" s="346">
        <f t="shared" si="7993"/>
        <v>42069</v>
      </c>
      <c r="E2929" s="347">
        <v>7161634.6891999999</v>
      </c>
      <c r="F2929" s="348">
        <v>665857.39549999998</v>
      </c>
      <c r="G2929" s="348">
        <v>904.91700000000003</v>
      </c>
      <c r="H2929" s="448">
        <f t="shared" si="7994"/>
        <v>0.40311290295187735</v>
      </c>
      <c r="I2929" s="356">
        <f t="shared" si="7995"/>
        <v>2.8656761788956553</v>
      </c>
      <c r="J2929" s="356">
        <f t="shared" si="7996"/>
        <v>-1.999999999998181</v>
      </c>
      <c r="K2929" s="356">
        <f t="shared" si="7997"/>
        <v>-40.999999999996817</v>
      </c>
      <c r="L2929" s="356">
        <f t="shared" si="7998"/>
        <v>5.7587557564553908E-2</v>
      </c>
      <c r="M2929" s="356">
        <f t="shared" si="7999"/>
        <v>0.28571428571402585</v>
      </c>
      <c r="N2929" s="361" t="str">
        <f t="shared" si="7911"/>
        <v>OK</v>
      </c>
      <c r="O2929" s="361" t="str">
        <f t="shared" si="7912"/>
        <v>ATENÇÃO</v>
      </c>
      <c r="P2929" s="361" t="str">
        <f t="shared" si="7913"/>
        <v>COND. MIN.</v>
      </c>
      <c r="Q2929" s="361" t="str">
        <f t="shared" si="7899"/>
        <v>COND. MIN.</v>
      </c>
      <c r="R2929" s="625"/>
      <c r="S2929" s="625"/>
      <c r="T2929" s="625"/>
      <c r="U2929" s="625"/>
      <c r="V2929" s="356">
        <f t="shared" si="7900"/>
        <v>-2.7999999932944775</v>
      </c>
      <c r="W2929" s="356">
        <f t="shared" si="7901"/>
        <v>-0.60999999986961484</v>
      </c>
      <c r="X2929" s="361" t="str">
        <f t="shared" si="8000"/>
        <v>SUL</v>
      </c>
      <c r="Y2929" s="361" t="str">
        <f t="shared" si="8001"/>
        <v>OESTE</v>
      </c>
      <c r="Z2929" s="361" t="str">
        <f t="shared" si="8002"/>
        <v>SUDOESTE</v>
      </c>
      <c r="AA2929" s="358">
        <f t="shared" si="7904"/>
        <v>0.21254355400696862</v>
      </c>
      <c r="AB2929" s="359">
        <f t="shared" si="8003"/>
        <v>12.271452794875367</v>
      </c>
      <c r="AC2929" s="360"/>
    </row>
    <row r="2930" spans="1:29" ht="17.25" customHeight="1" x14ac:dyDescent="0.25">
      <c r="A2930" s="345" t="str">
        <f t="shared" si="7906"/>
        <v>MS 703</v>
      </c>
      <c r="B2930" s="661">
        <f t="shared" si="7991"/>
        <v>28</v>
      </c>
      <c r="C2930" s="661" t="str">
        <f t="shared" si="7992"/>
        <v>MS 703-28</v>
      </c>
      <c r="D2930" s="346">
        <f t="shared" si="7993"/>
        <v>42076</v>
      </c>
      <c r="E2930" s="347">
        <v>7161634.6815999998</v>
      </c>
      <c r="F2930" s="348">
        <v>665857.39580000006</v>
      </c>
      <c r="G2930" s="348">
        <v>904.91</v>
      </c>
      <c r="H2930" s="448">
        <f t="shared" si="7994"/>
        <v>0.76059188788307452</v>
      </c>
      <c r="I2930" s="356">
        <f t="shared" si="7995"/>
        <v>3.6069377642181775</v>
      </c>
      <c r="J2930" s="356">
        <f t="shared" si="7996"/>
        <v>-0.70000000000618456</v>
      </c>
      <c r="K2930" s="356">
        <f t="shared" si="7997"/>
        <v>-41.700000000003001</v>
      </c>
      <c r="L2930" s="356">
        <f t="shared" si="7998"/>
        <v>0.10865598398329636</v>
      </c>
      <c r="M2930" s="356">
        <f t="shared" si="7999"/>
        <v>0.10000000000088351</v>
      </c>
      <c r="N2930" s="361" t="str">
        <f t="shared" si="7911"/>
        <v>OK</v>
      </c>
      <c r="O2930" s="361" t="str">
        <f t="shared" si="7912"/>
        <v>OK</v>
      </c>
      <c r="P2930" s="361" t="str">
        <f t="shared" si="7913"/>
        <v>COND. MIN.</v>
      </c>
      <c r="Q2930" s="361" t="str">
        <f t="shared" si="7899"/>
        <v>COND. MIN.</v>
      </c>
      <c r="R2930" s="625"/>
      <c r="S2930" s="625"/>
      <c r="T2930" s="625"/>
      <c r="U2930" s="625"/>
      <c r="V2930" s="356">
        <f t="shared" si="7900"/>
        <v>-3.5600000061094761</v>
      </c>
      <c r="W2930" s="356">
        <f t="shared" si="7901"/>
        <v>-0.57999999262392521</v>
      </c>
      <c r="X2930" s="361" t="str">
        <f t="shared" si="8000"/>
        <v>SUL</v>
      </c>
      <c r="Y2930" s="361" t="str">
        <f t="shared" si="8001"/>
        <v>OESTE</v>
      </c>
      <c r="Z2930" s="361" t="str">
        <f t="shared" si="8002"/>
        <v>SUDOESTE</v>
      </c>
      <c r="AA2930" s="358">
        <f t="shared" si="7904"/>
        <v>0.16066481994459833</v>
      </c>
      <c r="AB2930" s="359">
        <f t="shared" si="8003"/>
        <v>9.2454868429785186</v>
      </c>
      <c r="AC2930" s="360"/>
    </row>
    <row r="2931" spans="1:29" ht="12.75" x14ac:dyDescent="0.25">
      <c r="A2931" s="345" t="str">
        <f t="shared" si="7906"/>
        <v>MS 703</v>
      </c>
      <c r="B2931" s="661">
        <f t="shared" si="7991"/>
        <v>29</v>
      </c>
      <c r="C2931" s="661" t="str">
        <f t="shared" si="7992"/>
        <v>MS 703-29</v>
      </c>
      <c r="D2931" s="346">
        <f t="shared" si="7993"/>
        <v>42083</v>
      </c>
      <c r="E2931" s="347">
        <v>7161634.6774000004</v>
      </c>
      <c r="F2931" s="348">
        <v>665857.3959</v>
      </c>
      <c r="G2931" s="348">
        <v>904.89700000000005</v>
      </c>
      <c r="H2931" s="448">
        <f t="shared" si="7994"/>
        <v>0.42011896910039609</v>
      </c>
      <c r="I2931" s="356">
        <f t="shared" si="7995"/>
        <v>4.0206093513849632</v>
      </c>
      <c r="J2931" s="356">
        <f t="shared" si="7996"/>
        <v>-1.2999999999919964</v>
      </c>
      <c r="K2931" s="356">
        <f t="shared" si="7997"/>
        <v>-42.999999999994998</v>
      </c>
      <c r="L2931" s="356">
        <f t="shared" si="7998"/>
        <v>6.0016995585770873E-2</v>
      </c>
      <c r="M2931" s="356">
        <f t="shared" si="7999"/>
        <v>0.18571428571314236</v>
      </c>
      <c r="N2931" s="361" t="str">
        <f t="shared" si="7911"/>
        <v>OK</v>
      </c>
      <c r="O2931" s="361" t="str">
        <f t="shared" si="7912"/>
        <v>OK</v>
      </c>
      <c r="P2931" s="361" t="str">
        <f t="shared" si="7913"/>
        <v>COND. MIN.</v>
      </c>
      <c r="Q2931" s="361" t="str">
        <f t="shared" si="7899"/>
        <v>COND. MIN.</v>
      </c>
      <c r="R2931" s="625"/>
      <c r="S2931" s="625"/>
      <c r="T2931" s="625"/>
      <c r="U2931" s="625"/>
      <c r="V2931" s="356">
        <f t="shared" si="7900"/>
        <v>-3.9799999445676804</v>
      </c>
      <c r="W2931" s="356">
        <f t="shared" si="7901"/>
        <v>-0.56999999796971679</v>
      </c>
      <c r="X2931" s="361" t="str">
        <f t="shared" si="8000"/>
        <v>SUL</v>
      </c>
      <c r="Y2931" s="361" t="str">
        <f t="shared" si="8001"/>
        <v>OESTE</v>
      </c>
      <c r="Z2931" s="361" t="str">
        <f t="shared" si="8002"/>
        <v>SUDOESTE</v>
      </c>
      <c r="AA2931" s="358">
        <f t="shared" si="7904"/>
        <v>0.1417910447761194</v>
      </c>
      <c r="AB2931" s="359">
        <f t="shared" si="8003"/>
        <v>8.1514995655015507</v>
      </c>
      <c r="AC2931" s="360"/>
    </row>
    <row r="2932" spans="1:29" ht="17.25" customHeight="1" x14ac:dyDescent="0.25">
      <c r="A2932" s="345" t="str">
        <f t="shared" si="7906"/>
        <v>MS 703</v>
      </c>
      <c r="B2932" s="661">
        <f t="shared" si="7991"/>
        <v>30</v>
      </c>
      <c r="C2932" s="661" t="str">
        <f t="shared" si="7992"/>
        <v>MS 703-30</v>
      </c>
      <c r="D2932" s="346">
        <f t="shared" si="7993"/>
        <v>42090</v>
      </c>
      <c r="E2932" s="347">
        <v>7161634.6803000001</v>
      </c>
      <c r="F2932" s="348">
        <v>665857.37899999996</v>
      </c>
      <c r="G2932" s="348">
        <v>904.87900000000002</v>
      </c>
      <c r="H2932" s="448">
        <f t="shared" ref="H2932:H2933" si="8004">SQRT((E2932-E2931)^2+(F2932-F2931)^2)*100</f>
        <v>1.7147011401137053</v>
      </c>
      <c r="I2932" s="356">
        <f t="shared" ref="I2932:I2933" si="8005">SQRT((E2932-$E$2903)^2+(F2932-$F$2903)^2)*100</f>
        <v>4.3270890679040397</v>
      </c>
      <c r="J2932" s="356">
        <f t="shared" ref="J2932:J2933" si="8006">(G2932-G2931)*100</f>
        <v>-1.8000000000029104</v>
      </c>
      <c r="K2932" s="356">
        <f t="shared" ref="K2932:K2933" si="8007">(G2932-$G$2903)*100</f>
        <v>-44.799999999997908</v>
      </c>
      <c r="L2932" s="356">
        <f t="shared" ref="L2932:L2933" si="8008">H2932/(D2932-D2931)</f>
        <v>0.24495730573052935</v>
      </c>
      <c r="M2932" s="356">
        <f t="shared" ref="M2932:M2933" si="8009">ABS(J2932/(D2932-D2931))</f>
        <v>0.2571428571432729</v>
      </c>
      <c r="N2932" s="361" t="str">
        <f t="shared" si="7911"/>
        <v>OK</v>
      </c>
      <c r="O2932" s="361" t="str">
        <f t="shared" si="7912"/>
        <v>ATENÇÃO</v>
      </c>
      <c r="P2932" s="361" t="str">
        <f t="shared" si="7913"/>
        <v>COND. MIN.</v>
      </c>
      <c r="Q2932" s="361" t="str">
        <f t="shared" si="7899"/>
        <v>COND. MIN.</v>
      </c>
      <c r="R2932" s="625"/>
      <c r="S2932" s="625"/>
      <c r="T2932" s="625"/>
      <c r="U2932" s="625"/>
      <c r="V2932" s="356">
        <f t="shared" si="7900"/>
        <v>-3.6899999715387821</v>
      </c>
      <c r="W2932" s="356">
        <f t="shared" si="7901"/>
        <v>-2.2600000025704503</v>
      </c>
      <c r="X2932" s="361" t="str">
        <f t="shared" ref="X2932:X2933" si="8010">IF(V2932&gt;0,"NORTE","SUL")</f>
        <v>SUL</v>
      </c>
      <c r="Y2932" s="361" t="str">
        <f t="shared" ref="Y2932:Y2933" si="8011">IF(W2932&gt;0,"LESTE","OESTE")</f>
        <v>OESTE</v>
      </c>
      <c r="Z2932" s="361" t="str">
        <f t="shared" ref="Z2932:Z2933" si="8012">IF(AND(X2932="SUL", Y2932="LESTE"),"SUDESTE", IF(AND(X2932="SUL", Y2932="OESTE"), "SUDOESTE", IF(AND(X2932="NORTE", Y2932="LESTE"), "NORDESTE", "NOROESTE")))</f>
        <v>SUDOESTE</v>
      </c>
      <c r="AA2932" s="358">
        <f t="shared" si="7904"/>
        <v>0.52193995381062352</v>
      </c>
      <c r="AB2932" s="359">
        <f t="shared" ref="AB2932:AB2933" si="8013">DEGREES(ASIN(AA2932))</f>
        <v>31.462469950878244</v>
      </c>
      <c r="AC2932" s="360"/>
    </row>
    <row r="2933" spans="1:29" ht="17.25" customHeight="1" x14ac:dyDescent="0.25">
      <c r="A2933" s="345" t="str">
        <f t="shared" si="7906"/>
        <v>MS 703</v>
      </c>
      <c r="B2933" s="661">
        <f t="shared" si="7991"/>
        <v>31</v>
      </c>
      <c r="C2933" s="661" t="str">
        <f t="shared" si="7992"/>
        <v>MS 703-31</v>
      </c>
      <c r="D2933" s="346">
        <f t="shared" si="7993"/>
        <v>42097</v>
      </c>
      <c r="E2933" s="347">
        <v>7161634.6807000004</v>
      </c>
      <c r="F2933" s="348">
        <v>665857.37690000003</v>
      </c>
      <c r="G2933" s="348">
        <v>904.86300000000006</v>
      </c>
      <c r="H2933" s="448">
        <f t="shared" si="8004"/>
        <v>0.21377558062077062</v>
      </c>
      <c r="I2933" s="356">
        <f t="shared" si="8005"/>
        <v>4.4071986095597753</v>
      </c>
      <c r="J2933" s="356">
        <f t="shared" si="8006"/>
        <v>-1.5999999999962711</v>
      </c>
      <c r="K2933" s="356">
        <f t="shared" si="8007"/>
        <v>-46.399999999994179</v>
      </c>
      <c r="L2933" s="356">
        <f t="shared" si="8008"/>
        <v>3.0539368660110089E-2</v>
      </c>
      <c r="M2933" s="356">
        <f t="shared" si="8009"/>
        <v>0.22857142857089588</v>
      </c>
      <c r="N2933" s="361" t="str">
        <f t="shared" si="7911"/>
        <v>OK</v>
      </c>
      <c r="O2933" s="361" t="str">
        <f t="shared" si="7912"/>
        <v>OK</v>
      </c>
      <c r="P2933" s="361" t="str">
        <f t="shared" si="7913"/>
        <v>COND. MIN.</v>
      </c>
      <c r="Q2933" s="361" t="str">
        <f t="shared" si="7899"/>
        <v>COND. MIN.</v>
      </c>
      <c r="R2933" s="625"/>
      <c r="S2933" s="625"/>
      <c r="T2933" s="625"/>
      <c r="U2933" s="625"/>
      <c r="V2933" s="356">
        <f t="shared" si="7900"/>
        <v>-3.6499999463558197</v>
      </c>
      <c r="W2933" s="356">
        <f t="shared" si="7901"/>
        <v>-2.4699999950826168</v>
      </c>
      <c r="X2933" s="361" t="str">
        <f t="shared" si="8010"/>
        <v>SUL</v>
      </c>
      <c r="Y2933" s="361" t="str">
        <f t="shared" si="8011"/>
        <v>OESTE</v>
      </c>
      <c r="Z2933" s="361" t="str">
        <f t="shared" si="8012"/>
        <v>SUDOESTE</v>
      </c>
      <c r="AA2933" s="358">
        <f t="shared" si="7904"/>
        <v>0.5600907029478458</v>
      </c>
      <c r="AB2933" s="359">
        <f t="shared" si="8013"/>
        <v>34.062070687391383</v>
      </c>
      <c r="AC2933" s="360"/>
    </row>
    <row r="2934" spans="1:29" ht="17.25" customHeight="1" x14ac:dyDescent="0.25">
      <c r="A2934" s="345" t="str">
        <f t="shared" si="7906"/>
        <v>MS 703</v>
      </c>
      <c r="B2934" s="661">
        <f t="shared" si="7991"/>
        <v>32</v>
      </c>
      <c r="C2934" s="661" t="str">
        <f t="shared" si="7992"/>
        <v>MS 703-32</v>
      </c>
      <c r="D2934" s="346">
        <f t="shared" si="7993"/>
        <v>42104</v>
      </c>
      <c r="E2934" s="347">
        <v>7161634.6721999999</v>
      </c>
      <c r="F2934" s="348">
        <v>665857.37340000004</v>
      </c>
      <c r="G2934" s="348">
        <v>904.84500000000003</v>
      </c>
      <c r="H2934" s="448">
        <f t="shared" ref="H2934:H2936" si="8014">SQRT((E2934-E2933)^2+(F2934-F2933)^2)*100</f>
        <v>0.91923885793758109</v>
      </c>
      <c r="I2934" s="356">
        <f t="shared" ref="I2934:I2936" si="8015">SQRT((E2934-$E$2903)^2+(F2934-$F$2903)^2)*100</f>
        <v>5.3105931778364779</v>
      </c>
      <c r="J2934" s="356">
        <f t="shared" ref="J2934:J2936" si="8016">(G2934-G2933)*100</f>
        <v>-1.8000000000029104</v>
      </c>
      <c r="K2934" s="356">
        <f t="shared" ref="K2934:K2936" si="8017">(G2934-$G$2903)*100</f>
        <v>-48.19999999999709</v>
      </c>
      <c r="L2934" s="356">
        <f t="shared" ref="L2934:L2936" si="8018">H2934/(D2934-D2933)</f>
        <v>0.13131983684822587</v>
      </c>
      <c r="M2934" s="356">
        <f t="shared" ref="M2934:M2936" si="8019">ABS(J2934/(D2934-D2933))</f>
        <v>0.2571428571432729</v>
      </c>
      <c r="N2934" s="361" t="str">
        <f t="shared" si="7911"/>
        <v>OK</v>
      </c>
      <c r="O2934" s="361" t="str">
        <f t="shared" si="7912"/>
        <v>ATENÇÃO</v>
      </c>
      <c r="P2934" s="361" t="str">
        <f t="shared" si="7913"/>
        <v>COND. MIN.</v>
      </c>
      <c r="Q2934" s="361" t="str">
        <f t="shared" si="7899"/>
        <v>COND. MIN.</v>
      </c>
      <c r="R2934" s="625"/>
      <c r="S2934" s="625"/>
      <c r="T2934" s="625"/>
      <c r="U2934" s="625"/>
      <c r="V2934" s="356">
        <f t="shared" si="7900"/>
        <v>-4.4999999925494194</v>
      </c>
      <c r="W2934" s="356">
        <f t="shared" si="7901"/>
        <v>-2.8199999942444265</v>
      </c>
      <c r="X2934" s="361" t="str">
        <f t="shared" ref="X2934:X2936" si="8020">IF(V2934&gt;0,"NORTE","SUL")</f>
        <v>SUL</v>
      </c>
      <c r="Y2934" s="361" t="str">
        <f t="shared" ref="Y2934:Y2936" si="8021">IF(W2934&gt;0,"LESTE","OESTE")</f>
        <v>OESTE</v>
      </c>
      <c r="Z2934" s="361" t="str">
        <f t="shared" ref="Z2934:Z2936" si="8022">IF(AND(X2934="SUL", Y2934="LESTE"),"SUDESTE", IF(AND(X2934="SUL", Y2934="OESTE"), "SUDOESTE", IF(AND(X2934="NORTE", Y2934="LESTE"), "NORDESTE", "NOROESTE")))</f>
        <v>SUDOESTE</v>
      </c>
      <c r="AA2934" s="358">
        <f t="shared" si="7904"/>
        <v>0.53107344632768361</v>
      </c>
      <c r="AB2934" s="359">
        <f t="shared" ref="AB2934:AB2936" si="8023">DEGREES(ASIN(AA2934))</f>
        <v>32.078011998559298</v>
      </c>
      <c r="AC2934" s="360"/>
    </row>
    <row r="2935" spans="1:29" ht="17.25" customHeight="1" x14ac:dyDescent="0.25">
      <c r="A2935" s="345" t="str">
        <f t="shared" si="7906"/>
        <v>MS 703</v>
      </c>
      <c r="B2935" s="661">
        <f t="shared" si="7991"/>
        <v>33</v>
      </c>
      <c r="C2935" s="661" t="str">
        <f t="shared" si="7992"/>
        <v>MS 703-33</v>
      </c>
      <c r="D2935" s="346">
        <f t="shared" si="7993"/>
        <v>42111</v>
      </c>
      <c r="E2935" s="347">
        <v>7161634.6745999996</v>
      </c>
      <c r="F2935" s="348">
        <v>665857.37199999997</v>
      </c>
      <c r="G2935" s="348">
        <v>904.82500000000005</v>
      </c>
      <c r="H2935" s="448">
        <f t="shared" si="8014"/>
        <v>0.2778488527632712</v>
      </c>
      <c r="I2935" s="356">
        <f t="shared" si="8015"/>
        <v>5.1874078537777004</v>
      </c>
      <c r="J2935" s="356">
        <f t="shared" si="8016"/>
        <v>-1.999999999998181</v>
      </c>
      <c r="K2935" s="356">
        <f t="shared" si="8017"/>
        <v>-50.199999999995271</v>
      </c>
      <c r="L2935" s="356">
        <f t="shared" si="8018"/>
        <v>3.9692693251895887E-2</v>
      </c>
      <c r="M2935" s="356">
        <f t="shared" si="8019"/>
        <v>0.28571428571402585</v>
      </c>
      <c r="N2935" s="361" t="str">
        <f t="shared" si="7911"/>
        <v>OK</v>
      </c>
      <c r="O2935" s="361" t="str">
        <f t="shared" si="7912"/>
        <v>ATENÇÃO</v>
      </c>
      <c r="P2935" s="361" t="str">
        <f t="shared" si="7913"/>
        <v>COND. MIN.</v>
      </c>
      <c r="Q2935" s="361" t="str">
        <f t="shared" si="7899"/>
        <v>COND. MIN.</v>
      </c>
      <c r="R2935" s="625"/>
      <c r="S2935" s="625"/>
      <c r="T2935" s="625"/>
      <c r="U2935" s="625"/>
      <c r="V2935" s="356">
        <f t="shared" si="7900"/>
        <v>-4.2600000277161598</v>
      </c>
      <c r="W2935" s="356">
        <f t="shared" si="7901"/>
        <v>-2.9600000008940697</v>
      </c>
      <c r="X2935" s="361" t="str">
        <f t="shared" si="8020"/>
        <v>SUL</v>
      </c>
      <c r="Y2935" s="361" t="str">
        <f t="shared" si="8021"/>
        <v>OESTE</v>
      </c>
      <c r="Z2935" s="361" t="str">
        <f t="shared" si="8022"/>
        <v>SUDOESTE</v>
      </c>
      <c r="AA2935" s="358">
        <f t="shared" si="7904"/>
        <v>0.5703275529865125</v>
      </c>
      <c r="AB2935" s="359">
        <f t="shared" si="8023"/>
        <v>34.773070178092397</v>
      </c>
      <c r="AC2935" s="360"/>
    </row>
    <row r="2936" spans="1:29" ht="17.25" customHeight="1" x14ac:dyDescent="0.25">
      <c r="A2936" s="345" t="str">
        <f t="shared" si="7906"/>
        <v>MS 703</v>
      </c>
      <c r="B2936" s="661">
        <f t="shared" si="7991"/>
        <v>34</v>
      </c>
      <c r="C2936" s="661" t="str">
        <f t="shared" si="7992"/>
        <v>MS 703-34</v>
      </c>
      <c r="D2936" s="346">
        <f t="shared" si="7993"/>
        <v>42118</v>
      </c>
      <c r="E2936" s="347">
        <v>7161634.6776000001</v>
      </c>
      <c r="F2936" s="348">
        <v>665857.37609999999</v>
      </c>
      <c r="G2936" s="348">
        <v>904.80200000000002</v>
      </c>
      <c r="H2936" s="448">
        <f t="shared" si="8014"/>
        <v>0.50803546249633025</v>
      </c>
      <c r="I2936" s="356">
        <f t="shared" si="8015"/>
        <v>4.7099999813540911</v>
      </c>
      <c r="J2936" s="356">
        <f t="shared" si="8016"/>
        <v>-2.3000000000024556</v>
      </c>
      <c r="K2936" s="356">
        <f t="shared" si="8017"/>
        <v>-52.499999999997726</v>
      </c>
      <c r="L2936" s="356">
        <f t="shared" si="8018"/>
        <v>7.2576494642332887E-2</v>
      </c>
      <c r="M2936" s="356">
        <f t="shared" si="8019"/>
        <v>0.3285714285717794</v>
      </c>
      <c r="N2936" s="361" t="str">
        <f t="shared" si="7911"/>
        <v>OK</v>
      </c>
      <c r="O2936" s="361" t="str">
        <f t="shared" si="7912"/>
        <v>ATENÇÃO</v>
      </c>
      <c r="P2936" s="361" t="str">
        <f t="shared" si="7913"/>
        <v>COND. MIN.</v>
      </c>
      <c r="Q2936" s="361" t="str">
        <f t="shared" si="7899"/>
        <v>COND. MIN.</v>
      </c>
      <c r="R2936" s="625"/>
      <c r="S2936" s="625"/>
      <c r="T2936" s="625"/>
      <c r="U2936" s="625"/>
      <c r="V2936" s="356">
        <f t="shared" si="7900"/>
        <v>-3.9599999785423279</v>
      </c>
      <c r="W2936" s="356">
        <f t="shared" si="7901"/>
        <v>-2.5499999988824129</v>
      </c>
      <c r="X2936" s="361" t="str">
        <f t="shared" si="8020"/>
        <v>SUL</v>
      </c>
      <c r="Y2936" s="361" t="str">
        <f t="shared" si="8021"/>
        <v>OESTE</v>
      </c>
      <c r="Z2936" s="361" t="str">
        <f t="shared" si="8022"/>
        <v>SUDOESTE</v>
      </c>
      <c r="AA2936" s="358">
        <f t="shared" si="7904"/>
        <v>0.54140127388535031</v>
      </c>
      <c r="AB2936" s="359">
        <f t="shared" si="8023"/>
        <v>32.779080668069568</v>
      </c>
      <c r="AC2936" s="360"/>
    </row>
    <row r="2937" spans="1:29" ht="17.25" customHeight="1" x14ac:dyDescent="0.25">
      <c r="A2937" s="345" t="str">
        <f t="shared" si="7906"/>
        <v>MS 703</v>
      </c>
      <c r="B2937" s="661">
        <f t="shared" si="7991"/>
        <v>35</v>
      </c>
      <c r="C2937" s="661" t="str">
        <f t="shared" si="7992"/>
        <v>MS 703-35</v>
      </c>
      <c r="D2937" s="346">
        <f t="shared" si="7993"/>
        <v>42125</v>
      </c>
      <c r="E2937" s="347">
        <v>7161634.6817499995</v>
      </c>
      <c r="F2937" s="348">
        <v>665857.36654999992</v>
      </c>
      <c r="G2937" s="348">
        <v>904.84100000000001</v>
      </c>
      <c r="H2937" s="448">
        <f t="shared" ref="H2937:H2939" si="8024">SQRT((E2937-E2936)^2+(F2937-F2936)^2)*100</f>
        <v>1.0412732448031914</v>
      </c>
      <c r="I2937" s="356">
        <f t="shared" ref="I2937:I2939" si="8025">SQRT((E2937-$E$2903)^2+(F2937-$F$2903)^2)*100</f>
        <v>4.9851830727559987</v>
      </c>
      <c r="J2937" s="356">
        <f t="shared" ref="J2937:J2939" si="8026">(G2937-G2936)*100</f>
        <v>3.8999999999987267</v>
      </c>
      <c r="K2937" s="356">
        <f t="shared" ref="K2937:K2939" si="8027">(G2937-$G$2903)*100</f>
        <v>-48.599999999999</v>
      </c>
      <c r="L2937" s="356">
        <f t="shared" ref="L2937:L2939" si="8028">H2937/(D2937-D2936)</f>
        <v>0.1487533206861702</v>
      </c>
      <c r="M2937" s="356">
        <f t="shared" ref="M2937:M2939" si="8029">ABS(J2937/(D2937-D2936))</f>
        <v>0.5571428571426752</v>
      </c>
      <c r="N2937" s="361" t="str">
        <f t="shared" si="7911"/>
        <v>OK</v>
      </c>
      <c r="O2937" s="361" t="str">
        <f t="shared" si="7912"/>
        <v>ATENÇÃO</v>
      </c>
      <c r="P2937" s="361" t="str">
        <f t="shared" si="7913"/>
        <v>COND. MIN.</v>
      </c>
      <c r="Q2937" s="361" t="str">
        <f t="shared" si="7899"/>
        <v>COND. MIN.</v>
      </c>
      <c r="R2937" s="625"/>
      <c r="S2937" s="625"/>
      <c r="T2937" s="625"/>
      <c r="U2937" s="625"/>
      <c r="V2937" s="356">
        <f t="shared" si="7900"/>
        <v>-3.5450000315904617</v>
      </c>
      <c r="W2937" s="356">
        <f t="shared" si="7901"/>
        <v>-3.5050000064074993</v>
      </c>
      <c r="X2937" s="361" t="str">
        <f t="shared" ref="X2937:X2939" si="8030">IF(V2937&gt;0,"NORTE","SUL")</f>
        <v>SUL</v>
      </c>
      <c r="Y2937" s="361" t="str">
        <f t="shared" ref="Y2937:Y2939" si="8031">IF(W2937&gt;0,"LESTE","OESTE")</f>
        <v>OESTE</v>
      </c>
      <c r="Z2937" s="361" t="str">
        <f t="shared" ref="Z2937:Z2939" si="8032">IF(AND(X2937="SUL", Y2937="LESTE"),"SUDESTE", IF(AND(X2937="SUL", Y2937="OESTE"), "SUDOESTE", IF(AND(X2937="NORTE", Y2937="LESTE"), "NORDESTE", "NOROESTE")))</f>
        <v>SUDOESTE</v>
      </c>
      <c r="AA2937" s="358">
        <f t="shared" si="7904"/>
        <v>0.70340681362725443</v>
      </c>
      <c r="AB2937" s="359">
        <f t="shared" ref="AB2937:AB2939" si="8033">DEGREES(ASIN(AA2937))</f>
        <v>44.700976231077469</v>
      </c>
      <c r="AC2937" s="360"/>
    </row>
    <row r="2938" spans="1:29" ht="17.25" customHeight="1" x14ac:dyDescent="0.25">
      <c r="A2938" s="345" t="str">
        <f t="shared" si="7906"/>
        <v>MS 703</v>
      </c>
      <c r="B2938" s="661">
        <f t="shared" si="7991"/>
        <v>36</v>
      </c>
      <c r="C2938" s="661" t="str">
        <f t="shared" si="7992"/>
        <v>MS 703-36</v>
      </c>
      <c r="D2938" s="346">
        <f t="shared" si="7993"/>
        <v>42132</v>
      </c>
      <c r="E2938" s="347">
        <v>7161634.6858999999</v>
      </c>
      <c r="F2938" s="348">
        <v>665857.35699999996</v>
      </c>
      <c r="G2938" s="348">
        <v>904.78</v>
      </c>
      <c r="H2938" s="448">
        <f t="shared" si="8024"/>
        <v>1.0412732712441115</v>
      </c>
      <c r="I2938" s="356">
        <f t="shared" si="8025"/>
        <v>5.4487154419427952</v>
      </c>
      <c r="J2938" s="356">
        <f t="shared" si="8026"/>
        <v>-6.100000000003547</v>
      </c>
      <c r="K2938" s="356">
        <f t="shared" si="8027"/>
        <v>-54.700000000002547</v>
      </c>
      <c r="L2938" s="356">
        <f t="shared" si="8028"/>
        <v>0.1487533244634445</v>
      </c>
      <c r="M2938" s="356">
        <f t="shared" si="8029"/>
        <v>0.87142857142907815</v>
      </c>
      <c r="N2938" s="361" t="str">
        <f t="shared" si="7911"/>
        <v>OK</v>
      </c>
      <c r="O2938" s="361" t="str">
        <f t="shared" si="7912"/>
        <v>ATENÇÃO</v>
      </c>
      <c r="P2938" s="361" t="str">
        <f t="shared" si="7913"/>
        <v>COND. MIN.</v>
      </c>
      <c r="Q2938" s="361" t="str">
        <f t="shared" si="7899"/>
        <v>COND. MIN.</v>
      </c>
      <c r="R2938" s="625"/>
      <c r="S2938" s="625"/>
      <c r="T2938" s="625"/>
      <c r="U2938" s="625"/>
      <c r="V2938" s="356">
        <f t="shared" si="7900"/>
        <v>-3.1299999915063381</v>
      </c>
      <c r="W2938" s="356">
        <f t="shared" si="7901"/>
        <v>-4.4600000022910535</v>
      </c>
      <c r="X2938" s="361" t="str">
        <f t="shared" si="8030"/>
        <v>SUL</v>
      </c>
      <c r="Y2938" s="361" t="str">
        <f t="shared" si="8031"/>
        <v>OESTE</v>
      </c>
      <c r="Z2938" s="361" t="str">
        <f t="shared" si="8032"/>
        <v>SUDOESTE</v>
      </c>
      <c r="AA2938" s="358">
        <f t="shared" si="7904"/>
        <v>0.81834862385321094</v>
      </c>
      <c r="AB2938" s="359">
        <f t="shared" si="8033"/>
        <v>54.919824697385671</v>
      </c>
      <c r="AC2938" s="360"/>
    </row>
    <row r="2939" spans="1:29" ht="17.25" customHeight="1" x14ac:dyDescent="0.25">
      <c r="A2939" s="345" t="str">
        <f t="shared" si="7906"/>
        <v>MS 703</v>
      </c>
      <c r="B2939" s="661">
        <f t="shared" si="7991"/>
        <v>37</v>
      </c>
      <c r="C2939" s="661" t="str">
        <f t="shared" si="7992"/>
        <v>MS 703-37</v>
      </c>
      <c r="D2939" s="346">
        <f t="shared" si="7993"/>
        <v>42146</v>
      </c>
      <c r="E2939" s="347">
        <v>7161634.6775000002</v>
      </c>
      <c r="F2939" s="348">
        <v>665857.3713</v>
      </c>
      <c r="G2939" s="348">
        <v>904.76300000000003</v>
      </c>
      <c r="H2939" s="448">
        <f t="shared" si="8024"/>
        <v>1.6584631321845942</v>
      </c>
      <c r="I2939" s="356">
        <f t="shared" si="8025"/>
        <v>4.9941765772787177</v>
      </c>
      <c r="J2939" s="356">
        <f t="shared" si="8026"/>
        <v>-1.6999999999939064</v>
      </c>
      <c r="K2939" s="356">
        <f t="shared" si="8027"/>
        <v>-56.399999999996453</v>
      </c>
      <c r="L2939" s="356">
        <f t="shared" si="8028"/>
        <v>0.11846165229889959</v>
      </c>
      <c r="M2939" s="356">
        <f t="shared" si="8029"/>
        <v>0.12142857142813616</v>
      </c>
      <c r="N2939" s="361" t="str">
        <f t="shared" si="7911"/>
        <v>OK</v>
      </c>
      <c r="O2939" s="361" t="str">
        <f t="shared" si="7912"/>
        <v>OK</v>
      </c>
      <c r="P2939" s="361" t="str">
        <f t="shared" si="7913"/>
        <v>COND. MIN.</v>
      </c>
      <c r="Q2939" s="361" t="str">
        <f t="shared" si="7899"/>
        <v>COND. MIN.</v>
      </c>
      <c r="R2939" s="625"/>
      <c r="S2939" s="625"/>
      <c r="T2939" s="625"/>
      <c r="U2939" s="625"/>
      <c r="V2939" s="356">
        <f t="shared" si="7900"/>
        <v>-3.9699999615550041</v>
      </c>
      <c r="W2939" s="356">
        <f t="shared" si="7901"/>
        <v>-3.0299999983981252</v>
      </c>
      <c r="X2939" s="361" t="str">
        <f t="shared" si="8030"/>
        <v>SUL</v>
      </c>
      <c r="Y2939" s="361" t="str">
        <f t="shared" si="8031"/>
        <v>OESTE</v>
      </c>
      <c r="Z2939" s="361" t="str">
        <f t="shared" si="8032"/>
        <v>SUDOESTE</v>
      </c>
      <c r="AA2939" s="358">
        <f t="shared" si="7904"/>
        <v>0.60721442885771537</v>
      </c>
      <c r="AB2939" s="359">
        <f t="shared" si="8033"/>
        <v>37.388359424693959</v>
      </c>
      <c r="AC2939" s="360"/>
    </row>
    <row r="2940" spans="1:29" ht="17.25" customHeight="1" x14ac:dyDescent="0.25">
      <c r="A2940" s="345" t="str">
        <f t="shared" si="7906"/>
        <v>MS 703</v>
      </c>
      <c r="B2940" s="661">
        <f t="shared" si="7991"/>
        <v>38</v>
      </c>
      <c r="C2940" s="661" t="str">
        <f t="shared" si="7992"/>
        <v>MS 703-38</v>
      </c>
      <c r="D2940" s="346">
        <f t="shared" si="7993"/>
        <v>42153</v>
      </c>
      <c r="E2940" s="347">
        <v>7161634.6699999999</v>
      </c>
      <c r="F2940" s="348">
        <v>665857.37</v>
      </c>
      <c r="G2940" s="348">
        <v>904.73800000000006</v>
      </c>
      <c r="H2940" s="448">
        <f t="shared" ref="H2940" si="8034">SQRT((E2940-E2939)^2+(F2940-F2939)^2)*100</f>
        <v>0.76118331878431167</v>
      </c>
      <c r="I2940" s="356">
        <f t="shared" ref="I2940" si="8035">SQRT((E2940-$E$2903)^2+(F2940-$F$2903)^2)*100</f>
        <v>5.6801408354481833</v>
      </c>
      <c r="J2940" s="356">
        <f t="shared" ref="J2940" si="8036">(G2940-G2939)*100</f>
        <v>-2.4999999999977263</v>
      </c>
      <c r="K2940" s="356">
        <f t="shared" ref="K2940" si="8037">(G2940-$G$2903)*100</f>
        <v>-58.899999999994179</v>
      </c>
      <c r="L2940" s="356">
        <f t="shared" ref="L2940" si="8038">H2940/(D2940-D2939)</f>
        <v>0.10874047411204453</v>
      </c>
      <c r="M2940" s="356">
        <f t="shared" ref="M2940" si="8039">ABS(J2940/(D2940-D2939))</f>
        <v>0.3571428571425323</v>
      </c>
      <c r="N2940" s="361" t="str">
        <f t="shared" si="7911"/>
        <v>OK</v>
      </c>
      <c r="O2940" s="361" t="str">
        <f t="shared" si="7912"/>
        <v>ATENÇÃO</v>
      </c>
      <c r="P2940" s="361" t="str">
        <f t="shared" si="7913"/>
        <v>COND. MIN.</v>
      </c>
      <c r="Q2940" s="361" t="str">
        <f t="shared" si="7899"/>
        <v>COND. MIN.</v>
      </c>
      <c r="R2940" s="625"/>
      <c r="S2940" s="625"/>
      <c r="T2940" s="625"/>
      <c r="U2940" s="625"/>
      <c r="V2940" s="356">
        <f t="shared" si="7900"/>
        <v>-4.7199999913573265</v>
      </c>
      <c r="W2940" s="356">
        <f t="shared" si="7901"/>
        <v>-3.1599999987520278</v>
      </c>
      <c r="X2940" s="361" t="str">
        <f t="shared" ref="X2940" si="8040">IF(V2940&gt;0,"NORTE","SUL")</f>
        <v>SUL</v>
      </c>
      <c r="Y2940" s="361" t="str">
        <f t="shared" ref="Y2940" si="8041">IF(W2940&gt;0,"LESTE","OESTE")</f>
        <v>OESTE</v>
      </c>
      <c r="Z2940" s="361" t="str">
        <f t="shared" ref="Z2940" si="8042">IF(AND(X2940="SUL", Y2940="LESTE"),"SUDESTE", IF(AND(X2940="SUL", Y2940="OESTE"), "SUDOESTE", IF(AND(X2940="NORTE", Y2940="LESTE"), "NORDESTE", "NOROESTE")))</f>
        <v>SUDOESTE</v>
      </c>
      <c r="AA2940" s="358">
        <f t="shared" si="7904"/>
        <v>0.55633802816901412</v>
      </c>
      <c r="AB2940" s="359">
        <f t="shared" ref="AB2940" si="8043">DEGREES(ASIN(AA2940))</f>
        <v>33.802924372863906</v>
      </c>
      <c r="AC2940" s="360"/>
    </row>
    <row r="2941" spans="1:29" ht="17.25" customHeight="1" x14ac:dyDescent="0.2">
      <c r="A2941" s="345" t="str">
        <f t="shared" si="7906"/>
        <v>MS 703</v>
      </c>
      <c r="B2941" s="661">
        <f t="shared" si="7991"/>
        <v>39</v>
      </c>
      <c r="C2941" s="661" t="str">
        <f t="shared" si="7992"/>
        <v>MS 703-39</v>
      </c>
      <c r="D2941" s="443"/>
      <c r="E2941" s="370"/>
      <c r="F2941" s="370"/>
      <c r="G2941" s="491"/>
      <c r="H2941" s="371"/>
      <c r="I2941" s="371"/>
      <c r="J2941" s="371"/>
      <c r="K2941" s="371"/>
      <c r="L2941" s="371"/>
      <c r="M2941" s="371"/>
      <c r="N2941" s="371"/>
      <c r="O2941" s="371"/>
      <c r="P2941" s="371"/>
      <c r="Q2941" s="371"/>
      <c r="R2941" s="626"/>
      <c r="S2941" s="626"/>
      <c r="T2941" s="626"/>
      <c r="U2941" s="626"/>
      <c r="V2941" s="610"/>
      <c r="W2941" s="610"/>
      <c r="X2941" s="371"/>
      <c r="Y2941" s="371"/>
      <c r="Z2941" s="371"/>
      <c r="AA2941" s="371"/>
      <c r="AB2941" s="371"/>
      <c r="AC2941" s="376"/>
    </row>
    <row r="2942" spans="1:29" ht="17.25" customHeight="1" x14ac:dyDescent="0.2">
      <c r="A2942" s="345" t="str">
        <f t="shared" si="7906"/>
        <v>MS 703</v>
      </c>
      <c r="B2942" s="661">
        <f t="shared" si="7991"/>
        <v>40</v>
      </c>
      <c r="C2942" s="661" t="str">
        <f t="shared" si="7992"/>
        <v>MS 703-40</v>
      </c>
      <c r="D2942" s="346">
        <f t="shared" ref="D2942:D2978" si="8044">D127</f>
        <v>42160</v>
      </c>
      <c r="E2942" s="458">
        <v>7161590.9622</v>
      </c>
      <c r="F2942" s="459">
        <v>665808.11129999999</v>
      </c>
      <c r="G2942" s="459">
        <v>904.71199999999999</v>
      </c>
      <c r="H2942" s="371"/>
      <c r="I2942" s="371"/>
      <c r="J2942" s="371"/>
      <c r="K2942" s="371"/>
      <c r="L2942" s="371"/>
      <c r="M2942" s="371"/>
      <c r="N2942" s="371"/>
      <c r="O2942" s="371"/>
      <c r="P2942" s="371"/>
      <c r="Q2942" s="371"/>
      <c r="R2942" s="626"/>
      <c r="S2942" s="626"/>
      <c r="T2942" s="626"/>
      <c r="U2942" s="626"/>
      <c r="V2942" s="610"/>
      <c r="W2942" s="610"/>
      <c r="X2942" s="371"/>
      <c r="Y2942" s="371"/>
      <c r="Z2942" s="371"/>
      <c r="AA2942" s="371"/>
      <c r="AB2942" s="371"/>
      <c r="AC2942" s="376"/>
    </row>
    <row r="2943" spans="1:29" ht="17.25" customHeight="1" x14ac:dyDescent="0.25">
      <c r="A2943" s="345" t="str">
        <f t="shared" si="7906"/>
        <v>MS 703</v>
      </c>
      <c r="B2943" s="661">
        <f t="shared" si="7991"/>
        <v>41</v>
      </c>
      <c r="C2943" s="661" t="str">
        <f t="shared" si="7992"/>
        <v>MS 703-41</v>
      </c>
      <c r="D2943" s="346">
        <f t="shared" si="8044"/>
        <v>42174</v>
      </c>
      <c r="E2943" s="347">
        <v>7161590.9579999996</v>
      </c>
      <c r="F2943" s="348">
        <v>665808.12159999995</v>
      </c>
      <c r="G2943" s="348">
        <v>904.67100000000005</v>
      </c>
      <c r="H2943" s="448">
        <f t="shared" ref="H2943" si="8045">SQRT((E2943-E2942)^2+(F2943-F2942)^2)*100</f>
        <v>1.1123398848369495</v>
      </c>
      <c r="I2943" s="356">
        <f>SQRT((E2943-$E$2942)^2+(F2943-$F$2942)^2)*100</f>
        <v>1.1123398848369495</v>
      </c>
      <c r="J2943" s="356">
        <f t="shared" ref="J2943" si="8046">(G2943-G2942)*100</f>
        <v>-4.0999999999939973</v>
      </c>
      <c r="K2943" s="356">
        <f>(G2943-$G$2942)*100</f>
        <v>-4.0999999999939973</v>
      </c>
      <c r="L2943" s="356">
        <f t="shared" ref="L2943" si="8047">H2943/(D2943-D2942)</f>
        <v>7.9452848916924959E-2</v>
      </c>
      <c r="M2943" s="356">
        <f t="shared" ref="M2943" si="8048">ABS(J2943/(D2943-D2942))</f>
        <v>0.2928571428567141</v>
      </c>
      <c r="N2943" s="361" t="str">
        <f t="shared" ref="N2943" si="8049">IF(L2943&lt;=0.25,"OK",IF(AND(0.25&lt;L2943,L2943&lt;=1),"ATENÇÃO",IF(AND(1&lt;L2943,L2943&lt;=4),"ALERTA",IF(AND(4&lt;L2943,L2943&lt;=14),"INTERVENÇÃO","PARALISAÇÃO"))))</f>
        <v>OK</v>
      </c>
      <c r="O2943" s="361" t="str">
        <f t="shared" ref="O2943" si="8050">IF(M2943&lt;=0.25,"OK",IF(AND(0.25&lt;M2943,M2943&lt;=1),"ATENÇÃO",IF(AND(1&lt;M2943,M2943&lt;=4),"ALERTA",IF(AND(4&lt;M2943,M2943&lt;=14),"INTERVENÇÃO","PARALISAÇÃO"))))</f>
        <v>ATENÇÃO</v>
      </c>
      <c r="P2943" s="361" t="str">
        <f t="shared" ref="P2943" si="8051">IF(L2943&lt;=1,"COND. MIN.",IF(AND(1&lt;L2943, L2943&lt;=2),"ATENÇÃO",IF(AND(2&lt;L2943,L2943&lt;=5),"ALERTA","INTERVENÇÃO")))</f>
        <v>COND. MIN.</v>
      </c>
      <c r="Q2943" s="361" t="str">
        <f t="shared" ref="Q2943:Q2979" si="8052">IF(M2943&lt;=2,"COND. MIN.",IF(AND(2&lt;M2943, M2943&lt;=4),"ATENÇÃO",IF(AND(4&lt;M2943, M2943&lt;=10),"ALERTA","INTERVENÇÃO")))</f>
        <v>COND. MIN.</v>
      </c>
      <c r="R2943" s="625"/>
      <c r="S2943" s="625"/>
      <c r="T2943" s="625"/>
      <c r="U2943" s="625"/>
      <c r="V2943" s="356">
        <f t="shared" ref="V2943:V2979" si="8053">(E2943-$E$2942)*100</f>
        <v>-0.42000003159046173</v>
      </c>
      <c r="W2943" s="356">
        <f t="shared" ref="W2943:W2979" si="8054">(F2943-$F$2942)*100</f>
        <v>1.02999999653548</v>
      </c>
      <c r="X2943" s="361" t="str">
        <f t="shared" ref="X2943" si="8055">IF(V2943&gt;0,"NORTE","SUL")</f>
        <v>SUL</v>
      </c>
      <c r="Y2943" s="361" t="str">
        <f t="shared" ref="Y2943" si="8056">IF(W2943&gt;0,"LESTE","OESTE")</f>
        <v>LESTE</v>
      </c>
      <c r="Z2943" s="361" t="str">
        <f t="shared" ref="Z2943" si="8057">IF(AND(X2943="SUL", Y2943="LESTE"),"SUDESTE", IF(AND(X2943="SUL", Y2943="OESTE"), "SUDOESTE", IF(AND(X2943="NORTE", Y2943="LESTE"), "NORDESTE", "NOROESTE")))</f>
        <v>SUDESTE</v>
      </c>
      <c r="AA2943" s="358">
        <f t="shared" ref="AA2943:AA2979" si="8058">ABS(ROUND(W2943,2)/ROUND(I2943,2))</f>
        <v>0.92792792792792789</v>
      </c>
      <c r="AB2943" s="359">
        <f t="shared" ref="AB2943" si="8059">DEGREES(ASIN(AA2943))</f>
        <v>68.114086632176893</v>
      </c>
      <c r="AC2943" s="360" t="s">
        <v>196</v>
      </c>
    </row>
    <row r="2944" spans="1:29" ht="17.25" customHeight="1" x14ac:dyDescent="0.25">
      <c r="A2944" s="345" t="str">
        <f t="shared" si="7906"/>
        <v>MS 703</v>
      </c>
      <c r="B2944" s="661">
        <f t="shared" si="7991"/>
        <v>42</v>
      </c>
      <c r="C2944" s="661" t="str">
        <f t="shared" si="7992"/>
        <v>MS 703-42</v>
      </c>
      <c r="D2944" s="346">
        <f t="shared" si="8044"/>
        <v>42181</v>
      </c>
      <c r="E2944" s="347">
        <v>7161590.9544000002</v>
      </c>
      <c r="F2944" s="348">
        <v>665808.09979999997</v>
      </c>
      <c r="G2944" s="348">
        <v>904.649</v>
      </c>
      <c r="H2944" s="448">
        <f t="shared" ref="H2944:H2945" si="8060">SQRT((E2944-E2943)^2+(F2944-F2943)^2)*100</f>
        <v>2.2095248259886051</v>
      </c>
      <c r="I2944" s="356">
        <f t="shared" ref="I2944:I2945" si="8061">SQRT((E2944-$E$2942)^2+(F2944-$F$2942)^2)*100</f>
        <v>1.3895682682516353</v>
      </c>
      <c r="J2944" s="356">
        <f t="shared" ref="J2944:J2945" si="8062">(G2944-G2943)*100</f>
        <v>-2.2000000000048203</v>
      </c>
      <c r="K2944" s="356">
        <f t="shared" ref="K2944:K2945" si="8063">(G2944-$G$2942)*100</f>
        <v>-6.2999999999988177</v>
      </c>
      <c r="L2944" s="356">
        <f t="shared" ref="L2944:L2945" si="8064">H2944/(D2944-D2943)</f>
        <v>0.3156464037126579</v>
      </c>
      <c r="M2944" s="356">
        <f t="shared" ref="M2944:M2945" si="8065">ABS(J2944/(D2944-D2943))</f>
        <v>0.3142857142864029</v>
      </c>
      <c r="N2944" s="361" t="str">
        <f t="shared" ref="N2944:N2945" si="8066">IF(L2944&lt;=0.25,"OK",IF(AND(0.25&lt;L2944,L2944&lt;=1),"ATENÇÃO",IF(AND(1&lt;L2944,L2944&lt;=4),"ALERTA",IF(AND(4&lt;L2944,L2944&lt;=14),"INTERVENÇÃO","PARALISAÇÃO"))))</f>
        <v>ATENÇÃO</v>
      </c>
      <c r="O2944" s="361" t="str">
        <f t="shared" ref="O2944:O2945" si="8067">IF(M2944&lt;=0.25,"OK",IF(AND(0.25&lt;M2944,M2944&lt;=1),"ATENÇÃO",IF(AND(1&lt;M2944,M2944&lt;=4),"ALERTA",IF(AND(4&lt;M2944,M2944&lt;=14),"INTERVENÇÃO","PARALISAÇÃO"))))</f>
        <v>ATENÇÃO</v>
      </c>
      <c r="P2944" s="361" t="str">
        <f t="shared" ref="P2944:P2945" si="8068">IF(L2944&lt;=1,"COND. MIN.",IF(AND(1&lt;L2944, L2944&lt;=2),"ATENÇÃO",IF(AND(2&lt;L2944,L2944&lt;=5),"ALERTA","INTERVENÇÃO")))</f>
        <v>COND. MIN.</v>
      </c>
      <c r="Q2944" s="361" t="str">
        <f t="shared" si="8052"/>
        <v>COND. MIN.</v>
      </c>
      <c r="R2944" s="625"/>
      <c r="S2944" s="625"/>
      <c r="T2944" s="625"/>
      <c r="U2944" s="625"/>
      <c r="V2944" s="356">
        <f t="shared" si="8053"/>
        <v>-0.7799999788403511</v>
      </c>
      <c r="W2944" s="356">
        <f t="shared" si="8054"/>
        <v>-1.1500000022351742</v>
      </c>
      <c r="X2944" s="361" t="str">
        <f t="shared" ref="X2944:X2945" si="8069">IF(V2944&gt;0,"NORTE","SUL")</f>
        <v>SUL</v>
      </c>
      <c r="Y2944" s="361" t="str">
        <f t="shared" ref="Y2944:Y2945" si="8070">IF(W2944&gt;0,"LESTE","OESTE")</f>
        <v>OESTE</v>
      </c>
      <c r="Z2944" s="361" t="str">
        <f t="shared" ref="Z2944:Z2945" si="8071">IF(AND(X2944="SUL", Y2944="LESTE"),"SUDESTE", IF(AND(X2944="SUL", Y2944="OESTE"), "SUDOESTE", IF(AND(X2944="NORTE", Y2944="LESTE"), "NORDESTE", "NOROESTE")))</f>
        <v>SUDOESTE</v>
      </c>
      <c r="AA2944" s="358">
        <f t="shared" si="8058"/>
        <v>0.82733812949640284</v>
      </c>
      <c r="AB2944" s="359">
        <f t="shared" ref="AB2944:AB2945" si="8072">DEGREES(ASIN(AA2944))</f>
        <v>55.826262662276712</v>
      </c>
      <c r="AC2944" s="360"/>
    </row>
    <row r="2945" spans="1:29" ht="17.25" customHeight="1" x14ac:dyDescent="0.25">
      <c r="A2945" s="345" t="str">
        <f t="shared" si="7906"/>
        <v>MS 703</v>
      </c>
      <c r="B2945" s="661">
        <f t="shared" si="7991"/>
        <v>43</v>
      </c>
      <c r="C2945" s="661" t="str">
        <f t="shared" si="7992"/>
        <v>MS 703-43</v>
      </c>
      <c r="D2945" s="346">
        <f t="shared" si="8044"/>
        <v>42188</v>
      </c>
      <c r="E2945" s="347">
        <v>7161590.9579999996</v>
      </c>
      <c r="F2945" s="348">
        <v>665808.1226</v>
      </c>
      <c r="G2945" s="348">
        <v>904.64099999999996</v>
      </c>
      <c r="H2945" s="448">
        <f t="shared" si="8060"/>
        <v>2.3082460826508386</v>
      </c>
      <c r="I2945" s="356">
        <f t="shared" si="8061"/>
        <v>1.2055289417681343</v>
      </c>
      <c r="J2945" s="356">
        <f t="shared" si="8062"/>
        <v>-0.80000000000381988</v>
      </c>
      <c r="K2945" s="356">
        <f t="shared" si="8063"/>
        <v>-7.1000000000026375</v>
      </c>
      <c r="L2945" s="356">
        <f t="shared" si="8064"/>
        <v>0.32974944037869125</v>
      </c>
      <c r="M2945" s="356">
        <f t="shared" si="8065"/>
        <v>0.11428571428625998</v>
      </c>
      <c r="N2945" s="361" t="str">
        <f t="shared" si="8066"/>
        <v>ATENÇÃO</v>
      </c>
      <c r="O2945" s="361" t="str">
        <f t="shared" si="8067"/>
        <v>OK</v>
      </c>
      <c r="P2945" s="361" t="str">
        <f t="shared" si="8068"/>
        <v>COND. MIN.</v>
      </c>
      <c r="Q2945" s="361" t="str">
        <f t="shared" si="8052"/>
        <v>COND. MIN.</v>
      </c>
      <c r="R2945" s="625"/>
      <c r="S2945" s="625"/>
      <c r="T2945" s="625"/>
      <c r="U2945" s="625"/>
      <c r="V2945" s="356">
        <f t="shared" si="8053"/>
        <v>-0.42000003159046173</v>
      </c>
      <c r="W2945" s="356">
        <f t="shared" si="8054"/>
        <v>1.1300000012852252</v>
      </c>
      <c r="X2945" s="361" t="str">
        <f t="shared" si="8069"/>
        <v>SUL</v>
      </c>
      <c r="Y2945" s="361" t="str">
        <f t="shared" si="8070"/>
        <v>LESTE</v>
      </c>
      <c r="Z2945" s="361" t="str">
        <f t="shared" si="8071"/>
        <v>SUDESTE</v>
      </c>
      <c r="AA2945" s="358">
        <f t="shared" si="8058"/>
        <v>0.93388429752066104</v>
      </c>
      <c r="AB2945" s="359">
        <f t="shared" si="8072"/>
        <v>69.048636607220189</v>
      </c>
      <c r="AC2945" s="360"/>
    </row>
    <row r="2946" spans="1:29" ht="17.25" customHeight="1" x14ac:dyDescent="0.25">
      <c r="A2946" s="345" t="str">
        <f t="shared" si="7906"/>
        <v>MS 703</v>
      </c>
      <c r="B2946" s="661">
        <f t="shared" si="7991"/>
        <v>44</v>
      </c>
      <c r="C2946" s="661" t="str">
        <f t="shared" si="7992"/>
        <v>MS 703-44</v>
      </c>
      <c r="D2946" s="346">
        <f t="shared" si="8044"/>
        <v>42195</v>
      </c>
      <c r="E2946" s="347">
        <v>7161590.9611999998</v>
      </c>
      <c r="F2946" s="348">
        <v>665808.11820000003</v>
      </c>
      <c r="G2946" s="348">
        <v>904.62699999999995</v>
      </c>
      <c r="H2946" s="448">
        <f t="shared" ref="H2946:H2947" si="8073">SQRT((E2946-E2945)^2+(F2946-F2945)^2)*100</f>
        <v>0.54405882736097089</v>
      </c>
      <c r="I2946" s="356">
        <f t="shared" ref="I2946:I2947" si="8074">SQRT((E2946-$E$2942)^2+(F2946-$F$2942)^2)*100</f>
        <v>0.69720872652459165</v>
      </c>
      <c r="J2946" s="356">
        <f t="shared" ref="J2946:J2947" si="8075">(G2946-G2945)*100</f>
        <v>-1.4000000000010004</v>
      </c>
      <c r="K2946" s="356">
        <f t="shared" ref="K2946:K2947" si="8076">(G2946-$G$2942)*100</f>
        <v>-8.500000000003638</v>
      </c>
      <c r="L2946" s="356">
        <f t="shared" ref="L2946:L2947" si="8077">H2946/(D2946-D2945)</f>
        <v>7.7722689622995847E-2</v>
      </c>
      <c r="M2946" s="356">
        <f t="shared" ref="M2946:M2947" si="8078">ABS(J2946/(D2946-D2945))</f>
        <v>0.20000000000014292</v>
      </c>
      <c r="N2946" s="361" t="str">
        <f t="shared" ref="N2946:N2947" si="8079">IF(L2946&lt;=0.25,"OK",IF(AND(0.25&lt;L2946,L2946&lt;=1),"ATENÇÃO",IF(AND(1&lt;L2946,L2946&lt;=4),"ALERTA",IF(AND(4&lt;L2946,L2946&lt;=14),"INTERVENÇÃO","PARALISAÇÃO"))))</f>
        <v>OK</v>
      </c>
      <c r="O2946" s="361" t="str">
        <f t="shared" ref="O2946:O2947" si="8080">IF(M2946&lt;=0.25,"OK",IF(AND(0.25&lt;M2946,M2946&lt;=1),"ATENÇÃO",IF(AND(1&lt;M2946,M2946&lt;=4),"ALERTA",IF(AND(4&lt;M2946,M2946&lt;=14),"INTERVENÇÃO","PARALISAÇÃO"))))</f>
        <v>OK</v>
      </c>
      <c r="P2946" s="361" t="str">
        <f t="shared" ref="P2946:P2947" si="8081">IF(L2946&lt;=1,"COND. MIN.",IF(AND(1&lt;L2946, L2946&lt;=2),"ATENÇÃO",IF(AND(2&lt;L2946,L2946&lt;=5),"ALERTA","INTERVENÇÃO")))</f>
        <v>COND. MIN.</v>
      </c>
      <c r="Q2946" s="361" t="str">
        <f t="shared" si="8052"/>
        <v>COND. MIN.</v>
      </c>
      <c r="R2946" s="625"/>
      <c r="S2946" s="625"/>
      <c r="T2946" s="625"/>
      <c r="U2946" s="625"/>
      <c r="V2946" s="356">
        <f t="shared" si="8053"/>
        <v>-0.10000001639127731</v>
      </c>
      <c r="W2946" s="356">
        <f t="shared" si="8054"/>
        <v>0.69000000366941094</v>
      </c>
      <c r="X2946" s="361" t="str">
        <f t="shared" ref="X2946:X2947" si="8082">IF(V2946&gt;0,"NORTE","SUL")</f>
        <v>SUL</v>
      </c>
      <c r="Y2946" s="361" t="str">
        <f t="shared" ref="Y2946:Y2947" si="8083">IF(W2946&gt;0,"LESTE","OESTE")</f>
        <v>LESTE</v>
      </c>
      <c r="Z2946" s="361" t="str">
        <f t="shared" ref="Z2946:Z2947" si="8084">IF(AND(X2946="SUL", Y2946="LESTE"),"SUDESTE", IF(AND(X2946="SUL", Y2946="OESTE"), "SUDOESTE", IF(AND(X2946="NORTE", Y2946="LESTE"), "NORDESTE", "NOROESTE")))</f>
        <v>SUDESTE</v>
      </c>
      <c r="AA2946" s="358">
        <f t="shared" si="8058"/>
        <v>0.98571428571428565</v>
      </c>
      <c r="AB2946" s="359">
        <f t="shared" ref="AB2946:AB2947" si="8085">DEGREES(ASIN(AA2946))</f>
        <v>80.303678946479266</v>
      </c>
      <c r="AC2946" s="360"/>
    </row>
    <row r="2947" spans="1:29" ht="17.25" customHeight="1" x14ac:dyDescent="0.25">
      <c r="A2947" s="345" t="str">
        <f t="shared" si="7906"/>
        <v>MS 703</v>
      </c>
      <c r="B2947" s="661">
        <f t="shared" si="7991"/>
        <v>45</v>
      </c>
      <c r="C2947" s="661" t="str">
        <f t="shared" si="7992"/>
        <v>MS 703-45</v>
      </c>
      <c r="D2947" s="346">
        <f t="shared" si="8044"/>
        <v>42202</v>
      </c>
      <c r="E2947" s="347">
        <v>7161590.9425999997</v>
      </c>
      <c r="F2947" s="348">
        <v>665808.11410000001</v>
      </c>
      <c r="G2947" s="348">
        <v>904.61300000000006</v>
      </c>
      <c r="H2947" s="448">
        <f t="shared" si="8073"/>
        <v>1.9046522063485567</v>
      </c>
      <c r="I2947" s="356">
        <f t="shared" si="8074"/>
        <v>1.9798990105689542</v>
      </c>
      <c r="J2947" s="356">
        <f t="shared" si="8075"/>
        <v>-1.3999999999896318</v>
      </c>
      <c r="K2947" s="356">
        <f t="shared" si="8076"/>
        <v>-9.8999999999932697</v>
      </c>
      <c r="L2947" s="356">
        <f t="shared" si="8077"/>
        <v>0.27209317233550812</v>
      </c>
      <c r="M2947" s="356">
        <f t="shared" si="8078"/>
        <v>0.19999999999851883</v>
      </c>
      <c r="N2947" s="361" t="str">
        <f t="shared" si="8079"/>
        <v>ATENÇÃO</v>
      </c>
      <c r="O2947" s="361" t="str">
        <f t="shared" si="8080"/>
        <v>OK</v>
      </c>
      <c r="P2947" s="361" t="str">
        <f t="shared" si="8081"/>
        <v>COND. MIN.</v>
      </c>
      <c r="Q2947" s="361" t="str">
        <f t="shared" si="8052"/>
        <v>COND. MIN.</v>
      </c>
      <c r="R2947" s="625"/>
      <c r="S2947" s="625"/>
      <c r="T2947" s="625"/>
      <c r="U2947" s="625"/>
      <c r="V2947" s="356">
        <f t="shared" si="8053"/>
        <v>-1.9600000232458115</v>
      </c>
      <c r="W2947" s="356">
        <f t="shared" si="8054"/>
        <v>0.28000000165775418</v>
      </c>
      <c r="X2947" s="361" t="str">
        <f t="shared" si="8082"/>
        <v>SUL</v>
      </c>
      <c r="Y2947" s="361" t="str">
        <f t="shared" si="8083"/>
        <v>LESTE</v>
      </c>
      <c r="Z2947" s="361" t="str">
        <f t="shared" si="8084"/>
        <v>SUDESTE</v>
      </c>
      <c r="AA2947" s="358">
        <f t="shared" si="8058"/>
        <v>0.14141414141414144</v>
      </c>
      <c r="AB2947" s="359">
        <f t="shared" si="8085"/>
        <v>8.1296847786080146</v>
      </c>
      <c r="AC2947" s="360"/>
    </row>
    <row r="2948" spans="1:29" ht="17.25" customHeight="1" x14ac:dyDescent="0.25">
      <c r="A2948" s="345" t="str">
        <f t="shared" si="7906"/>
        <v>MS 703</v>
      </c>
      <c r="B2948" s="661">
        <f t="shared" si="7991"/>
        <v>46</v>
      </c>
      <c r="C2948" s="661" t="str">
        <f t="shared" si="7992"/>
        <v>MS 703-46</v>
      </c>
      <c r="D2948" s="346">
        <f t="shared" si="8044"/>
        <v>42209</v>
      </c>
      <c r="E2948" s="347">
        <v>7161590.9455000004</v>
      </c>
      <c r="F2948" s="348">
        <v>665808.11170000001</v>
      </c>
      <c r="G2948" s="348">
        <v>904.55</v>
      </c>
      <c r="H2948" s="448">
        <f t="shared" ref="H2948:H2949" si="8086">SQRT((E2948-E2947)^2+(F2948-F2947)^2)*100</f>
        <v>0.37643065531017211</v>
      </c>
      <c r="I2948" s="356">
        <f t="shared" ref="I2948:I2949" si="8087">SQRT((E2948-$E$2942)^2+(F2948-$F$2942)^2)*100</f>
        <v>1.6704789303713903</v>
      </c>
      <c r="J2948" s="356">
        <f t="shared" ref="J2948:J2949" si="8088">(G2948-G2947)*100</f>
        <v>-6.3000000000101863</v>
      </c>
      <c r="K2948" s="356">
        <f t="shared" ref="K2948:K2949" si="8089">(G2948-$G$2942)*100</f>
        <v>-16.200000000003456</v>
      </c>
      <c r="L2948" s="356">
        <f t="shared" ref="L2948:L2949" si="8090">H2948/(D2948-D2947)</f>
        <v>5.3775807901453157E-2</v>
      </c>
      <c r="M2948" s="356">
        <f t="shared" ref="M2948:M2949" si="8091">ABS(J2948/(D2948-D2947))</f>
        <v>0.90000000000145519</v>
      </c>
      <c r="N2948" s="361" t="str">
        <f t="shared" ref="N2948:N2949" si="8092">IF(L2948&lt;=0.25,"OK",IF(AND(0.25&lt;L2948,L2948&lt;=1),"ATENÇÃO",IF(AND(1&lt;L2948,L2948&lt;=4),"ALERTA",IF(AND(4&lt;L2948,L2948&lt;=14),"INTERVENÇÃO","PARALISAÇÃO"))))</f>
        <v>OK</v>
      </c>
      <c r="O2948" s="361" t="str">
        <f t="shared" ref="O2948:O2949" si="8093">IF(M2948&lt;=0.25,"OK",IF(AND(0.25&lt;M2948,M2948&lt;=1),"ATENÇÃO",IF(AND(1&lt;M2948,M2948&lt;=4),"ALERTA",IF(AND(4&lt;M2948,M2948&lt;=14),"INTERVENÇÃO","PARALISAÇÃO"))))</f>
        <v>ATENÇÃO</v>
      </c>
      <c r="P2948" s="361" t="str">
        <f t="shared" ref="P2948:P2949" si="8094">IF(L2948&lt;=1,"COND. MIN.",IF(AND(1&lt;L2948, L2948&lt;=2),"ATENÇÃO",IF(AND(2&lt;L2948,L2948&lt;=5),"ALERTA","INTERVENÇÃO")))</f>
        <v>COND. MIN.</v>
      </c>
      <c r="Q2948" s="361" t="str">
        <f t="shared" si="8052"/>
        <v>COND. MIN.</v>
      </c>
      <c r="R2948" s="625"/>
      <c r="S2948" s="625"/>
      <c r="T2948" s="625"/>
      <c r="U2948" s="625"/>
      <c r="V2948" s="356">
        <f t="shared" si="8053"/>
        <v>-1.6699999570846558</v>
      </c>
      <c r="W2948" s="356">
        <f t="shared" si="8054"/>
        <v>4.0000001899898052E-2</v>
      </c>
      <c r="X2948" s="361" t="str">
        <f t="shared" ref="X2948:X2949" si="8095">IF(V2948&gt;0,"NORTE","SUL")</f>
        <v>SUL</v>
      </c>
      <c r="Y2948" s="361" t="str">
        <f t="shared" ref="Y2948:Y2949" si="8096">IF(W2948&gt;0,"LESTE","OESTE")</f>
        <v>LESTE</v>
      </c>
      <c r="Z2948" s="361" t="str">
        <f t="shared" ref="Z2948:Z2949" si="8097">IF(AND(X2948="SUL", Y2948="LESTE"),"SUDESTE", IF(AND(X2948="SUL", Y2948="OESTE"), "SUDOESTE", IF(AND(X2948="NORTE", Y2948="LESTE"), "NORDESTE", "NOROESTE")))</f>
        <v>SUDESTE</v>
      </c>
      <c r="AA2948" s="358">
        <f t="shared" si="8058"/>
        <v>2.3952095808383235E-2</v>
      </c>
      <c r="AB2948" s="359">
        <f t="shared" ref="AB2948:AB2949" si="8098">DEGREES(ASIN(AA2948))</f>
        <v>1.3724852547784938</v>
      </c>
      <c r="AC2948" s="360"/>
    </row>
    <row r="2949" spans="1:29" ht="17.25" customHeight="1" x14ac:dyDescent="0.25">
      <c r="A2949" s="345" t="str">
        <f t="shared" si="7906"/>
        <v>MS 703</v>
      </c>
      <c r="B2949" s="661">
        <f t="shared" si="7991"/>
        <v>47</v>
      </c>
      <c r="C2949" s="661" t="str">
        <f t="shared" si="7992"/>
        <v>MS 703-47</v>
      </c>
      <c r="D2949" s="346">
        <f t="shared" si="8044"/>
        <v>42216</v>
      </c>
      <c r="E2949" s="347">
        <v>7161590.9382999996</v>
      </c>
      <c r="F2949" s="348">
        <v>665808.10880000005</v>
      </c>
      <c r="G2949" s="348">
        <v>904.57500000000005</v>
      </c>
      <c r="H2949" s="448">
        <f t="shared" si="8086"/>
        <v>0.77620880835090234</v>
      </c>
      <c r="I2949" s="356">
        <f t="shared" si="8087"/>
        <v>2.4030397787227766</v>
      </c>
      <c r="J2949" s="356">
        <f t="shared" si="8088"/>
        <v>2.5000000000090949</v>
      </c>
      <c r="K2949" s="356">
        <f t="shared" si="8089"/>
        <v>-13.699999999994361</v>
      </c>
      <c r="L2949" s="356">
        <f t="shared" si="8090"/>
        <v>0.11088697262155747</v>
      </c>
      <c r="M2949" s="356">
        <f t="shared" si="8091"/>
        <v>0.35714285714415644</v>
      </c>
      <c r="N2949" s="361" t="str">
        <f t="shared" si="8092"/>
        <v>OK</v>
      </c>
      <c r="O2949" s="361" t="str">
        <f t="shared" si="8093"/>
        <v>ATENÇÃO</v>
      </c>
      <c r="P2949" s="361" t="str">
        <f t="shared" si="8094"/>
        <v>COND. MIN.</v>
      </c>
      <c r="Q2949" s="361" t="str">
        <f t="shared" si="8052"/>
        <v>COND. MIN.</v>
      </c>
      <c r="R2949" s="625"/>
      <c r="S2949" s="625"/>
      <c r="T2949" s="625"/>
      <c r="U2949" s="625"/>
      <c r="V2949" s="356">
        <f t="shared" si="8053"/>
        <v>-2.3900000378489494</v>
      </c>
      <c r="W2949" s="356">
        <f t="shared" si="8054"/>
        <v>-0.24999999441206455</v>
      </c>
      <c r="X2949" s="361" t="str">
        <f t="shared" si="8095"/>
        <v>SUL</v>
      </c>
      <c r="Y2949" s="361" t="str">
        <f t="shared" si="8096"/>
        <v>OESTE</v>
      </c>
      <c r="Z2949" s="361" t="str">
        <f t="shared" si="8097"/>
        <v>SUDOESTE</v>
      </c>
      <c r="AA2949" s="358">
        <f t="shared" si="8058"/>
        <v>0.10416666666666667</v>
      </c>
      <c r="AB2949" s="359">
        <f t="shared" si="8098"/>
        <v>5.9791567963013108</v>
      </c>
      <c r="AC2949" s="360"/>
    </row>
    <row r="2950" spans="1:29" ht="17.25" customHeight="1" x14ac:dyDescent="0.25">
      <c r="A2950" s="345" t="str">
        <f t="shared" si="7906"/>
        <v>MS 703</v>
      </c>
      <c r="B2950" s="661">
        <f t="shared" si="7991"/>
        <v>48</v>
      </c>
      <c r="C2950" s="661" t="str">
        <f t="shared" si="7992"/>
        <v>MS 703-48</v>
      </c>
      <c r="D2950" s="346">
        <f t="shared" si="8044"/>
        <v>42223</v>
      </c>
      <c r="E2950" s="347">
        <v>7161590.9493000004</v>
      </c>
      <c r="F2950" s="348">
        <v>665808.12009999994</v>
      </c>
      <c r="G2950" s="348">
        <v>904.56299999999999</v>
      </c>
      <c r="H2950" s="448">
        <f t="shared" ref="H2950" si="8099">SQRT((E2950-E2949)^2+(F2950-F2949)^2)*100</f>
        <v>1.5769908586839361</v>
      </c>
      <c r="I2950" s="356">
        <f t="shared" ref="I2950" si="8100">SQRT((E2950-$E$2942)^2+(F2950-$F$2942)^2)*100</f>
        <v>1.5615696796348</v>
      </c>
      <c r="J2950" s="356">
        <f t="shared" ref="J2950" si="8101">(G2950-G2949)*100</f>
        <v>-1.2000000000057298</v>
      </c>
      <c r="K2950" s="356">
        <f t="shared" ref="K2950" si="8102">(G2950-$G$2942)*100</f>
        <v>-14.900000000000091</v>
      </c>
      <c r="L2950" s="356">
        <f t="shared" ref="L2950" si="8103">H2950/(D2950-D2949)</f>
        <v>0.22528440838341943</v>
      </c>
      <c r="M2950" s="356">
        <f t="shared" ref="M2950" si="8104">ABS(J2950/(D2950-D2949))</f>
        <v>0.17142857142938997</v>
      </c>
      <c r="N2950" s="361" t="str">
        <f t="shared" ref="N2950" si="8105">IF(L2950&lt;=0.25,"OK",IF(AND(0.25&lt;L2950,L2950&lt;=1),"ATENÇÃO",IF(AND(1&lt;L2950,L2950&lt;=4),"ALERTA",IF(AND(4&lt;L2950,L2950&lt;=14),"INTERVENÇÃO","PARALISAÇÃO"))))</f>
        <v>OK</v>
      </c>
      <c r="O2950" s="361" t="str">
        <f t="shared" ref="O2950" si="8106">IF(M2950&lt;=0.25,"OK",IF(AND(0.25&lt;M2950,M2950&lt;=1),"ATENÇÃO",IF(AND(1&lt;M2950,M2950&lt;=4),"ALERTA",IF(AND(4&lt;M2950,M2950&lt;=14),"INTERVENÇÃO","PARALISAÇÃO"))))</f>
        <v>OK</v>
      </c>
      <c r="P2950" s="361" t="str">
        <f t="shared" ref="P2950" si="8107">IF(L2950&lt;=1,"COND. MIN.",IF(AND(1&lt;L2950, L2950&lt;=2),"ATENÇÃO",IF(AND(2&lt;L2950,L2950&lt;=5),"ALERTA","INTERVENÇÃO")))</f>
        <v>COND. MIN.</v>
      </c>
      <c r="Q2950" s="361" t="str">
        <f t="shared" si="8052"/>
        <v>COND. MIN.</v>
      </c>
      <c r="R2950" s="625"/>
      <c r="S2950" s="625"/>
      <c r="T2950" s="625"/>
      <c r="U2950" s="625"/>
      <c r="V2950" s="356">
        <f t="shared" si="8053"/>
        <v>-1.2899999506771564</v>
      </c>
      <c r="W2950" s="356">
        <f t="shared" si="8054"/>
        <v>0.87999999523162842</v>
      </c>
      <c r="X2950" s="361" t="str">
        <f t="shared" ref="X2950" si="8108">IF(V2950&gt;0,"NORTE","SUL")</f>
        <v>SUL</v>
      </c>
      <c r="Y2950" s="361" t="str">
        <f t="shared" ref="Y2950" si="8109">IF(W2950&gt;0,"LESTE","OESTE")</f>
        <v>LESTE</v>
      </c>
      <c r="Z2950" s="361" t="str">
        <f t="shared" ref="Z2950" si="8110">IF(AND(X2950="SUL", Y2950="LESTE"),"SUDESTE", IF(AND(X2950="SUL", Y2950="OESTE"), "SUDOESTE", IF(AND(X2950="NORTE", Y2950="LESTE"), "NORDESTE", "NOROESTE")))</f>
        <v>SUDESTE</v>
      </c>
      <c r="AA2950" s="358">
        <f t="shared" si="8058"/>
        <v>0.5641025641025641</v>
      </c>
      <c r="AB2950" s="359">
        <f t="shared" ref="AB2950" si="8111">DEGREES(ASIN(AA2950))</f>
        <v>34.339994943702528</v>
      </c>
      <c r="AC2950" s="360"/>
    </row>
    <row r="2951" spans="1:29" ht="17.25" customHeight="1" x14ac:dyDescent="0.25">
      <c r="A2951" s="345" t="str">
        <f t="shared" si="7906"/>
        <v>MS 703</v>
      </c>
      <c r="B2951" s="661">
        <f t="shared" si="7991"/>
        <v>49</v>
      </c>
      <c r="C2951" s="661" t="str">
        <f t="shared" si="7992"/>
        <v>MS 703-49</v>
      </c>
      <c r="D2951" s="346">
        <f t="shared" si="8044"/>
        <v>42230</v>
      </c>
      <c r="E2951" s="347">
        <v>7161590.9335000003</v>
      </c>
      <c r="F2951" s="348">
        <v>665808.10510000004</v>
      </c>
      <c r="G2951" s="348">
        <v>904.54700000000003</v>
      </c>
      <c r="H2951" s="448">
        <f t="shared" ref="H2951:H2953" si="8112">SQRT((E2951-E2950)^2+(F2951-F2950)^2)*100</f>
        <v>2.1786234237415658</v>
      </c>
      <c r="I2951" s="356">
        <f t="shared" ref="I2951:I2953" si="8113">SQRT((E2951-$E$2942)^2+(F2951-$F$2942)^2)*100</f>
        <v>2.9362050008043257</v>
      </c>
      <c r="J2951" s="356">
        <f t="shared" ref="J2951:J2953" si="8114">(G2951-G2950)*100</f>
        <v>-1.5999999999962711</v>
      </c>
      <c r="K2951" s="356">
        <f t="shared" ref="K2951:K2953" si="8115">(G2951-$G$2942)*100</f>
        <v>-16.499999999996362</v>
      </c>
      <c r="L2951" s="356">
        <f t="shared" ref="L2951:L2953" si="8116">H2951/(D2951-D2950)</f>
        <v>0.31123191767736652</v>
      </c>
      <c r="M2951" s="356">
        <f t="shared" ref="M2951:M2953" si="8117">ABS(J2951/(D2951-D2950))</f>
        <v>0.22857142857089588</v>
      </c>
      <c r="N2951" s="361" t="str">
        <f t="shared" ref="N2951:N2953" si="8118">IF(L2951&lt;=0.25,"OK",IF(AND(0.25&lt;L2951,L2951&lt;=1),"ATENÇÃO",IF(AND(1&lt;L2951,L2951&lt;=4),"ALERTA",IF(AND(4&lt;L2951,L2951&lt;=14),"INTERVENÇÃO","PARALISAÇÃO"))))</f>
        <v>ATENÇÃO</v>
      </c>
      <c r="O2951" s="361" t="str">
        <f t="shared" ref="O2951:O2953" si="8119">IF(M2951&lt;=0.25,"OK",IF(AND(0.25&lt;M2951,M2951&lt;=1),"ATENÇÃO",IF(AND(1&lt;M2951,M2951&lt;=4),"ALERTA",IF(AND(4&lt;M2951,M2951&lt;=14),"INTERVENÇÃO","PARALISAÇÃO"))))</f>
        <v>OK</v>
      </c>
      <c r="P2951" s="361" t="str">
        <f t="shared" ref="P2951:P2953" si="8120">IF(L2951&lt;=1,"COND. MIN.",IF(AND(1&lt;L2951, L2951&lt;=2),"ATENÇÃO",IF(AND(2&lt;L2951,L2951&lt;=5),"ALERTA","INTERVENÇÃO")))</f>
        <v>COND. MIN.</v>
      </c>
      <c r="Q2951" s="361" t="str">
        <f t="shared" si="8052"/>
        <v>COND. MIN.</v>
      </c>
      <c r="R2951" s="625"/>
      <c r="S2951" s="625"/>
      <c r="T2951" s="625"/>
      <c r="U2951" s="625"/>
      <c r="V2951" s="356">
        <f t="shared" si="8053"/>
        <v>-2.8699999675154686</v>
      </c>
      <c r="W2951" s="356">
        <f t="shared" si="8054"/>
        <v>-0.61999999452382326</v>
      </c>
      <c r="X2951" s="361" t="str">
        <f t="shared" ref="X2951:X2953" si="8121">IF(V2951&gt;0,"NORTE","SUL")</f>
        <v>SUL</v>
      </c>
      <c r="Y2951" s="361" t="str">
        <f t="shared" ref="Y2951:Y2953" si="8122">IF(W2951&gt;0,"LESTE","OESTE")</f>
        <v>OESTE</v>
      </c>
      <c r="Z2951" s="361" t="str">
        <f t="shared" ref="Z2951:Z2953" si="8123">IF(AND(X2951="SUL", Y2951="LESTE"),"SUDESTE", IF(AND(X2951="SUL", Y2951="OESTE"), "SUDOESTE", IF(AND(X2951="NORTE", Y2951="LESTE"), "NORDESTE", "NOROESTE")))</f>
        <v>SUDOESTE</v>
      </c>
      <c r="AA2951" s="358">
        <f t="shared" si="8058"/>
        <v>0.21088435374149661</v>
      </c>
      <c r="AB2951" s="359">
        <f t="shared" ref="AB2951:AB2953" si="8124">DEGREES(ASIN(AA2951))</f>
        <v>12.17418265814022</v>
      </c>
      <c r="AC2951" s="360"/>
    </row>
    <row r="2952" spans="1:29" ht="17.25" customHeight="1" x14ac:dyDescent="0.25">
      <c r="A2952" s="345" t="str">
        <f t="shared" si="7906"/>
        <v>MS 703</v>
      </c>
      <c r="B2952" s="661">
        <f t="shared" si="7991"/>
        <v>50</v>
      </c>
      <c r="C2952" s="661" t="str">
        <f t="shared" si="7992"/>
        <v>MS 703-50</v>
      </c>
      <c r="D2952" s="346">
        <f t="shared" si="8044"/>
        <v>42244</v>
      </c>
      <c r="E2952" s="347">
        <v>7161590.9320999999</v>
      </c>
      <c r="F2952" s="348">
        <v>665808.09640000004</v>
      </c>
      <c r="G2952" s="348">
        <v>904.51499999999999</v>
      </c>
      <c r="H2952" s="448">
        <f t="shared" si="8112"/>
        <v>0.88119238117762899</v>
      </c>
      <c r="I2952" s="356">
        <f t="shared" si="8113"/>
        <v>3.3586009051570489</v>
      </c>
      <c r="J2952" s="356">
        <f t="shared" si="8114"/>
        <v>-3.2000000000039108</v>
      </c>
      <c r="K2952" s="356">
        <f t="shared" si="8115"/>
        <v>-19.700000000000273</v>
      </c>
      <c r="L2952" s="356">
        <f t="shared" si="8116"/>
        <v>6.294231294125921E-2</v>
      </c>
      <c r="M2952" s="356">
        <f t="shared" si="8117"/>
        <v>0.22857142857170792</v>
      </c>
      <c r="N2952" s="361" t="str">
        <f t="shared" si="8118"/>
        <v>OK</v>
      </c>
      <c r="O2952" s="361" t="str">
        <f t="shared" si="8119"/>
        <v>OK</v>
      </c>
      <c r="P2952" s="361" t="str">
        <f t="shared" si="8120"/>
        <v>COND. MIN.</v>
      </c>
      <c r="Q2952" s="361" t="str">
        <f t="shared" si="8052"/>
        <v>COND. MIN.</v>
      </c>
      <c r="R2952" s="625"/>
      <c r="S2952" s="625"/>
      <c r="T2952" s="625"/>
      <c r="U2952" s="625"/>
      <c r="V2952" s="356">
        <f t="shared" si="8053"/>
        <v>-3.0100000090897083</v>
      </c>
      <c r="W2952" s="356">
        <f t="shared" si="8054"/>
        <v>-1.4899999951012433</v>
      </c>
      <c r="X2952" s="361" t="str">
        <f t="shared" si="8121"/>
        <v>SUL</v>
      </c>
      <c r="Y2952" s="361" t="str">
        <f t="shared" si="8122"/>
        <v>OESTE</v>
      </c>
      <c r="Z2952" s="361" t="str">
        <f t="shared" si="8123"/>
        <v>SUDOESTE</v>
      </c>
      <c r="AA2952" s="358">
        <f t="shared" si="8058"/>
        <v>0.44345238095238099</v>
      </c>
      <c r="AB2952" s="359">
        <f t="shared" si="8124"/>
        <v>26.324364988503103</v>
      </c>
      <c r="AC2952" s="360"/>
    </row>
    <row r="2953" spans="1:29" ht="17.25" customHeight="1" x14ac:dyDescent="0.25">
      <c r="A2953" s="345" t="str">
        <f t="shared" si="7906"/>
        <v>MS 703</v>
      </c>
      <c r="B2953" s="661">
        <f t="shared" si="7991"/>
        <v>51</v>
      </c>
      <c r="C2953" s="661" t="str">
        <f t="shared" si="7992"/>
        <v>MS 703-51</v>
      </c>
      <c r="D2953" s="346">
        <f t="shared" si="8044"/>
        <v>42251</v>
      </c>
      <c r="E2953" s="347">
        <v>7161590.9161</v>
      </c>
      <c r="F2953" s="348">
        <v>665808.09790000005</v>
      </c>
      <c r="G2953" s="348">
        <v>904.50199999999995</v>
      </c>
      <c r="H2953" s="448">
        <f t="shared" si="8112"/>
        <v>1.6070158510590002</v>
      </c>
      <c r="I2953" s="356">
        <f t="shared" si="8113"/>
        <v>4.8008020068720922</v>
      </c>
      <c r="J2953" s="356">
        <f t="shared" si="8114"/>
        <v>-1.3000000000033651</v>
      </c>
      <c r="K2953" s="356">
        <f t="shared" si="8115"/>
        <v>-21.000000000003638</v>
      </c>
      <c r="L2953" s="356">
        <f t="shared" si="8116"/>
        <v>0.22957369300842861</v>
      </c>
      <c r="M2953" s="356">
        <f t="shared" si="8117"/>
        <v>0.18571428571476645</v>
      </c>
      <c r="N2953" s="361" t="str">
        <f t="shared" si="8118"/>
        <v>OK</v>
      </c>
      <c r="O2953" s="361" t="str">
        <f t="shared" si="8119"/>
        <v>OK</v>
      </c>
      <c r="P2953" s="361" t="str">
        <f t="shared" si="8120"/>
        <v>COND. MIN.</v>
      </c>
      <c r="Q2953" s="361" t="str">
        <f t="shared" si="8052"/>
        <v>COND. MIN.</v>
      </c>
      <c r="R2953" s="625"/>
      <c r="S2953" s="625"/>
      <c r="T2953" s="625"/>
      <c r="U2953" s="625"/>
      <c r="V2953" s="356">
        <f t="shared" si="8053"/>
        <v>-4.609999991953373</v>
      </c>
      <c r="W2953" s="356">
        <f t="shared" si="8054"/>
        <v>-1.3399999937973917</v>
      </c>
      <c r="X2953" s="361" t="str">
        <f t="shared" si="8121"/>
        <v>SUL</v>
      </c>
      <c r="Y2953" s="361" t="str">
        <f t="shared" si="8122"/>
        <v>OESTE</v>
      </c>
      <c r="Z2953" s="361" t="str">
        <f t="shared" si="8123"/>
        <v>SUDOESTE</v>
      </c>
      <c r="AA2953" s="358">
        <f t="shared" si="8058"/>
        <v>0.27916666666666667</v>
      </c>
      <c r="AB2953" s="359">
        <f t="shared" si="8124"/>
        <v>16.210475076901012</v>
      </c>
      <c r="AC2953" s="360"/>
    </row>
    <row r="2954" spans="1:29" ht="17.25" customHeight="1" x14ac:dyDescent="0.25">
      <c r="A2954" s="345" t="str">
        <f t="shared" si="7906"/>
        <v>MS 703</v>
      </c>
      <c r="B2954" s="661">
        <f t="shared" si="7991"/>
        <v>52</v>
      </c>
      <c r="C2954" s="661" t="str">
        <f t="shared" si="7992"/>
        <v>MS 703-52</v>
      </c>
      <c r="D2954" s="346">
        <f t="shared" si="8044"/>
        <v>42258</v>
      </c>
      <c r="E2954" s="347">
        <v>7161590.9287999999</v>
      </c>
      <c r="F2954" s="348">
        <v>665808.09120000002</v>
      </c>
      <c r="G2954" s="348">
        <v>904.48500000000001</v>
      </c>
      <c r="H2954" s="448">
        <f t="shared" ref="H2954" si="8125">SQRT((E2954-E2953)^2+(F2954-F2953)^2)*100</f>
        <v>1.4358969199283287</v>
      </c>
      <c r="I2954" s="356">
        <f t="shared" ref="I2954" si="8126">SQRT((E2954-$E$2942)^2+(F2954-$F$2942)^2)*100</f>
        <v>3.8981662400123769</v>
      </c>
      <c r="J2954" s="356">
        <f t="shared" ref="J2954" si="8127">(G2954-G2953)*100</f>
        <v>-1.6999999999939064</v>
      </c>
      <c r="K2954" s="356">
        <f t="shared" ref="K2954" si="8128">(G2954-$G$2942)*100</f>
        <v>-22.699999999997544</v>
      </c>
      <c r="L2954" s="356">
        <f t="shared" ref="L2954" si="8129">H2954/(D2954-D2953)</f>
        <v>0.20512813141833267</v>
      </c>
      <c r="M2954" s="356">
        <f t="shared" ref="M2954" si="8130">ABS(J2954/(D2954-D2953))</f>
        <v>0.24285714285627233</v>
      </c>
      <c r="N2954" s="361" t="str">
        <f t="shared" ref="N2954" si="8131">IF(L2954&lt;=0.25,"OK",IF(AND(0.25&lt;L2954,L2954&lt;=1),"ATENÇÃO",IF(AND(1&lt;L2954,L2954&lt;=4),"ALERTA",IF(AND(4&lt;L2954,L2954&lt;=14),"INTERVENÇÃO","PARALISAÇÃO"))))</f>
        <v>OK</v>
      </c>
      <c r="O2954" s="361" t="str">
        <f t="shared" ref="O2954" si="8132">IF(M2954&lt;=0.25,"OK",IF(AND(0.25&lt;M2954,M2954&lt;=1),"ATENÇÃO",IF(AND(1&lt;M2954,M2954&lt;=4),"ALERTA",IF(AND(4&lt;M2954,M2954&lt;=14),"INTERVENÇÃO","PARALISAÇÃO"))))</f>
        <v>OK</v>
      </c>
      <c r="P2954" s="361" t="str">
        <f t="shared" ref="P2954" si="8133">IF(L2954&lt;=1,"COND. MIN.",IF(AND(1&lt;L2954, L2954&lt;=2),"ATENÇÃO",IF(AND(2&lt;L2954,L2954&lt;=5),"ALERTA","INTERVENÇÃO")))</f>
        <v>COND. MIN.</v>
      </c>
      <c r="Q2954" s="361" t="str">
        <f t="shared" si="8052"/>
        <v>COND. MIN.</v>
      </c>
      <c r="R2954" s="625"/>
      <c r="S2954" s="625"/>
      <c r="T2954" s="625"/>
      <c r="U2954" s="625"/>
      <c r="V2954" s="356">
        <f t="shared" si="8053"/>
        <v>-3.340000007301569</v>
      </c>
      <c r="W2954" s="356">
        <f t="shared" si="8054"/>
        <v>-2.0099999965168536</v>
      </c>
      <c r="X2954" s="361" t="str">
        <f t="shared" ref="X2954" si="8134">IF(V2954&gt;0,"NORTE","SUL")</f>
        <v>SUL</v>
      </c>
      <c r="Y2954" s="361" t="str">
        <f t="shared" ref="Y2954" si="8135">IF(W2954&gt;0,"LESTE","OESTE")</f>
        <v>OESTE</v>
      </c>
      <c r="Z2954" s="361" t="str">
        <f t="shared" ref="Z2954" si="8136">IF(AND(X2954="SUL", Y2954="LESTE"),"SUDESTE", IF(AND(X2954="SUL", Y2954="OESTE"), "SUDOESTE", IF(AND(X2954="NORTE", Y2954="LESTE"), "NORDESTE", "NOROESTE")))</f>
        <v>SUDOESTE</v>
      </c>
      <c r="AA2954" s="358">
        <f t="shared" si="8058"/>
        <v>0.51538461538461533</v>
      </c>
      <c r="AB2954" s="359">
        <f t="shared" ref="AB2954" si="8137">DEGREES(ASIN(AA2954))</f>
        <v>31.023166678608515</v>
      </c>
      <c r="AC2954" s="360"/>
    </row>
    <row r="2955" spans="1:29" ht="17.25" customHeight="1" x14ac:dyDescent="0.25">
      <c r="A2955" s="345" t="str">
        <f t="shared" si="7906"/>
        <v>MS 703</v>
      </c>
      <c r="B2955" s="661">
        <f t="shared" si="7991"/>
        <v>53</v>
      </c>
      <c r="C2955" s="661" t="str">
        <f t="shared" si="7992"/>
        <v>MS 703-53</v>
      </c>
      <c r="D2955" s="346">
        <f t="shared" si="8044"/>
        <v>42265</v>
      </c>
      <c r="E2955" s="347">
        <v>7161590.9223999996</v>
      </c>
      <c r="F2955" s="348">
        <v>665808.09909999999</v>
      </c>
      <c r="G2955" s="348">
        <v>904.47500000000002</v>
      </c>
      <c r="H2955" s="448">
        <f t="shared" ref="H2955:H2956" si="8138">SQRT((E2955-E2954)^2+(F2955-F2954)^2)*100</f>
        <v>1.0167103982051915</v>
      </c>
      <c r="I2955" s="356">
        <f t="shared" ref="I2955:I2956" si="8139">SQRT((E2955-$E$2942)^2+(F2955-$F$2942)^2)*100</f>
        <v>4.1627875635750646</v>
      </c>
      <c r="J2955" s="356">
        <f t="shared" ref="J2955:J2956" si="8140">(G2955-G2954)*100</f>
        <v>-0.99999999999909051</v>
      </c>
      <c r="K2955" s="356">
        <f t="shared" ref="K2955:K2956" si="8141">(G2955-$G$2942)*100</f>
        <v>-23.699999999996635</v>
      </c>
      <c r="L2955" s="356">
        <f t="shared" ref="L2955:L2956" si="8142">H2955/(D2955-D2954)</f>
        <v>0.14524434260074165</v>
      </c>
      <c r="M2955" s="356">
        <f t="shared" ref="M2955:M2956" si="8143">ABS(J2955/(D2955-D2954))</f>
        <v>0.14285714285701293</v>
      </c>
      <c r="N2955" s="361" t="str">
        <f t="shared" ref="N2955:N2956" si="8144">IF(L2955&lt;=0.25,"OK",IF(AND(0.25&lt;L2955,L2955&lt;=1),"ATENÇÃO",IF(AND(1&lt;L2955,L2955&lt;=4),"ALERTA",IF(AND(4&lt;L2955,L2955&lt;=14),"INTERVENÇÃO","PARALISAÇÃO"))))</f>
        <v>OK</v>
      </c>
      <c r="O2955" s="361" t="str">
        <f t="shared" ref="O2955:O2956" si="8145">IF(M2955&lt;=0.25,"OK",IF(AND(0.25&lt;M2955,M2955&lt;=1),"ATENÇÃO",IF(AND(1&lt;M2955,M2955&lt;=4),"ALERTA",IF(AND(4&lt;M2955,M2955&lt;=14),"INTERVENÇÃO","PARALISAÇÃO"))))</f>
        <v>OK</v>
      </c>
      <c r="P2955" s="361" t="str">
        <f t="shared" ref="P2955:P2956" si="8146">IF(L2955&lt;=1,"COND. MIN.",IF(AND(1&lt;L2955, L2955&lt;=2),"ATENÇÃO",IF(AND(2&lt;L2955,L2955&lt;=5),"ALERTA","INTERVENÇÃO")))</f>
        <v>COND. MIN.</v>
      </c>
      <c r="Q2955" s="361" t="str">
        <f t="shared" si="8052"/>
        <v>COND. MIN.</v>
      </c>
      <c r="R2955" s="625"/>
      <c r="S2955" s="625"/>
      <c r="T2955" s="625"/>
      <c r="U2955" s="625"/>
      <c r="V2955" s="356">
        <f t="shared" si="8053"/>
        <v>-3.9800000376999378</v>
      </c>
      <c r="W2955" s="356">
        <f t="shared" si="8054"/>
        <v>-1.2199999997392297</v>
      </c>
      <c r="X2955" s="361" t="str">
        <f t="shared" ref="X2955:X2956" si="8147">IF(V2955&gt;0,"NORTE","SUL")</f>
        <v>SUL</v>
      </c>
      <c r="Y2955" s="361" t="str">
        <f t="shared" ref="Y2955:Y2956" si="8148">IF(W2955&gt;0,"LESTE","OESTE")</f>
        <v>OESTE</v>
      </c>
      <c r="Z2955" s="361" t="str">
        <f t="shared" ref="Z2955:Z2956" si="8149">IF(AND(X2955="SUL", Y2955="LESTE"),"SUDESTE", IF(AND(X2955="SUL", Y2955="OESTE"), "SUDOESTE", IF(AND(X2955="NORTE", Y2955="LESTE"), "NORDESTE", "NOROESTE")))</f>
        <v>SUDOESTE</v>
      </c>
      <c r="AA2955" s="358">
        <f t="shared" si="8058"/>
        <v>0.29326923076923073</v>
      </c>
      <c r="AB2955" s="359">
        <f t="shared" ref="AB2955:AB2956" si="8150">DEGREES(ASIN(AA2955))</f>
        <v>17.053781853182901</v>
      </c>
      <c r="AC2955" s="360"/>
    </row>
    <row r="2956" spans="1:29" ht="17.25" customHeight="1" x14ac:dyDescent="0.25">
      <c r="A2956" s="345" t="str">
        <f t="shared" si="7906"/>
        <v>MS 703</v>
      </c>
      <c r="B2956" s="661">
        <f t="shared" si="7991"/>
        <v>54</v>
      </c>
      <c r="C2956" s="661" t="str">
        <f t="shared" si="7992"/>
        <v>MS 703-54</v>
      </c>
      <c r="D2956" s="346">
        <f t="shared" si="8044"/>
        <v>42272</v>
      </c>
      <c r="E2956" s="347">
        <v>7161590.9205</v>
      </c>
      <c r="F2956" s="348">
        <v>665808.12089999998</v>
      </c>
      <c r="G2956" s="348">
        <v>904.45899999999995</v>
      </c>
      <c r="H2956" s="448">
        <f t="shared" si="8138"/>
        <v>2.1882641472551594</v>
      </c>
      <c r="I2956" s="356">
        <f t="shared" si="8139"/>
        <v>4.2790769975446317</v>
      </c>
      <c r="J2956" s="356">
        <f t="shared" si="8140"/>
        <v>-1.6000000000076398</v>
      </c>
      <c r="K2956" s="356">
        <f t="shared" si="8141"/>
        <v>-25.300000000004275</v>
      </c>
      <c r="L2956" s="356">
        <f t="shared" si="8142"/>
        <v>0.31260916389359422</v>
      </c>
      <c r="M2956" s="356">
        <f t="shared" si="8143"/>
        <v>0.22857142857251997</v>
      </c>
      <c r="N2956" s="361" t="str">
        <f t="shared" si="8144"/>
        <v>ATENÇÃO</v>
      </c>
      <c r="O2956" s="361" t="str">
        <f t="shared" si="8145"/>
        <v>OK</v>
      </c>
      <c r="P2956" s="361" t="str">
        <f t="shared" si="8146"/>
        <v>COND. MIN.</v>
      </c>
      <c r="Q2956" s="361" t="str">
        <f t="shared" si="8052"/>
        <v>COND. MIN.</v>
      </c>
      <c r="R2956" s="625"/>
      <c r="S2956" s="625"/>
      <c r="T2956" s="625"/>
      <c r="U2956" s="625"/>
      <c r="V2956" s="356">
        <f t="shared" si="8053"/>
        <v>-4.1699999943375587</v>
      </c>
      <c r="W2956" s="356">
        <f t="shared" si="8054"/>
        <v>0.95999999903142452</v>
      </c>
      <c r="X2956" s="361" t="str">
        <f t="shared" si="8147"/>
        <v>SUL</v>
      </c>
      <c r="Y2956" s="361" t="str">
        <f t="shared" si="8148"/>
        <v>LESTE</v>
      </c>
      <c r="Z2956" s="361" t="str">
        <f t="shared" si="8149"/>
        <v>SUDESTE</v>
      </c>
      <c r="AA2956" s="358">
        <f t="shared" si="8058"/>
        <v>0.22429906542056072</v>
      </c>
      <c r="AB2956" s="359">
        <f t="shared" si="8150"/>
        <v>12.961664122565875</v>
      </c>
      <c r="AC2956" s="360"/>
    </row>
    <row r="2957" spans="1:29" ht="17.25" customHeight="1" x14ac:dyDescent="0.25">
      <c r="A2957" s="345" t="str">
        <f t="shared" si="7906"/>
        <v>MS 703</v>
      </c>
      <c r="B2957" s="661">
        <f t="shared" si="7991"/>
        <v>55</v>
      </c>
      <c r="C2957" s="661" t="str">
        <f t="shared" si="7992"/>
        <v>MS 703-55</v>
      </c>
      <c r="D2957" s="447">
        <f t="shared" si="8044"/>
        <v>42279</v>
      </c>
      <c r="E2957" s="347">
        <v>7161590.9164000005</v>
      </c>
      <c r="F2957" s="348">
        <v>665808.11560000002</v>
      </c>
      <c r="G2957" s="348">
        <v>904.43499999999995</v>
      </c>
      <c r="H2957" s="448">
        <f t="shared" ref="H2957:H2959" si="8151">SQRT((E2957-E2956)^2+(F2957-F2956)^2)*100</f>
        <v>0.67007459233979527</v>
      </c>
      <c r="I2957" s="356">
        <f t="shared" ref="I2957:I2959" si="8152">SQRT((E2957-$E$2942)^2+(F2957-$F$2942)^2)*100</f>
        <v>4.6001412524573695</v>
      </c>
      <c r="J2957" s="356">
        <f t="shared" ref="J2957:J2959" si="8153">(G2957-G2956)*100</f>
        <v>-2.4000000000000909</v>
      </c>
      <c r="K2957" s="356">
        <f t="shared" ref="K2957:K2959" si="8154">(G2957-$G$2942)*100</f>
        <v>-27.700000000004366</v>
      </c>
      <c r="L2957" s="356">
        <f t="shared" ref="L2957:L2959" si="8155">H2957/(D2957-D2956)</f>
        <v>9.5724941762827892E-2</v>
      </c>
      <c r="M2957" s="356">
        <f t="shared" ref="M2957:M2959" si="8156">ABS(J2957/(D2957-D2956))</f>
        <v>0.34285714285715585</v>
      </c>
      <c r="N2957" s="361" t="str">
        <f t="shared" ref="N2957:N2959" si="8157">IF(L2957&lt;=0.25,"OK",IF(AND(0.25&lt;L2957,L2957&lt;=1),"ATENÇÃO",IF(AND(1&lt;L2957,L2957&lt;=4),"ALERTA",IF(AND(4&lt;L2957,L2957&lt;=14),"INTERVENÇÃO","PARALISAÇÃO"))))</f>
        <v>OK</v>
      </c>
      <c r="O2957" s="361" t="str">
        <f t="shared" ref="O2957:O2959" si="8158">IF(M2957&lt;=0.25,"OK",IF(AND(0.25&lt;M2957,M2957&lt;=1),"ATENÇÃO",IF(AND(1&lt;M2957,M2957&lt;=4),"ALERTA",IF(AND(4&lt;M2957,M2957&lt;=14),"INTERVENÇÃO","PARALISAÇÃO"))))</f>
        <v>ATENÇÃO</v>
      </c>
      <c r="P2957" s="361" t="str">
        <f t="shared" ref="P2957:P2959" si="8159">IF(L2957&lt;=1,"COND. MIN.",IF(AND(1&lt;L2957, L2957&lt;=2),"ATENÇÃO",IF(AND(2&lt;L2957,L2957&lt;=5),"ALERTA","INTERVENÇÃO")))</f>
        <v>COND. MIN.</v>
      </c>
      <c r="Q2957" s="361" t="str">
        <f t="shared" si="8052"/>
        <v>COND. MIN.</v>
      </c>
      <c r="R2957" s="625"/>
      <c r="S2957" s="625"/>
      <c r="T2957" s="625"/>
      <c r="U2957" s="625"/>
      <c r="V2957" s="356">
        <f t="shared" si="8053"/>
        <v>-4.5799999497830868</v>
      </c>
      <c r="W2957" s="356">
        <f t="shared" si="8054"/>
        <v>0.43000000296160579</v>
      </c>
      <c r="X2957" s="361" t="str">
        <f t="shared" ref="X2957:X2959" si="8160">IF(V2957&gt;0,"NORTE","SUL")</f>
        <v>SUL</v>
      </c>
      <c r="Y2957" s="361" t="str">
        <f t="shared" ref="Y2957:Y2959" si="8161">IF(W2957&gt;0,"LESTE","OESTE")</f>
        <v>LESTE</v>
      </c>
      <c r="Z2957" s="361" t="str">
        <f t="shared" ref="Z2957:Z2959" si="8162">IF(AND(X2957="SUL", Y2957="LESTE"),"SUDESTE", IF(AND(X2957="SUL", Y2957="OESTE"), "SUDOESTE", IF(AND(X2957="NORTE", Y2957="LESTE"), "NORDESTE", "NOROESTE")))</f>
        <v>SUDESTE</v>
      </c>
      <c r="AA2957" s="358">
        <f t="shared" si="8058"/>
        <v>9.3478260869565219E-2</v>
      </c>
      <c r="AB2957" s="359">
        <f t="shared" ref="AB2957:AB2959" si="8163">DEGREES(ASIN(AA2957))</f>
        <v>5.3637408115529439</v>
      </c>
      <c r="AC2957" s="360"/>
    </row>
    <row r="2958" spans="1:29" ht="17.25" customHeight="1" x14ac:dyDescent="0.25">
      <c r="A2958" s="345" t="str">
        <f t="shared" si="7906"/>
        <v>MS 703</v>
      </c>
      <c r="B2958" s="661">
        <f t="shared" si="7991"/>
        <v>56</v>
      </c>
      <c r="C2958" s="661" t="str">
        <f t="shared" si="7992"/>
        <v>MS 703-56</v>
      </c>
      <c r="D2958" s="447">
        <f t="shared" si="8044"/>
        <v>42286</v>
      </c>
      <c r="E2958" s="347">
        <v>7161590.9134</v>
      </c>
      <c r="F2958" s="348">
        <v>665808.11529999995</v>
      </c>
      <c r="G2958" s="348">
        <v>904.41899999999998</v>
      </c>
      <c r="H2958" s="448">
        <f t="shared" si="8151"/>
        <v>0.30149631828439133</v>
      </c>
      <c r="I2958" s="356">
        <f t="shared" si="8152"/>
        <v>4.8963659980022181</v>
      </c>
      <c r="J2958" s="356">
        <f t="shared" si="8153"/>
        <v>-1.5999999999962711</v>
      </c>
      <c r="K2958" s="356">
        <f t="shared" si="8154"/>
        <v>-29.300000000000637</v>
      </c>
      <c r="L2958" s="356">
        <f t="shared" si="8155"/>
        <v>4.3070902612055907E-2</v>
      </c>
      <c r="M2958" s="356">
        <f t="shared" si="8156"/>
        <v>0.22857142857089588</v>
      </c>
      <c r="N2958" s="361" t="str">
        <f t="shared" si="8157"/>
        <v>OK</v>
      </c>
      <c r="O2958" s="361" t="str">
        <f t="shared" si="8158"/>
        <v>OK</v>
      </c>
      <c r="P2958" s="361" t="str">
        <f t="shared" si="8159"/>
        <v>COND. MIN.</v>
      </c>
      <c r="Q2958" s="361" t="str">
        <f t="shared" si="8052"/>
        <v>COND. MIN.</v>
      </c>
      <c r="R2958" s="625"/>
      <c r="S2958" s="625"/>
      <c r="T2958" s="625"/>
      <c r="U2958" s="625"/>
      <c r="V2958" s="356">
        <f t="shared" si="8053"/>
        <v>-4.8799999989569187</v>
      </c>
      <c r="W2958" s="356">
        <f t="shared" si="8054"/>
        <v>0.39999999571591616</v>
      </c>
      <c r="X2958" s="361" t="str">
        <f t="shared" si="8160"/>
        <v>SUL</v>
      </c>
      <c r="Y2958" s="361" t="str">
        <f t="shared" si="8161"/>
        <v>LESTE</v>
      </c>
      <c r="Z2958" s="361" t="str">
        <f t="shared" si="8162"/>
        <v>SUDESTE</v>
      </c>
      <c r="AA2958" s="358">
        <f t="shared" si="8058"/>
        <v>8.1632653061224483E-2</v>
      </c>
      <c r="AB2958" s="359">
        <f t="shared" si="8163"/>
        <v>4.6824168622696405</v>
      </c>
      <c r="AC2958" s="360"/>
    </row>
    <row r="2959" spans="1:29" ht="17.25" customHeight="1" x14ac:dyDescent="0.25">
      <c r="A2959" s="345" t="str">
        <f t="shared" si="7906"/>
        <v>MS 703</v>
      </c>
      <c r="B2959" s="661">
        <f t="shared" si="7991"/>
        <v>57</v>
      </c>
      <c r="C2959" s="661" t="str">
        <f t="shared" si="7992"/>
        <v>MS 703-57</v>
      </c>
      <c r="D2959" s="447">
        <f t="shared" si="8044"/>
        <v>42300</v>
      </c>
      <c r="E2959" s="347">
        <v>7161590.9182000002</v>
      </c>
      <c r="F2959" s="348">
        <v>665808.09380000003</v>
      </c>
      <c r="G2959" s="348">
        <v>904.39</v>
      </c>
      <c r="H2959" s="448">
        <f t="shared" si="8151"/>
        <v>2.2029298639412409</v>
      </c>
      <c r="I2959" s="356">
        <f t="shared" si="8152"/>
        <v>4.7352402025159526</v>
      </c>
      <c r="J2959" s="356">
        <f t="shared" si="8153"/>
        <v>-2.8999999999996362</v>
      </c>
      <c r="K2959" s="356">
        <f t="shared" si="8154"/>
        <v>-32.200000000000273</v>
      </c>
      <c r="L2959" s="356">
        <f t="shared" si="8155"/>
        <v>0.15735213313866006</v>
      </c>
      <c r="M2959" s="356">
        <f t="shared" si="8156"/>
        <v>0.20714285714283115</v>
      </c>
      <c r="N2959" s="361" t="str">
        <f t="shared" si="8157"/>
        <v>OK</v>
      </c>
      <c r="O2959" s="361" t="str">
        <f t="shared" si="8158"/>
        <v>OK</v>
      </c>
      <c r="P2959" s="361" t="str">
        <f t="shared" si="8159"/>
        <v>COND. MIN.</v>
      </c>
      <c r="Q2959" s="361" t="str">
        <f t="shared" si="8052"/>
        <v>COND. MIN.</v>
      </c>
      <c r="R2959" s="625"/>
      <c r="S2959" s="625"/>
      <c r="T2959" s="625"/>
      <c r="U2959" s="625"/>
      <c r="V2959" s="356">
        <f t="shared" si="8053"/>
        <v>-4.3999999761581421</v>
      </c>
      <c r="W2959" s="356">
        <f t="shared" si="8054"/>
        <v>-1.7499999958090484</v>
      </c>
      <c r="X2959" s="361" t="str">
        <f t="shared" si="8160"/>
        <v>SUL</v>
      </c>
      <c r="Y2959" s="361" t="str">
        <f t="shared" si="8161"/>
        <v>OESTE</v>
      </c>
      <c r="Z2959" s="361" t="str">
        <f t="shared" si="8162"/>
        <v>SUDOESTE</v>
      </c>
      <c r="AA2959" s="358">
        <f t="shared" si="8058"/>
        <v>0.36919831223628691</v>
      </c>
      <c r="AB2959" s="359">
        <f t="shared" si="8163"/>
        <v>21.666183622330436</v>
      </c>
      <c r="AC2959" s="360"/>
    </row>
    <row r="2960" spans="1:29" ht="17.25" customHeight="1" x14ac:dyDescent="0.2">
      <c r="A2960" s="345" t="str">
        <f t="shared" si="7906"/>
        <v>MS 703</v>
      </c>
      <c r="B2960" s="661">
        <f t="shared" si="7991"/>
        <v>58</v>
      </c>
      <c r="C2960" s="661" t="str">
        <f t="shared" si="7992"/>
        <v>MS 703-58</v>
      </c>
      <c r="D2960" s="460">
        <f t="shared" si="8044"/>
        <v>42314</v>
      </c>
      <c r="E2960" s="347">
        <v>7161590.9148000004</v>
      </c>
      <c r="F2960" s="348">
        <v>665808.10419999994</v>
      </c>
      <c r="G2960" s="348">
        <v>904.346</v>
      </c>
      <c r="H2960" s="448">
        <f t="shared" ref="H2960" si="8164">SQRT((E2960-E2959)^2+(F2960-F2959)^2)*100</f>
        <v>1.0941663351187685</v>
      </c>
      <c r="I2960" s="356">
        <f t="shared" ref="I2960" si="8165">SQRT((E2960-$E$2942)^2+(F2960-$F$2942)^2)*100</f>
        <v>4.7928800947392052</v>
      </c>
      <c r="J2960" s="356">
        <f t="shared" ref="J2960" si="8166">(G2960-G2959)*100</f>
        <v>-4.399999999998272</v>
      </c>
      <c r="K2960" s="356">
        <f t="shared" ref="K2960" si="8167">(G2960-$G$2942)*100</f>
        <v>-36.599999999998545</v>
      </c>
      <c r="L2960" s="356">
        <f t="shared" ref="L2960" si="8168">H2960/(D2960-D2959)</f>
        <v>7.8154738222769179E-2</v>
      </c>
      <c r="M2960" s="356">
        <f t="shared" ref="M2960" si="8169">ABS(J2960/(D2960-D2959))</f>
        <v>0.31428571428559088</v>
      </c>
      <c r="N2960" s="361" t="str">
        <f t="shared" ref="N2960" si="8170">IF(L2960&lt;=0.25,"OK",IF(AND(0.25&lt;L2960,L2960&lt;=1),"ATENÇÃO",IF(AND(1&lt;L2960,L2960&lt;=4),"ALERTA",IF(AND(4&lt;L2960,L2960&lt;=14),"INTERVENÇÃO","PARALISAÇÃO"))))</f>
        <v>OK</v>
      </c>
      <c r="O2960" s="361" t="str">
        <f t="shared" ref="O2960" si="8171">IF(M2960&lt;=0.25,"OK",IF(AND(0.25&lt;M2960,M2960&lt;=1),"ATENÇÃO",IF(AND(1&lt;M2960,M2960&lt;=4),"ALERTA",IF(AND(4&lt;M2960,M2960&lt;=14),"INTERVENÇÃO","PARALISAÇÃO"))))</f>
        <v>ATENÇÃO</v>
      </c>
      <c r="P2960" s="361" t="str">
        <f t="shared" ref="P2960" si="8172">IF(L2960&lt;=1,"COND. MIN.",IF(AND(1&lt;L2960, L2960&lt;=2),"ATENÇÃO",IF(AND(2&lt;L2960,L2960&lt;=5),"ALERTA","INTERVENÇÃO")))</f>
        <v>COND. MIN.</v>
      </c>
      <c r="Q2960" s="361" t="str">
        <f t="shared" si="8052"/>
        <v>COND. MIN.</v>
      </c>
      <c r="R2960" s="625"/>
      <c r="S2960" s="625"/>
      <c r="T2960" s="625"/>
      <c r="U2960" s="625"/>
      <c r="V2960" s="356">
        <f t="shared" si="8053"/>
        <v>-4.739999957382679</v>
      </c>
      <c r="W2960" s="356">
        <f t="shared" si="8054"/>
        <v>-0.71000000461935997</v>
      </c>
      <c r="X2960" s="361" t="str">
        <f t="shared" ref="X2960" si="8173">IF(V2960&gt;0,"NORTE","SUL")</f>
        <v>SUL</v>
      </c>
      <c r="Y2960" s="361" t="str">
        <f t="shared" ref="Y2960" si="8174">IF(W2960&gt;0,"LESTE","OESTE")</f>
        <v>OESTE</v>
      </c>
      <c r="Z2960" s="361" t="str">
        <f t="shared" ref="Z2960" si="8175">IF(AND(X2960="SUL", Y2960="LESTE"),"SUDESTE", IF(AND(X2960="SUL", Y2960="OESTE"), "SUDOESTE", IF(AND(X2960="NORTE", Y2960="LESTE"), "NORDESTE", "NOROESTE")))</f>
        <v>SUDOESTE</v>
      </c>
      <c r="AA2960" s="358">
        <f t="shared" si="8058"/>
        <v>0.14822546972860123</v>
      </c>
      <c r="AB2960" s="359">
        <f t="shared" ref="AB2960" si="8176">DEGREES(ASIN(AA2960))</f>
        <v>8.5241039125430795</v>
      </c>
      <c r="AC2960" s="360"/>
    </row>
    <row r="2961" spans="1:29" ht="17.25" customHeight="1" x14ac:dyDescent="0.2">
      <c r="A2961" s="345" t="str">
        <f t="shared" si="7906"/>
        <v>MS 703</v>
      </c>
      <c r="B2961" s="661"/>
      <c r="C2961" s="661"/>
      <c r="D2961" s="460">
        <f t="shared" si="8044"/>
        <v>42321</v>
      </c>
      <c r="E2961" s="347">
        <v>7161590.9148000004</v>
      </c>
      <c r="F2961" s="348">
        <v>665808.10530000005</v>
      </c>
      <c r="G2961" s="348">
        <v>904.33399999999995</v>
      </c>
      <c r="H2961" s="448">
        <f t="shared" ref="H2961:H2963" si="8177">SQRT((E2961-E2960)^2+(F2961-F2960)^2)*100</f>
        <v>0.11000001104548573</v>
      </c>
      <c r="I2961" s="356">
        <f t="shared" ref="I2961:I2963" si="8178">SQRT((E2961-$E$2942)^2+(F2961-$F$2942)^2)*100</f>
        <v>4.7778237293014953</v>
      </c>
      <c r="J2961" s="356">
        <f t="shared" ref="J2961:J2963" si="8179">(G2961-G2960)*100</f>
        <v>-1.2000000000057298</v>
      </c>
      <c r="K2961" s="356">
        <f t="shared" ref="K2961:K2963" si="8180">(G2961-$G$2942)*100</f>
        <v>-37.800000000004275</v>
      </c>
      <c r="L2961" s="356">
        <f t="shared" ref="L2961:L2963" si="8181">H2961/(D2961-D2960)</f>
        <v>1.5714287292212248E-2</v>
      </c>
      <c r="M2961" s="356">
        <f t="shared" ref="M2961:M2963" si="8182">ABS(J2961/(D2961-D2960))</f>
        <v>0.17142857142938997</v>
      </c>
      <c r="N2961" s="361" t="str">
        <f t="shared" ref="N2961:N2963" si="8183">IF(L2961&lt;=0.25,"OK",IF(AND(0.25&lt;L2961,L2961&lt;=1),"ATENÇÃO",IF(AND(1&lt;L2961,L2961&lt;=4),"ALERTA",IF(AND(4&lt;L2961,L2961&lt;=14),"INTERVENÇÃO","PARALISAÇÃO"))))</f>
        <v>OK</v>
      </c>
      <c r="O2961" s="361" t="str">
        <f t="shared" ref="O2961:O2963" si="8184">IF(M2961&lt;=0.25,"OK",IF(AND(0.25&lt;M2961,M2961&lt;=1),"ATENÇÃO",IF(AND(1&lt;M2961,M2961&lt;=4),"ALERTA",IF(AND(4&lt;M2961,M2961&lt;=14),"INTERVENÇÃO","PARALISAÇÃO"))))</f>
        <v>OK</v>
      </c>
      <c r="P2961" s="361" t="str">
        <f t="shared" ref="P2961:P2963" si="8185">IF(L2961&lt;=1,"COND. MIN.",IF(AND(1&lt;L2961, L2961&lt;=2),"ATENÇÃO",IF(AND(2&lt;L2961,L2961&lt;=5),"ALERTA","INTERVENÇÃO")))</f>
        <v>COND. MIN.</v>
      </c>
      <c r="Q2961" s="361" t="str">
        <f t="shared" si="8052"/>
        <v>COND. MIN.</v>
      </c>
      <c r="R2961" s="625"/>
      <c r="S2961" s="625"/>
      <c r="T2961" s="625"/>
      <c r="U2961" s="625"/>
      <c r="V2961" s="356">
        <f t="shared" si="8053"/>
        <v>-4.739999957382679</v>
      </c>
      <c r="W2961" s="356">
        <f t="shared" si="8054"/>
        <v>-0.59999999357387424</v>
      </c>
      <c r="X2961" s="361" t="str">
        <f t="shared" ref="X2961:X2963" si="8186">IF(V2961&gt;0,"NORTE","SUL")</f>
        <v>SUL</v>
      </c>
      <c r="Y2961" s="361" t="str">
        <f t="shared" ref="Y2961:Y2963" si="8187">IF(W2961&gt;0,"LESTE","OESTE")</f>
        <v>OESTE</v>
      </c>
      <c r="Z2961" s="361" t="str">
        <f t="shared" ref="Z2961:Z2963" si="8188">IF(AND(X2961="SUL", Y2961="LESTE"),"SUDESTE", IF(AND(X2961="SUL", Y2961="OESTE"), "SUDOESTE", IF(AND(X2961="NORTE", Y2961="LESTE"), "NORDESTE", "NOROESTE")))</f>
        <v>SUDOESTE</v>
      </c>
      <c r="AA2961" s="358">
        <f t="shared" si="8058"/>
        <v>0.12552301255230125</v>
      </c>
      <c r="AB2961" s="359">
        <f t="shared" ref="AB2961:AB2963" si="8189">DEGREES(ASIN(AA2961))</f>
        <v>7.2109600900865729</v>
      </c>
      <c r="AC2961" s="360"/>
    </row>
    <row r="2962" spans="1:29" ht="17.25" customHeight="1" x14ac:dyDescent="0.2">
      <c r="A2962" s="345" t="str">
        <f t="shared" si="7906"/>
        <v>MS 703</v>
      </c>
      <c r="B2962" s="661"/>
      <c r="C2962" s="661"/>
      <c r="D2962" s="460">
        <f t="shared" si="8044"/>
        <v>42328</v>
      </c>
      <c r="E2962" s="347">
        <v>7161590.9080999997</v>
      </c>
      <c r="F2962" s="348">
        <v>665808.09649999999</v>
      </c>
      <c r="G2962" s="348">
        <v>904.32100000000003</v>
      </c>
      <c r="H2962" s="448">
        <f t="shared" si="8177"/>
        <v>1.106028982142315</v>
      </c>
      <c r="I2962" s="356">
        <f t="shared" si="8178"/>
        <v>5.6087877768192174</v>
      </c>
      <c r="J2962" s="356">
        <f t="shared" si="8179"/>
        <v>-1.2999999999919964</v>
      </c>
      <c r="K2962" s="356">
        <f t="shared" si="8180"/>
        <v>-39.099999999996271</v>
      </c>
      <c r="L2962" s="356">
        <f t="shared" si="8181"/>
        <v>0.15800414030604501</v>
      </c>
      <c r="M2962" s="356">
        <f t="shared" si="8182"/>
        <v>0.18571428571314236</v>
      </c>
      <c r="N2962" s="361" t="str">
        <f t="shared" si="8183"/>
        <v>OK</v>
      </c>
      <c r="O2962" s="361" t="str">
        <f t="shared" si="8184"/>
        <v>OK</v>
      </c>
      <c r="P2962" s="361" t="str">
        <f t="shared" si="8185"/>
        <v>COND. MIN.</v>
      </c>
      <c r="Q2962" s="361" t="str">
        <f t="shared" si="8052"/>
        <v>COND. MIN.</v>
      </c>
      <c r="R2962" s="625"/>
      <c r="S2962" s="625"/>
      <c r="T2962" s="625"/>
      <c r="U2962" s="625"/>
      <c r="V2962" s="356">
        <f t="shared" si="8053"/>
        <v>-5.410000029951334</v>
      </c>
      <c r="W2962" s="356">
        <f t="shared" si="8054"/>
        <v>-1.4800000004470348</v>
      </c>
      <c r="X2962" s="361" t="str">
        <f t="shared" si="8186"/>
        <v>SUL</v>
      </c>
      <c r="Y2962" s="361" t="str">
        <f t="shared" si="8187"/>
        <v>OESTE</v>
      </c>
      <c r="Z2962" s="361" t="str">
        <f t="shared" si="8188"/>
        <v>SUDOESTE</v>
      </c>
      <c r="AA2962" s="358">
        <f t="shared" si="8058"/>
        <v>0.26381461675579321</v>
      </c>
      <c r="AB2962" s="359">
        <f t="shared" si="8189"/>
        <v>15.296529031358929</v>
      </c>
      <c r="AC2962" s="360"/>
    </row>
    <row r="2963" spans="1:29" ht="17.25" customHeight="1" x14ac:dyDescent="0.2">
      <c r="A2963" s="345" t="str">
        <f t="shared" si="7906"/>
        <v>MS 703</v>
      </c>
      <c r="B2963" s="661"/>
      <c r="C2963" s="661"/>
      <c r="D2963" s="460">
        <f t="shared" si="8044"/>
        <v>42335</v>
      </c>
      <c r="E2963" s="347">
        <v>7161590.8896000003</v>
      </c>
      <c r="F2963" s="348">
        <v>665808.11069999996</v>
      </c>
      <c r="G2963" s="348">
        <v>904.29399999999998</v>
      </c>
      <c r="H2963" s="448">
        <f t="shared" si="8177"/>
        <v>2.332144879033363</v>
      </c>
      <c r="I2963" s="356">
        <f t="shared" si="8178"/>
        <v>7.2602478903367169</v>
      </c>
      <c r="J2963" s="356">
        <f t="shared" si="8179"/>
        <v>-2.7000000000043656</v>
      </c>
      <c r="K2963" s="356">
        <f t="shared" si="8180"/>
        <v>-41.800000000000637</v>
      </c>
      <c r="L2963" s="356">
        <f t="shared" si="8181"/>
        <v>0.33316355414762328</v>
      </c>
      <c r="M2963" s="356">
        <f t="shared" si="8182"/>
        <v>0.38571428571490934</v>
      </c>
      <c r="N2963" s="361" t="str">
        <f t="shared" si="8183"/>
        <v>ATENÇÃO</v>
      </c>
      <c r="O2963" s="361" t="str">
        <f t="shared" si="8184"/>
        <v>ATENÇÃO</v>
      </c>
      <c r="P2963" s="361" t="str">
        <f t="shared" si="8185"/>
        <v>COND. MIN.</v>
      </c>
      <c r="Q2963" s="361" t="str">
        <f t="shared" si="8052"/>
        <v>COND. MIN.</v>
      </c>
      <c r="R2963" s="625"/>
      <c r="S2963" s="625"/>
      <c r="T2963" s="625"/>
      <c r="U2963" s="625"/>
      <c r="V2963" s="356">
        <f t="shared" si="8053"/>
        <v>-7.2599999606609344</v>
      </c>
      <c r="W2963" s="356">
        <f t="shared" si="8054"/>
        <v>-6.0000002849847078E-2</v>
      </c>
      <c r="X2963" s="361" t="str">
        <f t="shared" si="8186"/>
        <v>SUL</v>
      </c>
      <c r="Y2963" s="361" t="str">
        <f t="shared" si="8187"/>
        <v>OESTE</v>
      </c>
      <c r="Z2963" s="361" t="str">
        <f t="shared" si="8188"/>
        <v>SUDOESTE</v>
      </c>
      <c r="AA2963" s="358">
        <f t="shared" si="8058"/>
        <v>8.2644628099173556E-3</v>
      </c>
      <c r="AB2963" s="359">
        <f t="shared" si="8189"/>
        <v>0.47352422944574823</v>
      </c>
      <c r="AC2963" s="360"/>
    </row>
    <row r="2964" spans="1:29" ht="17.25" customHeight="1" x14ac:dyDescent="0.2">
      <c r="A2964" s="345" t="str">
        <f t="shared" si="7906"/>
        <v>MS 703</v>
      </c>
      <c r="B2964" s="661"/>
      <c r="C2964" s="661"/>
      <c r="D2964" s="460">
        <f t="shared" si="8044"/>
        <v>42342</v>
      </c>
      <c r="E2964" s="347">
        <v>7161590.8793000001</v>
      </c>
      <c r="F2964" s="348">
        <v>665808.10750000004</v>
      </c>
      <c r="G2964" s="348">
        <v>904.28800000000001</v>
      </c>
      <c r="H2964" s="448">
        <f t="shared" ref="H2964" si="8190">SQRT((E2964-E2963)^2+(F2964-F2963)^2)*100</f>
        <v>1.0785638764822965</v>
      </c>
      <c r="I2964" s="356">
        <f t="shared" ref="I2964" si="8191">SQRT((E2964-$E$2942)^2+(F2964-$F$2942)^2)*100</f>
        <v>8.2987046984678212</v>
      </c>
      <c r="J2964" s="356">
        <f t="shared" ref="J2964" si="8192">(G2964-G2963)*100</f>
        <v>-0.59999999999718057</v>
      </c>
      <c r="K2964" s="356">
        <f t="shared" ref="K2964" si="8193">(G2964-$G$2942)*100</f>
        <v>-42.399999999997817</v>
      </c>
      <c r="L2964" s="356">
        <f t="shared" ref="L2964" si="8194">H2964/(D2964-D2963)</f>
        <v>0.15408055378318522</v>
      </c>
      <c r="M2964" s="356">
        <f t="shared" ref="M2964" si="8195">ABS(J2964/(D2964-D2963))</f>
        <v>8.571428571388294E-2</v>
      </c>
      <c r="N2964" s="361" t="str">
        <f t="shared" ref="N2964" si="8196">IF(L2964&lt;=0.25,"OK",IF(AND(0.25&lt;L2964,L2964&lt;=1),"ATENÇÃO",IF(AND(1&lt;L2964,L2964&lt;=4),"ALERTA",IF(AND(4&lt;L2964,L2964&lt;=14),"INTERVENÇÃO","PARALISAÇÃO"))))</f>
        <v>OK</v>
      </c>
      <c r="O2964" s="361" t="str">
        <f t="shared" ref="O2964" si="8197">IF(M2964&lt;=0.25,"OK",IF(AND(0.25&lt;M2964,M2964&lt;=1),"ATENÇÃO",IF(AND(1&lt;M2964,M2964&lt;=4),"ALERTA",IF(AND(4&lt;M2964,M2964&lt;=14),"INTERVENÇÃO","PARALISAÇÃO"))))</f>
        <v>OK</v>
      </c>
      <c r="P2964" s="361" t="str">
        <f t="shared" ref="P2964" si="8198">IF(L2964&lt;=1,"COND. MIN.",IF(AND(1&lt;L2964, L2964&lt;=2),"ATENÇÃO",IF(AND(2&lt;L2964,L2964&lt;=5),"ALERTA","INTERVENÇÃO")))</f>
        <v>COND. MIN.</v>
      </c>
      <c r="Q2964" s="361" t="str">
        <f t="shared" si="8052"/>
        <v>COND. MIN.</v>
      </c>
      <c r="R2964" s="625"/>
      <c r="S2964" s="625"/>
      <c r="T2964" s="625"/>
      <c r="U2964" s="625"/>
      <c r="V2964" s="356">
        <f t="shared" si="8053"/>
        <v>-8.2899999804794788</v>
      </c>
      <c r="W2964" s="356">
        <f t="shared" si="8054"/>
        <v>-0.37999999476596713</v>
      </c>
      <c r="X2964" s="361" t="str">
        <f t="shared" ref="X2964" si="8199">IF(V2964&gt;0,"NORTE","SUL")</f>
        <v>SUL</v>
      </c>
      <c r="Y2964" s="361" t="str">
        <f t="shared" ref="Y2964" si="8200">IF(W2964&gt;0,"LESTE","OESTE")</f>
        <v>OESTE</v>
      </c>
      <c r="Z2964" s="361" t="str">
        <f t="shared" ref="Z2964" si="8201">IF(AND(X2964="SUL", Y2964="LESTE"),"SUDESTE", IF(AND(X2964="SUL", Y2964="OESTE"), "SUDOESTE", IF(AND(X2964="NORTE", Y2964="LESTE"), "NORDESTE", "NOROESTE")))</f>
        <v>SUDOESTE</v>
      </c>
      <c r="AA2964" s="358">
        <f t="shared" si="8058"/>
        <v>4.5783132530120479E-2</v>
      </c>
      <c r="AB2964" s="359">
        <f t="shared" ref="AB2964" si="8202">DEGREES(ASIN(AA2964))</f>
        <v>2.624097538275679</v>
      </c>
      <c r="AC2964" s="360"/>
    </row>
    <row r="2965" spans="1:29" ht="17.25" customHeight="1" x14ac:dyDescent="0.2">
      <c r="A2965" s="345" t="str">
        <f t="shared" si="7906"/>
        <v>MS 703</v>
      </c>
      <c r="B2965" s="661"/>
      <c r="C2965" s="661"/>
      <c r="D2965" s="460">
        <f t="shared" si="8044"/>
        <v>42349</v>
      </c>
      <c r="E2965" s="347">
        <v>7161590.8866999997</v>
      </c>
      <c r="F2965" s="348">
        <v>665808.08790000004</v>
      </c>
      <c r="G2965" s="348">
        <v>904.26599999999996</v>
      </c>
      <c r="H2965" s="448">
        <f t="shared" ref="H2965:H2967" si="8203">SQRT((E2965-E2964)^2+(F2965-F2964)^2)*100</f>
        <v>2.0950417492897144</v>
      </c>
      <c r="I2965" s="356">
        <f t="shared" ref="I2965:I2967" si="8204">SQRT((E2965-$E$2942)^2+(F2965-$F$2942)^2)*100</f>
        <v>7.9043089755110127</v>
      </c>
      <c r="J2965" s="356">
        <f t="shared" ref="J2965:J2967" si="8205">(G2965-G2964)*100</f>
        <v>-2.2000000000048203</v>
      </c>
      <c r="K2965" s="356">
        <f t="shared" ref="K2965:K2967" si="8206">(G2965-$G$2942)*100</f>
        <v>-44.600000000002638</v>
      </c>
      <c r="L2965" s="356">
        <f t="shared" ref="L2965:L2967" si="8207">H2965/(D2965-D2964)</f>
        <v>0.29929167846995919</v>
      </c>
      <c r="M2965" s="356">
        <f t="shared" ref="M2965:M2967" si="8208">ABS(J2965/(D2965-D2964))</f>
        <v>0.3142857142864029</v>
      </c>
      <c r="N2965" s="361" t="str">
        <f t="shared" ref="N2965:N2967" si="8209">IF(L2965&lt;=0.25,"OK",IF(AND(0.25&lt;L2965,L2965&lt;=1),"ATENÇÃO",IF(AND(1&lt;L2965,L2965&lt;=4),"ALERTA",IF(AND(4&lt;L2965,L2965&lt;=14),"INTERVENÇÃO","PARALISAÇÃO"))))</f>
        <v>ATENÇÃO</v>
      </c>
      <c r="O2965" s="361" t="str">
        <f t="shared" ref="O2965:O2967" si="8210">IF(M2965&lt;=0.25,"OK",IF(AND(0.25&lt;M2965,M2965&lt;=1),"ATENÇÃO",IF(AND(1&lt;M2965,M2965&lt;=4),"ALERTA",IF(AND(4&lt;M2965,M2965&lt;=14),"INTERVENÇÃO","PARALISAÇÃO"))))</f>
        <v>ATENÇÃO</v>
      </c>
      <c r="P2965" s="361" t="str">
        <f t="shared" ref="P2965:P2967" si="8211">IF(L2965&lt;=1,"COND. MIN.",IF(AND(1&lt;L2965, L2965&lt;=2),"ATENÇÃO",IF(AND(2&lt;L2965,L2965&lt;=5),"ALERTA","INTERVENÇÃO")))</f>
        <v>COND. MIN.</v>
      </c>
      <c r="Q2965" s="361" t="str">
        <f t="shared" si="8052"/>
        <v>COND. MIN.</v>
      </c>
      <c r="R2965" s="625"/>
      <c r="S2965" s="625"/>
      <c r="T2965" s="625"/>
      <c r="U2965" s="625"/>
      <c r="V2965" s="356">
        <f t="shared" si="8053"/>
        <v>-7.5500000268220901</v>
      </c>
      <c r="W2965" s="356">
        <f t="shared" si="8054"/>
        <v>-2.3399999947287142</v>
      </c>
      <c r="X2965" s="361" t="str">
        <f t="shared" ref="X2965:X2967" si="8212">IF(V2965&gt;0,"NORTE","SUL")</f>
        <v>SUL</v>
      </c>
      <c r="Y2965" s="361" t="str">
        <f t="shared" ref="Y2965:Y2967" si="8213">IF(W2965&gt;0,"LESTE","OESTE")</f>
        <v>OESTE</v>
      </c>
      <c r="Z2965" s="361" t="str">
        <f t="shared" ref="Z2965:Z2967" si="8214">IF(AND(X2965="SUL", Y2965="LESTE"),"SUDESTE", IF(AND(X2965="SUL", Y2965="OESTE"), "SUDOESTE", IF(AND(X2965="NORTE", Y2965="LESTE"), "NORDESTE", "NOROESTE")))</f>
        <v>SUDOESTE</v>
      </c>
      <c r="AA2965" s="358">
        <f t="shared" si="8058"/>
        <v>0.29620253164556959</v>
      </c>
      <c r="AB2965" s="359">
        <f t="shared" ref="AB2965:AB2967" si="8215">DEGREES(ASIN(AA2965))</f>
        <v>17.229660443920757</v>
      </c>
      <c r="AC2965" s="360"/>
    </row>
    <row r="2966" spans="1:29" ht="17.25" customHeight="1" x14ac:dyDescent="0.2">
      <c r="A2966" s="345" t="str">
        <f t="shared" si="7906"/>
        <v>MS 703</v>
      </c>
      <c r="B2966" s="661"/>
      <c r="C2966" s="661"/>
      <c r="D2966" s="460">
        <f t="shared" si="8044"/>
        <v>42356</v>
      </c>
      <c r="E2966" s="347">
        <v>7161590.8866999997</v>
      </c>
      <c r="F2966" s="348">
        <v>665808.08200000005</v>
      </c>
      <c r="G2966" s="348">
        <v>904.24400000000003</v>
      </c>
      <c r="H2966" s="448">
        <f t="shared" si="8203"/>
        <v>0.58999999891966581</v>
      </c>
      <c r="I2966" s="356">
        <f t="shared" si="8204"/>
        <v>8.0986048408224658</v>
      </c>
      <c r="J2966" s="356">
        <f t="shared" si="8205"/>
        <v>-2.1999999999934516</v>
      </c>
      <c r="K2966" s="356">
        <f t="shared" si="8206"/>
        <v>-46.799999999996089</v>
      </c>
      <c r="L2966" s="356">
        <f t="shared" si="8207"/>
        <v>8.4285714131380834E-2</v>
      </c>
      <c r="M2966" s="356">
        <f t="shared" si="8208"/>
        <v>0.31428571428477881</v>
      </c>
      <c r="N2966" s="361" t="str">
        <f t="shared" si="8209"/>
        <v>OK</v>
      </c>
      <c r="O2966" s="361" t="str">
        <f t="shared" si="8210"/>
        <v>ATENÇÃO</v>
      </c>
      <c r="P2966" s="361" t="str">
        <f t="shared" si="8211"/>
        <v>COND. MIN.</v>
      </c>
      <c r="Q2966" s="361" t="str">
        <f t="shared" si="8052"/>
        <v>COND. MIN.</v>
      </c>
      <c r="R2966" s="625"/>
      <c r="S2966" s="625"/>
      <c r="T2966" s="625"/>
      <c r="U2966" s="625"/>
      <c r="V2966" s="356">
        <f t="shared" si="8053"/>
        <v>-7.5500000268220901</v>
      </c>
      <c r="W2966" s="356">
        <f t="shared" si="8054"/>
        <v>-2.92999999364838</v>
      </c>
      <c r="X2966" s="361" t="str">
        <f t="shared" si="8212"/>
        <v>SUL</v>
      </c>
      <c r="Y2966" s="361" t="str">
        <f t="shared" si="8213"/>
        <v>OESTE</v>
      </c>
      <c r="Z2966" s="361" t="str">
        <f t="shared" si="8214"/>
        <v>SUDOESTE</v>
      </c>
      <c r="AA2966" s="358">
        <f t="shared" si="8058"/>
        <v>0.36172839506172844</v>
      </c>
      <c r="AB2966" s="359">
        <f t="shared" si="8215"/>
        <v>21.206380681933567</v>
      </c>
      <c r="AC2966" s="360"/>
    </row>
    <row r="2967" spans="1:29" ht="17.25" customHeight="1" x14ac:dyDescent="0.2">
      <c r="A2967" s="345" t="str">
        <f t="shared" si="7906"/>
        <v>MS 703</v>
      </c>
      <c r="B2967" s="661"/>
      <c r="C2967" s="661"/>
      <c r="D2967" s="460">
        <f t="shared" si="8044"/>
        <v>42369</v>
      </c>
      <c r="E2967" s="347">
        <v>7161590.8859999999</v>
      </c>
      <c r="F2967" s="348">
        <v>665808.0932</v>
      </c>
      <c r="G2967" s="348">
        <v>904.21299999999997</v>
      </c>
      <c r="H2967" s="448">
        <f t="shared" si="8203"/>
        <v>1.1221853613228898</v>
      </c>
      <c r="I2967" s="356">
        <f t="shared" si="8204"/>
        <v>7.8320176207055194</v>
      </c>
      <c r="J2967" s="356">
        <f t="shared" si="8205"/>
        <v>-3.1000000000062755</v>
      </c>
      <c r="K2967" s="356">
        <f t="shared" si="8206"/>
        <v>-49.900000000002365</v>
      </c>
      <c r="L2967" s="356">
        <f t="shared" si="8207"/>
        <v>8.6321950870991523E-2</v>
      </c>
      <c r="M2967" s="356">
        <f t="shared" si="8208"/>
        <v>0.2384615384620212</v>
      </c>
      <c r="N2967" s="361" t="str">
        <f t="shared" si="8209"/>
        <v>OK</v>
      </c>
      <c r="O2967" s="361" t="str">
        <f t="shared" si="8210"/>
        <v>OK</v>
      </c>
      <c r="P2967" s="361" t="str">
        <f t="shared" si="8211"/>
        <v>COND. MIN.</v>
      </c>
      <c r="Q2967" s="361" t="str">
        <f t="shared" si="8052"/>
        <v>COND. MIN.</v>
      </c>
      <c r="R2967" s="625"/>
      <c r="S2967" s="625"/>
      <c r="T2967" s="625"/>
      <c r="U2967" s="625"/>
      <c r="V2967" s="356">
        <f t="shared" si="8053"/>
        <v>-7.6200000010430813</v>
      </c>
      <c r="W2967" s="356">
        <f t="shared" si="8054"/>
        <v>-1.8099999986588955</v>
      </c>
      <c r="X2967" s="361" t="str">
        <f t="shared" si="8212"/>
        <v>SUL</v>
      </c>
      <c r="Y2967" s="361" t="str">
        <f t="shared" si="8213"/>
        <v>OESTE</v>
      </c>
      <c r="Z2967" s="361" t="str">
        <f t="shared" si="8214"/>
        <v>SUDOESTE</v>
      </c>
      <c r="AA2967" s="358">
        <f t="shared" si="8058"/>
        <v>0.23116219667943808</v>
      </c>
      <c r="AB2967" s="359">
        <f t="shared" si="8215"/>
        <v>13.365504773689047</v>
      </c>
      <c r="AC2967" s="360"/>
    </row>
    <row r="2968" spans="1:29" ht="15" customHeight="1" x14ac:dyDescent="0.2">
      <c r="A2968" s="345" t="str">
        <f t="shared" si="7906"/>
        <v>MS 703</v>
      </c>
      <c r="B2968" s="661"/>
      <c r="C2968" s="661"/>
      <c r="D2968" s="460">
        <f t="shared" si="8044"/>
        <v>42377</v>
      </c>
      <c r="E2968" s="347">
        <v>7161590.8815000001</v>
      </c>
      <c r="F2968" s="348">
        <v>665808.09</v>
      </c>
      <c r="G2968" s="348">
        <v>904.21100000000001</v>
      </c>
      <c r="H2968" s="448">
        <f t="shared" ref="H2968" si="8216">SQRT((E2968-E2967)^2+(F2968-F2967)^2)*100</f>
        <v>0.55217749396597038</v>
      </c>
      <c r="I2968" s="356">
        <f t="shared" ref="I2968" si="8217">SQRT((E2968-$E$2942)^2+(F2968-$F$2942)^2)*100</f>
        <v>8.3463644608668783</v>
      </c>
      <c r="J2968" s="356">
        <f t="shared" ref="J2968" si="8218">(G2968-G2967)*100</f>
        <v>-0.19999999999527063</v>
      </c>
      <c r="K2968" s="356">
        <f t="shared" ref="K2968" si="8219">(G2968-$G$2942)*100</f>
        <v>-50.099999999997635</v>
      </c>
      <c r="L2968" s="356">
        <f t="shared" ref="L2968" si="8220">H2968/(D2968-D2967)</f>
        <v>6.9022186745746297E-2</v>
      </c>
      <c r="M2968" s="356">
        <f t="shared" ref="M2968" si="8221">ABS(J2968/(D2968-D2967))</f>
        <v>2.4999999999408828E-2</v>
      </c>
      <c r="N2968" s="361" t="str">
        <f t="shared" ref="N2968" si="8222">IF(L2968&lt;=0.25,"OK",IF(AND(0.25&lt;L2968,L2968&lt;=1),"ATENÇÃO",IF(AND(1&lt;L2968,L2968&lt;=4),"ALERTA",IF(AND(4&lt;L2968,L2968&lt;=14),"INTERVENÇÃO","PARALISAÇÃO"))))</f>
        <v>OK</v>
      </c>
      <c r="O2968" s="361" t="str">
        <f t="shared" ref="O2968" si="8223">IF(M2968&lt;=0.25,"OK",IF(AND(0.25&lt;M2968,M2968&lt;=1),"ATENÇÃO",IF(AND(1&lt;M2968,M2968&lt;=4),"ALERTA",IF(AND(4&lt;M2968,M2968&lt;=14),"INTERVENÇÃO","PARALISAÇÃO"))))</f>
        <v>OK</v>
      </c>
      <c r="P2968" s="361" t="str">
        <f t="shared" ref="P2968" si="8224">IF(L2968&lt;=1,"COND. MIN.",IF(AND(1&lt;L2968, L2968&lt;=2),"ATENÇÃO",IF(AND(2&lt;L2968,L2968&lt;=5),"ALERTA","INTERVENÇÃO")))</f>
        <v>COND. MIN.</v>
      </c>
      <c r="Q2968" s="361" t="str">
        <f t="shared" si="8052"/>
        <v>COND. MIN.</v>
      </c>
      <c r="R2968" s="625"/>
      <c r="S2968" s="625"/>
      <c r="T2968" s="625"/>
      <c r="U2968" s="625"/>
      <c r="V2968" s="356">
        <f t="shared" si="8053"/>
        <v>-8.0699999816715717</v>
      </c>
      <c r="W2968" s="356">
        <f t="shared" si="8054"/>
        <v>-2.1300000022165477</v>
      </c>
      <c r="X2968" s="361" t="str">
        <f t="shared" ref="X2968" si="8225">IF(V2968&gt;0,"NORTE","SUL")</f>
        <v>SUL</v>
      </c>
      <c r="Y2968" s="361" t="str">
        <f t="shared" ref="Y2968" si="8226">IF(W2968&gt;0,"LESTE","OESTE")</f>
        <v>OESTE</v>
      </c>
      <c r="Z2968" s="361" t="str">
        <f t="shared" ref="Z2968" si="8227">IF(AND(X2968="SUL", Y2968="LESTE"),"SUDESTE", IF(AND(X2968="SUL", Y2968="OESTE"), "SUDOESTE", IF(AND(X2968="NORTE", Y2968="LESTE"), "NORDESTE", "NOROESTE")))</f>
        <v>SUDOESTE</v>
      </c>
      <c r="AA2968" s="358">
        <f t="shared" si="8058"/>
        <v>0.25508982035928146</v>
      </c>
      <c r="AB2968" s="359">
        <f t="shared" ref="AB2968" si="8228">DEGREES(ASIN(AA2968))</f>
        <v>14.778907492459926</v>
      </c>
      <c r="AC2968" s="360"/>
    </row>
    <row r="2969" spans="1:29" ht="15" customHeight="1" x14ac:dyDescent="0.2">
      <c r="A2969" s="345" t="str">
        <f t="shared" si="7906"/>
        <v>MS 703</v>
      </c>
      <c r="B2969" s="661">
        <f>IF(A2960=A2969,B2960+1,1)</f>
        <v>59</v>
      </c>
      <c r="C2969" s="661" t="str">
        <f t="shared" si="7992"/>
        <v>MS 703-59</v>
      </c>
      <c r="D2969" s="460">
        <f t="shared" si="8044"/>
        <v>42384</v>
      </c>
      <c r="E2969" s="347">
        <v>7161590.8903000001</v>
      </c>
      <c r="F2969" s="348">
        <v>665808.09470000002</v>
      </c>
      <c r="G2969" s="348">
        <v>904.19299999999998</v>
      </c>
      <c r="H2969" s="448">
        <f t="shared" ref="H2969:H3006" si="8229">SQRT((E2969-E2968)^2+(F2969-F2968)^2)*100</f>
        <v>0.99764723032617075</v>
      </c>
      <c r="I2969" s="356">
        <f t="shared" ref="I2969:I3006" si="8230">SQRT((E2969-$E$2942)^2+(F2969-$F$2942)^2)*100</f>
        <v>7.3791395024233779</v>
      </c>
      <c r="J2969" s="356">
        <f t="shared" ref="J2969:J3006" si="8231">(G2969-G2968)*100</f>
        <v>-1.8000000000029104</v>
      </c>
      <c r="K2969" s="356">
        <f t="shared" ref="K2969:K3006" si="8232">(G2969-$G$2942)*100</f>
        <v>-51.900000000000546</v>
      </c>
      <c r="L2969" s="356">
        <f t="shared" ref="L2969:L3006" si="8233">H2969/(D2969-D2968)</f>
        <v>0.14252103290373869</v>
      </c>
      <c r="M2969" s="356">
        <f t="shared" ref="M2969:M3006" si="8234">ABS(J2969/(D2969-D2968))</f>
        <v>0.2571428571432729</v>
      </c>
      <c r="N2969" s="361" t="str">
        <f t="shared" ref="N2969:N3006" si="8235">IF(L2969&lt;=0.25,"OK",IF(AND(0.25&lt;L2969,L2969&lt;=1),"ATENÇÃO",IF(AND(1&lt;L2969,L2969&lt;=4),"ALERTA",IF(AND(4&lt;L2969,L2969&lt;=14),"INTERVENÇÃO","PARALISAÇÃO"))))</f>
        <v>OK</v>
      </c>
      <c r="O2969" s="361" t="str">
        <f t="shared" ref="O2969:O3006" si="8236">IF(M2969&lt;=0.25,"OK",IF(AND(0.25&lt;M2969,M2969&lt;=1),"ATENÇÃO",IF(AND(1&lt;M2969,M2969&lt;=4),"ALERTA",IF(AND(4&lt;M2969,M2969&lt;=14),"INTERVENÇÃO","PARALISAÇÃO"))))</f>
        <v>ATENÇÃO</v>
      </c>
      <c r="P2969" s="361" t="str">
        <f t="shared" ref="P2969:P3006" si="8237">IF(L2969&lt;=1,"COND. MIN.",IF(AND(1&lt;L2969, L2969&lt;=2),"ATENÇÃO",IF(AND(2&lt;L2969,L2969&lt;=5),"ALERTA","INTERVENÇÃO")))</f>
        <v>COND. MIN.</v>
      </c>
      <c r="Q2969" s="361" t="str">
        <f t="shared" si="8052"/>
        <v>COND. MIN.</v>
      </c>
      <c r="R2969" s="625"/>
      <c r="S2969" s="625"/>
      <c r="T2969" s="625"/>
      <c r="U2969" s="625"/>
      <c r="V2969" s="356">
        <f t="shared" si="8053"/>
        <v>-7.1899999864399433</v>
      </c>
      <c r="W2969" s="356">
        <f t="shared" si="8054"/>
        <v>-1.6599999973550439</v>
      </c>
      <c r="X2969" s="361" t="str">
        <f t="shared" ref="X2969:X2982" si="8238">IF(V2969&gt;0,"NORTE","SUL")</f>
        <v>SUL</v>
      </c>
      <c r="Y2969" s="361" t="str">
        <f t="shared" ref="Y2969:Y2982" si="8239">IF(W2969&gt;0,"LESTE","OESTE")</f>
        <v>OESTE</v>
      </c>
      <c r="Z2969" s="361" t="str">
        <f t="shared" ref="Z2969:Z2982" si="8240">IF(AND(X2969="SUL", Y2969="LESTE"),"SUDESTE", IF(AND(X2969="SUL", Y2969="OESTE"), "SUDOESTE", IF(AND(X2969="NORTE", Y2969="LESTE"), "NORDESTE", "NOROESTE")))</f>
        <v>SUDOESTE</v>
      </c>
      <c r="AA2969" s="358">
        <f t="shared" si="8058"/>
        <v>0.22493224932249323</v>
      </c>
      <c r="AB2969" s="359">
        <f t="shared" ref="AB2969:AB2979" si="8241">DEGREES(ASIN(AA2969))</f>
        <v>12.99889421278743</v>
      </c>
      <c r="AC2969" s="360"/>
    </row>
    <row r="2970" spans="1:29" ht="15" customHeight="1" x14ac:dyDescent="0.2">
      <c r="A2970" s="345" t="str">
        <f t="shared" si="7906"/>
        <v>MS 703</v>
      </c>
      <c r="B2970" s="661">
        <f t="shared" si="7991"/>
        <v>60</v>
      </c>
      <c r="C2970" s="661" t="str">
        <f t="shared" si="7992"/>
        <v>MS 703-60</v>
      </c>
      <c r="D2970" s="460">
        <f t="shared" si="8044"/>
        <v>42391</v>
      </c>
      <c r="E2970" s="347">
        <v>7161590.8765000002</v>
      </c>
      <c r="F2970" s="348">
        <v>665808.10069999995</v>
      </c>
      <c r="G2970" s="348">
        <v>904.17</v>
      </c>
      <c r="H2970" s="448">
        <f t="shared" si="8229"/>
        <v>1.5047923272938828</v>
      </c>
      <c r="I2970" s="356">
        <f t="shared" si="8230"/>
        <v>8.6353054087456798</v>
      </c>
      <c r="J2970" s="356">
        <f t="shared" si="8231"/>
        <v>-2.3000000000024556</v>
      </c>
      <c r="K2970" s="356">
        <f t="shared" si="8232"/>
        <v>-54.200000000003001</v>
      </c>
      <c r="L2970" s="356">
        <f t="shared" si="8233"/>
        <v>0.21497033247055469</v>
      </c>
      <c r="M2970" s="356">
        <f t="shared" si="8234"/>
        <v>0.3285714285717794</v>
      </c>
      <c r="N2970" s="361" t="str">
        <f t="shared" si="8235"/>
        <v>OK</v>
      </c>
      <c r="O2970" s="361" t="str">
        <f t="shared" si="8236"/>
        <v>ATENÇÃO</v>
      </c>
      <c r="P2970" s="361" t="str">
        <f t="shared" si="8237"/>
        <v>COND. MIN.</v>
      </c>
      <c r="Q2970" s="361" t="str">
        <f t="shared" si="8052"/>
        <v>COND. MIN.</v>
      </c>
      <c r="R2970" s="625"/>
      <c r="S2970" s="625"/>
      <c r="T2970" s="625"/>
      <c r="U2970" s="625"/>
      <c r="V2970" s="356">
        <f t="shared" si="8053"/>
        <v>-8.5699999704957008</v>
      </c>
      <c r="W2970" s="356">
        <f t="shared" si="8054"/>
        <v>-1.0600000037811697</v>
      </c>
      <c r="X2970" s="361" t="str">
        <f t="shared" si="8238"/>
        <v>SUL</v>
      </c>
      <c r="Y2970" s="361" t="str">
        <f t="shared" si="8239"/>
        <v>OESTE</v>
      </c>
      <c r="Z2970" s="361" t="str">
        <f t="shared" si="8240"/>
        <v>SUDOESTE</v>
      </c>
      <c r="AA2970" s="358">
        <f t="shared" si="8058"/>
        <v>0.12268518518518519</v>
      </c>
      <c r="AB2970" s="359">
        <f t="shared" si="8241"/>
        <v>7.0470977143050764</v>
      </c>
      <c r="AC2970" s="360"/>
    </row>
    <row r="2971" spans="1:29" ht="15" customHeight="1" x14ac:dyDescent="0.2">
      <c r="A2971" s="345" t="str">
        <f t="shared" si="7906"/>
        <v>MS 703</v>
      </c>
      <c r="B2971" s="661"/>
      <c r="C2971" s="661"/>
      <c r="D2971" s="460">
        <f t="shared" si="8044"/>
        <v>42398</v>
      </c>
      <c r="E2971" s="347">
        <v>7161590.9041999998</v>
      </c>
      <c r="F2971" s="348">
        <v>665808.0919</v>
      </c>
      <c r="G2971" s="348">
        <v>904.16200000000003</v>
      </c>
      <c r="H2971" s="448">
        <f t="shared" si="8229"/>
        <v>2.9064238715018305</v>
      </c>
      <c r="I2971" s="356">
        <f t="shared" si="8230"/>
        <v>6.1158482830167697</v>
      </c>
      <c r="J2971" s="356">
        <f t="shared" si="8231"/>
        <v>-0.79999999999245119</v>
      </c>
      <c r="K2971" s="356">
        <f t="shared" si="8232"/>
        <v>-54.999999999995453</v>
      </c>
      <c r="L2971" s="356">
        <f t="shared" si="8233"/>
        <v>0.41520341021454721</v>
      </c>
      <c r="M2971" s="356">
        <f t="shared" si="8234"/>
        <v>0.11428571428463588</v>
      </c>
      <c r="N2971" s="361" t="str">
        <f t="shared" si="8235"/>
        <v>ATENÇÃO</v>
      </c>
      <c r="O2971" s="361" t="str">
        <f t="shared" si="8236"/>
        <v>OK</v>
      </c>
      <c r="P2971" s="361" t="str">
        <f t="shared" si="8237"/>
        <v>COND. MIN.</v>
      </c>
      <c r="Q2971" s="361" t="str">
        <f t="shared" si="8052"/>
        <v>COND. MIN.</v>
      </c>
      <c r="R2971" s="625"/>
      <c r="S2971" s="625"/>
      <c r="T2971" s="625"/>
      <c r="U2971" s="625"/>
      <c r="V2971" s="356">
        <f t="shared" si="8053"/>
        <v>-5.8000000193715096</v>
      </c>
      <c r="W2971" s="356">
        <f t="shared" si="8054"/>
        <v>-1.9399999990127981</v>
      </c>
      <c r="X2971" s="361" t="str">
        <f t="shared" si="8238"/>
        <v>SUL</v>
      </c>
      <c r="Y2971" s="361" t="str">
        <f t="shared" si="8239"/>
        <v>OESTE</v>
      </c>
      <c r="Z2971" s="361" t="str">
        <f t="shared" si="8240"/>
        <v>SUDOESTE</v>
      </c>
      <c r="AA2971" s="358">
        <f t="shared" si="8058"/>
        <v>0.31699346405228757</v>
      </c>
      <c r="AB2971" s="359">
        <f t="shared" si="8241"/>
        <v>18.481199424988134</v>
      </c>
      <c r="AC2971" s="360"/>
    </row>
    <row r="2972" spans="1:29" ht="17.25" customHeight="1" x14ac:dyDescent="0.2">
      <c r="A2972" s="345" t="str">
        <f t="shared" ref="A2972:A3006" si="8242">A2971</f>
        <v>MS 703</v>
      </c>
      <c r="B2972" s="661"/>
      <c r="C2972" s="661"/>
      <c r="D2972" s="460">
        <f t="shared" si="8044"/>
        <v>42405</v>
      </c>
      <c r="E2972" s="347">
        <v>7161590.8744999999</v>
      </c>
      <c r="F2972" s="348">
        <v>665808.09039999999</v>
      </c>
      <c r="G2972" s="348">
        <v>904.14499999999998</v>
      </c>
      <c r="H2972" s="448">
        <f t="shared" si="8229"/>
        <v>2.9737854503641024</v>
      </c>
      <c r="I2972" s="356">
        <f t="shared" si="8230"/>
        <v>9.0155975985413299</v>
      </c>
      <c r="J2972" s="356">
        <f t="shared" si="8231"/>
        <v>-1.7000000000052751</v>
      </c>
      <c r="K2972" s="356">
        <f t="shared" si="8232"/>
        <v>-56.700000000000728</v>
      </c>
      <c r="L2972" s="356">
        <f t="shared" si="8233"/>
        <v>0.42482649290915747</v>
      </c>
      <c r="M2972" s="356">
        <f t="shared" si="8234"/>
        <v>0.24285714285789645</v>
      </c>
      <c r="N2972" s="361" t="str">
        <f t="shared" si="8235"/>
        <v>ATENÇÃO</v>
      </c>
      <c r="O2972" s="361" t="str">
        <f t="shared" si="8236"/>
        <v>OK</v>
      </c>
      <c r="P2972" s="361" t="str">
        <f t="shared" si="8237"/>
        <v>COND. MIN.</v>
      </c>
      <c r="Q2972" s="361" t="str">
        <f t="shared" si="8052"/>
        <v>COND. MIN.</v>
      </c>
      <c r="R2972" s="625"/>
      <c r="S2972" s="625"/>
      <c r="T2972" s="625"/>
      <c r="U2972" s="625"/>
      <c r="V2972" s="356">
        <f t="shared" si="8053"/>
        <v>-8.7700000032782555</v>
      </c>
      <c r="W2972" s="356">
        <f t="shared" si="8054"/>
        <v>-2.0900000003166497</v>
      </c>
      <c r="X2972" s="361" t="str">
        <f t="shared" si="8238"/>
        <v>SUL</v>
      </c>
      <c r="Y2972" s="361" t="str">
        <f t="shared" si="8239"/>
        <v>OESTE</v>
      </c>
      <c r="Z2972" s="361" t="str">
        <f t="shared" si="8240"/>
        <v>SUDOESTE</v>
      </c>
      <c r="AA2972" s="358">
        <f t="shared" si="8058"/>
        <v>0.23170731707317072</v>
      </c>
      <c r="AB2972" s="359">
        <f t="shared" si="8241"/>
        <v>13.397609501711571</v>
      </c>
      <c r="AC2972" s="360"/>
    </row>
    <row r="2973" spans="1:29" ht="17.25" customHeight="1" x14ac:dyDescent="0.2">
      <c r="A2973" s="345" t="str">
        <f t="shared" si="8242"/>
        <v>MS 703</v>
      </c>
      <c r="B2973" s="661"/>
      <c r="C2973" s="661"/>
      <c r="D2973" s="460">
        <f t="shared" si="8044"/>
        <v>42412</v>
      </c>
      <c r="E2973" s="347">
        <v>7161590.8673</v>
      </c>
      <c r="F2973" s="348">
        <v>665808.08689999999</v>
      </c>
      <c r="G2973" s="348">
        <v>904.11400000000003</v>
      </c>
      <c r="H2973" s="448">
        <f t="shared" si="8229"/>
        <v>0.80056229089521758</v>
      </c>
      <c r="I2973" s="356">
        <f t="shared" si="8230"/>
        <v>9.7986580624559103</v>
      </c>
      <c r="J2973" s="356">
        <f t="shared" si="8231"/>
        <v>-3.0999999999949068</v>
      </c>
      <c r="K2973" s="356">
        <f t="shared" si="8232"/>
        <v>-59.799999999995634</v>
      </c>
      <c r="L2973" s="356">
        <f t="shared" si="8233"/>
        <v>0.11436604155645966</v>
      </c>
      <c r="M2973" s="356">
        <f t="shared" si="8234"/>
        <v>0.44285714285641525</v>
      </c>
      <c r="N2973" s="361" t="str">
        <f t="shared" si="8235"/>
        <v>OK</v>
      </c>
      <c r="O2973" s="361" t="str">
        <f t="shared" si="8236"/>
        <v>ATENÇÃO</v>
      </c>
      <c r="P2973" s="361" t="str">
        <f t="shared" si="8237"/>
        <v>COND. MIN.</v>
      </c>
      <c r="Q2973" s="361" t="str">
        <f t="shared" si="8052"/>
        <v>COND. MIN.</v>
      </c>
      <c r="R2973" s="625"/>
      <c r="S2973" s="625"/>
      <c r="T2973" s="625"/>
      <c r="U2973" s="625"/>
      <c r="V2973" s="356">
        <f t="shared" si="8053"/>
        <v>-9.4899999909102917</v>
      </c>
      <c r="W2973" s="356">
        <f t="shared" si="8054"/>
        <v>-2.4399999994784594</v>
      </c>
      <c r="X2973" s="361" t="str">
        <f t="shared" si="8238"/>
        <v>SUL</v>
      </c>
      <c r="Y2973" s="361" t="str">
        <f t="shared" si="8239"/>
        <v>OESTE</v>
      </c>
      <c r="Z2973" s="361" t="str">
        <f t="shared" si="8240"/>
        <v>SUDOESTE</v>
      </c>
      <c r="AA2973" s="358">
        <f t="shared" si="8058"/>
        <v>0.24897959183673468</v>
      </c>
      <c r="AB2973" s="359">
        <f t="shared" si="8241"/>
        <v>14.417137911674695</v>
      </c>
      <c r="AC2973" s="360"/>
    </row>
    <row r="2974" spans="1:29" ht="17.25" customHeight="1" x14ac:dyDescent="0.2">
      <c r="A2974" s="345" t="str">
        <f t="shared" si="8242"/>
        <v>MS 703</v>
      </c>
      <c r="B2974" s="661"/>
      <c r="C2974" s="661"/>
      <c r="D2974" s="460">
        <f t="shared" si="8044"/>
        <v>42419</v>
      </c>
      <c r="E2974" s="347">
        <v>7161590.8596000001</v>
      </c>
      <c r="F2974" s="348">
        <v>665808.09310000006</v>
      </c>
      <c r="G2974" s="348">
        <v>904.10599999999999</v>
      </c>
      <c r="H2974" s="448">
        <f t="shared" si="8229"/>
        <v>0.98858484775949318</v>
      </c>
      <c r="I2974" s="356">
        <f t="shared" si="8230"/>
        <v>10.420172729063697</v>
      </c>
      <c r="J2974" s="356">
        <f t="shared" si="8231"/>
        <v>-0.80000000000381988</v>
      </c>
      <c r="K2974" s="356">
        <f t="shared" si="8232"/>
        <v>-60.599999999999454</v>
      </c>
      <c r="L2974" s="356">
        <f t="shared" si="8233"/>
        <v>0.14122640682278473</v>
      </c>
      <c r="M2974" s="356">
        <f t="shared" si="8234"/>
        <v>0.11428571428625998</v>
      </c>
      <c r="N2974" s="361" t="str">
        <f t="shared" si="8235"/>
        <v>OK</v>
      </c>
      <c r="O2974" s="361" t="str">
        <f t="shared" si="8236"/>
        <v>OK</v>
      </c>
      <c r="P2974" s="361" t="str">
        <f t="shared" si="8237"/>
        <v>COND. MIN.</v>
      </c>
      <c r="Q2974" s="361" t="str">
        <f t="shared" si="8052"/>
        <v>COND. MIN.</v>
      </c>
      <c r="R2974" s="625"/>
      <c r="S2974" s="625"/>
      <c r="T2974" s="625"/>
      <c r="U2974" s="625"/>
      <c r="V2974" s="356">
        <f t="shared" si="8053"/>
        <v>-10.259999986737967</v>
      </c>
      <c r="W2974" s="356">
        <f t="shared" si="8054"/>
        <v>-1.8199999933131039</v>
      </c>
      <c r="X2974" s="361" t="str">
        <f t="shared" si="8238"/>
        <v>SUL</v>
      </c>
      <c r="Y2974" s="361" t="str">
        <f t="shared" si="8239"/>
        <v>OESTE</v>
      </c>
      <c r="Z2974" s="361" t="str">
        <f t="shared" si="8240"/>
        <v>SUDOESTE</v>
      </c>
      <c r="AA2974" s="358">
        <f t="shared" si="8058"/>
        <v>0.17466410748560462</v>
      </c>
      <c r="AB2974" s="359">
        <f t="shared" si="8241"/>
        <v>10.059111837865769</v>
      </c>
      <c r="AC2974" s="360"/>
    </row>
    <row r="2975" spans="1:29" ht="17.25" customHeight="1" x14ac:dyDescent="0.2">
      <c r="A2975" s="345" t="str">
        <f t="shared" si="8242"/>
        <v>MS 703</v>
      </c>
      <c r="B2975" s="661"/>
      <c r="C2975" s="661"/>
      <c r="D2975" s="460">
        <f t="shared" si="8044"/>
        <v>42426</v>
      </c>
      <c r="E2975" s="347">
        <v>7161590.8672000002</v>
      </c>
      <c r="F2975" s="348">
        <v>665808.07350000006</v>
      </c>
      <c r="G2975" s="348">
        <v>904.06899999999996</v>
      </c>
      <c r="H2975" s="448">
        <f t="shared" si="8229"/>
        <v>2.102189339553592</v>
      </c>
      <c r="I2975" s="356">
        <f t="shared" si="8230"/>
        <v>10.22440215629754</v>
      </c>
      <c r="J2975" s="356">
        <f t="shared" si="8231"/>
        <v>-3.7000000000034561</v>
      </c>
      <c r="K2975" s="356">
        <f t="shared" si="8232"/>
        <v>-64.30000000000291</v>
      </c>
      <c r="L2975" s="356">
        <f t="shared" si="8233"/>
        <v>0.30031276279337027</v>
      </c>
      <c r="M2975" s="356">
        <f t="shared" si="8234"/>
        <v>0.5285714285719223</v>
      </c>
      <c r="N2975" s="361" t="str">
        <f t="shared" si="8235"/>
        <v>ATENÇÃO</v>
      </c>
      <c r="O2975" s="361" t="str">
        <f t="shared" si="8236"/>
        <v>ATENÇÃO</v>
      </c>
      <c r="P2975" s="361" t="str">
        <f t="shared" si="8237"/>
        <v>COND. MIN.</v>
      </c>
      <c r="Q2975" s="361" t="str">
        <f t="shared" si="8052"/>
        <v>COND. MIN.</v>
      </c>
      <c r="R2975" s="625"/>
      <c r="S2975" s="625"/>
      <c r="T2975" s="625"/>
      <c r="U2975" s="625"/>
      <c r="V2975" s="356">
        <f t="shared" si="8053"/>
        <v>-9.4999999739229679</v>
      </c>
      <c r="W2975" s="356">
        <f t="shared" si="8054"/>
        <v>-3.779999993275851</v>
      </c>
      <c r="X2975" s="361" t="str">
        <f t="shared" si="8238"/>
        <v>SUL</v>
      </c>
      <c r="Y2975" s="361" t="str">
        <f t="shared" si="8239"/>
        <v>OESTE</v>
      </c>
      <c r="Z2975" s="361" t="str">
        <f t="shared" si="8240"/>
        <v>SUDOESTE</v>
      </c>
      <c r="AA2975" s="358">
        <f t="shared" si="8058"/>
        <v>0.36986301369863012</v>
      </c>
      <c r="AB2975" s="359">
        <f t="shared" si="8241"/>
        <v>21.707169233483839</v>
      </c>
      <c r="AC2975" s="360"/>
    </row>
    <row r="2976" spans="1:29" ht="17.25" customHeight="1" x14ac:dyDescent="0.2">
      <c r="A2976" s="345" t="str">
        <f t="shared" si="8242"/>
        <v>MS 703</v>
      </c>
      <c r="B2976" s="661">
        <f t="shared" ref="B2976:B2979" si="8243">IF(A2975=A2976,B2975+1,1)</f>
        <v>1</v>
      </c>
      <c r="C2976" s="661" t="str">
        <f t="shared" ref="C2976:C2979" si="8244">A2976&amp;"-"&amp;B2976</f>
        <v>MS 703-1</v>
      </c>
      <c r="D2976" s="460">
        <f t="shared" si="8044"/>
        <v>42433</v>
      </c>
      <c r="E2976" s="347">
        <v>7161590.8638000004</v>
      </c>
      <c r="F2976" s="348">
        <v>665808.06350000005</v>
      </c>
      <c r="G2976" s="348">
        <v>904.06500000000005</v>
      </c>
      <c r="H2976" s="448">
        <f t="shared" si="8229"/>
        <v>1.0562196689587495</v>
      </c>
      <c r="I2976" s="356">
        <f t="shared" si="8230"/>
        <v>10.939561191470318</v>
      </c>
      <c r="J2976" s="356">
        <f t="shared" si="8231"/>
        <v>-0.39999999999054126</v>
      </c>
      <c r="K2976" s="356">
        <f t="shared" si="8232"/>
        <v>-64.699999999993452</v>
      </c>
      <c r="L2976" s="356">
        <f t="shared" si="8233"/>
        <v>0.15088852413696421</v>
      </c>
      <c r="M2976" s="356">
        <f t="shared" si="8234"/>
        <v>5.7142857141505896E-2</v>
      </c>
      <c r="N2976" s="361" t="str">
        <f t="shared" si="8235"/>
        <v>OK</v>
      </c>
      <c r="O2976" s="361" t="str">
        <f t="shared" si="8236"/>
        <v>OK</v>
      </c>
      <c r="P2976" s="361" t="str">
        <f t="shared" si="8237"/>
        <v>COND. MIN.</v>
      </c>
      <c r="Q2976" s="361" t="str">
        <f t="shared" si="8052"/>
        <v>COND. MIN.</v>
      </c>
      <c r="R2976" s="625"/>
      <c r="S2976" s="625"/>
      <c r="T2976" s="625"/>
      <c r="U2976" s="625"/>
      <c r="V2976" s="356">
        <f t="shared" si="8053"/>
        <v>-9.8399999551475048</v>
      </c>
      <c r="W2976" s="356">
        <f t="shared" si="8054"/>
        <v>-4.7799999942071736</v>
      </c>
      <c r="X2976" s="361" t="str">
        <f t="shared" si="8238"/>
        <v>SUL</v>
      </c>
      <c r="Y2976" s="361" t="str">
        <f t="shared" si="8239"/>
        <v>OESTE</v>
      </c>
      <c r="Z2976" s="361" t="str">
        <f t="shared" si="8240"/>
        <v>SUDOESTE</v>
      </c>
      <c r="AA2976" s="358">
        <f t="shared" si="8058"/>
        <v>0.43692870201096895</v>
      </c>
      <c r="AB2976" s="359">
        <f t="shared" si="8241"/>
        <v>25.908083822308274</v>
      </c>
      <c r="AC2976" s="360"/>
    </row>
    <row r="2977" spans="1:29" ht="17.25" customHeight="1" x14ac:dyDescent="0.2">
      <c r="A2977" s="345" t="str">
        <f t="shared" si="8242"/>
        <v>MS 703</v>
      </c>
      <c r="B2977" s="661">
        <f t="shared" si="8243"/>
        <v>2</v>
      </c>
      <c r="C2977" s="661" t="str">
        <f t="shared" si="8244"/>
        <v>MS 703-2</v>
      </c>
      <c r="D2977" s="460">
        <f t="shared" si="8044"/>
        <v>42440</v>
      </c>
      <c r="E2977" s="347">
        <v>7161590.875</v>
      </c>
      <c r="F2977" s="348">
        <v>665808.07169999997</v>
      </c>
      <c r="G2977" s="348">
        <v>904.05</v>
      </c>
      <c r="H2977" s="448">
        <f t="shared" si="8229"/>
        <v>1.3880921792343159</v>
      </c>
      <c r="I2977" s="356">
        <f t="shared" si="8230"/>
        <v>9.5770559113277578</v>
      </c>
      <c r="J2977" s="356">
        <f t="shared" si="8231"/>
        <v>-1.5000000000100044</v>
      </c>
      <c r="K2977" s="356">
        <f t="shared" si="8232"/>
        <v>-66.200000000003456</v>
      </c>
      <c r="L2977" s="356">
        <f t="shared" si="8233"/>
        <v>0.19829888274775942</v>
      </c>
      <c r="M2977" s="356">
        <f t="shared" si="8234"/>
        <v>0.21428571428714349</v>
      </c>
      <c r="N2977" s="361" t="str">
        <f t="shared" si="8235"/>
        <v>OK</v>
      </c>
      <c r="O2977" s="361" t="str">
        <f t="shared" si="8236"/>
        <v>OK</v>
      </c>
      <c r="P2977" s="361" t="str">
        <f t="shared" si="8237"/>
        <v>COND. MIN.</v>
      </c>
      <c r="Q2977" s="361" t="str">
        <f t="shared" si="8052"/>
        <v>COND. MIN.</v>
      </c>
      <c r="R2977" s="625"/>
      <c r="S2977" s="625"/>
      <c r="T2977" s="625"/>
      <c r="U2977" s="625"/>
      <c r="V2977" s="356">
        <f t="shared" si="8053"/>
        <v>-8.7199999950826168</v>
      </c>
      <c r="W2977" s="356">
        <f t="shared" si="8054"/>
        <v>-3.9600000018253922</v>
      </c>
      <c r="X2977" s="361" t="str">
        <f t="shared" si="8238"/>
        <v>SUL</v>
      </c>
      <c r="Y2977" s="361" t="str">
        <f t="shared" si="8239"/>
        <v>OESTE</v>
      </c>
      <c r="Z2977" s="361" t="str">
        <f t="shared" si="8240"/>
        <v>SUDOESTE</v>
      </c>
      <c r="AA2977" s="358">
        <f t="shared" si="8058"/>
        <v>0.41336116910229642</v>
      </c>
      <c r="AB2977" s="359">
        <f t="shared" si="8241"/>
        <v>24.4161538178322</v>
      </c>
      <c r="AC2977" s="360"/>
    </row>
    <row r="2978" spans="1:29" ht="17.25" customHeight="1" x14ac:dyDescent="0.2">
      <c r="A2978" s="345" t="str">
        <f t="shared" si="8242"/>
        <v>MS 703</v>
      </c>
      <c r="B2978" s="661">
        <f t="shared" si="8243"/>
        <v>3</v>
      </c>
      <c r="C2978" s="661" t="str">
        <f t="shared" si="8244"/>
        <v>MS 703-3</v>
      </c>
      <c r="D2978" s="460">
        <f t="shared" si="8044"/>
        <v>42447</v>
      </c>
      <c r="E2978" s="347">
        <v>7161590.8650000002</v>
      </c>
      <c r="F2978" s="348">
        <v>665808.07149999996</v>
      </c>
      <c r="G2978" s="348">
        <v>904.04</v>
      </c>
      <c r="H2978" s="448">
        <f t="shared" si="8229"/>
        <v>1.0001999576757215</v>
      </c>
      <c r="I2978" s="356">
        <f t="shared" si="8230"/>
        <v>10.503275655336287</v>
      </c>
      <c r="J2978" s="356">
        <f t="shared" si="8231"/>
        <v>-0.99999999999909051</v>
      </c>
      <c r="K2978" s="356">
        <f t="shared" si="8232"/>
        <v>-67.200000000002547</v>
      </c>
      <c r="L2978" s="356">
        <f t="shared" si="8233"/>
        <v>0.14288570823938879</v>
      </c>
      <c r="M2978" s="356">
        <f t="shared" si="8234"/>
        <v>0.14285714285701293</v>
      </c>
      <c r="N2978" s="361" t="str">
        <f t="shared" si="8235"/>
        <v>OK</v>
      </c>
      <c r="O2978" s="361" t="str">
        <f t="shared" si="8236"/>
        <v>OK</v>
      </c>
      <c r="P2978" s="361" t="str">
        <f t="shared" si="8237"/>
        <v>COND. MIN.</v>
      </c>
      <c r="Q2978" s="361" t="str">
        <f t="shared" si="8052"/>
        <v>COND. MIN.</v>
      </c>
      <c r="R2978" s="625"/>
      <c r="S2978" s="625"/>
      <c r="T2978" s="625"/>
      <c r="U2978" s="625"/>
      <c r="V2978" s="356">
        <f t="shared" si="8053"/>
        <v>-9.719999972730875</v>
      </c>
      <c r="W2978" s="356">
        <f t="shared" si="8054"/>
        <v>-3.9800000027753413</v>
      </c>
      <c r="X2978" s="361" t="str">
        <f t="shared" si="8238"/>
        <v>SUL</v>
      </c>
      <c r="Y2978" s="361" t="str">
        <f t="shared" si="8239"/>
        <v>OESTE</v>
      </c>
      <c r="Z2978" s="361" t="str">
        <f t="shared" si="8240"/>
        <v>SUDOESTE</v>
      </c>
      <c r="AA2978" s="358">
        <f t="shared" si="8058"/>
        <v>0.37904761904761902</v>
      </c>
      <c r="AB2978" s="359">
        <f t="shared" si="8241"/>
        <v>22.274702463159727</v>
      </c>
      <c r="AC2978" s="360"/>
    </row>
    <row r="2979" spans="1:29" ht="17.25" customHeight="1" x14ac:dyDescent="0.2">
      <c r="A2979" s="345" t="str">
        <f t="shared" si="8242"/>
        <v>MS 703</v>
      </c>
      <c r="B2979" s="661">
        <f t="shared" si="8243"/>
        <v>4</v>
      </c>
      <c r="C2979" s="661" t="str">
        <f t="shared" si="8244"/>
        <v>MS 703-4</v>
      </c>
      <c r="D2979" s="460">
        <f>D165</f>
        <v>42461</v>
      </c>
      <c r="E2979" s="347">
        <v>7161590.8465999998</v>
      </c>
      <c r="F2979" s="348">
        <v>665808.07169999997</v>
      </c>
      <c r="G2979" s="348">
        <v>904.03599999999994</v>
      </c>
      <c r="H2979" s="448">
        <f t="shared" si="8229"/>
        <v>1.8401087332789299</v>
      </c>
      <c r="I2979" s="356">
        <f t="shared" si="8230"/>
        <v>12.219459903284008</v>
      </c>
      <c r="J2979" s="356">
        <f t="shared" si="8231"/>
        <v>-0.40000000000190994</v>
      </c>
      <c r="K2979" s="356">
        <f t="shared" si="8232"/>
        <v>-67.600000000004457</v>
      </c>
      <c r="L2979" s="356">
        <f t="shared" si="8233"/>
        <v>0.13143633809135213</v>
      </c>
      <c r="M2979" s="356">
        <f t="shared" si="8234"/>
        <v>2.8571428571564996E-2</v>
      </c>
      <c r="N2979" s="361" t="str">
        <f t="shared" si="8235"/>
        <v>OK</v>
      </c>
      <c r="O2979" s="361" t="str">
        <f t="shared" si="8236"/>
        <v>OK</v>
      </c>
      <c r="P2979" s="361" t="str">
        <f t="shared" si="8237"/>
        <v>COND. MIN.</v>
      </c>
      <c r="Q2979" s="361" t="str">
        <f t="shared" si="8052"/>
        <v>COND. MIN.</v>
      </c>
      <c r="R2979" s="625"/>
      <c r="S2979" s="625"/>
      <c r="T2979" s="625"/>
      <c r="U2979" s="625"/>
      <c r="V2979" s="356">
        <f t="shared" si="8053"/>
        <v>-11.560000013560057</v>
      </c>
      <c r="W2979" s="356">
        <f t="shared" si="8054"/>
        <v>-3.9600000018253922</v>
      </c>
      <c r="X2979" s="361" t="str">
        <f t="shared" si="8238"/>
        <v>SUL</v>
      </c>
      <c r="Y2979" s="361" t="str">
        <f t="shared" si="8239"/>
        <v>OESTE</v>
      </c>
      <c r="Z2979" s="361" t="str">
        <f t="shared" si="8240"/>
        <v>SUDOESTE</v>
      </c>
      <c r="AA2979" s="358">
        <f t="shared" si="8058"/>
        <v>0.32405891980360063</v>
      </c>
      <c r="AB2979" s="359">
        <f t="shared" si="8241"/>
        <v>18.908569683838326</v>
      </c>
      <c r="AC2979" s="360"/>
    </row>
    <row r="2980" spans="1:29" ht="17.25" customHeight="1" x14ac:dyDescent="0.2">
      <c r="A2980" s="602"/>
      <c r="B2980" s="661"/>
      <c r="C2980" s="661"/>
      <c r="D2980" s="555"/>
      <c r="E2980" s="381"/>
      <c r="F2980" s="382"/>
      <c r="G2980" s="382"/>
      <c r="H2980" s="437"/>
      <c r="I2980" s="437"/>
      <c r="J2980" s="437"/>
      <c r="K2980" s="437"/>
      <c r="L2980" s="437"/>
      <c r="M2980" s="437"/>
      <c r="N2980" s="437"/>
      <c r="O2980" s="437"/>
      <c r="P2980" s="437"/>
      <c r="Q2980" s="437"/>
      <c r="R2980" s="354"/>
      <c r="S2980" s="354"/>
      <c r="T2980" s="354"/>
      <c r="U2980" s="354"/>
      <c r="V2980" s="383"/>
      <c r="W2980" s="383"/>
      <c r="X2980" s="384"/>
      <c r="Y2980" s="384"/>
      <c r="Z2980" s="384"/>
      <c r="AA2980" s="383"/>
      <c r="AB2980" s="435"/>
      <c r="AC2980" s="451"/>
    </row>
    <row r="2981" spans="1:29" ht="17.25" customHeight="1" x14ac:dyDescent="0.25">
      <c r="A2981" s="345" t="s">
        <v>397</v>
      </c>
      <c r="B2981" s="661"/>
      <c r="C2981" s="661"/>
      <c r="D2981" s="460">
        <f>D167</f>
        <v>42468</v>
      </c>
      <c r="E2981" s="622">
        <v>7161591.0840999996</v>
      </c>
      <c r="F2981" s="622">
        <v>665808.13249999995</v>
      </c>
      <c r="G2981" s="631">
        <v>903.947</v>
      </c>
      <c r="H2981" s="349"/>
      <c r="I2981" s="349"/>
      <c r="J2981" s="349"/>
      <c r="K2981" s="349"/>
      <c r="L2981" s="349"/>
      <c r="M2981" s="349"/>
      <c r="N2981" s="349"/>
      <c r="O2981" s="349"/>
      <c r="P2981" s="349"/>
      <c r="Q2981" s="349"/>
      <c r="R2981" s="354"/>
      <c r="S2981" s="354"/>
      <c r="T2981" s="354"/>
      <c r="U2981" s="354"/>
      <c r="V2981" s="383"/>
      <c r="W2981" s="383"/>
      <c r="X2981" s="384"/>
      <c r="Y2981" s="384"/>
      <c r="Z2981" s="384"/>
      <c r="AA2981" s="383"/>
      <c r="AB2981" s="435"/>
      <c r="AC2981" s="451"/>
    </row>
    <row r="2982" spans="1:29" ht="17.25" customHeight="1" x14ac:dyDescent="0.25">
      <c r="A2982" s="345" t="str">
        <f t="shared" si="8242"/>
        <v>MS 703 A</v>
      </c>
      <c r="B2982" s="661"/>
      <c r="C2982" s="661"/>
      <c r="D2982" s="460">
        <f>D168</f>
        <v>42475</v>
      </c>
      <c r="E2982" s="622">
        <v>7161591.0875000004</v>
      </c>
      <c r="F2982" s="622">
        <v>665808.12800000003</v>
      </c>
      <c r="G2982" s="631">
        <v>903.91899999999998</v>
      </c>
      <c r="H2982" s="448">
        <f t="shared" si="8229"/>
        <v>0.56400358474538625</v>
      </c>
      <c r="I2982" s="356">
        <f>SQRT((E2982-$E$2981)^2+(F2982-$F$2981)^2)*100</f>
        <v>0.56400358474538625</v>
      </c>
      <c r="J2982" s="356">
        <f t="shared" si="8231"/>
        <v>-2.8000000000020009</v>
      </c>
      <c r="K2982" s="356">
        <f>(G2982-$G$2981)*100</f>
        <v>-2.8000000000020009</v>
      </c>
      <c r="L2982" s="356">
        <f t="shared" si="8233"/>
        <v>8.0571940677912318E-2</v>
      </c>
      <c r="M2982" s="356">
        <f t="shared" si="8234"/>
        <v>0.40000000000028585</v>
      </c>
      <c r="N2982" s="361" t="str">
        <f t="shared" si="8235"/>
        <v>OK</v>
      </c>
      <c r="O2982" s="361" t="str">
        <f t="shared" si="8236"/>
        <v>ATENÇÃO</v>
      </c>
      <c r="P2982" s="361" t="str">
        <f t="shared" si="8237"/>
        <v>COND. MIN.</v>
      </c>
      <c r="Q2982" s="361" t="str">
        <f t="shared" ref="Q2982:Q3006" si="8245">IF(M2982&lt;=2,"COND. MIN.",IF(AND(2&lt;M2982, M2982&lt;=4),"ATENÇÃO",IF(AND(4&lt;M2982, M2982&lt;=10),"ALERTA","INTERVENÇÃO")))</f>
        <v>COND. MIN.</v>
      </c>
      <c r="R2982" s="625"/>
      <c r="S2982" s="625"/>
      <c r="T2982" s="625"/>
      <c r="U2982" s="625"/>
      <c r="V2982" s="356">
        <f>(E2982-$E$2981)*100</f>
        <v>0.34000007435679436</v>
      </c>
      <c r="W2982" s="356">
        <f>(F2982-$F$2981)*100</f>
        <v>-0.44999999227002263</v>
      </c>
      <c r="X2982" s="361" t="str">
        <f t="shared" si="8238"/>
        <v>NORTE</v>
      </c>
      <c r="Y2982" s="361" t="str">
        <f t="shared" si="8239"/>
        <v>OESTE</v>
      </c>
      <c r="Z2982" s="361" t="str">
        <f t="shared" si="8240"/>
        <v>NOROESTE</v>
      </c>
      <c r="AA2982" s="358">
        <f t="shared" ref="AA2982:AA3006" si="8246">ABS(ROUND(W2982,2)/ROUND(I2982,2))</f>
        <v>0.80357142857142849</v>
      </c>
      <c r="AB2982" s="359">
        <f t="shared" ref="AB2982" si="8247">DEGREES(ASIN(AA2982))</f>
        <v>53.472514918337708</v>
      </c>
      <c r="AC2982" s="678" t="s">
        <v>408</v>
      </c>
    </row>
    <row r="2983" spans="1:29" ht="17.25" customHeight="1" x14ac:dyDescent="0.25">
      <c r="A2983" s="345" t="str">
        <f t="shared" si="8242"/>
        <v>MS 703 A</v>
      </c>
      <c r="B2983" s="661"/>
      <c r="C2983" s="661"/>
      <c r="D2983" s="460">
        <f>D169</f>
        <v>42482</v>
      </c>
      <c r="E2983" s="622">
        <v>7161591.0883999998</v>
      </c>
      <c r="F2983" s="622">
        <v>665808.16500000004</v>
      </c>
      <c r="G2983" s="631">
        <v>903.90700000000004</v>
      </c>
      <c r="H2983" s="448">
        <f t="shared" ref="H2983:H2995" si="8248">SQRT((E2983-E2982)^2+(F2983-F2982)^2)*100</f>
        <v>3.7010944323962458</v>
      </c>
      <c r="I2983" s="356">
        <f t="shared" ref="I2983:I2995" si="8249">SQRT((E2983-$E$2981)^2+(F2983-$F$2981)^2)*100</f>
        <v>3.2783227525775844</v>
      </c>
      <c r="J2983" s="356">
        <f t="shared" ref="J2983:J2995" si="8250">(G2983-G2982)*100</f>
        <v>-1.1999999999943611</v>
      </c>
      <c r="K2983" s="356">
        <f t="shared" ref="K2983:K2995" si="8251">(G2983-$G$2981)*100</f>
        <v>-3.999999999996362</v>
      </c>
      <c r="L2983" s="356">
        <f t="shared" ref="L2983:L2995" si="8252">H2983/(D2983-D2982)</f>
        <v>0.52872777605660659</v>
      </c>
      <c r="M2983" s="356">
        <f t="shared" ref="M2983:M2995" si="8253">ABS(J2983/(D2983-D2982))</f>
        <v>0.17142857142776588</v>
      </c>
      <c r="N2983" s="361" t="str">
        <f t="shared" ref="N2983:N2995" si="8254">IF(L2983&lt;=0.25,"OK",IF(AND(0.25&lt;L2983,L2983&lt;=1),"ATENÇÃO",IF(AND(1&lt;L2983,L2983&lt;=4),"ALERTA",IF(AND(4&lt;L2983,L2983&lt;=14),"INTERVENÇÃO","PARALISAÇÃO"))))</f>
        <v>ATENÇÃO</v>
      </c>
      <c r="O2983" s="361" t="str">
        <f t="shared" ref="O2983:O2995" si="8255">IF(M2983&lt;=0.25,"OK",IF(AND(0.25&lt;M2983,M2983&lt;=1),"ATENÇÃO",IF(AND(1&lt;M2983,M2983&lt;=4),"ALERTA",IF(AND(4&lt;M2983,M2983&lt;=14),"INTERVENÇÃO","PARALISAÇÃO"))))</f>
        <v>OK</v>
      </c>
      <c r="P2983" s="361" t="str">
        <f t="shared" si="8237"/>
        <v>COND. MIN.</v>
      </c>
      <c r="Q2983" s="361" t="str">
        <f t="shared" si="8245"/>
        <v>COND. MIN.</v>
      </c>
      <c r="R2983" s="625"/>
      <c r="S2983" s="625"/>
      <c r="T2983" s="625"/>
      <c r="U2983" s="625"/>
      <c r="V2983" s="356">
        <f t="shared" ref="V2983:V3006" si="8256">(E2983-$E$2981)*100</f>
        <v>0.43000001460313797</v>
      </c>
      <c r="W2983" s="356">
        <f t="shared" ref="W2983:W3006" si="8257">(F2983-$F$2981)*100</f>
        <v>3.2500000088475645</v>
      </c>
      <c r="X2983" s="361" t="str">
        <f t="shared" ref="X2983:X3006" si="8258">IF(V2983&gt;0,"NORTE","SUL")</f>
        <v>NORTE</v>
      </c>
      <c r="Y2983" s="361" t="str">
        <f t="shared" ref="Y2983:Y3006" si="8259">IF(W2983&gt;0,"LESTE","OESTE")</f>
        <v>LESTE</v>
      </c>
      <c r="Z2983" s="361" t="str">
        <f t="shared" ref="Z2983:Z3006" si="8260">IF(AND(X2983="SUL", Y2983="LESTE"),"SUDESTE", IF(AND(X2983="SUL", Y2983="OESTE"), "SUDOESTE", IF(AND(X2983="NORTE", Y2983="LESTE"), "NORDESTE", "NOROESTE")))</f>
        <v>NORDESTE</v>
      </c>
      <c r="AA2983" s="358">
        <f t="shared" si="8246"/>
        <v>0.99085365853658547</v>
      </c>
      <c r="AB2983" s="359">
        <f t="shared" ref="AB2983:AB3006" si="8261">DEGREES(ASIN(AA2983))</f>
        <v>82.24480166133182</v>
      </c>
      <c r="AC2983" s="360"/>
    </row>
    <row r="2984" spans="1:29" ht="17.25" customHeight="1" x14ac:dyDescent="0.25">
      <c r="A2984" s="345" t="str">
        <f t="shared" si="8242"/>
        <v>MS 703 A</v>
      </c>
      <c r="B2984" s="661"/>
      <c r="C2984" s="661"/>
      <c r="D2984" s="633">
        <v>42496</v>
      </c>
      <c r="E2984" s="635">
        <v>7161591.0702</v>
      </c>
      <c r="F2984" s="635">
        <v>665808.1642</v>
      </c>
      <c r="G2984" s="623">
        <v>903.88800000000003</v>
      </c>
      <c r="H2984" s="448">
        <f t="shared" si="8248"/>
        <v>1.8217573751442557</v>
      </c>
      <c r="I2984" s="356">
        <f t="shared" si="8249"/>
        <v>3.4613581063584129</v>
      </c>
      <c r="J2984" s="356">
        <f t="shared" si="8250"/>
        <v>-1.9000000000005457</v>
      </c>
      <c r="K2984" s="356">
        <f t="shared" si="8251"/>
        <v>-5.8999999999969077</v>
      </c>
      <c r="L2984" s="356">
        <f t="shared" si="8252"/>
        <v>0.13012552679601827</v>
      </c>
      <c r="M2984" s="356">
        <f t="shared" si="8253"/>
        <v>0.1357142857143247</v>
      </c>
      <c r="N2984" s="361" t="str">
        <f t="shared" si="8254"/>
        <v>OK</v>
      </c>
      <c r="O2984" s="361" t="str">
        <f t="shared" si="8255"/>
        <v>OK</v>
      </c>
      <c r="P2984" s="361" t="str">
        <f t="shared" si="8237"/>
        <v>COND. MIN.</v>
      </c>
      <c r="Q2984" s="361" t="str">
        <f t="shared" si="8245"/>
        <v>COND. MIN.</v>
      </c>
      <c r="R2984" s="625"/>
      <c r="S2984" s="625"/>
      <c r="T2984" s="625"/>
      <c r="U2984" s="625"/>
      <c r="V2984" s="356">
        <f t="shared" si="8256"/>
        <v>-1.3899999670684338</v>
      </c>
      <c r="W2984" s="356">
        <f t="shared" si="8257"/>
        <v>3.1700000050477684</v>
      </c>
      <c r="X2984" s="361" t="str">
        <f t="shared" si="8258"/>
        <v>SUL</v>
      </c>
      <c r="Y2984" s="361" t="str">
        <f t="shared" si="8259"/>
        <v>LESTE</v>
      </c>
      <c r="Z2984" s="361" t="str">
        <f t="shared" si="8260"/>
        <v>SUDESTE</v>
      </c>
      <c r="AA2984" s="358">
        <f t="shared" si="8246"/>
        <v>0.91618497109826591</v>
      </c>
      <c r="AB2984" s="359">
        <f t="shared" si="8261"/>
        <v>66.374573087162091</v>
      </c>
      <c r="AC2984" s="360"/>
    </row>
    <row r="2985" spans="1:29" ht="17.25" customHeight="1" x14ac:dyDescent="0.25">
      <c r="A2985" s="345" t="str">
        <f t="shared" si="8242"/>
        <v>MS 703 A</v>
      </c>
      <c r="B2985" s="661"/>
      <c r="C2985" s="661"/>
      <c r="D2985" s="447"/>
      <c r="E2985" s="347"/>
      <c r="F2985" s="348"/>
      <c r="G2985" s="348"/>
      <c r="H2985" s="448">
        <f t="shared" si="8248"/>
        <v>719247434.25530386</v>
      </c>
      <c r="I2985" s="356">
        <f t="shared" si="8249"/>
        <v>719247435.34588814</v>
      </c>
      <c r="J2985" s="356">
        <f t="shared" si="8250"/>
        <v>-90388.800000000003</v>
      </c>
      <c r="K2985" s="356">
        <f t="shared" si="8251"/>
        <v>-90394.7</v>
      </c>
      <c r="L2985" s="356">
        <f t="shared" si="8252"/>
        <v>-16925.061988311933</v>
      </c>
      <c r="M2985" s="356">
        <f t="shared" si="8253"/>
        <v>2.126995481927711</v>
      </c>
      <c r="N2985" s="361" t="str">
        <f t="shared" si="8254"/>
        <v>OK</v>
      </c>
      <c r="O2985" s="361" t="str">
        <f t="shared" si="8255"/>
        <v>ALERTA</v>
      </c>
      <c r="P2985" s="361" t="str">
        <f t="shared" si="8237"/>
        <v>COND. MIN.</v>
      </c>
      <c r="Q2985" s="361" t="str">
        <f t="shared" si="8245"/>
        <v>ATENÇÃO</v>
      </c>
      <c r="R2985" s="625"/>
      <c r="S2985" s="625"/>
      <c r="T2985" s="625"/>
      <c r="U2985" s="625"/>
      <c r="V2985" s="356">
        <f t="shared" si="8256"/>
        <v>-716159108.40999997</v>
      </c>
      <c r="W2985" s="356">
        <f t="shared" si="8257"/>
        <v>-66580813.249999993</v>
      </c>
      <c r="X2985" s="361" t="str">
        <f t="shared" si="8258"/>
        <v>SUL</v>
      </c>
      <c r="Y2985" s="361" t="str">
        <f t="shared" si="8259"/>
        <v>OESTE</v>
      </c>
      <c r="Z2985" s="361" t="str">
        <f t="shared" si="8260"/>
        <v>SUDOESTE</v>
      </c>
      <c r="AA2985" s="358">
        <f t="shared" si="8246"/>
        <v>9.2570108668653728E-2</v>
      </c>
      <c r="AB2985" s="359">
        <f t="shared" si="8261"/>
        <v>5.3114809146521811</v>
      </c>
      <c r="AC2985" s="360"/>
    </row>
    <row r="2986" spans="1:29" ht="17.25" customHeight="1" x14ac:dyDescent="0.25">
      <c r="A2986" s="345" t="str">
        <f t="shared" si="8242"/>
        <v>MS 703 A</v>
      </c>
      <c r="B2986" s="661"/>
      <c r="C2986" s="661"/>
      <c r="D2986" s="447"/>
      <c r="E2986" s="347"/>
      <c r="F2986" s="348"/>
      <c r="G2986" s="348"/>
      <c r="H2986" s="448">
        <f t="shared" si="8248"/>
        <v>0</v>
      </c>
      <c r="I2986" s="356">
        <f t="shared" si="8249"/>
        <v>719247435.34588814</v>
      </c>
      <c r="J2986" s="356">
        <f t="shared" si="8250"/>
        <v>0</v>
      </c>
      <c r="K2986" s="356">
        <f t="shared" si="8251"/>
        <v>-90394.7</v>
      </c>
      <c r="L2986" s="356" t="e">
        <f t="shared" si="8252"/>
        <v>#DIV/0!</v>
      </c>
      <c r="M2986" s="356" t="e">
        <f t="shared" si="8253"/>
        <v>#DIV/0!</v>
      </c>
      <c r="N2986" s="361" t="e">
        <f t="shared" si="8254"/>
        <v>#DIV/0!</v>
      </c>
      <c r="O2986" s="361" t="e">
        <f t="shared" si="8255"/>
        <v>#DIV/0!</v>
      </c>
      <c r="P2986" s="361" t="e">
        <f t="shared" si="8237"/>
        <v>#DIV/0!</v>
      </c>
      <c r="Q2986" s="361" t="e">
        <f t="shared" si="8245"/>
        <v>#DIV/0!</v>
      </c>
      <c r="R2986" s="625"/>
      <c r="S2986" s="625"/>
      <c r="T2986" s="625"/>
      <c r="U2986" s="625"/>
      <c r="V2986" s="356">
        <f t="shared" si="8256"/>
        <v>-716159108.40999997</v>
      </c>
      <c r="W2986" s="356">
        <f t="shared" si="8257"/>
        <v>-66580813.249999993</v>
      </c>
      <c r="X2986" s="361" t="str">
        <f t="shared" si="8258"/>
        <v>SUL</v>
      </c>
      <c r="Y2986" s="361" t="str">
        <f t="shared" si="8259"/>
        <v>OESTE</v>
      </c>
      <c r="Z2986" s="361" t="str">
        <f t="shared" si="8260"/>
        <v>SUDOESTE</v>
      </c>
      <c r="AA2986" s="358">
        <f t="shared" si="8246"/>
        <v>9.2570108668653728E-2</v>
      </c>
      <c r="AB2986" s="359">
        <f t="shared" si="8261"/>
        <v>5.3114809146521811</v>
      </c>
      <c r="AC2986" s="360"/>
    </row>
    <row r="2987" spans="1:29" ht="17.25" customHeight="1" x14ac:dyDescent="0.25">
      <c r="A2987" s="345" t="str">
        <f t="shared" si="8242"/>
        <v>MS 703 A</v>
      </c>
      <c r="B2987" s="661"/>
      <c r="C2987" s="661"/>
      <c r="D2987" s="447"/>
      <c r="E2987" s="347"/>
      <c r="F2987" s="348"/>
      <c r="G2987" s="348"/>
      <c r="H2987" s="448">
        <f t="shared" si="8248"/>
        <v>0</v>
      </c>
      <c r="I2987" s="356">
        <f t="shared" si="8249"/>
        <v>719247435.34588814</v>
      </c>
      <c r="J2987" s="356">
        <f t="shared" si="8250"/>
        <v>0</v>
      </c>
      <c r="K2987" s="356">
        <f t="shared" si="8251"/>
        <v>-90394.7</v>
      </c>
      <c r="L2987" s="356" t="e">
        <f t="shared" si="8252"/>
        <v>#DIV/0!</v>
      </c>
      <c r="M2987" s="356" t="e">
        <f t="shared" si="8253"/>
        <v>#DIV/0!</v>
      </c>
      <c r="N2987" s="361" t="e">
        <f t="shared" si="8254"/>
        <v>#DIV/0!</v>
      </c>
      <c r="O2987" s="361" t="e">
        <f t="shared" si="8255"/>
        <v>#DIV/0!</v>
      </c>
      <c r="P2987" s="361" t="e">
        <f t="shared" si="8237"/>
        <v>#DIV/0!</v>
      </c>
      <c r="Q2987" s="361" t="e">
        <f t="shared" si="8245"/>
        <v>#DIV/0!</v>
      </c>
      <c r="R2987" s="625"/>
      <c r="S2987" s="625"/>
      <c r="T2987" s="625"/>
      <c r="U2987" s="625"/>
      <c r="V2987" s="356">
        <f t="shared" si="8256"/>
        <v>-716159108.40999997</v>
      </c>
      <c r="W2987" s="356">
        <f t="shared" si="8257"/>
        <v>-66580813.249999993</v>
      </c>
      <c r="X2987" s="361" t="str">
        <f t="shared" si="8258"/>
        <v>SUL</v>
      </c>
      <c r="Y2987" s="361" t="str">
        <f t="shared" si="8259"/>
        <v>OESTE</v>
      </c>
      <c r="Z2987" s="361" t="str">
        <f t="shared" si="8260"/>
        <v>SUDOESTE</v>
      </c>
      <c r="AA2987" s="358">
        <f t="shared" si="8246"/>
        <v>9.2570108668653728E-2</v>
      </c>
      <c r="AB2987" s="359">
        <f t="shared" si="8261"/>
        <v>5.3114809146521811</v>
      </c>
      <c r="AC2987" s="360"/>
    </row>
    <row r="2988" spans="1:29" ht="17.25" customHeight="1" x14ac:dyDescent="0.25">
      <c r="A2988" s="345" t="str">
        <f t="shared" si="8242"/>
        <v>MS 703 A</v>
      </c>
      <c r="B2988" s="661"/>
      <c r="C2988" s="661"/>
      <c r="D2988" s="447"/>
      <c r="E2988" s="347"/>
      <c r="F2988" s="348"/>
      <c r="G2988" s="348"/>
      <c r="H2988" s="448">
        <f t="shared" si="8248"/>
        <v>0</v>
      </c>
      <c r="I2988" s="356">
        <f t="shared" si="8249"/>
        <v>719247435.34588814</v>
      </c>
      <c r="J2988" s="356">
        <f t="shared" si="8250"/>
        <v>0</v>
      </c>
      <c r="K2988" s="356">
        <f t="shared" si="8251"/>
        <v>-90394.7</v>
      </c>
      <c r="L2988" s="356" t="e">
        <f t="shared" si="8252"/>
        <v>#DIV/0!</v>
      </c>
      <c r="M2988" s="356" t="e">
        <f t="shared" si="8253"/>
        <v>#DIV/0!</v>
      </c>
      <c r="N2988" s="361" t="e">
        <f t="shared" si="8254"/>
        <v>#DIV/0!</v>
      </c>
      <c r="O2988" s="361" t="e">
        <f t="shared" si="8255"/>
        <v>#DIV/0!</v>
      </c>
      <c r="P2988" s="361" t="e">
        <f t="shared" si="8237"/>
        <v>#DIV/0!</v>
      </c>
      <c r="Q2988" s="361" t="e">
        <f t="shared" si="8245"/>
        <v>#DIV/0!</v>
      </c>
      <c r="R2988" s="625"/>
      <c r="S2988" s="625"/>
      <c r="T2988" s="625"/>
      <c r="U2988" s="625"/>
      <c r="V2988" s="356">
        <f t="shared" si="8256"/>
        <v>-716159108.40999997</v>
      </c>
      <c r="W2988" s="356">
        <f t="shared" si="8257"/>
        <v>-66580813.249999993</v>
      </c>
      <c r="X2988" s="361" t="str">
        <f t="shared" si="8258"/>
        <v>SUL</v>
      </c>
      <c r="Y2988" s="361" t="str">
        <f t="shared" si="8259"/>
        <v>OESTE</v>
      </c>
      <c r="Z2988" s="361" t="str">
        <f t="shared" si="8260"/>
        <v>SUDOESTE</v>
      </c>
      <c r="AA2988" s="358">
        <f t="shared" si="8246"/>
        <v>9.2570108668653728E-2</v>
      </c>
      <c r="AB2988" s="359">
        <f t="shared" si="8261"/>
        <v>5.3114809146521811</v>
      </c>
      <c r="AC2988" s="360"/>
    </row>
    <row r="2989" spans="1:29" ht="17.25" customHeight="1" x14ac:dyDescent="0.25">
      <c r="A2989" s="345" t="str">
        <f t="shared" si="8242"/>
        <v>MS 703 A</v>
      </c>
      <c r="B2989" s="661"/>
      <c r="C2989" s="661"/>
      <c r="D2989" s="447"/>
      <c r="E2989" s="347"/>
      <c r="F2989" s="348"/>
      <c r="G2989" s="348"/>
      <c r="H2989" s="448">
        <f t="shared" si="8248"/>
        <v>0</v>
      </c>
      <c r="I2989" s="356">
        <f t="shared" si="8249"/>
        <v>719247435.34588814</v>
      </c>
      <c r="J2989" s="356">
        <f t="shared" si="8250"/>
        <v>0</v>
      </c>
      <c r="K2989" s="356">
        <f t="shared" si="8251"/>
        <v>-90394.7</v>
      </c>
      <c r="L2989" s="356" t="e">
        <f t="shared" si="8252"/>
        <v>#DIV/0!</v>
      </c>
      <c r="M2989" s="356" t="e">
        <f t="shared" si="8253"/>
        <v>#DIV/0!</v>
      </c>
      <c r="N2989" s="361" t="e">
        <f t="shared" si="8254"/>
        <v>#DIV/0!</v>
      </c>
      <c r="O2989" s="361" t="e">
        <f t="shared" si="8255"/>
        <v>#DIV/0!</v>
      </c>
      <c r="P2989" s="361" t="e">
        <f t="shared" si="8237"/>
        <v>#DIV/0!</v>
      </c>
      <c r="Q2989" s="361" t="e">
        <f t="shared" si="8245"/>
        <v>#DIV/0!</v>
      </c>
      <c r="R2989" s="625"/>
      <c r="S2989" s="625"/>
      <c r="T2989" s="625"/>
      <c r="U2989" s="625"/>
      <c r="V2989" s="356">
        <f t="shared" si="8256"/>
        <v>-716159108.40999997</v>
      </c>
      <c r="W2989" s="356">
        <f t="shared" si="8257"/>
        <v>-66580813.249999993</v>
      </c>
      <c r="X2989" s="361" t="str">
        <f t="shared" si="8258"/>
        <v>SUL</v>
      </c>
      <c r="Y2989" s="361" t="str">
        <f t="shared" si="8259"/>
        <v>OESTE</v>
      </c>
      <c r="Z2989" s="361" t="str">
        <f t="shared" si="8260"/>
        <v>SUDOESTE</v>
      </c>
      <c r="AA2989" s="358">
        <f t="shared" si="8246"/>
        <v>9.2570108668653728E-2</v>
      </c>
      <c r="AB2989" s="359">
        <f t="shared" si="8261"/>
        <v>5.3114809146521811</v>
      </c>
      <c r="AC2989" s="360"/>
    </row>
    <row r="2990" spans="1:29" ht="17.25" customHeight="1" x14ac:dyDescent="0.25">
      <c r="A2990" s="345" t="str">
        <f t="shared" si="8242"/>
        <v>MS 703 A</v>
      </c>
      <c r="B2990" s="661"/>
      <c r="C2990" s="661"/>
      <c r="D2990" s="447"/>
      <c r="E2990" s="347"/>
      <c r="F2990" s="348"/>
      <c r="G2990" s="348"/>
      <c r="H2990" s="448">
        <f t="shared" si="8248"/>
        <v>0</v>
      </c>
      <c r="I2990" s="356">
        <f t="shared" si="8249"/>
        <v>719247435.34588814</v>
      </c>
      <c r="J2990" s="356">
        <f t="shared" si="8250"/>
        <v>0</v>
      </c>
      <c r="K2990" s="356">
        <f t="shared" si="8251"/>
        <v>-90394.7</v>
      </c>
      <c r="L2990" s="356" t="e">
        <f t="shared" si="8252"/>
        <v>#DIV/0!</v>
      </c>
      <c r="M2990" s="356" t="e">
        <f t="shared" si="8253"/>
        <v>#DIV/0!</v>
      </c>
      <c r="N2990" s="361" t="e">
        <f t="shared" si="8254"/>
        <v>#DIV/0!</v>
      </c>
      <c r="O2990" s="361" t="e">
        <f t="shared" si="8255"/>
        <v>#DIV/0!</v>
      </c>
      <c r="P2990" s="361" t="e">
        <f t="shared" si="8237"/>
        <v>#DIV/0!</v>
      </c>
      <c r="Q2990" s="361" t="e">
        <f t="shared" si="8245"/>
        <v>#DIV/0!</v>
      </c>
      <c r="R2990" s="625"/>
      <c r="S2990" s="625"/>
      <c r="T2990" s="625"/>
      <c r="U2990" s="625"/>
      <c r="V2990" s="356">
        <f t="shared" si="8256"/>
        <v>-716159108.40999997</v>
      </c>
      <c r="W2990" s="356">
        <f t="shared" si="8257"/>
        <v>-66580813.249999993</v>
      </c>
      <c r="X2990" s="361" t="str">
        <f t="shared" si="8258"/>
        <v>SUL</v>
      </c>
      <c r="Y2990" s="361" t="str">
        <f t="shared" si="8259"/>
        <v>OESTE</v>
      </c>
      <c r="Z2990" s="361" t="str">
        <f t="shared" si="8260"/>
        <v>SUDOESTE</v>
      </c>
      <c r="AA2990" s="358">
        <f t="shared" si="8246"/>
        <v>9.2570108668653728E-2</v>
      </c>
      <c r="AB2990" s="359">
        <f t="shared" si="8261"/>
        <v>5.3114809146521811</v>
      </c>
      <c r="AC2990" s="360"/>
    </row>
    <row r="2991" spans="1:29" ht="17.25" customHeight="1" x14ac:dyDescent="0.25">
      <c r="A2991" s="345" t="str">
        <f t="shared" si="8242"/>
        <v>MS 703 A</v>
      </c>
      <c r="B2991" s="661"/>
      <c r="C2991" s="661"/>
      <c r="D2991" s="447"/>
      <c r="E2991" s="347"/>
      <c r="F2991" s="348"/>
      <c r="G2991" s="348"/>
      <c r="H2991" s="448">
        <f t="shared" si="8248"/>
        <v>0</v>
      </c>
      <c r="I2991" s="356">
        <f t="shared" si="8249"/>
        <v>719247435.34588814</v>
      </c>
      <c r="J2991" s="356">
        <f t="shared" si="8250"/>
        <v>0</v>
      </c>
      <c r="K2991" s="356">
        <f t="shared" si="8251"/>
        <v>-90394.7</v>
      </c>
      <c r="L2991" s="356" t="e">
        <f t="shared" si="8252"/>
        <v>#DIV/0!</v>
      </c>
      <c r="M2991" s="356" t="e">
        <f t="shared" si="8253"/>
        <v>#DIV/0!</v>
      </c>
      <c r="N2991" s="361" t="e">
        <f t="shared" si="8254"/>
        <v>#DIV/0!</v>
      </c>
      <c r="O2991" s="361" t="e">
        <f t="shared" si="8255"/>
        <v>#DIV/0!</v>
      </c>
      <c r="P2991" s="361" t="e">
        <f t="shared" si="8237"/>
        <v>#DIV/0!</v>
      </c>
      <c r="Q2991" s="361" t="e">
        <f t="shared" si="8245"/>
        <v>#DIV/0!</v>
      </c>
      <c r="R2991" s="625"/>
      <c r="S2991" s="625"/>
      <c r="T2991" s="625"/>
      <c r="U2991" s="625"/>
      <c r="V2991" s="356">
        <f t="shared" si="8256"/>
        <v>-716159108.40999997</v>
      </c>
      <c r="W2991" s="356">
        <f t="shared" si="8257"/>
        <v>-66580813.249999993</v>
      </c>
      <c r="X2991" s="361" t="str">
        <f t="shared" si="8258"/>
        <v>SUL</v>
      </c>
      <c r="Y2991" s="361" t="str">
        <f t="shared" si="8259"/>
        <v>OESTE</v>
      </c>
      <c r="Z2991" s="361" t="str">
        <f t="shared" si="8260"/>
        <v>SUDOESTE</v>
      </c>
      <c r="AA2991" s="358">
        <f t="shared" si="8246"/>
        <v>9.2570108668653728E-2</v>
      </c>
      <c r="AB2991" s="359">
        <f t="shared" si="8261"/>
        <v>5.3114809146521811</v>
      </c>
      <c r="AC2991" s="360"/>
    </row>
    <row r="2992" spans="1:29" ht="17.25" customHeight="1" x14ac:dyDescent="0.25">
      <c r="A2992" s="345" t="str">
        <f t="shared" si="8242"/>
        <v>MS 703 A</v>
      </c>
      <c r="B2992" s="661"/>
      <c r="C2992" s="661"/>
      <c r="D2992" s="447"/>
      <c r="E2992" s="347"/>
      <c r="F2992" s="348"/>
      <c r="G2992" s="348"/>
      <c r="H2992" s="448">
        <f t="shared" si="8248"/>
        <v>0</v>
      </c>
      <c r="I2992" s="356">
        <f t="shared" si="8249"/>
        <v>719247435.34588814</v>
      </c>
      <c r="J2992" s="356">
        <f t="shared" si="8250"/>
        <v>0</v>
      </c>
      <c r="K2992" s="356">
        <f t="shared" si="8251"/>
        <v>-90394.7</v>
      </c>
      <c r="L2992" s="356" t="e">
        <f t="shared" si="8252"/>
        <v>#DIV/0!</v>
      </c>
      <c r="M2992" s="356" t="e">
        <f t="shared" si="8253"/>
        <v>#DIV/0!</v>
      </c>
      <c r="N2992" s="361" t="e">
        <f t="shared" si="8254"/>
        <v>#DIV/0!</v>
      </c>
      <c r="O2992" s="361" t="e">
        <f t="shared" si="8255"/>
        <v>#DIV/0!</v>
      </c>
      <c r="P2992" s="361" t="e">
        <f t="shared" si="8237"/>
        <v>#DIV/0!</v>
      </c>
      <c r="Q2992" s="361" t="e">
        <f t="shared" si="8245"/>
        <v>#DIV/0!</v>
      </c>
      <c r="R2992" s="625"/>
      <c r="S2992" s="625"/>
      <c r="T2992" s="625"/>
      <c r="U2992" s="625"/>
      <c r="V2992" s="356">
        <f t="shared" si="8256"/>
        <v>-716159108.40999997</v>
      </c>
      <c r="W2992" s="356">
        <f t="shared" si="8257"/>
        <v>-66580813.249999993</v>
      </c>
      <c r="X2992" s="361" t="str">
        <f t="shared" si="8258"/>
        <v>SUL</v>
      </c>
      <c r="Y2992" s="361" t="str">
        <f t="shared" si="8259"/>
        <v>OESTE</v>
      </c>
      <c r="Z2992" s="361" t="str">
        <f t="shared" si="8260"/>
        <v>SUDOESTE</v>
      </c>
      <c r="AA2992" s="358">
        <f t="shared" si="8246"/>
        <v>9.2570108668653728E-2</v>
      </c>
      <c r="AB2992" s="359">
        <f t="shared" si="8261"/>
        <v>5.3114809146521811</v>
      </c>
      <c r="AC2992" s="360"/>
    </row>
    <row r="2993" spans="1:29" ht="17.25" customHeight="1" x14ac:dyDescent="0.25">
      <c r="A2993" s="345" t="str">
        <f t="shared" si="8242"/>
        <v>MS 703 A</v>
      </c>
      <c r="B2993" s="661"/>
      <c r="C2993" s="661"/>
      <c r="D2993" s="447"/>
      <c r="E2993" s="347"/>
      <c r="F2993" s="348"/>
      <c r="G2993" s="348"/>
      <c r="H2993" s="448">
        <f t="shared" si="8248"/>
        <v>0</v>
      </c>
      <c r="I2993" s="356">
        <f t="shared" si="8249"/>
        <v>719247435.34588814</v>
      </c>
      <c r="J2993" s="356">
        <f t="shared" si="8250"/>
        <v>0</v>
      </c>
      <c r="K2993" s="356">
        <f t="shared" si="8251"/>
        <v>-90394.7</v>
      </c>
      <c r="L2993" s="356" t="e">
        <f t="shared" si="8252"/>
        <v>#DIV/0!</v>
      </c>
      <c r="M2993" s="356" t="e">
        <f t="shared" si="8253"/>
        <v>#DIV/0!</v>
      </c>
      <c r="N2993" s="361" t="e">
        <f t="shared" si="8254"/>
        <v>#DIV/0!</v>
      </c>
      <c r="O2993" s="361" t="e">
        <f t="shared" si="8255"/>
        <v>#DIV/0!</v>
      </c>
      <c r="P2993" s="361" t="e">
        <f t="shared" si="8237"/>
        <v>#DIV/0!</v>
      </c>
      <c r="Q2993" s="361" t="e">
        <f t="shared" si="8245"/>
        <v>#DIV/0!</v>
      </c>
      <c r="R2993" s="625"/>
      <c r="S2993" s="625"/>
      <c r="T2993" s="625"/>
      <c r="U2993" s="625"/>
      <c r="V2993" s="356">
        <f t="shared" si="8256"/>
        <v>-716159108.40999997</v>
      </c>
      <c r="W2993" s="356">
        <f t="shared" si="8257"/>
        <v>-66580813.249999993</v>
      </c>
      <c r="X2993" s="361" t="str">
        <f t="shared" si="8258"/>
        <v>SUL</v>
      </c>
      <c r="Y2993" s="361" t="str">
        <f t="shared" si="8259"/>
        <v>OESTE</v>
      </c>
      <c r="Z2993" s="361" t="str">
        <f t="shared" si="8260"/>
        <v>SUDOESTE</v>
      </c>
      <c r="AA2993" s="358">
        <f t="shared" si="8246"/>
        <v>9.2570108668653728E-2</v>
      </c>
      <c r="AB2993" s="359">
        <f t="shared" si="8261"/>
        <v>5.3114809146521811</v>
      </c>
      <c r="AC2993" s="360"/>
    </row>
    <row r="2994" spans="1:29" ht="17.25" customHeight="1" x14ac:dyDescent="0.25">
      <c r="A2994" s="345" t="str">
        <f t="shared" si="8242"/>
        <v>MS 703 A</v>
      </c>
      <c r="B2994" s="661"/>
      <c r="C2994" s="661"/>
      <c r="D2994" s="447"/>
      <c r="E2994" s="347"/>
      <c r="F2994" s="348"/>
      <c r="G2994" s="348"/>
      <c r="H2994" s="448">
        <f t="shared" si="8248"/>
        <v>0</v>
      </c>
      <c r="I2994" s="356">
        <f t="shared" si="8249"/>
        <v>719247435.34588814</v>
      </c>
      <c r="J2994" s="356">
        <f t="shared" si="8250"/>
        <v>0</v>
      </c>
      <c r="K2994" s="356">
        <f t="shared" si="8251"/>
        <v>-90394.7</v>
      </c>
      <c r="L2994" s="356" t="e">
        <f t="shared" si="8252"/>
        <v>#DIV/0!</v>
      </c>
      <c r="M2994" s="356" t="e">
        <f t="shared" si="8253"/>
        <v>#DIV/0!</v>
      </c>
      <c r="N2994" s="361" t="e">
        <f t="shared" si="8254"/>
        <v>#DIV/0!</v>
      </c>
      <c r="O2994" s="361" t="e">
        <f t="shared" si="8255"/>
        <v>#DIV/0!</v>
      </c>
      <c r="P2994" s="361" t="e">
        <f t="shared" si="8237"/>
        <v>#DIV/0!</v>
      </c>
      <c r="Q2994" s="361" t="e">
        <f t="shared" si="8245"/>
        <v>#DIV/0!</v>
      </c>
      <c r="R2994" s="625"/>
      <c r="S2994" s="625"/>
      <c r="T2994" s="625"/>
      <c r="U2994" s="625"/>
      <c r="V2994" s="356">
        <f t="shared" si="8256"/>
        <v>-716159108.40999997</v>
      </c>
      <c r="W2994" s="356">
        <f t="shared" si="8257"/>
        <v>-66580813.249999993</v>
      </c>
      <c r="X2994" s="361" t="str">
        <f t="shared" si="8258"/>
        <v>SUL</v>
      </c>
      <c r="Y2994" s="361" t="str">
        <f t="shared" si="8259"/>
        <v>OESTE</v>
      </c>
      <c r="Z2994" s="361" t="str">
        <f t="shared" si="8260"/>
        <v>SUDOESTE</v>
      </c>
      <c r="AA2994" s="358">
        <f t="shared" si="8246"/>
        <v>9.2570108668653728E-2</v>
      </c>
      <c r="AB2994" s="359">
        <f t="shared" si="8261"/>
        <v>5.3114809146521811</v>
      </c>
      <c r="AC2994" s="360"/>
    </row>
    <row r="2995" spans="1:29" ht="17.25" customHeight="1" x14ac:dyDescent="0.25">
      <c r="A2995" s="345" t="str">
        <f t="shared" si="8242"/>
        <v>MS 703 A</v>
      </c>
      <c r="B2995" s="661"/>
      <c r="C2995" s="661"/>
      <c r="D2995" s="447"/>
      <c r="E2995" s="347"/>
      <c r="F2995" s="348"/>
      <c r="G2995" s="348"/>
      <c r="H2995" s="448">
        <f t="shared" si="8248"/>
        <v>0</v>
      </c>
      <c r="I2995" s="356">
        <f t="shared" si="8249"/>
        <v>719247435.34588814</v>
      </c>
      <c r="J2995" s="356">
        <f t="shared" si="8250"/>
        <v>0</v>
      </c>
      <c r="K2995" s="356">
        <f t="shared" si="8251"/>
        <v>-90394.7</v>
      </c>
      <c r="L2995" s="356" t="e">
        <f t="shared" si="8252"/>
        <v>#DIV/0!</v>
      </c>
      <c r="M2995" s="356" t="e">
        <f t="shared" si="8253"/>
        <v>#DIV/0!</v>
      </c>
      <c r="N2995" s="361" t="e">
        <f t="shared" si="8254"/>
        <v>#DIV/0!</v>
      </c>
      <c r="O2995" s="361" t="e">
        <f t="shared" si="8255"/>
        <v>#DIV/0!</v>
      </c>
      <c r="P2995" s="361" t="e">
        <f t="shared" si="8237"/>
        <v>#DIV/0!</v>
      </c>
      <c r="Q2995" s="361" t="e">
        <f t="shared" si="8245"/>
        <v>#DIV/0!</v>
      </c>
      <c r="R2995" s="625"/>
      <c r="S2995" s="625"/>
      <c r="T2995" s="625"/>
      <c r="U2995" s="625"/>
      <c r="V2995" s="356">
        <f t="shared" si="8256"/>
        <v>-716159108.40999997</v>
      </c>
      <c r="W2995" s="356">
        <f t="shared" si="8257"/>
        <v>-66580813.249999993</v>
      </c>
      <c r="X2995" s="361" t="str">
        <f t="shared" si="8258"/>
        <v>SUL</v>
      </c>
      <c r="Y2995" s="361" t="str">
        <f t="shared" si="8259"/>
        <v>OESTE</v>
      </c>
      <c r="Z2995" s="361" t="str">
        <f t="shared" si="8260"/>
        <v>SUDOESTE</v>
      </c>
      <c r="AA2995" s="358">
        <f t="shared" si="8246"/>
        <v>9.2570108668653728E-2</v>
      </c>
      <c r="AB2995" s="359">
        <f t="shared" si="8261"/>
        <v>5.3114809146521811</v>
      </c>
      <c r="AC2995" s="360"/>
    </row>
    <row r="2996" spans="1:29" ht="17.25" customHeight="1" x14ac:dyDescent="0.25">
      <c r="A2996" s="345" t="str">
        <f t="shared" si="8242"/>
        <v>MS 703 A</v>
      </c>
      <c r="B2996" s="661"/>
      <c r="C2996" s="661"/>
      <c r="D2996" s="447"/>
      <c r="E2996" s="347"/>
      <c r="F2996" s="348"/>
      <c r="G2996" s="348"/>
      <c r="H2996" s="448">
        <f t="shared" si="8229"/>
        <v>0</v>
      </c>
      <c r="I2996" s="356">
        <f t="shared" si="8230"/>
        <v>719247423.01198137</v>
      </c>
      <c r="J2996" s="356">
        <f t="shared" si="8231"/>
        <v>0</v>
      </c>
      <c r="K2996" s="356">
        <f t="shared" si="8232"/>
        <v>-90471.2</v>
      </c>
      <c r="L2996" s="356" t="e">
        <f t="shared" si="8233"/>
        <v>#DIV/0!</v>
      </c>
      <c r="M2996" s="356" t="e">
        <f t="shared" si="8234"/>
        <v>#DIV/0!</v>
      </c>
      <c r="N2996" s="361" t="e">
        <f t="shared" si="8235"/>
        <v>#DIV/0!</v>
      </c>
      <c r="O2996" s="361" t="e">
        <f t="shared" si="8236"/>
        <v>#DIV/0!</v>
      </c>
      <c r="P2996" s="361" t="e">
        <f t="shared" si="8237"/>
        <v>#DIV/0!</v>
      </c>
      <c r="Q2996" s="361" t="e">
        <f t="shared" si="8245"/>
        <v>#DIV/0!</v>
      </c>
      <c r="R2996" s="625"/>
      <c r="S2996" s="625"/>
      <c r="T2996" s="625"/>
      <c r="U2996" s="625"/>
      <c r="V2996" s="356">
        <f t="shared" si="8256"/>
        <v>-716159108.40999997</v>
      </c>
      <c r="W2996" s="356">
        <f t="shared" si="8257"/>
        <v>-66580813.249999993</v>
      </c>
      <c r="X2996" s="361" t="str">
        <f t="shared" si="8258"/>
        <v>SUL</v>
      </c>
      <c r="Y2996" s="361" t="str">
        <f t="shared" si="8259"/>
        <v>OESTE</v>
      </c>
      <c r="Z2996" s="361" t="str">
        <f t="shared" si="8260"/>
        <v>SUDOESTE</v>
      </c>
      <c r="AA2996" s="358">
        <f t="shared" si="8246"/>
        <v>9.2570110256862612E-2</v>
      </c>
      <c r="AB2996" s="359">
        <f t="shared" si="8261"/>
        <v>5.3114810060422597</v>
      </c>
      <c r="AC2996" s="360"/>
    </row>
    <row r="2997" spans="1:29" ht="17.25" customHeight="1" x14ac:dyDescent="0.25">
      <c r="A2997" s="345" t="str">
        <f t="shared" si="8242"/>
        <v>MS 703 A</v>
      </c>
      <c r="B2997" s="661"/>
      <c r="C2997" s="661"/>
      <c r="D2997" s="346"/>
      <c r="E2997" s="347"/>
      <c r="F2997" s="348"/>
      <c r="G2997" s="348"/>
      <c r="H2997" s="448">
        <f t="shared" si="8229"/>
        <v>0</v>
      </c>
      <c r="I2997" s="356">
        <f t="shared" si="8230"/>
        <v>719247423.01198137</v>
      </c>
      <c r="J2997" s="356">
        <f t="shared" si="8231"/>
        <v>0</v>
      </c>
      <c r="K2997" s="356">
        <f t="shared" si="8232"/>
        <v>-90471.2</v>
      </c>
      <c r="L2997" s="356" t="e">
        <f t="shared" si="8233"/>
        <v>#DIV/0!</v>
      </c>
      <c r="M2997" s="356" t="e">
        <f t="shared" si="8234"/>
        <v>#DIV/0!</v>
      </c>
      <c r="N2997" s="361" t="e">
        <f t="shared" si="8235"/>
        <v>#DIV/0!</v>
      </c>
      <c r="O2997" s="361" t="e">
        <f t="shared" si="8236"/>
        <v>#DIV/0!</v>
      </c>
      <c r="P2997" s="361" t="e">
        <f t="shared" si="8237"/>
        <v>#DIV/0!</v>
      </c>
      <c r="Q2997" s="361" t="e">
        <f t="shared" si="8245"/>
        <v>#DIV/0!</v>
      </c>
      <c r="R2997" s="625"/>
      <c r="S2997" s="625"/>
      <c r="T2997" s="625"/>
      <c r="U2997" s="625"/>
      <c r="V2997" s="356">
        <f t="shared" si="8256"/>
        <v>-716159108.40999997</v>
      </c>
      <c r="W2997" s="356">
        <f t="shared" si="8257"/>
        <v>-66580813.249999993</v>
      </c>
      <c r="X2997" s="361" t="str">
        <f t="shared" si="8258"/>
        <v>SUL</v>
      </c>
      <c r="Y2997" s="361" t="str">
        <f t="shared" si="8259"/>
        <v>OESTE</v>
      </c>
      <c r="Z2997" s="361" t="str">
        <f t="shared" si="8260"/>
        <v>SUDOESTE</v>
      </c>
      <c r="AA2997" s="358">
        <f t="shared" si="8246"/>
        <v>9.2570110256862612E-2</v>
      </c>
      <c r="AB2997" s="359">
        <f t="shared" si="8261"/>
        <v>5.3114810060422597</v>
      </c>
      <c r="AC2997" s="360"/>
    </row>
    <row r="2998" spans="1:29" ht="17.25" customHeight="1" x14ac:dyDescent="0.25">
      <c r="A2998" s="345" t="str">
        <f t="shared" si="8242"/>
        <v>MS 703 A</v>
      </c>
      <c r="B2998" s="661"/>
      <c r="C2998" s="661"/>
      <c r="D2998" s="346"/>
      <c r="E2998" s="347"/>
      <c r="F2998" s="348"/>
      <c r="G2998" s="348"/>
      <c r="H2998" s="448">
        <f t="shared" si="8229"/>
        <v>0</v>
      </c>
      <c r="I2998" s="356">
        <f t="shared" si="8230"/>
        <v>719247423.01198137</v>
      </c>
      <c r="J2998" s="356">
        <f t="shared" si="8231"/>
        <v>0</v>
      </c>
      <c r="K2998" s="356">
        <f t="shared" si="8232"/>
        <v>-90471.2</v>
      </c>
      <c r="L2998" s="356" t="e">
        <f t="shared" si="8233"/>
        <v>#DIV/0!</v>
      </c>
      <c r="M2998" s="356" t="e">
        <f t="shared" si="8234"/>
        <v>#DIV/0!</v>
      </c>
      <c r="N2998" s="361" t="e">
        <f t="shared" si="8235"/>
        <v>#DIV/0!</v>
      </c>
      <c r="O2998" s="361" t="e">
        <f t="shared" si="8236"/>
        <v>#DIV/0!</v>
      </c>
      <c r="P2998" s="361" t="e">
        <f t="shared" si="8237"/>
        <v>#DIV/0!</v>
      </c>
      <c r="Q2998" s="361" t="e">
        <f t="shared" si="8245"/>
        <v>#DIV/0!</v>
      </c>
      <c r="R2998" s="625"/>
      <c r="S2998" s="625"/>
      <c r="T2998" s="625"/>
      <c r="U2998" s="625"/>
      <c r="V2998" s="356">
        <f t="shared" si="8256"/>
        <v>-716159108.40999997</v>
      </c>
      <c r="W2998" s="356">
        <f t="shared" si="8257"/>
        <v>-66580813.249999993</v>
      </c>
      <c r="X2998" s="361" t="str">
        <f t="shared" si="8258"/>
        <v>SUL</v>
      </c>
      <c r="Y2998" s="361" t="str">
        <f t="shared" si="8259"/>
        <v>OESTE</v>
      </c>
      <c r="Z2998" s="361" t="str">
        <f t="shared" si="8260"/>
        <v>SUDOESTE</v>
      </c>
      <c r="AA2998" s="358">
        <f t="shared" si="8246"/>
        <v>9.2570110256862612E-2</v>
      </c>
      <c r="AB2998" s="359">
        <f t="shared" si="8261"/>
        <v>5.3114810060422597</v>
      </c>
      <c r="AC2998" s="360"/>
    </row>
    <row r="2999" spans="1:29" ht="17.25" customHeight="1" x14ac:dyDescent="0.25">
      <c r="A2999" s="345" t="str">
        <f t="shared" si="8242"/>
        <v>MS 703 A</v>
      </c>
      <c r="B2999" s="661"/>
      <c r="C2999" s="661"/>
      <c r="D2999" s="346"/>
      <c r="E2999" s="347"/>
      <c r="F2999" s="348"/>
      <c r="G2999" s="348"/>
      <c r="H2999" s="448">
        <f t="shared" si="8229"/>
        <v>0</v>
      </c>
      <c r="I2999" s="356">
        <f t="shared" si="8230"/>
        <v>719247423.01198137</v>
      </c>
      <c r="J2999" s="356">
        <f t="shared" si="8231"/>
        <v>0</v>
      </c>
      <c r="K2999" s="356">
        <f t="shared" si="8232"/>
        <v>-90471.2</v>
      </c>
      <c r="L2999" s="356" t="e">
        <f t="shared" si="8233"/>
        <v>#DIV/0!</v>
      </c>
      <c r="M2999" s="356" t="e">
        <f t="shared" si="8234"/>
        <v>#DIV/0!</v>
      </c>
      <c r="N2999" s="361" t="e">
        <f t="shared" si="8235"/>
        <v>#DIV/0!</v>
      </c>
      <c r="O2999" s="361" t="e">
        <f t="shared" si="8236"/>
        <v>#DIV/0!</v>
      </c>
      <c r="P2999" s="361" t="e">
        <f t="shared" si="8237"/>
        <v>#DIV/0!</v>
      </c>
      <c r="Q2999" s="361" t="e">
        <f t="shared" si="8245"/>
        <v>#DIV/0!</v>
      </c>
      <c r="R2999" s="625"/>
      <c r="S2999" s="625"/>
      <c r="T2999" s="625"/>
      <c r="U2999" s="625"/>
      <c r="V2999" s="356">
        <f t="shared" si="8256"/>
        <v>-716159108.40999997</v>
      </c>
      <c r="W2999" s="356">
        <f t="shared" si="8257"/>
        <v>-66580813.249999993</v>
      </c>
      <c r="X2999" s="361" t="str">
        <f t="shared" si="8258"/>
        <v>SUL</v>
      </c>
      <c r="Y2999" s="361" t="str">
        <f t="shared" si="8259"/>
        <v>OESTE</v>
      </c>
      <c r="Z2999" s="361" t="str">
        <f t="shared" si="8260"/>
        <v>SUDOESTE</v>
      </c>
      <c r="AA2999" s="358">
        <f t="shared" si="8246"/>
        <v>9.2570110256862612E-2</v>
      </c>
      <c r="AB2999" s="359">
        <f t="shared" si="8261"/>
        <v>5.3114810060422597</v>
      </c>
      <c r="AC2999" s="360"/>
    </row>
    <row r="3000" spans="1:29" ht="17.25" customHeight="1" x14ac:dyDescent="0.25">
      <c r="A3000" s="345" t="str">
        <f t="shared" si="8242"/>
        <v>MS 703 A</v>
      </c>
      <c r="B3000" s="661"/>
      <c r="C3000" s="661"/>
      <c r="D3000" s="346"/>
      <c r="E3000" s="347"/>
      <c r="F3000" s="348"/>
      <c r="G3000" s="348"/>
      <c r="H3000" s="448">
        <f t="shared" si="8229"/>
        <v>0</v>
      </c>
      <c r="I3000" s="356">
        <f t="shared" si="8230"/>
        <v>719247423.01198137</v>
      </c>
      <c r="J3000" s="356">
        <f t="shared" si="8231"/>
        <v>0</v>
      </c>
      <c r="K3000" s="356">
        <f t="shared" si="8232"/>
        <v>-90471.2</v>
      </c>
      <c r="L3000" s="356" t="e">
        <f t="shared" si="8233"/>
        <v>#DIV/0!</v>
      </c>
      <c r="M3000" s="356" t="e">
        <f t="shared" si="8234"/>
        <v>#DIV/0!</v>
      </c>
      <c r="N3000" s="361" t="e">
        <f t="shared" si="8235"/>
        <v>#DIV/0!</v>
      </c>
      <c r="O3000" s="361" t="e">
        <f t="shared" si="8236"/>
        <v>#DIV/0!</v>
      </c>
      <c r="P3000" s="361" t="e">
        <f t="shared" si="8237"/>
        <v>#DIV/0!</v>
      </c>
      <c r="Q3000" s="361" t="e">
        <f t="shared" si="8245"/>
        <v>#DIV/0!</v>
      </c>
      <c r="R3000" s="625"/>
      <c r="S3000" s="625"/>
      <c r="T3000" s="625"/>
      <c r="U3000" s="625"/>
      <c r="V3000" s="356">
        <f t="shared" si="8256"/>
        <v>-716159108.40999997</v>
      </c>
      <c r="W3000" s="356">
        <f t="shared" si="8257"/>
        <v>-66580813.249999993</v>
      </c>
      <c r="X3000" s="361" t="str">
        <f t="shared" si="8258"/>
        <v>SUL</v>
      </c>
      <c r="Y3000" s="361" t="str">
        <f t="shared" si="8259"/>
        <v>OESTE</v>
      </c>
      <c r="Z3000" s="361" t="str">
        <f t="shared" si="8260"/>
        <v>SUDOESTE</v>
      </c>
      <c r="AA3000" s="358">
        <f t="shared" si="8246"/>
        <v>9.2570110256862612E-2</v>
      </c>
      <c r="AB3000" s="359">
        <f t="shared" si="8261"/>
        <v>5.3114810060422597</v>
      </c>
      <c r="AC3000" s="360"/>
    </row>
    <row r="3001" spans="1:29" ht="17.25" customHeight="1" x14ac:dyDescent="0.25">
      <c r="A3001" s="345" t="str">
        <f t="shared" si="8242"/>
        <v>MS 703 A</v>
      </c>
      <c r="B3001" s="661"/>
      <c r="C3001" s="661"/>
      <c r="D3001" s="346"/>
      <c r="E3001" s="347"/>
      <c r="F3001" s="348"/>
      <c r="G3001" s="348"/>
      <c r="H3001" s="448">
        <f t="shared" si="8229"/>
        <v>0</v>
      </c>
      <c r="I3001" s="356">
        <f t="shared" si="8230"/>
        <v>719247423.01198137</v>
      </c>
      <c r="J3001" s="356">
        <f t="shared" si="8231"/>
        <v>0</v>
      </c>
      <c r="K3001" s="356">
        <f t="shared" si="8232"/>
        <v>-90471.2</v>
      </c>
      <c r="L3001" s="356" t="e">
        <f t="shared" si="8233"/>
        <v>#DIV/0!</v>
      </c>
      <c r="M3001" s="356" t="e">
        <f t="shared" si="8234"/>
        <v>#DIV/0!</v>
      </c>
      <c r="N3001" s="361" t="e">
        <f t="shared" si="8235"/>
        <v>#DIV/0!</v>
      </c>
      <c r="O3001" s="361" t="e">
        <f t="shared" si="8236"/>
        <v>#DIV/0!</v>
      </c>
      <c r="P3001" s="361" t="e">
        <f t="shared" si="8237"/>
        <v>#DIV/0!</v>
      </c>
      <c r="Q3001" s="361" t="e">
        <f t="shared" si="8245"/>
        <v>#DIV/0!</v>
      </c>
      <c r="R3001" s="625"/>
      <c r="S3001" s="625"/>
      <c r="T3001" s="625"/>
      <c r="U3001" s="625"/>
      <c r="V3001" s="356">
        <f t="shared" si="8256"/>
        <v>-716159108.40999997</v>
      </c>
      <c r="W3001" s="356">
        <f t="shared" si="8257"/>
        <v>-66580813.249999993</v>
      </c>
      <c r="X3001" s="361" t="str">
        <f t="shared" si="8258"/>
        <v>SUL</v>
      </c>
      <c r="Y3001" s="361" t="str">
        <f t="shared" si="8259"/>
        <v>OESTE</v>
      </c>
      <c r="Z3001" s="361" t="str">
        <f t="shared" si="8260"/>
        <v>SUDOESTE</v>
      </c>
      <c r="AA3001" s="358">
        <f t="shared" si="8246"/>
        <v>9.2570110256862612E-2</v>
      </c>
      <c r="AB3001" s="359">
        <f t="shared" si="8261"/>
        <v>5.3114810060422597</v>
      </c>
      <c r="AC3001" s="360"/>
    </row>
    <row r="3002" spans="1:29" ht="17.25" customHeight="1" x14ac:dyDescent="0.25">
      <c r="A3002" s="345" t="str">
        <f t="shared" si="8242"/>
        <v>MS 703 A</v>
      </c>
      <c r="B3002" s="661"/>
      <c r="C3002" s="661"/>
      <c r="D3002" s="346"/>
      <c r="E3002" s="347"/>
      <c r="F3002" s="348"/>
      <c r="G3002" s="348"/>
      <c r="H3002" s="448">
        <f t="shared" si="8229"/>
        <v>0</v>
      </c>
      <c r="I3002" s="356">
        <f t="shared" si="8230"/>
        <v>719247423.01198137</v>
      </c>
      <c r="J3002" s="356">
        <f t="shared" si="8231"/>
        <v>0</v>
      </c>
      <c r="K3002" s="356">
        <f t="shared" si="8232"/>
        <v>-90471.2</v>
      </c>
      <c r="L3002" s="356" t="e">
        <f t="shared" si="8233"/>
        <v>#DIV/0!</v>
      </c>
      <c r="M3002" s="356" t="e">
        <f t="shared" si="8234"/>
        <v>#DIV/0!</v>
      </c>
      <c r="N3002" s="361" t="e">
        <f t="shared" si="8235"/>
        <v>#DIV/0!</v>
      </c>
      <c r="O3002" s="361" t="e">
        <f t="shared" si="8236"/>
        <v>#DIV/0!</v>
      </c>
      <c r="P3002" s="361" t="e">
        <f t="shared" si="8237"/>
        <v>#DIV/0!</v>
      </c>
      <c r="Q3002" s="361" t="e">
        <f t="shared" si="8245"/>
        <v>#DIV/0!</v>
      </c>
      <c r="R3002" s="625"/>
      <c r="S3002" s="625"/>
      <c r="T3002" s="625"/>
      <c r="U3002" s="625"/>
      <c r="V3002" s="356">
        <f t="shared" si="8256"/>
        <v>-716159108.40999997</v>
      </c>
      <c r="W3002" s="356">
        <f t="shared" si="8257"/>
        <v>-66580813.249999993</v>
      </c>
      <c r="X3002" s="361" t="str">
        <f t="shared" si="8258"/>
        <v>SUL</v>
      </c>
      <c r="Y3002" s="361" t="str">
        <f t="shared" si="8259"/>
        <v>OESTE</v>
      </c>
      <c r="Z3002" s="361" t="str">
        <f t="shared" si="8260"/>
        <v>SUDOESTE</v>
      </c>
      <c r="AA3002" s="358">
        <f t="shared" si="8246"/>
        <v>9.2570110256862612E-2</v>
      </c>
      <c r="AB3002" s="359">
        <f t="shared" si="8261"/>
        <v>5.3114810060422597</v>
      </c>
      <c r="AC3002" s="360"/>
    </row>
    <row r="3003" spans="1:29" ht="17.25" customHeight="1" x14ac:dyDescent="0.25">
      <c r="A3003" s="345" t="str">
        <f t="shared" si="8242"/>
        <v>MS 703 A</v>
      </c>
      <c r="B3003" s="661"/>
      <c r="C3003" s="661"/>
      <c r="D3003" s="346"/>
      <c r="E3003" s="347"/>
      <c r="F3003" s="348"/>
      <c r="G3003" s="348"/>
      <c r="H3003" s="448">
        <f t="shared" si="8229"/>
        <v>0</v>
      </c>
      <c r="I3003" s="356">
        <f t="shared" si="8230"/>
        <v>719247423.01198137</v>
      </c>
      <c r="J3003" s="356">
        <f t="shared" si="8231"/>
        <v>0</v>
      </c>
      <c r="K3003" s="356">
        <f t="shared" si="8232"/>
        <v>-90471.2</v>
      </c>
      <c r="L3003" s="356" t="e">
        <f t="shared" si="8233"/>
        <v>#DIV/0!</v>
      </c>
      <c r="M3003" s="356" t="e">
        <f t="shared" si="8234"/>
        <v>#DIV/0!</v>
      </c>
      <c r="N3003" s="361" t="e">
        <f t="shared" si="8235"/>
        <v>#DIV/0!</v>
      </c>
      <c r="O3003" s="361" t="e">
        <f t="shared" si="8236"/>
        <v>#DIV/0!</v>
      </c>
      <c r="P3003" s="361" t="e">
        <f t="shared" si="8237"/>
        <v>#DIV/0!</v>
      </c>
      <c r="Q3003" s="361" t="e">
        <f t="shared" si="8245"/>
        <v>#DIV/0!</v>
      </c>
      <c r="R3003" s="625"/>
      <c r="S3003" s="625"/>
      <c r="T3003" s="625"/>
      <c r="U3003" s="625"/>
      <c r="V3003" s="356">
        <f t="shared" si="8256"/>
        <v>-716159108.40999997</v>
      </c>
      <c r="W3003" s="356">
        <f t="shared" si="8257"/>
        <v>-66580813.249999993</v>
      </c>
      <c r="X3003" s="361" t="str">
        <f t="shared" si="8258"/>
        <v>SUL</v>
      </c>
      <c r="Y3003" s="361" t="str">
        <f t="shared" si="8259"/>
        <v>OESTE</v>
      </c>
      <c r="Z3003" s="361" t="str">
        <f t="shared" si="8260"/>
        <v>SUDOESTE</v>
      </c>
      <c r="AA3003" s="358">
        <f t="shared" si="8246"/>
        <v>9.2570110256862612E-2</v>
      </c>
      <c r="AB3003" s="359">
        <f t="shared" si="8261"/>
        <v>5.3114810060422597</v>
      </c>
      <c r="AC3003" s="360"/>
    </row>
    <row r="3004" spans="1:29" ht="17.25" customHeight="1" x14ac:dyDescent="0.25">
      <c r="A3004" s="345" t="str">
        <f t="shared" si="8242"/>
        <v>MS 703 A</v>
      </c>
      <c r="B3004" s="661"/>
      <c r="C3004" s="661"/>
      <c r="D3004" s="346"/>
      <c r="E3004" s="347"/>
      <c r="F3004" s="348"/>
      <c r="G3004" s="348"/>
      <c r="H3004" s="448">
        <f t="shared" si="8229"/>
        <v>0</v>
      </c>
      <c r="I3004" s="356">
        <f t="shared" si="8230"/>
        <v>719247423.01198137</v>
      </c>
      <c r="J3004" s="356">
        <f t="shared" si="8231"/>
        <v>0</v>
      </c>
      <c r="K3004" s="356">
        <f t="shared" si="8232"/>
        <v>-90471.2</v>
      </c>
      <c r="L3004" s="356" t="e">
        <f t="shared" si="8233"/>
        <v>#DIV/0!</v>
      </c>
      <c r="M3004" s="356" t="e">
        <f t="shared" si="8234"/>
        <v>#DIV/0!</v>
      </c>
      <c r="N3004" s="361" t="e">
        <f t="shared" si="8235"/>
        <v>#DIV/0!</v>
      </c>
      <c r="O3004" s="361" t="e">
        <f t="shared" si="8236"/>
        <v>#DIV/0!</v>
      </c>
      <c r="P3004" s="361" t="e">
        <f t="shared" si="8237"/>
        <v>#DIV/0!</v>
      </c>
      <c r="Q3004" s="361" t="e">
        <f t="shared" si="8245"/>
        <v>#DIV/0!</v>
      </c>
      <c r="R3004" s="625"/>
      <c r="S3004" s="625"/>
      <c r="T3004" s="625"/>
      <c r="U3004" s="625"/>
      <c r="V3004" s="356">
        <f t="shared" si="8256"/>
        <v>-716159108.40999997</v>
      </c>
      <c r="W3004" s="356">
        <f t="shared" si="8257"/>
        <v>-66580813.249999993</v>
      </c>
      <c r="X3004" s="361" t="str">
        <f t="shared" si="8258"/>
        <v>SUL</v>
      </c>
      <c r="Y3004" s="361" t="str">
        <f t="shared" si="8259"/>
        <v>OESTE</v>
      </c>
      <c r="Z3004" s="361" t="str">
        <f t="shared" si="8260"/>
        <v>SUDOESTE</v>
      </c>
      <c r="AA3004" s="358">
        <f t="shared" si="8246"/>
        <v>9.2570110256862612E-2</v>
      </c>
      <c r="AB3004" s="359">
        <f t="shared" si="8261"/>
        <v>5.3114810060422597</v>
      </c>
      <c r="AC3004" s="360"/>
    </row>
    <row r="3005" spans="1:29" ht="17.25" customHeight="1" x14ac:dyDescent="0.25">
      <c r="A3005" s="345" t="str">
        <f t="shared" si="8242"/>
        <v>MS 703 A</v>
      </c>
      <c r="B3005" s="661"/>
      <c r="C3005" s="661"/>
      <c r="D3005" s="346"/>
      <c r="E3005" s="347"/>
      <c r="F3005" s="348"/>
      <c r="G3005" s="348"/>
      <c r="H3005" s="448">
        <f t="shared" si="8229"/>
        <v>0</v>
      </c>
      <c r="I3005" s="356">
        <f t="shared" si="8230"/>
        <v>719247423.01198137</v>
      </c>
      <c r="J3005" s="356">
        <f t="shared" si="8231"/>
        <v>0</v>
      </c>
      <c r="K3005" s="356">
        <f t="shared" si="8232"/>
        <v>-90471.2</v>
      </c>
      <c r="L3005" s="356" t="e">
        <f t="shared" si="8233"/>
        <v>#DIV/0!</v>
      </c>
      <c r="M3005" s="356" t="e">
        <f t="shared" si="8234"/>
        <v>#DIV/0!</v>
      </c>
      <c r="N3005" s="361" t="e">
        <f t="shared" si="8235"/>
        <v>#DIV/0!</v>
      </c>
      <c r="O3005" s="361" t="e">
        <f t="shared" si="8236"/>
        <v>#DIV/0!</v>
      </c>
      <c r="P3005" s="361" t="e">
        <f t="shared" si="8237"/>
        <v>#DIV/0!</v>
      </c>
      <c r="Q3005" s="361" t="e">
        <f t="shared" si="8245"/>
        <v>#DIV/0!</v>
      </c>
      <c r="R3005" s="625"/>
      <c r="S3005" s="625"/>
      <c r="T3005" s="625"/>
      <c r="U3005" s="625"/>
      <c r="V3005" s="356">
        <f t="shared" si="8256"/>
        <v>-716159108.40999997</v>
      </c>
      <c r="W3005" s="356">
        <f t="shared" si="8257"/>
        <v>-66580813.249999993</v>
      </c>
      <c r="X3005" s="361" t="str">
        <f t="shared" si="8258"/>
        <v>SUL</v>
      </c>
      <c r="Y3005" s="361" t="str">
        <f t="shared" si="8259"/>
        <v>OESTE</v>
      </c>
      <c r="Z3005" s="361" t="str">
        <f t="shared" si="8260"/>
        <v>SUDOESTE</v>
      </c>
      <c r="AA3005" s="358">
        <f t="shared" si="8246"/>
        <v>9.2570110256862612E-2</v>
      </c>
      <c r="AB3005" s="359">
        <f t="shared" si="8261"/>
        <v>5.3114810060422597</v>
      </c>
      <c r="AC3005" s="360"/>
    </row>
    <row r="3006" spans="1:29" ht="17.25" customHeight="1" x14ac:dyDescent="0.25">
      <c r="A3006" s="345" t="str">
        <f t="shared" si="8242"/>
        <v>MS 703 A</v>
      </c>
      <c r="B3006" s="661"/>
      <c r="C3006" s="661"/>
      <c r="D3006" s="346"/>
      <c r="E3006" s="347"/>
      <c r="F3006" s="348"/>
      <c r="G3006" s="348"/>
      <c r="H3006" s="448">
        <f t="shared" si="8229"/>
        <v>0</v>
      </c>
      <c r="I3006" s="356">
        <f t="shared" si="8230"/>
        <v>719247423.01198137</v>
      </c>
      <c r="J3006" s="356">
        <f t="shared" si="8231"/>
        <v>0</v>
      </c>
      <c r="K3006" s="356">
        <f t="shared" si="8232"/>
        <v>-90471.2</v>
      </c>
      <c r="L3006" s="356" t="e">
        <f t="shared" si="8233"/>
        <v>#DIV/0!</v>
      </c>
      <c r="M3006" s="356" t="e">
        <f t="shared" si="8234"/>
        <v>#DIV/0!</v>
      </c>
      <c r="N3006" s="361" t="e">
        <f t="shared" si="8235"/>
        <v>#DIV/0!</v>
      </c>
      <c r="O3006" s="361" t="e">
        <f t="shared" si="8236"/>
        <v>#DIV/0!</v>
      </c>
      <c r="P3006" s="361" t="e">
        <f t="shared" si="8237"/>
        <v>#DIV/0!</v>
      </c>
      <c r="Q3006" s="361" t="e">
        <f t="shared" si="8245"/>
        <v>#DIV/0!</v>
      </c>
      <c r="R3006" s="625"/>
      <c r="S3006" s="625"/>
      <c r="T3006" s="625"/>
      <c r="U3006" s="625"/>
      <c r="V3006" s="356">
        <f t="shared" si="8256"/>
        <v>-716159108.40999997</v>
      </c>
      <c r="W3006" s="356">
        <f t="shared" si="8257"/>
        <v>-66580813.249999993</v>
      </c>
      <c r="X3006" s="361" t="str">
        <f t="shared" si="8258"/>
        <v>SUL</v>
      </c>
      <c r="Y3006" s="361" t="str">
        <f t="shared" si="8259"/>
        <v>OESTE</v>
      </c>
      <c r="Z3006" s="361" t="str">
        <f t="shared" si="8260"/>
        <v>SUDOESTE</v>
      </c>
      <c r="AA3006" s="358">
        <f t="shared" si="8246"/>
        <v>9.2570110256862612E-2</v>
      </c>
      <c r="AB3006" s="359">
        <f t="shared" si="8261"/>
        <v>5.3114810060422597</v>
      </c>
      <c r="AC3006" s="360"/>
    </row>
    <row r="3007" spans="1:29" ht="17.25" customHeight="1" x14ac:dyDescent="0.25">
      <c r="A3007" s="409"/>
      <c r="B3007" s="661"/>
      <c r="C3007" s="661"/>
      <c r="D3007" s="346"/>
      <c r="E3007" s="347"/>
      <c r="F3007" s="348"/>
      <c r="G3007" s="348"/>
      <c r="H3007" s="461"/>
      <c r="I3007" s="405"/>
      <c r="J3007" s="405"/>
      <c r="K3007" s="405"/>
      <c r="L3007" s="405"/>
      <c r="M3007" s="405"/>
      <c r="N3007" s="406"/>
      <c r="O3007" s="406"/>
      <c r="P3007" s="406"/>
      <c r="Q3007" s="406"/>
      <c r="R3007" s="639"/>
      <c r="S3007" s="639"/>
      <c r="T3007" s="625"/>
      <c r="U3007" s="625"/>
      <c r="V3007" s="356"/>
      <c r="W3007" s="356"/>
      <c r="X3007" s="361"/>
      <c r="Y3007" s="361"/>
      <c r="Z3007" s="361"/>
      <c r="AA3007" s="407"/>
      <c r="AB3007" s="407"/>
      <c r="AC3007" s="360"/>
    </row>
    <row r="3008" spans="1:29" ht="15" customHeight="1" x14ac:dyDescent="0.2">
      <c r="A3008" s="436"/>
      <c r="B3008" s="661">
        <f>IF(A2970=A3008,B2970+1,1)</f>
        <v>1</v>
      </c>
      <c r="C3008" s="661" t="str">
        <f t="shared" si="7992"/>
        <v>-1</v>
      </c>
      <c r="D3008" s="428"/>
      <c r="E3008" s="429"/>
      <c r="F3008" s="430"/>
      <c r="G3008" s="430"/>
      <c r="H3008" s="437"/>
      <c r="I3008" s="437"/>
      <c r="J3008" s="437"/>
      <c r="K3008" s="437"/>
      <c r="L3008" s="437"/>
      <c r="M3008" s="437"/>
      <c r="N3008" s="437"/>
      <c r="O3008" s="437"/>
      <c r="P3008" s="437"/>
      <c r="Q3008" s="437"/>
      <c r="R3008" s="436"/>
      <c r="S3008" s="436"/>
      <c r="T3008" s="354"/>
      <c r="U3008" s="354"/>
      <c r="V3008" s="383"/>
      <c r="W3008" s="383"/>
      <c r="X3008" s="384"/>
      <c r="Y3008" s="384"/>
      <c r="Z3008" s="384"/>
      <c r="AA3008" s="437"/>
      <c r="AB3008" s="437"/>
      <c r="AC3008" s="386"/>
    </row>
    <row r="3009" spans="1:29" ht="17.25" customHeight="1" x14ac:dyDescent="0.25">
      <c r="A3009" s="345" t="s">
        <v>132</v>
      </c>
      <c r="B3009" s="661">
        <f t="shared" ref="B3009:B3072" si="8262">IF(A3008=A3009,B3008+1,1)</f>
        <v>1</v>
      </c>
      <c r="C3009" s="661" t="str">
        <f t="shared" si="7992"/>
        <v>MS 801-1</v>
      </c>
      <c r="D3009" s="346">
        <v>41887</v>
      </c>
      <c r="E3009" s="347">
        <v>7161461.1827999996</v>
      </c>
      <c r="F3009" s="348">
        <v>665920.67989999999</v>
      </c>
      <c r="G3009" s="348">
        <v>891.25400000000002</v>
      </c>
      <c r="H3009" s="349"/>
      <c r="I3009" s="349"/>
      <c r="J3009" s="349"/>
      <c r="K3009" s="349"/>
      <c r="L3009" s="349"/>
      <c r="M3009" s="349"/>
      <c r="N3009" s="349"/>
      <c r="O3009" s="349"/>
      <c r="P3009" s="349"/>
      <c r="Q3009" s="349"/>
      <c r="R3009" s="354"/>
      <c r="S3009" s="354"/>
      <c r="T3009" s="354"/>
      <c r="U3009" s="354"/>
      <c r="V3009" s="383"/>
      <c r="W3009" s="383"/>
      <c r="X3009" s="384"/>
      <c r="Y3009" s="384"/>
      <c r="Z3009" s="384"/>
      <c r="AA3009" s="383"/>
      <c r="AB3009" s="435"/>
      <c r="AC3009" s="451"/>
    </row>
    <row r="3010" spans="1:29" ht="17.25" customHeight="1" x14ac:dyDescent="0.25">
      <c r="A3010" s="345" t="str">
        <f>A3009</f>
        <v>MS 801</v>
      </c>
      <c r="B3010" s="661">
        <f t="shared" si="8262"/>
        <v>2</v>
      </c>
      <c r="C3010" s="661" t="str">
        <f t="shared" si="7992"/>
        <v>MS 801-2</v>
      </c>
      <c r="D3010" s="346">
        <v>41894</v>
      </c>
      <c r="E3010" s="347">
        <v>7161461.1902000001</v>
      </c>
      <c r="F3010" s="348">
        <v>665920.69090000005</v>
      </c>
      <c r="G3010" s="348">
        <v>891.27300000000002</v>
      </c>
      <c r="H3010" s="448">
        <f t="shared" ref="H3010" si="8263">SQRT((E3010-E3009)^2+(F3010-F3009)^2)*100</f>
        <v>1.3257451043647219</v>
      </c>
      <c r="I3010" s="356">
        <f>SQRT((E3010-$E$3009)^2+(F3010-$F$3009)^2)*100</f>
        <v>1.3257451043647219</v>
      </c>
      <c r="J3010" s="356">
        <f t="shared" ref="J3010" si="8264">(G3010-G3009)*100</f>
        <v>1.9000000000005457</v>
      </c>
      <c r="K3010" s="356">
        <f>(G3010-$G$3009)*100</f>
        <v>1.9000000000005457</v>
      </c>
      <c r="L3010" s="356">
        <f t="shared" ref="L3010" si="8265">H3010/(D3010-D3009)</f>
        <v>0.18939215776638885</v>
      </c>
      <c r="M3010" s="356">
        <f t="shared" ref="M3010" si="8266">ABS(J3010/(D3010-D3009))</f>
        <v>0.2714285714286494</v>
      </c>
      <c r="N3010" s="361" t="str">
        <f t="shared" ref="N3010" si="8267">IF(L3010&lt;=0.25,"OK",IF(AND(0.25&lt;L3010,L3010&lt;=1),"ATENÇÃO",IF(AND(1&lt;L3010,L3010&lt;=4),"ALERTA",IF(AND(4&lt;L3010,L3010&lt;=14),"INTERVENÇÃO","PARALISAÇÃO"))))</f>
        <v>OK</v>
      </c>
      <c r="O3010" s="361" t="str">
        <f t="shared" ref="O3010" si="8268">IF(M3010&lt;=0.25,"OK",IF(AND(0.25&lt;M3010,M3010&lt;=1),"ATENÇÃO",IF(AND(1&lt;M3010,M3010&lt;=4),"ALERTA",IF(AND(4&lt;M3010,M3010&lt;=14),"INTERVENÇÃO","PARALISAÇÃO"))))</f>
        <v>ATENÇÃO</v>
      </c>
      <c r="P3010" s="361" t="str">
        <f t="shared" ref="P3010" si="8269">IF(L3010&lt;=1,"COND. MIN.",IF(AND(1&lt;L3010, L3010&lt;=2),"ATENÇÃO",IF(AND(2&lt;L3010,L3010&lt;=5),"ALERTA","INTERVENÇÃO")))</f>
        <v>COND. MIN.</v>
      </c>
      <c r="Q3010" s="361" t="str">
        <f t="shared" ref="Q3010:Q3046" si="8270">IF(M3010&lt;=2,"COND. MIN.",IF(AND(2&lt;M3010, M3010&lt;=4),"ATENÇÃO",IF(AND(4&lt;M3010, M3010&lt;=10),"ALERTA","INTERVENÇÃO")))</f>
        <v>COND. MIN.</v>
      </c>
      <c r="R3010" s="625"/>
      <c r="S3010" s="625"/>
      <c r="T3010" s="625"/>
      <c r="U3010" s="625"/>
      <c r="V3010" s="356">
        <f t="shared" ref="V3010:V3046" si="8271">(E3010-$E$3009)*100</f>
        <v>0.74000004678964615</v>
      </c>
      <c r="W3010" s="356">
        <f t="shared" ref="W3010:W3046" si="8272">(F3010-$F$3009)*100</f>
        <v>1.1000000056810677</v>
      </c>
      <c r="X3010" s="361" t="str">
        <f>IF(V3010&gt;0,"NORTE","SUL")</f>
        <v>NORTE</v>
      </c>
      <c r="Y3010" s="361" t="str">
        <f t="shared" ref="Y3010" si="8273">IF(W3010&gt;0,"LESTE","OESTE")</f>
        <v>LESTE</v>
      </c>
      <c r="Z3010" s="361" t="str">
        <f t="shared" ref="Z3010" si="8274">IF(AND(X3010="SUL", Y3010="LESTE"),"SUDESTE", IF(AND(X3010="SUL", Y3010="OESTE"), "SUDOESTE", IF(AND(X3010="NORTE", Y3010="LESTE"), "NORDESTE", "NOROESTE")))</f>
        <v>NORDESTE</v>
      </c>
      <c r="AA3010" s="358">
        <f t="shared" ref="AA3010:AA3046" si="8275">ABS(ROUND(W3010,2)/ROUND(I3010,2))</f>
        <v>0.8270676691729324</v>
      </c>
      <c r="AB3010" s="359">
        <f t="shared" ref="AB3010" si="8276">DEGREES(ASIN(AA3010))</f>
        <v>55.798684545038704</v>
      </c>
      <c r="AC3010" s="360"/>
    </row>
    <row r="3011" spans="1:29" ht="17.25" customHeight="1" x14ac:dyDescent="0.25">
      <c r="A3011" s="345" t="str">
        <f t="shared" ref="A3011:A3077" si="8277">A3010</f>
        <v>MS 801</v>
      </c>
      <c r="B3011" s="661">
        <f t="shared" si="8262"/>
        <v>3</v>
      </c>
      <c r="C3011" s="661" t="str">
        <f t="shared" si="7992"/>
        <v>MS 801-3</v>
      </c>
      <c r="D3011" s="346">
        <v>41901</v>
      </c>
      <c r="E3011" s="347">
        <v>7161461.1922000004</v>
      </c>
      <c r="F3011" s="348">
        <v>665920.69220000005</v>
      </c>
      <c r="G3011" s="348">
        <v>891.26599999999996</v>
      </c>
      <c r="H3011" s="448">
        <f t="shared" ref="H3011" si="8278">SQRT((E3011-E3010)^2+(F3011-F3010)^2)*100</f>
        <v>0.23853723651672834</v>
      </c>
      <c r="I3011" s="356">
        <f>SQRT((E3011-$E$3009)^2+(F3011-$F$3009)^2)*100</f>
        <v>1.5480633593111657</v>
      </c>
      <c r="J3011" s="356">
        <f t="shared" ref="J3011" si="8279">(G3011-G3010)*100</f>
        <v>-0.70000000000618456</v>
      </c>
      <c r="K3011" s="356">
        <f>(G3011-$G$3009)*100</f>
        <v>1.1999999999943611</v>
      </c>
      <c r="L3011" s="356">
        <f t="shared" ref="L3011" si="8280">H3011/(D3011-D3010)</f>
        <v>3.4076748073818337E-2</v>
      </c>
      <c r="M3011" s="356">
        <f t="shared" ref="M3011" si="8281">ABS(J3011/(D3011-D3010))</f>
        <v>0.10000000000088351</v>
      </c>
      <c r="N3011" s="361" t="str">
        <f t="shared" ref="N3011:N3046" si="8282">IF(L3011&lt;=0.25,"OK",IF(AND(0.25&lt;L3011,L3011&lt;=1),"ATENÇÃO",IF(AND(1&lt;L3011,L3011&lt;=4),"ALERTA",IF(AND(4&lt;L3011,L3011&lt;=14),"INTERVENÇÃO","PARALISAÇÃO"))))</f>
        <v>OK</v>
      </c>
      <c r="O3011" s="361" t="str">
        <f t="shared" ref="O3011:O3046" si="8283">IF(M3011&lt;=0.25,"OK",IF(AND(0.25&lt;M3011,M3011&lt;=1),"ATENÇÃO",IF(AND(1&lt;M3011,M3011&lt;=4),"ALERTA",IF(AND(4&lt;M3011,M3011&lt;=14),"INTERVENÇÃO","PARALISAÇÃO"))))</f>
        <v>OK</v>
      </c>
      <c r="P3011" s="361" t="str">
        <f t="shared" ref="P3011:P3046" si="8284">IF(L3011&lt;=1,"COND. MIN.",IF(AND(1&lt;L3011, L3011&lt;=2),"ATENÇÃO",IF(AND(2&lt;L3011,L3011&lt;=5),"ALERTA","INTERVENÇÃO")))</f>
        <v>COND. MIN.</v>
      </c>
      <c r="Q3011" s="361" t="str">
        <f t="shared" si="8270"/>
        <v>COND. MIN.</v>
      </c>
      <c r="R3011" s="625"/>
      <c r="S3011" s="625"/>
      <c r="T3011" s="625"/>
      <c r="U3011" s="625"/>
      <c r="V3011" s="356">
        <f t="shared" si="8271"/>
        <v>0.94000007957220078</v>
      </c>
      <c r="W3011" s="356">
        <f t="shared" si="8272"/>
        <v>1.2300000060349703</v>
      </c>
      <c r="X3011" s="361" t="str">
        <f>IF(V3011&gt;0,"NORTE","SUL")</f>
        <v>NORTE</v>
      </c>
      <c r="Y3011" s="361" t="str">
        <f t="shared" ref="Y3011" si="8285">IF(W3011&gt;0,"LESTE","OESTE")</f>
        <v>LESTE</v>
      </c>
      <c r="Z3011" s="361" t="str">
        <f t="shared" ref="Z3011" si="8286">IF(AND(X3011="SUL", Y3011="LESTE"),"SUDESTE", IF(AND(X3011="SUL", Y3011="OESTE"), "SUDOESTE", IF(AND(X3011="NORTE", Y3011="LESTE"), "NORDESTE", "NOROESTE")))</f>
        <v>NORDESTE</v>
      </c>
      <c r="AA3011" s="358">
        <f t="shared" si="8275"/>
        <v>0.79354838709677411</v>
      </c>
      <c r="AB3011" s="359">
        <f t="shared" ref="AB3011" si="8287">DEGREES(ASIN(AA3011))</f>
        <v>52.518361368754121</v>
      </c>
      <c r="AC3011" s="360"/>
    </row>
    <row r="3012" spans="1:29" ht="17.25" customHeight="1" x14ac:dyDescent="0.25">
      <c r="A3012" s="345" t="str">
        <f t="shared" si="8277"/>
        <v>MS 801</v>
      </c>
      <c r="B3012" s="661">
        <f t="shared" si="8262"/>
        <v>4</v>
      </c>
      <c r="C3012" s="661" t="str">
        <f t="shared" si="7992"/>
        <v>MS 801-4</v>
      </c>
      <c r="D3012" s="346">
        <v>41908</v>
      </c>
      <c r="E3012" s="347">
        <v>7161461.1863000002</v>
      </c>
      <c r="F3012" s="348">
        <v>665920.68810000003</v>
      </c>
      <c r="G3012" s="348">
        <v>891.26300000000003</v>
      </c>
      <c r="H3012" s="448">
        <f t="shared" ref="H3012" si="8288">SQRT((E3012-E3011)^2+(F3012-F3011)^2)*100</f>
        <v>0.71847061724804073</v>
      </c>
      <c r="I3012" s="356">
        <f>SQRT((E3012-$E$3009)^2+(F3012-$F$3009)^2)*100</f>
        <v>0.8915716722489937</v>
      </c>
      <c r="J3012" s="356">
        <f t="shared" ref="J3012" si="8289">(G3012-G3011)*100</f>
        <v>-0.29999999999290594</v>
      </c>
      <c r="K3012" s="356">
        <f>(G3012-$G$3009)*100</f>
        <v>0.90000000000145519</v>
      </c>
      <c r="L3012" s="356">
        <f t="shared" ref="L3012" si="8290">H3012/(D3012-D3011)</f>
        <v>0.10263865960686296</v>
      </c>
      <c r="M3012" s="356">
        <f t="shared" ref="M3012" si="8291">ABS(J3012/(D3012-D3011))</f>
        <v>4.2857142856129418E-2</v>
      </c>
      <c r="N3012" s="361" t="str">
        <f t="shared" si="8282"/>
        <v>OK</v>
      </c>
      <c r="O3012" s="361" t="str">
        <f t="shared" si="8283"/>
        <v>OK</v>
      </c>
      <c r="P3012" s="361" t="str">
        <f t="shared" si="8284"/>
        <v>COND. MIN.</v>
      </c>
      <c r="Q3012" s="361" t="str">
        <f t="shared" si="8270"/>
        <v>COND. MIN.</v>
      </c>
      <c r="R3012" s="625"/>
      <c r="S3012" s="625"/>
      <c r="T3012" s="625"/>
      <c r="U3012" s="625"/>
      <c r="V3012" s="356">
        <f t="shared" si="8271"/>
        <v>0.3500000573694706</v>
      </c>
      <c r="W3012" s="356">
        <f t="shared" si="8272"/>
        <v>0.82000000402331352</v>
      </c>
      <c r="X3012" s="361" t="str">
        <f>IF(V3012&gt;0,"NORTE","SUL")</f>
        <v>NORTE</v>
      </c>
      <c r="Y3012" s="361" t="str">
        <f t="shared" ref="Y3012" si="8292">IF(W3012&gt;0,"LESTE","OESTE")</f>
        <v>LESTE</v>
      </c>
      <c r="Z3012" s="361" t="str">
        <f t="shared" ref="Z3012" si="8293">IF(AND(X3012="SUL", Y3012="LESTE"),"SUDESTE", IF(AND(X3012="SUL", Y3012="OESTE"), "SUDOESTE", IF(AND(X3012="NORTE", Y3012="LESTE"), "NORDESTE", "NOROESTE")))</f>
        <v>NORDESTE</v>
      </c>
      <c r="AA3012" s="358">
        <f t="shared" si="8275"/>
        <v>0.92134831460674149</v>
      </c>
      <c r="AB3012" s="359">
        <f t="shared" ref="AB3012" si="8294">DEGREES(ASIN(AA3012))</f>
        <v>67.123999115979387</v>
      </c>
      <c r="AC3012" s="360"/>
    </row>
    <row r="3013" spans="1:29" ht="17.25" customHeight="1" x14ac:dyDescent="0.25">
      <c r="A3013" s="345" t="str">
        <f t="shared" si="8277"/>
        <v>MS 801</v>
      </c>
      <c r="B3013" s="661">
        <f t="shared" si="8262"/>
        <v>5</v>
      </c>
      <c r="C3013" s="661" t="str">
        <f t="shared" si="7992"/>
        <v>MS 801-5</v>
      </c>
      <c r="D3013" s="346">
        <v>41915</v>
      </c>
      <c r="E3013" s="347">
        <v>7161461.1890000002</v>
      </c>
      <c r="F3013" s="348">
        <v>665920.696</v>
      </c>
      <c r="G3013" s="348">
        <v>891.26499999999999</v>
      </c>
      <c r="H3013" s="448">
        <f t="shared" ref="H3013" si="8295">SQRT((E3013-E3012)^2+(F3013-F3012)^2)*100</f>
        <v>0.83486525780544996</v>
      </c>
      <c r="I3013" s="356">
        <f>SQRT((E3013-$E$3009)^2+(F3013-$F$3009)^2)*100</f>
        <v>1.7252536284272997</v>
      </c>
      <c r="J3013" s="356">
        <f t="shared" ref="J3013" si="8296">(G3013-G3012)*100</f>
        <v>0.19999999999527063</v>
      </c>
      <c r="K3013" s="356">
        <f>(G3013-$G$3009)*100</f>
        <v>1.0999999999967258</v>
      </c>
      <c r="L3013" s="356">
        <f t="shared" ref="L3013" si="8297">H3013/(D3013-D3012)</f>
        <v>0.11926646540077857</v>
      </c>
      <c r="M3013" s="356">
        <f t="shared" ref="M3013" si="8298">ABS(J3013/(D3013-D3012))</f>
        <v>2.8571428570752948E-2</v>
      </c>
      <c r="N3013" s="361" t="str">
        <f t="shared" si="8282"/>
        <v>OK</v>
      </c>
      <c r="O3013" s="361" t="str">
        <f t="shared" si="8283"/>
        <v>OK</v>
      </c>
      <c r="P3013" s="361" t="str">
        <f t="shared" si="8284"/>
        <v>COND. MIN.</v>
      </c>
      <c r="Q3013" s="361" t="str">
        <f t="shared" si="8270"/>
        <v>COND. MIN.</v>
      </c>
      <c r="R3013" s="625"/>
      <c r="S3013" s="625"/>
      <c r="T3013" s="625"/>
      <c r="U3013" s="625"/>
      <c r="V3013" s="356">
        <f t="shared" si="8271"/>
        <v>0.62000006437301636</v>
      </c>
      <c r="W3013" s="356">
        <f t="shared" si="8272"/>
        <v>1.6100000008009374</v>
      </c>
      <c r="X3013" s="361" t="str">
        <f>IF(V3013&gt;0,"NORTE","SUL")</f>
        <v>NORTE</v>
      </c>
      <c r="Y3013" s="361" t="str">
        <f t="shared" ref="Y3013" si="8299">IF(W3013&gt;0,"LESTE","OESTE")</f>
        <v>LESTE</v>
      </c>
      <c r="Z3013" s="361" t="str">
        <f t="shared" ref="Z3013" si="8300">IF(AND(X3013="SUL", Y3013="LESTE"),"SUDESTE", IF(AND(X3013="SUL", Y3013="OESTE"), "SUDOESTE", IF(AND(X3013="NORTE", Y3013="LESTE"), "NORDESTE", "NOROESTE")))</f>
        <v>NORDESTE</v>
      </c>
      <c r="AA3013" s="358">
        <f t="shared" si="8275"/>
        <v>0.93063583815028905</v>
      </c>
      <c r="AB3013" s="359">
        <f t="shared" ref="AB3013" si="8301">DEGREES(ASIN(AA3013))</f>
        <v>68.534148394135769</v>
      </c>
      <c r="AC3013" s="360"/>
    </row>
    <row r="3014" spans="1:29" ht="17.25" customHeight="1" x14ac:dyDescent="0.25">
      <c r="A3014" s="345" t="str">
        <f t="shared" si="8277"/>
        <v>MS 801</v>
      </c>
      <c r="B3014" s="661">
        <f t="shared" si="8262"/>
        <v>6</v>
      </c>
      <c r="C3014" s="661" t="str">
        <f t="shared" si="7992"/>
        <v>MS 801-6</v>
      </c>
      <c r="D3014" s="346">
        <v>41922</v>
      </c>
      <c r="E3014" s="347">
        <v>7161461.1738</v>
      </c>
      <c r="F3014" s="348">
        <v>665920.68290000001</v>
      </c>
      <c r="G3014" s="348">
        <v>891.26800000000003</v>
      </c>
      <c r="H3014" s="448">
        <f t="shared" ref="H3014:H3016" si="8302">SQRT((E3014-E3013)^2+(F3014-F3013)^2)*100</f>
        <v>2.0066140817759317</v>
      </c>
      <c r="I3014" s="356">
        <f t="shared" ref="I3014:I3016" si="8303">SQRT((E3014-$E$3009)^2+(F3014-$F$3009)^2)*100</f>
        <v>0.94868326212028697</v>
      </c>
      <c r="J3014" s="356">
        <f t="shared" ref="J3014:J3016" si="8304">(G3014-G3013)*100</f>
        <v>0.30000000000427463</v>
      </c>
      <c r="K3014" s="356">
        <f t="shared" ref="K3014:K3016" si="8305">(G3014-$G$3009)*100</f>
        <v>1.4000000000010004</v>
      </c>
      <c r="L3014" s="356">
        <f t="shared" ref="L3014:L3016" si="8306">H3014/(D3014-D3013)</f>
        <v>0.28665915453941881</v>
      </c>
      <c r="M3014" s="356">
        <f t="shared" ref="M3014:M3016" si="8307">ABS(J3014/(D3014-D3013))</f>
        <v>4.2857142857753515E-2</v>
      </c>
      <c r="N3014" s="361" t="str">
        <f t="shared" si="8282"/>
        <v>ATENÇÃO</v>
      </c>
      <c r="O3014" s="361" t="str">
        <f t="shared" si="8283"/>
        <v>OK</v>
      </c>
      <c r="P3014" s="361" t="str">
        <f t="shared" si="8284"/>
        <v>COND. MIN.</v>
      </c>
      <c r="Q3014" s="361" t="str">
        <f t="shared" si="8270"/>
        <v>COND. MIN.</v>
      </c>
      <c r="R3014" s="625"/>
      <c r="S3014" s="625"/>
      <c r="T3014" s="625"/>
      <c r="U3014" s="625"/>
      <c r="V3014" s="356">
        <f t="shared" si="8271"/>
        <v>-0.8999999612569809</v>
      </c>
      <c r="W3014" s="356">
        <f t="shared" si="8272"/>
        <v>0.30000000260770321</v>
      </c>
      <c r="X3014" s="361" t="str">
        <f t="shared" ref="X3014:X3016" si="8308">IF(V3014&gt;0,"NORTE","SUL")</f>
        <v>SUL</v>
      </c>
      <c r="Y3014" s="361" t="str">
        <f t="shared" ref="Y3014:Y3016" si="8309">IF(W3014&gt;0,"LESTE","OESTE")</f>
        <v>LESTE</v>
      </c>
      <c r="Z3014" s="361" t="str">
        <f t="shared" ref="Z3014:Z3016" si="8310">IF(AND(X3014="SUL", Y3014="LESTE"),"SUDESTE", IF(AND(X3014="SUL", Y3014="OESTE"), "SUDOESTE", IF(AND(X3014="NORTE", Y3014="LESTE"), "NORDESTE", "NOROESTE")))</f>
        <v>SUDESTE</v>
      </c>
      <c r="AA3014" s="358">
        <f t="shared" si="8275"/>
        <v>0.31578947368421051</v>
      </c>
      <c r="AB3014" s="359">
        <f t="shared" ref="AB3014:AB3016" si="8311">DEGREES(ASIN(AA3014))</f>
        <v>18.40848017058584</v>
      </c>
      <c r="AC3014" s="360"/>
    </row>
    <row r="3015" spans="1:29" ht="17.25" customHeight="1" x14ac:dyDescent="0.25">
      <c r="A3015" s="345" t="str">
        <f t="shared" si="8277"/>
        <v>MS 801</v>
      </c>
      <c r="B3015" s="661">
        <f t="shared" si="8262"/>
        <v>7</v>
      </c>
      <c r="C3015" s="661" t="str">
        <f t="shared" si="7992"/>
        <v>MS 801-7</v>
      </c>
      <c r="D3015" s="346">
        <v>41929</v>
      </c>
      <c r="E3015" s="347">
        <v>7161461.1352000004</v>
      </c>
      <c r="F3015" s="348">
        <v>665920.67509999999</v>
      </c>
      <c r="G3015" s="348">
        <v>891.25900000000001</v>
      </c>
      <c r="H3015" s="448">
        <f t="shared" si="8302"/>
        <v>3.938019770280317</v>
      </c>
      <c r="I3015" s="356">
        <f t="shared" si="8303"/>
        <v>4.784140389911185</v>
      </c>
      <c r="J3015" s="356">
        <f t="shared" si="8304"/>
        <v>-0.90000000000145519</v>
      </c>
      <c r="K3015" s="356">
        <f t="shared" si="8305"/>
        <v>0.49999999999954525</v>
      </c>
      <c r="L3015" s="356">
        <f t="shared" si="8306"/>
        <v>0.5625742528971881</v>
      </c>
      <c r="M3015" s="356">
        <f t="shared" si="8307"/>
        <v>0.12857142857163645</v>
      </c>
      <c r="N3015" s="361" t="str">
        <f t="shared" si="8282"/>
        <v>ATENÇÃO</v>
      </c>
      <c r="O3015" s="361" t="str">
        <f t="shared" si="8283"/>
        <v>OK</v>
      </c>
      <c r="P3015" s="361" t="str">
        <f t="shared" si="8284"/>
        <v>COND. MIN.</v>
      </c>
      <c r="Q3015" s="361" t="str">
        <f t="shared" si="8270"/>
        <v>COND. MIN.</v>
      </c>
      <c r="R3015" s="625"/>
      <c r="S3015" s="625"/>
      <c r="T3015" s="625"/>
      <c r="U3015" s="625"/>
      <c r="V3015" s="356">
        <f t="shared" si="8271"/>
        <v>-4.7599999234080315</v>
      </c>
      <c r="W3015" s="356">
        <f t="shared" si="8272"/>
        <v>-0.47999999951571226</v>
      </c>
      <c r="X3015" s="361" t="str">
        <f t="shared" si="8308"/>
        <v>SUL</v>
      </c>
      <c r="Y3015" s="361" t="str">
        <f t="shared" si="8309"/>
        <v>OESTE</v>
      </c>
      <c r="Z3015" s="361" t="str">
        <f t="shared" si="8310"/>
        <v>SUDOESTE</v>
      </c>
      <c r="AA3015" s="358">
        <f t="shared" si="8275"/>
        <v>0.10041841004184099</v>
      </c>
      <c r="AB3015" s="359">
        <f t="shared" si="8311"/>
        <v>5.7632648888474867</v>
      </c>
      <c r="AC3015" s="360"/>
    </row>
    <row r="3016" spans="1:29" ht="17.25" customHeight="1" x14ac:dyDescent="0.25">
      <c r="A3016" s="345" t="str">
        <f t="shared" si="8277"/>
        <v>MS 801</v>
      </c>
      <c r="B3016" s="661">
        <f t="shared" si="8262"/>
        <v>8</v>
      </c>
      <c r="C3016" s="661" t="str">
        <f t="shared" si="7992"/>
        <v>MS 801-8</v>
      </c>
      <c r="D3016" s="346">
        <v>41936</v>
      </c>
      <c r="E3016" s="347">
        <v>7161461.1821999997</v>
      </c>
      <c r="F3016" s="348">
        <v>665920.68330000003</v>
      </c>
      <c r="G3016" s="348">
        <v>891.26099999999997</v>
      </c>
      <c r="H3016" s="448">
        <f t="shared" si="8302"/>
        <v>4.7709956371050657</v>
      </c>
      <c r="I3016" s="356">
        <f t="shared" si="8303"/>
        <v>0.34525353294378719</v>
      </c>
      <c r="J3016" s="356">
        <f t="shared" si="8304"/>
        <v>0.19999999999527063</v>
      </c>
      <c r="K3016" s="356">
        <f t="shared" si="8305"/>
        <v>0.69999999999481588</v>
      </c>
      <c r="L3016" s="356">
        <f t="shared" si="8306"/>
        <v>0.68157080530072367</v>
      </c>
      <c r="M3016" s="356">
        <f t="shared" si="8307"/>
        <v>2.8571428570752948E-2</v>
      </c>
      <c r="N3016" s="361" t="str">
        <f t="shared" si="8282"/>
        <v>ATENÇÃO</v>
      </c>
      <c r="O3016" s="361" t="str">
        <f t="shared" si="8283"/>
        <v>OK</v>
      </c>
      <c r="P3016" s="361" t="str">
        <f t="shared" si="8284"/>
        <v>COND. MIN.</v>
      </c>
      <c r="Q3016" s="361" t="str">
        <f t="shared" si="8270"/>
        <v>COND. MIN.</v>
      </c>
      <c r="R3016" s="625"/>
      <c r="S3016" s="625"/>
      <c r="T3016" s="625"/>
      <c r="U3016" s="625"/>
      <c r="V3016" s="356">
        <f t="shared" si="8271"/>
        <v>-5.9999991208314896E-2</v>
      </c>
      <c r="W3016" s="356">
        <f t="shared" si="8272"/>
        <v>0.34000000450760126</v>
      </c>
      <c r="X3016" s="361" t="str">
        <f t="shared" si="8308"/>
        <v>SUL</v>
      </c>
      <c r="Y3016" s="361" t="str">
        <f t="shared" si="8309"/>
        <v>LESTE</v>
      </c>
      <c r="Z3016" s="361" t="str">
        <f t="shared" si="8310"/>
        <v>SUDESTE</v>
      </c>
      <c r="AA3016" s="358">
        <f t="shared" si="8275"/>
        <v>0.97142857142857153</v>
      </c>
      <c r="AB3016" s="359">
        <f t="shared" si="8311"/>
        <v>76.2708673245874</v>
      </c>
      <c r="AC3016" s="360"/>
    </row>
    <row r="3017" spans="1:29" ht="17.25" customHeight="1" x14ac:dyDescent="0.25">
      <c r="A3017" s="345" t="str">
        <f t="shared" si="8277"/>
        <v>MS 801</v>
      </c>
      <c r="B3017" s="661">
        <f t="shared" si="8262"/>
        <v>9</v>
      </c>
      <c r="C3017" s="661" t="str">
        <f t="shared" si="7992"/>
        <v>MS 801-9</v>
      </c>
      <c r="D3017" s="346">
        <v>41943</v>
      </c>
      <c r="E3017" s="347">
        <v>7161461.1826999998</v>
      </c>
      <c r="F3017" s="348">
        <v>665920.67469999997</v>
      </c>
      <c r="G3017" s="348">
        <v>891.25699999999995</v>
      </c>
      <c r="H3017" s="448">
        <f t="shared" ref="H3017" si="8312">SQRT((E3017-E3016)^2+(F3017-F3016)^2)*100</f>
        <v>0.8614522685601842</v>
      </c>
      <c r="I3017" s="356">
        <f t="shared" ref="I3017" si="8313">SQRT((E3017-$E$3009)^2+(F3017-$F$3009)^2)*100</f>
        <v>0.52009614604656373</v>
      </c>
      <c r="J3017" s="356">
        <f t="shared" ref="J3017" si="8314">(G3017-G3016)*100</f>
        <v>-0.40000000000190994</v>
      </c>
      <c r="K3017" s="356">
        <f t="shared" ref="K3017" si="8315">(G3017-$G$3009)*100</f>
        <v>0.29999999999290594</v>
      </c>
      <c r="L3017" s="356">
        <f t="shared" ref="L3017" si="8316">H3017/(D3017-D3016)</f>
        <v>0.12306460979431202</v>
      </c>
      <c r="M3017" s="356">
        <f t="shared" ref="M3017" si="8317">ABS(J3017/(D3017-D3016))</f>
        <v>5.7142857143129992E-2</v>
      </c>
      <c r="N3017" s="361" t="str">
        <f t="shared" si="8282"/>
        <v>OK</v>
      </c>
      <c r="O3017" s="361" t="str">
        <f t="shared" si="8283"/>
        <v>OK</v>
      </c>
      <c r="P3017" s="361" t="str">
        <f t="shared" si="8284"/>
        <v>COND. MIN.</v>
      </c>
      <c r="Q3017" s="361" t="str">
        <f t="shared" si="8270"/>
        <v>COND. MIN.</v>
      </c>
      <c r="R3017" s="625"/>
      <c r="S3017" s="625"/>
      <c r="T3017" s="625"/>
      <c r="U3017" s="625"/>
      <c r="V3017" s="356">
        <f t="shared" si="8271"/>
        <v>-9.999983012676239E-3</v>
      </c>
      <c r="W3017" s="356">
        <f t="shared" si="8272"/>
        <v>-0.52000000141561031</v>
      </c>
      <c r="X3017" s="361" t="str">
        <f t="shared" ref="X3017" si="8318">IF(V3017&gt;0,"NORTE","SUL")</f>
        <v>SUL</v>
      </c>
      <c r="Y3017" s="361" t="str">
        <f t="shared" ref="Y3017" si="8319">IF(W3017&gt;0,"LESTE","OESTE")</f>
        <v>OESTE</v>
      </c>
      <c r="Z3017" s="361" t="str">
        <f t="shared" ref="Z3017" si="8320">IF(AND(X3017="SUL", Y3017="LESTE"),"SUDESTE", IF(AND(X3017="SUL", Y3017="OESTE"), "SUDOESTE", IF(AND(X3017="NORTE", Y3017="LESTE"), "NORDESTE", "NOROESTE")))</f>
        <v>SUDOESTE</v>
      </c>
      <c r="AA3017" s="358">
        <f t="shared" si="8275"/>
        <v>1</v>
      </c>
      <c r="AB3017" s="359">
        <f t="shared" ref="AB3017" si="8321">DEGREES(ASIN(AA3017))</f>
        <v>90</v>
      </c>
      <c r="AC3017" s="360"/>
    </row>
    <row r="3018" spans="1:29" ht="17.25" customHeight="1" x14ac:dyDescent="0.2">
      <c r="A3018" s="345" t="str">
        <f t="shared" si="8277"/>
        <v>MS 801</v>
      </c>
      <c r="B3018" s="661">
        <f t="shared" si="8262"/>
        <v>10</v>
      </c>
      <c r="C3018" s="661" t="str">
        <f t="shared" si="7992"/>
        <v>MS 801-10</v>
      </c>
      <c r="D3018" s="363">
        <v>41950</v>
      </c>
      <c r="E3018" s="364">
        <v>7161461.1782</v>
      </c>
      <c r="F3018" s="365">
        <v>665920.67110000004</v>
      </c>
      <c r="G3018" s="365">
        <v>891.25400000000002</v>
      </c>
      <c r="H3018" s="448">
        <f t="shared" ref="H3018" si="8322">SQRT((E3018-E3017)^2+(F3018-F3017)^2)*100</f>
        <v>0.57628116237924598</v>
      </c>
      <c r="I3018" s="356">
        <f t="shared" ref="I3018" si="8323">SQRT((E3018-$E$3009)^2+(F3018-$F$3009)^2)*100</f>
        <v>0.99297530591527849</v>
      </c>
      <c r="J3018" s="356">
        <f t="shared" ref="J3018" si="8324">(G3018-G3017)*100</f>
        <v>-0.29999999999290594</v>
      </c>
      <c r="K3018" s="356">
        <f t="shared" ref="K3018" si="8325">(G3018-$G$3009)*100</f>
        <v>0</v>
      </c>
      <c r="L3018" s="356">
        <f t="shared" ref="L3018" si="8326">H3018/(D3018-D3017)</f>
        <v>8.2325880339892285E-2</v>
      </c>
      <c r="M3018" s="356">
        <f t="shared" ref="M3018" si="8327">ABS(J3018/(D3018-D3017))</f>
        <v>4.2857142856129418E-2</v>
      </c>
      <c r="N3018" s="361" t="str">
        <f t="shared" si="8282"/>
        <v>OK</v>
      </c>
      <c r="O3018" s="361" t="str">
        <f t="shared" si="8283"/>
        <v>OK</v>
      </c>
      <c r="P3018" s="361" t="str">
        <f t="shared" si="8284"/>
        <v>COND. MIN.</v>
      </c>
      <c r="Q3018" s="361" t="str">
        <f t="shared" si="8270"/>
        <v>COND. MIN.</v>
      </c>
      <c r="R3018" s="625"/>
      <c r="S3018" s="625"/>
      <c r="T3018" s="625"/>
      <c r="U3018" s="625"/>
      <c r="V3018" s="356">
        <f t="shared" si="8271"/>
        <v>-0.45999996364116669</v>
      </c>
      <c r="W3018" s="356">
        <f t="shared" si="8272"/>
        <v>-0.87999999523162842</v>
      </c>
      <c r="X3018" s="361" t="str">
        <f t="shared" ref="X3018" si="8328">IF(V3018&gt;0,"NORTE","SUL")</f>
        <v>SUL</v>
      </c>
      <c r="Y3018" s="361" t="str">
        <f t="shared" ref="Y3018" si="8329">IF(W3018&gt;0,"LESTE","OESTE")</f>
        <v>OESTE</v>
      </c>
      <c r="Z3018" s="361" t="str">
        <f t="shared" ref="Z3018" si="8330">IF(AND(X3018="SUL", Y3018="LESTE"),"SUDESTE", IF(AND(X3018="SUL", Y3018="OESTE"), "SUDOESTE", IF(AND(X3018="NORTE", Y3018="LESTE"), "NORDESTE", "NOROESTE")))</f>
        <v>SUDOESTE</v>
      </c>
      <c r="AA3018" s="358">
        <f t="shared" si="8275"/>
        <v>0.88888888888888895</v>
      </c>
      <c r="AB3018" s="359">
        <f t="shared" ref="AB3018" si="8331">DEGREES(ASIN(AA3018))</f>
        <v>62.733955549267193</v>
      </c>
      <c r="AC3018" s="360"/>
    </row>
    <row r="3019" spans="1:29" ht="17.25" customHeight="1" x14ac:dyDescent="0.25">
      <c r="A3019" s="345" t="str">
        <f t="shared" si="8277"/>
        <v>MS 801</v>
      </c>
      <c r="B3019" s="661">
        <f t="shared" si="8262"/>
        <v>11</v>
      </c>
      <c r="C3019" s="661" t="str">
        <f t="shared" si="7992"/>
        <v>MS 801-11</v>
      </c>
      <c r="D3019" s="346">
        <v>41957</v>
      </c>
      <c r="E3019" s="347">
        <v>7161461.1876999997</v>
      </c>
      <c r="F3019" s="348">
        <v>665920.68429999996</v>
      </c>
      <c r="G3019" s="348">
        <v>891.25800000000004</v>
      </c>
      <c r="H3019" s="448">
        <f t="shared" ref="H3019:H3023" si="8332">SQRT((E3019-E3018)^2+(F3019-F3018)^2)*100</f>
        <v>1.6263148290159648</v>
      </c>
      <c r="I3019" s="356">
        <f t="shared" ref="I3019:I3023" si="8333">SQRT((E3019-$E$3009)^2+(F3019-$F$3009)^2)*100</f>
        <v>0.65855903577214725</v>
      </c>
      <c r="J3019" s="356">
        <f t="shared" ref="J3019:J3023" si="8334">(G3019-G3018)*100</f>
        <v>0.40000000000190994</v>
      </c>
      <c r="K3019" s="356">
        <f t="shared" ref="K3019:K3023" si="8335">(G3019-$G$3009)*100</f>
        <v>0.40000000000190994</v>
      </c>
      <c r="L3019" s="356">
        <f t="shared" ref="L3019:L3023" si="8336">H3019/(D3019-D3018)</f>
        <v>0.23233068985942354</v>
      </c>
      <c r="M3019" s="356">
        <f t="shared" ref="M3019:M3023" si="8337">ABS(J3019/(D3019-D3018))</f>
        <v>5.7142857143129992E-2</v>
      </c>
      <c r="N3019" s="361" t="str">
        <f t="shared" si="8282"/>
        <v>OK</v>
      </c>
      <c r="O3019" s="361" t="str">
        <f t="shared" si="8283"/>
        <v>OK</v>
      </c>
      <c r="P3019" s="361" t="str">
        <f t="shared" si="8284"/>
        <v>COND. MIN.</v>
      </c>
      <c r="Q3019" s="361" t="str">
        <f t="shared" si="8270"/>
        <v>COND. MIN.</v>
      </c>
      <c r="R3019" s="625"/>
      <c r="S3019" s="625"/>
      <c r="T3019" s="625"/>
      <c r="U3019" s="625"/>
      <c r="V3019" s="356">
        <f t="shared" si="8271"/>
        <v>0.49000000581145287</v>
      </c>
      <c r="W3019" s="356">
        <f t="shared" si="8272"/>
        <v>0.43999999761581421</v>
      </c>
      <c r="X3019" s="361" t="str">
        <f t="shared" ref="X3019:X3023" si="8338">IF(V3019&gt;0,"NORTE","SUL")</f>
        <v>NORTE</v>
      </c>
      <c r="Y3019" s="361" t="str">
        <f t="shared" ref="Y3019:Y3023" si="8339">IF(W3019&gt;0,"LESTE","OESTE")</f>
        <v>LESTE</v>
      </c>
      <c r="Z3019" s="361" t="str">
        <f t="shared" ref="Z3019:Z3023" si="8340">IF(AND(X3019="SUL", Y3019="LESTE"),"SUDESTE", IF(AND(X3019="SUL", Y3019="OESTE"), "SUDOESTE", IF(AND(X3019="NORTE", Y3019="LESTE"), "NORDESTE", "NOROESTE")))</f>
        <v>NORDESTE</v>
      </c>
      <c r="AA3019" s="358">
        <f t="shared" si="8275"/>
        <v>0.66666666666666663</v>
      </c>
      <c r="AB3019" s="359">
        <f t="shared" ref="AB3019:AB3023" si="8341">DEGREES(ASIN(AA3019))</f>
        <v>41.810314895778596</v>
      </c>
      <c r="AC3019" s="360"/>
    </row>
    <row r="3020" spans="1:29" ht="17.25" customHeight="1" x14ac:dyDescent="0.2">
      <c r="A3020" s="345" t="str">
        <f t="shared" si="8277"/>
        <v>MS 801</v>
      </c>
      <c r="B3020" s="661">
        <f t="shared" si="8262"/>
        <v>12</v>
      </c>
      <c r="C3020" s="661" t="str">
        <f t="shared" si="7992"/>
        <v>MS 801-12</v>
      </c>
      <c r="D3020" s="363">
        <v>41964</v>
      </c>
      <c r="E3020" s="364">
        <v>7161461.1781000001</v>
      </c>
      <c r="F3020" s="365">
        <v>665920.6801</v>
      </c>
      <c r="G3020" s="365">
        <v>891.25199999999995</v>
      </c>
      <c r="H3020" s="448">
        <f t="shared" si="8332"/>
        <v>1.0478549069087271</v>
      </c>
      <c r="I3020" s="356">
        <f t="shared" si="8333"/>
        <v>0.47042528619602619</v>
      </c>
      <c r="J3020" s="356">
        <f t="shared" si="8334"/>
        <v>-0.60000000000854925</v>
      </c>
      <c r="K3020" s="356">
        <f t="shared" si="8335"/>
        <v>-0.20000000000663931</v>
      </c>
      <c r="L3020" s="356">
        <f t="shared" si="8336"/>
        <v>0.14969355812981816</v>
      </c>
      <c r="M3020" s="356">
        <f t="shared" si="8337"/>
        <v>8.571428571550703E-2</v>
      </c>
      <c r="N3020" s="361" t="str">
        <f t="shared" si="8282"/>
        <v>OK</v>
      </c>
      <c r="O3020" s="361" t="str">
        <f t="shared" si="8283"/>
        <v>OK</v>
      </c>
      <c r="P3020" s="361" t="str">
        <f t="shared" si="8284"/>
        <v>COND. MIN.</v>
      </c>
      <c r="Q3020" s="361" t="str">
        <f t="shared" si="8270"/>
        <v>COND. MIN.</v>
      </c>
      <c r="R3020" s="625"/>
      <c r="S3020" s="625"/>
      <c r="T3020" s="625"/>
      <c r="U3020" s="625"/>
      <c r="V3020" s="356">
        <f t="shared" si="8271"/>
        <v>-0.46999994665384293</v>
      </c>
      <c r="W3020" s="356">
        <f t="shared" si="8272"/>
        <v>2.0000000949949026E-2</v>
      </c>
      <c r="X3020" s="361" t="str">
        <f t="shared" si="8338"/>
        <v>SUL</v>
      </c>
      <c r="Y3020" s="361" t="str">
        <f t="shared" si="8339"/>
        <v>LESTE</v>
      </c>
      <c r="Z3020" s="361" t="str">
        <f t="shared" si="8340"/>
        <v>SUDESTE</v>
      </c>
      <c r="AA3020" s="358">
        <f t="shared" si="8275"/>
        <v>4.2553191489361708E-2</v>
      </c>
      <c r="AB3020" s="359">
        <f t="shared" si="8341"/>
        <v>2.4388546909498707</v>
      </c>
      <c r="AC3020" s="360"/>
    </row>
    <row r="3021" spans="1:29" ht="17.25" customHeight="1" x14ac:dyDescent="0.2">
      <c r="A3021" s="345" t="str">
        <f t="shared" si="8277"/>
        <v>MS 801</v>
      </c>
      <c r="B3021" s="661">
        <f t="shared" si="8262"/>
        <v>13</v>
      </c>
      <c r="C3021" s="661" t="str">
        <f t="shared" si="7992"/>
        <v>MS 801-13</v>
      </c>
      <c r="D3021" s="363">
        <v>41971</v>
      </c>
      <c r="E3021" s="364">
        <v>7161461.1673999997</v>
      </c>
      <c r="F3021" s="365">
        <v>665920.68740000005</v>
      </c>
      <c r="G3021" s="365">
        <v>891.25300000000004</v>
      </c>
      <c r="H3021" s="448">
        <f t="shared" si="8332"/>
        <v>1.2952992335496913</v>
      </c>
      <c r="I3021" s="356">
        <f t="shared" si="8333"/>
        <v>1.7129214763314062</v>
      </c>
      <c r="J3021" s="356">
        <f t="shared" si="8334"/>
        <v>0.100000000009004</v>
      </c>
      <c r="K3021" s="356">
        <f t="shared" si="8335"/>
        <v>-9.9999999997635314E-2</v>
      </c>
      <c r="L3021" s="356">
        <f t="shared" si="8336"/>
        <v>0.1850427476499559</v>
      </c>
      <c r="M3021" s="356">
        <f t="shared" si="8337"/>
        <v>1.4285714287000571E-2</v>
      </c>
      <c r="N3021" s="361" t="str">
        <f t="shared" si="8282"/>
        <v>OK</v>
      </c>
      <c r="O3021" s="361" t="str">
        <f t="shared" si="8283"/>
        <v>OK</v>
      </c>
      <c r="P3021" s="361" t="str">
        <f t="shared" si="8284"/>
        <v>COND. MIN.</v>
      </c>
      <c r="Q3021" s="361" t="str">
        <f t="shared" si="8270"/>
        <v>COND. MIN.</v>
      </c>
      <c r="R3021" s="625"/>
      <c r="S3021" s="625"/>
      <c r="T3021" s="625"/>
      <c r="U3021" s="625"/>
      <c r="V3021" s="356">
        <f t="shared" si="8271"/>
        <v>-1.5399999916553497</v>
      </c>
      <c r="W3021" s="356">
        <f t="shared" si="8272"/>
        <v>0.75000000651925802</v>
      </c>
      <c r="X3021" s="361" t="str">
        <f t="shared" si="8338"/>
        <v>SUL</v>
      </c>
      <c r="Y3021" s="361" t="str">
        <f t="shared" si="8339"/>
        <v>LESTE</v>
      </c>
      <c r="Z3021" s="361" t="str">
        <f t="shared" si="8340"/>
        <v>SUDESTE</v>
      </c>
      <c r="AA3021" s="358">
        <f t="shared" si="8275"/>
        <v>0.43859649122807021</v>
      </c>
      <c r="AB3021" s="359">
        <f t="shared" si="8341"/>
        <v>26.014365999636588</v>
      </c>
      <c r="AC3021" s="360"/>
    </row>
    <row r="3022" spans="1:29" ht="17.25" customHeight="1" x14ac:dyDescent="0.2">
      <c r="A3022" s="345" t="str">
        <f t="shared" si="8277"/>
        <v>MS 801</v>
      </c>
      <c r="B3022" s="661">
        <f t="shared" si="8262"/>
        <v>14</v>
      </c>
      <c r="C3022" s="661" t="str">
        <f t="shared" si="7992"/>
        <v>MS 801-14</v>
      </c>
      <c r="D3022" s="363">
        <v>41978</v>
      </c>
      <c r="E3022" s="364">
        <v>7161461.2159000002</v>
      </c>
      <c r="F3022" s="365">
        <v>665920.68799999997</v>
      </c>
      <c r="G3022" s="365">
        <v>891.25300000000004</v>
      </c>
      <c r="H3022" s="448">
        <f t="shared" si="8332"/>
        <v>4.850371169627973</v>
      </c>
      <c r="I3022" s="356">
        <f t="shared" si="8333"/>
        <v>3.4076678802405773</v>
      </c>
      <c r="J3022" s="356">
        <f t="shared" si="8334"/>
        <v>0</v>
      </c>
      <c r="K3022" s="356">
        <f t="shared" si="8335"/>
        <v>-9.9999999997635314E-2</v>
      </c>
      <c r="L3022" s="356">
        <f t="shared" si="8336"/>
        <v>0.69291016708971043</v>
      </c>
      <c r="M3022" s="356">
        <f t="shared" si="8337"/>
        <v>0</v>
      </c>
      <c r="N3022" s="361" t="str">
        <f t="shared" si="8282"/>
        <v>ATENÇÃO</v>
      </c>
      <c r="O3022" s="361" t="str">
        <f t="shared" si="8283"/>
        <v>OK</v>
      </c>
      <c r="P3022" s="361" t="str">
        <f t="shared" si="8284"/>
        <v>COND. MIN.</v>
      </c>
      <c r="Q3022" s="361" t="str">
        <f t="shared" si="8270"/>
        <v>COND. MIN.</v>
      </c>
      <c r="R3022" s="625"/>
      <c r="S3022" s="625"/>
      <c r="T3022" s="625"/>
      <c r="U3022" s="625"/>
      <c r="V3022" s="356">
        <f t="shared" si="8271"/>
        <v>3.3100000582635403</v>
      </c>
      <c r="W3022" s="356">
        <f t="shared" si="8272"/>
        <v>0.80999999772757292</v>
      </c>
      <c r="X3022" s="361" t="str">
        <f t="shared" si="8338"/>
        <v>NORTE</v>
      </c>
      <c r="Y3022" s="361" t="str">
        <f t="shared" si="8339"/>
        <v>LESTE</v>
      </c>
      <c r="Z3022" s="361" t="str">
        <f t="shared" si="8340"/>
        <v>NORDESTE</v>
      </c>
      <c r="AA3022" s="358">
        <f t="shared" si="8275"/>
        <v>0.23753665689149561</v>
      </c>
      <c r="AB3022" s="359">
        <f t="shared" si="8341"/>
        <v>13.741197333939571</v>
      </c>
      <c r="AC3022" s="360"/>
    </row>
    <row r="3023" spans="1:29" ht="17.25" customHeight="1" x14ac:dyDescent="0.2">
      <c r="A3023" s="345" t="str">
        <f t="shared" si="8277"/>
        <v>MS 801</v>
      </c>
      <c r="B3023" s="661">
        <f t="shared" si="8262"/>
        <v>15</v>
      </c>
      <c r="C3023" s="661" t="str">
        <f t="shared" si="7992"/>
        <v>MS 801-15</v>
      </c>
      <c r="D3023" s="363">
        <v>41985</v>
      </c>
      <c r="E3023" s="364">
        <v>7161461.1898999996</v>
      </c>
      <c r="F3023" s="365">
        <v>665920.68530000001</v>
      </c>
      <c r="G3023" s="365">
        <v>891.25400000000002</v>
      </c>
      <c r="H3023" s="448">
        <f t="shared" si="8332"/>
        <v>2.613981690151105</v>
      </c>
      <c r="I3023" s="356">
        <f t="shared" si="8333"/>
        <v>0.89202018425274165</v>
      </c>
      <c r="J3023" s="356">
        <f t="shared" si="8334"/>
        <v>9.9999999997635314E-2</v>
      </c>
      <c r="K3023" s="356">
        <f t="shared" si="8335"/>
        <v>0</v>
      </c>
      <c r="L3023" s="356">
        <f t="shared" si="8336"/>
        <v>0.37342595573587217</v>
      </c>
      <c r="M3023" s="356">
        <f t="shared" si="8337"/>
        <v>1.4285714285376474E-2</v>
      </c>
      <c r="N3023" s="361" t="str">
        <f t="shared" si="8282"/>
        <v>ATENÇÃO</v>
      </c>
      <c r="O3023" s="361" t="str">
        <f t="shared" si="8283"/>
        <v>OK</v>
      </c>
      <c r="P3023" s="361" t="str">
        <f t="shared" si="8284"/>
        <v>COND. MIN.</v>
      </c>
      <c r="Q3023" s="361" t="str">
        <f t="shared" si="8270"/>
        <v>COND. MIN.</v>
      </c>
      <c r="R3023" s="625"/>
      <c r="S3023" s="625"/>
      <c r="T3023" s="625"/>
      <c r="U3023" s="625"/>
      <c r="V3023" s="356">
        <f t="shared" si="8271"/>
        <v>0.71000000461935997</v>
      </c>
      <c r="W3023" s="356">
        <f t="shared" si="8272"/>
        <v>0.54000000236555934</v>
      </c>
      <c r="X3023" s="361" t="str">
        <f t="shared" si="8338"/>
        <v>NORTE</v>
      </c>
      <c r="Y3023" s="361" t="str">
        <f t="shared" si="8339"/>
        <v>LESTE</v>
      </c>
      <c r="Z3023" s="361" t="str">
        <f t="shared" si="8340"/>
        <v>NORDESTE</v>
      </c>
      <c r="AA3023" s="358">
        <f t="shared" si="8275"/>
        <v>0.6067415730337079</v>
      </c>
      <c r="AB3023" s="359">
        <f t="shared" si="8341"/>
        <v>37.354268561598317</v>
      </c>
      <c r="AC3023" s="360"/>
    </row>
    <row r="3024" spans="1:29" ht="17.25" customHeight="1" x14ac:dyDescent="0.25">
      <c r="A3024" s="345" t="str">
        <f t="shared" si="8277"/>
        <v>MS 801</v>
      </c>
      <c r="B3024" s="661">
        <f t="shared" si="8262"/>
        <v>16</v>
      </c>
      <c r="C3024" s="661" t="str">
        <f t="shared" si="7992"/>
        <v>MS 801-16</v>
      </c>
      <c r="D3024" s="346">
        <v>41992</v>
      </c>
      <c r="E3024" s="347">
        <v>7161461.1868000003</v>
      </c>
      <c r="F3024" s="348">
        <v>665920.68530000001</v>
      </c>
      <c r="G3024" s="348">
        <v>891.24099999999999</v>
      </c>
      <c r="H3024" s="448">
        <f t="shared" ref="H3024:H3025" si="8342">SQRT((E3024-E3023)^2+(F3024-F3023)^2)*100</f>
        <v>0.30999993905425072</v>
      </c>
      <c r="I3024" s="356">
        <f t="shared" ref="I3024:I3025" si="8343">SQRT((E3024-$E$3009)^2+(F3024-$F$3009)^2)*100</f>
        <v>0.67201194558348132</v>
      </c>
      <c r="J3024" s="356">
        <f t="shared" ref="J3024:J3025" si="8344">(G3024-G3023)*100</f>
        <v>-1.3000000000033651</v>
      </c>
      <c r="K3024" s="356">
        <f t="shared" ref="K3024:K3025" si="8345">(G3024-$G$3009)*100</f>
        <v>-1.3000000000033651</v>
      </c>
      <c r="L3024" s="356">
        <f t="shared" ref="L3024:L3025" si="8346">H3024/(D3024-D3023)</f>
        <v>4.4285705579178672E-2</v>
      </c>
      <c r="M3024" s="356">
        <f t="shared" ref="M3024:M3025" si="8347">ABS(J3024/(D3024-D3023))</f>
        <v>0.18571428571476645</v>
      </c>
      <c r="N3024" s="361" t="str">
        <f t="shared" si="8282"/>
        <v>OK</v>
      </c>
      <c r="O3024" s="361" t="str">
        <f t="shared" si="8283"/>
        <v>OK</v>
      </c>
      <c r="P3024" s="361" t="str">
        <f t="shared" si="8284"/>
        <v>COND. MIN.</v>
      </c>
      <c r="Q3024" s="361" t="str">
        <f t="shared" si="8270"/>
        <v>COND. MIN.</v>
      </c>
      <c r="R3024" s="625"/>
      <c r="S3024" s="625"/>
      <c r="T3024" s="625"/>
      <c r="U3024" s="625"/>
      <c r="V3024" s="356">
        <f t="shared" si="8271"/>
        <v>0.40000006556510925</v>
      </c>
      <c r="W3024" s="356">
        <f t="shared" si="8272"/>
        <v>0.54000000236555934</v>
      </c>
      <c r="X3024" s="361" t="str">
        <f t="shared" ref="X3024:X3025" si="8348">IF(V3024&gt;0,"NORTE","SUL")</f>
        <v>NORTE</v>
      </c>
      <c r="Y3024" s="361" t="str">
        <f t="shared" ref="Y3024:Y3025" si="8349">IF(W3024&gt;0,"LESTE","OESTE")</f>
        <v>LESTE</v>
      </c>
      <c r="Z3024" s="361" t="str">
        <f t="shared" ref="Z3024:Z3025" si="8350">IF(AND(X3024="SUL", Y3024="LESTE"),"SUDESTE", IF(AND(X3024="SUL", Y3024="OESTE"), "SUDOESTE", IF(AND(X3024="NORTE", Y3024="LESTE"), "NORDESTE", "NOROESTE")))</f>
        <v>NORDESTE</v>
      </c>
      <c r="AA3024" s="358">
        <f t="shared" si="8275"/>
        <v>0.80597014925373134</v>
      </c>
      <c r="AB3024" s="359">
        <f t="shared" ref="AB3024:AB3025" si="8351">DEGREES(ASIN(AA3024))</f>
        <v>53.704052136454003</v>
      </c>
      <c r="AC3024" s="360"/>
    </row>
    <row r="3025" spans="1:29" ht="17.25" customHeight="1" x14ac:dyDescent="0.25">
      <c r="A3025" s="345" t="str">
        <f t="shared" si="8277"/>
        <v>MS 801</v>
      </c>
      <c r="B3025" s="661">
        <f t="shared" si="8262"/>
        <v>17</v>
      </c>
      <c r="C3025" s="661" t="str">
        <f t="shared" si="7992"/>
        <v>MS 801-17</v>
      </c>
      <c r="D3025" s="346">
        <v>41999</v>
      </c>
      <c r="E3025" s="347">
        <v>7161461.1868000003</v>
      </c>
      <c r="F3025" s="348">
        <v>665920.68530000001</v>
      </c>
      <c r="G3025" s="348">
        <v>891.21100000000001</v>
      </c>
      <c r="H3025" s="448">
        <f t="shared" si="8342"/>
        <v>0</v>
      </c>
      <c r="I3025" s="356">
        <f t="shared" si="8343"/>
        <v>0.67201194558348132</v>
      </c>
      <c r="J3025" s="356">
        <f t="shared" si="8344"/>
        <v>-2.9999999999972715</v>
      </c>
      <c r="K3025" s="356">
        <f t="shared" si="8345"/>
        <v>-4.3000000000006366</v>
      </c>
      <c r="L3025" s="356">
        <f t="shared" si="8346"/>
        <v>0</v>
      </c>
      <c r="M3025" s="356">
        <f t="shared" si="8347"/>
        <v>0.4285714285710388</v>
      </c>
      <c r="N3025" s="361" t="str">
        <f t="shared" si="8282"/>
        <v>OK</v>
      </c>
      <c r="O3025" s="361" t="str">
        <f t="shared" si="8283"/>
        <v>ATENÇÃO</v>
      </c>
      <c r="P3025" s="361" t="str">
        <f t="shared" si="8284"/>
        <v>COND. MIN.</v>
      </c>
      <c r="Q3025" s="361" t="str">
        <f t="shared" si="8270"/>
        <v>COND. MIN.</v>
      </c>
      <c r="R3025" s="625"/>
      <c r="S3025" s="625"/>
      <c r="T3025" s="625"/>
      <c r="U3025" s="625"/>
      <c r="V3025" s="356">
        <f t="shared" si="8271"/>
        <v>0.40000006556510925</v>
      </c>
      <c r="W3025" s="356">
        <f t="shared" si="8272"/>
        <v>0.54000000236555934</v>
      </c>
      <c r="X3025" s="361" t="str">
        <f t="shared" si="8348"/>
        <v>NORTE</v>
      </c>
      <c r="Y3025" s="361" t="str">
        <f t="shared" si="8349"/>
        <v>LESTE</v>
      </c>
      <c r="Z3025" s="361" t="str">
        <f t="shared" si="8350"/>
        <v>NORDESTE</v>
      </c>
      <c r="AA3025" s="358">
        <f t="shared" si="8275"/>
        <v>0.80597014925373134</v>
      </c>
      <c r="AB3025" s="359">
        <f t="shared" si="8351"/>
        <v>53.704052136454003</v>
      </c>
      <c r="AC3025" s="360"/>
    </row>
    <row r="3026" spans="1:29" ht="17.25" customHeight="1" x14ac:dyDescent="0.25">
      <c r="A3026" s="345" t="str">
        <f t="shared" si="8277"/>
        <v>MS 801</v>
      </c>
      <c r="B3026" s="661">
        <f t="shared" si="8262"/>
        <v>18</v>
      </c>
      <c r="C3026" s="661" t="str">
        <f t="shared" si="7992"/>
        <v>MS 801-18</v>
      </c>
      <c r="D3026" s="346">
        <v>42006</v>
      </c>
      <c r="E3026" s="347">
        <v>7161461.1782</v>
      </c>
      <c r="F3026" s="348">
        <v>665920.67989999999</v>
      </c>
      <c r="G3026" s="348">
        <v>891.22900000000004</v>
      </c>
      <c r="H3026" s="448">
        <f t="shared" ref="H3026:H3031" si="8352">SQRT((E3026-E3025)^2+(F3026-F3025)^2)*100</f>
        <v>1.0154802079753202</v>
      </c>
      <c r="I3026" s="356">
        <f t="shared" ref="I3026:I3031" si="8353">SQRT((E3026-$E$3009)^2+(F3026-$F$3009)^2)*100</f>
        <v>0.45999996364116669</v>
      </c>
      <c r="J3026" s="356">
        <f t="shared" ref="J3026:J3031" si="8354">(G3026-G3025)*100</f>
        <v>1.8000000000029104</v>
      </c>
      <c r="K3026" s="356">
        <f t="shared" ref="K3026:K3031" si="8355">(G3026-$G$3009)*100</f>
        <v>-2.4999999999977263</v>
      </c>
      <c r="L3026" s="356">
        <f t="shared" ref="L3026:L3031" si="8356">H3026/(D3026-D3025)</f>
        <v>0.14506860113933145</v>
      </c>
      <c r="M3026" s="356">
        <f t="shared" ref="M3026:M3031" si="8357">ABS(J3026/(D3026-D3025))</f>
        <v>0.2571428571432729</v>
      </c>
      <c r="N3026" s="361" t="str">
        <f t="shared" si="8282"/>
        <v>OK</v>
      </c>
      <c r="O3026" s="361" t="str">
        <f t="shared" si="8283"/>
        <v>ATENÇÃO</v>
      </c>
      <c r="P3026" s="361" t="str">
        <f t="shared" si="8284"/>
        <v>COND. MIN.</v>
      </c>
      <c r="Q3026" s="361" t="str">
        <f t="shared" si="8270"/>
        <v>COND. MIN.</v>
      </c>
      <c r="R3026" s="625"/>
      <c r="S3026" s="625"/>
      <c r="T3026" s="625"/>
      <c r="U3026" s="625"/>
      <c r="V3026" s="356">
        <f t="shared" si="8271"/>
        <v>-0.45999996364116669</v>
      </c>
      <c r="W3026" s="356">
        <f t="shared" si="8272"/>
        <v>0</v>
      </c>
      <c r="X3026" s="361" t="str">
        <f t="shared" ref="X3026:X3031" si="8358">IF(V3026&gt;0,"NORTE","SUL")</f>
        <v>SUL</v>
      </c>
      <c r="Y3026" s="361" t="str">
        <f t="shared" ref="Y3026:Y3031" si="8359">IF(W3026&gt;0,"LESTE","OESTE")</f>
        <v>OESTE</v>
      </c>
      <c r="Z3026" s="361" t="str">
        <f t="shared" ref="Z3026:Z3031" si="8360">IF(AND(X3026="SUL", Y3026="LESTE"),"SUDESTE", IF(AND(X3026="SUL", Y3026="OESTE"), "SUDOESTE", IF(AND(X3026="NORTE", Y3026="LESTE"), "NORDESTE", "NOROESTE")))</f>
        <v>SUDOESTE</v>
      </c>
      <c r="AA3026" s="358">
        <f t="shared" si="8275"/>
        <v>0</v>
      </c>
      <c r="AB3026" s="359">
        <f t="shared" ref="AB3026:AB3031" si="8361">DEGREES(ASIN(AA3026))</f>
        <v>0</v>
      </c>
      <c r="AC3026" s="360"/>
    </row>
    <row r="3027" spans="1:29" ht="17.25" customHeight="1" x14ac:dyDescent="0.25">
      <c r="A3027" s="345" t="str">
        <f t="shared" si="8277"/>
        <v>MS 801</v>
      </c>
      <c r="B3027" s="661">
        <f t="shared" si="8262"/>
        <v>19</v>
      </c>
      <c r="C3027" s="661" t="str">
        <f t="shared" si="7992"/>
        <v>MS 801-19</v>
      </c>
      <c r="D3027" s="346">
        <v>42013</v>
      </c>
      <c r="E3027" s="347">
        <v>7161461.1690999996</v>
      </c>
      <c r="F3027" s="348">
        <v>665920.66639999999</v>
      </c>
      <c r="G3027" s="348">
        <v>891.22699999999998</v>
      </c>
      <c r="H3027" s="448">
        <f t="shared" si="8352"/>
        <v>1.6280663586976245</v>
      </c>
      <c r="I3027" s="356">
        <f t="shared" si="8353"/>
        <v>1.9233824380786833</v>
      </c>
      <c r="J3027" s="356">
        <f t="shared" si="8354"/>
        <v>-0.20000000000663931</v>
      </c>
      <c r="K3027" s="356">
        <f t="shared" si="8355"/>
        <v>-2.7000000000043656</v>
      </c>
      <c r="L3027" s="356">
        <f t="shared" si="8356"/>
        <v>0.23258090838537493</v>
      </c>
      <c r="M3027" s="356">
        <f t="shared" si="8357"/>
        <v>2.8571428572377044E-2</v>
      </c>
      <c r="N3027" s="361" t="str">
        <f t="shared" si="8282"/>
        <v>OK</v>
      </c>
      <c r="O3027" s="361" t="str">
        <f t="shared" si="8283"/>
        <v>OK</v>
      </c>
      <c r="P3027" s="361" t="str">
        <f t="shared" si="8284"/>
        <v>COND. MIN.</v>
      </c>
      <c r="Q3027" s="361" t="str">
        <f t="shared" si="8270"/>
        <v>COND. MIN.</v>
      </c>
      <c r="R3027" s="625"/>
      <c r="S3027" s="625"/>
      <c r="T3027" s="625"/>
      <c r="U3027" s="625"/>
      <c r="V3027" s="356">
        <f t="shared" si="8271"/>
        <v>-1.3700000010430813</v>
      </c>
      <c r="W3027" s="356">
        <f t="shared" si="8272"/>
        <v>-1.3500000000931323</v>
      </c>
      <c r="X3027" s="361" t="str">
        <f t="shared" si="8358"/>
        <v>SUL</v>
      </c>
      <c r="Y3027" s="361" t="str">
        <f t="shared" si="8359"/>
        <v>OESTE</v>
      </c>
      <c r="Z3027" s="361" t="str">
        <f t="shared" si="8360"/>
        <v>SUDOESTE</v>
      </c>
      <c r="AA3027" s="358">
        <f t="shared" si="8275"/>
        <v>0.70312500000000011</v>
      </c>
      <c r="AB3027" s="359">
        <f t="shared" si="8361"/>
        <v>44.67826400601961</v>
      </c>
      <c r="AC3027" s="360"/>
    </row>
    <row r="3028" spans="1:29" ht="17.25" customHeight="1" x14ac:dyDescent="0.25">
      <c r="A3028" s="345" t="str">
        <f t="shared" si="8277"/>
        <v>MS 801</v>
      </c>
      <c r="B3028" s="661">
        <f t="shared" si="8262"/>
        <v>20</v>
      </c>
      <c r="C3028" s="661" t="str">
        <f t="shared" si="7992"/>
        <v>MS 801-20</v>
      </c>
      <c r="D3028" s="346">
        <v>42020</v>
      </c>
      <c r="E3028" s="347">
        <v>7161461.1732999999</v>
      </c>
      <c r="F3028" s="348">
        <v>665920.67460000003</v>
      </c>
      <c r="G3028" s="348">
        <v>891.23099999999999</v>
      </c>
      <c r="H3028" s="448">
        <f t="shared" si="8352"/>
        <v>0.92130344248473484</v>
      </c>
      <c r="I3028" s="356">
        <f t="shared" si="8353"/>
        <v>1.0878418716863154</v>
      </c>
      <c r="J3028" s="356">
        <f t="shared" si="8354"/>
        <v>0.40000000000190994</v>
      </c>
      <c r="K3028" s="356">
        <f t="shared" si="8355"/>
        <v>-2.3000000000024556</v>
      </c>
      <c r="L3028" s="356">
        <f t="shared" si="8356"/>
        <v>0.13161477749781927</v>
      </c>
      <c r="M3028" s="356">
        <f t="shared" si="8357"/>
        <v>5.7142857143129992E-2</v>
      </c>
      <c r="N3028" s="361" t="str">
        <f t="shared" si="8282"/>
        <v>OK</v>
      </c>
      <c r="O3028" s="361" t="str">
        <f t="shared" si="8283"/>
        <v>OK</v>
      </c>
      <c r="P3028" s="361" t="str">
        <f t="shared" si="8284"/>
        <v>COND. MIN.</v>
      </c>
      <c r="Q3028" s="361" t="str">
        <f t="shared" si="8270"/>
        <v>COND. MIN.</v>
      </c>
      <c r="R3028" s="625"/>
      <c r="S3028" s="625"/>
      <c r="T3028" s="625"/>
      <c r="U3028" s="625"/>
      <c r="V3028" s="356">
        <f t="shared" si="8271"/>
        <v>-0.94999996945261955</v>
      </c>
      <c r="W3028" s="356">
        <f t="shared" si="8272"/>
        <v>-0.52999999606981874</v>
      </c>
      <c r="X3028" s="361" t="str">
        <f t="shared" si="8358"/>
        <v>SUL</v>
      </c>
      <c r="Y3028" s="361" t="str">
        <f t="shared" si="8359"/>
        <v>OESTE</v>
      </c>
      <c r="Z3028" s="361" t="str">
        <f t="shared" si="8360"/>
        <v>SUDOESTE</v>
      </c>
      <c r="AA3028" s="358">
        <f t="shared" si="8275"/>
        <v>0.48623853211009171</v>
      </c>
      <c r="AB3028" s="359">
        <f t="shared" si="8361"/>
        <v>29.093649570997023</v>
      </c>
      <c r="AC3028" s="360"/>
    </row>
    <row r="3029" spans="1:29" ht="17.25" customHeight="1" x14ac:dyDescent="0.25">
      <c r="A3029" s="345" t="str">
        <f t="shared" si="8277"/>
        <v>MS 801</v>
      </c>
      <c r="B3029" s="661">
        <f t="shared" si="8262"/>
        <v>21</v>
      </c>
      <c r="C3029" s="661" t="str">
        <f t="shared" si="7992"/>
        <v>MS 801-21</v>
      </c>
      <c r="D3029" s="346">
        <v>42027</v>
      </c>
      <c r="E3029" s="347">
        <v>7161461.1948999995</v>
      </c>
      <c r="F3029" s="348">
        <v>665920.67729999998</v>
      </c>
      <c r="G3029" s="348">
        <v>891.23099999999999</v>
      </c>
      <c r="H3029" s="448">
        <f t="shared" si="8352"/>
        <v>2.1768095546479667</v>
      </c>
      <c r="I3029" s="356">
        <f t="shared" si="8353"/>
        <v>1.2376186749161884</v>
      </c>
      <c r="J3029" s="356">
        <f t="shared" si="8354"/>
        <v>0</v>
      </c>
      <c r="K3029" s="356">
        <f t="shared" si="8355"/>
        <v>-2.3000000000024556</v>
      </c>
      <c r="L3029" s="356">
        <f t="shared" si="8356"/>
        <v>0.3109727935211381</v>
      </c>
      <c r="M3029" s="356">
        <f t="shared" si="8357"/>
        <v>0</v>
      </c>
      <c r="N3029" s="361" t="str">
        <f t="shared" si="8282"/>
        <v>ATENÇÃO</v>
      </c>
      <c r="O3029" s="361" t="str">
        <f t="shared" si="8283"/>
        <v>OK</v>
      </c>
      <c r="P3029" s="361" t="str">
        <f t="shared" si="8284"/>
        <v>COND. MIN.</v>
      </c>
      <c r="Q3029" s="361" t="str">
        <f t="shared" si="8270"/>
        <v>COND. MIN.</v>
      </c>
      <c r="R3029" s="625"/>
      <c r="S3029" s="625"/>
      <c r="T3029" s="625"/>
      <c r="U3029" s="625"/>
      <c r="V3029" s="356">
        <f t="shared" si="8271"/>
        <v>1.2099999934434891</v>
      </c>
      <c r="W3029" s="356">
        <f t="shared" si="8272"/>
        <v>-0.26000000070780516</v>
      </c>
      <c r="X3029" s="361" t="str">
        <f t="shared" si="8358"/>
        <v>NORTE</v>
      </c>
      <c r="Y3029" s="361" t="str">
        <f t="shared" si="8359"/>
        <v>OESTE</v>
      </c>
      <c r="Z3029" s="361" t="str">
        <f t="shared" si="8360"/>
        <v>NOROESTE</v>
      </c>
      <c r="AA3029" s="358">
        <f t="shared" si="8275"/>
        <v>0.20967741935483872</v>
      </c>
      <c r="AB3029" s="359">
        <f t="shared" si="8361"/>
        <v>12.103448870745835</v>
      </c>
      <c r="AC3029" s="360"/>
    </row>
    <row r="3030" spans="1:29" ht="17.25" customHeight="1" x14ac:dyDescent="0.25">
      <c r="A3030" s="345" t="str">
        <f t="shared" si="8277"/>
        <v>MS 801</v>
      </c>
      <c r="B3030" s="661">
        <f t="shared" si="8262"/>
        <v>22</v>
      </c>
      <c r="C3030" s="661" t="str">
        <f t="shared" si="7992"/>
        <v>MS 801-22</v>
      </c>
      <c r="D3030" s="346">
        <v>42034</v>
      </c>
      <c r="E3030" s="347">
        <v>7161461.1900000004</v>
      </c>
      <c r="F3030" s="348">
        <v>665920.66029999999</v>
      </c>
      <c r="G3030" s="348">
        <v>891.22500000000002</v>
      </c>
      <c r="H3030" s="448">
        <f t="shared" si="8352"/>
        <v>1.7692088378403557</v>
      </c>
      <c r="I3030" s="356">
        <f t="shared" si="8353"/>
        <v>2.0880613295960821</v>
      </c>
      <c r="J3030" s="356">
        <f t="shared" si="8354"/>
        <v>-0.59999999999718057</v>
      </c>
      <c r="K3030" s="356">
        <f t="shared" si="8355"/>
        <v>-2.8999999999996362</v>
      </c>
      <c r="L3030" s="356">
        <f t="shared" si="8356"/>
        <v>0.25274411969147936</v>
      </c>
      <c r="M3030" s="356">
        <f t="shared" si="8357"/>
        <v>8.571428571388294E-2</v>
      </c>
      <c r="N3030" s="361" t="str">
        <f t="shared" si="8282"/>
        <v>ATENÇÃO</v>
      </c>
      <c r="O3030" s="361" t="str">
        <f t="shared" si="8283"/>
        <v>OK</v>
      </c>
      <c r="P3030" s="361" t="str">
        <f t="shared" si="8284"/>
        <v>COND. MIN.</v>
      </c>
      <c r="Q3030" s="361" t="str">
        <f t="shared" si="8270"/>
        <v>COND. MIN.</v>
      </c>
      <c r="R3030" s="625"/>
      <c r="S3030" s="625"/>
      <c r="T3030" s="625"/>
      <c r="U3030" s="625"/>
      <c r="V3030" s="356">
        <f t="shared" si="8271"/>
        <v>0.72000008076429367</v>
      </c>
      <c r="W3030" s="356">
        <f t="shared" si="8272"/>
        <v>-1.9599999999627471</v>
      </c>
      <c r="X3030" s="361" t="str">
        <f t="shared" si="8358"/>
        <v>NORTE</v>
      </c>
      <c r="Y3030" s="361" t="str">
        <f t="shared" si="8359"/>
        <v>OESTE</v>
      </c>
      <c r="Z3030" s="361" t="str">
        <f t="shared" si="8360"/>
        <v>NOROESTE</v>
      </c>
      <c r="AA3030" s="358">
        <f t="shared" si="8275"/>
        <v>0.93779904306220097</v>
      </c>
      <c r="AB3030" s="359">
        <f t="shared" si="8361"/>
        <v>69.685159772636325</v>
      </c>
      <c r="AC3030" s="360"/>
    </row>
    <row r="3031" spans="1:29" ht="17.25" customHeight="1" x14ac:dyDescent="0.25">
      <c r="A3031" s="345" t="str">
        <f t="shared" si="8277"/>
        <v>MS 801</v>
      </c>
      <c r="B3031" s="661">
        <f t="shared" si="8262"/>
        <v>23</v>
      </c>
      <c r="C3031" s="661" t="str">
        <f t="shared" si="7992"/>
        <v>MS 801-23</v>
      </c>
      <c r="D3031" s="346">
        <v>42041</v>
      </c>
      <c r="E3031" s="347">
        <v>7161461.1815999998</v>
      </c>
      <c r="F3031" s="348">
        <v>665920.67819999997</v>
      </c>
      <c r="G3031" s="348">
        <v>891.22299999999996</v>
      </c>
      <c r="H3031" s="448">
        <f t="shared" si="8352"/>
        <v>1.9772961583794126</v>
      </c>
      <c r="I3031" s="356">
        <f t="shared" si="8353"/>
        <v>0.20808651216809726</v>
      </c>
      <c r="J3031" s="356">
        <f t="shared" si="8354"/>
        <v>-0.20000000000663931</v>
      </c>
      <c r="K3031" s="356">
        <f t="shared" si="8355"/>
        <v>-3.1000000000062755</v>
      </c>
      <c r="L3031" s="356">
        <f t="shared" si="8356"/>
        <v>0.2824708797684875</v>
      </c>
      <c r="M3031" s="356">
        <f t="shared" si="8357"/>
        <v>2.8571428572377044E-2</v>
      </c>
      <c r="N3031" s="361" t="str">
        <f t="shared" si="8282"/>
        <v>ATENÇÃO</v>
      </c>
      <c r="O3031" s="361" t="str">
        <f t="shared" si="8283"/>
        <v>OK</v>
      </c>
      <c r="P3031" s="361" t="str">
        <f t="shared" si="8284"/>
        <v>COND. MIN.</v>
      </c>
      <c r="Q3031" s="361" t="str">
        <f t="shared" si="8270"/>
        <v>COND. MIN.</v>
      </c>
      <c r="R3031" s="625"/>
      <c r="S3031" s="625"/>
      <c r="T3031" s="625"/>
      <c r="U3031" s="625"/>
      <c r="V3031" s="356">
        <f t="shared" si="8271"/>
        <v>-0.11999998241662979</v>
      </c>
      <c r="W3031" s="356">
        <f t="shared" si="8272"/>
        <v>-0.17000000225380063</v>
      </c>
      <c r="X3031" s="361" t="str">
        <f t="shared" si="8358"/>
        <v>SUL</v>
      </c>
      <c r="Y3031" s="361" t="str">
        <f t="shared" si="8359"/>
        <v>OESTE</v>
      </c>
      <c r="Z3031" s="361" t="str">
        <f t="shared" si="8360"/>
        <v>SUDOESTE</v>
      </c>
      <c r="AA3031" s="358">
        <f t="shared" si="8275"/>
        <v>0.80952380952380965</v>
      </c>
      <c r="AB3031" s="359">
        <f t="shared" si="8361"/>
        <v>54.049432380382228</v>
      </c>
      <c r="AC3031" s="360"/>
    </row>
    <row r="3032" spans="1:29" ht="17.25" customHeight="1" x14ac:dyDescent="0.25">
      <c r="A3032" s="345" t="str">
        <f t="shared" si="8277"/>
        <v>MS 801</v>
      </c>
      <c r="B3032" s="661">
        <f t="shared" si="8262"/>
        <v>24</v>
      </c>
      <c r="C3032" s="661" t="str">
        <f t="shared" si="7992"/>
        <v>MS 801-24</v>
      </c>
      <c r="D3032" s="346">
        <v>42048</v>
      </c>
      <c r="E3032" s="347">
        <v>7161461.1705999998</v>
      </c>
      <c r="F3032" s="348">
        <v>665920.66540000006</v>
      </c>
      <c r="G3032" s="348">
        <v>891.21900000000005</v>
      </c>
      <c r="H3032" s="448">
        <f t="shared" ref="H3032:H3033" si="8362">SQRT((E3032-E3031)^2+(F3032-F3031)^2)*100</f>
        <v>1.6877203452327916</v>
      </c>
      <c r="I3032" s="356">
        <f t="shared" ref="I3032:I3033" si="8363">SQRT((E3032-$E$3009)^2+(F3032-$F$3009)^2)*100</f>
        <v>1.8949669978226387</v>
      </c>
      <c r="J3032" s="356">
        <f t="shared" ref="J3032:J3033" si="8364">(G3032-G3031)*100</f>
        <v>-0.39999999999054126</v>
      </c>
      <c r="K3032" s="356">
        <f t="shared" ref="K3032:K3033" si="8365">(G3032-$G$3009)*100</f>
        <v>-3.4999999999968168</v>
      </c>
      <c r="L3032" s="356">
        <f t="shared" ref="L3032:L3033" si="8366">H3032/(D3032-D3031)</f>
        <v>0.24110290646182736</v>
      </c>
      <c r="M3032" s="356">
        <f t="shared" ref="M3032:M3033" si="8367">ABS(J3032/(D3032-D3031))</f>
        <v>5.7142857141505896E-2</v>
      </c>
      <c r="N3032" s="361" t="str">
        <f t="shared" si="8282"/>
        <v>OK</v>
      </c>
      <c r="O3032" s="361" t="str">
        <f t="shared" si="8283"/>
        <v>OK</v>
      </c>
      <c r="P3032" s="361" t="str">
        <f t="shared" si="8284"/>
        <v>COND. MIN.</v>
      </c>
      <c r="Q3032" s="361" t="str">
        <f t="shared" si="8270"/>
        <v>COND. MIN.</v>
      </c>
      <c r="R3032" s="625"/>
      <c r="S3032" s="625"/>
      <c r="T3032" s="625"/>
      <c r="U3032" s="625"/>
      <c r="V3032" s="356">
        <f t="shared" si="8271"/>
        <v>-1.2199999764561653</v>
      </c>
      <c r="W3032" s="356">
        <f t="shared" si="8272"/>
        <v>-1.4499999932013452</v>
      </c>
      <c r="X3032" s="361" t="str">
        <f t="shared" ref="X3032:X3033" si="8368">IF(V3032&gt;0,"NORTE","SUL")</f>
        <v>SUL</v>
      </c>
      <c r="Y3032" s="361" t="str">
        <f t="shared" ref="Y3032:Y3033" si="8369">IF(W3032&gt;0,"LESTE","OESTE")</f>
        <v>OESTE</v>
      </c>
      <c r="Z3032" s="361" t="str">
        <f t="shared" ref="Z3032:Z3033" si="8370">IF(AND(X3032="SUL", Y3032="LESTE"),"SUDESTE", IF(AND(X3032="SUL", Y3032="OESTE"), "SUDOESTE", IF(AND(X3032="NORTE", Y3032="LESTE"), "NORDESTE", "NOROESTE")))</f>
        <v>SUDOESTE</v>
      </c>
      <c r="AA3032" s="358">
        <f t="shared" si="8275"/>
        <v>0.76719576719576721</v>
      </c>
      <c r="AB3032" s="359">
        <f t="shared" ref="AB3032:AB3033" si="8371">DEGREES(ASIN(AA3032))</f>
        <v>50.102734715356199</v>
      </c>
      <c r="AC3032" s="360"/>
    </row>
    <row r="3033" spans="1:29" ht="17.25" customHeight="1" x14ac:dyDescent="0.25">
      <c r="A3033" s="345" t="str">
        <f t="shared" si="8277"/>
        <v>MS 801</v>
      </c>
      <c r="B3033" s="661">
        <f t="shared" si="8262"/>
        <v>25</v>
      </c>
      <c r="C3033" s="661" t="str">
        <f t="shared" si="7992"/>
        <v>MS 801-25</v>
      </c>
      <c r="D3033" s="346">
        <v>42055</v>
      </c>
      <c r="E3033" s="347">
        <v>7161461.1595000001</v>
      </c>
      <c r="F3033" s="348">
        <v>665920.65260000003</v>
      </c>
      <c r="G3033" s="348">
        <v>891.21400000000006</v>
      </c>
      <c r="H3033" s="448">
        <f t="shared" si="8362"/>
        <v>1.694254985438717</v>
      </c>
      <c r="I3033" s="356">
        <f t="shared" si="8363"/>
        <v>3.5891224220364428</v>
      </c>
      <c r="J3033" s="356">
        <f t="shared" si="8364"/>
        <v>-0.49999999999954525</v>
      </c>
      <c r="K3033" s="356">
        <f t="shared" si="8365"/>
        <v>-3.999999999996362</v>
      </c>
      <c r="L3033" s="356">
        <f t="shared" si="8366"/>
        <v>0.24203642649124529</v>
      </c>
      <c r="M3033" s="356">
        <f t="shared" si="8367"/>
        <v>7.1428571428506463E-2</v>
      </c>
      <c r="N3033" s="361" t="str">
        <f t="shared" si="8282"/>
        <v>OK</v>
      </c>
      <c r="O3033" s="361" t="str">
        <f t="shared" si="8283"/>
        <v>OK</v>
      </c>
      <c r="P3033" s="361" t="str">
        <f t="shared" si="8284"/>
        <v>COND. MIN.</v>
      </c>
      <c r="Q3033" s="361" t="str">
        <f t="shared" si="8270"/>
        <v>COND. MIN.</v>
      </c>
      <c r="R3033" s="625"/>
      <c r="S3033" s="625"/>
      <c r="T3033" s="625"/>
      <c r="U3033" s="625"/>
      <c r="V3033" s="356">
        <f t="shared" si="8271"/>
        <v>-2.3299999535083771</v>
      </c>
      <c r="W3033" s="356">
        <f t="shared" si="8272"/>
        <v>-2.729999995790422</v>
      </c>
      <c r="X3033" s="361" t="str">
        <f t="shared" si="8368"/>
        <v>SUL</v>
      </c>
      <c r="Y3033" s="361" t="str">
        <f t="shared" si="8369"/>
        <v>OESTE</v>
      </c>
      <c r="Z3033" s="361" t="str">
        <f t="shared" si="8370"/>
        <v>SUDOESTE</v>
      </c>
      <c r="AA3033" s="358">
        <f t="shared" si="8275"/>
        <v>0.76044568245125355</v>
      </c>
      <c r="AB3033" s="359">
        <f t="shared" si="8371"/>
        <v>49.50350403613335</v>
      </c>
      <c r="AC3033" s="360"/>
    </row>
    <row r="3034" spans="1:29" ht="17.25" customHeight="1" x14ac:dyDescent="0.25">
      <c r="A3034" s="345" t="str">
        <f t="shared" si="8277"/>
        <v>MS 801</v>
      </c>
      <c r="B3034" s="661">
        <f t="shared" si="8262"/>
        <v>26</v>
      </c>
      <c r="C3034" s="661" t="str">
        <f t="shared" si="7992"/>
        <v>MS 801-26</v>
      </c>
      <c r="D3034" s="346">
        <f t="shared" ref="D3034:D3046" si="8372">D113</f>
        <v>42062</v>
      </c>
      <c r="E3034" s="347">
        <v>7161461.1613999996</v>
      </c>
      <c r="F3034" s="348">
        <v>665920.66520000005</v>
      </c>
      <c r="G3034" s="348">
        <v>891.21400000000006</v>
      </c>
      <c r="H3034" s="448">
        <f t="shared" ref="H3034:H3037" si="8373">SQRT((E3034-E3033)^2+(F3034-F3033)^2)*100</f>
        <v>1.2742448695807647</v>
      </c>
      <c r="I3034" s="356">
        <f t="shared" ref="I3034:I3037" si="8374">SQRT((E3034-$E$3009)^2+(F3034-$F$3009)^2)*100</f>
        <v>2.5962472858746795</v>
      </c>
      <c r="J3034" s="356">
        <f t="shared" ref="J3034:J3037" si="8375">(G3034-G3033)*100</f>
        <v>0</v>
      </c>
      <c r="K3034" s="356">
        <f t="shared" ref="K3034:K3037" si="8376">(G3034-$G$3009)*100</f>
        <v>-3.999999999996362</v>
      </c>
      <c r="L3034" s="356">
        <f t="shared" ref="L3034:L3037" si="8377">H3034/(D3034-D3033)</f>
        <v>0.18203498136868065</v>
      </c>
      <c r="M3034" s="356">
        <f t="shared" ref="M3034:M3037" si="8378">ABS(J3034/(D3034-D3033))</f>
        <v>0</v>
      </c>
      <c r="N3034" s="361" t="str">
        <f t="shared" si="8282"/>
        <v>OK</v>
      </c>
      <c r="O3034" s="361" t="str">
        <f t="shared" si="8283"/>
        <v>OK</v>
      </c>
      <c r="P3034" s="361" t="str">
        <f t="shared" si="8284"/>
        <v>COND. MIN.</v>
      </c>
      <c r="Q3034" s="361" t="str">
        <f t="shared" si="8270"/>
        <v>COND. MIN.</v>
      </c>
      <c r="R3034" s="625"/>
      <c r="S3034" s="625"/>
      <c r="T3034" s="625"/>
      <c r="U3034" s="625"/>
      <c r="V3034" s="356">
        <f t="shared" si="8271"/>
        <v>-2.1399999968707561</v>
      </c>
      <c r="W3034" s="356">
        <f t="shared" si="8272"/>
        <v>-1.4699999941512942</v>
      </c>
      <c r="X3034" s="361" t="str">
        <f t="shared" ref="X3034:X3037" si="8379">IF(V3034&gt;0,"NORTE","SUL")</f>
        <v>SUL</v>
      </c>
      <c r="Y3034" s="361" t="str">
        <f t="shared" ref="Y3034:Y3037" si="8380">IF(W3034&gt;0,"LESTE","OESTE")</f>
        <v>OESTE</v>
      </c>
      <c r="Z3034" s="361" t="str">
        <f t="shared" ref="Z3034:Z3037" si="8381">IF(AND(X3034="SUL", Y3034="LESTE"),"SUDESTE", IF(AND(X3034="SUL", Y3034="OESTE"), "SUDOESTE", IF(AND(X3034="NORTE", Y3034="LESTE"), "NORDESTE", "NOROESTE")))</f>
        <v>SUDOESTE</v>
      </c>
      <c r="AA3034" s="358">
        <f t="shared" si="8275"/>
        <v>0.56538461538461537</v>
      </c>
      <c r="AB3034" s="359">
        <f t="shared" ref="AB3034:AB3037" si="8382">DEGREES(ASIN(AA3034))</f>
        <v>34.429003950753639</v>
      </c>
      <c r="AC3034" s="360"/>
    </row>
    <row r="3035" spans="1:29" ht="17.25" customHeight="1" x14ac:dyDescent="0.25">
      <c r="A3035" s="345" t="str">
        <f t="shared" si="8277"/>
        <v>MS 801</v>
      </c>
      <c r="B3035" s="661">
        <f t="shared" si="8262"/>
        <v>27</v>
      </c>
      <c r="C3035" s="661" t="str">
        <f t="shared" si="7992"/>
        <v>MS 801-27</v>
      </c>
      <c r="D3035" s="346">
        <f t="shared" si="8372"/>
        <v>42069</v>
      </c>
      <c r="E3035" s="347">
        <v>7161461.1632000003</v>
      </c>
      <c r="F3035" s="348">
        <v>665920.6777</v>
      </c>
      <c r="G3035" s="348">
        <v>891.21400000000006</v>
      </c>
      <c r="H3035" s="448">
        <f t="shared" si="8373"/>
        <v>1.2628935079376509</v>
      </c>
      <c r="I3035" s="356">
        <f t="shared" si="8374"/>
        <v>1.9723082227483146</v>
      </c>
      <c r="J3035" s="356">
        <f t="shared" si="8375"/>
        <v>0</v>
      </c>
      <c r="K3035" s="356">
        <f t="shared" si="8376"/>
        <v>-3.999999999996362</v>
      </c>
      <c r="L3035" s="356">
        <f t="shared" si="8377"/>
        <v>0.18041335827680727</v>
      </c>
      <c r="M3035" s="356">
        <f t="shared" si="8378"/>
        <v>0</v>
      </c>
      <c r="N3035" s="361" t="str">
        <f t="shared" si="8282"/>
        <v>OK</v>
      </c>
      <c r="O3035" s="361" t="str">
        <f t="shared" si="8283"/>
        <v>OK</v>
      </c>
      <c r="P3035" s="361" t="str">
        <f t="shared" si="8284"/>
        <v>COND. MIN.</v>
      </c>
      <c r="Q3035" s="361" t="str">
        <f t="shared" si="8270"/>
        <v>COND. MIN.</v>
      </c>
      <c r="R3035" s="625"/>
      <c r="S3035" s="625"/>
      <c r="T3035" s="625"/>
      <c r="U3035" s="625"/>
      <c r="V3035" s="356">
        <f t="shared" si="8271"/>
        <v>-1.959999930113554</v>
      </c>
      <c r="W3035" s="356">
        <f t="shared" si="8272"/>
        <v>-0.2199999988079071</v>
      </c>
      <c r="X3035" s="361" t="str">
        <f t="shared" si="8379"/>
        <v>SUL</v>
      </c>
      <c r="Y3035" s="361" t="str">
        <f t="shared" si="8380"/>
        <v>OESTE</v>
      </c>
      <c r="Z3035" s="361" t="str">
        <f t="shared" si="8381"/>
        <v>SUDOESTE</v>
      </c>
      <c r="AA3035" s="358">
        <f t="shared" si="8275"/>
        <v>0.1116751269035533</v>
      </c>
      <c r="AB3035" s="359">
        <f t="shared" si="8382"/>
        <v>6.4118883123984816</v>
      </c>
      <c r="AC3035" s="360"/>
    </row>
    <row r="3036" spans="1:29" ht="17.25" customHeight="1" x14ac:dyDescent="0.25">
      <c r="A3036" s="345" t="str">
        <f t="shared" si="8277"/>
        <v>MS 801</v>
      </c>
      <c r="B3036" s="661">
        <f t="shared" si="8262"/>
        <v>28</v>
      </c>
      <c r="C3036" s="661" t="str">
        <f t="shared" ref="C3036:C3099" si="8383">A3036&amp;"-"&amp;B3036</f>
        <v>MS 801-28</v>
      </c>
      <c r="D3036" s="346">
        <f t="shared" si="8372"/>
        <v>42076</v>
      </c>
      <c r="E3036" s="347">
        <v>7161461.159</v>
      </c>
      <c r="F3036" s="348">
        <v>665920.64439999999</v>
      </c>
      <c r="G3036" s="348">
        <v>891.21199999999999</v>
      </c>
      <c r="H3036" s="448">
        <f t="shared" si="8373"/>
        <v>3.3563819855962169</v>
      </c>
      <c r="I3036" s="356">
        <f t="shared" si="8374"/>
        <v>4.2739793888586588</v>
      </c>
      <c r="J3036" s="356">
        <f t="shared" si="8375"/>
        <v>-0.20000000000663931</v>
      </c>
      <c r="K3036" s="356">
        <f t="shared" si="8376"/>
        <v>-4.2000000000030013</v>
      </c>
      <c r="L3036" s="356">
        <f t="shared" si="8377"/>
        <v>0.47948314079945958</v>
      </c>
      <c r="M3036" s="356">
        <f t="shared" si="8378"/>
        <v>2.8571428572377044E-2</v>
      </c>
      <c r="N3036" s="361" t="str">
        <f t="shared" si="8282"/>
        <v>ATENÇÃO</v>
      </c>
      <c r="O3036" s="361" t="str">
        <f t="shared" si="8283"/>
        <v>OK</v>
      </c>
      <c r="P3036" s="361" t="str">
        <f t="shared" si="8284"/>
        <v>COND. MIN.</v>
      </c>
      <c r="Q3036" s="361" t="str">
        <f t="shared" si="8270"/>
        <v>COND. MIN.</v>
      </c>
      <c r="R3036" s="625"/>
      <c r="S3036" s="625"/>
      <c r="T3036" s="625"/>
      <c r="U3036" s="625"/>
      <c r="V3036" s="356">
        <f t="shared" si="8271"/>
        <v>-2.3799999617040157</v>
      </c>
      <c r="W3036" s="356">
        <f t="shared" si="8272"/>
        <v>-3.5499999998137355</v>
      </c>
      <c r="X3036" s="361" t="str">
        <f t="shared" si="8379"/>
        <v>SUL</v>
      </c>
      <c r="Y3036" s="361" t="str">
        <f t="shared" si="8380"/>
        <v>OESTE</v>
      </c>
      <c r="Z3036" s="361" t="str">
        <f t="shared" si="8381"/>
        <v>SUDOESTE</v>
      </c>
      <c r="AA3036" s="358">
        <f t="shared" si="8275"/>
        <v>0.83138173302107732</v>
      </c>
      <c r="AB3036" s="359">
        <f t="shared" si="8382"/>
        <v>56.2409381104057</v>
      </c>
      <c r="AC3036" s="360"/>
    </row>
    <row r="3037" spans="1:29" ht="12.75" x14ac:dyDescent="0.25">
      <c r="A3037" s="345" t="str">
        <f t="shared" si="8277"/>
        <v>MS 801</v>
      </c>
      <c r="B3037" s="661">
        <f t="shared" si="8262"/>
        <v>29</v>
      </c>
      <c r="C3037" s="661" t="str">
        <f t="shared" si="8383"/>
        <v>MS 801-29</v>
      </c>
      <c r="D3037" s="346">
        <f t="shared" si="8372"/>
        <v>42083</v>
      </c>
      <c r="E3037" s="347">
        <v>7161461.1498999996</v>
      </c>
      <c r="F3037" s="348">
        <v>665920.65500000003</v>
      </c>
      <c r="G3037" s="348">
        <v>891.20600000000002</v>
      </c>
      <c r="H3037" s="448">
        <f t="shared" si="8373"/>
        <v>1.3970325966446042</v>
      </c>
      <c r="I3037" s="356">
        <f t="shared" si="8374"/>
        <v>4.1260392599149123</v>
      </c>
      <c r="J3037" s="356">
        <f t="shared" si="8375"/>
        <v>-0.59999999999718057</v>
      </c>
      <c r="K3037" s="356">
        <f t="shared" si="8376"/>
        <v>-4.8000000000001819</v>
      </c>
      <c r="L3037" s="356">
        <f t="shared" si="8377"/>
        <v>0.19957608523494347</v>
      </c>
      <c r="M3037" s="356">
        <f t="shared" si="8378"/>
        <v>8.571428571388294E-2</v>
      </c>
      <c r="N3037" s="361" t="str">
        <f t="shared" si="8282"/>
        <v>OK</v>
      </c>
      <c r="O3037" s="361" t="str">
        <f t="shared" si="8283"/>
        <v>OK</v>
      </c>
      <c r="P3037" s="361" t="str">
        <f t="shared" si="8284"/>
        <v>COND. MIN.</v>
      </c>
      <c r="Q3037" s="361" t="str">
        <f t="shared" si="8270"/>
        <v>COND. MIN.</v>
      </c>
      <c r="R3037" s="625"/>
      <c r="S3037" s="625"/>
      <c r="T3037" s="625"/>
      <c r="U3037" s="625"/>
      <c r="V3037" s="356">
        <f t="shared" si="8271"/>
        <v>-3.2899999991059303</v>
      </c>
      <c r="W3037" s="356">
        <f t="shared" si="8272"/>
        <v>-2.4899999960325658</v>
      </c>
      <c r="X3037" s="361" t="str">
        <f t="shared" si="8379"/>
        <v>SUL</v>
      </c>
      <c r="Y3037" s="361" t="str">
        <f t="shared" si="8380"/>
        <v>OESTE</v>
      </c>
      <c r="Z3037" s="361" t="str">
        <f t="shared" si="8381"/>
        <v>SUDOESTE</v>
      </c>
      <c r="AA3037" s="358">
        <f t="shared" si="8275"/>
        <v>0.602905569007264</v>
      </c>
      <c r="AB3037" s="359">
        <f t="shared" si="8382"/>
        <v>37.078278356146534</v>
      </c>
      <c r="AC3037" s="360"/>
    </row>
    <row r="3038" spans="1:29" ht="17.25" customHeight="1" x14ac:dyDescent="0.25">
      <c r="A3038" s="345" t="str">
        <f t="shared" si="8277"/>
        <v>MS 801</v>
      </c>
      <c r="B3038" s="661">
        <f t="shared" si="8262"/>
        <v>30</v>
      </c>
      <c r="C3038" s="661" t="str">
        <f t="shared" si="8383"/>
        <v>MS 801-30</v>
      </c>
      <c r="D3038" s="346">
        <f t="shared" si="8372"/>
        <v>42090</v>
      </c>
      <c r="E3038" s="347">
        <v>7161461.1600000001</v>
      </c>
      <c r="F3038" s="348">
        <v>665920.6433</v>
      </c>
      <c r="G3038" s="348">
        <v>891.20600000000002</v>
      </c>
      <c r="H3038" s="448">
        <f t="shared" ref="H3038:H3039" si="8384">SQRT((E3038-E3037)^2+(F3038-F3037)^2)*100</f>
        <v>1.5456390639846802</v>
      </c>
      <c r="I3038" s="356">
        <f t="shared" ref="I3038:I3039" si="8385">SQRT((E3038-$E$3009)^2+(F3038-$F$3009)^2)*100</f>
        <v>4.3120760365396587</v>
      </c>
      <c r="J3038" s="356">
        <f t="shared" ref="J3038:J3039" si="8386">(G3038-G3037)*100</f>
        <v>0</v>
      </c>
      <c r="K3038" s="356">
        <f t="shared" ref="K3038:K3039" si="8387">(G3038-$G$3009)*100</f>
        <v>-4.8000000000001819</v>
      </c>
      <c r="L3038" s="356">
        <f t="shared" ref="L3038:L3039" si="8388">H3038/(D3038-D3037)</f>
        <v>0.22080558056924002</v>
      </c>
      <c r="M3038" s="356">
        <f t="shared" ref="M3038:M3039" si="8389">ABS(J3038/(D3038-D3037))</f>
        <v>0</v>
      </c>
      <c r="N3038" s="361" t="str">
        <f t="shared" si="8282"/>
        <v>OK</v>
      </c>
      <c r="O3038" s="361" t="str">
        <f t="shared" si="8283"/>
        <v>OK</v>
      </c>
      <c r="P3038" s="361" t="str">
        <f t="shared" si="8284"/>
        <v>COND. MIN.</v>
      </c>
      <c r="Q3038" s="361" t="str">
        <f t="shared" si="8270"/>
        <v>COND. MIN.</v>
      </c>
      <c r="R3038" s="625"/>
      <c r="S3038" s="625"/>
      <c r="T3038" s="625"/>
      <c r="U3038" s="625"/>
      <c r="V3038" s="356">
        <f t="shared" si="8271"/>
        <v>-2.2799999453127384</v>
      </c>
      <c r="W3038" s="356">
        <f t="shared" si="8272"/>
        <v>-3.659999999217689</v>
      </c>
      <c r="X3038" s="361" t="str">
        <f t="shared" ref="X3038:X3039" si="8390">IF(V3038&gt;0,"NORTE","SUL")</f>
        <v>SUL</v>
      </c>
      <c r="Y3038" s="361" t="str">
        <f t="shared" ref="Y3038:Y3039" si="8391">IF(W3038&gt;0,"LESTE","OESTE")</f>
        <v>OESTE</v>
      </c>
      <c r="Z3038" s="361" t="str">
        <f t="shared" ref="Z3038:Z3039" si="8392">IF(AND(X3038="SUL", Y3038="LESTE"),"SUDESTE", IF(AND(X3038="SUL", Y3038="OESTE"), "SUDOESTE", IF(AND(X3038="NORTE", Y3038="LESTE"), "NORDESTE", "NOROESTE")))</f>
        <v>SUDOESTE</v>
      </c>
      <c r="AA3038" s="358">
        <f t="shared" si="8275"/>
        <v>0.84918793503480294</v>
      </c>
      <c r="AB3038" s="359">
        <f t="shared" ref="AB3038:AB3039" si="8393">DEGREES(ASIN(AA3038))</f>
        <v>58.123454277902574</v>
      </c>
      <c r="AC3038" s="360"/>
    </row>
    <row r="3039" spans="1:29" ht="17.25" customHeight="1" x14ac:dyDescent="0.25">
      <c r="A3039" s="345" t="str">
        <f t="shared" si="8277"/>
        <v>MS 801</v>
      </c>
      <c r="B3039" s="661">
        <f t="shared" si="8262"/>
        <v>31</v>
      </c>
      <c r="C3039" s="661" t="str">
        <f t="shared" si="8383"/>
        <v>MS 801-31</v>
      </c>
      <c r="D3039" s="346">
        <f t="shared" si="8372"/>
        <v>42097</v>
      </c>
      <c r="E3039" s="347">
        <v>7161461.1864</v>
      </c>
      <c r="F3039" s="348">
        <v>665920.66740000003</v>
      </c>
      <c r="G3039" s="348">
        <v>891.19899999999996</v>
      </c>
      <c r="H3039" s="448">
        <f t="shared" si="8384"/>
        <v>3.5745908777289648</v>
      </c>
      <c r="I3039" s="356">
        <f t="shared" si="8385"/>
        <v>1.3008074482542047</v>
      </c>
      <c r="J3039" s="356">
        <f t="shared" si="8386"/>
        <v>-0.70000000000618456</v>
      </c>
      <c r="K3039" s="356">
        <f t="shared" si="8387"/>
        <v>-5.5000000000063665</v>
      </c>
      <c r="L3039" s="356">
        <f t="shared" si="8388"/>
        <v>0.51065583967556638</v>
      </c>
      <c r="M3039" s="356">
        <f t="shared" si="8389"/>
        <v>0.10000000000088351</v>
      </c>
      <c r="N3039" s="361" t="str">
        <f t="shared" si="8282"/>
        <v>ATENÇÃO</v>
      </c>
      <c r="O3039" s="361" t="str">
        <f t="shared" si="8283"/>
        <v>OK</v>
      </c>
      <c r="P3039" s="361" t="str">
        <f t="shared" si="8284"/>
        <v>COND. MIN.</v>
      </c>
      <c r="Q3039" s="361" t="str">
        <f t="shared" si="8270"/>
        <v>COND. MIN.</v>
      </c>
      <c r="R3039" s="625"/>
      <c r="S3039" s="625"/>
      <c r="T3039" s="625"/>
      <c r="U3039" s="625"/>
      <c r="V3039" s="356">
        <f t="shared" si="8271"/>
        <v>0.36000004038214684</v>
      </c>
      <c r="W3039" s="356">
        <f t="shared" si="8272"/>
        <v>-1.2499999953433871</v>
      </c>
      <c r="X3039" s="361" t="str">
        <f t="shared" si="8390"/>
        <v>NORTE</v>
      </c>
      <c r="Y3039" s="361" t="str">
        <f t="shared" si="8391"/>
        <v>OESTE</v>
      </c>
      <c r="Z3039" s="361" t="str">
        <f t="shared" si="8392"/>
        <v>NOROESTE</v>
      </c>
      <c r="AA3039" s="358">
        <f t="shared" si="8275"/>
        <v>0.96153846153846145</v>
      </c>
      <c r="AB3039" s="359">
        <f t="shared" si="8393"/>
        <v>74.057631394371342</v>
      </c>
      <c r="AC3039" s="360"/>
    </row>
    <row r="3040" spans="1:29" ht="17.25" customHeight="1" x14ac:dyDescent="0.25">
      <c r="A3040" s="345" t="str">
        <f t="shared" si="8277"/>
        <v>MS 801</v>
      </c>
      <c r="B3040" s="661">
        <f t="shared" si="8262"/>
        <v>32</v>
      </c>
      <c r="C3040" s="661" t="str">
        <f t="shared" si="8383"/>
        <v>MS 801-32</v>
      </c>
      <c r="D3040" s="346">
        <f t="shared" si="8372"/>
        <v>42104</v>
      </c>
      <c r="E3040" s="347">
        <v>7161461.1623999998</v>
      </c>
      <c r="F3040" s="348">
        <v>665920.65870000003</v>
      </c>
      <c r="G3040" s="348">
        <v>891.197</v>
      </c>
      <c r="H3040" s="448">
        <f t="shared" ref="H3040:H3042" si="8394">SQRT((E3040-E3039)^2+(F3040-F3039)^2)*100</f>
        <v>2.5528219877501277</v>
      </c>
      <c r="I3040" s="356">
        <f t="shared" ref="I3040:I3042" si="8395">SQRT((E3040-$E$3009)^2+(F3040-$F$3009)^2)*100</f>
        <v>2.9421080712748293</v>
      </c>
      <c r="J3040" s="356">
        <f t="shared" ref="J3040:J3042" si="8396">(G3040-G3039)*100</f>
        <v>-0.19999999999527063</v>
      </c>
      <c r="K3040" s="356">
        <f t="shared" ref="K3040:K3042" si="8397">(G3040-$G$3009)*100</f>
        <v>-5.7000000000016371</v>
      </c>
      <c r="L3040" s="356">
        <f t="shared" ref="L3040:L3042" si="8398">H3040/(D3040-D3039)</f>
        <v>0.36468885539287538</v>
      </c>
      <c r="M3040" s="356">
        <f t="shared" ref="M3040:M3042" si="8399">ABS(J3040/(D3040-D3039))</f>
        <v>2.8571428570752948E-2</v>
      </c>
      <c r="N3040" s="361" t="str">
        <f t="shared" si="8282"/>
        <v>ATENÇÃO</v>
      </c>
      <c r="O3040" s="361" t="str">
        <f t="shared" si="8283"/>
        <v>OK</v>
      </c>
      <c r="P3040" s="361" t="str">
        <f t="shared" si="8284"/>
        <v>COND. MIN.</v>
      </c>
      <c r="Q3040" s="361" t="str">
        <f t="shared" si="8270"/>
        <v>COND. MIN.</v>
      </c>
      <c r="R3040" s="625"/>
      <c r="S3040" s="625"/>
      <c r="T3040" s="625"/>
      <c r="U3040" s="625"/>
      <c r="V3040" s="356">
        <f t="shared" si="8271"/>
        <v>-2.0399999804794788</v>
      </c>
      <c r="W3040" s="356">
        <f t="shared" si="8272"/>
        <v>-2.1199999959208071</v>
      </c>
      <c r="X3040" s="361" t="str">
        <f t="shared" ref="X3040:X3042" si="8400">IF(V3040&gt;0,"NORTE","SUL")</f>
        <v>SUL</v>
      </c>
      <c r="Y3040" s="361" t="str">
        <f t="shared" ref="Y3040:Y3042" si="8401">IF(W3040&gt;0,"LESTE","OESTE")</f>
        <v>OESTE</v>
      </c>
      <c r="Z3040" s="361" t="str">
        <f t="shared" ref="Z3040:Z3042" si="8402">IF(AND(X3040="SUL", Y3040="LESTE"),"SUDESTE", IF(AND(X3040="SUL", Y3040="OESTE"), "SUDOESTE", IF(AND(X3040="NORTE", Y3040="LESTE"), "NORDESTE", "NOROESTE")))</f>
        <v>SUDOESTE</v>
      </c>
      <c r="AA3040" s="358">
        <f t="shared" si="8275"/>
        <v>0.72108843537414968</v>
      </c>
      <c r="AB3040" s="359">
        <f t="shared" ref="AB3040:AB3042" si="8403">DEGREES(ASIN(AA3040))</f>
        <v>46.144416941344979</v>
      </c>
      <c r="AC3040" s="360"/>
    </row>
    <row r="3041" spans="1:29" ht="17.25" customHeight="1" x14ac:dyDescent="0.25">
      <c r="A3041" s="345" t="str">
        <f t="shared" si="8277"/>
        <v>MS 801</v>
      </c>
      <c r="B3041" s="661">
        <f t="shared" si="8262"/>
        <v>33</v>
      </c>
      <c r="C3041" s="661" t="str">
        <f t="shared" si="8383"/>
        <v>MS 801-33</v>
      </c>
      <c r="D3041" s="346">
        <f t="shared" si="8372"/>
        <v>42111</v>
      </c>
      <c r="E3041" s="347">
        <v>7161461.1661999999</v>
      </c>
      <c r="F3041" s="348">
        <v>665920.65579999995</v>
      </c>
      <c r="G3041" s="348">
        <v>891.20299999999997</v>
      </c>
      <c r="H3041" s="448">
        <f t="shared" si="8394"/>
        <v>0.47801674602750743</v>
      </c>
      <c r="I3041" s="356">
        <f t="shared" si="8395"/>
        <v>2.9263800048170618</v>
      </c>
      <c r="J3041" s="356">
        <f t="shared" si="8396"/>
        <v>0.59999999999718057</v>
      </c>
      <c r="K3041" s="356">
        <f t="shared" si="8397"/>
        <v>-5.1000000000044565</v>
      </c>
      <c r="L3041" s="356">
        <f t="shared" si="8398"/>
        <v>6.8288106575358207E-2</v>
      </c>
      <c r="M3041" s="356">
        <f t="shared" si="8399"/>
        <v>8.571428571388294E-2</v>
      </c>
      <c r="N3041" s="361" t="str">
        <f t="shared" si="8282"/>
        <v>OK</v>
      </c>
      <c r="O3041" s="361" t="str">
        <f t="shared" si="8283"/>
        <v>OK</v>
      </c>
      <c r="P3041" s="361" t="str">
        <f t="shared" si="8284"/>
        <v>COND. MIN.</v>
      </c>
      <c r="Q3041" s="361" t="str">
        <f t="shared" si="8270"/>
        <v>COND. MIN.</v>
      </c>
      <c r="R3041" s="625"/>
      <c r="S3041" s="625"/>
      <c r="T3041" s="625"/>
      <c r="U3041" s="625"/>
      <c r="V3041" s="356">
        <f t="shared" si="8271"/>
        <v>-1.6599999740719795</v>
      </c>
      <c r="W3041" s="356">
        <f t="shared" si="8272"/>
        <v>-2.4100000038743019</v>
      </c>
      <c r="X3041" s="361" t="str">
        <f t="shared" si="8400"/>
        <v>SUL</v>
      </c>
      <c r="Y3041" s="361" t="str">
        <f t="shared" si="8401"/>
        <v>OESTE</v>
      </c>
      <c r="Z3041" s="361" t="str">
        <f t="shared" si="8402"/>
        <v>SUDOESTE</v>
      </c>
      <c r="AA3041" s="358">
        <f t="shared" si="8275"/>
        <v>0.8225255972696246</v>
      </c>
      <c r="AB3041" s="359">
        <f t="shared" si="8403"/>
        <v>55.338420764558862</v>
      </c>
      <c r="AC3041" s="360"/>
    </row>
    <row r="3042" spans="1:29" ht="17.25" customHeight="1" x14ac:dyDescent="0.25">
      <c r="A3042" s="345" t="str">
        <f t="shared" si="8277"/>
        <v>MS 801</v>
      </c>
      <c r="B3042" s="661">
        <f t="shared" si="8262"/>
        <v>34</v>
      </c>
      <c r="C3042" s="661" t="str">
        <f t="shared" si="8383"/>
        <v>MS 801-34</v>
      </c>
      <c r="D3042" s="346">
        <f t="shared" si="8372"/>
        <v>42118</v>
      </c>
      <c r="E3042" s="347">
        <v>7161461.1608999996</v>
      </c>
      <c r="F3042" s="348">
        <v>665920.65460000001</v>
      </c>
      <c r="G3042" s="348">
        <v>891.18299999999999</v>
      </c>
      <c r="H3042" s="448">
        <f t="shared" si="8394"/>
        <v>0.54341515568489629</v>
      </c>
      <c r="I3042" s="356">
        <f t="shared" si="8395"/>
        <v>3.346191867142271</v>
      </c>
      <c r="J3042" s="356">
        <f t="shared" si="8396"/>
        <v>-1.999999999998181</v>
      </c>
      <c r="K3042" s="356">
        <f t="shared" si="8397"/>
        <v>-7.1000000000026375</v>
      </c>
      <c r="L3042" s="356">
        <f t="shared" si="8398"/>
        <v>7.7630736526413752E-2</v>
      </c>
      <c r="M3042" s="356">
        <f t="shared" si="8399"/>
        <v>0.28571428571402585</v>
      </c>
      <c r="N3042" s="361" t="str">
        <f t="shared" si="8282"/>
        <v>OK</v>
      </c>
      <c r="O3042" s="361" t="str">
        <f t="shared" si="8283"/>
        <v>ATENÇÃO</v>
      </c>
      <c r="P3042" s="361" t="str">
        <f t="shared" si="8284"/>
        <v>COND. MIN.</v>
      </c>
      <c r="Q3042" s="361" t="str">
        <f t="shared" si="8270"/>
        <v>COND. MIN.</v>
      </c>
      <c r="R3042" s="625"/>
      <c r="S3042" s="625"/>
      <c r="T3042" s="625"/>
      <c r="U3042" s="625"/>
      <c r="V3042" s="356">
        <f t="shared" si="8271"/>
        <v>-2.1900000050663948</v>
      </c>
      <c r="W3042" s="356">
        <f t="shared" si="8272"/>
        <v>-2.5299999979324639</v>
      </c>
      <c r="X3042" s="361" t="str">
        <f t="shared" si="8400"/>
        <v>SUL</v>
      </c>
      <c r="Y3042" s="361" t="str">
        <f t="shared" si="8401"/>
        <v>OESTE</v>
      </c>
      <c r="Z3042" s="361" t="str">
        <f t="shared" si="8402"/>
        <v>SUDOESTE</v>
      </c>
      <c r="AA3042" s="358">
        <f t="shared" si="8275"/>
        <v>0.75522388059701484</v>
      </c>
      <c r="AB3042" s="359">
        <f t="shared" si="8403"/>
        <v>49.044935808153944</v>
      </c>
      <c r="AC3042" s="360"/>
    </row>
    <row r="3043" spans="1:29" ht="17.25" customHeight="1" x14ac:dyDescent="0.25">
      <c r="A3043" s="345" t="str">
        <f t="shared" si="8277"/>
        <v>MS 801</v>
      </c>
      <c r="B3043" s="661">
        <f t="shared" si="8262"/>
        <v>35</v>
      </c>
      <c r="C3043" s="661" t="str">
        <f t="shared" si="8383"/>
        <v>MS 801-35</v>
      </c>
      <c r="D3043" s="346">
        <f t="shared" si="8372"/>
        <v>42125</v>
      </c>
      <c r="E3043" s="396">
        <v>7161461.1692999993</v>
      </c>
      <c r="F3043" s="396">
        <v>665920.64604999998</v>
      </c>
      <c r="G3043" s="396">
        <v>891.245</v>
      </c>
      <c r="H3043" s="448">
        <f t="shared" ref="H3043:H3045" si="8404">SQRT((E3043-E3042)^2+(F3043-F3042)^2)*100</f>
        <v>1.1985929060475842</v>
      </c>
      <c r="I3043" s="356">
        <f t="shared" ref="I3043:I3045" si="8405">SQRT((E3043-$E$3009)^2+(F3043-$F$3009)^2)*100</f>
        <v>3.6442729177902837</v>
      </c>
      <c r="J3043" s="356">
        <f t="shared" ref="J3043:J3045" si="8406">(G3043-G3042)*100</f>
        <v>6.2000000000011823</v>
      </c>
      <c r="K3043" s="356">
        <f t="shared" ref="K3043:K3045" si="8407">(G3043-$G$3009)*100</f>
        <v>-0.90000000000145519</v>
      </c>
      <c r="L3043" s="356">
        <f t="shared" ref="L3043:L3045" si="8408">H3043/(D3043-D3042)</f>
        <v>0.17122755800679773</v>
      </c>
      <c r="M3043" s="356">
        <f t="shared" ref="M3043:M3045" si="8409">ABS(J3043/(D3043-D3042))</f>
        <v>0.88571428571445465</v>
      </c>
      <c r="N3043" s="361" t="str">
        <f t="shared" si="8282"/>
        <v>OK</v>
      </c>
      <c r="O3043" s="361" t="str">
        <f t="shared" si="8283"/>
        <v>ATENÇÃO</v>
      </c>
      <c r="P3043" s="361" t="str">
        <f t="shared" si="8284"/>
        <v>COND. MIN.</v>
      </c>
      <c r="Q3043" s="361" t="str">
        <f t="shared" si="8270"/>
        <v>COND. MIN.</v>
      </c>
      <c r="R3043" s="625"/>
      <c r="S3043" s="625"/>
      <c r="T3043" s="625"/>
      <c r="U3043" s="625"/>
      <c r="V3043" s="356">
        <f t="shared" si="8271"/>
        <v>-1.3500000350177288</v>
      </c>
      <c r="W3043" s="356">
        <f t="shared" si="8272"/>
        <v>-3.3850000007078052</v>
      </c>
      <c r="X3043" s="361" t="str">
        <f t="shared" ref="X3043:X3045" si="8410">IF(V3043&gt;0,"NORTE","SUL")</f>
        <v>SUL</v>
      </c>
      <c r="Y3043" s="361" t="str">
        <f t="shared" ref="Y3043:Y3045" si="8411">IF(W3043&gt;0,"LESTE","OESTE")</f>
        <v>OESTE</v>
      </c>
      <c r="Z3043" s="361" t="str">
        <f t="shared" ref="Z3043:Z3045" si="8412">IF(AND(X3043="SUL", Y3043="LESTE"),"SUDESTE", IF(AND(X3043="SUL", Y3043="OESTE"), "SUDOESTE", IF(AND(X3043="NORTE", Y3043="LESTE"), "NORDESTE", "NOROESTE")))</f>
        <v>SUDOESTE</v>
      </c>
      <c r="AA3043" s="358">
        <f t="shared" si="8275"/>
        <v>0.93131868131868134</v>
      </c>
      <c r="AB3043" s="359">
        <f t="shared" ref="AB3043:AB3045" si="8413">DEGREES(ASIN(AA3043))</f>
        <v>68.641315183877694</v>
      </c>
      <c r="AC3043" s="360"/>
    </row>
    <row r="3044" spans="1:29" ht="17.25" customHeight="1" x14ac:dyDescent="0.25">
      <c r="A3044" s="345" t="str">
        <f t="shared" si="8277"/>
        <v>MS 801</v>
      </c>
      <c r="B3044" s="661">
        <f t="shared" si="8262"/>
        <v>36</v>
      </c>
      <c r="C3044" s="661" t="str">
        <f t="shared" si="8383"/>
        <v>MS 801-36</v>
      </c>
      <c r="D3044" s="346">
        <f t="shared" si="8372"/>
        <v>42132</v>
      </c>
      <c r="E3044" s="347">
        <v>7161461.1776999999</v>
      </c>
      <c r="F3044" s="348">
        <v>665920.63749999995</v>
      </c>
      <c r="G3044" s="348">
        <v>891.20699999999999</v>
      </c>
      <c r="H3044" s="448">
        <f t="shared" si="8404"/>
        <v>1.1985929713166972</v>
      </c>
      <c r="I3044" s="356">
        <f t="shared" si="8405"/>
        <v>4.2705620239976172</v>
      </c>
      <c r="J3044" s="356">
        <f t="shared" si="8406"/>
        <v>-3.8000000000010914</v>
      </c>
      <c r="K3044" s="356">
        <f t="shared" si="8407"/>
        <v>-4.7000000000025466</v>
      </c>
      <c r="L3044" s="356">
        <f t="shared" si="8408"/>
        <v>0.17122756733095673</v>
      </c>
      <c r="M3044" s="356">
        <f t="shared" si="8409"/>
        <v>0.5428571428572988</v>
      </c>
      <c r="N3044" s="361" t="str">
        <f t="shared" si="8282"/>
        <v>OK</v>
      </c>
      <c r="O3044" s="361" t="str">
        <f t="shared" si="8283"/>
        <v>ATENÇÃO</v>
      </c>
      <c r="P3044" s="361" t="str">
        <f t="shared" si="8284"/>
        <v>COND. MIN.</v>
      </c>
      <c r="Q3044" s="361" t="str">
        <f t="shared" si="8270"/>
        <v>COND. MIN.</v>
      </c>
      <c r="R3044" s="625"/>
      <c r="S3044" s="625"/>
      <c r="T3044" s="625"/>
      <c r="U3044" s="625"/>
      <c r="V3044" s="356">
        <f t="shared" si="8271"/>
        <v>-0.50999997183680534</v>
      </c>
      <c r="W3044" s="356">
        <f t="shared" si="8272"/>
        <v>-4.2400000034831464</v>
      </c>
      <c r="X3044" s="361" t="str">
        <f t="shared" si="8410"/>
        <v>SUL</v>
      </c>
      <c r="Y3044" s="361" t="str">
        <f t="shared" si="8411"/>
        <v>OESTE</v>
      </c>
      <c r="Z3044" s="361" t="str">
        <f t="shared" si="8412"/>
        <v>SUDOESTE</v>
      </c>
      <c r="AA3044" s="358">
        <f t="shared" si="8275"/>
        <v>0.99297423887587832</v>
      </c>
      <c r="AB3044" s="359">
        <f t="shared" si="8413"/>
        <v>83.204226133685196</v>
      </c>
      <c r="AC3044" s="360"/>
    </row>
    <row r="3045" spans="1:29" ht="17.25" customHeight="1" x14ac:dyDescent="0.25">
      <c r="A3045" s="345" t="str">
        <f t="shared" si="8277"/>
        <v>MS 801</v>
      </c>
      <c r="B3045" s="661">
        <f t="shared" si="8262"/>
        <v>37</v>
      </c>
      <c r="C3045" s="661" t="str">
        <f t="shared" si="8383"/>
        <v>MS 801-37</v>
      </c>
      <c r="D3045" s="346">
        <f t="shared" si="8372"/>
        <v>42146</v>
      </c>
      <c r="E3045" s="347">
        <v>7161461.1704000002</v>
      </c>
      <c r="F3045" s="348">
        <v>665920.64410000003</v>
      </c>
      <c r="G3045" s="348">
        <v>891.19600000000003</v>
      </c>
      <c r="H3045" s="448">
        <f t="shared" si="8404"/>
        <v>0.98412395956374088</v>
      </c>
      <c r="I3045" s="356">
        <f t="shared" si="8405"/>
        <v>3.7886672887106725</v>
      </c>
      <c r="J3045" s="356">
        <f t="shared" si="8406"/>
        <v>-1.0999999999967258</v>
      </c>
      <c r="K3045" s="356">
        <f t="shared" si="8407"/>
        <v>-5.7999999999992724</v>
      </c>
      <c r="L3045" s="356">
        <f t="shared" si="8408"/>
        <v>7.0294568540267208E-2</v>
      </c>
      <c r="M3045" s="356">
        <f t="shared" si="8409"/>
        <v>7.8571428571194701E-2</v>
      </c>
      <c r="N3045" s="361" t="str">
        <f t="shared" si="8282"/>
        <v>OK</v>
      </c>
      <c r="O3045" s="361" t="str">
        <f t="shared" si="8283"/>
        <v>OK</v>
      </c>
      <c r="P3045" s="361" t="str">
        <f t="shared" si="8284"/>
        <v>COND. MIN.</v>
      </c>
      <c r="Q3045" s="361" t="str">
        <f t="shared" si="8270"/>
        <v>COND. MIN.</v>
      </c>
      <c r="R3045" s="625"/>
      <c r="S3045" s="625"/>
      <c r="T3045" s="625"/>
      <c r="U3045" s="625"/>
      <c r="V3045" s="356">
        <f t="shared" si="8271"/>
        <v>-1.2399999424815178</v>
      </c>
      <c r="W3045" s="356">
        <f t="shared" si="8272"/>
        <v>-3.5799999954178929</v>
      </c>
      <c r="X3045" s="361" t="str">
        <f t="shared" si="8410"/>
        <v>SUL</v>
      </c>
      <c r="Y3045" s="361" t="str">
        <f t="shared" si="8411"/>
        <v>OESTE</v>
      </c>
      <c r="Z3045" s="361" t="str">
        <f t="shared" si="8412"/>
        <v>SUDOESTE</v>
      </c>
      <c r="AA3045" s="358">
        <f t="shared" si="8275"/>
        <v>0.9445910290237467</v>
      </c>
      <c r="AB3045" s="359">
        <f t="shared" si="8413"/>
        <v>70.837433383984802</v>
      </c>
      <c r="AC3045" s="360"/>
    </row>
    <row r="3046" spans="1:29" ht="17.25" customHeight="1" x14ac:dyDescent="0.25">
      <c r="A3046" s="345" t="str">
        <f t="shared" si="8277"/>
        <v>MS 801</v>
      </c>
      <c r="B3046" s="661">
        <f t="shared" si="8262"/>
        <v>38</v>
      </c>
      <c r="C3046" s="661" t="str">
        <f t="shared" si="8383"/>
        <v>MS 801-38</v>
      </c>
      <c r="D3046" s="346">
        <f t="shared" si="8372"/>
        <v>42153</v>
      </c>
      <c r="E3046" s="347">
        <v>7161461.1619999995</v>
      </c>
      <c r="F3046" s="348">
        <v>665920.64300000004</v>
      </c>
      <c r="G3046" s="348">
        <v>891.18700000000001</v>
      </c>
      <c r="H3046" s="448">
        <f t="shared" ref="H3046" si="8414">SQRT((E3046-E3045)^2+(F3046-F3045)^2)*100</f>
        <v>0.84717182791498991</v>
      </c>
      <c r="I3046" s="356">
        <f t="shared" ref="I3046" si="8415">SQRT((E3046-$E$3009)^2+(F3046-$F$3009)^2)*100</f>
        <v>4.2358588250012517</v>
      </c>
      <c r="J3046" s="356">
        <f t="shared" ref="J3046" si="8416">(G3046-G3045)*100</f>
        <v>-0.90000000000145519</v>
      </c>
      <c r="K3046" s="356">
        <f t="shared" ref="K3046" si="8417">(G3046-$G$3009)*100</f>
        <v>-6.7000000000007276</v>
      </c>
      <c r="L3046" s="356">
        <f t="shared" ref="L3046" si="8418">H3046/(D3046-D3045)</f>
        <v>0.12102454684499855</v>
      </c>
      <c r="M3046" s="356">
        <f t="shared" ref="M3046" si="8419">ABS(J3046/(D3046-D3045))</f>
        <v>0.12857142857163645</v>
      </c>
      <c r="N3046" s="361" t="str">
        <f t="shared" si="8282"/>
        <v>OK</v>
      </c>
      <c r="O3046" s="361" t="str">
        <f t="shared" si="8283"/>
        <v>OK</v>
      </c>
      <c r="P3046" s="361" t="str">
        <f t="shared" si="8284"/>
        <v>COND. MIN.</v>
      </c>
      <c r="Q3046" s="361" t="str">
        <f t="shared" si="8270"/>
        <v>COND. MIN.</v>
      </c>
      <c r="R3046" s="625"/>
      <c r="S3046" s="625"/>
      <c r="T3046" s="625"/>
      <c r="U3046" s="625"/>
      <c r="V3046" s="356">
        <f t="shared" si="8271"/>
        <v>-2.0800000056624413</v>
      </c>
      <c r="W3046" s="356">
        <f t="shared" si="8272"/>
        <v>-3.6899999948218465</v>
      </c>
      <c r="X3046" s="361" t="str">
        <f t="shared" ref="X3046" si="8420">IF(V3046&gt;0,"NORTE","SUL")</f>
        <v>SUL</v>
      </c>
      <c r="Y3046" s="361" t="str">
        <f t="shared" ref="Y3046" si="8421">IF(W3046&gt;0,"LESTE","OESTE")</f>
        <v>OESTE</v>
      </c>
      <c r="Z3046" s="361" t="str">
        <f t="shared" ref="Z3046" si="8422">IF(AND(X3046="SUL", Y3046="LESTE"),"SUDESTE", IF(AND(X3046="SUL", Y3046="OESTE"), "SUDOESTE", IF(AND(X3046="NORTE", Y3046="LESTE"), "NORDESTE", "NOROESTE")))</f>
        <v>SUDOESTE</v>
      </c>
      <c r="AA3046" s="358">
        <f t="shared" si="8275"/>
        <v>0.87028301886792447</v>
      </c>
      <c r="AB3046" s="359">
        <f t="shared" ref="AB3046" si="8423">DEGREES(ASIN(AA3046))</f>
        <v>60.491544786131072</v>
      </c>
      <c r="AC3046" s="360"/>
    </row>
    <row r="3047" spans="1:29" ht="17.25" customHeight="1" x14ac:dyDescent="0.2">
      <c r="A3047" s="345" t="str">
        <f t="shared" si="8277"/>
        <v>MS 801</v>
      </c>
      <c r="B3047" s="661">
        <f t="shared" si="8262"/>
        <v>39</v>
      </c>
      <c r="C3047" s="661" t="str">
        <f t="shared" si="8383"/>
        <v>MS 801-39</v>
      </c>
      <c r="D3047" s="369"/>
      <c r="E3047" s="370"/>
      <c r="F3047" s="370"/>
      <c r="G3047" s="370"/>
      <c r="H3047" s="371"/>
      <c r="I3047" s="371"/>
      <c r="J3047" s="371"/>
      <c r="K3047" s="371"/>
      <c r="L3047" s="371"/>
      <c r="M3047" s="371"/>
      <c r="N3047" s="371"/>
      <c r="O3047" s="371"/>
      <c r="P3047" s="371"/>
      <c r="Q3047" s="371"/>
      <c r="R3047" s="626"/>
      <c r="S3047" s="626"/>
      <c r="T3047" s="626"/>
      <c r="U3047" s="626"/>
      <c r="V3047" s="610"/>
      <c r="W3047" s="610"/>
      <c r="X3047" s="371"/>
      <c r="Y3047" s="371"/>
      <c r="Z3047" s="371"/>
      <c r="AA3047" s="371"/>
      <c r="AB3047" s="371"/>
      <c r="AC3047" s="376"/>
    </row>
    <row r="3048" spans="1:29" ht="17.25" customHeight="1" x14ac:dyDescent="0.2">
      <c r="A3048" s="345" t="str">
        <f t="shared" si="8277"/>
        <v>MS 801</v>
      </c>
      <c r="B3048" s="661">
        <f t="shared" si="8262"/>
        <v>40</v>
      </c>
      <c r="C3048" s="661" t="str">
        <f t="shared" si="8383"/>
        <v>MS 801-40</v>
      </c>
      <c r="D3048" s="346">
        <f t="shared" ref="D3048:D3084" si="8424">D127</f>
        <v>42160</v>
      </c>
      <c r="E3048" s="347">
        <v>7161417.4534</v>
      </c>
      <c r="F3048" s="348">
        <v>665871.38430000003</v>
      </c>
      <c r="G3048" s="348">
        <v>891.17700000000002</v>
      </c>
      <c r="H3048" s="371"/>
      <c r="I3048" s="371"/>
      <c r="J3048" s="371"/>
      <c r="K3048" s="371"/>
      <c r="L3048" s="371"/>
      <c r="M3048" s="371"/>
      <c r="N3048" s="371"/>
      <c r="O3048" s="371"/>
      <c r="P3048" s="371"/>
      <c r="Q3048" s="371"/>
      <c r="R3048" s="626"/>
      <c r="S3048" s="626"/>
      <c r="T3048" s="626"/>
      <c r="U3048" s="626"/>
      <c r="V3048" s="610"/>
      <c r="W3048" s="610"/>
      <c r="X3048" s="371"/>
      <c r="Y3048" s="371"/>
      <c r="Z3048" s="371"/>
      <c r="AA3048" s="371"/>
      <c r="AB3048" s="371"/>
      <c r="AC3048" s="376"/>
    </row>
    <row r="3049" spans="1:29" ht="17.25" customHeight="1" x14ac:dyDescent="0.25">
      <c r="A3049" s="345" t="str">
        <f t="shared" si="8277"/>
        <v>MS 801</v>
      </c>
      <c r="B3049" s="661">
        <f t="shared" si="8262"/>
        <v>41</v>
      </c>
      <c r="C3049" s="661" t="str">
        <f t="shared" si="8383"/>
        <v>MS 801-41</v>
      </c>
      <c r="D3049" s="346">
        <f t="shared" si="8424"/>
        <v>42174</v>
      </c>
      <c r="E3049" s="347">
        <v>7161417.4546999997</v>
      </c>
      <c r="F3049" s="348">
        <v>665871.38939999999</v>
      </c>
      <c r="G3049" s="348">
        <v>891.16399999999999</v>
      </c>
      <c r="H3049" s="448">
        <f t="shared" ref="H3049" si="8425">SQRT((E3049-E3048)^2+(F3049-F3048)^2)*100</f>
        <v>0.52630788140962492</v>
      </c>
      <c r="I3049" s="356">
        <f>SQRT((E3049-$E$3048)^2+(F3049-$F$3048)^2)*100</f>
        <v>0.52630788140962492</v>
      </c>
      <c r="J3049" s="356">
        <f t="shared" ref="J3049" si="8426">(G3049-G3048)*100</f>
        <v>-1.3000000000033651</v>
      </c>
      <c r="K3049" s="356">
        <f>(G3049-$G$3048)*100</f>
        <v>-1.3000000000033651</v>
      </c>
      <c r="L3049" s="356">
        <f t="shared" ref="L3049" si="8427">H3049/(D3049-D3048)</f>
        <v>3.7593420100687495E-2</v>
      </c>
      <c r="M3049" s="356">
        <f t="shared" ref="M3049" si="8428">ABS(J3049/(D3049-D3048))</f>
        <v>9.2857142857383224E-2</v>
      </c>
      <c r="N3049" s="361" t="str">
        <f t="shared" ref="N3049" si="8429">IF(L3049&lt;=0.25,"OK",IF(AND(0.25&lt;L3049,L3049&lt;=1),"ATENÇÃO",IF(AND(1&lt;L3049,L3049&lt;=4),"ALERTA",IF(AND(4&lt;L3049,L3049&lt;=14),"INTERVENÇÃO","PARALISAÇÃO"))))</f>
        <v>OK</v>
      </c>
      <c r="O3049" s="361" t="str">
        <f t="shared" ref="O3049" si="8430">IF(M3049&lt;=0.25,"OK",IF(AND(0.25&lt;M3049,M3049&lt;=1),"ATENÇÃO",IF(AND(1&lt;M3049,M3049&lt;=4),"ALERTA",IF(AND(4&lt;M3049,M3049&lt;=14),"INTERVENÇÃO","PARALISAÇÃO"))))</f>
        <v>OK</v>
      </c>
      <c r="P3049" s="361" t="str">
        <f t="shared" ref="P3049" si="8431">IF(L3049&lt;=1,"COND. MIN.",IF(AND(1&lt;L3049, L3049&lt;=2),"ATENÇÃO",IF(AND(2&lt;L3049,L3049&lt;=5),"ALERTA","INTERVENÇÃO")))</f>
        <v>COND. MIN.</v>
      </c>
      <c r="Q3049" s="361" t="str">
        <f t="shared" ref="Q3049:Q3085" si="8432">IF(M3049&lt;=2,"COND. MIN.",IF(AND(2&lt;M3049, M3049&lt;=4),"ATENÇÃO",IF(AND(4&lt;M3049, M3049&lt;=10),"ALERTA","INTERVENÇÃO")))</f>
        <v>COND. MIN.</v>
      </c>
      <c r="R3049" s="625"/>
      <c r="S3049" s="625"/>
      <c r="T3049" s="625"/>
      <c r="U3049" s="625"/>
      <c r="V3049" s="356">
        <f t="shared" ref="V3049:V3085" si="8433">(E3049-$E$3048)*100</f>
        <v>0.12999996542930603</v>
      </c>
      <c r="W3049" s="356">
        <f t="shared" ref="W3049:W3085" si="8434">(F3049-$F$3048)*100</f>
        <v>0.50999999511986971</v>
      </c>
      <c r="X3049" s="361" t="str">
        <f t="shared" ref="X3049" si="8435">IF(V3049&gt;0,"NORTE","SUL")</f>
        <v>NORTE</v>
      </c>
      <c r="Y3049" s="361" t="str">
        <f t="shared" ref="Y3049" si="8436">IF(W3049&gt;0,"LESTE","OESTE")</f>
        <v>LESTE</v>
      </c>
      <c r="Z3049" s="361" t="str">
        <f t="shared" ref="Z3049" si="8437">IF(AND(X3049="SUL", Y3049="LESTE"),"SUDESTE", IF(AND(X3049="SUL", Y3049="OESTE"), "SUDOESTE", IF(AND(X3049="NORTE", Y3049="LESTE"), "NORDESTE", "NOROESTE")))</f>
        <v>NORDESTE</v>
      </c>
      <c r="AA3049" s="358">
        <f t="shared" ref="AA3049:AA3085" si="8438">ABS(ROUND(W3049,2)/ROUND(I3049,2))</f>
        <v>0.96226415094339623</v>
      </c>
      <c r="AB3049" s="359">
        <f t="shared" ref="AB3049" si="8439">DEGREES(ASIN(AA3049))</f>
        <v>74.209715789908415</v>
      </c>
      <c r="AC3049" s="360" t="s">
        <v>196</v>
      </c>
    </row>
    <row r="3050" spans="1:29" ht="17.25" customHeight="1" x14ac:dyDescent="0.25">
      <c r="A3050" s="345" t="str">
        <f t="shared" si="8277"/>
        <v>MS 801</v>
      </c>
      <c r="B3050" s="661">
        <f t="shared" si="8262"/>
        <v>42</v>
      </c>
      <c r="C3050" s="661" t="str">
        <f t="shared" si="8383"/>
        <v>MS 801-42</v>
      </c>
      <c r="D3050" s="346">
        <f t="shared" si="8424"/>
        <v>42181</v>
      </c>
      <c r="E3050" s="347">
        <v>7161417.4633999998</v>
      </c>
      <c r="F3050" s="348">
        <v>665871.38729999994</v>
      </c>
      <c r="G3050" s="348">
        <v>891.16600000000005</v>
      </c>
      <c r="H3050" s="448">
        <f t="shared" ref="H3050:H3051" si="8440">SQRT((E3050-E3049)^2+(F3050-F3049)^2)*100</f>
        <v>0.89498604626302991</v>
      </c>
      <c r="I3050" s="356">
        <f t="shared" ref="I3050:I3051" si="8441">SQRT((E3050-$E$3048)^2+(F3050-$F$3048)^2)*100</f>
        <v>1.0440306268861177</v>
      </c>
      <c r="J3050" s="356">
        <f t="shared" ref="J3050:J3051" si="8442">(G3050-G3049)*100</f>
        <v>0.20000000000663931</v>
      </c>
      <c r="K3050" s="356">
        <f t="shared" ref="K3050:K3051" si="8443">(G3050-$G$3048)*100</f>
        <v>-1.0999999999967258</v>
      </c>
      <c r="L3050" s="356">
        <f t="shared" ref="L3050:L3051" si="8444">H3050/(D3050-D3049)</f>
        <v>0.12785514946614712</v>
      </c>
      <c r="M3050" s="356">
        <f t="shared" ref="M3050:M3051" si="8445">ABS(J3050/(D3050-D3049))</f>
        <v>2.8571428572377044E-2</v>
      </c>
      <c r="N3050" s="361" t="str">
        <f t="shared" ref="N3050:N3051" si="8446">IF(L3050&lt;=0.25,"OK",IF(AND(0.25&lt;L3050,L3050&lt;=1),"ATENÇÃO",IF(AND(1&lt;L3050,L3050&lt;=4),"ALERTA",IF(AND(4&lt;L3050,L3050&lt;=14),"INTERVENÇÃO","PARALISAÇÃO"))))</f>
        <v>OK</v>
      </c>
      <c r="O3050" s="361" t="str">
        <f t="shared" ref="O3050:O3051" si="8447">IF(M3050&lt;=0.25,"OK",IF(AND(0.25&lt;M3050,M3050&lt;=1),"ATENÇÃO",IF(AND(1&lt;M3050,M3050&lt;=4),"ALERTA",IF(AND(4&lt;M3050,M3050&lt;=14),"INTERVENÇÃO","PARALISAÇÃO"))))</f>
        <v>OK</v>
      </c>
      <c r="P3050" s="361" t="str">
        <f t="shared" ref="P3050:P3051" si="8448">IF(L3050&lt;=1,"COND. MIN.",IF(AND(1&lt;L3050, L3050&lt;=2),"ATENÇÃO",IF(AND(2&lt;L3050,L3050&lt;=5),"ALERTA","INTERVENÇÃO")))</f>
        <v>COND. MIN.</v>
      </c>
      <c r="Q3050" s="361" t="str">
        <f t="shared" si="8432"/>
        <v>COND. MIN.</v>
      </c>
      <c r="R3050" s="625"/>
      <c r="S3050" s="625"/>
      <c r="T3050" s="625"/>
      <c r="U3050" s="625"/>
      <c r="V3050" s="356">
        <f t="shared" si="8433"/>
        <v>0.99999997764825821</v>
      </c>
      <c r="W3050" s="356">
        <f t="shared" si="8434"/>
        <v>0.29999999096617103</v>
      </c>
      <c r="X3050" s="361" t="str">
        <f t="shared" ref="X3050:X3051" si="8449">IF(V3050&gt;0,"NORTE","SUL")</f>
        <v>NORTE</v>
      </c>
      <c r="Y3050" s="361" t="str">
        <f t="shared" ref="Y3050:Y3051" si="8450">IF(W3050&gt;0,"LESTE","OESTE")</f>
        <v>LESTE</v>
      </c>
      <c r="Z3050" s="361" t="str">
        <f t="shared" ref="Z3050:Z3051" si="8451">IF(AND(X3050="SUL", Y3050="LESTE"),"SUDESTE", IF(AND(X3050="SUL", Y3050="OESTE"), "SUDOESTE", IF(AND(X3050="NORTE", Y3050="LESTE"), "NORDESTE", "NOROESTE")))</f>
        <v>NORDESTE</v>
      </c>
      <c r="AA3050" s="358">
        <f t="shared" si="8438"/>
        <v>0.28846153846153844</v>
      </c>
      <c r="AB3050" s="359">
        <f t="shared" ref="AB3050:AB3051" si="8452">DEGREES(ASIN(AA3050))</f>
        <v>16.765872972671879</v>
      </c>
      <c r="AC3050" s="360"/>
    </row>
    <row r="3051" spans="1:29" ht="17.25" customHeight="1" x14ac:dyDescent="0.25">
      <c r="A3051" s="345" t="str">
        <f t="shared" si="8277"/>
        <v>MS 801</v>
      </c>
      <c r="B3051" s="661">
        <f t="shared" si="8262"/>
        <v>43</v>
      </c>
      <c r="C3051" s="661" t="str">
        <f t="shared" si="8383"/>
        <v>MS 801-43</v>
      </c>
      <c r="D3051" s="346">
        <f t="shared" si="8424"/>
        <v>42188</v>
      </c>
      <c r="E3051" s="347">
        <v>7161417.4510000004</v>
      </c>
      <c r="F3051" s="348">
        <v>665871.37170000002</v>
      </c>
      <c r="G3051" s="348">
        <v>891.16499999999996</v>
      </c>
      <c r="H3051" s="448">
        <f t="shared" si="8440"/>
        <v>1.9927869515537027</v>
      </c>
      <c r="I3051" s="356">
        <f t="shared" si="8441"/>
        <v>1.2826534946159729</v>
      </c>
      <c r="J3051" s="356">
        <f t="shared" si="8442"/>
        <v>-0.100000000009004</v>
      </c>
      <c r="K3051" s="356">
        <f t="shared" si="8443"/>
        <v>-1.2000000000057298</v>
      </c>
      <c r="L3051" s="356">
        <f t="shared" si="8444"/>
        <v>0.28468385022195752</v>
      </c>
      <c r="M3051" s="356">
        <f t="shared" si="8445"/>
        <v>1.4285714287000571E-2</v>
      </c>
      <c r="N3051" s="361" t="str">
        <f t="shared" si="8446"/>
        <v>ATENÇÃO</v>
      </c>
      <c r="O3051" s="361" t="str">
        <f t="shared" si="8447"/>
        <v>OK</v>
      </c>
      <c r="P3051" s="361" t="str">
        <f t="shared" si="8448"/>
        <v>COND. MIN.</v>
      </c>
      <c r="Q3051" s="361" t="str">
        <f t="shared" si="8432"/>
        <v>COND. MIN.</v>
      </c>
      <c r="R3051" s="625"/>
      <c r="S3051" s="625"/>
      <c r="T3051" s="625"/>
      <c r="U3051" s="625"/>
      <c r="V3051" s="356">
        <f t="shared" si="8433"/>
        <v>-0.23999996483325958</v>
      </c>
      <c r="W3051" s="356">
        <f t="shared" si="8434"/>
        <v>-1.2600000016391277</v>
      </c>
      <c r="X3051" s="361" t="str">
        <f t="shared" si="8449"/>
        <v>SUL</v>
      </c>
      <c r="Y3051" s="361" t="str">
        <f t="shared" si="8450"/>
        <v>OESTE</v>
      </c>
      <c r="Z3051" s="361" t="str">
        <f t="shared" si="8451"/>
        <v>SUDOESTE</v>
      </c>
      <c r="AA3051" s="358">
        <f t="shared" si="8438"/>
        <v>0.984375</v>
      </c>
      <c r="AB3051" s="359">
        <f t="shared" si="8452"/>
        <v>79.85820663432014</v>
      </c>
      <c r="AC3051" s="360"/>
    </row>
    <row r="3052" spans="1:29" ht="17.25" customHeight="1" x14ac:dyDescent="0.25">
      <c r="A3052" s="345" t="str">
        <f t="shared" si="8277"/>
        <v>MS 801</v>
      </c>
      <c r="B3052" s="661">
        <f t="shared" si="8262"/>
        <v>44</v>
      </c>
      <c r="C3052" s="661" t="str">
        <f t="shared" si="8383"/>
        <v>MS 801-44</v>
      </c>
      <c r="D3052" s="346">
        <f t="shared" si="8424"/>
        <v>42195</v>
      </c>
      <c r="E3052" s="347">
        <v>7161417.4226000002</v>
      </c>
      <c r="F3052" s="348">
        <v>665871.35789999994</v>
      </c>
      <c r="G3052" s="348">
        <v>891.16</v>
      </c>
      <c r="H3052" s="448">
        <f t="shared" ref="H3052:H3053" si="8453">SQRT((E3052-E3051)^2+(F3052-F3051)^2)*100</f>
        <v>3.1575307005961175</v>
      </c>
      <c r="I3052" s="356">
        <f t="shared" ref="I3052:I3053" si="8454">SQRT((E3052-$E$3048)^2+(F3052-$F$3048)^2)*100</f>
        <v>4.0565995543801812</v>
      </c>
      <c r="J3052" s="356">
        <f t="shared" ref="J3052:J3053" si="8455">(G3052-G3051)*100</f>
        <v>-0.49999999999954525</v>
      </c>
      <c r="K3052" s="356">
        <f t="shared" ref="K3052:K3053" si="8456">(G3052-$G$3048)*100</f>
        <v>-1.7000000000052751</v>
      </c>
      <c r="L3052" s="356">
        <f t="shared" ref="L3052:L3053" si="8457">H3052/(D3052-D3051)</f>
        <v>0.45107581437087391</v>
      </c>
      <c r="M3052" s="356">
        <f t="shared" ref="M3052:M3053" si="8458">ABS(J3052/(D3052-D3051))</f>
        <v>7.1428571428506463E-2</v>
      </c>
      <c r="N3052" s="361" t="str">
        <f t="shared" ref="N3052:N3053" si="8459">IF(L3052&lt;=0.25,"OK",IF(AND(0.25&lt;L3052,L3052&lt;=1),"ATENÇÃO",IF(AND(1&lt;L3052,L3052&lt;=4),"ALERTA",IF(AND(4&lt;L3052,L3052&lt;=14),"INTERVENÇÃO","PARALISAÇÃO"))))</f>
        <v>ATENÇÃO</v>
      </c>
      <c r="O3052" s="361" t="str">
        <f t="shared" ref="O3052:O3053" si="8460">IF(M3052&lt;=0.25,"OK",IF(AND(0.25&lt;M3052,M3052&lt;=1),"ATENÇÃO",IF(AND(1&lt;M3052,M3052&lt;=4),"ALERTA",IF(AND(4&lt;M3052,M3052&lt;=14),"INTERVENÇÃO","PARALISAÇÃO"))))</f>
        <v>OK</v>
      </c>
      <c r="P3052" s="361" t="str">
        <f t="shared" ref="P3052:P3053" si="8461">IF(L3052&lt;=1,"COND. MIN.",IF(AND(1&lt;L3052, L3052&lt;=2),"ATENÇÃO",IF(AND(2&lt;L3052,L3052&lt;=5),"ALERTA","INTERVENÇÃO")))</f>
        <v>COND. MIN.</v>
      </c>
      <c r="Q3052" s="361" t="str">
        <f t="shared" si="8432"/>
        <v>COND. MIN.</v>
      </c>
      <c r="R3052" s="625"/>
      <c r="S3052" s="625"/>
      <c r="T3052" s="625"/>
      <c r="U3052" s="625"/>
      <c r="V3052" s="356">
        <f t="shared" si="8433"/>
        <v>-3.0799999833106995</v>
      </c>
      <c r="W3052" s="356">
        <f t="shared" si="8434"/>
        <v>-2.6400000089779496</v>
      </c>
      <c r="X3052" s="361" t="str">
        <f t="shared" ref="X3052:X3053" si="8462">IF(V3052&gt;0,"NORTE","SUL")</f>
        <v>SUL</v>
      </c>
      <c r="Y3052" s="361" t="str">
        <f t="shared" ref="Y3052:Y3053" si="8463">IF(W3052&gt;0,"LESTE","OESTE")</f>
        <v>OESTE</v>
      </c>
      <c r="Z3052" s="361" t="str">
        <f t="shared" ref="Z3052:Z3053" si="8464">IF(AND(X3052="SUL", Y3052="LESTE"),"SUDESTE", IF(AND(X3052="SUL", Y3052="OESTE"), "SUDOESTE", IF(AND(X3052="NORTE", Y3052="LESTE"), "NORDESTE", "NOROESTE")))</f>
        <v>SUDOESTE</v>
      </c>
      <c r="AA3052" s="358">
        <f t="shared" si="8438"/>
        <v>0.65024630541871931</v>
      </c>
      <c r="AB3052" s="359">
        <f t="shared" ref="AB3052:AB3053" si="8465">DEGREES(ASIN(AA3052))</f>
        <v>40.560174820688573</v>
      </c>
      <c r="AC3052" s="360"/>
    </row>
    <row r="3053" spans="1:29" ht="17.25" customHeight="1" x14ac:dyDescent="0.25">
      <c r="A3053" s="345" t="str">
        <f t="shared" si="8277"/>
        <v>MS 801</v>
      </c>
      <c r="B3053" s="661">
        <f t="shared" si="8262"/>
        <v>45</v>
      </c>
      <c r="C3053" s="661" t="str">
        <f t="shared" si="8383"/>
        <v>MS 801-45</v>
      </c>
      <c r="D3053" s="346">
        <f t="shared" si="8424"/>
        <v>42202</v>
      </c>
      <c r="E3053" s="347">
        <v>7161417.4482000005</v>
      </c>
      <c r="F3053" s="348">
        <v>665871.37199999997</v>
      </c>
      <c r="G3053" s="348">
        <v>891.15899999999999</v>
      </c>
      <c r="H3053" s="448">
        <f t="shared" si="8453"/>
        <v>2.922618715128718</v>
      </c>
      <c r="I3053" s="356">
        <f t="shared" si="8454"/>
        <v>1.3354025490051642</v>
      </c>
      <c r="J3053" s="356">
        <f t="shared" si="8455"/>
        <v>-9.9999999997635314E-2</v>
      </c>
      <c r="K3053" s="356">
        <f t="shared" si="8456"/>
        <v>-1.8000000000029104</v>
      </c>
      <c r="L3053" s="356">
        <f t="shared" si="8457"/>
        <v>0.41751695930410254</v>
      </c>
      <c r="M3053" s="356">
        <f t="shared" si="8458"/>
        <v>1.4285714285376474E-2</v>
      </c>
      <c r="N3053" s="361" t="str">
        <f t="shared" si="8459"/>
        <v>ATENÇÃO</v>
      </c>
      <c r="O3053" s="361" t="str">
        <f t="shared" si="8460"/>
        <v>OK</v>
      </c>
      <c r="P3053" s="361" t="str">
        <f t="shared" si="8461"/>
        <v>COND. MIN.</v>
      </c>
      <c r="Q3053" s="361" t="str">
        <f t="shared" si="8432"/>
        <v>COND. MIN.</v>
      </c>
      <c r="R3053" s="625"/>
      <c r="S3053" s="625"/>
      <c r="T3053" s="625"/>
      <c r="U3053" s="625"/>
      <c r="V3053" s="356">
        <f t="shared" si="8433"/>
        <v>-0.51999995484948158</v>
      </c>
      <c r="W3053" s="356">
        <f t="shared" si="8434"/>
        <v>-1.2300000060349703</v>
      </c>
      <c r="X3053" s="361" t="str">
        <f t="shared" si="8462"/>
        <v>SUL</v>
      </c>
      <c r="Y3053" s="361" t="str">
        <f t="shared" si="8463"/>
        <v>OESTE</v>
      </c>
      <c r="Z3053" s="361" t="str">
        <f t="shared" si="8464"/>
        <v>SUDOESTE</v>
      </c>
      <c r="AA3053" s="358">
        <f t="shared" si="8438"/>
        <v>0.91791044776119401</v>
      </c>
      <c r="AB3053" s="359">
        <f t="shared" si="8465"/>
        <v>66.622490359035183</v>
      </c>
      <c r="AC3053" s="360"/>
    </row>
    <row r="3054" spans="1:29" ht="17.25" customHeight="1" x14ac:dyDescent="0.25">
      <c r="A3054" s="345" t="str">
        <f t="shared" si="8277"/>
        <v>MS 801</v>
      </c>
      <c r="B3054" s="661">
        <f t="shared" si="8262"/>
        <v>46</v>
      </c>
      <c r="C3054" s="661" t="str">
        <f t="shared" si="8383"/>
        <v>MS 801-46</v>
      </c>
      <c r="D3054" s="346">
        <f t="shared" si="8424"/>
        <v>42209</v>
      </c>
      <c r="E3054" s="347">
        <v>7161417.4611999998</v>
      </c>
      <c r="F3054" s="348">
        <v>665871.37080000003</v>
      </c>
      <c r="G3054" s="348">
        <v>891.12400000000002</v>
      </c>
      <c r="H3054" s="448">
        <f t="shared" ref="H3054:H3055" si="8466">SQRT((E3054-E3053)^2+(F3054-F3053)^2)*100</f>
        <v>1.3055266470537965</v>
      </c>
      <c r="I3054" s="356">
        <f t="shared" ref="I3054:I3055" si="8467">SQRT((E3054-$E$3048)^2+(F3054-$F$3048)^2)*100</f>
        <v>1.5591343647172957</v>
      </c>
      <c r="J3054" s="356">
        <f t="shared" ref="J3054:J3055" si="8468">(G3054-G3053)*100</f>
        <v>-3.4999999999968168</v>
      </c>
      <c r="K3054" s="356">
        <f t="shared" ref="K3054:K3055" si="8469">(G3054-$G$3048)*100</f>
        <v>-5.2999999999997272</v>
      </c>
      <c r="L3054" s="356">
        <f t="shared" ref="L3054:L3055" si="8470">H3054/(D3054-D3053)</f>
        <v>0.18650380672197092</v>
      </c>
      <c r="M3054" s="356">
        <f t="shared" ref="M3054:M3055" si="8471">ABS(J3054/(D3054-D3053))</f>
        <v>0.49999999999954525</v>
      </c>
      <c r="N3054" s="361" t="str">
        <f t="shared" ref="N3054:N3055" si="8472">IF(L3054&lt;=0.25,"OK",IF(AND(0.25&lt;L3054,L3054&lt;=1),"ATENÇÃO",IF(AND(1&lt;L3054,L3054&lt;=4),"ALERTA",IF(AND(4&lt;L3054,L3054&lt;=14),"INTERVENÇÃO","PARALISAÇÃO"))))</f>
        <v>OK</v>
      </c>
      <c r="O3054" s="361" t="str">
        <f t="shared" ref="O3054:O3055" si="8473">IF(M3054&lt;=0.25,"OK",IF(AND(0.25&lt;M3054,M3054&lt;=1),"ATENÇÃO",IF(AND(1&lt;M3054,M3054&lt;=4),"ALERTA",IF(AND(4&lt;M3054,M3054&lt;=14),"INTERVENÇÃO","PARALISAÇÃO"))))</f>
        <v>ATENÇÃO</v>
      </c>
      <c r="P3054" s="361" t="str">
        <f t="shared" ref="P3054:P3055" si="8474">IF(L3054&lt;=1,"COND. MIN.",IF(AND(1&lt;L3054, L3054&lt;=2),"ATENÇÃO",IF(AND(2&lt;L3054,L3054&lt;=5),"ALERTA","INTERVENÇÃO")))</f>
        <v>COND. MIN.</v>
      </c>
      <c r="Q3054" s="361" t="str">
        <f t="shared" si="8432"/>
        <v>COND. MIN.</v>
      </c>
      <c r="R3054" s="625"/>
      <c r="S3054" s="625"/>
      <c r="T3054" s="625"/>
      <c r="U3054" s="625"/>
      <c r="V3054" s="356">
        <f t="shared" si="8433"/>
        <v>0.7799999788403511</v>
      </c>
      <c r="W3054" s="356">
        <f t="shared" si="8434"/>
        <v>-1.3500000000931323</v>
      </c>
      <c r="X3054" s="361" t="str">
        <f t="shared" ref="X3054:X3055" si="8475">IF(V3054&gt;0,"NORTE","SUL")</f>
        <v>NORTE</v>
      </c>
      <c r="Y3054" s="361" t="str">
        <f t="shared" ref="Y3054:Y3055" si="8476">IF(W3054&gt;0,"LESTE","OESTE")</f>
        <v>OESTE</v>
      </c>
      <c r="Z3054" s="361" t="str">
        <f t="shared" ref="Z3054:Z3055" si="8477">IF(AND(X3054="SUL", Y3054="LESTE"),"SUDESTE", IF(AND(X3054="SUL", Y3054="OESTE"), "SUDOESTE", IF(AND(X3054="NORTE", Y3054="LESTE"), "NORDESTE", "NOROESTE")))</f>
        <v>NOROESTE</v>
      </c>
      <c r="AA3054" s="358">
        <f t="shared" si="8438"/>
        <v>0.86538461538461542</v>
      </c>
      <c r="AB3054" s="359">
        <f t="shared" ref="AB3054:AB3055" si="8478">DEGREES(ASIN(AA3054))</f>
        <v>59.926652355026242</v>
      </c>
      <c r="AC3054" s="360"/>
    </row>
    <row r="3055" spans="1:29" ht="17.25" customHeight="1" x14ac:dyDescent="0.25">
      <c r="A3055" s="345" t="str">
        <f t="shared" si="8277"/>
        <v>MS 801</v>
      </c>
      <c r="B3055" s="661">
        <f t="shared" si="8262"/>
        <v>47</v>
      </c>
      <c r="C3055" s="661" t="str">
        <f t="shared" si="8383"/>
        <v>MS 801-47</v>
      </c>
      <c r="D3055" s="346">
        <f t="shared" si="8424"/>
        <v>42216</v>
      </c>
      <c r="E3055" s="347">
        <v>7161417.4488000004</v>
      </c>
      <c r="F3055" s="348">
        <v>665871.36179999996</v>
      </c>
      <c r="G3055" s="348">
        <v>891.15300000000002</v>
      </c>
      <c r="H3055" s="448">
        <f t="shared" si="8466"/>
        <v>1.5321879360691248</v>
      </c>
      <c r="I3055" s="356">
        <f t="shared" si="8467"/>
        <v>2.2965408775314589</v>
      </c>
      <c r="J3055" s="356">
        <f t="shared" si="8468"/>
        <v>2.8999999999996362</v>
      </c>
      <c r="K3055" s="356">
        <f t="shared" si="8469"/>
        <v>-2.4000000000000909</v>
      </c>
      <c r="L3055" s="356">
        <f t="shared" si="8470"/>
        <v>0.21888399086701785</v>
      </c>
      <c r="M3055" s="356">
        <f t="shared" si="8471"/>
        <v>0.4142857142856623</v>
      </c>
      <c r="N3055" s="361" t="str">
        <f t="shared" si="8472"/>
        <v>OK</v>
      </c>
      <c r="O3055" s="361" t="str">
        <f t="shared" si="8473"/>
        <v>ATENÇÃO</v>
      </c>
      <c r="P3055" s="361" t="str">
        <f t="shared" si="8474"/>
        <v>COND. MIN.</v>
      </c>
      <c r="Q3055" s="361" t="str">
        <f t="shared" si="8432"/>
        <v>COND. MIN.</v>
      </c>
      <c r="R3055" s="625"/>
      <c r="S3055" s="625"/>
      <c r="T3055" s="625"/>
      <c r="U3055" s="625"/>
      <c r="V3055" s="356">
        <f t="shared" si="8433"/>
        <v>-0.45999996364116669</v>
      </c>
      <c r="W3055" s="356">
        <f t="shared" si="8434"/>
        <v>-2.2500000079162419</v>
      </c>
      <c r="X3055" s="361" t="str">
        <f t="shared" si="8475"/>
        <v>SUL</v>
      </c>
      <c r="Y3055" s="361" t="str">
        <f t="shared" si="8476"/>
        <v>OESTE</v>
      </c>
      <c r="Z3055" s="361" t="str">
        <f t="shared" si="8477"/>
        <v>SUDOESTE</v>
      </c>
      <c r="AA3055" s="358">
        <f t="shared" si="8438"/>
        <v>0.97826086956521752</v>
      </c>
      <c r="AB3055" s="359">
        <f t="shared" si="8478"/>
        <v>78.031254445314403</v>
      </c>
      <c r="AC3055" s="360"/>
    </row>
    <row r="3056" spans="1:29" ht="17.25" customHeight="1" x14ac:dyDescent="0.25">
      <c r="A3056" s="345" t="str">
        <f t="shared" si="8277"/>
        <v>MS 801</v>
      </c>
      <c r="B3056" s="661">
        <f t="shared" si="8262"/>
        <v>48</v>
      </c>
      <c r="C3056" s="661" t="str">
        <f t="shared" si="8383"/>
        <v>MS 801-48</v>
      </c>
      <c r="D3056" s="346">
        <f t="shared" si="8424"/>
        <v>42223</v>
      </c>
      <c r="E3056" s="347">
        <v>7161417.4389000004</v>
      </c>
      <c r="F3056" s="348">
        <v>665871.37479999999</v>
      </c>
      <c r="G3056" s="348">
        <v>891.15300000000002</v>
      </c>
      <c r="H3056" s="448">
        <f t="shared" ref="H3056" si="8479">SQRT((E3056-E3055)^2+(F3056-F3055)^2)*100</f>
        <v>1.6340440626188508</v>
      </c>
      <c r="I3056" s="356">
        <f t="shared" ref="I3056" si="8480">SQRT((E3056-$E$3048)^2+(F3056-$F$3048)^2)*100</f>
        <v>1.7334935498349233</v>
      </c>
      <c r="J3056" s="356">
        <f t="shared" ref="J3056" si="8481">(G3056-G3055)*100</f>
        <v>0</v>
      </c>
      <c r="K3056" s="356">
        <f t="shared" ref="K3056" si="8482">(G3056-$G$3048)*100</f>
        <v>-2.4000000000000909</v>
      </c>
      <c r="L3056" s="356">
        <f t="shared" ref="L3056" si="8483">H3056/(D3056-D3055)</f>
        <v>0.23343486608840727</v>
      </c>
      <c r="M3056" s="356">
        <f t="shared" ref="M3056" si="8484">ABS(J3056/(D3056-D3055))</f>
        <v>0</v>
      </c>
      <c r="N3056" s="361" t="str">
        <f t="shared" ref="N3056" si="8485">IF(L3056&lt;=0.25,"OK",IF(AND(0.25&lt;L3056,L3056&lt;=1),"ATENÇÃO",IF(AND(1&lt;L3056,L3056&lt;=4),"ALERTA",IF(AND(4&lt;L3056,L3056&lt;=14),"INTERVENÇÃO","PARALISAÇÃO"))))</f>
        <v>OK</v>
      </c>
      <c r="O3056" s="361" t="str">
        <f t="shared" ref="O3056" si="8486">IF(M3056&lt;=0.25,"OK",IF(AND(0.25&lt;M3056,M3056&lt;=1),"ATENÇÃO",IF(AND(1&lt;M3056,M3056&lt;=4),"ALERTA",IF(AND(4&lt;M3056,M3056&lt;=14),"INTERVENÇÃO","PARALISAÇÃO"))))</f>
        <v>OK</v>
      </c>
      <c r="P3056" s="361" t="str">
        <f t="shared" ref="P3056" si="8487">IF(L3056&lt;=1,"COND. MIN.",IF(AND(1&lt;L3056, L3056&lt;=2),"ATENÇÃO",IF(AND(2&lt;L3056,L3056&lt;=5),"ALERTA","INTERVENÇÃO")))</f>
        <v>COND. MIN.</v>
      </c>
      <c r="Q3056" s="361" t="str">
        <f t="shared" si="8432"/>
        <v>COND. MIN.</v>
      </c>
      <c r="R3056" s="625"/>
      <c r="S3056" s="625"/>
      <c r="T3056" s="625"/>
      <c r="U3056" s="625"/>
      <c r="V3056" s="356">
        <f t="shared" si="8433"/>
        <v>-1.4499999582767487</v>
      </c>
      <c r="W3056" s="356">
        <f t="shared" si="8434"/>
        <v>-0.9500000043772161</v>
      </c>
      <c r="X3056" s="361" t="str">
        <f t="shared" ref="X3056" si="8488">IF(V3056&gt;0,"NORTE","SUL")</f>
        <v>SUL</v>
      </c>
      <c r="Y3056" s="361" t="str">
        <f t="shared" ref="Y3056" si="8489">IF(W3056&gt;0,"LESTE","OESTE")</f>
        <v>OESTE</v>
      </c>
      <c r="Z3056" s="361" t="str">
        <f t="shared" ref="Z3056" si="8490">IF(AND(X3056="SUL", Y3056="LESTE"),"SUDESTE", IF(AND(X3056="SUL", Y3056="OESTE"), "SUDOESTE", IF(AND(X3056="NORTE", Y3056="LESTE"), "NORDESTE", "NOROESTE")))</f>
        <v>SUDOESTE</v>
      </c>
      <c r="AA3056" s="358">
        <f t="shared" si="8438"/>
        <v>0.54913294797687862</v>
      </c>
      <c r="AB3056" s="359">
        <f t="shared" ref="AB3056" si="8491">DEGREES(ASIN(AA3056))</f>
        <v>33.307549892940067</v>
      </c>
      <c r="AC3056" s="360"/>
    </row>
    <row r="3057" spans="1:29" ht="17.25" customHeight="1" x14ac:dyDescent="0.25">
      <c r="A3057" s="345" t="str">
        <f t="shared" si="8277"/>
        <v>MS 801</v>
      </c>
      <c r="B3057" s="661">
        <f t="shared" si="8262"/>
        <v>49</v>
      </c>
      <c r="C3057" s="661" t="str">
        <f t="shared" si="8383"/>
        <v>MS 801-49</v>
      </c>
      <c r="D3057" s="346">
        <f t="shared" si="8424"/>
        <v>42230</v>
      </c>
      <c r="E3057" s="347">
        <v>7161417.4319000002</v>
      </c>
      <c r="F3057" s="348">
        <v>665871.36250000005</v>
      </c>
      <c r="G3057" s="348">
        <v>891.14499999999998</v>
      </c>
      <c r="H3057" s="448">
        <f t="shared" ref="H3057:H3059" si="8492">SQRT((E3057-E3056)^2+(F3057-F3056)^2)*100</f>
        <v>1.4152385016163231</v>
      </c>
      <c r="I3057" s="356">
        <f t="shared" ref="I3057:I3059" si="8493">SQRT((E3057-$E$3048)^2+(F3057-$F$3048)^2)*100</f>
        <v>3.0618458335028578</v>
      </c>
      <c r="J3057" s="356">
        <f t="shared" ref="J3057:J3059" si="8494">(G3057-G3056)*100</f>
        <v>-0.80000000000381988</v>
      </c>
      <c r="K3057" s="356">
        <f t="shared" ref="K3057:K3059" si="8495">(G3057-$G$3048)*100</f>
        <v>-3.2000000000039108</v>
      </c>
      <c r="L3057" s="356">
        <f t="shared" ref="L3057:L3058" si="8496">H3057/(D3057-D3056)</f>
        <v>0.20217692880233187</v>
      </c>
      <c r="M3057" s="356">
        <f t="shared" ref="M3057:M3058" si="8497">ABS(J3057/(D3057-D3056))</f>
        <v>0.11428571428625998</v>
      </c>
      <c r="N3057" s="361" t="str">
        <f t="shared" ref="N3057:N3059" si="8498">IF(L3057&lt;=0.25,"OK",IF(AND(0.25&lt;L3057,L3057&lt;=1),"ATENÇÃO",IF(AND(1&lt;L3057,L3057&lt;=4),"ALERTA",IF(AND(4&lt;L3057,L3057&lt;=14),"INTERVENÇÃO","PARALISAÇÃO"))))</f>
        <v>OK</v>
      </c>
      <c r="O3057" s="361" t="str">
        <f t="shared" ref="O3057:O3059" si="8499">IF(M3057&lt;=0.25,"OK",IF(AND(0.25&lt;M3057,M3057&lt;=1),"ATENÇÃO",IF(AND(1&lt;M3057,M3057&lt;=4),"ALERTA",IF(AND(4&lt;M3057,M3057&lt;=14),"INTERVENÇÃO","PARALISAÇÃO"))))</f>
        <v>OK</v>
      </c>
      <c r="P3057" s="361" t="str">
        <f t="shared" ref="P3057:P3059" si="8500">IF(L3057&lt;=1,"COND. MIN.",IF(AND(1&lt;L3057, L3057&lt;=2),"ATENÇÃO",IF(AND(2&lt;L3057,L3057&lt;=5),"ALERTA","INTERVENÇÃO")))</f>
        <v>COND. MIN.</v>
      </c>
      <c r="Q3057" s="361" t="str">
        <f t="shared" si="8432"/>
        <v>COND. MIN.</v>
      </c>
      <c r="R3057" s="625"/>
      <c r="S3057" s="625"/>
      <c r="T3057" s="625"/>
      <c r="U3057" s="625"/>
      <c r="V3057" s="356">
        <f t="shared" si="8433"/>
        <v>-2.1499999798834324</v>
      </c>
      <c r="W3057" s="356">
        <f t="shared" si="8434"/>
        <v>-2.1799999987706542</v>
      </c>
      <c r="X3057" s="361" t="str">
        <f t="shared" ref="X3057:X3059" si="8501">IF(V3057&gt;0,"NORTE","SUL")</f>
        <v>SUL</v>
      </c>
      <c r="Y3057" s="361" t="str">
        <f t="shared" ref="Y3057:Y3059" si="8502">IF(W3057&gt;0,"LESTE","OESTE")</f>
        <v>OESTE</v>
      </c>
      <c r="Z3057" s="361" t="str">
        <f t="shared" ref="Z3057:Z3059" si="8503">IF(AND(X3057="SUL", Y3057="LESTE"),"SUDESTE", IF(AND(X3057="SUL", Y3057="OESTE"), "SUDOESTE", IF(AND(X3057="NORTE", Y3057="LESTE"), "NORDESTE", "NOROESTE")))</f>
        <v>SUDOESTE</v>
      </c>
      <c r="AA3057" s="358">
        <f t="shared" si="8438"/>
        <v>0.71241830065359479</v>
      </c>
      <c r="AB3057" s="359">
        <f t="shared" ref="AB3057:AB3059" si="8504">DEGREES(ASIN(AA3057))</f>
        <v>45.432017104055234</v>
      </c>
      <c r="AC3057" s="360"/>
    </row>
    <row r="3058" spans="1:29" ht="17.25" customHeight="1" x14ac:dyDescent="0.25">
      <c r="A3058" s="345" t="str">
        <f t="shared" si="8277"/>
        <v>MS 801</v>
      </c>
      <c r="B3058" s="661">
        <f t="shared" si="8262"/>
        <v>50</v>
      </c>
      <c r="C3058" s="661" t="str">
        <f t="shared" si="8383"/>
        <v>MS 801-50</v>
      </c>
      <c r="D3058" s="346">
        <f t="shared" si="8424"/>
        <v>42244</v>
      </c>
      <c r="E3058" s="347">
        <v>7161417.4478000002</v>
      </c>
      <c r="F3058" s="348">
        <v>665871.3652</v>
      </c>
      <c r="G3058" s="348">
        <v>891.14599999999996</v>
      </c>
      <c r="H3058" s="448">
        <f t="shared" si="8492"/>
        <v>1.6127616057624978</v>
      </c>
      <c r="I3058" s="356">
        <f t="shared" si="8493"/>
        <v>1.9904019671054751</v>
      </c>
      <c r="J3058" s="356">
        <f t="shared" si="8494"/>
        <v>9.9999999997635314E-2</v>
      </c>
      <c r="K3058" s="356">
        <f t="shared" si="8495"/>
        <v>-3.1000000000062755</v>
      </c>
      <c r="L3058" s="356">
        <f t="shared" si="8496"/>
        <v>0.11519725755446412</v>
      </c>
      <c r="M3058" s="356">
        <f t="shared" si="8497"/>
        <v>7.1428571426882369E-3</v>
      </c>
      <c r="N3058" s="361" t="str">
        <f t="shared" si="8498"/>
        <v>OK</v>
      </c>
      <c r="O3058" s="361" t="str">
        <f t="shared" si="8499"/>
        <v>OK</v>
      </c>
      <c r="P3058" s="361" t="str">
        <f t="shared" si="8500"/>
        <v>COND. MIN.</v>
      </c>
      <c r="Q3058" s="361" t="str">
        <f t="shared" si="8432"/>
        <v>COND. MIN.</v>
      </c>
      <c r="R3058" s="625"/>
      <c r="S3058" s="625"/>
      <c r="T3058" s="625"/>
      <c r="U3058" s="625"/>
      <c r="V3058" s="356">
        <f t="shared" si="8433"/>
        <v>-0.559999980032444</v>
      </c>
      <c r="W3058" s="356">
        <f t="shared" si="8434"/>
        <v>-1.9100000034086406</v>
      </c>
      <c r="X3058" s="361" t="str">
        <f t="shared" si="8501"/>
        <v>SUL</v>
      </c>
      <c r="Y3058" s="361" t="str">
        <f t="shared" si="8502"/>
        <v>OESTE</v>
      </c>
      <c r="Z3058" s="361" t="str">
        <f t="shared" si="8503"/>
        <v>SUDOESTE</v>
      </c>
      <c r="AA3058" s="358">
        <f t="shared" si="8438"/>
        <v>0.95979899497487431</v>
      </c>
      <c r="AB3058" s="359">
        <f t="shared" si="8504"/>
        <v>73.698714568951999</v>
      </c>
      <c r="AC3058" s="360"/>
    </row>
    <row r="3059" spans="1:29" ht="17.25" customHeight="1" x14ac:dyDescent="0.25">
      <c r="A3059" s="345" t="str">
        <f t="shared" si="8277"/>
        <v>MS 801</v>
      </c>
      <c r="B3059" s="661">
        <f t="shared" si="8262"/>
        <v>51</v>
      </c>
      <c r="C3059" s="661" t="str">
        <f t="shared" si="8383"/>
        <v>MS 801-51</v>
      </c>
      <c r="D3059" s="346">
        <f t="shared" si="8424"/>
        <v>42251</v>
      </c>
      <c r="E3059" s="347">
        <v>7161417.4506000001</v>
      </c>
      <c r="F3059" s="348">
        <v>665871.36270000006</v>
      </c>
      <c r="G3059" s="348">
        <v>891.13800000000003</v>
      </c>
      <c r="H3059" s="448">
        <f t="shared" si="8492"/>
        <v>0.37536647641354004</v>
      </c>
      <c r="I3059" s="356">
        <f t="shared" si="8493"/>
        <v>2.17807253896525</v>
      </c>
      <c r="J3059" s="356">
        <f t="shared" si="8494"/>
        <v>-0.79999999999245119</v>
      </c>
      <c r="K3059" s="356">
        <f t="shared" si="8495"/>
        <v>-3.8999999999987267</v>
      </c>
      <c r="L3059" s="356">
        <f>H3059/(D3059-D3058)</f>
        <v>5.3623782344791433E-2</v>
      </c>
      <c r="M3059" s="356">
        <f>ABS(J3059/(D3059-D3058))</f>
        <v>0.11428571428463588</v>
      </c>
      <c r="N3059" s="361" t="str">
        <f t="shared" si="8498"/>
        <v>OK</v>
      </c>
      <c r="O3059" s="361" t="str">
        <f t="shared" si="8499"/>
        <v>OK</v>
      </c>
      <c r="P3059" s="361" t="str">
        <f t="shared" si="8500"/>
        <v>COND. MIN.</v>
      </c>
      <c r="Q3059" s="361" t="str">
        <f t="shared" si="8432"/>
        <v>COND. MIN.</v>
      </c>
      <c r="R3059" s="625"/>
      <c r="S3059" s="625"/>
      <c r="T3059" s="625"/>
      <c r="U3059" s="625"/>
      <c r="V3059" s="356">
        <f t="shared" si="8433"/>
        <v>-0.279999990016222</v>
      </c>
      <c r="W3059" s="356">
        <f t="shared" si="8434"/>
        <v>-2.1599999978207052</v>
      </c>
      <c r="X3059" s="361" t="str">
        <f t="shared" si="8501"/>
        <v>SUL</v>
      </c>
      <c r="Y3059" s="361" t="str">
        <f t="shared" si="8502"/>
        <v>OESTE</v>
      </c>
      <c r="Z3059" s="361" t="str">
        <f t="shared" si="8503"/>
        <v>SUDOESTE</v>
      </c>
      <c r="AA3059" s="358">
        <f t="shared" si="8438"/>
        <v>0.99082568807339444</v>
      </c>
      <c r="AB3059" s="359">
        <f t="shared" si="8504"/>
        <v>82.232934446834932</v>
      </c>
      <c r="AC3059" s="360"/>
    </row>
    <row r="3060" spans="1:29" ht="17.25" customHeight="1" x14ac:dyDescent="0.25">
      <c r="A3060" s="345" t="str">
        <f t="shared" si="8277"/>
        <v>MS 801</v>
      </c>
      <c r="B3060" s="661">
        <f t="shared" si="8262"/>
        <v>52</v>
      </c>
      <c r="C3060" s="661" t="str">
        <f t="shared" si="8383"/>
        <v>MS 801-52</v>
      </c>
      <c r="D3060" s="346">
        <f t="shared" si="8424"/>
        <v>42258</v>
      </c>
      <c r="E3060" s="347">
        <v>7161417.4579999996</v>
      </c>
      <c r="F3060" s="348">
        <v>665871.34970000002</v>
      </c>
      <c r="G3060" s="348">
        <v>891.14099999999996</v>
      </c>
      <c r="H3060" s="448">
        <f t="shared" ref="H3060" si="8505">SQRT((E3060-E3059)^2+(F3060-F3059)^2)*100</f>
        <v>1.4958609362552404</v>
      </c>
      <c r="I3060" s="356">
        <f t="shared" ref="I3060" si="8506">SQRT((E3060-$E$3048)^2+(F3060-$F$3048)^2)*100</f>
        <v>3.4904440943752717</v>
      </c>
      <c r="J3060" s="356">
        <f t="shared" ref="J3060" si="8507">(G3060-G3059)*100</f>
        <v>0.29999999999290594</v>
      </c>
      <c r="K3060" s="356">
        <f t="shared" ref="K3060" si="8508">(G3060-$G$3048)*100</f>
        <v>-3.6000000000058208</v>
      </c>
      <c r="L3060" s="356">
        <f>H3060/(D3060-D3059)</f>
        <v>0.21369441946503434</v>
      </c>
      <c r="M3060" s="356">
        <f>ABS(J3060/(D3060-D3059))</f>
        <v>4.2857142856129418E-2</v>
      </c>
      <c r="N3060" s="361" t="str">
        <f t="shared" ref="N3060" si="8509">IF(L3060&lt;=0.25,"OK",IF(AND(0.25&lt;L3060,L3060&lt;=1),"ATENÇÃO",IF(AND(1&lt;L3060,L3060&lt;=4),"ALERTA",IF(AND(4&lt;L3060,L3060&lt;=14),"INTERVENÇÃO","PARALISAÇÃO"))))</f>
        <v>OK</v>
      </c>
      <c r="O3060" s="361" t="str">
        <f t="shared" ref="O3060" si="8510">IF(M3060&lt;=0.25,"OK",IF(AND(0.25&lt;M3060,M3060&lt;=1),"ATENÇÃO",IF(AND(1&lt;M3060,M3060&lt;=4),"ALERTA",IF(AND(4&lt;M3060,M3060&lt;=14),"INTERVENÇÃO","PARALISAÇÃO"))))</f>
        <v>OK</v>
      </c>
      <c r="P3060" s="361" t="str">
        <f t="shared" ref="P3060" si="8511">IF(L3060&lt;=1,"COND. MIN.",IF(AND(1&lt;L3060, L3060&lt;=2),"ATENÇÃO",IF(AND(2&lt;L3060,L3060&lt;=5),"ALERTA","INTERVENÇÃO")))</f>
        <v>COND. MIN.</v>
      </c>
      <c r="Q3060" s="361" t="str">
        <f t="shared" si="8432"/>
        <v>COND. MIN.</v>
      </c>
      <c r="R3060" s="625"/>
      <c r="S3060" s="625"/>
      <c r="T3060" s="625"/>
      <c r="U3060" s="625"/>
      <c r="V3060" s="356">
        <f t="shared" si="8433"/>
        <v>0.45999996364116669</v>
      </c>
      <c r="W3060" s="356">
        <f t="shared" si="8434"/>
        <v>-3.460000001359731</v>
      </c>
      <c r="X3060" s="361" t="str">
        <f t="shared" ref="X3060" si="8512">IF(V3060&gt;0,"NORTE","SUL")</f>
        <v>NORTE</v>
      </c>
      <c r="Y3060" s="361" t="str">
        <f t="shared" ref="Y3060" si="8513">IF(W3060&gt;0,"LESTE","OESTE")</f>
        <v>OESTE</v>
      </c>
      <c r="Z3060" s="361" t="str">
        <f t="shared" ref="Z3060" si="8514">IF(AND(X3060="SUL", Y3060="LESTE"),"SUDESTE", IF(AND(X3060="SUL", Y3060="OESTE"), "SUDOESTE", IF(AND(X3060="NORTE", Y3060="LESTE"), "NORDESTE", "NOROESTE")))</f>
        <v>NOROESTE</v>
      </c>
      <c r="AA3060" s="358">
        <f t="shared" si="8438"/>
        <v>0.99140401146131796</v>
      </c>
      <c r="AB3060" s="359">
        <f t="shared" ref="AB3060" si="8515">DEGREES(ASIN(AA3060))</f>
        <v>82.482089784212576</v>
      </c>
      <c r="AC3060" s="360"/>
    </row>
    <row r="3061" spans="1:29" ht="17.25" customHeight="1" x14ac:dyDescent="0.25">
      <c r="A3061" s="345" t="str">
        <f t="shared" si="8277"/>
        <v>MS 801</v>
      </c>
      <c r="B3061" s="661">
        <f t="shared" si="8262"/>
        <v>53</v>
      </c>
      <c r="C3061" s="661" t="str">
        <f t="shared" si="8383"/>
        <v>MS 801-53</v>
      </c>
      <c r="D3061" s="346">
        <f t="shared" si="8424"/>
        <v>42265</v>
      </c>
      <c r="E3061" s="347">
        <v>7161417.4561999999</v>
      </c>
      <c r="F3061" s="348">
        <v>665871.35179999995</v>
      </c>
      <c r="G3061" s="348">
        <v>891.13300000000004</v>
      </c>
      <c r="H3061" s="448">
        <f t="shared" ref="H3061:H3062" si="8516">SQRT((E3061-E3060)^2+(F3061-F3060)^2)*100</f>
        <v>0.27658631086894153</v>
      </c>
      <c r="I3061" s="356">
        <f t="shared" ref="I3061:I3062" si="8517">SQRT((E3061-$E$3048)^2+(F3061-$F$3048)^2)*100</f>
        <v>3.2620392474521602</v>
      </c>
      <c r="J3061" s="356">
        <f t="shared" ref="J3061:J3062" si="8518">(G3061-G3060)*100</f>
        <v>-0.79999999999245119</v>
      </c>
      <c r="K3061" s="356">
        <f t="shared" ref="K3061:K3062" si="8519">(G3061-$G$3048)*100</f>
        <v>-4.399999999998272</v>
      </c>
      <c r="L3061" s="356">
        <f t="shared" ref="L3061:L3062" si="8520">H3061/(D3061-D3060)</f>
        <v>3.9512330124134507E-2</v>
      </c>
      <c r="M3061" s="356">
        <f t="shared" ref="M3061:M3062" si="8521">ABS(J3061/(D3061-D3060))</f>
        <v>0.11428571428463588</v>
      </c>
      <c r="N3061" s="361" t="str">
        <f t="shared" ref="N3061:N3062" si="8522">IF(L3061&lt;=0.25,"OK",IF(AND(0.25&lt;L3061,L3061&lt;=1),"ATENÇÃO",IF(AND(1&lt;L3061,L3061&lt;=4),"ALERTA",IF(AND(4&lt;L3061,L3061&lt;=14),"INTERVENÇÃO","PARALISAÇÃO"))))</f>
        <v>OK</v>
      </c>
      <c r="O3061" s="361" t="str">
        <f t="shared" ref="O3061:O3062" si="8523">IF(M3061&lt;=0.25,"OK",IF(AND(0.25&lt;M3061,M3061&lt;=1),"ATENÇÃO",IF(AND(1&lt;M3061,M3061&lt;=4),"ALERTA",IF(AND(4&lt;M3061,M3061&lt;=14),"INTERVENÇÃO","PARALISAÇÃO"))))</f>
        <v>OK</v>
      </c>
      <c r="P3061" s="361" t="str">
        <f t="shared" ref="P3061:P3062" si="8524">IF(L3061&lt;=1,"COND. MIN.",IF(AND(1&lt;L3061, L3061&lt;=2),"ATENÇÃO",IF(AND(2&lt;L3061,L3061&lt;=5),"ALERTA","INTERVENÇÃO")))</f>
        <v>COND. MIN.</v>
      </c>
      <c r="Q3061" s="361" t="str">
        <f t="shared" si="8432"/>
        <v>COND. MIN.</v>
      </c>
      <c r="R3061" s="625"/>
      <c r="S3061" s="625"/>
      <c r="T3061" s="625"/>
      <c r="U3061" s="625"/>
      <c r="V3061" s="356">
        <f t="shared" si="8433"/>
        <v>0.279999990016222</v>
      </c>
      <c r="W3061" s="356">
        <f t="shared" si="8434"/>
        <v>-3.2500000088475645</v>
      </c>
      <c r="X3061" s="361" t="str">
        <f t="shared" ref="X3061:X3062" si="8525">IF(V3061&gt;0,"NORTE","SUL")</f>
        <v>NORTE</v>
      </c>
      <c r="Y3061" s="361" t="str">
        <f t="shared" ref="Y3061:Y3062" si="8526">IF(W3061&gt;0,"LESTE","OESTE")</f>
        <v>OESTE</v>
      </c>
      <c r="Z3061" s="361" t="str">
        <f t="shared" ref="Z3061:Z3062" si="8527">IF(AND(X3061="SUL", Y3061="LESTE"),"SUDESTE", IF(AND(X3061="SUL", Y3061="OESTE"), "SUDOESTE", IF(AND(X3061="NORTE", Y3061="LESTE"), "NORDESTE", "NOROESTE")))</f>
        <v>NOROESTE</v>
      </c>
      <c r="AA3061" s="358">
        <f t="shared" si="8438"/>
        <v>0.99693251533742333</v>
      </c>
      <c r="AB3061" s="359">
        <f t="shared" ref="AB3061:AB3062" si="8528">DEGREES(ASIN(AA3061))</f>
        <v>85.511100227312085</v>
      </c>
      <c r="AC3061" s="360"/>
    </row>
    <row r="3062" spans="1:29" ht="17.25" customHeight="1" x14ac:dyDescent="0.25">
      <c r="A3062" s="345" t="str">
        <f t="shared" si="8277"/>
        <v>MS 801</v>
      </c>
      <c r="B3062" s="661">
        <f t="shared" si="8262"/>
        <v>54</v>
      </c>
      <c r="C3062" s="661" t="str">
        <f t="shared" si="8383"/>
        <v>MS 801-54</v>
      </c>
      <c r="D3062" s="346">
        <f t="shared" si="8424"/>
        <v>42272</v>
      </c>
      <c r="E3062" s="347">
        <v>7161417.4486999996</v>
      </c>
      <c r="F3062" s="348">
        <v>665871.348</v>
      </c>
      <c r="G3062" s="348">
        <v>891.13800000000003</v>
      </c>
      <c r="H3062" s="448">
        <f t="shared" si="8516"/>
        <v>0.84077347765353516</v>
      </c>
      <c r="I3062" s="356">
        <f t="shared" si="8517"/>
        <v>3.6603005428015298</v>
      </c>
      <c r="J3062" s="356">
        <f t="shared" si="8518"/>
        <v>0.49999999999954525</v>
      </c>
      <c r="K3062" s="356">
        <f t="shared" si="8519"/>
        <v>-3.8999999999987267</v>
      </c>
      <c r="L3062" s="356">
        <f t="shared" si="8520"/>
        <v>0.12011049680764788</v>
      </c>
      <c r="M3062" s="356">
        <f t="shared" si="8521"/>
        <v>7.1428571428506463E-2</v>
      </c>
      <c r="N3062" s="361" t="str">
        <f t="shared" si="8522"/>
        <v>OK</v>
      </c>
      <c r="O3062" s="361" t="str">
        <f t="shared" si="8523"/>
        <v>OK</v>
      </c>
      <c r="P3062" s="361" t="str">
        <f t="shared" si="8524"/>
        <v>COND. MIN.</v>
      </c>
      <c r="Q3062" s="361" t="str">
        <f t="shared" si="8432"/>
        <v>COND. MIN.</v>
      </c>
      <c r="R3062" s="625"/>
      <c r="S3062" s="625"/>
      <c r="T3062" s="625"/>
      <c r="U3062" s="625"/>
      <c r="V3062" s="356">
        <f t="shared" si="8433"/>
        <v>-0.47000003978610039</v>
      </c>
      <c r="W3062" s="356">
        <f t="shared" si="8434"/>
        <v>-3.6300000036135316</v>
      </c>
      <c r="X3062" s="361" t="str">
        <f t="shared" si="8525"/>
        <v>SUL</v>
      </c>
      <c r="Y3062" s="361" t="str">
        <f t="shared" si="8526"/>
        <v>OESTE</v>
      </c>
      <c r="Z3062" s="361" t="str">
        <f t="shared" si="8527"/>
        <v>SUDOESTE</v>
      </c>
      <c r="AA3062" s="358">
        <f t="shared" si="8438"/>
        <v>0.99180327868852447</v>
      </c>
      <c r="AB3062" s="359">
        <f t="shared" si="8528"/>
        <v>82.659006983369736</v>
      </c>
      <c r="AC3062" s="360"/>
    </row>
    <row r="3063" spans="1:29" ht="17.25" customHeight="1" x14ac:dyDescent="0.25">
      <c r="A3063" s="345" t="str">
        <f t="shared" si="8277"/>
        <v>MS 801</v>
      </c>
      <c r="B3063" s="661">
        <f t="shared" si="8262"/>
        <v>55</v>
      </c>
      <c r="C3063" s="661" t="str">
        <f t="shared" si="8383"/>
        <v>MS 801-55</v>
      </c>
      <c r="D3063" s="346">
        <f t="shared" si="8424"/>
        <v>42279</v>
      </c>
      <c r="E3063" s="347">
        <v>7161417.4356000004</v>
      </c>
      <c r="F3063" s="348">
        <v>665871.35080000001</v>
      </c>
      <c r="G3063" s="348">
        <v>891.13</v>
      </c>
      <c r="H3063" s="448">
        <f t="shared" ref="H3063:H3065" si="8529">SQRT((E3063-E3062)^2+(F3063-F3062)^2)*100</f>
        <v>1.339589408247513</v>
      </c>
      <c r="I3063" s="356">
        <f t="shared" ref="I3063:I3065" si="8530">SQRT((E3063-$E$3048)^2+(F3063-$F$3048)^2)*100</f>
        <v>3.7935339537432848</v>
      </c>
      <c r="J3063" s="356">
        <f t="shared" ref="J3063:J3065" si="8531">(G3063-G3062)*100</f>
        <v>-0.80000000000381988</v>
      </c>
      <c r="K3063" s="356">
        <f t="shared" ref="K3063:K3065" si="8532">(G3063-$G$3048)*100</f>
        <v>-4.7000000000025466</v>
      </c>
      <c r="L3063" s="356">
        <f t="shared" ref="L3063:L3065" si="8533">H3063/(D3063-D3062)</f>
        <v>0.19136991546393042</v>
      </c>
      <c r="M3063" s="356">
        <f t="shared" ref="M3063:M3065" si="8534">ABS(J3063/(D3063-D3062))</f>
        <v>0.11428571428625998</v>
      </c>
      <c r="N3063" s="361" t="str">
        <f t="shared" ref="N3063:N3065" si="8535">IF(L3063&lt;=0.25,"OK",IF(AND(0.25&lt;L3063,L3063&lt;=1),"ATENÇÃO",IF(AND(1&lt;L3063,L3063&lt;=4),"ALERTA",IF(AND(4&lt;L3063,L3063&lt;=14),"INTERVENÇÃO","PARALISAÇÃO"))))</f>
        <v>OK</v>
      </c>
      <c r="O3063" s="361" t="str">
        <f t="shared" ref="O3063:O3065" si="8536">IF(M3063&lt;=0.25,"OK",IF(AND(0.25&lt;M3063,M3063&lt;=1),"ATENÇÃO",IF(AND(1&lt;M3063,M3063&lt;=4),"ALERTA",IF(AND(4&lt;M3063,M3063&lt;=14),"INTERVENÇÃO","PARALISAÇÃO"))))</f>
        <v>OK</v>
      </c>
      <c r="P3063" s="361" t="str">
        <f t="shared" ref="P3063:P3065" si="8537">IF(L3063&lt;=1,"COND. MIN.",IF(AND(1&lt;L3063, L3063&lt;=2),"ATENÇÃO",IF(AND(2&lt;L3063,L3063&lt;=5),"ALERTA","INTERVENÇÃO")))</f>
        <v>COND. MIN.</v>
      </c>
      <c r="Q3063" s="361" t="str">
        <f t="shared" si="8432"/>
        <v>COND. MIN.</v>
      </c>
      <c r="R3063" s="625"/>
      <c r="S3063" s="625"/>
      <c r="T3063" s="625"/>
      <c r="U3063" s="625"/>
      <c r="V3063" s="356">
        <f t="shared" si="8433"/>
        <v>-1.7799999564886093</v>
      </c>
      <c r="W3063" s="356">
        <f t="shared" si="8434"/>
        <v>-3.3500000019557774</v>
      </c>
      <c r="X3063" s="361" t="str">
        <f t="shared" ref="X3063:X3065" si="8538">IF(V3063&gt;0,"NORTE","SUL")</f>
        <v>SUL</v>
      </c>
      <c r="Y3063" s="361" t="str">
        <f t="shared" ref="Y3063:Y3065" si="8539">IF(W3063&gt;0,"LESTE","OESTE")</f>
        <v>OESTE</v>
      </c>
      <c r="Z3063" s="361" t="str">
        <f t="shared" ref="Z3063:Z3065" si="8540">IF(AND(X3063="SUL", Y3063="LESTE"),"SUDESTE", IF(AND(X3063="SUL", Y3063="OESTE"), "SUDOESTE", IF(AND(X3063="NORTE", Y3063="LESTE"), "NORDESTE", "NOROESTE")))</f>
        <v>SUDOESTE</v>
      </c>
      <c r="AA3063" s="358">
        <f t="shared" si="8438"/>
        <v>0.88390501319261217</v>
      </c>
      <c r="AB3063" s="359">
        <f t="shared" ref="AB3063:AB3065" si="8541">DEGREES(ASIN(AA3063))</f>
        <v>62.117071601631537</v>
      </c>
      <c r="AC3063" s="360"/>
    </row>
    <row r="3064" spans="1:29" ht="17.25" customHeight="1" x14ac:dyDescent="0.25">
      <c r="A3064" s="345" t="str">
        <f t="shared" si="8277"/>
        <v>MS 801</v>
      </c>
      <c r="B3064" s="661">
        <f t="shared" si="8262"/>
        <v>56</v>
      </c>
      <c r="C3064" s="661" t="str">
        <f t="shared" si="8383"/>
        <v>MS 801-56</v>
      </c>
      <c r="D3064" s="346">
        <f t="shared" si="8424"/>
        <v>42286</v>
      </c>
      <c r="E3064" s="347">
        <v>7161417.4319000002</v>
      </c>
      <c r="F3064" s="348">
        <v>665871.35959999997</v>
      </c>
      <c r="G3064" s="348">
        <v>891.12900000000002</v>
      </c>
      <c r="H3064" s="448">
        <f t="shared" si="8529"/>
        <v>0.95462034805457385</v>
      </c>
      <c r="I3064" s="356">
        <f t="shared" si="8530"/>
        <v>3.2746602795887174</v>
      </c>
      <c r="J3064" s="356">
        <f t="shared" si="8531"/>
        <v>-9.9999999997635314E-2</v>
      </c>
      <c r="K3064" s="356">
        <f t="shared" si="8532"/>
        <v>-4.8000000000001819</v>
      </c>
      <c r="L3064" s="356">
        <f t="shared" si="8533"/>
        <v>0.13637433543636771</v>
      </c>
      <c r="M3064" s="356">
        <f t="shared" si="8534"/>
        <v>1.4285714285376474E-2</v>
      </c>
      <c r="N3064" s="361" t="str">
        <f t="shared" si="8535"/>
        <v>OK</v>
      </c>
      <c r="O3064" s="361" t="str">
        <f t="shared" si="8536"/>
        <v>OK</v>
      </c>
      <c r="P3064" s="361" t="str">
        <f t="shared" si="8537"/>
        <v>COND. MIN.</v>
      </c>
      <c r="Q3064" s="361" t="str">
        <f t="shared" si="8432"/>
        <v>COND. MIN.</v>
      </c>
      <c r="R3064" s="625"/>
      <c r="S3064" s="625"/>
      <c r="T3064" s="625"/>
      <c r="U3064" s="625"/>
      <c r="V3064" s="356">
        <f t="shared" si="8433"/>
        <v>-2.1499999798834324</v>
      </c>
      <c r="W3064" s="356">
        <f t="shared" si="8434"/>
        <v>-2.470000006724149</v>
      </c>
      <c r="X3064" s="361" t="str">
        <f t="shared" si="8538"/>
        <v>SUL</v>
      </c>
      <c r="Y3064" s="361" t="str">
        <f t="shared" si="8539"/>
        <v>OESTE</v>
      </c>
      <c r="Z3064" s="361" t="str">
        <f t="shared" si="8540"/>
        <v>SUDOESTE</v>
      </c>
      <c r="AA3064" s="358">
        <f t="shared" si="8438"/>
        <v>0.7553516819571866</v>
      </c>
      <c r="AB3064" s="359">
        <f t="shared" si="8541"/>
        <v>49.056108456240075</v>
      </c>
      <c r="AC3064" s="360"/>
    </row>
    <row r="3065" spans="1:29" ht="17.25" customHeight="1" x14ac:dyDescent="0.25">
      <c r="A3065" s="345" t="str">
        <f t="shared" si="8277"/>
        <v>MS 801</v>
      </c>
      <c r="B3065" s="661">
        <f t="shared" si="8262"/>
        <v>57</v>
      </c>
      <c r="C3065" s="661" t="str">
        <f t="shared" si="8383"/>
        <v>MS 801-57</v>
      </c>
      <c r="D3065" s="346">
        <f t="shared" si="8424"/>
        <v>42300</v>
      </c>
      <c r="E3065" s="347">
        <v>7161417.4409999996</v>
      </c>
      <c r="F3065" s="348">
        <v>665871.35699999996</v>
      </c>
      <c r="G3065" s="348">
        <v>891.12599999999998</v>
      </c>
      <c r="H3065" s="448">
        <f t="shared" si="8529"/>
        <v>0.94641423221485732</v>
      </c>
      <c r="I3065" s="356">
        <f t="shared" si="8530"/>
        <v>2.998416270116715</v>
      </c>
      <c r="J3065" s="356">
        <f t="shared" si="8531"/>
        <v>-0.30000000000427463</v>
      </c>
      <c r="K3065" s="356">
        <f t="shared" si="8532"/>
        <v>-5.1000000000044565</v>
      </c>
      <c r="L3065" s="356">
        <f t="shared" si="8533"/>
        <v>6.7601016586775517E-2</v>
      </c>
      <c r="M3065" s="356">
        <f t="shared" si="8534"/>
        <v>2.1428571428876757E-2</v>
      </c>
      <c r="N3065" s="361" t="str">
        <f t="shared" si="8535"/>
        <v>OK</v>
      </c>
      <c r="O3065" s="361" t="str">
        <f t="shared" si="8536"/>
        <v>OK</v>
      </c>
      <c r="P3065" s="361" t="str">
        <f t="shared" si="8537"/>
        <v>COND. MIN.</v>
      </c>
      <c r="Q3065" s="361" t="str">
        <f t="shared" si="8432"/>
        <v>COND. MIN.</v>
      </c>
      <c r="R3065" s="625"/>
      <c r="S3065" s="625"/>
      <c r="T3065" s="625"/>
      <c r="U3065" s="625"/>
      <c r="V3065" s="356">
        <f t="shared" si="8433"/>
        <v>-1.2400000356137753</v>
      </c>
      <c r="W3065" s="356">
        <f t="shared" si="8434"/>
        <v>-2.7300000074319541</v>
      </c>
      <c r="X3065" s="361" t="str">
        <f t="shared" si="8538"/>
        <v>SUL</v>
      </c>
      <c r="Y3065" s="361" t="str">
        <f t="shared" si="8539"/>
        <v>OESTE</v>
      </c>
      <c r="Z3065" s="361" t="str">
        <f t="shared" si="8540"/>
        <v>SUDOESTE</v>
      </c>
      <c r="AA3065" s="358">
        <f t="shared" si="8438"/>
        <v>0.91</v>
      </c>
      <c r="AB3065" s="359">
        <f t="shared" si="8541"/>
        <v>65.50535152858032</v>
      </c>
      <c r="AC3065" s="360"/>
    </row>
    <row r="3066" spans="1:29" ht="17.25" customHeight="1" x14ac:dyDescent="0.25">
      <c r="A3066" s="345" t="str">
        <f t="shared" si="8277"/>
        <v>MS 801</v>
      </c>
      <c r="B3066" s="661">
        <f t="shared" si="8262"/>
        <v>58</v>
      </c>
      <c r="C3066" s="661" t="str">
        <f t="shared" si="8383"/>
        <v>MS 801-58</v>
      </c>
      <c r="D3066" s="346">
        <f t="shared" si="8424"/>
        <v>42314</v>
      </c>
      <c r="E3066" s="347">
        <v>7161417.4123</v>
      </c>
      <c r="F3066" s="348">
        <v>665871.33180000004</v>
      </c>
      <c r="G3066" s="348">
        <v>891.10900000000004</v>
      </c>
      <c r="H3066" s="448">
        <f t="shared" ref="H3066" si="8542">SQRT((E3066-E3065)^2+(F3066-F3065)^2)*100</f>
        <v>3.8193323724687636</v>
      </c>
      <c r="I3066" s="356">
        <f t="shared" ref="I3066" si="8543">SQRT((E3066-$E$3048)^2+(F3066-$F$3048)^2)*100</f>
        <v>6.6674282910237208</v>
      </c>
      <c r="J3066" s="356">
        <f t="shared" ref="J3066" si="8544">(G3066-G3065)*100</f>
        <v>-1.6999999999939064</v>
      </c>
      <c r="K3066" s="356">
        <f t="shared" ref="K3066" si="8545">(G3066-$G$3048)*100</f>
        <v>-6.7999999999983629</v>
      </c>
      <c r="L3066" s="356">
        <f t="shared" ref="L3066" si="8546">H3066/(D3066-D3065)</f>
        <v>0.27280945517634025</v>
      </c>
      <c r="M3066" s="356">
        <f t="shared" ref="M3066" si="8547">ABS(J3066/(D3066-D3065))</f>
        <v>0.12142857142813616</v>
      </c>
      <c r="N3066" s="361" t="str">
        <f t="shared" ref="N3066" si="8548">IF(L3066&lt;=0.25,"OK",IF(AND(0.25&lt;L3066,L3066&lt;=1),"ATENÇÃO",IF(AND(1&lt;L3066,L3066&lt;=4),"ALERTA",IF(AND(4&lt;L3066,L3066&lt;=14),"INTERVENÇÃO","PARALISAÇÃO"))))</f>
        <v>ATENÇÃO</v>
      </c>
      <c r="O3066" s="361" t="str">
        <f t="shared" ref="O3066" si="8549">IF(M3066&lt;=0.25,"OK",IF(AND(0.25&lt;M3066,M3066&lt;=1),"ATENÇÃO",IF(AND(1&lt;M3066,M3066&lt;=4),"ALERTA",IF(AND(4&lt;M3066,M3066&lt;=14),"INTERVENÇÃO","PARALISAÇÃO"))))</f>
        <v>OK</v>
      </c>
      <c r="P3066" s="361" t="str">
        <f t="shared" ref="P3066" si="8550">IF(L3066&lt;=1,"COND. MIN.",IF(AND(1&lt;L3066, L3066&lt;=2),"ATENÇÃO",IF(AND(2&lt;L3066,L3066&lt;=5),"ALERTA","INTERVENÇÃO")))</f>
        <v>COND. MIN.</v>
      </c>
      <c r="Q3066" s="361" t="str">
        <f t="shared" si="8432"/>
        <v>COND. MIN.</v>
      </c>
      <c r="R3066" s="625"/>
      <c r="S3066" s="625"/>
      <c r="T3066" s="625"/>
      <c r="U3066" s="625"/>
      <c r="V3066" s="356">
        <f t="shared" si="8433"/>
        <v>-4.1100000031292439</v>
      </c>
      <c r="W3066" s="356">
        <f t="shared" si="8434"/>
        <v>-5.2499999990686774</v>
      </c>
      <c r="X3066" s="361" t="str">
        <f t="shared" ref="X3066" si="8551">IF(V3066&gt;0,"NORTE","SUL")</f>
        <v>SUL</v>
      </c>
      <c r="Y3066" s="361" t="str">
        <f t="shared" ref="Y3066" si="8552">IF(W3066&gt;0,"LESTE","OESTE")</f>
        <v>OESTE</v>
      </c>
      <c r="Z3066" s="361" t="str">
        <f t="shared" ref="Z3066" si="8553">IF(AND(X3066="SUL", Y3066="LESTE"),"SUDESTE", IF(AND(X3066="SUL", Y3066="OESTE"), "SUDOESTE", IF(AND(X3066="NORTE", Y3066="LESTE"), "NORDESTE", "NOROESTE")))</f>
        <v>SUDOESTE</v>
      </c>
      <c r="AA3066" s="358">
        <f t="shared" si="8438"/>
        <v>0.78710644677661168</v>
      </c>
      <c r="AB3066" s="359">
        <f t="shared" ref="AB3066" si="8554">DEGREES(ASIN(AA3066))</f>
        <v>51.915920726157687</v>
      </c>
      <c r="AC3066" s="360"/>
    </row>
    <row r="3067" spans="1:29" ht="17.25" customHeight="1" x14ac:dyDescent="0.25">
      <c r="A3067" s="345" t="str">
        <f t="shared" si="8277"/>
        <v>MS 801</v>
      </c>
      <c r="B3067" s="661">
        <f t="shared" si="8262"/>
        <v>59</v>
      </c>
      <c r="C3067" s="661" t="str">
        <f t="shared" si="8383"/>
        <v>MS 801-59</v>
      </c>
      <c r="D3067" s="346">
        <f t="shared" si="8424"/>
        <v>42321</v>
      </c>
      <c r="E3067" s="347">
        <v>7161417.4497999996</v>
      </c>
      <c r="F3067" s="348">
        <v>665871.35549999995</v>
      </c>
      <c r="G3067" s="348">
        <v>891.11400000000003</v>
      </c>
      <c r="H3067" s="448">
        <f t="shared" ref="H3067:H3069" si="8555">SQRT((E3067-E3066)^2+(F3067-F3066)^2)*100</f>
        <v>4.4361469401701559</v>
      </c>
      <c r="I3067" s="356">
        <f t="shared" ref="I3067:I3069" si="8556">SQRT((E3067-$E$3048)^2+(F3067-$F$3048)^2)*100</f>
        <v>2.9024128030646139</v>
      </c>
      <c r="J3067" s="356">
        <f t="shared" ref="J3067:J3069" si="8557">(G3067-G3066)*100</f>
        <v>0.49999999999954525</v>
      </c>
      <c r="K3067" s="356">
        <f t="shared" ref="K3067:K3069" si="8558">(G3067-$G$3048)*100</f>
        <v>-6.2999999999988177</v>
      </c>
      <c r="L3067" s="356">
        <f t="shared" ref="L3067:L3069" si="8559">H3067/(D3067-D3066)</f>
        <v>0.63373527716716516</v>
      </c>
      <c r="M3067" s="356">
        <f t="shared" ref="M3067:M3069" si="8560">ABS(J3067/(D3067-D3066))</f>
        <v>7.1428571428506463E-2</v>
      </c>
      <c r="N3067" s="361" t="str">
        <f t="shared" ref="N3067:N3069" si="8561">IF(L3067&lt;=0.25,"OK",IF(AND(0.25&lt;L3067,L3067&lt;=1),"ATENÇÃO",IF(AND(1&lt;L3067,L3067&lt;=4),"ALERTA",IF(AND(4&lt;L3067,L3067&lt;=14),"INTERVENÇÃO","PARALISAÇÃO"))))</f>
        <v>ATENÇÃO</v>
      </c>
      <c r="O3067" s="361" t="str">
        <f t="shared" ref="O3067:O3069" si="8562">IF(M3067&lt;=0.25,"OK",IF(AND(0.25&lt;M3067,M3067&lt;=1),"ATENÇÃO",IF(AND(1&lt;M3067,M3067&lt;=4),"ALERTA",IF(AND(4&lt;M3067,M3067&lt;=14),"INTERVENÇÃO","PARALISAÇÃO"))))</f>
        <v>OK</v>
      </c>
      <c r="P3067" s="361" t="str">
        <f t="shared" ref="P3067:P3069" si="8563">IF(L3067&lt;=1,"COND. MIN.",IF(AND(1&lt;L3067, L3067&lt;=2),"ATENÇÃO",IF(AND(2&lt;L3067,L3067&lt;=5),"ALERTA","INTERVENÇÃO")))</f>
        <v>COND. MIN.</v>
      </c>
      <c r="Q3067" s="361" t="str">
        <f t="shared" si="8432"/>
        <v>COND. MIN.</v>
      </c>
      <c r="R3067" s="625"/>
      <c r="S3067" s="625"/>
      <c r="T3067" s="625"/>
      <c r="U3067" s="625"/>
      <c r="V3067" s="356">
        <f t="shared" si="8433"/>
        <v>-0.36000004038214684</v>
      </c>
      <c r="W3067" s="356">
        <f t="shared" si="8434"/>
        <v>-2.8800000087358057</v>
      </c>
      <c r="X3067" s="361" t="str">
        <f t="shared" ref="X3067:X3069" si="8564">IF(V3067&gt;0,"NORTE","SUL")</f>
        <v>SUL</v>
      </c>
      <c r="Y3067" s="361" t="str">
        <f t="shared" ref="Y3067:Y3069" si="8565">IF(W3067&gt;0,"LESTE","OESTE")</f>
        <v>OESTE</v>
      </c>
      <c r="Z3067" s="361" t="str">
        <f t="shared" ref="Z3067:Z3069" si="8566">IF(AND(X3067="SUL", Y3067="LESTE"),"SUDESTE", IF(AND(X3067="SUL", Y3067="OESTE"), "SUDOESTE", IF(AND(X3067="NORTE", Y3067="LESTE"), "NORDESTE", "NOROESTE")))</f>
        <v>SUDOESTE</v>
      </c>
      <c r="AA3067" s="358">
        <f t="shared" si="8438"/>
        <v>0.99310344827586206</v>
      </c>
      <c r="AB3067" s="359">
        <f t="shared" ref="AB3067:AB3069" si="8567">DEGREES(ASIN(AA3067))</f>
        <v>83.267078673140389</v>
      </c>
      <c r="AC3067" s="360"/>
    </row>
    <row r="3068" spans="1:29" ht="17.25" customHeight="1" x14ac:dyDescent="0.25">
      <c r="A3068" s="345" t="str">
        <f t="shared" si="8277"/>
        <v>MS 801</v>
      </c>
      <c r="B3068" s="661">
        <f t="shared" si="8262"/>
        <v>60</v>
      </c>
      <c r="C3068" s="661" t="str">
        <f t="shared" si="8383"/>
        <v>MS 801-60</v>
      </c>
      <c r="D3068" s="346">
        <f t="shared" si="8424"/>
        <v>42328</v>
      </c>
      <c r="E3068" s="347">
        <v>7161417.4430999998</v>
      </c>
      <c r="F3068" s="348">
        <v>665871.34939999995</v>
      </c>
      <c r="G3068" s="348">
        <v>891.10799999999995</v>
      </c>
      <c r="H3068" s="448">
        <f t="shared" si="8555"/>
        <v>0.90609048791260527</v>
      </c>
      <c r="I3068" s="356">
        <f t="shared" si="8556"/>
        <v>3.6388185034282818</v>
      </c>
      <c r="J3068" s="356">
        <f t="shared" si="8557"/>
        <v>-0.60000000000854925</v>
      </c>
      <c r="K3068" s="356">
        <f t="shared" si="8558"/>
        <v>-6.9000000000073669</v>
      </c>
      <c r="L3068" s="356">
        <f t="shared" si="8559"/>
        <v>0.12944149827322932</v>
      </c>
      <c r="M3068" s="356">
        <f t="shared" si="8560"/>
        <v>8.571428571550703E-2</v>
      </c>
      <c r="N3068" s="361" t="str">
        <f t="shared" si="8561"/>
        <v>OK</v>
      </c>
      <c r="O3068" s="361" t="str">
        <f t="shared" si="8562"/>
        <v>OK</v>
      </c>
      <c r="P3068" s="361" t="str">
        <f t="shared" si="8563"/>
        <v>COND. MIN.</v>
      </c>
      <c r="Q3068" s="361" t="str">
        <f t="shared" si="8432"/>
        <v>COND. MIN.</v>
      </c>
      <c r="R3068" s="625"/>
      <c r="S3068" s="625"/>
      <c r="T3068" s="625"/>
      <c r="U3068" s="625"/>
      <c r="V3068" s="356">
        <f t="shared" si="8433"/>
        <v>-1.0300000198185444</v>
      </c>
      <c r="W3068" s="356">
        <f t="shared" si="8434"/>
        <v>-3.4900000086054206</v>
      </c>
      <c r="X3068" s="361" t="str">
        <f t="shared" si="8564"/>
        <v>SUL</v>
      </c>
      <c r="Y3068" s="361" t="str">
        <f t="shared" si="8565"/>
        <v>OESTE</v>
      </c>
      <c r="Z3068" s="361" t="str">
        <f t="shared" si="8566"/>
        <v>SUDOESTE</v>
      </c>
      <c r="AA3068" s="358">
        <f t="shared" si="8438"/>
        <v>0.95879120879120883</v>
      </c>
      <c r="AB3068" s="359">
        <f t="shared" si="8567"/>
        <v>73.494246272785958</v>
      </c>
      <c r="AC3068" s="360"/>
    </row>
    <row r="3069" spans="1:29" ht="17.25" customHeight="1" x14ac:dyDescent="0.25">
      <c r="A3069" s="345" t="str">
        <f t="shared" si="8277"/>
        <v>MS 801</v>
      </c>
      <c r="B3069" s="661">
        <f t="shared" si="8262"/>
        <v>61</v>
      </c>
      <c r="C3069" s="661" t="str">
        <f t="shared" si="8383"/>
        <v>MS 801-61</v>
      </c>
      <c r="D3069" s="346">
        <f t="shared" si="8424"/>
        <v>42335</v>
      </c>
      <c r="E3069" s="347">
        <v>7161417.4435000001</v>
      </c>
      <c r="F3069" s="348">
        <v>665871.31680000003</v>
      </c>
      <c r="G3069" s="348">
        <v>891.101</v>
      </c>
      <c r="H3069" s="448">
        <f t="shared" si="8555"/>
        <v>3.2602453817072434</v>
      </c>
      <c r="I3069" s="356">
        <f t="shared" si="8556"/>
        <v>6.8222137166512802</v>
      </c>
      <c r="J3069" s="356">
        <f t="shared" si="8557"/>
        <v>-0.69999999999481588</v>
      </c>
      <c r="K3069" s="356">
        <f t="shared" si="8558"/>
        <v>-7.6000000000021828</v>
      </c>
      <c r="L3069" s="356">
        <f t="shared" si="8559"/>
        <v>0.46574934024389192</v>
      </c>
      <c r="M3069" s="356">
        <f t="shared" si="8560"/>
        <v>9.9999999999259417E-2</v>
      </c>
      <c r="N3069" s="361" t="str">
        <f t="shared" si="8561"/>
        <v>ATENÇÃO</v>
      </c>
      <c r="O3069" s="361" t="str">
        <f t="shared" si="8562"/>
        <v>OK</v>
      </c>
      <c r="P3069" s="361" t="str">
        <f t="shared" si="8563"/>
        <v>COND. MIN.</v>
      </c>
      <c r="Q3069" s="361" t="str">
        <f t="shared" si="8432"/>
        <v>COND. MIN.</v>
      </c>
      <c r="R3069" s="625"/>
      <c r="S3069" s="625"/>
      <c r="T3069" s="625"/>
      <c r="U3069" s="625"/>
      <c r="V3069" s="356">
        <f t="shared" si="8433"/>
        <v>-0.98999999463558197</v>
      </c>
      <c r="W3069" s="356">
        <f t="shared" si="8434"/>
        <v>-6.7500000004656613</v>
      </c>
      <c r="X3069" s="361" t="str">
        <f t="shared" si="8564"/>
        <v>SUL</v>
      </c>
      <c r="Y3069" s="361" t="str">
        <f t="shared" si="8565"/>
        <v>OESTE</v>
      </c>
      <c r="Z3069" s="361" t="str">
        <f t="shared" si="8566"/>
        <v>SUDOESTE</v>
      </c>
      <c r="AA3069" s="358">
        <f t="shared" si="8438"/>
        <v>0.98973607038123168</v>
      </c>
      <c r="AB3069" s="359">
        <f t="shared" si="8567"/>
        <v>81.783882758287689</v>
      </c>
      <c r="AC3069" s="360"/>
    </row>
    <row r="3070" spans="1:29" ht="17.25" customHeight="1" x14ac:dyDescent="0.25">
      <c r="A3070" s="345" t="str">
        <f t="shared" si="8277"/>
        <v>MS 801</v>
      </c>
      <c r="B3070" s="661">
        <f t="shared" si="8262"/>
        <v>62</v>
      </c>
      <c r="C3070" s="661" t="str">
        <f t="shared" si="8383"/>
        <v>MS 801-62</v>
      </c>
      <c r="D3070" s="346">
        <f t="shared" si="8424"/>
        <v>42342</v>
      </c>
      <c r="E3070" s="347">
        <v>7161417.4304</v>
      </c>
      <c r="F3070" s="348">
        <v>665871.32609999995</v>
      </c>
      <c r="G3070" s="348">
        <v>891.10500000000002</v>
      </c>
      <c r="H3070" s="448">
        <f t="shared" ref="H3070" si="8568">SQRT((E3070-E3069)^2+(F3070-F3069)^2)*100</f>
        <v>1.6065490999308283</v>
      </c>
      <c r="I3070" s="356">
        <f t="shared" ref="I3070" si="8569">SQRT((E3070-$E$3048)^2+(F3070-$F$3048)^2)*100</f>
        <v>6.2579869064738336</v>
      </c>
      <c r="J3070" s="356">
        <f t="shared" ref="J3070" si="8570">(G3070-G3069)*100</f>
        <v>0.40000000000190994</v>
      </c>
      <c r="K3070" s="356">
        <f t="shared" ref="K3070" si="8571">(G3070-$G$3048)*100</f>
        <v>-7.2000000000002728</v>
      </c>
      <c r="L3070" s="356">
        <f t="shared" ref="L3070" si="8572">H3070/(D3070-D3069)</f>
        <v>0.22950701427583262</v>
      </c>
      <c r="M3070" s="356">
        <f t="shared" ref="M3070" si="8573">ABS(J3070/(D3070-D3069))</f>
        <v>5.7142857143129992E-2</v>
      </c>
      <c r="N3070" s="361" t="str">
        <f t="shared" ref="N3070" si="8574">IF(L3070&lt;=0.25,"OK",IF(AND(0.25&lt;L3070,L3070&lt;=1),"ATENÇÃO",IF(AND(1&lt;L3070,L3070&lt;=4),"ALERTA",IF(AND(4&lt;L3070,L3070&lt;=14),"INTERVENÇÃO","PARALISAÇÃO"))))</f>
        <v>OK</v>
      </c>
      <c r="O3070" s="361" t="str">
        <f t="shared" ref="O3070" si="8575">IF(M3070&lt;=0.25,"OK",IF(AND(0.25&lt;M3070,M3070&lt;=1),"ATENÇÃO",IF(AND(1&lt;M3070,M3070&lt;=4),"ALERTA",IF(AND(4&lt;M3070,M3070&lt;=14),"INTERVENÇÃO","PARALISAÇÃO"))))</f>
        <v>OK</v>
      </c>
      <c r="P3070" s="361" t="str">
        <f t="shared" ref="P3070" si="8576">IF(L3070&lt;=1,"COND. MIN.",IF(AND(1&lt;L3070, L3070&lt;=2),"ATENÇÃO",IF(AND(2&lt;L3070,L3070&lt;=5),"ALERTA","INTERVENÇÃO")))</f>
        <v>COND. MIN.</v>
      </c>
      <c r="Q3070" s="361" t="str">
        <f t="shared" si="8432"/>
        <v>COND. MIN.</v>
      </c>
      <c r="R3070" s="625"/>
      <c r="S3070" s="625"/>
      <c r="T3070" s="625"/>
      <c r="U3070" s="625"/>
      <c r="V3070" s="356">
        <f t="shared" si="8433"/>
        <v>-2.3000000044703484</v>
      </c>
      <c r="W3070" s="356">
        <f t="shared" si="8434"/>
        <v>-5.8200000086799264</v>
      </c>
      <c r="X3070" s="361" t="str">
        <f t="shared" ref="X3070" si="8577">IF(V3070&gt;0,"NORTE","SUL")</f>
        <v>SUL</v>
      </c>
      <c r="Y3070" s="361" t="str">
        <f t="shared" ref="Y3070" si="8578">IF(W3070&gt;0,"LESTE","OESTE")</f>
        <v>OESTE</v>
      </c>
      <c r="Z3070" s="361" t="str">
        <f t="shared" ref="Z3070" si="8579">IF(AND(X3070="SUL", Y3070="LESTE"),"SUDESTE", IF(AND(X3070="SUL", Y3070="OESTE"), "SUDOESTE", IF(AND(X3070="NORTE", Y3070="LESTE"), "NORDESTE", "NOROESTE")))</f>
        <v>SUDOESTE</v>
      </c>
      <c r="AA3070" s="358">
        <f t="shared" si="8438"/>
        <v>0.92971246006389785</v>
      </c>
      <c r="AB3070" s="359">
        <f t="shared" ref="AB3070" si="8580">DEGREES(ASIN(AA3070))</f>
        <v>68.390037056408659</v>
      </c>
      <c r="AC3070" s="360"/>
    </row>
    <row r="3071" spans="1:29" ht="17.25" customHeight="1" x14ac:dyDescent="0.25">
      <c r="A3071" s="345" t="str">
        <f t="shared" si="8277"/>
        <v>MS 801</v>
      </c>
      <c r="B3071" s="661">
        <f t="shared" si="8262"/>
        <v>63</v>
      </c>
      <c r="C3071" s="661" t="str">
        <f t="shared" si="8383"/>
        <v>MS 801-63</v>
      </c>
      <c r="D3071" s="346">
        <f t="shared" si="8424"/>
        <v>42349</v>
      </c>
      <c r="E3071" s="347">
        <v>7161417.4384000003</v>
      </c>
      <c r="F3071" s="348">
        <v>665871.33959999995</v>
      </c>
      <c r="G3071" s="348">
        <v>891.096</v>
      </c>
      <c r="H3071" s="448">
        <f t="shared" ref="H3071:H3074" si="8581">SQRT((E3071-E3070)^2+(F3071-F3070)^2)*100</f>
        <v>1.569235502099094</v>
      </c>
      <c r="I3071" s="356">
        <f t="shared" ref="I3071:I3074" si="8582">SQRT((E3071-$E$3048)^2+(F3071-$F$3048)^2)*100</f>
        <v>4.7149655328732898</v>
      </c>
      <c r="J3071" s="356">
        <f t="shared" ref="J3071:J3074" si="8583">(G3071-G3070)*100</f>
        <v>-0.90000000000145519</v>
      </c>
      <c r="K3071" s="356">
        <f t="shared" ref="K3071:K3074" si="8584">(G3071-$G$3048)*100</f>
        <v>-8.100000000001728</v>
      </c>
      <c r="L3071" s="356">
        <f t="shared" ref="L3071:L3074" si="8585">H3071/(D3071-D3070)</f>
        <v>0.22417650029987057</v>
      </c>
      <c r="M3071" s="356">
        <f t="shared" ref="M3071:M3074" si="8586">ABS(J3071/(D3071-D3070))</f>
        <v>0.12857142857163645</v>
      </c>
      <c r="N3071" s="361" t="str">
        <f t="shared" ref="N3071:N3074" si="8587">IF(L3071&lt;=0.25,"OK",IF(AND(0.25&lt;L3071,L3071&lt;=1),"ATENÇÃO",IF(AND(1&lt;L3071,L3071&lt;=4),"ALERTA",IF(AND(4&lt;L3071,L3071&lt;=14),"INTERVENÇÃO","PARALISAÇÃO"))))</f>
        <v>OK</v>
      </c>
      <c r="O3071" s="361" t="str">
        <f t="shared" ref="O3071:O3074" si="8588">IF(M3071&lt;=0.25,"OK",IF(AND(0.25&lt;M3071,M3071&lt;=1),"ATENÇÃO",IF(AND(1&lt;M3071,M3071&lt;=4),"ALERTA",IF(AND(4&lt;M3071,M3071&lt;=14),"INTERVENÇÃO","PARALISAÇÃO"))))</f>
        <v>OK</v>
      </c>
      <c r="P3071" s="361" t="str">
        <f t="shared" ref="P3071:P3074" si="8589">IF(L3071&lt;=1,"COND. MIN.",IF(AND(1&lt;L3071, L3071&lt;=2),"ATENÇÃO",IF(AND(2&lt;L3071,L3071&lt;=5),"ALERTA","INTERVENÇÃO")))</f>
        <v>COND. MIN.</v>
      </c>
      <c r="Q3071" s="361" t="str">
        <f t="shared" si="8432"/>
        <v>COND. MIN.</v>
      </c>
      <c r="R3071" s="625"/>
      <c r="S3071" s="625"/>
      <c r="T3071" s="625"/>
      <c r="U3071" s="625"/>
      <c r="V3071" s="356">
        <f t="shared" si="8433"/>
        <v>-1.4999999664723873</v>
      </c>
      <c r="W3071" s="356">
        <f t="shared" si="8434"/>
        <v>-4.4700000085867941</v>
      </c>
      <c r="X3071" s="361" t="str">
        <f t="shared" ref="X3071:X3074" si="8590">IF(V3071&gt;0,"NORTE","SUL")</f>
        <v>SUL</v>
      </c>
      <c r="Y3071" s="361" t="str">
        <f t="shared" ref="Y3071:Y3074" si="8591">IF(W3071&gt;0,"LESTE","OESTE")</f>
        <v>OESTE</v>
      </c>
      <c r="Z3071" s="361" t="str">
        <f t="shared" ref="Z3071:Z3074" si="8592">IF(AND(X3071="SUL", Y3071="LESTE"),"SUDESTE", IF(AND(X3071="SUL", Y3071="OESTE"), "SUDOESTE", IF(AND(X3071="NORTE", Y3071="LESTE"), "NORDESTE", "NOROESTE")))</f>
        <v>SUDOESTE</v>
      </c>
      <c r="AA3071" s="358">
        <f t="shared" si="8438"/>
        <v>0.94904458598726105</v>
      </c>
      <c r="AB3071" s="359">
        <f t="shared" ref="AB3071:AB3074" si="8593">DEGREES(ASIN(AA3071))</f>
        <v>71.630623772890544</v>
      </c>
      <c r="AC3071" s="360"/>
    </row>
    <row r="3072" spans="1:29" ht="17.25" customHeight="1" x14ac:dyDescent="0.25">
      <c r="A3072" s="345" t="str">
        <f t="shared" si="8277"/>
        <v>MS 801</v>
      </c>
      <c r="B3072" s="661">
        <f t="shared" si="8262"/>
        <v>64</v>
      </c>
      <c r="C3072" s="661" t="str">
        <f t="shared" si="8383"/>
        <v>MS 801-64</v>
      </c>
      <c r="D3072" s="346">
        <f t="shared" si="8424"/>
        <v>42356</v>
      </c>
      <c r="E3072" s="347">
        <v>7161417.4368000003</v>
      </c>
      <c r="F3072" s="348">
        <v>665871.33259999997</v>
      </c>
      <c r="G3072" s="348">
        <v>891.09199999999998</v>
      </c>
      <c r="H3072" s="448">
        <f t="shared" si="8581"/>
        <v>0.71805292289979339</v>
      </c>
      <c r="I3072" s="356">
        <f t="shared" si="8582"/>
        <v>5.4299631661156456</v>
      </c>
      <c r="J3072" s="356">
        <f t="shared" si="8583"/>
        <v>-0.40000000000190994</v>
      </c>
      <c r="K3072" s="356">
        <f t="shared" si="8584"/>
        <v>-8.500000000003638</v>
      </c>
      <c r="L3072" s="356">
        <f t="shared" si="8585"/>
        <v>0.10257898898568477</v>
      </c>
      <c r="M3072" s="356">
        <f t="shared" si="8586"/>
        <v>5.7142857143129992E-2</v>
      </c>
      <c r="N3072" s="361" t="str">
        <f t="shared" si="8587"/>
        <v>OK</v>
      </c>
      <c r="O3072" s="361" t="str">
        <f t="shared" si="8588"/>
        <v>OK</v>
      </c>
      <c r="P3072" s="361" t="str">
        <f t="shared" si="8589"/>
        <v>COND. MIN.</v>
      </c>
      <c r="Q3072" s="361" t="str">
        <f t="shared" si="8432"/>
        <v>COND. MIN.</v>
      </c>
      <c r="R3072" s="625"/>
      <c r="S3072" s="625"/>
      <c r="T3072" s="625"/>
      <c r="U3072" s="625"/>
      <c r="V3072" s="356">
        <f t="shared" si="8433"/>
        <v>-1.6599999740719795</v>
      </c>
      <c r="W3072" s="356">
        <f t="shared" si="8434"/>
        <v>-5.1700000069104135</v>
      </c>
      <c r="X3072" s="361" t="str">
        <f t="shared" si="8590"/>
        <v>SUL</v>
      </c>
      <c r="Y3072" s="361" t="str">
        <f t="shared" si="8591"/>
        <v>OESTE</v>
      </c>
      <c r="Z3072" s="361" t="str">
        <f t="shared" si="8592"/>
        <v>SUDOESTE</v>
      </c>
      <c r="AA3072" s="358">
        <f t="shared" si="8438"/>
        <v>0.95211786372007368</v>
      </c>
      <c r="AB3072" s="359">
        <f t="shared" si="8593"/>
        <v>72.197839268371411</v>
      </c>
      <c r="AC3072" s="360"/>
    </row>
    <row r="3073" spans="1:29" ht="17.25" customHeight="1" x14ac:dyDescent="0.25">
      <c r="A3073" s="345" t="str">
        <f t="shared" si="8277"/>
        <v>MS 801</v>
      </c>
      <c r="B3073" s="661">
        <f t="shared" ref="B3073:B3112" si="8594">IF(A3072=A3073,B3072+1,1)</f>
        <v>65</v>
      </c>
      <c r="C3073" s="661" t="str">
        <f t="shared" si="8383"/>
        <v>MS 801-65</v>
      </c>
      <c r="D3073" s="346">
        <f t="shared" si="8424"/>
        <v>42369</v>
      </c>
      <c r="E3073" s="347">
        <v>7161417.4209000003</v>
      </c>
      <c r="F3073" s="348">
        <v>665871.31819999998</v>
      </c>
      <c r="G3073" s="348">
        <v>891.09299999999996</v>
      </c>
      <c r="H3073" s="448">
        <f t="shared" si="8581"/>
        <v>2.1451573358012457</v>
      </c>
      <c r="I3073" s="356">
        <f t="shared" si="8582"/>
        <v>7.3657721864478072</v>
      </c>
      <c r="J3073" s="356">
        <f t="shared" si="8583"/>
        <v>9.9999999997635314E-2</v>
      </c>
      <c r="K3073" s="356">
        <f t="shared" si="8584"/>
        <v>-8.4000000000060027</v>
      </c>
      <c r="L3073" s="356">
        <f t="shared" si="8585"/>
        <v>0.16501210275394199</v>
      </c>
      <c r="M3073" s="356">
        <f t="shared" si="8586"/>
        <v>7.6923076921257931E-3</v>
      </c>
      <c r="N3073" s="361" t="str">
        <f t="shared" si="8587"/>
        <v>OK</v>
      </c>
      <c r="O3073" s="361" t="str">
        <f t="shared" si="8588"/>
        <v>OK</v>
      </c>
      <c r="P3073" s="361" t="str">
        <f t="shared" si="8589"/>
        <v>COND. MIN.</v>
      </c>
      <c r="Q3073" s="361" t="str">
        <f t="shared" si="8432"/>
        <v>COND. MIN.</v>
      </c>
      <c r="R3073" s="625"/>
      <c r="S3073" s="625"/>
      <c r="T3073" s="625"/>
      <c r="U3073" s="625"/>
      <c r="V3073" s="356">
        <f t="shared" si="8433"/>
        <v>-3.2499999739229679</v>
      </c>
      <c r="W3073" s="356">
        <f t="shared" si="8434"/>
        <v>-6.6100000054575503</v>
      </c>
      <c r="X3073" s="361" t="str">
        <f t="shared" si="8590"/>
        <v>SUL</v>
      </c>
      <c r="Y3073" s="361" t="str">
        <f t="shared" si="8591"/>
        <v>OESTE</v>
      </c>
      <c r="Z3073" s="361" t="str">
        <f t="shared" si="8592"/>
        <v>SUDOESTE</v>
      </c>
      <c r="AA3073" s="358">
        <f t="shared" si="8438"/>
        <v>0.89687924016282228</v>
      </c>
      <c r="AB3073" s="359">
        <f t="shared" si="8593"/>
        <v>63.750841870105816</v>
      </c>
      <c r="AC3073" s="360"/>
    </row>
    <row r="3074" spans="1:29" ht="15" customHeight="1" x14ac:dyDescent="0.25">
      <c r="A3074" s="345" t="str">
        <f t="shared" si="8277"/>
        <v>MS 801</v>
      </c>
      <c r="B3074" s="661">
        <f t="shared" si="8594"/>
        <v>66</v>
      </c>
      <c r="C3074" s="661" t="str">
        <f t="shared" si="8383"/>
        <v>MS 801-66</v>
      </c>
      <c r="D3074" s="447">
        <f t="shared" si="8424"/>
        <v>42377</v>
      </c>
      <c r="E3074" s="347">
        <v>7161417.4159000004</v>
      </c>
      <c r="F3074" s="348">
        <v>665871.32689999999</v>
      </c>
      <c r="G3074" s="348">
        <v>891.101</v>
      </c>
      <c r="H3074" s="448">
        <f t="shared" si="8581"/>
        <v>1.0034440641255695</v>
      </c>
      <c r="I3074" s="356">
        <f t="shared" si="8582"/>
        <v>6.8563911627493308</v>
      </c>
      <c r="J3074" s="356">
        <f t="shared" si="8583"/>
        <v>0.80000000000381988</v>
      </c>
      <c r="K3074" s="356">
        <f t="shared" si="8584"/>
        <v>-7.6000000000021828</v>
      </c>
      <c r="L3074" s="356">
        <f t="shared" si="8585"/>
        <v>0.12543050801569619</v>
      </c>
      <c r="M3074" s="356">
        <f t="shared" si="8586"/>
        <v>0.10000000000047748</v>
      </c>
      <c r="N3074" s="361" t="str">
        <f t="shared" si="8587"/>
        <v>OK</v>
      </c>
      <c r="O3074" s="361" t="str">
        <f t="shared" si="8588"/>
        <v>OK</v>
      </c>
      <c r="P3074" s="361" t="str">
        <f t="shared" si="8589"/>
        <v>COND. MIN.</v>
      </c>
      <c r="Q3074" s="361" t="str">
        <f t="shared" si="8432"/>
        <v>COND. MIN.</v>
      </c>
      <c r="R3074" s="625"/>
      <c r="S3074" s="625"/>
      <c r="T3074" s="625"/>
      <c r="U3074" s="625"/>
      <c r="V3074" s="356">
        <f t="shared" si="8433"/>
        <v>-3.749999962747097</v>
      </c>
      <c r="W3074" s="356">
        <f t="shared" si="8434"/>
        <v>-5.7400000048801303</v>
      </c>
      <c r="X3074" s="361" t="str">
        <f t="shared" si="8590"/>
        <v>SUL</v>
      </c>
      <c r="Y3074" s="361" t="str">
        <f t="shared" si="8591"/>
        <v>OESTE</v>
      </c>
      <c r="Z3074" s="361" t="str">
        <f t="shared" si="8592"/>
        <v>SUDOESTE</v>
      </c>
      <c r="AA3074" s="358">
        <f t="shared" si="8438"/>
        <v>0.83673469387755106</v>
      </c>
      <c r="AB3074" s="359">
        <f t="shared" si="8593"/>
        <v>56.796900801959538</v>
      </c>
      <c r="AC3074" s="360"/>
    </row>
    <row r="3075" spans="1:29" ht="15" customHeight="1" x14ac:dyDescent="0.25">
      <c r="A3075" s="345" t="str">
        <f t="shared" si="8277"/>
        <v>MS 801</v>
      </c>
      <c r="B3075" s="661">
        <f t="shared" si="8594"/>
        <v>67</v>
      </c>
      <c r="C3075" s="661" t="str">
        <f t="shared" si="8383"/>
        <v>MS 801-67</v>
      </c>
      <c r="D3075" s="447">
        <f t="shared" si="8424"/>
        <v>42384</v>
      </c>
      <c r="E3075" s="347">
        <v>7161417.4217999997</v>
      </c>
      <c r="F3075" s="348">
        <v>665871.28060000006</v>
      </c>
      <c r="G3075" s="348">
        <v>891.08699999999999</v>
      </c>
      <c r="H3075" s="448">
        <f t="shared" ref="H3075:H3088" si="8595">SQRT((E3075-E3074)^2+(F3075-F3074)^2)*100</f>
        <v>4.6674403960402024</v>
      </c>
      <c r="I3075" s="356">
        <f t="shared" ref="I3075:I3085" si="8596">SQRT((E3075-$E$3048)^2+(F3075-$F$3048)^2)*100</f>
        <v>10.840779499965169</v>
      </c>
      <c r="J3075" s="356">
        <f t="shared" ref="J3075:J3088" si="8597">(G3075-G3074)*100</f>
        <v>-1.4000000000010004</v>
      </c>
      <c r="K3075" s="356">
        <f t="shared" ref="K3075:K3085" si="8598">(G3075-$G$3048)*100</f>
        <v>-9.0000000000031832</v>
      </c>
      <c r="L3075" s="356">
        <f t="shared" ref="L3075:L3088" si="8599">H3075/(D3075-D3074)</f>
        <v>0.66677719943431468</v>
      </c>
      <c r="M3075" s="356">
        <f t="shared" ref="M3075:M3088" si="8600">ABS(J3075/(D3075-D3074))</f>
        <v>0.20000000000014292</v>
      </c>
      <c r="N3075" s="361" t="str">
        <f t="shared" ref="N3075:N3088" si="8601">IF(L3075&lt;=0.25,"OK",IF(AND(0.25&lt;L3075,L3075&lt;=1),"ATENÇÃO",IF(AND(1&lt;L3075,L3075&lt;=4),"ALERTA",IF(AND(4&lt;L3075,L3075&lt;=14),"INTERVENÇÃO","PARALISAÇÃO"))))</f>
        <v>ATENÇÃO</v>
      </c>
      <c r="O3075" s="361" t="str">
        <f t="shared" ref="O3075:O3088" si="8602">IF(M3075&lt;=0.25,"OK",IF(AND(0.25&lt;M3075,M3075&lt;=1),"ATENÇÃO",IF(AND(1&lt;M3075,M3075&lt;=4),"ALERTA",IF(AND(4&lt;M3075,M3075&lt;=14),"INTERVENÇÃO","PARALISAÇÃO"))))</f>
        <v>OK</v>
      </c>
      <c r="P3075" s="361" t="str">
        <f t="shared" ref="P3075:P3088" si="8603">IF(L3075&lt;=1,"COND. MIN.",IF(AND(1&lt;L3075, L3075&lt;=2),"ATENÇÃO",IF(AND(2&lt;L3075,L3075&lt;=5),"ALERTA","INTERVENÇÃO")))</f>
        <v>COND. MIN.</v>
      </c>
      <c r="Q3075" s="361" t="str">
        <f t="shared" si="8432"/>
        <v>COND. MIN.</v>
      </c>
      <c r="R3075" s="625"/>
      <c r="S3075" s="625"/>
      <c r="T3075" s="625"/>
      <c r="U3075" s="625"/>
      <c r="V3075" s="356">
        <f t="shared" si="8433"/>
        <v>-3.1600000336766243</v>
      </c>
      <c r="W3075" s="356">
        <f t="shared" si="8434"/>
        <v>-10.369999997783452</v>
      </c>
      <c r="X3075" s="361" t="str">
        <f t="shared" ref="X3075:X3085" si="8604">IF(V3075&gt;0,"NORTE","SUL")</f>
        <v>SUL</v>
      </c>
      <c r="Y3075" s="361" t="str">
        <f t="shared" ref="Y3075:Y3088" si="8605">IF(W3075&gt;0,"LESTE","OESTE")</f>
        <v>OESTE</v>
      </c>
      <c r="Z3075" s="361" t="str">
        <f t="shared" ref="Z3075:Z3088" si="8606">IF(AND(X3075="SUL", Y3075="LESTE"),"SUDESTE", IF(AND(X3075="SUL", Y3075="OESTE"), "SUDOESTE", IF(AND(X3075="NORTE", Y3075="LESTE"), "NORDESTE", "NOROESTE")))</f>
        <v>SUDOESTE</v>
      </c>
      <c r="AA3075" s="358">
        <f t="shared" si="8438"/>
        <v>0.95664206642066418</v>
      </c>
      <c r="AB3075" s="359">
        <f t="shared" ref="AB3075:AB3085" si="8607">DEGREES(ASIN(AA3075))</f>
        <v>73.066227589798075</v>
      </c>
      <c r="AC3075" s="360"/>
    </row>
    <row r="3076" spans="1:29" ht="15" customHeight="1" x14ac:dyDescent="0.25">
      <c r="A3076" s="345" t="str">
        <f t="shared" si="8277"/>
        <v>MS 801</v>
      </c>
      <c r="B3076" s="661">
        <f t="shared" si="8594"/>
        <v>68</v>
      </c>
      <c r="C3076" s="661" t="str">
        <f t="shared" si="8383"/>
        <v>MS 801-68</v>
      </c>
      <c r="D3076" s="447">
        <f t="shared" si="8424"/>
        <v>42391</v>
      </c>
      <c r="E3076" s="347">
        <v>7161417.4253000002</v>
      </c>
      <c r="F3076" s="348">
        <v>665871.3247</v>
      </c>
      <c r="G3076" s="348">
        <v>891.08699999999999</v>
      </c>
      <c r="H3076" s="448">
        <f t="shared" si="8595"/>
        <v>4.4238670852637734</v>
      </c>
      <c r="I3076" s="356">
        <f t="shared" si="8596"/>
        <v>6.5892108716300486</v>
      </c>
      <c r="J3076" s="356">
        <f t="shared" si="8597"/>
        <v>0</v>
      </c>
      <c r="K3076" s="356">
        <f t="shared" si="8598"/>
        <v>-9.0000000000031832</v>
      </c>
      <c r="L3076" s="356">
        <f t="shared" si="8599"/>
        <v>0.63198101218053904</v>
      </c>
      <c r="M3076" s="356">
        <f t="shared" si="8600"/>
        <v>0</v>
      </c>
      <c r="N3076" s="361" t="str">
        <f t="shared" si="8601"/>
        <v>ATENÇÃO</v>
      </c>
      <c r="O3076" s="361" t="str">
        <f t="shared" si="8602"/>
        <v>OK</v>
      </c>
      <c r="P3076" s="361" t="str">
        <f t="shared" si="8603"/>
        <v>COND. MIN.</v>
      </c>
      <c r="Q3076" s="361" t="str">
        <f t="shared" si="8432"/>
        <v>COND. MIN.</v>
      </c>
      <c r="R3076" s="625"/>
      <c r="S3076" s="625"/>
      <c r="T3076" s="625"/>
      <c r="U3076" s="625"/>
      <c r="V3076" s="356">
        <f t="shared" si="8433"/>
        <v>-2.8099999763071537</v>
      </c>
      <c r="W3076" s="356">
        <f t="shared" si="8434"/>
        <v>-5.9600000036880374</v>
      </c>
      <c r="X3076" s="361" t="str">
        <f t="shared" si="8604"/>
        <v>SUL</v>
      </c>
      <c r="Y3076" s="361" t="str">
        <f t="shared" si="8605"/>
        <v>OESTE</v>
      </c>
      <c r="Z3076" s="361" t="str">
        <f t="shared" si="8606"/>
        <v>SUDOESTE</v>
      </c>
      <c r="AA3076" s="358">
        <f t="shared" si="8438"/>
        <v>0.90440060698027314</v>
      </c>
      <c r="AB3076" s="359">
        <f t="shared" si="8607"/>
        <v>64.742675504168673</v>
      </c>
      <c r="AC3076" s="360"/>
    </row>
    <row r="3077" spans="1:29" ht="15" customHeight="1" x14ac:dyDescent="0.25">
      <c r="A3077" s="345" t="str">
        <f t="shared" si="8277"/>
        <v>MS 801</v>
      </c>
      <c r="B3077" s="661">
        <f t="shared" si="8594"/>
        <v>69</v>
      </c>
      <c r="C3077" s="661" t="str">
        <f t="shared" si="8383"/>
        <v>MS 801-69</v>
      </c>
      <c r="D3077" s="447">
        <f t="shared" si="8424"/>
        <v>42398</v>
      </c>
      <c r="E3077" s="452">
        <v>7161417.4254000001</v>
      </c>
      <c r="F3077" s="453">
        <v>665871.32680000004</v>
      </c>
      <c r="G3077" s="453">
        <v>891.09100000000001</v>
      </c>
      <c r="H3077" s="464">
        <f t="shared" si="8595"/>
        <v>0.21023796375727977</v>
      </c>
      <c r="I3077" s="356">
        <f t="shared" si="8596"/>
        <v>6.3955062314952027</v>
      </c>
      <c r="J3077" s="356">
        <f t="shared" si="8597"/>
        <v>0.40000000000190994</v>
      </c>
      <c r="K3077" s="356">
        <f t="shared" si="8598"/>
        <v>-8.6000000000012733</v>
      </c>
      <c r="L3077" s="356">
        <f t="shared" si="8599"/>
        <v>3.0033994822468539E-2</v>
      </c>
      <c r="M3077" s="356">
        <f t="shared" si="8600"/>
        <v>5.7142857143129992E-2</v>
      </c>
      <c r="N3077" s="361" t="str">
        <f t="shared" si="8601"/>
        <v>OK</v>
      </c>
      <c r="O3077" s="361" t="str">
        <f t="shared" si="8602"/>
        <v>OK</v>
      </c>
      <c r="P3077" s="361" t="str">
        <f t="shared" si="8603"/>
        <v>COND. MIN.</v>
      </c>
      <c r="Q3077" s="361" t="str">
        <f t="shared" si="8432"/>
        <v>COND. MIN.</v>
      </c>
      <c r="R3077" s="625"/>
      <c r="S3077" s="625"/>
      <c r="T3077" s="625"/>
      <c r="U3077" s="625"/>
      <c r="V3077" s="356">
        <f t="shared" si="8433"/>
        <v>-2.7999999932944775</v>
      </c>
      <c r="W3077" s="356">
        <f t="shared" si="8434"/>
        <v>-5.7499999995343387</v>
      </c>
      <c r="X3077" s="361" t="str">
        <f t="shared" si="8604"/>
        <v>SUL</v>
      </c>
      <c r="Y3077" s="361" t="str">
        <f t="shared" si="8605"/>
        <v>OESTE</v>
      </c>
      <c r="Z3077" s="361" t="str">
        <f t="shared" si="8606"/>
        <v>SUDOESTE</v>
      </c>
      <c r="AA3077" s="358">
        <f t="shared" si="8438"/>
        <v>0.8984375</v>
      </c>
      <c r="AB3077" s="359">
        <f t="shared" si="8607"/>
        <v>63.953437639531678</v>
      </c>
      <c r="AC3077" s="360"/>
    </row>
    <row r="3078" spans="1:29" ht="17.25" customHeight="1" x14ac:dyDescent="0.25">
      <c r="A3078" s="345" t="str">
        <f t="shared" ref="A3078:A3112" si="8608">A3077</f>
        <v>MS 801</v>
      </c>
      <c r="B3078" s="661">
        <f t="shared" si="8594"/>
        <v>70</v>
      </c>
      <c r="C3078" s="661" t="str">
        <f t="shared" si="8383"/>
        <v>MS 801-70</v>
      </c>
      <c r="D3078" s="447">
        <f t="shared" si="8424"/>
        <v>42405</v>
      </c>
      <c r="E3078" s="452">
        <v>7161417.4323000005</v>
      </c>
      <c r="F3078" s="453">
        <v>665871.33120000002</v>
      </c>
      <c r="G3078" s="411">
        <v>891.08</v>
      </c>
      <c r="H3078" s="448">
        <f t="shared" si="8595"/>
        <v>0.81835203376153975</v>
      </c>
      <c r="I3078" s="356">
        <f t="shared" si="8596"/>
        <v>5.7138603263652428</v>
      </c>
      <c r="J3078" s="356">
        <f t="shared" si="8597"/>
        <v>-1.0999999999967258</v>
      </c>
      <c r="K3078" s="356">
        <f t="shared" si="8598"/>
        <v>-9.6999999999979991</v>
      </c>
      <c r="L3078" s="356">
        <f t="shared" si="8599"/>
        <v>0.11690743339450568</v>
      </c>
      <c r="M3078" s="356">
        <f t="shared" si="8600"/>
        <v>0.1571428571423894</v>
      </c>
      <c r="N3078" s="361" t="str">
        <f t="shared" si="8601"/>
        <v>OK</v>
      </c>
      <c r="O3078" s="361" t="str">
        <f t="shared" si="8602"/>
        <v>OK</v>
      </c>
      <c r="P3078" s="361" t="str">
        <f t="shared" si="8603"/>
        <v>COND. MIN.</v>
      </c>
      <c r="Q3078" s="361" t="str">
        <f t="shared" si="8432"/>
        <v>COND. MIN.</v>
      </c>
      <c r="R3078" s="625"/>
      <c r="S3078" s="625"/>
      <c r="T3078" s="625"/>
      <c r="U3078" s="625"/>
      <c r="V3078" s="356">
        <f t="shared" si="8433"/>
        <v>-2.10999995470047</v>
      </c>
      <c r="W3078" s="356">
        <f t="shared" si="8434"/>
        <v>-5.3100000019185245</v>
      </c>
      <c r="X3078" s="361" t="str">
        <f t="shared" si="8604"/>
        <v>SUL</v>
      </c>
      <c r="Y3078" s="361" t="str">
        <f t="shared" si="8605"/>
        <v>OESTE</v>
      </c>
      <c r="Z3078" s="361" t="str">
        <f t="shared" si="8606"/>
        <v>SUDOESTE</v>
      </c>
      <c r="AA3078" s="358">
        <f t="shared" si="8438"/>
        <v>0.92994746059544653</v>
      </c>
      <c r="AB3078" s="359">
        <f t="shared" si="8607"/>
        <v>68.426626536832117</v>
      </c>
      <c r="AC3078" s="360"/>
    </row>
    <row r="3079" spans="1:29" ht="17.25" customHeight="1" x14ac:dyDescent="0.25">
      <c r="A3079" s="345" t="str">
        <f t="shared" si="8608"/>
        <v>MS 801</v>
      </c>
      <c r="B3079" s="661">
        <f t="shared" si="8594"/>
        <v>71</v>
      </c>
      <c r="C3079" s="661" t="str">
        <f t="shared" si="8383"/>
        <v>MS 801-71</v>
      </c>
      <c r="D3079" s="447">
        <f t="shared" si="8424"/>
        <v>42412</v>
      </c>
      <c r="E3079" s="452">
        <v>7161417.4254999999</v>
      </c>
      <c r="F3079" s="453">
        <v>665871.32010000001</v>
      </c>
      <c r="G3079" s="411">
        <v>891.077</v>
      </c>
      <c r="H3079" s="448">
        <f t="shared" si="8595"/>
        <v>1.3017296479434302</v>
      </c>
      <c r="I3079" s="356">
        <f t="shared" si="8596"/>
        <v>7.0000357203596657</v>
      </c>
      <c r="J3079" s="356">
        <f t="shared" si="8597"/>
        <v>-0.30000000000427463</v>
      </c>
      <c r="K3079" s="356">
        <f t="shared" si="8598"/>
        <v>-10.000000000002274</v>
      </c>
      <c r="L3079" s="356">
        <f t="shared" si="8599"/>
        <v>0.18596137827763287</v>
      </c>
      <c r="M3079" s="356">
        <f t="shared" si="8600"/>
        <v>4.2857142857753515E-2</v>
      </c>
      <c r="N3079" s="361" t="str">
        <f t="shared" si="8601"/>
        <v>OK</v>
      </c>
      <c r="O3079" s="361" t="str">
        <f t="shared" si="8602"/>
        <v>OK</v>
      </c>
      <c r="P3079" s="361" t="str">
        <f t="shared" si="8603"/>
        <v>COND. MIN.</v>
      </c>
      <c r="Q3079" s="361" t="str">
        <f t="shared" si="8432"/>
        <v>COND. MIN.</v>
      </c>
      <c r="R3079" s="625"/>
      <c r="S3079" s="625"/>
      <c r="T3079" s="625"/>
      <c r="U3079" s="625"/>
      <c r="V3079" s="356">
        <f t="shared" si="8433"/>
        <v>-2.7900000102818012</v>
      </c>
      <c r="W3079" s="356">
        <f t="shared" si="8434"/>
        <v>-6.4200000022538006</v>
      </c>
      <c r="X3079" s="361" t="str">
        <f t="shared" si="8604"/>
        <v>SUL</v>
      </c>
      <c r="Y3079" s="361" t="str">
        <f t="shared" si="8605"/>
        <v>OESTE</v>
      </c>
      <c r="Z3079" s="361" t="str">
        <f t="shared" si="8606"/>
        <v>SUDOESTE</v>
      </c>
      <c r="AA3079" s="358">
        <f t="shared" si="8438"/>
        <v>0.91714285714285715</v>
      </c>
      <c r="AB3079" s="359">
        <f t="shared" si="8607"/>
        <v>66.511897797145338</v>
      </c>
      <c r="AC3079" s="360"/>
    </row>
    <row r="3080" spans="1:29" ht="17.25" customHeight="1" x14ac:dyDescent="0.25">
      <c r="A3080" s="345" t="str">
        <f t="shared" si="8608"/>
        <v>MS 801</v>
      </c>
      <c r="B3080" s="661">
        <f t="shared" si="8594"/>
        <v>72</v>
      </c>
      <c r="C3080" s="661" t="str">
        <f t="shared" si="8383"/>
        <v>MS 801-72</v>
      </c>
      <c r="D3080" s="447">
        <f t="shared" si="8424"/>
        <v>42419</v>
      </c>
      <c r="E3080" s="452">
        <v>7161417.4079999998</v>
      </c>
      <c r="F3080" s="453">
        <v>665871.28200000001</v>
      </c>
      <c r="G3080" s="411">
        <v>891.07799999999997</v>
      </c>
      <c r="H3080" s="448">
        <f t="shared" si="8595"/>
        <v>4.1926841080686215</v>
      </c>
      <c r="I3080" s="356">
        <f t="shared" si="8596"/>
        <v>11.192162446006289</v>
      </c>
      <c r="J3080" s="356">
        <f t="shared" si="8597"/>
        <v>9.9999999997635314E-2</v>
      </c>
      <c r="K3080" s="356">
        <f t="shared" si="8598"/>
        <v>-9.9000000000046384</v>
      </c>
      <c r="L3080" s="356">
        <f t="shared" si="8599"/>
        <v>0.59895487258123159</v>
      </c>
      <c r="M3080" s="356">
        <f t="shared" si="8600"/>
        <v>1.4285714285376474E-2</v>
      </c>
      <c r="N3080" s="361" t="str">
        <f t="shared" si="8601"/>
        <v>ATENÇÃO</v>
      </c>
      <c r="O3080" s="361" t="str">
        <f t="shared" si="8602"/>
        <v>OK</v>
      </c>
      <c r="P3080" s="361" t="str">
        <f t="shared" si="8603"/>
        <v>COND. MIN.</v>
      </c>
      <c r="Q3080" s="361" t="str">
        <f t="shared" si="8432"/>
        <v>COND. MIN.</v>
      </c>
      <c r="R3080" s="625"/>
      <c r="S3080" s="625"/>
      <c r="T3080" s="625"/>
      <c r="U3080" s="625"/>
      <c r="V3080" s="356">
        <f t="shared" si="8433"/>
        <v>-4.5400000177323818</v>
      </c>
      <c r="W3080" s="356">
        <f t="shared" si="8434"/>
        <v>-10.230000002775341</v>
      </c>
      <c r="X3080" s="361" t="str">
        <f t="shared" si="8604"/>
        <v>SUL</v>
      </c>
      <c r="Y3080" s="361" t="str">
        <f t="shared" si="8605"/>
        <v>OESTE</v>
      </c>
      <c r="Z3080" s="361" t="str">
        <f t="shared" si="8606"/>
        <v>SUDOESTE</v>
      </c>
      <c r="AA3080" s="358">
        <f t="shared" si="8438"/>
        <v>0.91420911528150139</v>
      </c>
      <c r="AB3080" s="359">
        <f t="shared" si="8607"/>
        <v>66.093659452929145</v>
      </c>
      <c r="AC3080" s="360"/>
    </row>
    <row r="3081" spans="1:29" ht="17.25" customHeight="1" x14ac:dyDescent="0.25">
      <c r="A3081" s="345" t="str">
        <f t="shared" si="8608"/>
        <v>MS 801</v>
      </c>
      <c r="B3081" s="661">
        <f t="shared" si="8594"/>
        <v>73</v>
      </c>
      <c r="C3081" s="661" t="str">
        <f t="shared" si="8383"/>
        <v>MS 801-73</v>
      </c>
      <c r="D3081" s="447">
        <f t="shared" si="8424"/>
        <v>42426</v>
      </c>
      <c r="E3081" s="452">
        <v>7161417.4145999998</v>
      </c>
      <c r="F3081" s="453">
        <v>665871.31599999999</v>
      </c>
      <c r="G3081" s="411">
        <v>891.06500000000005</v>
      </c>
      <c r="H3081" s="448">
        <f t="shared" si="8595"/>
        <v>3.46346646947051</v>
      </c>
      <c r="I3081" s="356">
        <f t="shared" si="8596"/>
        <v>7.8551448251207541</v>
      </c>
      <c r="J3081" s="356">
        <f t="shared" si="8597"/>
        <v>-1.2999999999919964</v>
      </c>
      <c r="K3081" s="356">
        <f t="shared" si="8598"/>
        <v>-11.199999999996635</v>
      </c>
      <c r="L3081" s="356">
        <f t="shared" si="8599"/>
        <v>0.49478092421007286</v>
      </c>
      <c r="M3081" s="356">
        <f t="shared" si="8600"/>
        <v>0.18571428571314236</v>
      </c>
      <c r="N3081" s="361" t="str">
        <f t="shared" si="8601"/>
        <v>ATENÇÃO</v>
      </c>
      <c r="O3081" s="361" t="str">
        <f t="shared" si="8602"/>
        <v>OK</v>
      </c>
      <c r="P3081" s="361" t="str">
        <f t="shared" si="8603"/>
        <v>COND. MIN.</v>
      </c>
      <c r="Q3081" s="361" t="str">
        <f t="shared" si="8432"/>
        <v>COND. MIN.</v>
      </c>
      <c r="R3081" s="625"/>
      <c r="S3081" s="625"/>
      <c r="T3081" s="625"/>
      <c r="U3081" s="625"/>
      <c r="V3081" s="356">
        <f t="shared" si="8433"/>
        <v>-3.8800000213086605</v>
      </c>
      <c r="W3081" s="356">
        <f t="shared" si="8434"/>
        <v>-6.8300000042654574</v>
      </c>
      <c r="X3081" s="361" t="str">
        <f t="shared" si="8604"/>
        <v>SUL</v>
      </c>
      <c r="Y3081" s="361" t="str">
        <f t="shared" si="8605"/>
        <v>OESTE</v>
      </c>
      <c r="Z3081" s="361" t="str">
        <f t="shared" si="8606"/>
        <v>SUDOESTE</v>
      </c>
      <c r="AA3081" s="358">
        <f t="shared" si="8438"/>
        <v>0.86895674300254455</v>
      </c>
      <c r="AB3081" s="359">
        <f t="shared" si="8607"/>
        <v>60.337631716568524</v>
      </c>
      <c r="AC3081" s="360"/>
    </row>
    <row r="3082" spans="1:29" ht="17.25" customHeight="1" x14ac:dyDescent="0.25">
      <c r="A3082" s="345" t="str">
        <f t="shared" si="8608"/>
        <v>MS 801</v>
      </c>
      <c r="B3082" s="661">
        <f t="shared" si="8594"/>
        <v>74</v>
      </c>
      <c r="C3082" s="661" t="str">
        <f t="shared" si="8383"/>
        <v>MS 801-74</v>
      </c>
      <c r="D3082" s="447">
        <f t="shared" si="8424"/>
        <v>42433</v>
      </c>
      <c r="E3082" s="452">
        <v>7161417.4254000001</v>
      </c>
      <c r="F3082" s="453">
        <v>665871.32609999995</v>
      </c>
      <c r="G3082" s="411">
        <v>891.06600000000003</v>
      </c>
      <c r="H3082" s="448">
        <f t="shared" si="8595"/>
        <v>1.4786818628742995</v>
      </c>
      <c r="I3082" s="356">
        <f t="shared" si="8596"/>
        <v>6.4585137658352494</v>
      </c>
      <c r="J3082" s="356">
        <f t="shared" si="8597"/>
        <v>9.9999999997635314E-2</v>
      </c>
      <c r="K3082" s="356">
        <f t="shared" si="8598"/>
        <v>-11.099999999999</v>
      </c>
      <c r="L3082" s="356">
        <f t="shared" si="8599"/>
        <v>0.21124026612489993</v>
      </c>
      <c r="M3082" s="356">
        <f t="shared" si="8600"/>
        <v>1.4285714285376474E-2</v>
      </c>
      <c r="N3082" s="361" t="str">
        <f t="shared" si="8601"/>
        <v>OK</v>
      </c>
      <c r="O3082" s="361" t="str">
        <f t="shared" si="8602"/>
        <v>OK</v>
      </c>
      <c r="P3082" s="361" t="str">
        <f t="shared" si="8603"/>
        <v>COND. MIN.</v>
      </c>
      <c r="Q3082" s="361" t="str">
        <f t="shared" si="8432"/>
        <v>COND. MIN.</v>
      </c>
      <c r="R3082" s="625"/>
      <c r="S3082" s="625"/>
      <c r="T3082" s="625"/>
      <c r="U3082" s="625"/>
      <c r="V3082" s="356">
        <f t="shared" si="8433"/>
        <v>-2.7999999932944775</v>
      </c>
      <c r="W3082" s="356">
        <f t="shared" si="8434"/>
        <v>-5.8200000086799264</v>
      </c>
      <c r="X3082" s="361" t="str">
        <f t="shared" si="8604"/>
        <v>SUL</v>
      </c>
      <c r="Y3082" s="361" t="str">
        <f t="shared" si="8605"/>
        <v>OESTE</v>
      </c>
      <c r="Z3082" s="361" t="str">
        <f t="shared" si="8606"/>
        <v>SUDOESTE</v>
      </c>
      <c r="AA3082" s="358">
        <f t="shared" si="8438"/>
        <v>0.90092879256965952</v>
      </c>
      <c r="AB3082" s="359">
        <f t="shared" si="8607"/>
        <v>64.280422713175525</v>
      </c>
      <c r="AC3082" s="360"/>
    </row>
    <row r="3083" spans="1:29" ht="17.25" customHeight="1" x14ac:dyDescent="0.25">
      <c r="A3083" s="345" t="str">
        <f t="shared" si="8608"/>
        <v>MS 801</v>
      </c>
      <c r="B3083" s="661">
        <f t="shared" si="8594"/>
        <v>75</v>
      </c>
      <c r="C3083" s="661" t="str">
        <f t="shared" si="8383"/>
        <v>MS 801-75</v>
      </c>
      <c r="D3083" s="447">
        <f t="shared" si="8424"/>
        <v>42440</v>
      </c>
      <c r="E3083" s="452">
        <v>7161417.4288999997</v>
      </c>
      <c r="F3083" s="453">
        <v>665871.31909999996</v>
      </c>
      <c r="G3083" s="411">
        <v>891.06700000000001</v>
      </c>
      <c r="H3083" s="448">
        <f t="shared" si="8595"/>
        <v>0.78262377463192212</v>
      </c>
      <c r="I3083" s="356">
        <f t="shared" si="8596"/>
        <v>6.9651202598165405</v>
      </c>
      <c r="J3083" s="356">
        <f t="shared" si="8597"/>
        <v>9.9999999997635314E-2</v>
      </c>
      <c r="K3083" s="356">
        <f t="shared" si="8598"/>
        <v>-11.000000000001364</v>
      </c>
      <c r="L3083" s="356">
        <f t="shared" si="8599"/>
        <v>0.11180339637598888</v>
      </c>
      <c r="M3083" s="356">
        <f t="shared" si="8600"/>
        <v>1.4285714285376474E-2</v>
      </c>
      <c r="N3083" s="361" t="str">
        <f t="shared" si="8601"/>
        <v>OK</v>
      </c>
      <c r="O3083" s="361" t="str">
        <f t="shared" si="8602"/>
        <v>OK</v>
      </c>
      <c r="P3083" s="361" t="str">
        <f t="shared" si="8603"/>
        <v>COND. MIN.</v>
      </c>
      <c r="Q3083" s="361" t="str">
        <f t="shared" si="8432"/>
        <v>COND. MIN.</v>
      </c>
      <c r="R3083" s="625"/>
      <c r="S3083" s="625"/>
      <c r="T3083" s="625"/>
      <c r="U3083" s="625"/>
      <c r="V3083" s="356">
        <f t="shared" si="8433"/>
        <v>-2.4500000290572643</v>
      </c>
      <c r="W3083" s="356">
        <f t="shared" si="8434"/>
        <v>-6.5200000070035458</v>
      </c>
      <c r="X3083" s="361" t="str">
        <f t="shared" si="8604"/>
        <v>SUL</v>
      </c>
      <c r="Y3083" s="361" t="str">
        <f t="shared" si="8605"/>
        <v>OESTE</v>
      </c>
      <c r="Z3083" s="361" t="str">
        <f t="shared" si="8606"/>
        <v>SUDOESTE</v>
      </c>
      <c r="AA3083" s="358">
        <f t="shared" si="8438"/>
        <v>0.93543758967001434</v>
      </c>
      <c r="AB3083" s="359">
        <f t="shared" si="8607"/>
        <v>69.298955958583505</v>
      </c>
      <c r="AC3083" s="360"/>
    </row>
    <row r="3084" spans="1:29" ht="17.25" customHeight="1" x14ac:dyDescent="0.25">
      <c r="A3084" s="345" t="str">
        <f t="shared" si="8608"/>
        <v>MS 801</v>
      </c>
      <c r="B3084" s="661">
        <f t="shared" si="8594"/>
        <v>76</v>
      </c>
      <c r="C3084" s="661" t="str">
        <f t="shared" si="8383"/>
        <v>MS 801-76</v>
      </c>
      <c r="D3084" s="447">
        <f t="shared" si="8424"/>
        <v>42447</v>
      </c>
      <c r="E3084" s="452">
        <v>7161417.4181000004</v>
      </c>
      <c r="F3084" s="453">
        <v>665871.29799999995</v>
      </c>
      <c r="G3084" s="411">
        <v>891.06500000000005</v>
      </c>
      <c r="H3084" s="448">
        <f t="shared" si="8595"/>
        <v>2.3703375001653266</v>
      </c>
      <c r="I3084" s="356">
        <f t="shared" si="8596"/>
        <v>9.3240441809417316</v>
      </c>
      <c r="J3084" s="356">
        <f t="shared" si="8597"/>
        <v>-0.19999999999527063</v>
      </c>
      <c r="K3084" s="356">
        <f t="shared" si="8598"/>
        <v>-11.199999999996635</v>
      </c>
      <c r="L3084" s="356">
        <f t="shared" si="8599"/>
        <v>0.33861964288076096</v>
      </c>
      <c r="M3084" s="356">
        <f t="shared" si="8600"/>
        <v>2.8571428570752948E-2</v>
      </c>
      <c r="N3084" s="361" t="str">
        <f t="shared" si="8601"/>
        <v>ATENÇÃO</v>
      </c>
      <c r="O3084" s="361" t="str">
        <f t="shared" si="8602"/>
        <v>OK</v>
      </c>
      <c r="P3084" s="361" t="str">
        <f t="shared" si="8603"/>
        <v>COND. MIN.</v>
      </c>
      <c r="Q3084" s="361" t="str">
        <f t="shared" si="8432"/>
        <v>COND. MIN.</v>
      </c>
      <c r="R3084" s="625"/>
      <c r="S3084" s="625"/>
      <c r="T3084" s="625"/>
      <c r="U3084" s="625"/>
      <c r="V3084" s="356">
        <f t="shared" si="8433"/>
        <v>-3.5299999639391899</v>
      </c>
      <c r="W3084" s="356">
        <f t="shared" si="8434"/>
        <v>-8.6300000082701445</v>
      </c>
      <c r="X3084" s="361" t="str">
        <f t="shared" si="8604"/>
        <v>SUL</v>
      </c>
      <c r="Y3084" s="361" t="str">
        <f t="shared" si="8605"/>
        <v>OESTE</v>
      </c>
      <c r="Z3084" s="361" t="str">
        <f t="shared" si="8606"/>
        <v>SUDOESTE</v>
      </c>
      <c r="AA3084" s="358">
        <f t="shared" si="8438"/>
        <v>0.92596566523605151</v>
      </c>
      <c r="AB3084" s="359">
        <f t="shared" si="8607"/>
        <v>67.814422444632257</v>
      </c>
      <c r="AC3084" s="360"/>
    </row>
    <row r="3085" spans="1:29" ht="17.25" customHeight="1" x14ac:dyDescent="0.25">
      <c r="A3085" s="345" t="str">
        <f t="shared" si="8608"/>
        <v>MS 801</v>
      </c>
      <c r="B3085" s="661">
        <f t="shared" si="8594"/>
        <v>77</v>
      </c>
      <c r="C3085" s="661" t="str">
        <f t="shared" si="8383"/>
        <v>MS 801-77</v>
      </c>
      <c r="D3085" s="447">
        <f>D165</f>
        <v>42461</v>
      </c>
      <c r="E3085" s="452">
        <v>7161417.3952000001</v>
      </c>
      <c r="F3085" s="453">
        <v>665871.26690000005</v>
      </c>
      <c r="G3085" s="411">
        <v>891.06299999999999</v>
      </c>
      <c r="H3085" s="448">
        <f t="shared" si="8595"/>
        <v>3.8621496656055263</v>
      </c>
      <c r="I3085" s="356">
        <f t="shared" si="8596"/>
        <v>13.103434656702282</v>
      </c>
      <c r="J3085" s="356">
        <f t="shared" si="8597"/>
        <v>-0.20000000000663931</v>
      </c>
      <c r="K3085" s="356">
        <f t="shared" si="8598"/>
        <v>-11.400000000003274</v>
      </c>
      <c r="L3085" s="356">
        <f t="shared" si="8599"/>
        <v>0.27586783325753761</v>
      </c>
      <c r="M3085" s="356">
        <f t="shared" si="8600"/>
        <v>1.4285714286188522E-2</v>
      </c>
      <c r="N3085" s="361" t="str">
        <f t="shared" si="8601"/>
        <v>ATENÇÃO</v>
      </c>
      <c r="O3085" s="361" t="str">
        <f t="shared" si="8602"/>
        <v>OK</v>
      </c>
      <c r="P3085" s="361" t="str">
        <f t="shared" si="8603"/>
        <v>COND. MIN.</v>
      </c>
      <c r="Q3085" s="361" t="str">
        <f t="shared" si="8432"/>
        <v>COND. MIN.</v>
      </c>
      <c r="R3085" s="625"/>
      <c r="S3085" s="625"/>
      <c r="T3085" s="625"/>
      <c r="U3085" s="625"/>
      <c r="V3085" s="356">
        <f t="shared" si="8433"/>
        <v>-5.819999985396862</v>
      </c>
      <c r="W3085" s="356">
        <f t="shared" si="8434"/>
        <v>-11.739999998826534</v>
      </c>
      <c r="X3085" s="361" t="str">
        <f t="shared" si="8604"/>
        <v>SUL</v>
      </c>
      <c r="Y3085" s="361" t="str">
        <f t="shared" si="8605"/>
        <v>OESTE</v>
      </c>
      <c r="Z3085" s="361" t="str">
        <f t="shared" si="8606"/>
        <v>SUDOESTE</v>
      </c>
      <c r="AA3085" s="358">
        <f t="shared" si="8438"/>
        <v>0.8961832061068703</v>
      </c>
      <c r="AB3085" s="359">
        <f t="shared" si="8607"/>
        <v>63.660815640980864</v>
      </c>
      <c r="AC3085" s="360"/>
    </row>
    <row r="3086" spans="1:29" ht="17.25" customHeight="1" x14ac:dyDescent="0.25">
      <c r="A3086" s="602"/>
      <c r="B3086" s="661">
        <f t="shared" si="8594"/>
        <v>1</v>
      </c>
      <c r="C3086" s="661" t="str">
        <f t="shared" si="8383"/>
        <v>-1</v>
      </c>
      <c r="D3086" s="393"/>
      <c r="E3086" s="552"/>
      <c r="F3086" s="553"/>
      <c r="G3086" s="554"/>
      <c r="H3086" s="439"/>
      <c r="I3086" s="383"/>
      <c r="J3086" s="383"/>
      <c r="K3086" s="383"/>
      <c r="L3086" s="383"/>
      <c r="M3086" s="383"/>
      <c r="N3086" s="384"/>
      <c r="O3086" s="384"/>
      <c r="P3086" s="384"/>
      <c r="Q3086" s="384"/>
      <c r="R3086" s="354"/>
      <c r="S3086" s="354"/>
      <c r="T3086" s="354"/>
      <c r="U3086" s="354"/>
      <c r="V3086" s="383"/>
      <c r="W3086" s="383"/>
      <c r="X3086" s="384"/>
      <c r="Y3086" s="384"/>
      <c r="Z3086" s="384"/>
      <c r="AA3086" s="383"/>
      <c r="AB3086" s="435"/>
      <c r="AC3086" s="451"/>
    </row>
    <row r="3087" spans="1:29" ht="17.25" customHeight="1" x14ac:dyDescent="0.25">
      <c r="A3087" s="345" t="s">
        <v>402</v>
      </c>
      <c r="B3087" s="661">
        <f t="shared" si="8594"/>
        <v>1</v>
      </c>
      <c r="C3087" s="661" t="str">
        <f t="shared" si="8383"/>
        <v>MS 801 A-1</v>
      </c>
      <c r="D3087" s="447">
        <f>D167</f>
        <v>42468</v>
      </c>
      <c r="E3087" s="622">
        <v>7161417.6284999996</v>
      </c>
      <c r="F3087" s="622">
        <v>665871.31299999997</v>
      </c>
      <c r="G3087" s="631">
        <v>891.00900000000001</v>
      </c>
      <c r="H3087" s="349"/>
      <c r="I3087" s="349"/>
      <c r="J3087" s="349"/>
      <c r="K3087" s="349"/>
      <c r="L3087" s="349"/>
      <c r="M3087" s="349"/>
      <c r="N3087" s="349"/>
      <c r="O3087" s="349"/>
      <c r="P3087" s="349"/>
      <c r="Q3087" s="349"/>
      <c r="R3087" s="354"/>
      <c r="S3087" s="354"/>
      <c r="T3087" s="354"/>
      <c r="U3087" s="354"/>
      <c r="V3087" s="383"/>
      <c r="W3087" s="383"/>
      <c r="X3087" s="384"/>
      <c r="Y3087" s="384"/>
      <c r="Z3087" s="384"/>
      <c r="AA3087" s="383"/>
      <c r="AB3087" s="435"/>
      <c r="AC3087" s="451"/>
    </row>
    <row r="3088" spans="1:29" ht="17.25" customHeight="1" x14ac:dyDescent="0.25">
      <c r="A3088" s="345" t="str">
        <f t="shared" si="8608"/>
        <v>MS 801 A</v>
      </c>
      <c r="B3088" s="661">
        <f t="shared" si="8594"/>
        <v>2</v>
      </c>
      <c r="C3088" s="661" t="str">
        <f t="shared" si="8383"/>
        <v>MS 801 A-2</v>
      </c>
      <c r="D3088" s="447">
        <f>D168</f>
        <v>42475</v>
      </c>
      <c r="E3088" s="622">
        <v>7161417.6073000003</v>
      </c>
      <c r="F3088" s="622">
        <v>665871.27910000004</v>
      </c>
      <c r="G3088" s="631">
        <v>891.01</v>
      </c>
      <c r="H3088" s="448">
        <f t="shared" si="8595"/>
        <v>3.998312104265453</v>
      </c>
      <c r="I3088" s="356">
        <f>SQRT((E3088-$E$3087)^2+(F3088-$F$3087)^2)*100</f>
        <v>3.998312104265453</v>
      </c>
      <c r="J3088" s="356">
        <f t="shared" si="8597"/>
        <v>9.9999999997635314E-2</v>
      </c>
      <c r="K3088" s="356">
        <f>(G3088-$G$3087)*100</f>
        <v>9.9999999997635314E-2</v>
      </c>
      <c r="L3088" s="356">
        <f t="shared" si="8599"/>
        <v>0.57118744346649331</v>
      </c>
      <c r="M3088" s="356">
        <f t="shared" si="8600"/>
        <v>1.4285714285376474E-2</v>
      </c>
      <c r="N3088" s="361" t="str">
        <f t="shared" si="8601"/>
        <v>ATENÇÃO</v>
      </c>
      <c r="O3088" s="361" t="str">
        <f t="shared" si="8602"/>
        <v>OK</v>
      </c>
      <c r="P3088" s="361" t="str">
        <f t="shared" si="8603"/>
        <v>COND. MIN.</v>
      </c>
      <c r="Q3088" s="361" t="str">
        <f t="shared" ref="Q3088:Q3111" si="8609">IF(M3088&lt;=2,"COND. MIN.",IF(AND(2&lt;M3088, M3088&lt;=4),"ATENÇÃO",IF(AND(4&lt;M3088, M3088&lt;=10),"ALERTA","INTERVENÇÃO")))</f>
        <v>COND. MIN.</v>
      </c>
      <c r="R3088" s="625"/>
      <c r="S3088" s="625"/>
      <c r="T3088" s="625"/>
      <c r="U3088" s="625"/>
      <c r="V3088" s="356">
        <f>(E3088-$E$3087)*100</f>
        <v>-2.1199999377131462</v>
      </c>
      <c r="W3088" s="356">
        <f>(F3088-$F$3087)*100</f>
        <v>-3.3899999922141433</v>
      </c>
      <c r="X3088" s="361" t="str">
        <f>IF(V3088&gt;0,"NORTE","SUL")</f>
        <v>SUL</v>
      </c>
      <c r="Y3088" s="361" t="str">
        <f t="shared" si="8605"/>
        <v>OESTE</v>
      </c>
      <c r="Z3088" s="361" t="str">
        <f t="shared" si="8606"/>
        <v>SUDOESTE</v>
      </c>
      <c r="AA3088" s="358">
        <f t="shared" ref="AA3088:AA3111" si="8610">ABS(ROUND(W3088,2)/ROUND(I3088,2))</f>
        <v>0.84750000000000003</v>
      </c>
      <c r="AB3088" s="359">
        <f t="shared" ref="AB3088" si="8611">DEGREES(ASIN(AA3088))</f>
        <v>57.940787857507253</v>
      </c>
      <c r="AC3088" s="678" t="s">
        <v>408</v>
      </c>
    </row>
    <row r="3089" spans="1:29" ht="17.25" customHeight="1" x14ac:dyDescent="0.25">
      <c r="A3089" s="345" t="str">
        <f t="shared" si="8608"/>
        <v>MS 801 A</v>
      </c>
      <c r="B3089" s="661">
        <f t="shared" si="8594"/>
        <v>3</v>
      </c>
      <c r="C3089" s="661" t="str">
        <f t="shared" si="8383"/>
        <v>MS 801 A-3</v>
      </c>
      <c r="D3089" s="447">
        <f>D169</f>
        <v>42482</v>
      </c>
      <c r="E3089" s="622">
        <v>7161417.5844000001</v>
      </c>
      <c r="F3089" s="622">
        <v>665871.27060000005</v>
      </c>
      <c r="G3089" s="631">
        <v>891.005</v>
      </c>
      <c r="H3089" s="448">
        <f t="shared" ref="H3089:H3111" si="8612">SQRT((E3089-E3088)^2+(F3089-F3088)^2)*100</f>
        <v>2.4426625017883334</v>
      </c>
      <c r="I3089" s="356">
        <f t="shared" ref="I3089:I3111" si="8613">SQRT((E3089-$E$3087)^2+(F3089-$F$3087)^2)*100</f>
        <v>6.1176547443202045</v>
      </c>
      <c r="J3089" s="356">
        <f t="shared" ref="J3089:J3111" si="8614">(G3089-G3088)*100</f>
        <v>-0.49999999999954525</v>
      </c>
      <c r="K3089" s="356">
        <f t="shared" ref="K3089:K3111" si="8615">(G3089-$G$3087)*100</f>
        <v>-0.40000000000190994</v>
      </c>
      <c r="L3089" s="356">
        <f t="shared" ref="L3089:L3111" si="8616">H3089/(D3089-D3088)</f>
        <v>0.3489517859697619</v>
      </c>
      <c r="M3089" s="356">
        <f t="shared" ref="M3089:M3111" si="8617">ABS(J3089/(D3089-D3088))</f>
        <v>7.1428571428506463E-2</v>
      </c>
      <c r="N3089" s="361" t="str">
        <f t="shared" ref="N3089:N3111" si="8618">IF(L3089&lt;=0.25,"OK",IF(AND(0.25&lt;L3089,L3089&lt;=1),"ATENÇÃO",IF(AND(1&lt;L3089,L3089&lt;=4),"ALERTA",IF(AND(4&lt;L3089,L3089&lt;=14),"INTERVENÇÃO","PARALISAÇÃO"))))</f>
        <v>ATENÇÃO</v>
      </c>
      <c r="O3089" s="361" t="str">
        <f t="shared" ref="O3089:O3111" si="8619">IF(M3089&lt;=0.25,"OK",IF(AND(0.25&lt;M3089,M3089&lt;=1),"ATENÇÃO",IF(AND(1&lt;M3089,M3089&lt;=4),"ALERTA",IF(AND(4&lt;M3089,M3089&lt;=14),"INTERVENÇÃO","PARALISAÇÃO"))))</f>
        <v>OK</v>
      </c>
      <c r="P3089" s="361" t="str">
        <f t="shared" ref="P3089:P3111" si="8620">IF(L3089&lt;=1,"COND. MIN.",IF(AND(1&lt;L3089, L3089&lt;=2),"ATENÇÃO",IF(AND(2&lt;L3089,L3089&lt;=5),"ALERTA","INTERVENÇÃO")))</f>
        <v>COND. MIN.</v>
      </c>
      <c r="Q3089" s="361" t="str">
        <f t="shared" si="8609"/>
        <v>COND. MIN.</v>
      </c>
      <c r="R3089" s="625"/>
      <c r="S3089" s="625"/>
      <c r="T3089" s="625"/>
      <c r="U3089" s="625"/>
      <c r="V3089" s="356">
        <f t="shared" ref="V3089:V3111" si="8621">(E3089-$E$3087)*100</f>
        <v>-4.4099999591708183</v>
      </c>
      <c r="W3089" s="356">
        <f t="shared" ref="W3089:W3111" si="8622">(F3089-$F$3087)*100</f>
        <v>-4.2399999918416142</v>
      </c>
      <c r="X3089" s="361" t="str">
        <f t="shared" ref="X3089:X3111" si="8623">IF(V3089&gt;0,"NORTE","SUL")</f>
        <v>SUL</v>
      </c>
      <c r="Y3089" s="361" t="str">
        <f t="shared" ref="Y3089:Y3111" si="8624">IF(W3089&gt;0,"LESTE","OESTE")</f>
        <v>OESTE</v>
      </c>
      <c r="Z3089" s="361" t="str">
        <f t="shared" ref="Z3089:Z3111" si="8625">IF(AND(X3089="SUL", Y3089="LESTE"),"SUDESTE", IF(AND(X3089="SUL", Y3089="OESTE"), "SUDOESTE", IF(AND(X3089="NORTE", Y3089="LESTE"), "NORDESTE", "NOROESTE")))</f>
        <v>SUDOESTE</v>
      </c>
      <c r="AA3089" s="358">
        <f t="shared" si="8610"/>
        <v>0.69281045751633985</v>
      </c>
      <c r="AB3089" s="359">
        <f t="shared" ref="AB3089:AB3111" si="8626">DEGREES(ASIN(AA3089))</f>
        <v>43.852994753470206</v>
      </c>
      <c r="AC3089" s="360"/>
    </row>
    <row r="3090" spans="1:29" ht="17.25" customHeight="1" x14ac:dyDescent="0.25">
      <c r="A3090" s="345" t="str">
        <f t="shared" si="8608"/>
        <v>MS 801 A</v>
      </c>
      <c r="B3090" s="661">
        <f t="shared" si="8594"/>
        <v>4</v>
      </c>
      <c r="C3090" s="661" t="str">
        <f t="shared" si="8383"/>
        <v>MS 801 A-4</v>
      </c>
      <c r="D3090" s="633">
        <v>42496</v>
      </c>
      <c r="E3090" s="635">
        <v>7161417.6025</v>
      </c>
      <c r="F3090" s="635">
        <v>665871.29350000003</v>
      </c>
      <c r="G3090" s="623">
        <v>890.99900000000002</v>
      </c>
      <c r="H3090" s="448">
        <f t="shared" si="8612"/>
        <v>2.9189381608360434</v>
      </c>
      <c r="I3090" s="356">
        <f t="shared" si="8613"/>
        <v>3.2499999646097422</v>
      </c>
      <c r="J3090" s="356">
        <f t="shared" si="8614"/>
        <v>-0.59999999999718057</v>
      </c>
      <c r="K3090" s="356">
        <f t="shared" si="8615"/>
        <v>-0.99999999999909051</v>
      </c>
      <c r="L3090" s="356">
        <f t="shared" si="8616"/>
        <v>0.20849558291686024</v>
      </c>
      <c r="M3090" s="356">
        <f t="shared" si="8617"/>
        <v>4.285714285694147E-2</v>
      </c>
      <c r="N3090" s="361" t="str">
        <f t="shared" si="8618"/>
        <v>OK</v>
      </c>
      <c r="O3090" s="361" t="str">
        <f t="shared" si="8619"/>
        <v>OK</v>
      </c>
      <c r="P3090" s="361" t="str">
        <f t="shared" si="8620"/>
        <v>COND. MIN.</v>
      </c>
      <c r="Q3090" s="361" t="str">
        <f t="shared" si="8609"/>
        <v>COND. MIN.</v>
      </c>
      <c r="R3090" s="625"/>
      <c r="S3090" s="625"/>
      <c r="T3090" s="625"/>
      <c r="U3090" s="625"/>
      <c r="V3090" s="356">
        <f t="shared" si="8621"/>
        <v>-2.5999999605119228</v>
      </c>
      <c r="W3090" s="356">
        <f t="shared" si="8622"/>
        <v>-1.9499999936670065</v>
      </c>
      <c r="X3090" s="361" t="str">
        <f t="shared" si="8623"/>
        <v>SUL</v>
      </c>
      <c r="Y3090" s="361" t="str">
        <f t="shared" si="8624"/>
        <v>OESTE</v>
      </c>
      <c r="Z3090" s="361" t="str">
        <f t="shared" si="8625"/>
        <v>SUDOESTE</v>
      </c>
      <c r="AA3090" s="358">
        <f t="shared" si="8610"/>
        <v>0.6</v>
      </c>
      <c r="AB3090" s="359">
        <f t="shared" si="8626"/>
        <v>36.86989764584402</v>
      </c>
      <c r="AC3090" s="360"/>
    </row>
    <row r="3091" spans="1:29" ht="17.25" customHeight="1" x14ac:dyDescent="0.25">
      <c r="A3091" s="345" t="str">
        <f t="shared" si="8608"/>
        <v>MS 801 A</v>
      </c>
      <c r="B3091" s="661">
        <f t="shared" si="8594"/>
        <v>5</v>
      </c>
      <c r="C3091" s="661" t="str">
        <f t="shared" si="8383"/>
        <v>MS 801 A-5</v>
      </c>
      <c r="D3091" s="346"/>
      <c r="E3091" s="452"/>
      <c r="F3091" s="453"/>
      <c r="G3091" s="411"/>
      <c r="H3091" s="448">
        <f t="shared" si="8612"/>
        <v>719230746.40134931</v>
      </c>
      <c r="I3091" s="356">
        <f t="shared" si="8613"/>
        <v>719230749.17071569</v>
      </c>
      <c r="J3091" s="356">
        <f t="shared" si="8614"/>
        <v>-89099.900000000009</v>
      </c>
      <c r="K3091" s="356">
        <f t="shared" si="8615"/>
        <v>-89100.9</v>
      </c>
      <c r="L3091" s="356">
        <f t="shared" si="8616"/>
        <v>-16924.669295965487</v>
      </c>
      <c r="M3091" s="356">
        <f t="shared" si="8617"/>
        <v>2.0966655685240965</v>
      </c>
      <c r="N3091" s="361" t="str">
        <f t="shared" si="8618"/>
        <v>OK</v>
      </c>
      <c r="O3091" s="361" t="str">
        <f t="shared" si="8619"/>
        <v>ALERTA</v>
      </c>
      <c r="P3091" s="361" t="str">
        <f t="shared" si="8620"/>
        <v>COND. MIN.</v>
      </c>
      <c r="Q3091" s="361" t="str">
        <f t="shared" si="8609"/>
        <v>ATENÇÃO</v>
      </c>
      <c r="R3091" s="625"/>
      <c r="S3091" s="625"/>
      <c r="T3091" s="625"/>
      <c r="U3091" s="625"/>
      <c r="V3091" s="356">
        <f t="shared" si="8621"/>
        <v>-716141762.8499999</v>
      </c>
      <c r="W3091" s="356">
        <f t="shared" si="8622"/>
        <v>-66587131.299999997</v>
      </c>
      <c r="X3091" s="361" t="str">
        <f t="shared" si="8623"/>
        <v>SUL</v>
      </c>
      <c r="Y3091" s="361" t="str">
        <f t="shared" si="8624"/>
        <v>OESTE</v>
      </c>
      <c r="Z3091" s="361" t="str">
        <f t="shared" si="8625"/>
        <v>SUDOESTE</v>
      </c>
      <c r="AA3091" s="358">
        <f t="shared" si="8610"/>
        <v>9.2581040753391408E-2</v>
      </c>
      <c r="AB3091" s="359">
        <f t="shared" si="8626"/>
        <v>5.3121099783819608</v>
      </c>
      <c r="AC3091" s="360"/>
    </row>
    <row r="3092" spans="1:29" ht="17.25" customHeight="1" x14ac:dyDescent="0.25">
      <c r="A3092" s="345" t="str">
        <f t="shared" si="8608"/>
        <v>MS 801 A</v>
      </c>
      <c r="B3092" s="661">
        <f t="shared" si="8594"/>
        <v>6</v>
      </c>
      <c r="C3092" s="661" t="str">
        <f t="shared" si="8383"/>
        <v>MS 801 A-6</v>
      </c>
      <c r="D3092" s="346"/>
      <c r="E3092" s="452"/>
      <c r="F3092" s="453"/>
      <c r="G3092" s="411"/>
      <c r="H3092" s="448">
        <f t="shared" si="8612"/>
        <v>0</v>
      </c>
      <c r="I3092" s="356">
        <f t="shared" si="8613"/>
        <v>719230749.17071569</v>
      </c>
      <c r="J3092" s="356">
        <f t="shared" si="8614"/>
        <v>0</v>
      </c>
      <c r="K3092" s="356">
        <f t="shared" si="8615"/>
        <v>-89100.9</v>
      </c>
      <c r="L3092" s="356" t="e">
        <f t="shared" si="8616"/>
        <v>#DIV/0!</v>
      </c>
      <c r="M3092" s="356" t="e">
        <f t="shared" si="8617"/>
        <v>#DIV/0!</v>
      </c>
      <c r="N3092" s="361" t="e">
        <f t="shared" si="8618"/>
        <v>#DIV/0!</v>
      </c>
      <c r="O3092" s="361" t="e">
        <f t="shared" si="8619"/>
        <v>#DIV/0!</v>
      </c>
      <c r="P3092" s="361" t="e">
        <f t="shared" si="8620"/>
        <v>#DIV/0!</v>
      </c>
      <c r="Q3092" s="361" t="e">
        <f t="shared" si="8609"/>
        <v>#DIV/0!</v>
      </c>
      <c r="R3092" s="625"/>
      <c r="S3092" s="625"/>
      <c r="T3092" s="625"/>
      <c r="U3092" s="625"/>
      <c r="V3092" s="356">
        <f t="shared" si="8621"/>
        <v>-716141762.8499999</v>
      </c>
      <c r="W3092" s="356">
        <f t="shared" si="8622"/>
        <v>-66587131.299999997</v>
      </c>
      <c r="X3092" s="361" t="str">
        <f t="shared" si="8623"/>
        <v>SUL</v>
      </c>
      <c r="Y3092" s="361" t="str">
        <f t="shared" si="8624"/>
        <v>OESTE</v>
      </c>
      <c r="Z3092" s="361" t="str">
        <f t="shared" si="8625"/>
        <v>SUDOESTE</v>
      </c>
      <c r="AA3092" s="358">
        <f t="shared" si="8610"/>
        <v>9.2581040753391408E-2</v>
      </c>
      <c r="AB3092" s="359">
        <f t="shared" si="8626"/>
        <v>5.3121099783819608</v>
      </c>
      <c r="AC3092" s="360"/>
    </row>
    <row r="3093" spans="1:29" ht="17.25" customHeight="1" x14ac:dyDescent="0.25">
      <c r="A3093" s="345" t="str">
        <f t="shared" si="8608"/>
        <v>MS 801 A</v>
      </c>
      <c r="B3093" s="661">
        <f t="shared" si="8594"/>
        <v>7</v>
      </c>
      <c r="C3093" s="661" t="str">
        <f t="shared" si="8383"/>
        <v>MS 801 A-7</v>
      </c>
      <c r="D3093" s="346"/>
      <c r="E3093" s="452"/>
      <c r="F3093" s="453"/>
      <c r="G3093" s="411"/>
      <c r="H3093" s="448">
        <f t="shared" si="8612"/>
        <v>0</v>
      </c>
      <c r="I3093" s="356">
        <f t="shared" si="8613"/>
        <v>719230749.17071569</v>
      </c>
      <c r="J3093" s="356">
        <f t="shared" si="8614"/>
        <v>0</v>
      </c>
      <c r="K3093" s="356">
        <f t="shared" si="8615"/>
        <v>-89100.9</v>
      </c>
      <c r="L3093" s="356" t="e">
        <f t="shared" si="8616"/>
        <v>#DIV/0!</v>
      </c>
      <c r="M3093" s="356" t="e">
        <f t="shared" si="8617"/>
        <v>#DIV/0!</v>
      </c>
      <c r="N3093" s="361" t="e">
        <f t="shared" si="8618"/>
        <v>#DIV/0!</v>
      </c>
      <c r="O3093" s="361" t="e">
        <f t="shared" si="8619"/>
        <v>#DIV/0!</v>
      </c>
      <c r="P3093" s="361" t="e">
        <f t="shared" si="8620"/>
        <v>#DIV/0!</v>
      </c>
      <c r="Q3093" s="361" t="e">
        <f t="shared" si="8609"/>
        <v>#DIV/0!</v>
      </c>
      <c r="R3093" s="625"/>
      <c r="S3093" s="625"/>
      <c r="T3093" s="625"/>
      <c r="U3093" s="625"/>
      <c r="V3093" s="356">
        <f t="shared" si="8621"/>
        <v>-716141762.8499999</v>
      </c>
      <c r="W3093" s="356">
        <f t="shared" si="8622"/>
        <v>-66587131.299999997</v>
      </c>
      <c r="X3093" s="361" t="str">
        <f t="shared" si="8623"/>
        <v>SUL</v>
      </c>
      <c r="Y3093" s="361" t="str">
        <f t="shared" si="8624"/>
        <v>OESTE</v>
      </c>
      <c r="Z3093" s="361" t="str">
        <f t="shared" si="8625"/>
        <v>SUDOESTE</v>
      </c>
      <c r="AA3093" s="358">
        <f t="shared" si="8610"/>
        <v>9.2581040753391408E-2</v>
      </c>
      <c r="AB3093" s="359">
        <f t="shared" si="8626"/>
        <v>5.3121099783819608</v>
      </c>
      <c r="AC3093" s="360"/>
    </row>
    <row r="3094" spans="1:29" ht="17.25" customHeight="1" x14ac:dyDescent="0.25">
      <c r="A3094" s="345" t="str">
        <f t="shared" si="8608"/>
        <v>MS 801 A</v>
      </c>
      <c r="B3094" s="661">
        <f t="shared" si="8594"/>
        <v>8</v>
      </c>
      <c r="C3094" s="661" t="str">
        <f t="shared" si="8383"/>
        <v>MS 801 A-8</v>
      </c>
      <c r="D3094" s="346"/>
      <c r="E3094" s="452"/>
      <c r="F3094" s="453"/>
      <c r="G3094" s="411"/>
      <c r="H3094" s="448">
        <f t="shared" si="8612"/>
        <v>0</v>
      </c>
      <c r="I3094" s="356">
        <f t="shared" si="8613"/>
        <v>719230749.17071569</v>
      </c>
      <c r="J3094" s="356">
        <f t="shared" si="8614"/>
        <v>0</v>
      </c>
      <c r="K3094" s="356">
        <f t="shared" si="8615"/>
        <v>-89100.9</v>
      </c>
      <c r="L3094" s="356" t="e">
        <f t="shared" si="8616"/>
        <v>#DIV/0!</v>
      </c>
      <c r="M3094" s="356" t="e">
        <f t="shared" si="8617"/>
        <v>#DIV/0!</v>
      </c>
      <c r="N3094" s="361" t="e">
        <f t="shared" si="8618"/>
        <v>#DIV/0!</v>
      </c>
      <c r="O3094" s="361" t="e">
        <f t="shared" si="8619"/>
        <v>#DIV/0!</v>
      </c>
      <c r="P3094" s="361" t="e">
        <f t="shared" si="8620"/>
        <v>#DIV/0!</v>
      </c>
      <c r="Q3094" s="361" t="e">
        <f t="shared" si="8609"/>
        <v>#DIV/0!</v>
      </c>
      <c r="R3094" s="625"/>
      <c r="S3094" s="625"/>
      <c r="T3094" s="625"/>
      <c r="U3094" s="625"/>
      <c r="V3094" s="356">
        <f t="shared" si="8621"/>
        <v>-716141762.8499999</v>
      </c>
      <c r="W3094" s="356">
        <f t="shared" si="8622"/>
        <v>-66587131.299999997</v>
      </c>
      <c r="X3094" s="361" t="str">
        <f t="shared" si="8623"/>
        <v>SUL</v>
      </c>
      <c r="Y3094" s="361" t="str">
        <f t="shared" si="8624"/>
        <v>OESTE</v>
      </c>
      <c r="Z3094" s="361" t="str">
        <f t="shared" si="8625"/>
        <v>SUDOESTE</v>
      </c>
      <c r="AA3094" s="358">
        <f t="shared" si="8610"/>
        <v>9.2581040753391408E-2</v>
      </c>
      <c r="AB3094" s="359">
        <f t="shared" si="8626"/>
        <v>5.3121099783819608</v>
      </c>
      <c r="AC3094" s="360"/>
    </row>
    <row r="3095" spans="1:29" ht="17.25" customHeight="1" x14ac:dyDescent="0.25">
      <c r="A3095" s="345" t="str">
        <f t="shared" si="8608"/>
        <v>MS 801 A</v>
      </c>
      <c r="B3095" s="661">
        <f t="shared" si="8594"/>
        <v>9</v>
      </c>
      <c r="C3095" s="661" t="str">
        <f t="shared" si="8383"/>
        <v>MS 801 A-9</v>
      </c>
      <c r="D3095" s="346"/>
      <c r="E3095" s="452"/>
      <c r="F3095" s="453"/>
      <c r="G3095" s="411"/>
      <c r="H3095" s="448">
        <f t="shared" si="8612"/>
        <v>0</v>
      </c>
      <c r="I3095" s="356">
        <f t="shared" si="8613"/>
        <v>719230749.17071569</v>
      </c>
      <c r="J3095" s="356">
        <f t="shared" si="8614"/>
        <v>0</v>
      </c>
      <c r="K3095" s="356">
        <f t="shared" si="8615"/>
        <v>-89100.9</v>
      </c>
      <c r="L3095" s="356" t="e">
        <f t="shared" si="8616"/>
        <v>#DIV/0!</v>
      </c>
      <c r="M3095" s="356" t="e">
        <f t="shared" si="8617"/>
        <v>#DIV/0!</v>
      </c>
      <c r="N3095" s="361" t="e">
        <f t="shared" si="8618"/>
        <v>#DIV/0!</v>
      </c>
      <c r="O3095" s="361" t="e">
        <f t="shared" si="8619"/>
        <v>#DIV/0!</v>
      </c>
      <c r="P3095" s="361" t="e">
        <f t="shared" si="8620"/>
        <v>#DIV/0!</v>
      </c>
      <c r="Q3095" s="361" t="e">
        <f t="shared" si="8609"/>
        <v>#DIV/0!</v>
      </c>
      <c r="R3095" s="625"/>
      <c r="S3095" s="625"/>
      <c r="T3095" s="625"/>
      <c r="U3095" s="625"/>
      <c r="V3095" s="356">
        <f t="shared" si="8621"/>
        <v>-716141762.8499999</v>
      </c>
      <c r="W3095" s="356">
        <f t="shared" si="8622"/>
        <v>-66587131.299999997</v>
      </c>
      <c r="X3095" s="361" t="str">
        <f t="shared" si="8623"/>
        <v>SUL</v>
      </c>
      <c r="Y3095" s="361" t="str">
        <f t="shared" si="8624"/>
        <v>OESTE</v>
      </c>
      <c r="Z3095" s="361" t="str">
        <f t="shared" si="8625"/>
        <v>SUDOESTE</v>
      </c>
      <c r="AA3095" s="358">
        <f t="shared" si="8610"/>
        <v>9.2581040753391408E-2</v>
      </c>
      <c r="AB3095" s="359">
        <f t="shared" si="8626"/>
        <v>5.3121099783819608</v>
      </c>
      <c r="AC3095" s="360"/>
    </row>
    <row r="3096" spans="1:29" ht="17.25" customHeight="1" x14ac:dyDescent="0.25">
      <c r="A3096" s="345" t="str">
        <f t="shared" si="8608"/>
        <v>MS 801 A</v>
      </c>
      <c r="B3096" s="661">
        <f t="shared" si="8594"/>
        <v>10</v>
      </c>
      <c r="C3096" s="661" t="str">
        <f t="shared" si="8383"/>
        <v>MS 801 A-10</v>
      </c>
      <c r="D3096" s="346"/>
      <c r="E3096" s="452"/>
      <c r="F3096" s="453"/>
      <c r="G3096" s="411"/>
      <c r="H3096" s="448">
        <f t="shared" si="8612"/>
        <v>0</v>
      </c>
      <c r="I3096" s="356">
        <f t="shared" si="8613"/>
        <v>719230749.17071569</v>
      </c>
      <c r="J3096" s="356">
        <f t="shared" si="8614"/>
        <v>0</v>
      </c>
      <c r="K3096" s="356">
        <f t="shared" si="8615"/>
        <v>-89100.9</v>
      </c>
      <c r="L3096" s="356" t="e">
        <f t="shared" si="8616"/>
        <v>#DIV/0!</v>
      </c>
      <c r="M3096" s="356" t="e">
        <f t="shared" si="8617"/>
        <v>#DIV/0!</v>
      </c>
      <c r="N3096" s="361" t="e">
        <f t="shared" si="8618"/>
        <v>#DIV/0!</v>
      </c>
      <c r="O3096" s="361" t="e">
        <f t="shared" si="8619"/>
        <v>#DIV/0!</v>
      </c>
      <c r="P3096" s="361" t="e">
        <f t="shared" si="8620"/>
        <v>#DIV/0!</v>
      </c>
      <c r="Q3096" s="361" t="e">
        <f t="shared" si="8609"/>
        <v>#DIV/0!</v>
      </c>
      <c r="R3096" s="625"/>
      <c r="S3096" s="625"/>
      <c r="T3096" s="625"/>
      <c r="U3096" s="625"/>
      <c r="V3096" s="356">
        <f t="shared" si="8621"/>
        <v>-716141762.8499999</v>
      </c>
      <c r="W3096" s="356">
        <f t="shared" si="8622"/>
        <v>-66587131.299999997</v>
      </c>
      <c r="X3096" s="361" t="str">
        <f t="shared" si="8623"/>
        <v>SUL</v>
      </c>
      <c r="Y3096" s="361" t="str">
        <f t="shared" si="8624"/>
        <v>OESTE</v>
      </c>
      <c r="Z3096" s="361" t="str">
        <f t="shared" si="8625"/>
        <v>SUDOESTE</v>
      </c>
      <c r="AA3096" s="358">
        <f t="shared" si="8610"/>
        <v>9.2581040753391408E-2</v>
      </c>
      <c r="AB3096" s="359">
        <f t="shared" si="8626"/>
        <v>5.3121099783819608</v>
      </c>
      <c r="AC3096" s="360"/>
    </row>
    <row r="3097" spans="1:29" ht="17.25" customHeight="1" x14ac:dyDescent="0.25">
      <c r="A3097" s="345" t="str">
        <f t="shared" si="8608"/>
        <v>MS 801 A</v>
      </c>
      <c r="B3097" s="661">
        <f t="shared" si="8594"/>
        <v>11</v>
      </c>
      <c r="C3097" s="661" t="str">
        <f t="shared" si="8383"/>
        <v>MS 801 A-11</v>
      </c>
      <c r="D3097" s="346"/>
      <c r="E3097" s="452"/>
      <c r="F3097" s="453"/>
      <c r="G3097" s="411"/>
      <c r="H3097" s="448">
        <f t="shared" si="8612"/>
        <v>0</v>
      </c>
      <c r="I3097" s="356">
        <f t="shared" si="8613"/>
        <v>719230749.17071569</v>
      </c>
      <c r="J3097" s="356">
        <f t="shared" si="8614"/>
        <v>0</v>
      </c>
      <c r="K3097" s="356">
        <f t="shared" si="8615"/>
        <v>-89100.9</v>
      </c>
      <c r="L3097" s="356" t="e">
        <f t="shared" si="8616"/>
        <v>#DIV/0!</v>
      </c>
      <c r="M3097" s="356" t="e">
        <f t="shared" si="8617"/>
        <v>#DIV/0!</v>
      </c>
      <c r="N3097" s="361" t="e">
        <f t="shared" si="8618"/>
        <v>#DIV/0!</v>
      </c>
      <c r="O3097" s="361" t="e">
        <f t="shared" si="8619"/>
        <v>#DIV/0!</v>
      </c>
      <c r="P3097" s="361" t="e">
        <f t="shared" si="8620"/>
        <v>#DIV/0!</v>
      </c>
      <c r="Q3097" s="361" t="e">
        <f t="shared" si="8609"/>
        <v>#DIV/0!</v>
      </c>
      <c r="R3097" s="625"/>
      <c r="S3097" s="625"/>
      <c r="T3097" s="625"/>
      <c r="U3097" s="625"/>
      <c r="V3097" s="356">
        <f t="shared" si="8621"/>
        <v>-716141762.8499999</v>
      </c>
      <c r="W3097" s="356">
        <f t="shared" si="8622"/>
        <v>-66587131.299999997</v>
      </c>
      <c r="X3097" s="361" t="str">
        <f t="shared" si="8623"/>
        <v>SUL</v>
      </c>
      <c r="Y3097" s="361" t="str">
        <f t="shared" si="8624"/>
        <v>OESTE</v>
      </c>
      <c r="Z3097" s="361" t="str">
        <f t="shared" si="8625"/>
        <v>SUDOESTE</v>
      </c>
      <c r="AA3097" s="358">
        <f t="shared" si="8610"/>
        <v>9.2581040753391408E-2</v>
      </c>
      <c r="AB3097" s="359">
        <f t="shared" si="8626"/>
        <v>5.3121099783819608</v>
      </c>
      <c r="AC3097" s="360"/>
    </row>
    <row r="3098" spans="1:29" ht="17.25" customHeight="1" x14ac:dyDescent="0.25">
      <c r="A3098" s="345" t="str">
        <f t="shared" si="8608"/>
        <v>MS 801 A</v>
      </c>
      <c r="B3098" s="661">
        <f t="shared" si="8594"/>
        <v>12</v>
      </c>
      <c r="C3098" s="661" t="str">
        <f t="shared" si="8383"/>
        <v>MS 801 A-12</v>
      </c>
      <c r="D3098" s="346"/>
      <c r="E3098" s="452"/>
      <c r="F3098" s="453"/>
      <c r="G3098" s="411"/>
      <c r="H3098" s="448">
        <f t="shared" si="8612"/>
        <v>0</v>
      </c>
      <c r="I3098" s="356">
        <f t="shared" si="8613"/>
        <v>719230749.17071569</v>
      </c>
      <c r="J3098" s="356">
        <f t="shared" si="8614"/>
        <v>0</v>
      </c>
      <c r="K3098" s="356">
        <f t="shared" si="8615"/>
        <v>-89100.9</v>
      </c>
      <c r="L3098" s="356" t="e">
        <f t="shared" si="8616"/>
        <v>#DIV/0!</v>
      </c>
      <c r="M3098" s="356" t="e">
        <f t="shared" si="8617"/>
        <v>#DIV/0!</v>
      </c>
      <c r="N3098" s="361" t="e">
        <f t="shared" si="8618"/>
        <v>#DIV/0!</v>
      </c>
      <c r="O3098" s="361" t="e">
        <f t="shared" si="8619"/>
        <v>#DIV/0!</v>
      </c>
      <c r="P3098" s="361" t="e">
        <f t="shared" si="8620"/>
        <v>#DIV/0!</v>
      </c>
      <c r="Q3098" s="361" t="e">
        <f t="shared" si="8609"/>
        <v>#DIV/0!</v>
      </c>
      <c r="R3098" s="625"/>
      <c r="S3098" s="625"/>
      <c r="T3098" s="625"/>
      <c r="U3098" s="625"/>
      <c r="V3098" s="356">
        <f t="shared" si="8621"/>
        <v>-716141762.8499999</v>
      </c>
      <c r="W3098" s="356">
        <f t="shared" si="8622"/>
        <v>-66587131.299999997</v>
      </c>
      <c r="X3098" s="361" t="str">
        <f t="shared" si="8623"/>
        <v>SUL</v>
      </c>
      <c r="Y3098" s="361" t="str">
        <f t="shared" si="8624"/>
        <v>OESTE</v>
      </c>
      <c r="Z3098" s="361" t="str">
        <f t="shared" si="8625"/>
        <v>SUDOESTE</v>
      </c>
      <c r="AA3098" s="358">
        <f t="shared" si="8610"/>
        <v>9.2581040753391408E-2</v>
      </c>
      <c r="AB3098" s="359">
        <f t="shared" si="8626"/>
        <v>5.3121099783819608</v>
      </c>
      <c r="AC3098" s="360"/>
    </row>
    <row r="3099" spans="1:29" ht="17.25" customHeight="1" x14ac:dyDescent="0.25">
      <c r="A3099" s="345" t="str">
        <f t="shared" si="8608"/>
        <v>MS 801 A</v>
      </c>
      <c r="B3099" s="661">
        <f t="shared" si="8594"/>
        <v>13</v>
      </c>
      <c r="C3099" s="661" t="str">
        <f t="shared" si="8383"/>
        <v>MS 801 A-13</v>
      </c>
      <c r="D3099" s="346"/>
      <c r="E3099" s="452"/>
      <c r="F3099" s="453"/>
      <c r="G3099" s="411"/>
      <c r="H3099" s="448">
        <f t="shared" si="8612"/>
        <v>0</v>
      </c>
      <c r="I3099" s="356">
        <f t="shared" si="8613"/>
        <v>719230749.17071569</v>
      </c>
      <c r="J3099" s="356">
        <f t="shared" si="8614"/>
        <v>0</v>
      </c>
      <c r="K3099" s="356">
        <f t="shared" si="8615"/>
        <v>-89100.9</v>
      </c>
      <c r="L3099" s="356" t="e">
        <f t="shared" si="8616"/>
        <v>#DIV/0!</v>
      </c>
      <c r="M3099" s="356" t="e">
        <f t="shared" si="8617"/>
        <v>#DIV/0!</v>
      </c>
      <c r="N3099" s="361" t="e">
        <f t="shared" si="8618"/>
        <v>#DIV/0!</v>
      </c>
      <c r="O3099" s="361" t="e">
        <f t="shared" si="8619"/>
        <v>#DIV/0!</v>
      </c>
      <c r="P3099" s="361" t="e">
        <f t="shared" si="8620"/>
        <v>#DIV/0!</v>
      </c>
      <c r="Q3099" s="361" t="e">
        <f t="shared" si="8609"/>
        <v>#DIV/0!</v>
      </c>
      <c r="R3099" s="625"/>
      <c r="S3099" s="625"/>
      <c r="T3099" s="625"/>
      <c r="U3099" s="625"/>
      <c r="V3099" s="356">
        <f t="shared" si="8621"/>
        <v>-716141762.8499999</v>
      </c>
      <c r="W3099" s="356">
        <f t="shared" si="8622"/>
        <v>-66587131.299999997</v>
      </c>
      <c r="X3099" s="361" t="str">
        <f t="shared" si="8623"/>
        <v>SUL</v>
      </c>
      <c r="Y3099" s="361" t="str">
        <f t="shared" si="8624"/>
        <v>OESTE</v>
      </c>
      <c r="Z3099" s="361" t="str">
        <f t="shared" si="8625"/>
        <v>SUDOESTE</v>
      </c>
      <c r="AA3099" s="358">
        <f t="shared" si="8610"/>
        <v>9.2581040753391408E-2</v>
      </c>
      <c r="AB3099" s="359">
        <f t="shared" si="8626"/>
        <v>5.3121099783819608</v>
      </c>
      <c r="AC3099" s="360"/>
    </row>
    <row r="3100" spans="1:29" ht="17.25" customHeight="1" x14ac:dyDescent="0.25">
      <c r="A3100" s="345" t="str">
        <f t="shared" si="8608"/>
        <v>MS 801 A</v>
      </c>
      <c r="B3100" s="661">
        <f t="shared" si="8594"/>
        <v>14</v>
      </c>
      <c r="C3100" s="661" t="str">
        <f t="shared" ref="C3100:C3112" si="8627">A3100&amp;"-"&amp;B3100</f>
        <v>MS 801 A-14</v>
      </c>
      <c r="D3100" s="346"/>
      <c r="E3100" s="452"/>
      <c r="F3100" s="453"/>
      <c r="G3100" s="411"/>
      <c r="H3100" s="448">
        <f t="shared" si="8612"/>
        <v>0</v>
      </c>
      <c r="I3100" s="356">
        <f t="shared" si="8613"/>
        <v>719230749.17071569</v>
      </c>
      <c r="J3100" s="356">
        <f t="shared" si="8614"/>
        <v>0</v>
      </c>
      <c r="K3100" s="356">
        <f t="shared" si="8615"/>
        <v>-89100.9</v>
      </c>
      <c r="L3100" s="356" t="e">
        <f t="shared" si="8616"/>
        <v>#DIV/0!</v>
      </c>
      <c r="M3100" s="356" t="e">
        <f t="shared" si="8617"/>
        <v>#DIV/0!</v>
      </c>
      <c r="N3100" s="361" t="e">
        <f t="shared" si="8618"/>
        <v>#DIV/0!</v>
      </c>
      <c r="O3100" s="361" t="e">
        <f t="shared" si="8619"/>
        <v>#DIV/0!</v>
      </c>
      <c r="P3100" s="361" t="e">
        <f t="shared" si="8620"/>
        <v>#DIV/0!</v>
      </c>
      <c r="Q3100" s="361" t="e">
        <f t="shared" si="8609"/>
        <v>#DIV/0!</v>
      </c>
      <c r="R3100" s="625"/>
      <c r="S3100" s="625"/>
      <c r="T3100" s="625"/>
      <c r="U3100" s="625"/>
      <c r="V3100" s="356">
        <f t="shared" si="8621"/>
        <v>-716141762.8499999</v>
      </c>
      <c r="W3100" s="356">
        <f t="shared" si="8622"/>
        <v>-66587131.299999997</v>
      </c>
      <c r="X3100" s="361" t="str">
        <f t="shared" si="8623"/>
        <v>SUL</v>
      </c>
      <c r="Y3100" s="361" t="str">
        <f t="shared" si="8624"/>
        <v>OESTE</v>
      </c>
      <c r="Z3100" s="361" t="str">
        <f t="shared" si="8625"/>
        <v>SUDOESTE</v>
      </c>
      <c r="AA3100" s="358">
        <f t="shared" si="8610"/>
        <v>9.2581040753391408E-2</v>
      </c>
      <c r="AB3100" s="359">
        <f t="shared" si="8626"/>
        <v>5.3121099783819608</v>
      </c>
      <c r="AC3100" s="360"/>
    </row>
    <row r="3101" spans="1:29" ht="17.25" customHeight="1" x14ac:dyDescent="0.25">
      <c r="A3101" s="345" t="str">
        <f t="shared" si="8608"/>
        <v>MS 801 A</v>
      </c>
      <c r="B3101" s="661">
        <f t="shared" si="8594"/>
        <v>15</v>
      </c>
      <c r="C3101" s="661" t="str">
        <f t="shared" si="8627"/>
        <v>MS 801 A-15</v>
      </c>
      <c r="D3101" s="346"/>
      <c r="E3101" s="452"/>
      <c r="F3101" s="453"/>
      <c r="G3101" s="411"/>
      <c r="H3101" s="448">
        <f t="shared" si="8612"/>
        <v>0</v>
      </c>
      <c r="I3101" s="356">
        <f t="shared" si="8613"/>
        <v>719230749.17071569</v>
      </c>
      <c r="J3101" s="356">
        <f t="shared" si="8614"/>
        <v>0</v>
      </c>
      <c r="K3101" s="356">
        <f t="shared" si="8615"/>
        <v>-89100.9</v>
      </c>
      <c r="L3101" s="356" t="e">
        <f t="shared" si="8616"/>
        <v>#DIV/0!</v>
      </c>
      <c r="M3101" s="356" t="e">
        <f t="shared" si="8617"/>
        <v>#DIV/0!</v>
      </c>
      <c r="N3101" s="361" t="e">
        <f t="shared" si="8618"/>
        <v>#DIV/0!</v>
      </c>
      <c r="O3101" s="361" t="e">
        <f t="shared" si="8619"/>
        <v>#DIV/0!</v>
      </c>
      <c r="P3101" s="361" t="e">
        <f t="shared" si="8620"/>
        <v>#DIV/0!</v>
      </c>
      <c r="Q3101" s="361" t="e">
        <f t="shared" si="8609"/>
        <v>#DIV/0!</v>
      </c>
      <c r="R3101" s="625"/>
      <c r="S3101" s="625"/>
      <c r="T3101" s="625"/>
      <c r="U3101" s="625"/>
      <c r="V3101" s="356">
        <f t="shared" si="8621"/>
        <v>-716141762.8499999</v>
      </c>
      <c r="W3101" s="356">
        <f t="shared" si="8622"/>
        <v>-66587131.299999997</v>
      </c>
      <c r="X3101" s="361" t="str">
        <f t="shared" si="8623"/>
        <v>SUL</v>
      </c>
      <c r="Y3101" s="361" t="str">
        <f t="shared" si="8624"/>
        <v>OESTE</v>
      </c>
      <c r="Z3101" s="361" t="str">
        <f t="shared" si="8625"/>
        <v>SUDOESTE</v>
      </c>
      <c r="AA3101" s="358">
        <f t="shared" si="8610"/>
        <v>9.2581040753391408E-2</v>
      </c>
      <c r="AB3101" s="359">
        <f t="shared" si="8626"/>
        <v>5.3121099783819608</v>
      </c>
      <c r="AC3101" s="360"/>
    </row>
    <row r="3102" spans="1:29" ht="17.25" customHeight="1" x14ac:dyDescent="0.25">
      <c r="A3102" s="345" t="str">
        <f t="shared" si="8608"/>
        <v>MS 801 A</v>
      </c>
      <c r="B3102" s="661">
        <f t="shared" si="8594"/>
        <v>16</v>
      </c>
      <c r="C3102" s="661" t="str">
        <f t="shared" si="8627"/>
        <v>MS 801 A-16</v>
      </c>
      <c r="D3102" s="346"/>
      <c r="E3102" s="452"/>
      <c r="F3102" s="453"/>
      <c r="G3102" s="411"/>
      <c r="H3102" s="448">
        <f t="shared" si="8612"/>
        <v>0</v>
      </c>
      <c r="I3102" s="356">
        <f t="shared" si="8613"/>
        <v>719230749.17071569</v>
      </c>
      <c r="J3102" s="356">
        <f t="shared" si="8614"/>
        <v>0</v>
      </c>
      <c r="K3102" s="356">
        <f t="shared" si="8615"/>
        <v>-89100.9</v>
      </c>
      <c r="L3102" s="356" t="e">
        <f t="shared" si="8616"/>
        <v>#DIV/0!</v>
      </c>
      <c r="M3102" s="356" t="e">
        <f t="shared" si="8617"/>
        <v>#DIV/0!</v>
      </c>
      <c r="N3102" s="361" t="e">
        <f t="shared" si="8618"/>
        <v>#DIV/0!</v>
      </c>
      <c r="O3102" s="361" t="e">
        <f t="shared" si="8619"/>
        <v>#DIV/0!</v>
      </c>
      <c r="P3102" s="361" t="e">
        <f t="shared" si="8620"/>
        <v>#DIV/0!</v>
      </c>
      <c r="Q3102" s="361" t="e">
        <f t="shared" si="8609"/>
        <v>#DIV/0!</v>
      </c>
      <c r="R3102" s="625"/>
      <c r="S3102" s="625"/>
      <c r="T3102" s="625"/>
      <c r="U3102" s="625"/>
      <c r="V3102" s="356">
        <f t="shared" si="8621"/>
        <v>-716141762.8499999</v>
      </c>
      <c r="W3102" s="356">
        <f t="shared" si="8622"/>
        <v>-66587131.299999997</v>
      </c>
      <c r="X3102" s="361" t="str">
        <f t="shared" si="8623"/>
        <v>SUL</v>
      </c>
      <c r="Y3102" s="361" t="str">
        <f t="shared" si="8624"/>
        <v>OESTE</v>
      </c>
      <c r="Z3102" s="361" t="str">
        <f t="shared" si="8625"/>
        <v>SUDOESTE</v>
      </c>
      <c r="AA3102" s="358">
        <f t="shared" si="8610"/>
        <v>9.2581040753391408E-2</v>
      </c>
      <c r="AB3102" s="359">
        <f t="shared" si="8626"/>
        <v>5.3121099783819608</v>
      </c>
      <c r="AC3102" s="360"/>
    </row>
    <row r="3103" spans="1:29" ht="17.25" customHeight="1" x14ac:dyDescent="0.25">
      <c r="A3103" s="345" t="str">
        <f t="shared" si="8608"/>
        <v>MS 801 A</v>
      </c>
      <c r="B3103" s="661">
        <f t="shared" si="8594"/>
        <v>17</v>
      </c>
      <c r="C3103" s="661" t="str">
        <f t="shared" si="8627"/>
        <v>MS 801 A-17</v>
      </c>
      <c r="D3103" s="346"/>
      <c r="E3103" s="452"/>
      <c r="F3103" s="453"/>
      <c r="G3103" s="411"/>
      <c r="H3103" s="448">
        <f t="shared" si="8612"/>
        <v>0</v>
      </c>
      <c r="I3103" s="356">
        <f t="shared" si="8613"/>
        <v>719230749.17071569</v>
      </c>
      <c r="J3103" s="356">
        <f t="shared" si="8614"/>
        <v>0</v>
      </c>
      <c r="K3103" s="356">
        <f t="shared" si="8615"/>
        <v>-89100.9</v>
      </c>
      <c r="L3103" s="356" t="e">
        <f t="shared" si="8616"/>
        <v>#DIV/0!</v>
      </c>
      <c r="M3103" s="356" t="e">
        <f t="shared" si="8617"/>
        <v>#DIV/0!</v>
      </c>
      <c r="N3103" s="361" t="e">
        <f t="shared" si="8618"/>
        <v>#DIV/0!</v>
      </c>
      <c r="O3103" s="361" t="e">
        <f t="shared" si="8619"/>
        <v>#DIV/0!</v>
      </c>
      <c r="P3103" s="361" t="e">
        <f t="shared" si="8620"/>
        <v>#DIV/0!</v>
      </c>
      <c r="Q3103" s="361" t="e">
        <f t="shared" si="8609"/>
        <v>#DIV/0!</v>
      </c>
      <c r="R3103" s="625"/>
      <c r="S3103" s="625"/>
      <c r="T3103" s="625"/>
      <c r="U3103" s="625"/>
      <c r="V3103" s="356">
        <f t="shared" si="8621"/>
        <v>-716141762.8499999</v>
      </c>
      <c r="W3103" s="356">
        <f t="shared" si="8622"/>
        <v>-66587131.299999997</v>
      </c>
      <c r="X3103" s="361" t="str">
        <f t="shared" si="8623"/>
        <v>SUL</v>
      </c>
      <c r="Y3103" s="361" t="str">
        <f t="shared" si="8624"/>
        <v>OESTE</v>
      </c>
      <c r="Z3103" s="361" t="str">
        <f t="shared" si="8625"/>
        <v>SUDOESTE</v>
      </c>
      <c r="AA3103" s="358">
        <f t="shared" si="8610"/>
        <v>9.2581040753391408E-2</v>
      </c>
      <c r="AB3103" s="359">
        <f t="shared" si="8626"/>
        <v>5.3121099783819608</v>
      </c>
      <c r="AC3103" s="360"/>
    </row>
    <row r="3104" spans="1:29" ht="17.25" customHeight="1" x14ac:dyDescent="0.25">
      <c r="A3104" s="345" t="str">
        <f t="shared" si="8608"/>
        <v>MS 801 A</v>
      </c>
      <c r="B3104" s="661">
        <f t="shared" si="8594"/>
        <v>18</v>
      </c>
      <c r="C3104" s="661" t="str">
        <f t="shared" si="8627"/>
        <v>MS 801 A-18</v>
      </c>
      <c r="D3104" s="346"/>
      <c r="E3104" s="452"/>
      <c r="F3104" s="453"/>
      <c r="G3104" s="411"/>
      <c r="H3104" s="448">
        <f t="shared" si="8612"/>
        <v>0</v>
      </c>
      <c r="I3104" s="356">
        <f t="shared" si="8613"/>
        <v>719230749.17071569</v>
      </c>
      <c r="J3104" s="356">
        <f t="shared" si="8614"/>
        <v>0</v>
      </c>
      <c r="K3104" s="356">
        <f t="shared" si="8615"/>
        <v>-89100.9</v>
      </c>
      <c r="L3104" s="356" t="e">
        <f t="shared" si="8616"/>
        <v>#DIV/0!</v>
      </c>
      <c r="M3104" s="356" t="e">
        <f t="shared" si="8617"/>
        <v>#DIV/0!</v>
      </c>
      <c r="N3104" s="361" t="e">
        <f t="shared" si="8618"/>
        <v>#DIV/0!</v>
      </c>
      <c r="O3104" s="361" t="e">
        <f t="shared" si="8619"/>
        <v>#DIV/0!</v>
      </c>
      <c r="P3104" s="361" t="e">
        <f t="shared" si="8620"/>
        <v>#DIV/0!</v>
      </c>
      <c r="Q3104" s="361" t="e">
        <f t="shared" si="8609"/>
        <v>#DIV/0!</v>
      </c>
      <c r="R3104" s="625"/>
      <c r="S3104" s="625"/>
      <c r="T3104" s="625"/>
      <c r="U3104" s="625"/>
      <c r="V3104" s="356">
        <f t="shared" si="8621"/>
        <v>-716141762.8499999</v>
      </c>
      <c r="W3104" s="356">
        <f t="shared" si="8622"/>
        <v>-66587131.299999997</v>
      </c>
      <c r="X3104" s="361" t="str">
        <f t="shared" si="8623"/>
        <v>SUL</v>
      </c>
      <c r="Y3104" s="361" t="str">
        <f t="shared" si="8624"/>
        <v>OESTE</v>
      </c>
      <c r="Z3104" s="361" t="str">
        <f t="shared" si="8625"/>
        <v>SUDOESTE</v>
      </c>
      <c r="AA3104" s="358">
        <f t="shared" si="8610"/>
        <v>9.2581040753391408E-2</v>
      </c>
      <c r="AB3104" s="359">
        <f t="shared" si="8626"/>
        <v>5.3121099783819608</v>
      </c>
      <c r="AC3104" s="360"/>
    </row>
    <row r="3105" spans="1:29" ht="17.25" customHeight="1" x14ac:dyDescent="0.25">
      <c r="A3105" s="345" t="str">
        <f t="shared" si="8608"/>
        <v>MS 801 A</v>
      </c>
      <c r="B3105" s="661">
        <f t="shared" si="8594"/>
        <v>19</v>
      </c>
      <c r="C3105" s="661" t="str">
        <f t="shared" si="8627"/>
        <v>MS 801 A-19</v>
      </c>
      <c r="D3105" s="346"/>
      <c r="E3105" s="452"/>
      <c r="F3105" s="453"/>
      <c r="G3105" s="411"/>
      <c r="H3105" s="448">
        <f t="shared" si="8612"/>
        <v>0</v>
      </c>
      <c r="I3105" s="356">
        <f t="shared" si="8613"/>
        <v>719230749.17071569</v>
      </c>
      <c r="J3105" s="356">
        <f t="shared" si="8614"/>
        <v>0</v>
      </c>
      <c r="K3105" s="356">
        <f t="shared" si="8615"/>
        <v>-89100.9</v>
      </c>
      <c r="L3105" s="356" t="e">
        <f t="shared" si="8616"/>
        <v>#DIV/0!</v>
      </c>
      <c r="M3105" s="356" t="e">
        <f t="shared" si="8617"/>
        <v>#DIV/0!</v>
      </c>
      <c r="N3105" s="361" t="e">
        <f t="shared" si="8618"/>
        <v>#DIV/0!</v>
      </c>
      <c r="O3105" s="361" t="e">
        <f t="shared" si="8619"/>
        <v>#DIV/0!</v>
      </c>
      <c r="P3105" s="361" t="e">
        <f t="shared" si="8620"/>
        <v>#DIV/0!</v>
      </c>
      <c r="Q3105" s="361" t="e">
        <f t="shared" si="8609"/>
        <v>#DIV/0!</v>
      </c>
      <c r="R3105" s="625"/>
      <c r="S3105" s="625"/>
      <c r="T3105" s="625"/>
      <c r="U3105" s="625"/>
      <c r="V3105" s="356">
        <f t="shared" si="8621"/>
        <v>-716141762.8499999</v>
      </c>
      <c r="W3105" s="356">
        <f t="shared" si="8622"/>
        <v>-66587131.299999997</v>
      </c>
      <c r="X3105" s="361" t="str">
        <f t="shared" si="8623"/>
        <v>SUL</v>
      </c>
      <c r="Y3105" s="361" t="str">
        <f t="shared" si="8624"/>
        <v>OESTE</v>
      </c>
      <c r="Z3105" s="361" t="str">
        <f t="shared" si="8625"/>
        <v>SUDOESTE</v>
      </c>
      <c r="AA3105" s="358">
        <f t="shared" si="8610"/>
        <v>9.2581040753391408E-2</v>
      </c>
      <c r="AB3105" s="359">
        <f t="shared" si="8626"/>
        <v>5.3121099783819608</v>
      </c>
      <c r="AC3105" s="360"/>
    </row>
    <row r="3106" spans="1:29" ht="17.25" customHeight="1" x14ac:dyDescent="0.25">
      <c r="A3106" s="345" t="str">
        <f t="shared" si="8608"/>
        <v>MS 801 A</v>
      </c>
      <c r="B3106" s="661">
        <f t="shared" si="8594"/>
        <v>20</v>
      </c>
      <c r="C3106" s="661" t="str">
        <f t="shared" si="8627"/>
        <v>MS 801 A-20</v>
      </c>
      <c r="D3106" s="346"/>
      <c r="E3106" s="452"/>
      <c r="F3106" s="453"/>
      <c r="G3106" s="411"/>
      <c r="H3106" s="448">
        <f t="shared" si="8612"/>
        <v>0</v>
      </c>
      <c r="I3106" s="356">
        <f t="shared" si="8613"/>
        <v>719230749.17071569</v>
      </c>
      <c r="J3106" s="356">
        <f t="shared" si="8614"/>
        <v>0</v>
      </c>
      <c r="K3106" s="356">
        <f t="shared" si="8615"/>
        <v>-89100.9</v>
      </c>
      <c r="L3106" s="356" t="e">
        <f t="shared" si="8616"/>
        <v>#DIV/0!</v>
      </c>
      <c r="M3106" s="356" t="e">
        <f t="shared" si="8617"/>
        <v>#DIV/0!</v>
      </c>
      <c r="N3106" s="361" t="e">
        <f t="shared" si="8618"/>
        <v>#DIV/0!</v>
      </c>
      <c r="O3106" s="361" t="e">
        <f t="shared" si="8619"/>
        <v>#DIV/0!</v>
      </c>
      <c r="P3106" s="361" t="e">
        <f t="shared" si="8620"/>
        <v>#DIV/0!</v>
      </c>
      <c r="Q3106" s="361" t="e">
        <f t="shared" si="8609"/>
        <v>#DIV/0!</v>
      </c>
      <c r="R3106" s="625"/>
      <c r="S3106" s="625"/>
      <c r="T3106" s="625"/>
      <c r="U3106" s="625"/>
      <c r="V3106" s="356">
        <f t="shared" si="8621"/>
        <v>-716141762.8499999</v>
      </c>
      <c r="W3106" s="356">
        <f t="shared" si="8622"/>
        <v>-66587131.299999997</v>
      </c>
      <c r="X3106" s="361" t="str">
        <f t="shared" si="8623"/>
        <v>SUL</v>
      </c>
      <c r="Y3106" s="361" t="str">
        <f t="shared" si="8624"/>
        <v>OESTE</v>
      </c>
      <c r="Z3106" s="361" t="str">
        <f t="shared" si="8625"/>
        <v>SUDOESTE</v>
      </c>
      <c r="AA3106" s="358">
        <f t="shared" si="8610"/>
        <v>9.2581040753391408E-2</v>
      </c>
      <c r="AB3106" s="359">
        <f t="shared" si="8626"/>
        <v>5.3121099783819608</v>
      </c>
      <c r="AC3106" s="360"/>
    </row>
    <row r="3107" spans="1:29" ht="17.25" customHeight="1" x14ac:dyDescent="0.25">
      <c r="A3107" s="345" t="str">
        <f t="shared" si="8608"/>
        <v>MS 801 A</v>
      </c>
      <c r="B3107" s="661">
        <f t="shared" si="8594"/>
        <v>21</v>
      </c>
      <c r="C3107" s="661" t="str">
        <f t="shared" si="8627"/>
        <v>MS 801 A-21</v>
      </c>
      <c r="D3107" s="346"/>
      <c r="E3107" s="452"/>
      <c r="F3107" s="453"/>
      <c r="G3107" s="411"/>
      <c r="H3107" s="448">
        <f t="shared" si="8612"/>
        <v>0</v>
      </c>
      <c r="I3107" s="356">
        <f t="shared" si="8613"/>
        <v>719230749.17071569</v>
      </c>
      <c r="J3107" s="356">
        <f t="shared" si="8614"/>
        <v>0</v>
      </c>
      <c r="K3107" s="356">
        <f t="shared" si="8615"/>
        <v>-89100.9</v>
      </c>
      <c r="L3107" s="356" t="e">
        <f t="shared" si="8616"/>
        <v>#DIV/0!</v>
      </c>
      <c r="M3107" s="356" t="e">
        <f t="shared" si="8617"/>
        <v>#DIV/0!</v>
      </c>
      <c r="N3107" s="361" t="e">
        <f t="shared" si="8618"/>
        <v>#DIV/0!</v>
      </c>
      <c r="O3107" s="361" t="e">
        <f t="shared" si="8619"/>
        <v>#DIV/0!</v>
      </c>
      <c r="P3107" s="361" t="e">
        <f t="shared" si="8620"/>
        <v>#DIV/0!</v>
      </c>
      <c r="Q3107" s="361" t="e">
        <f t="shared" si="8609"/>
        <v>#DIV/0!</v>
      </c>
      <c r="R3107" s="625"/>
      <c r="S3107" s="625"/>
      <c r="T3107" s="625"/>
      <c r="U3107" s="625"/>
      <c r="V3107" s="356">
        <f t="shared" si="8621"/>
        <v>-716141762.8499999</v>
      </c>
      <c r="W3107" s="356">
        <f t="shared" si="8622"/>
        <v>-66587131.299999997</v>
      </c>
      <c r="X3107" s="361" t="str">
        <f t="shared" si="8623"/>
        <v>SUL</v>
      </c>
      <c r="Y3107" s="361" t="str">
        <f t="shared" si="8624"/>
        <v>OESTE</v>
      </c>
      <c r="Z3107" s="361" t="str">
        <f t="shared" si="8625"/>
        <v>SUDOESTE</v>
      </c>
      <c r="AA3107" s="358">
        <f t="shared" si="8610"/>
        <v>9.2581040753391408E-2</v>
      </c>
      <c r="AB3107" s="359">
        <f t="shared" si="8626"/>
        <v>5.3121099783819608</v>
      </c>
      <c r="AC3107" s="360"/>
    </row>
    <row r="3108" spans="1:29" ht="17.25" customHeight="1" x14ac:dyDescent="0.25">
      <c r="A3108" s="345" t="str">
        <f t="shared" si="8608"/>
        <v>MS 801 A</v>
      </c>
      <c r="B3108" s="661">
        <f t="shared" si="8594"/>
        <v>22</v>
      </c>
      <c r="C3108" s="661" t="str">
        <f t="shared" si="8627"/>
        <v>MS 801 A-22</v>
      </c>
      <c r="D3108" s="346"/>
      <c r="E3108" s="452"/>
      <c r="F3108" s="453"/>
      <c r="G3108" s="411"/>
      <c r="H3108" s="448">
        <f t="shared" si="8612"/>
        <v>0</v>
      </c>
      <c r="I3108" s="356">
        <f t="shared" si="8613"/>
        <v>719230749.17071569</v>
      </c>
      <c r="J3108" s="356">
        <f t="shared" si="8614"/>
        <v>0</v>
      </c>
      <c r="K3108" s="356">
        <f t="shared" si="8615"/>
        <v>-89100.9</v>
      </c>
      <c r="L3108" s="356" t="e">
        <f t="shared" si="8616"/>
        <v>#DIV/0!</v>
      </c>
      <c r="M3108" s="356" t="e">
        <f t="shared" si="8617"/>
        <v>#DIV/0!</v>
      </c>
      <c r="N3108" s="361" t="e">
        <f t="shared" si="8618"/>
        <v>#DIV/0!</v>
      </c>
      <c r="O3108" s="361" t="e">
        <f t="shared" si="8619"/>
        <v>#DIV/0!</v>
      </c>
      <c r="P3108" s="361" t="e">
        <f t="shared" si="8620"/>
        <v>#DIV/0!</v>
      </c>
      <c r="Q3108" s="361" t="e">
        <f t="shared" si="8609"/>
        <v>#DIV/0!</v>
      </c>
      <c r="R3108" s="625"/>
      <c r="S3108" s="625"/>
      <c r="T3108" s="625"/>
      <c r="U3108" s="625"/>
      <c r="V3108" s="356">
        <f t="shared" si="8621"/>
        <v>-716141762.8499999</v>
      </c>
      <c r="W3108" s="356">
        <f t="shared" si="8622"/>
        <v>-66587131.299999997</v>
      </c>
      <c r="X3108" s="361" t="str">
        <f t="shared" si="8623"/>
        <v>SUL</v>
      </c>
      <c r="Y3108" s="361" t="str">
        <f t="shared" si="8624"/>
        <v>OESTE</v>
      </c>
      <c r="Z3108" s="361" t="str">
        <f t="shared" si="8625"/>
        <v>SUDOESTE</v>
      </c>
      <c r="AA3108" s="358">
        <f t="shared" si="8610"/>
        <v>9.2581040753391408E-2</v>
      </c>
      <c r="AB3108" s="359">
        <f t="shared" si="8626"/>
        <v>5.3121099783819608</v>
      </c>
      <c r="AC3108" s="360"/>
    </row>
    <row r="3109" spans="1:29" ht="17.25" customHeight="1" x14ac:dyDescent="0.25">
      <c r="A3109" s="345" t="str">
        <f t="shared" si="8608"/>
        <v>MS 801 A</v>
      </c>
      <c r="B3109" s="661">
        <f t="shared" si="8594"/>
        <v>23</v>
      </c>
      <c r="C3109" s="661" t="str">
        <f t="shared" si="8627"/>
        <v>MS 801 A-23</v>
      </c>
      <c r="D3109" s="346"/>
      <c r="E3109" s="452"/>
      <c r="F3109" s="453"/>
      <c r="G3109" s="411"/>
      <c r="H3109" s="448">
        <f t="shared" si="8612"/>
        <v>0</v>
      </c>
      <c r="I3109" s="356">
        <f t="shared" si="8613"/>
        <v>719230749.17071569</v>
      </c>
      <c r="J3109" s="356">
        <f t="shared" si="8614"/>
        <v>0</v>
      </c>
      <c r="K3109" s="356">
        <f t="shared" si="8615"/>
        <v>-89100.9</v>
      </c>
      <c r="L3109" s="356" t="e">
        <f t="shared" si="8616"/>
        <v>#DIV/0!</v>
      </c>
      <c r="M3109" s="356" t="e">
        <f t="shared" si="8617"/>
        <v>#DIV/0!</v>
      </c>
      <c r="N3109" s="361" t="e">
        <f t="shared" si="8618"/>
        <v>#DIV/0!</v>
      </c>
      <c r="O3109" s="361" t="e">
        <f t="shared" si="8619"/>
        <v>#DIV/0!</v>
      </c>
      <c r="P3109" s="361" t="e">
        <f t="shared" si="8620"/>
        <v>#DIV/0!</v>
      </c>
      <c r="Q3109" s="361" t="e">
        <f t="shared" si="8609"/>
        <v>#DIV/0!</v>
      </c>
      <c r="R3109" s="625"/>
      <c r="S3109" s="625"/>
      <c r="T3109" s="625"/>
      <c r="U3109" s="625"/>
      <c r="V3109" s="356">
        <f t="shared" si="8621"/>
        <v>-716141762.8499999</v>
      </c>
      <c r="W3109" s="356">
        <f t="shared" si="8622"/>
        <v>-66587131.299999997</v>
      </c>
      <c r="X3109" s="361" t="str">
        <f t="shared" si="8623"/>
        <v>SUL</v>
      </c>
      <c r="Y3109" s="361" t="str">
        <f t="shared" si="8624"/>
        <v>OESTE</v>
      </c>
      <c r="Z3109" s="361" t="str">
        <f t="shared" si="8625"/>
        <v>SUDOESTE</v>
      </c>
      <c r="AA3109" s="358">
        <f t="shared" si="8610"/>
        <v>9.2581040753391408E-2</v>
      </c>
      <c r="AB3109" s="359">
        <f t="shared" si="8626"/>
        <v>5.3121099783819608</v>
      </c>
      <c r="AC3109" s="360"/>
    </row>
    <row r="3110" spans="1:29" ht="17.25" customHeight="1" x14ac:dyDescent="0.25">
      <c r="A3110" s="345" t="str">
        <f t="shared" si="8608"/>
        <v>MS 801 A</v>
      </c>
      <c r="B3110" s="661">
        <f t="shared" si="8594"/>
        <v>24</v>
      </c>
      <c r="C3110" s="661" t="str">
        <f t="shared" si="8627"/>
        <v>MS 801 A-24</v>
      </c>
      <c r="D3110" s="346"/>
      <c r="E3110" s="452"/>
      <c r="F3110" s="453"/>
      <c r="G3110" s="411"/>
      <c r="H3110" s="448">
        <f t="shared" si="8612"/>
        <v>0</v>
      </c>
      <c r="I3110" s="356">
        <f t="shared" si="8613"/>
        <v>719230749.17071569</v>
      </c>
      <c r="J3110" s="356">
        <f t="shared" si="8614"/>
        <v>0</v>
      </c>
      <c r="K3110" s="356">
        <f t="shared" si="8615"/>
        <v>-89100.9</v>
      </c>
      <c r="L3110" s="356" t="e">
        <f t="shared" si="8616"/>
        <v>#DIV/0!</v>
      </c>
      <c r="M3110" s="356" t="e">
        <f t="shared" si="8617"/>
        <v>#DIV/0!</v>
      </c>
      <c r="N3110" s="361" t="e">
        <f t="shared" si="8618"/>
        <v>#DIV/0!</v>
      </c>
      <c r="O3110" s="361" t="e">
        <f t="shared" si="8619"/>
        <v>#DIV/0!</v>
      </c>
      <c r="P3110" s="361" t="e">
        <f t="shared" si="8620"/>
        <v>#DIV/0!</v>
      </c>
      <c r="Q3110" s="361" t="e">
        <f t="shared" si="8609"/>
        <v>#DIV/0!</v>
      </c>
      <c r="R3110" s="625"/>
      <c r="S3110" s="625"/>
      <c r="T3110" s="625"/>
      <c r="U3110" s="625"/>
      <c r="V3110" s="356">
        <f t="shared" si="8621"/>
        <v>-716141762.8499999</v>
      </c>
      <c r="W3110" s="356">
        <f t="shared" si="8622"/>
        <v>-66587131.299999997</v>
      </c>
      <c r="X3110" s="361" t="str">
        <f t="shared" si="8623"/>
        <v>SUL</v>
      </c>
      <c r="Y3110" s="361" t="str">
        <f t="shared" si="8624"/>
        <v>OESTE</v>
      </c>
      <c r="Z3110" s="361" t="str">
        <f t="shared" si="8625"/>
        <v>SUDOESTE</v>
      </c>
      <c r="AA3110" s="358">
        <f t="shared" si="8610"/>
        <v>9.2581040753391408E-2</v>
      </c>
      <c r="AB3110" s="359">
        <f t="shared" si="8626"/>
        <v>5.3121099783819608</v>
      </c>
      <c r="AC3110" s="360"/>
    </row>
    <row r="3111" spans="1:29" ht="17.25" customHeight="1" x14ac:dyDescent="0.25">
      <c r="A3111" s="345" t="str">
        <f t="shared" si="8608"/>
        <v>MS 801 A</v>
      </c>
      <c r="B3111" s="661">
        <f t="shared" si="8594"/>
        <v>25</v>
      </c>
      <c r="C3111" s="661" t="str">
        <f t="shared" si="8627"/>
        <v>MS 801 A-25</v>
      </c>
      <c r="D3111" s="346"/>
      <c r="E3111" s="452"/>
      <c r="F3111" s="453"/>
      <c r="G3111" s="411"/>
      <c r="H3111" s="448">
        <f t="shared" si="8612"/>
        <v>0</v>
      </c>
      <c r="I3111" s="356">
        <f t="shared" si="8613"/>
        <v>719230749.17071569</v>
      </c>
      <c r="J3111" s="356">
        <f t="shared" si="8614"/>
        <v>0</v>
      </c>
      <c r="K3111" s="356">
        <f t="shared" si="8615"/>
        <v>-89100.9</v>
      </c>
      <c r="L3111" s="356" t="e">
        <f t="shared" si="8616"/>
        <v>#DIV/0!</v>
      </c>
      <c r="M3111" s="356" t="e">
        <f t="shared" si="8617"/>
        <v>#DIV/0!</v>
      </c>
      <c r="N3111" s="361" t="e">
        <f t="shared" si="8618"/>
        <v>#DIV/0!</v>
      </c>
      <c r="O3111" s="361" t="e">
        <f t="shared" si="8619"/>
        <v>#DIV/0!</v>
      </c>
      <c r="P3111" s="361" t="e">
        <f t="shared" si="8620"/>
        <v>#DIV/0!</v>
      </c>
      <c r="Q3111" s="361" t="e">
        <f t="shared" si="8609"/>
        <v>#DIV/0!</v>
      </c>
      <c r="R3111" s="625"/>
      <c r="S3111" s="625"/>
      <c r="T3111" s="625"/>
      <c r="U3111" s="625"/>
      <c r="V3111" s="356">
        <f t="shared" si="8621"/>
        <v>-716141762.8499999</v>
      </c>
      <c r="W3111" s="356">
        <f t="shared" si="8622"/>
        <v>-66587131.299999997</v>
      </c>
      <c r="X3111" s="361" t="str">
        <f t="shared" si="8623"/>
        <v>SUL</v>
      </c>
      <c r="Y3111" s="361" t="str">
        <f t="shared" si="8624"/>
        <v>OESTE</v>
      </c>
      <c r="Z3111" s="361" t="str">
        <f t="shared" si="8625"/>
        <v>SUDOESTE</v>
      </c>
      <c r="AA3111" s="358">
        <f t="shared" si="8610"/>
        <v>9.2581040753391408E-2</v>
      </c>
      <c r="AB3111" s="359">
        <f t="shared" si="8626"/>
        <v>5.3121099783819608</v>
      </c>
      <c r="AC3111" s="360"/>
    </row>
    <row r="3112" spans="1:29" ht="17.25" customHeight="1" x14ac:dyDescent="0.25">
      <c r="A3112" s="345" t="str">
        <f t="shared" si="8608"/>
        <v>MS 801 A</v>
      </c>
      <c r="B3112" s="661">
        <f t="shared" si="8594"/>
        <v>26</v>
      </c>
      <c r="C3112" s="661" t="str">
        <f t="shared" si="8627"/>
        <v>MS 801 A-26</v>
      </c>
      <c r="D3112" s="346"/>
      <c r="E3112" s="452"/>
      <c r="F3112" s="453"/>
      <c r="G3112" s="411"/>
      <c r="H3112" s="454"/>
      <c r="I3112" s="455"/>
      <c r="J3112" s="455"/>
      <c r="K3112" s="455"/>
      <c r="L3112" s="455"/>
      <c r="M3112" s="455"/>
      <c r="N3112" s="456"/>
      <c r="O3112" s="456"/>
      <c r="P3112" s="456"/>
      <c r="Q3112" s="456"/>
      <c r="R3112" s="642"/>
      <c r="S3112" s="642"/>
      <c r="T3112" s="625"/>
      <c r="U3112" s="625"/>
      <c r="V3112" s="356"/>
      <c r="W3112" s="356"/>
      <c r="X3112" s="361"/>
      <c r="Y3112" s="361"/>
      <c r="Z3112" s="361"/>
      <c r="AA3112" s="401"/>
      <c r="AB3112" s="401"/>
      <c r="AC3112" s="360"/>
    </row>
    <row r="3113" spans="1:29" ht="17.25" customHeight="1" x14ac:dyDescent="0.25">
      <c r="A3113" s="602"/>
      <c r="B3113" s="603"/>
      <c r="C3113" s="603"/>
      <c r="D3113" s="408"/>
      <c r="E3113" s="457"/>
      <c r="F3113" s="602"/>
      <c r="G3113" s="408"/>
      <c r="H3113" s="490"/>
      <c r="I3113" s="603"/>
      <c r="J3113" s="603"/>
      <c r="K3113" s="603"/>
      <c r="L3113" s="603"/>
      <c r="M3113" s="603"/>
      <c r="N3113" s="603"/>
      <c r="O3113" s="603"/>
      <c r="P3113" s="603"/>
      <c r="Q3113" s="603"/>
      <c r="R3113" s="602"/>
      <c r="S3113" s="602"/>
      <c r="T3113" s="354"/>
      <c r="U3113" s="354"/>
      <c r="V3113" s="383"/>
      <c r="W3113" s="383"/>
      <c r="X3113" s="384"/>
      <c r="Y3113" s="384"/>
      <c r="Z3113" s="384"/>
      <c r="AA3113" s="603"/>
      <c r="AB3113" s="603"/>
      <c r="AC3113" s="451"/>
    </row>
    <row r="3114" spans="1:29" ht="17.25" customHeight="1" x14ac:dyDescent="0.2">
      <c r="A3114" s="345" t="s">
        <v>133</v>
      </c>
      <c r="B3114" s="661">
        <f t="shared" ref="B3114:B3177" si="8628">IF(A3113=A3114,B3113+1,1)</f>
        <v>1</v>
      </c>
      <c r="C3114" s="661" t="str">
        <f t="shared" ref="C3114:C3177" si="8629">A3114&amp;"-"&amp;B3114</f>
        <v>MS 802-1</v>
      </c>
      <c r="D3114" s="346">
        <v>41887</v>
      </c>
      <c r="E3114" s="347">
        <v>7161474.5690000001</v>
      </c>
      <c r="F3114" s="348">
        <v>665940.42740000004</v>
      </c>
      <c r="G3114" s="348">
        <v>898.47699999999998</v>
      </c>
      <c r="H3114" s="349"/>
      <c r="I3114" s="349"/>
      <c r="J3114" s="349"/>
      <c r="K3114" s="349"/>
      <c r="L3114" s="349"/>
      <c r="M3114" s="349"/>
      <c r="N3114" s="349"/>
      <c r="O3114" s="349"/>
      <c r="P3114" s="349"/>
      <c r="Q3114" s="349"/>
      <c r="R3114" s="641"/>
      <c r="S3114" s="641"/>
      <c r="T3114" s="354"/>
      <c r="U3114" s="354"/>
      <c r="V3114" s="383"/>
      <c r="W3114" s="383"/>
      <c r="X3114" s="384"/>
      <c r="Y3114" s="384"/>
      <c r="Z3114" s="384"/>
      <c r="AA3114" s="437"/>
      <c r="AB3114" s="437"/>
      <c r="AC3114" s="386"/>
    </row>
    <row r="3115" spans="1:29" ht="17.25" customHeight="1" x14ac:dyDescent="0.25">
      <c r="A3115" s="345" t="str">
        <f>A3114</f>
        <v>MS 802</v>
      </c>
      <c r="B3115" s="661">
        <f t="shared" si="8628"/>
        <v>2</v>
      </c>
      <c r="C3115" s="661" t="str">
        <f t="shared" si="8629"/>
        <v>MS 802-2</v>
      </c>
      <c r="D3115" s="346">
        <v>41894</v>
      </c>
      <c r="E3115" s="347">
        <v>7161474.5707</v>
      </c>
      <c r="F3115" s="348">
        <v>665940.42290000001</v>
      </c>
      <c r="G3115" s="348">
        <v>898.48500000000001</v>
      </c>
      <c r="H3115" s="448">
        <f t="shared" ref="H3115" si="8630">SQRT((E3115-E3114)^2+(F3115-F3114)^2)*100</f>
        <v>0.48104053917374856</v>
      </c>
      <c r="I3115" s="356">
        <f>SQRT((E3115-$E$3114)^2+(F3115-$F$3114)^2)*100</f>
        <v>0.48104053917374856</v>
      </c>
      <c r="J3115" s="356">
        <f t="shared" ref="J3115" si="8631">(G3115-G3114)*100</f>
        <v>0.80000000000381988</v>
      </c>
      <c r="K3115" s="356">
        <f>(G3115-$G$3114)*100</f>
        <v>0.80000000000381988</v>
      </c>
      <c r="L3115" s="356">
        <f t="shared" ref="L3115" si="8632">H3115/(D3115-D3114)</f>
        <v>6.8720077024821219E-2</v>
      </c>
      <c r="M3115" s="356">
        <f t="shared" ref="M3115" si="8633">ABS(J3115/(D3115-D3114))</f>
        <v>0.11428571428625998</v>
      </c>
      <c r="N3115" s="361" t="str">
        <f t="shared" ref="N3115" si="8634">IF(L3115&lt;=0.25,"OK",IF(AND(0.25&lt;L3115,L3115&lt;=1),"ATENÇÃO",IF(AND(1&lt;L3115,L3115&lt;=4),"ALERTA",IF(AND(4&lt;L3115,L3115&lt;=14),"INTERVENÇÃO","PARALISAÇÃO"))))</f>
        <v>OK</v>
      </c>
      <c r="O3115" s="361" t="str">
        <f t="shared" ref="O3115" si="8635">IF(M3115&lt;=0.25,"OK",IF(AND(0.25&lt;M3115,M3115&lt;=1),"ATENÇÃO",IF(AND(1&lt;M3115,M3115&lt;=4),"ALERTA",IF(AND(4&lt;M3115,M3115&lt;=14),"INTERVENÇÃO","PARALISAÇÃO"))))</f>
        <v>OK</v>
      </c>
      <c r="P3115" s="361" t="str">
        <f t="shared" ref="P3115" si="8636">IF(L3115&lt;=1,"COND. MIN.",IF(AND(1&lt;L3115, L3115&lt;=2),"ATENÇÃO",IF(AND(2&lt;L3115,L3115&lt;=5),"ALERTA","INTERVENÇÃO")))</f>
        <v>COND. MIN.</v>
      </c>
      <c r="Q3115" s="361" t="str">
        <f t="shared" ref="Q3115:Q3151" si="8637">IF(M3115&lt;=2,"COND. MIN.",IF(AND(2&lt;M3115, M3115&lt;=4),"ATENÇÃO",IF(AND(4&lt;M3115, M3115&lt;=10),"ALERTA","INTERVENÇÃO")))</f>
        <v>COND. MIN.</v>
      </c>
      <c r="R3115" s="625"/>
      <c r="S3115" s="625"/>
      <c r="T3115" s="625"/>
      <c r="U3115" s="625"/>
      <c r="V3115" s="356">
        <f t="shared" ref="V3115:V3151" si="8638">(E3115-$E$3114)*100</f>
        <v>0.16999999061226845</v>
      </c>
      <c r="W3115" s="356">
        <f t="shared" ref="W3115:W3151" si="8639">(F3115-$F$3114)*100</f>
        <v>-0.45000000391155481</v>
      </c>
      <c r="X3115" s="361" t="str">
        <f>IF(V3115&gt;0,"NORTE","SUL")</f>
        <v>NORTE</v>
      </c>
      <c r="Y3115" s="361" t="str">
        <f t="shared" ref="Y3115" si="8640">IF(W3115&gt;0,"LESTE","OESTE")</f>
        <v>OESTE</v>
      </c>
      <c r="Z3115" s="361" t="str">
        <f t="shared" ref="Z3115" si="8641">IF(AND(X3115="SUL", Y3115="LESTE"),"SUDESTE", IF(AND(X3115="SUL", Y3115="OESTE"), "SUDOESTE", IF(AND(X3115="NORTE", Y3115="LESTE"), "NORDESTE", "NOROESTE")))</f>
        <v>NOROESTE</v>
      </c>
      <c r="AA3115" s="358">
        <f t="shared" ref="AA3115:AA3151" si="8642">ABS(ROUND(W3115,2)/ROUND(I3115,2))</f>
        <v>0.93750000000000011</v>
      </c>
      <c r="AB3115" s="359">
        <f t="shared" ref="AB3115" si="8643">DEGREES(ASIN(AA3115))</f>
        <v>69.635865193682207</v>
      </c>
      <c r="AC3115" s="360"/>
    </row>
    <row r="3116" spans="1:29" ht="17.25" customHeight="1" x14ac:dyDescent="0.25">
      <c r="A3116" s="345" t="str">
        <f t="shared" ref="A3116:A3182" si="8644">A3115</f>
        <v>MS 802</v>
      </c>
      <c r="B3116" s="661">
        <f t="shared" si="8628"/>
        <v>3</v>
      </c>
      <c r="C3116" s="661" t="str">
        <f t="shared" si="8629"/>
        <v>MS 802-3</v>
      </c>
      <c r="D3116" s="346">
        <v>41901</v>
      </c>
      <c r="E3116" s="347">
        <v>7161474.5669</v>
      </c>
      <c r="F3116" s="348">
        <v>665940.43559999997</v>
      </c>
      <c r="G3116" s="348">
        <v>898.476</v>
      </c>
      <c r="H3116" s="448">
        <f t="shared" ref="H3116" si="8645">SQRT((E3116-E3115)^2+(F3116-F3115)^2)*100</f>
        <v>1.3256319230671738</v>
      </c>
      <c r="I3116" s="356">
        <f>SQRT((E3116-$E$3114)^2+(F3116-$F$3114)^2)*100</f>
        <v>0.84646322669098772</v>
      </c>
      <c r="J3116" s="356">
        <f t="shared" ref="J3116" si="8646">(G3116-G3115)*100</f>
        <v>-0.90000000000145519</v>
      </c>
      <c r="K3116" s="356">
        <f>(G3116-$G$3114)*100</f>
        <v>-9.9999999997635314E-2</v>
      </c>
      <c r="L3116" s="356">
        <f t="shared" ref="L3116" si="8647">H3116/(D3116-D3115)</f>
        <v>0.18937598900959626</v>
      </c>
      <c r="M3116" s="356">
        <f t="shared" ref="M3116" si="8648">ABS(J3116/(D3116-D3115))</f>
        <v>0.12857142857163645</v>
      </c>
      <c r="N3116" s="361" t="str">
        <f t="shared" ref="N3116:N3151" si="8649">IF(L3116&lt;=0.25,"OK",IF(AND(0.25&lt;L3116,L3116&lt;=1),"ATENÇÃO",IF(AND(1&lt;L3116,L3116&lt;=4),"ALERTA",IF(AND(4&lt;L3116,L3116&lt;=14),"INTERVENÇÃO","PARALISAÇÃO"))))</f>
        <v>OK</v>
      </c>
      <c r="O3116" s="361" t="str">
        <f t="shared" ref="O3116:O3151" si="8650">IF(M3116&lt;=0.25,"OK",IF(AND(0.25&lt;M3116,M3116&lt;=1),"ATENÇÃO",IF(AND(1&lt;M3116,M3116&lt;=4),"ALERTA",IF(AND(4&lt;M3116,M3116&lt;=14),"INTERVENÇÃO","PARALISAÇÃO"))))</f>
        <v>OK</v>
      </c>
      <c r="P3116" s="361" t="str">
        <f t="shared" ref="P3116:P3151" si="8651">IF(L3116&lt;=1,"COND. MIN.",IF(AND(1&lt;L3116, L3116&lt;=2),"ATENÇÃO",IF(AND(2&lt;L3116,L3116&lt;=5),"ALERTA","INTERVENÇÃO")))</f>
        <v>COND. MIN.</v>
      </c>
      <c r="Q3116" s="361" t="str">
        <f t="shared" si="8637"/>
        <v>COND. MIN.</v>
      </c>
      <c r="R3116" s="625"/>
      <c r="S3116" s="625"/>
      <c r="T3116" s="625"/>
      <c r="U3116" s="625"/>
      <c r="V3116" s="356">
        <f t="shared" si="8638"/>
        <v>-0.21000001579523087</v>
      </c>
      <c r="W3116" s="356">
        <f t="shared" si="8639"/>
        <v>0.81999999238178134</v>
      </c>
      <c r="X3116" s="361" t="str">
        <f>IF(V3116&gt;0,"NORTE","SUL")</f>
        <v>SUL</v>
      </c>
      <c r="Y3116" s="361" t="str">
        <f t="shared" ref="Y3116" si="8652">IF(W3116&gt;0,"LESTE","OESTE")</f>
        <v>LESTE</v>
      </c>
      <c r="Z3116" s="361" t="str">
        <f t="shared" ref="Z3116" si="8653">IF(AND(X3116="SUL", Y3116="LESTE"),"SUDESTE", IF(AND(X3116="SUL", Y3116="OESTE"), "SUDOESTE", IF(AND(X3116="NORTE", Y3116="LESTE"), "NORDESTE", "NOROESTE")))</f>
        <v>SUDESTE</v>
      </c>
      <c r="AA3116" s="358">
        <f t="shared" si="8642"/>
        <v>0.96470588235294119</v>
      </c>
      <c r="AB3116" s="359">
        <f t="shared" ref="AB3116" si="8654">DEGREES(ASIN(AA3116))</f>
        <v>74.732269761373828</v>
      </c>
      <c r="AC3116" s="360"/>
    </row>
    <row r="3117" spans="1:29" ht="17.25" customHeight="1" x14ac:dyDescent="0.25">
      <c r="A3117" s="345" t="str">
        <f t="shared" si="8644"/>
        <v>MS 802</v>
      </c>
      <c r="B3117" s="661">
        <f t="shared" si="8628"/>
        <v>4</v>
      </c>
      <c r="C3117" s="661" t="str">
        <f t="shared" si="8629"/>
        <v>MS 802-4</v>
      </c>
      <c r="D3117" s="346">
        <v>41908</v>
      </c>
      <c r="E3117" s="347">
        <v>7161474.5686999997</v>
      </c>
      <c r="F3117" s="348">
        <v>665940.44429999997</v>
      </c>
      <c r="G3117" s="348">
        <v>898.47299999999996</v>
      </c>
      <c r="H3117" s="448">
        <f t="shared" ref="H3117" si="8655">SQRT((E3117-E3116)^2+(F3117-F3116)^2)*100</f>
        <v>0.88842556891936175</v>
      </c>
      <c r="I3117" s="356">
        <f>SQRT((E3117-$E$3114)^2+(F3117-$F$3114)^2)*100</f>
        <v>1.6902662449248402</v>
      </c>
      <c r="J3117" s="356">
        <f t="shared" ref="J3117" si="8656">(G3117-G3116)*100</f>
        <v>-0.30000000000427463</v>
      </c>
      <c r="K3117" s="356">
        <f>(G3117-$G$3114)*100</f>
        <v>-0.40000000000190994</v>
      </c>
      <c r="L3117" s="356">
        <f t="shared" ref="L3117" si="8657">H3117/(D3117-D3116)</f>
        <v>0.12691793841705168</v>
      </c>
      <c r="M3117" s="356">
        <f t="shared" ref="M3117" si="8658">ABS(J3117/(D3117-D3116))</f>
        <v>4.2857142857753515E-2</v>
      </c>
      <c r="N3117" s="361" t="str">
        <f t="shared" si="8649"/>
        <v>OK</v>
      </c>
      <c r="O3117" s="361" t="str">
        <f t="shared" si="8650"/>
        <v>OK</v>
      </c>
      <c r="P3117" s="361" t="str">
        <f t="shared" si="8651"/>
        <v>COND. MIN.</v>
      </c>
      <c r="Q3117" s="361" t="str">
        <f t="shared" si="8637"/>
        <v>COND. MIN.</v>
      </c>
      <c r="R3117" s="625"/>
      <c r="S3117" s="625"/>
      <c r="T3117" s="625"/>
      <c r="U3117" s="625"/>
      <c r="V3117" s="356">
        <f t="shared" si="8638"/>
        <v>-3.0000042170286179E-2</v>
      </c>
      <c r="W3117" s="356">
        <f t="shared" si="8639"/>
        <v>1.6899999929592013</v>
      </c>
      <c r="X3117" s="361" t="str">
        <f>IF(V3117&gt;0,"NORTE","SUL")</f>
        <v>SUL</v>
      </c>
      <c r="Y3117" s="361" t="str">
        <f t="shared" ref="Y3117" si="8659">IF(W3117&gt;0,"LESTE","OESTE")</f>
        <v>LESTE</v>
      </c>
      <c r="Z3117" s="361" t="str">
        <f t="shared" ref="Z3117" si="8660">IF(AND(X3117="SUL", Y3117="LESTE"),"SUDESTE", IF(AND(X3117="SUL", Y3117="OESTE"), "SUDOESTE", IF(AND(X3117="NORTE", Y3117="LESTE"), "NORDESTE", "NOROESTE")))</f>
        <v>SUDESTE</v>
      </c>
      <c r="AA3117" s="358">
        <f t="shared" si="8642"/>
        <v>1</v>
      </c>
      <c r="AB3117" s="359">
        <f t="shared" ref="AB3117" si="8661">DEGREES(ASIN(AA3117))</f>
        <v>90</v>
      </c>
      <c r="AC3117" s="360"/>
    </row>
    <row r="3118" spans="1:29" ht="17.25" customHeight="1" x14ac:dyDescent="0.25">
      <c r="A3118" s="345" t="str">
        <f t="shared" si="8644"/>
        <v>MS 802</v>
      </c>
      <c r="B3118" s="661">
        <f t="shared" si="8628"/>
        <v>5</v>
      </c>
      <c r="C3118" s="661" t="str">
        <f t="shared" si="8629"/>
        <v>MS 802-5</v>
      </c>
      <c r="D3118" s="346">
        <v>41915</v>
      </c>
      <c r="E3118" s="347">
        <v>7161474.5774999997</v>
      </c>
      <c r="F3118" s="348">
        <v>665940.42020000005</v>
      </c>
      <c r="G3118" s="348">
        <v>898.46900000000005</v>
      </c>
      <c r="H3118" s="448">
        <f t="shared" ref="H3118" si="8662">SQRT((E3118-E3117)^2+(F3118-F3117)^2)*100</f>
        <v>2.5656383132019243</v>
      </c>
      <c r="I3118" s="356">
        <f>SQRT((E3118-$E$3114)^2+(F3118-$F$3114)^2)*100</f>
        <v>1.1139568749095372</v>
      </c>
      <c r="J3118" s="356">
        <f t="shared" ref="J3118" si="8663">(G3118-G3117)*100</f>
        <v>-0.39999999999054126</v>
      </c>
      <c r="K3118" s="356">
        <f>(G3118-$G$3114)*100</f>
        <v>-0.79999999999245119</v>
      </c>
      <c r="L3118" s="442">
        <f t="shared" ref="L3118" si="8664">H3118/(D3118-D3117)</f>
        <v>0.36651975902884631</v>
      </c>
      <c r="M3118" s="356">
        <f t="shared" ref="M3118" si="8665">ABS(J3118/(D3118-D3117))</f>
        <v>5.7142857141505896E-2</v>
      </c>
      <c r="N3118" s="361" t="str">
        <f t="shared" si="8649"/>
        <v>ATENÇÃO</v>
      </c>
      <c r="O3118" s="361" t="str">
        <f t="shared" si="8650"/>
        <v>OK</v>
      </c>
      <c r="P3118" s="361" t="str">
        <f t="shared" si="8651"/>
        <v>COND. MIN.</v>
      </c>
      <c r="Q3118" s="361" t="str">
        <f t="shared" si="8637"/>
        <v>COND. MIN.</v>
      </c>
      <c r="R3118" s="625"/>
      <c r="S3118" s="625"/>
      <c r="T3118" s="625"/>
      <c r="U3118" s="625"/>
      <c r="V3118" s="356">
        <f t="shared" si="8638"/>
        <v>0.84999995306134224</v>
      </c>
      <c r="W3118" s="356">
        <f t="shared" si="8639"/>
        <v>-0.71999999927356839</v>
      </c>
      <c r="X3118" s="361" t="str">
        <f>IF(V3118&gt;0,"NORTE","SUL")</f>
        <v>NORTE</v>
      </c>
      <c r="Y3118" s="361" t="str">
        <f t="shared" ref="Y3118" si="8666">IF(W3118&gt;0,"LESTE","OESTE")</f>
        <v>OESTE</v>
      </c>
      <c r="Z3118" s="361" t="str">
        <f t="shared" ref="Z3118" si="8667">IF(AND(X3118="SUL", Y3118="LESTE"),"SUDESTE", IF(AND(X3118="SUL", Y3118="OESTE"), "SUDOESTE", IF(AND(X3118="NORTE", Y3118="LESTE"), "NORDESTE", "NOROESTE")))</f>
        <v>NOROESTE</v>
      </c>
      <c r="AA3118" s="358">
        <f t="shared" si="8642"/>
        <v>0.64864864864864857</v>
      </c>
      <c r="AB3118" s="359">
        <f t="shared" ref="AB3118" si="8668">DEGREES(ASIN(AA3118))</f>
        <v>40.43979309155754</v>
      </c>
      <c r="AC3118" s="360"/>
    </row>
    <row r="3119" spans="1:29" ht="17.25" customHeight="1" x14ac:dyDescent="0.25">
      <c r="A3119" s="345" t="str">
        <f t="shared" si="8644"/>
        <v>MS 802</v>
      </c>
      <c r="B3119" s="661">
        <f t="shared" si="8628"/>
        <v>6</v>
      </c>
      <c r="C3119" s="661" t="str">
        <f t="shared" si="8629"/>
        <v>MS 802-6</v>
      </c>
      <c r="D3119" s="346">
        <v>41922</v>
      </c>
      <c r="E3119" s="347">
        <v>7161474.5519000003</v>
      </c>
      <c r="F3119" s="348">
        <v>665940.42059999995</v>
      </c>
      <c r="G3119" s="348">
        <v>898.46299999999997</v>
      </c>
      <c r="H3119" s="448">
        <f t="shared" ref="H3119:H3121" si="8669">SQRT((E3119-E3118)^2+(F3119-F3118)^2)*100</f>
        <v>2.5603124161135007</v>
      </c>
      <c r="I3119" s="356">
        <f t="shared" ref="I3119:I3121" si="8670">SQRT((E3119-$E$3114)^2+(F3119-$F$3114)^2)*100</f>
        <v>1.8402445358201527</v>
      </c>
      <c r="J3119" s="356">
        <f t="shared" ref="J3119:J3121" si="8671">(G3119-G3118)*100</f>
        <v>-0.60000000000854925</v>
      </c>
      <c r="K3119" s="356">
        <f t="shared" ref="K3119:K3121" si="8672">(G3119-$G$3114)*100</f>
        <v>-1.4000000000010004</v>
      </c>
      <c r="L3119" s="442">
        <f t="shared" ref="L3119:L3121" si="8673">H3119/(D3119-D3118)</f>
        <v>0.36575891658764298</v>
      </c>
      <c r="M3119" s="356">
        <f t="shared" ref="M3119:M3121" si="8674">ABS(J3119/(D3119-D3118))</f>
        <v>8.571428571550703E-2</v>
      </c>
      <c r="N3119" s="361" t="str">
        <f t="shared" si="8649"/>
        <v>ATENÇÃO</v>
      </c>
      <c r="O3119" s="361" t="str">
        <f t="shared" si="8650"/>
        <v>OK</v>
      </c>
      <c r="P3119" s="361" t="str">
        <f t="shared" si="8651"/>
        <v>COND. MIN.</v>
      </c>
      <c r="Q3119" s="361" t="str">
        <f t="shared" si="8637"/>
        <v>COND. MIN.</v>
      </c>
      <c r="R3119" s="625"/>
      <c r="S3119" s="625"/>
      <c r="T3119" s="625"/>
      <c r="U3119" s="625"/>
      <c r="V3119" s="356">
        <f t="shared" si="8638"/>
        <v>-1.7099999822676182</v>
      </c>
      <c r="W3119" s="356">
        <f t="shared" si="8639"/>
        <v>-0.68000000901520252</v>
      </c>
      <c r="X3119" s="361" t="str">
        <f t="shared" ref="X3119:X3121" si="8675">IF(V3119&gt;0,"NORTE","SUL")</f>
        <v>SUL</v>
      </c>
      <c r="Y3119" s="361" t="str">
        <f t="shared" ref="Y3119:Y3121" si="8676">IF(W3119&gt;0,"LESTE","OESTE")</f>
        <v>OESTE</v>
      </c>
      <c r="Z3119" s="361" t="str">
        <f t="shared" ref="Z3119:Z3121" si="8677">IF(AND(X3119="SUL", Y3119="LESTE"),"SUDESTE", IF(AND(X3119="SUL", Y3119="OESTE"), "SUDOESTE", IF(AND(X3119="NORTE", Y3119="LESTE"), "NORDESTE", "NOROESTE")))</f>
        <v>SUDOESTE</v>
      </c>
      <c r="AA3119" s="358">
        <f t="shared" si="8642"/>
        <v>0.36956521739130438</v>
      </c>
      <c r="AB3119" s="359">
        <f t="shared" ref="AB3119:AB3121" si="8678">DEGREES(ASIN(AA3119))</f>
        <v>21.688805618141153</v>
      </c>
      <c r="AC3119" s="360"/>
    </row>
    <row r="3120" spans="1:29" ht="17.25" customHeight="1" x14ac:dyDescent="0.25">
      <c r="A3120" s="345" t="str">
        <f t="shared" si="8644"/>
        <v>MS 802</v>
      </c>
      <c r="B3120" s="661">
        <f t="shared" si="8628"/>
        <v>7</v>
      </c>
      <c r="C3120" s="661" t="str">
        <f t="shared" si="8629"/>
        <v>MS 802-7</v>
      </c>
      <c r="D3120" s="346">
        <v>41929</v>
      </c>
      <c r="E3120" s="347">
        <v>7161474.5573000005</v>
      </c>
      <c r="F3120" s="348">
        <v>665940.42810000002</v>
      </c>
      <c r="G3120" s="348">
        <v>898.45699999999999</v>
      </c>
      <c r="H3120" s="448">
        <f t="shared" si="8669"/>
        <v>0.92417532151997328</v>
      </c>
      <c r="I3120" s="356">
        <f t="shared" si="8670"/>
        <v>1.1720921147163312</v>
      </c>
      <c r="J3120" s="356">
        <f t="shared" si="8671"/>
        <v>-0.59999999999718057</v>
      </c>
      <c r="K3120" s="356">
        <f t="shared" si="8672"/>
        <v>-1.999999999998181</v>
      </c>
      <c r="L3120" s="356">
        <f t="shared" si="8673"/>
        <v>0.13202504593142475</v>
      </c>
      <c r="M3120" s="356">
        <f t="shared" si="8674"/>
        <v>8.571428571388294E-2</v>
      </c>
      <c r="N3120" s="361" t="str">
        <f t="shared" si="8649"/>
        <v>OK</v>
      </c>
      <c r="O3120" s="361" t="str">
        <f t="shared" si="8650"/>
        <v>OK</v>
      </c>
      <c r="P3120" s="361" t="str">
        <f t="shared" si="8651"/>
        <v>COND. MIN.</v>
      </c>
      <c r="Q3120" s="361" t="str">
        <f t="shared" si="8637"/>
        <v>COND. MIN.</v>
      </c>
      <c r="R3120" s="625"/>
      <c r="S3120" s="625"/>
      <c r="T3120" s="625"/>
      <c r="U3120" s="625"/>
      <c r="V3120" s="356">
        <f t="shared" si="8638"/>
        <v>-1.1699999682605267</v>
      </c>
      <c r="W3120" s="356">
        <f t="shared" si="8639"/>
        <v>6.99999975040555E-2</v>
      </c>
      <c r="X3120" s="361" t="str">
        <f t="shared" si="8675"/>
        <v>SUL</v>
      </c>
      <c r="Y3120" s="361" t="str">
        <f t="shared" si="8676"/>
        <v>LESTE</v>
      </c>
      <c r="Z3120" s="361" t="str">
        <f t="shared" si="8677"/>
        <v>SUDESTE</v>
      </c>
      <c r="AA3120" s="358">
        <f t="shared" si="8642"/>
        <v>5.9829059829059839E-2</v>
      </c>
      <c r="AB3120" s="359">
        <f t="shared" si="8678"/>
        <v>3.4300009904080251</v>
      </c>
      <c r="AC3120" s="360"/>
    </row>
    <row r="3121" spans="1:29" ht="17.25" customHeight="1" x14ac:dyDescent="0.25">
      <c r="A3121" s="345" t="str">
        <f t="shared" si="8644"/>
        <v>MS 802</v>
      </c>
      <c r="B3121" s="661">
        <f t="shared" si="8628"/>
        <v>8</v>
      </c>
      <c r="C3121" s="661" t="str">
        <f t="shared" si="8629"/>
        <v>MS 802-8</v>
      </c>
      <c r="D3121" s="346">
        <v>41936</v>
      </c>
      <c r="E3121" s="347">
        <v>7161474.5566999996</v>
      </c>
      <c r="F3121" s="348">
        <v>665940.41819999996</v>
      </c>
      <c r="G3121" s="348">
        <v>898.447</v>
      </c>
      <c r="H3121" s="448">
        <f t="shared" si="8669"/>
        <v>0.99181652665680153</v>
      </c>
      <c r="I3121" s="356">
        <f t="shared" si="8670"/>
        <v>1.5360013494594118</v>
      </c>
      <c r="J3121" s="356">
        <f t="shared" si="8671"/>
        <v>-0.99999999999909051</v>
      </c>
      <c r="K3121" s="356">
        <f t="shared" si="8672"/>
        <v>-2.9999999999972715</v>
      </c>
      <c r="L3121" s="356">
        <f t="shared" si="8673"/>
        <v>0.14168807523668595</v>
      </c>
      <c r="M3121" s="356">
        <f t="shared" si="8674"/>
        <v>0.14285714285701293</v>
      </c>
      <c r="N3121" s="361" t="str">
        <f t="shared" si="8649"/>
        <v>OK</v>
      </c>
      <c r="O3121" s="361" t="str">
        <f t="shared" si="8650"/>
        <v>OK</v>
      </c>
      <c r="P3121" s="361" t="str">
        <f t="shared" si="8651"/>
        <v>COND. MIN.</v>
      </c>
      <c r="Q3121" s="361" t="str">
        <f t="shared" si="8637"/>
        <v>COND. MIN.</v>
      </c>
      <c r="R3121" s="625"/>
      <c r="S3121" s="625"/>
      <c r="T3121" s="625"/>
      <c r="U3121" s="625"/>
      <c r="V3121" s="356">
        <f t="shared" si="8638"/>
        <v>-1.230000052601099</v>
      </c>
      <c r="W3121" s="356">
        <f t="shared" si="8639"/>
        <v>-0.92000000877305865</v>
      </c>
      <c r="X3121" s="361" t="str">
        <f t="shared" si="8675"/>
        <v>SUL</v>
      </c>
      <c r="Y3121" s="361" t="str">
        <f t="shared" si="8676"/>
        <v>OESTE</v>
      </c>
      <c r="Z3121" s="361" t="str">
        <f t="shared" si="8677"/>
        <v>SUDOESTE</v>
      </c>
      <c r="AA3121" s="358">
        <f t="shared" si="8642"/>
        <v>0.59740259740259738</v>
      </c>
      <c r="AB3121" s="359">
        <f t="shared" si="8678"/>
        <v>36.684098004579532</v>
      </c>
      <c r="AC3121" s="360"/>
    </row>
    <row r="3122" spans="1:29" ht="17.25" customHeight="1" x14ac:dyDescent="0.25">
      <c r="A3122" s="345" t="str">
        <f t="shared" si="8644"/>
        <v>MS 802</v>
      </c>
      <c r="B3122" s="661">
        <f t="shared" si="8628"/>
        <v>9</v>
      </c>
      <c r="C3122" s="661" t="str">
        <f t="shared" si="8629"/>
        <v>MS 802-9</v>
      </c>
      <c r="D3122" s="346">
        <v>41943</v>
      </c>
      <c r="E3122" s="347">
        <v>7161474.5551000005</v>
      </c>
      <c r="F3122" s="348">
        <v>665940.41579999996</v>
      </c>
      <c r="G3122" s="348">
        <v>898.44</v>
      </c>
      <c r="H3122" s="448">
        <f t="shared" ref="H3122" si="8679">SQRT((E3122-E3121)^2+(F3122-F3121)^2)*100</f>
        <v>0.28844405439066584</v>
      </c>
      <c r="I3122" s="356">
        <f t="shared" ref="I3122" si="8680">SQRT((E3122-$E$3114)^2+(F3122-$F$3114)^2)*100</f>
        <v>1.8104419151803708</v>
      </c>
      <c r="J3122" s="356">
        <f t="shared" ref="J3122" si="8681">(G3122-G3121)*100</f>
        <v>-0.69999999999481588</v>
      </c>
      <c r="K3122" s="356">
        <f t="shared" ref="K3122" si="8682">(G3122-$G$3114)*100</f>
        <v>-3.6999999999920874</v>
      </c>
      <c r="L3122" s="356">
        <f t="shared" ref="L3122" si="8683">H3122/(D3122-D3121)</f>
        <v>4.1206293484380832E-2</v>
      </c>
      <c r="M3122" s="356">
        <f t="shared" ref="M3122" si="8684">ABS(J3122/(D3122-D3121))</f>
        <v>9.9999999999259417E-2</v>
      </c>
      <c r="N3122" s="361" t="str">
        <f t="shared" si="8649"/>
        <v>OK</v>
      </c>
      <c r="O3122" s="361" t="str">
        <f t="shared" si="8650"/>
        <v>OK</v>
      </c>
      <c r="P3122" s="361" t="str">
        <f t="shared" si="8651"/>
        <v>COND. MIN.</v>
      </c>
      <c r="Q3122" s="361" t="str">
        <f t="shared" si="8637"/>
        <v>COND. MIN.</v>
      </c>
      <c r="R3122" s="625"/>
      <c r="S3122" s="625"/>
      <c r="T3122" s="625"/>
      <c r="U3122" s="625"/>
      <c r="V3122" s="356">
        <f t="shared" si="8638"/>
        <v>-1.3899999670684338</v>
      </c>
      <c r="W3122" s="356">
        <f t="shared" si="8639"/>
        <v>-1.1600000085309148</v>
      </c>
      <c r="X3122" s="361" t="str">
        <f t="shared" ref="X3122" si="8685">IF(V3122&gt;0,"NORTE","SUL")</f>
        <v>SUL</v>
      </c>
      <c r="Y3122" s="361" t="str">
        <f t="shared" ref="Y3122" si="8686">IF(W3122&gt;0,"LESTE","OESTE")</f>
        <v>OESTE</v>
      </c>
      <c r="Z3122" s="361" t="str">
        <f t="shared" ref="Z3122" si="8687">IF(AND(X3122="SUL", Y3122="LESTE"),"SUDESTE", IF(AND(X3122="SUL", Y3122="OESTE"), "SUDOESTE", IF(AND(X3122="NORTE", Y3122="LESTE"), "NORDESTE", "NOROESTE")))</f>
        <v>SUDOESTE</v>
      </c>
      <c r="AA3122" s="358">
        <f t="shared" si="8642"/>
        <v>0.6408839779005524</v>
      </c>
      <c r="AB3122" s="359">
        <f t="shared" ref="AB3122" si="8688">DEGREES(ASIN(AA3122))</f>
        <v>39.857767129302033</v>
      </c>
      <c r="AC3122" s="360"/>
    </row>
    <row r="3123" spans="1:29" ht="17.25" customHeight="1" x14ac:dyDescent="0.2">
      <c r="A3123" s="345" t="str">
        <f t="shared" si="8644"/>
        <v>MS 802</v>
      </c>
      <c r="B3123" s="661">
        <f t="shared" si="8628"/>
        <v>10</v>
      </c>
      <c r="C3123" s="661" t="str">
        <f t="shared" si="8629"/>
        <v>MS 802-10</v>
      </c>
      <c r="D3123" s="346">
        <v>41950</v>
      </c>
      <c r="E3123" s="364">
        <v>7161474.5427999999</v>
      </c>
      <c r="F3123" s="365">
        <v>665940.40890000004</v>
      </c>
      <c r="G3123" s="365">
        <v>898.42700000000002</v>
      </c>
      <c r="H3123" s="448">
        <f t="shared" ref="H3123" si="8689">SQRT((E3123-E3122)^2+(F3123-F3122)^2)*100</f>
        <v>1.4103191548004939</v>
      </c>
      <c r="I3123" s="356">
        <f t="shared" ref="I3123" si="8690">SQRT((E3123-$E$3114)^2+(F3123-$F$3114)^2)*100</f>
        <v>3.2073197697042755</v>
      </c>
      <c r="J3123" s="356">
        <f t="shared" ref="J3123" si="8691">(G3123-G3122)*100</f>
        <v>-1.3000000000033651</v>
      </c>
      <c r="K3123" s="356">
        <f t="shared" ref="K3123" si="8692">(G3123-$G$3114)*100</f>
        <v>-4.9999999999954525</v>
      </c>
      <c r="L3123" s="356">
        <f t="shared" ref="L3123" si="8693">H3123/(D3123-D3122)</f>
        <v>0.20147416497149911</v>
      </c>
      <c r="M3123" s="356">
        <f t="shared" ref="M3123" si="8694">ABS(J3123/(D3123-D3122))</f>
        <v>0.18571428571476645</v>
      </c>
      <c r="N3123" s="361" t="str">
        <f t="shared" si="8649"/>
        <v>OK</v>
      </c>
      <c r="O3123" s="361" t="str">
        <f t="shared" si="8650"/>
        <v>OK</v>
      </c>
      <c r="P3123" s="361" t="str">
        <f t="shared" si="8651"/>
        <v>COND. MIN.</v>
      </c>
      <c r="Q3123" s="361" t="str">
        <f t="shared" si="8637"/>
        <v>COND. MIN.</v>
      </c>
      <c r="R3123" s="625"/>
      <c r="S3123" s="625"/>
      <c r="T3123" s="625"/>
      <c r="U3123" s="625"/>
      <c r="V3123" s="356">
        <f t="shared" si="8638"/>
        <v>-2.6200000196695328</v>
      </c>
      <c r="W3123" s="356">
        <f t="shared" si="8639"/>
        <v>-1.8500000005587935</v>
      </c>
      <c r="X3123" s="361" t="str">
        <f t="shared" ref="X3123" si="8695">IF(V3123&gt;0,"NORTE","SUL")</f>
        <v>SUL</v>
      </c>
      <c r="Y3123" s="361" t="str">
        <f t="shared" ref="Y3123" si="8696">IF(W3123&gt;0,"LESTE","OESTE")</f>
        <v>OESTE</v>
      </c>
      <c r="Z3123" s="361" t="str">
        <f t="shared" ref="Z3123" si="8697">IF(AND(X3123="SUL", Y3123="LESTE"),"SUDESTE", IF(AND(X3123="SUL", Y3123="OESTE"), "SUDOESTE", IF(AND(X3123="NORTE", Y3123="LESTE"), "NORDESTE", "NOROESTE")))</f>
        <v>SUDOESTE</v>
      </c>
      <c r="AA3123" s="358">
        <f t="shared" si="8642"/>
        <v>0.57632398753894087</v>
      </c>
      <c r="AB3123" s="359">
        <f t="shared" ref="AB3123" si="8698">DEGREES(ASIN(AA3123))</f>
        <v>35.192404672433369</v>
      </c>
      <c r="AC3123" s="360"/>
    </row>
    <row r="3124" spans="1:29" ht="17.25" customHeight="1" x14ac:dyDescent="0.25">
      <c r="A3124" s="345" t="str">
        <f t="shared" si="8644"/>
        <v>MS 802</v>
      </c>
      <c r="B3124" s="661">
        <f t="shared" si="8628"/>
        <v>11</v>
      </c>
      <c r="C3124" s="661" t="str">
        <f t="shared" si="8629"/>
        <v>MS 802-11</v>
      </c>
      <c r="D3124" s="346">
        <v>41957</v>
      </c>
      <c r="E3124" s="347">
        <v>7161474.5568000004</v>
      </c>
      <c r="F3124" s="348">
        <v>665940.41260000004</v>
      </c>
      <c r="G3124" s="348">
        <v>898.43</v>
      </c>
      <c r="H3124" s="448">
        <f t="shared" ref="H3124:H3128" si="8699">SQRT((E3124-E3123)^2+(F3124-F3123)^2)*100</f>
        <v>1.448067719783896</v>
      </c>
      <c r="I3124" s="356">
        <f t="shared" ref="I3124:I3128" si="8700">SQRT((E3124-$E$3114)^2+(F3124-$F$3114)^2)*100</f>
        <v>1.918019797571513</v>
      </c>
      <c r="J3124" s="356">
        <f t="shared" ref="J3124:J3128" si="8701">(G3124-G3123)*100</f>
        <v>0.29999999999290594</v>
      </c>
      <c r="K3124" s="356">
        <f t="shared" ref="K3124:K3128" si="8702">(G3124-$G$3114)*100</f>
        <v>-4.7000000000025466</v>
      </c>
      <c r="L3124" s="356">
        <f t="shared" ref="L3124:L3128" si="8703">H3124/(D3124-D3123)</f>
        <v>0.20686681711198515</v>
      </c>
      <c r="M3124" s="356">
        <f t="shared" ref="M3124:M3128" si="8704">ABS(J3124/(D3124-D3123))</f>
        <v>4.2857142856129418E-2</v>
      </c>
      <c r="N3124" s="361" t="str">
        <f t="shared" si="8649"/>
        <v>OK</v>
      </c>
      <c r="O3124" s="361" t="str">
        <f t="shared" si="8650"/>
        <v>OK</v>
      </c>
      <c r="P3124" s="361" t="str">
        <f t="shared" si="8651"/>
        <v>COND. MIN.</v>
      </c>
      <c r="Q3124" s="361" t="str">
        <f t="shared" si="8637"/>
        <v>COND. MIN.</v>
      </c>
      <c r="R3124" s="625"/>
      <c r="S3124" s="625"/>
      <c r="T3124" s="625"/>
      <c r="U3124" s="625"/>
      <c r="V3124" s="356">
        <f t="shared" si="8638"/>
        <v>-1.2199999764561653</v>
      </c>
      <c r="W3124" s="356">
        <f t="shared" si="8639"/>
        <v>-1.4800000004470348</v>
      </c>
      <c r="X3124" s="361" t="str">
        <f t="shared" ref="X3124:X3128" si="8705">IF(V3124&gt;0,"NORTE","SUL")</f>
        <v>SUL</v>
      </c>
      <c r="Y3124" s="361" t="str">
        <f t="shared" ref="Y3124:Y3128" si="8706">IF(W3124&gt;0,"LESTE","OESTE")</f>
        <v>OESTE</v>
      </c>
      <c r="Z3124" s="361" t="str">
        <f t="shared" ref="Z3124:Z3128" si="8707">IF(AND(X3124="SUL", Y3124="LESTE"),"SUDESTE", IF(AND(X3124="SUL", Y3124="OESTE"), "SUDOESTE", IF(AND(X3124="NORTE", Y3124="LESTE"), "NORDESTE", "NOROESTE")))</f>
        <v>SUDOESTE</v>
      </c>
      <c r="AA3124" s="358">
        <f t="shared" si="8642"/>
        <v>0.77083333333333337</v>
      </c>
      <c r="AB3124" s="359">
        <f t="shared" ref="AB3124:AB3128" si="8708">DEGREES(ASIN(AA3124))</f>
        <v>50.428780542769118</v>
      </c>
      <c r="AC3124" s="360"/>
    </row>
    <row r="3125" spans="1:29" ht="17.25" customHeight="1" x14ac:dyDescent="0.2">
      <c r="A3125" s="345" t="str">
        <f t="shared" si="8644"/>
        <v>MS 802</v>
      </c>
      <c r="B3125" s="661">
        <f t="shared" si="8628"/>
        <v>12</v>
      </c>
      <c r="C3125" s="661" t="str">
        <f t="shared" si="8629"/>
        <v>MS 802-12</v>
      </c>
      <c r="D3125" s="346">
        <v>41964</v>
      </c>
      <c r="E3125" s="364">
        <v>7161474.5505999997</v>
      </c>
      <c r="F3125" s="365">
        <v>665940.40549999999</v>
      </c>
      <c r="G3125" s="365">
        <v>898.42700000000002</v>
      </c>
      <c r="H3125" s="448">
        <f t="shared" si="8699"/>
        <v>0.94260282536285434</v>
      </c>
      <c r="I3125" s="356">
        <f t="shared" si="8700"/>
        <v>2.860367139449445</v>
      </c>
      <c r="J3125" s="356">
        <f t="shared" si="8701"/>
        <v>-0.29999999999290594</v>
      </c>
      <c r="K3125" s="356">
        <f t="shared" si="8702"/>
        <v>-4.9999999999954525</v>
      </c>
      <c r="L3125" s="356">
        <f t="shared" si="8703"/>
        <v>0.13465754648040776</v>
      </c>
      <c r="M3125" s="356">
        <f t="shared" si="8704"/>
        <v>4.2857142856129418E-2</v>
      </c>
      <c r="N3125" s="361" t="str">
        <f t="shared" si="8649"/>
        <v>OK</v>
      </c>
      <c r="O3125" s="361" t="str">
        <f t="shared" si="8650"/>
        <v>OK</v>
      </c>
      <c r="P3125" s="361" t="str">
        <f t="shared" si="8651"/>
        <v>COND. MIN.</v>
      </c>
      <c r="Q3125" s="361" t="str">
        <f t="shared" si="8637"/>
        <v>COND. MIN.</v>
      </c>
      <c r="R3125" s="625"/>
      <c r="S3125" s="625"/>
      <c r="T3125" s="625"/>
      <c r="U3125" s="625"/>
      <c r="V3125" s="356">
        <f t="shared" si="8638"/>
        <v>-1.8400000408291817</v>
      </c>
      <c r="W3125" s="356">
        <f t="shared" si="8639"/>
        <v>-2.1900000050663948</v>
      </c>
      <c r="X3125" s="361" t="str">
        <f t="shared" si="8705"/>
        <v>SUL</v>
      </c>
      <c r="Y3125" s="361" t="str">
        <f t="shared" si="8706"/>
        <v>OESTE</v>
      </c>
      <c r="Z3125" s="361" t="str">
        <f t="shared" si="8707"/>
        <v>SUDOESTE</v>
      </c>
      <c r="AA3125" s="358">
        <f t="shared" si="8642"/>
        <v>0.76573426573426573</v>
      </c>
      <c r="AB3125" s="359">
        <f t="shared" si="8708"/>
        <v>49.972359845969244</v>
      </c>
      <c r="AC3125" s="360"/>
    </row>
    <row r="3126" spans="1:29" ht="17.25" customHeight="1" x14ac:dyDescent="0.2">
      <c r="A3126" s="345" t="str">
        <f t="shared" si="8644"/>
        <v>MS 802</v>
      </c>
      <c r="B3126" s="661">
        <f t="shared" si="8628"/>
        <v>13</v>
      </c>
      <c r="C3126" s="661" t="str">
        <f t="shared" si="8629"/>
        <v>MS 802-13</v>
      </c>
      <c r="D3126" s="346">
        <v>41971</v>
      </c>
      <c r="E3126" s="364">
        <v>7161474.5482999999</v>
      </c>
      <c r="F3126" s="365">
        <v>665940.41410000005</v>
      </c>
      <c r="G3126" s="365">
        <v>898.40800000000002</v>
      </c>
      <c r="H3126" s="448">
        <f t="shared" si="8699"/>
        <v>0.8902246917634854</v>
      </c>
      <c r="I3126" s="356">
        <f t="shared" si="8700"/>
        <v>2.460447132431602</v>
      </c>
      <c r="J3126" s="356">
        <f t="shared" si="8701"/>
        <v>-1.9000000000005457</v>
      </c>
      <c r="K3126" s="356">
        <f t="shared" si="8702"/>
        <v>-6.8999999999959982</v>
      </c>
      <c r="L3126" s="356">
        <f t="shared" si="8703"/>
        <v>0.1271749559662122</v>
      </c>
      <c r="M3126" s="356">
        <f t="shared" si="8704"/>
        <v>0.2714285714286494</v>
      </c>
      <c r="N3126" s="361" t="str">
        <f t="shared" si="8649"/>
        <v>OK</v>
      </c>
      <c r="O3126" s="361" t="str">
        <f t="shared" si="8650"/>
        <v>ATENÇÃO</v>
      </c>
      <c r="P3126" s="361" t="str">
        <f t="shared" si="8651"/>
        <v>COND. MIN.</v>
      </c>
      <c r="Q3126" s="361" t="str">
        <f t="shared" si="8637"/>
        <v>COND. MIN.</v>
      </c>
      <c r="R3126" s="625"/>
      <c r="S3126" s="625"/>
      <c r="T3126" s="625"/>
      <c r="U3126" s="625"/>
      <c r="V3126" s="356">
        <f t="shared" si="8638"/>
        <v>-2.070000022649765</v>
      </c>
      <c r="W3126" s="356">
        <f t="shared" si="8639"/>
        <v>-1.3299999991431832</v>
      </c>
      <c r="X3126" s="361" t="str">
        <f t="shared" si="8705"/>
        <v>SUL</v>
      </c>
      <c r="Y3126" s="361" t="str">
        <f t="shared" si="8706"/>
        <v>OESTE</v>
      </c>
      <c r="Z3126" s="361" t="str">
        <f t="shared" si="8707"/>
        <v>SUDOESTE</v>
      </c>
      <c r="AA3126" s="358">
        <f t="shared" si="8642"/>
        <v>0.54065040650406504</v>
      </c>
      <c r="AB3126" s="359">
        <f t="shared" si="8708"/>
        <v>32.727925816974754</v>
      </c>
      <c r="AC3126" s="360"/>
    </row>
    <row r="3127" spans="1:29" ht="17.25" customHeight="1" x14ac:dyDescent="0.2">
      <c r="A3127" s="345" t="str">
        <f t="shared" si="8644"/>
        <v>MS 802</v>
      </c>
      <c r="B3127" s="661">
        <f t="shared" si="8628"/>
        <v>14</v>
      </c>
      <c r="C3127" s="661" t="str">
        <f t="shared" si="8629"/>
        <v>MS 802-14</v>
      </c>
      <c r="D3127" s="346">
        <v>41978</v>
      </c>
      <c r="E3127" s="364">
        <v>7161474.5647999998</v>
      </c>
      <c r="F3127" s="365">
        <v>665940.39320000005</v>
      </c>
      <c r="G3127" s="365">
        <v>898.404</v>
      </c>
      <c r="H3127" s="448">
        <f t="shared" si="8699"/>
        <v>2.6628180508287262</v>
      </c>
      <c r="I3127" s="356">
        <f t="shared" si="8700"/>
        <v>3.4456929670011585</v>
      </c>
      <c r="J3127" s="356">
        <f t="shared" si="8701"/>
        <v>-0.40000000000190994</v>
      </c>
      <c r="K3127" s="356">
        <f t="shared" si="8702"/>
        <v>-7.2999999999979082</v>
      </c>
      <c r="L3127" s="356">
        <f t="shared" si="8703"/>
        <v>0.38040257868981803</v>
      </c>
      <c r="M3127" s="356">
        <f t="shared" si="8704"/>
        <v>5.7142857143129992E-2</v>
      </c>
      <c r="N3127" s="361" t="str">
        <f t="shared" si="8649"/>
        <v>ATENÇÃO</v>
      </c>
      <c r="O3127" s="361" t="str">
        <f t="shared" si="8650"/>
        <v>OK</v>
      </c>
      <c r="P3127" s="361" t="str">
        <f t="shared" si="8651"/>
        <v>COND. MIN.</v>
      </c>
      <c r="Q3127" s="361" t="str">
        <f t="shared" si="8637"/>
        <v>COND. MIN.</v>
      </c>
      <c r="R3127" s="625"/>
      <c r="S3127" s="625"/>
      <c r="T3127" s="625"/>
      <c r="U3127" s="625"/>
      <c r="V3127" s="356">
        <f t="shared" si="8638"/>
        <v>-0.42000003159046173</v>
      </c>
      <c r="W3127" s="356">
        <f t="shared" si="8639"/>
        <v>-3.4199999994598329</v>
      </c>
      <c r="X3127" s="361" t="str">
        <f t="shared" si="8705"/>
        <v>SUL</v>
      </c>
      <c r="Y3127" s="361" t="str">
        <f t="shared" si="8706"/>
        <v>OESTE</v>
      </c>
      <c r="Z3127" s="361" t="str">
        <f t="shared" si="8707"/>
        <v>SUDOESTE</v>
      </c>
      <c r="AA3127" s="358">
        <f t="shared" si="8642"/>
        <v>0.9913043478260869</v>
      </c>
      <c r="AB3127" s="359">
        <f t="shared" si="8708"/>
        <v>82.43857029434372</v>
      </c>
      <c r="AC3127" s="360"/>
    </row>
    <row r="3128" spans="1:29" ht="17.25" customHeight="1" x14ac:dyDescent="0.2">
      <c r="A3128" s="345" t="str">
        <f t="shared" si="8644"/>
        <v>MS 802</v>
      </c>
      <c r="B3128" s="661">
        <f t="shared" si="8628"/>
        <v>15</v>
      </c>
      <c r="C3128" s="661" t="str">
        <f t="shared" si="8629"/>
        <v>MS 802-15</v>
      </c>
      <c r="D3128" s="346">
        <v>41985</v>
      </c>
      <c r="E3128" s="364">
        <v>7161474.5403000005</v>
      </c>
      <c r="F3128" s="365">
        <v>665940.39280000003</v>
      </c>
      <c r="G3128" s="365">
        <v>898.38599999999997</v>
      </c>
      <c r="H3128" s="448">
        <f t="shared" si="8699"/>
        <v>2.450326444820063</v>
      </c>
      <c r="I3128" s="356">
        <f t="shared" si="8700"/>
        <v>4.4953865042894954</v>
      </c>
      <c r="J3128" s="356">
        <f t="shared" si="8701"/>
        <v>-1.8000000000029104</v>
      </c>
      <c r="K3128" s="356">
        <f t="shared" si="8702"/>
        <v>-9.1000000000008185</v>
      </c>
      <c r="L3128" s="356">
        <f t="shared" si="8703"/>
        <v>0.35004663497429472</v>
      </c>
      <c r="M3128" s="356">
        <f t="shared" si="8704"/>
        <v>0.2571428571432729</v>
      </c>
      <c r="N3128" s="361" t="str">
        <f t="shared" si="8649"/>
        <v>ATENÇÃO</v>
      </c>
      <c r="O3128" s="361" t="str">
        <f t="shared" si="8650"/>
        <v>ATENÇÃO</v>
      </c>
      <c r="P3128" s="361" t="str">
        <f t="shared" si="8651"/>
        <v>COND. MIN.</v>
      </c>
      <c r="Q3128" s="361" t="str">
        <f t="shared" si="8637"/>
        <v>COND. MIN.</v>
      </c>
      <c r="R3128" s="625"/>
      <c r="S3128" s="625"/>
      <c r="T3128" s="625"/>
      <c r="U3128" s="625"/>
      <c r="V3128" s="356">
        <f t="shared" si="8638"/>
        <v>-2.8699999675154686</v>
      </c>
      <c r="W3128" s="356">
        <f t="shared" si="8639"/>
        <v>-3.460000001359731</v>
      </c>
      <c r="X3128" s="361" t="str">
        <f t="shared" si="8705"/>
        <v>SUL</v>
      </c>
      <c r="Y3128" s="361" t="str">
        <f t="shared" si="8706"/>
        <v>OESTE</v>
      </c>
      <c r="Z3128" s="361" t="str">
        <f t="shared" si="8707"/>
        <v>SUDOESTE</v>
      </c>
      <c r="AA3128" s="358">
        <f t="shared" si="8642"/>
        <v>0.76888888888888884</v>
      </c>
      <c r="AB3128" s="359">
        <f t="shared" si="8708"/>
        <v>50.254216627713497</v>
      </c>
      <c r="AC3128" s="360"/>
    </row>
    <row r="3129" spans="1:29" ht="17.25" customHeight="1" x14ac:dyDescent="0.25">
      <c r="A3129" s="345" t="str">
        <f t="shared" si="8644"/>
        <v>MS 802</v>
      </c>
      <c r="B3129" s="661">
        <f t="shared" si="8628"/>
        <v>16</v>
      </c>
      <c r="C3129" s="661" t="str">
        <f t="shared" si="8629"/>
        <v>MS 802-16</v>
      </c>
      <c r="D3129" s="346">
        <v>41992</v>
      </c>
      <c r="E3129" s="347">
        <v>7161474.5433999998</v>
      </c>
      <c r="F3129" s="348">
        <v>665940.40240000002</v>
      </c>
      <c r="G3129" s="348">
        <v>898.36699999999996</v>
      </c>
      <c r="H3129" s="448">
        <f t="shared" ref="H3129:H3130" si="8709">SQRT((E3129-E3128)^2+(F3129-F3128)^2)*100</f>
        <v>1.0088111618900606</v>
      </c>
      <c r="I3129" s="356">
        <f t="shared" ref="I3129:I3130" si="8710">SQRT((E3129-$E$3114)^2+(F3129-$F$3114)^2)*100</f>
        <v>3.5782118659133317</v>
      </c>
      <c r="J3129" s="356">
        <f t="shared" ref="J3129:J3130" si="8711">(G3129-G3128)*100</f>
        <v>-1.9000000000005457</v>
      </c>
      <c r="K3129" s="356">
        <f t="shared" ref="K3129:K3130" si="8712">(G3129-$G$3114)*100</f>
        <v>-11.000000000001364</v>
      </c>
      <c r="L3129" s="356">
        <f t="shared" ref="L3129:L3130" si="8713">H3129/(D3129-D3128)</f>
        <v>0.14411588027000866</v>
      </c>
      <c r="M3129" s="356">
        <f t="shared" ref="M3129:M3130" si="8714">ABS(J3129/(D3129-D3128))</f>
        <v>0.2714285714286494</v>
      </c>
      <c r="N3129" s="361" t="str">
        <f t="shared" si="8649"/>
        <v>OK</v>
      </c>
      <c r="O3129" s="361" t="str">
        <f t="shared" si="8650"/>
        <v>ATENÇÃO</v>
      </c>
      <c r="P3129" s="361" t="str">
        <f t="shared" si="8651"/>
        <v>COND. MIN.</v>
      </c>
      <c r="Q3129" s="361" t="str">
        <f t="shared" si="8637"/>
        <v>COND. MIN.</v>
      </c>
      <c r="R3129" s="625"/>
      <c r="S3129" s="625"/>
      <c r="T3129" s="625"/>
      <c r="U3129" s="625"/>
      <c r="V3129" s="356">
        <f t="shared" si="8638"/>
        <v>-2.5600000284612179</v>
      </c>
      <c r="W3129" s="356">
        <f t="shared" si="8639"/>
        <v>-2.5000000023283064</v>
      </c>
      <c r="X3129" s="361" t="str">
        <f t="shared" ref="X3129:X3130" si="8715">IF(V3129&gt;0,"NORTE","SUL")</f>
        <v>SUL</v>
      </c>
      <c r="Y3129" s="361" t="str">
        <f t="shared" ref="Y3129:Y3130" si="8716">IF(W3129&gt;0,"LESTE","OESTE")</f>
        <v>OESTE</v>
      </c>
      <c r="Z3129" s="361" t="str">
        <f t="shared" ref="Z3129:Z3130" si="8717">IF(AND(X3129="SUL", Y3129="LESTE"),"SUDESTE", IF(AND(X3129="SUL", Y3129="OESTE"), "SUDOESTE", IF(AND(X3129="NORTE", Y3129="LESTE"), "NORDESTE", "NOROESTE")))</f>
        <v>SUDOESTE</v>
      </c>
      <c r="AA3129" s="358">
        <f t="shared" si="8642"/>
        <v>0.6983240223463687</v>
      </c>
      <c r="AB3129" s="359">
        <f t="shared" ref="AB3129:AB3130" si="8718">DEGREES(ASIN(AA3129))</f>
        <v>44.292694261043891</v>
      </c>
      <c r="AC3129" s="360"/>
    </row>
    <row r="3130" spans="1:29" ht="17.25" customHeight="1" x14ac:dyDescent="0.25">
      <c r="A3130" s="345" t="str">
        <f t="shared" si="8644"/>
        <v>MS 802</v>
      </c>
      <c r="B3130" s="661">
        <f t="shared" si="8628"/>
        <v>17</v>
      </c>
      <c r="C3130" s="661" t="str">
        <f t="shared" si="8629"/>
        <v>MS 802-17</v>
      </c>
      <c r="D3130" s="346">
        <v>41999</v>
      </c>
      <c r="E3130" s="347">
        <v>7161474.5433999998</v>
      </c>
      <c r="F3130" s="348">
        <v>665940.40240000002</v>
      </c>
      <c r="G3130" s="348">
        <v>898.35799999999995</v>
      </c>
      <c r="H3130" s="448">
        <f t="shared" si="8709"/>
        <v>0</v>
      </c>
      <c r="I3130" s="356">
        <f t="shared" si="8710"/>
        <v>3.5782118659133317</v>
      </c>
      <c r="J3130" s="356">
        <f t="shared" si="8711"/>
        <v>-0.90000000000145519</v>
      </c>
      <c r="K3130" s="356">
        <f t="shared" si="8712"/>
        <v>-11.900000000002819</v>
      </c>
      <c r="L3130" s="356">
        <f t="shared" si="8713"/>
        <v>0</v>
      </c>
      <c r="M3130" s="356">
        <f t="shared" si="8714"/>
        <v>0.12857142857163645</v>
      </c>
      <c r="N3130" s="361" t="str">
        <f t="shared" si="8649"/>
        <v>OK</v>
      </c>
      <c r="O3130" s="361" t="str">
        <f t="shared" si="8650"/>
        <v>OK</v>
      </c>
      <c r="P3130" s="361" t="str">
        <f t="shared" si="8651"/>
        <v>COND. MIN.</v>
      </c>
      <c r="Q3130" s="361" t="str">
        <f t="shared" si="8637"/>
        <v>COND. MIN.</v>
      </c>
      <c r="R3130" s="625"/>
      <c r="S3130" s="625"/>
      <c r="T3130" s="625"/>
      <c r="U3130" s="625"/>
      <c r="V3130" s="356">
        <f t="shared" si="8638"/>
        <v>-2.5600000284612179</v>
      </c>
      <c r="W3130" s="356">
        <f t="shared" si="8639"/>
        <v>-2.5000000023283064</v>
      </c>
      <c r="X3130" s="361" t="str">
        <f t="shared" si="8715"/>
        <v>SUL</v>
      </c>
      <c r="Y3130" s="361" t="str">
        <f t="shared" si="8716"/>
        <v>OESTE</v>
      </c>
      <c r="Z3130" s="361" t="str">
        <f t="shared" si="8717"/>
        <v>SUDOESTE</v>
      </c>
      <c r="AA3130" s="358">
        <f t="shared" si="8642"/>
        <v>0.6983240223463687</v>
      </c>
      <c r="AB3130" s="359">
        <f t="shared" si="8718"/>
        <v>44.292694261043891</v>
      </c>
      <c r="AC3130" s="360"/>
    </row>
    <row r="3131" spans="1:29" ht="17.25" customHeight="1" x14ac:dyDescent="0.25">
      <c r="A3131" s="345" t="str">
        <f t="shared" si="8644"/>
        <v>MS 802</v>
      </c>
      <c r="B3131" s="661">
        <f t="shared" si="8628"/>
        <v>18</v>
      </c>
      <c r="C3131" s="661" t="str">
        <f t="shared" si="8629"/>
        <v>MS 802-18</v>
      </c>
      <c r="D3131" s="346">
        <v>42006</v>
      </c>
      <c r="E3131" s="347">
        <v>7161474.5307</v>
      </c>
      <c r="F3131" s="348">
        <v>665940.3909</v>
      </c>
      <c r="G3131" s="348">
        <v>898.34699999999998</v>
      </c>
      <c r="H3131" s="448">
        <f t="shared" ref="H3131:H3136" si="8719">SQRT((E3131-E3130)^2+(F3131-F3130)^2)*100</f>
        <v>1.7133008977282662</v>
      </c>
      <c r="I3131" s="356">
        <f t="shared" ref="I3131:I3136" si="8720">SQRT((E3131-$E$3114)^2+(F3131-$F$3114)^2)*100</f>
        <v>5.2906899487457357</v>
      </c>
      <c r="J3131" s="356">
        <f t="shared" ref="J3131:J3136" si="8721">(G3131-G3130)*100</f>
        <v>-1.0999999999967258</v>
      </c>
      <c r="K3131" s="356">
        <f t="shared" ref="K3131:K3136" si="8722">(G3131-$G$3114)*100</f>
        <v>-12.999999999999545</v>
      </c>
      <c r="L3131" s="356">
        <f t="shared" ref="L3131:L3136" si="8723">H3131/(D3131-D3130)</f>
        <v>0.24475727110403803</v>
      </c>
      <c r="M3131" s="356">
        <f t="shared" ref="M3131:M3136" si="8724">ABS(J3131/(D3131-D3130))</f>
        <v>0.1571428571423894</v>
      </c>
      <c r="N3131" s="361" t="str">
        <f t="shared" si="8649"/>
        <v>OK</v>
      </c>
      <c r="O3131" s="361" t="str">
        <f t="shared" si="8650"/>
        <v>OK</v>
      </c>
      <c r="P3131" s="361" t="str">
        <f t="shared" si="8651"/>
        <v>COND. MIN.</v>
      </c>
      <c r="Q3131" s="361" t="str">
        <f t="shared" si="8637"/>
        <v>COND. MIN.</v>
      </c>
      <c r="R3131" s="625"/>
      <c r="S3131" s="625"/>
      <c r="T3131" s="625"/>
      <c r="U3131" s="625"/>
      <c r="V3131" s="356">
        <f t="shared" si="8638"/>
        <v>-3.8300000131130219</v>
      </c>
      <c r="W3131" s="356">
        <f t="shared" si="8639"/>
        <v>-3.6500000045634806</v>
      </c>
      <c r="X3131" s="361" t="str">
        <f t="shared" ref="X3131:X3136" si="8725">IF(V3131&gt;0,"NORTE","SUL")</f>
        <v>SUL</v>
      </c>
      <c r="Y3131" s="361" t="str">
        <f t="shared" ref="Y3131:Y3136" si="8726">IF(W3131&gt;0,"LESTE","OESTE")</f>
        <v>OESTE</v>
      </c>
      <c r="Z3131" s="361" t="str">
        <f t="shared" ref="Z3131:Z3136" si="8727">IF(AND(X3131="SUL", Y3131="LESTE"),"SUDESTE", IF(AND(X3131="SUL", Y3131="OESTE"), "SUDOESTE", IF(AND(X3131="NORTE", Y3131="LESTE"), "NORDESTE", "NOROESTE")))</f>
        <v>SUDOESTE</v>
      </c>
      <c r="AA3131" s="358">
        <f t="shared" si="8642"/>
        <v>0.68998109640831751</v>
      </c>
      <c r="AB3131" s="359">
        <f t="shared" ref="AB3131:AB3136" si="8728">DEGREES(ASIN(AA3131))</f>
        <v>43.628612503496825</v>
      </c>
      <c r="AC3131" s="360"/>
    </row>
    <row r="3132" spans="1:29" ht="17.25" customHeight="1" x14ac:dyDescent="0.25">
      <c r="A3132" s="345" t="str">
        <f t="shared" si="8644"/>
        <v>MS 802</v>
      </c>
      <c r="B3132" s="661">
        <f t="shared" si="8628"/>
        <v>19</v>
      </c>
      <c r="C3132" s="661" t="str">
        <f t="shared" si="8629"/>
        <v>MS 802-19</v>
      </c>
      <c r="D3132" s="346">
        <v>42013</v>
      </c>
      <c r="E3132" s="347">
        <v>7161474.5121999998</v>
      </c>
      <c r="F3132" s="348">
        <v>665940.3824</v>
      </c>
      <c r="G3132" s="348">
        <v>898.33799999999997</v>
      </c>
      <c r="H3132" s="448">
        <f t="shared" si="8719"/>
        <v>2.0359273286592465</v>
      </c>
      <c r="I3132" s="356">
        <f t="shared" si="8720"/>
        <v>7.2465440354368926</v>
      </c>
      <c r="J3132" s="356">
        <f t="shared" si="8721"/>
        <v>-0.90000000000145519</v>
      </c>
      <c r="K3132" s="356">
        <f t="shared" si="8722"/>
        <v>-13.900000000001</v>
      </c>
      <c r="L3132" s="356">
        <f t="shared" si="8723"/>
        <v>0.29084676123703523</v>
      </c>
      <c r="M3132" s="356">
        <f t="shared" si="8724"/>
        <v>0.12857142857163645</v>
      </c>
      <c r="N3132" s="361" t="str">
        <f t="shared" si="8649"/>
        <v>ATENÇÃO</v>
      </c>
      <c r="O3132" s="361" t="str">
        <f t="shared" si="8650"/>
        <v>OK</v>
      </c>
      <c r="P3132" s="361" t="str">
        <f t="shared" si="8651"/>
        <v>COND. MIN.</v>
      </c>
      <c r="Q3132" s="361" t="str">
        <f t="shared" si="8637"/>
        <v>COND. MIN.</v>
      </c>
      <c r="R3132" s="625"/>
      <c r="S3132" s="625"/>
      <c r="T3132" s="625"/>
      <c r="U3132" s="625"/>
      <c r="V3132" s="356">
        <f t="shared" si="8638"/>
        <v>-5.6800000369548798</v>
      </c>
      <c r="W3132" s="356">
        <f t="shared" si="8639"/>
        <v>-4.5000000041909516</v>
      </c>
      <c r="X3132" s="361" t="str">
        <f t="shared" si="8725"/>
        <v>SUL</v>
      </c>
      <c r="Y3132" s="361" t="str">
        <f t="shared" si="8726"/>
        <v>OESTE</v>
      </c>
      <c r="Z3132" s="361" t="str">
        <f t="shared" si="8727"/>
        <v>SUDOESTE</v>
      </c>
      <c r="AA3132" s="358">
        <f t="shared" si="8642"/>
        <v>0.62068965517241381</v>
      </c>
      <c r="AB3132" s="359">
        <f t="shared" si="8728"/>
        <v>38.3665142559449</v>
      </c>
      <c r="AC3132" s="360"/>
    </row>
    <row r="3133" spans="1:29" ht="17.25" customHeight="1" x14ac:dyDescent="0.25">
      <c r="A3133" s="345" t="str">
        <f t="shared" si="8644"/>
        <v>MS 802</v>
      </c>
      <c r="B3133" s="661">
        <f t="shared" si="8628"/>
        <v>20</v>
      </c>
      <c r="C3133" s="661" t="str">
        <f t="shared" si="8629"/>
        <v>MS 802-20</v>
      </c>
      <c r="D3133" s="346">
        <v>42020</v>
      </c>
      <c r="E3133" s="347">
        <v>7161474.5445999997</v>
      </c>
      <c r="F3133" s="348">
        <v>665940.38359999994</v>
      </c>
      <c r="G3133" s="348">
        <v>898.34199999999998</v>
      </c>
      <c r="H3133" s="448">
        <f t="shared" si="8719"/>
        <v>3.2422214513621137</v>
      </c>
      <c r="I3133" s="356">
        <f t="shared" si="8720"/>
        <v>5.0137810396407252</v>
      </c>
      <c r="J3133" s="356">
        <f t="shared" si="8721"/>
        <v>0.40000000000190994</v>
      </c>
      <c r="K3133" s="356">
        <f t="shared" si="8722"/>
        <v>-13.499999999999091</v>
      </c>
      <c r="L3133" s="356">
        <f t="shared" si="8723"/>
        <v>0.46317449305173053</v>
      </c>
      <c r="M3133" s="356">
        <f t="shared" si="8724"/>
        <v>5.7142857143129992E-2</v>
      </c>
      <c r="N3133" s="361" t="str">
        <f t="shared" si="8649"/>
        <v>ATENÇÃO</v>
      </c>
      <c r="O3133" s="361" t="str">
        <f t="shared" si="8650"/>
        <v>OK</v>
      </c>
      <c r="P3133" s="361" t="str">
        <f t="shared" si="8651"/>
        <v>COND. MIN.</v>
      </c>
      <c r="Q3133" s="361" t="str">
        <f t="shared" si="8637"/>
        <v>COND. MIN.</v>
      </c>
      <c r="R3133" s="625"/>
      <c r="S3133" s="625"/>
      <c r="T3133" s="625"/>
      <c r="U3133" s="625"/>
      <c r="V3133" s="356">
        <f t="shared" si="8638"/>
        <v>-2.4400000460445881</v>
      </c>
      <c r="W3133" s="356">
        <f t="shared" si="8639"/>
        <v>-4.3800000101327896</v>
      </c>
      <c r="X3133" s="361" t="str">
        <f t="shared" si="8725"/>
        <v>SUL</v>
      </c>
      <c r="Y3133" s="361" t="str">
        <f t="shared" si="8726"/>
        <v>OESTE</v>
      </c>
      <c r="Z3133" s="361" t="str">
        <f t="shared" si="8727"/>
        <v>SUDOESTE</v>
      </c>
      <c r="AA3133" s="358">
        <f t="shared" si="8642"/>
        <v>0.87425149700598803</v>
      </c>
      <c r="AB3133" s="359">
        <f t="shared" si="8728"/>
        <v>60.956513950152242</v>
      </c>
      <c r="AC3133" s="360"/>
    </row>
    <row r="3134" spans="1:29" ht="17.25" customHeight="1" x14ac:dyDescent="0.25">
      <c r="A3134" s="345" t="str">
        <f t="shared" si="8644"/>
        <v>MS 802</v>
      </c>
      <c r="B3134" s="661">
        <f t="shared" si="8628"/>
        <v>21</v>
      </c>
      <c r="C3134" s="661" t="str">
        <f t="shared" si="8629"/>
        <v>MS 802-21</v>
      </c>
      <c r="D3134" s="346">
        <v>42027</v>
      </c>
      <c r="E3134" s="347">
        <v>7161474.5493000001</v>
      </c>
      <c r="F3134" s="348">
        <v>665940.4068</v>
      </c>
      <c r="G3134" s="348">
        <v>898.33299999999997</v>
      </c>
      <c r="H3134" s="448">
        <f t="shared" si="8719"/>
        <v>2.3671290760220733</v>
      </c>
      <c r="I3134" s="356">
        <f t="shared" si="8720"/>
        <v>2.8503508633278654</v>
      </c>
      <c r="J3134" s="356">
        <f t="shared" si="8721"/>
        <v>-0.90000000000145519</v>
      </c>
      <c r="K3134" s="356">
        <f t="shared" si="8722"/>
        <v>-14.400000000000546</v>
      </c>
      <c r="L3134" s="356">
        <f t="shared" si="8723"/>
        <v>0.33816129657458188</v>
      </c>
      <c r="M3134" s="356">
        <f t="shared" si="8724"/>
        <v>0.12857142857163645</v>
      </c>
      <c r="N3134" s="361" t="str">
        <f t="shared" si="8649"/>
        <v>ATENÇÃO</v>
      </c>
      <c r="O3134" s="361" t="str">
        <f t="shared" si="8650"/>
        <v>OK</v>
      </c>
      <c r="P3134" s="361" t="str">
        <f t="shared" si="8651"/>
        <v>COND. MIN.</v>
      </c>
      <c r="Q3134" s="361" t="str">
        <f t="shared" si="8637"/>
        <v>COND. MIN.</v>
      </c>
      <c r="R3134" s="625"/>
      <c r="S3134" s="625"/>
      <c r="T3134" s="625"/>
      <c r="U3134" s="625"/>
      <c r="V3134" s="356">
        <f t="shared" si="8638"/>
        <v>-1.9700000062584877</v>
      </c>
      <c r="W3134" s="356">
        <f t="shared" si="8639"/>
        <v>-2.0600000047124922</v>
      </c>
      <c r="X3134" s="361" t="str">
        <f t="shared" si="8725"/>
        <v>SUL</v>
      </c>
      <c r="Y3134" s="361" t="str">
        <f t="shared" si="8726"/>
        <v>OESTE</v>
      </c>
      <c r="Z3134" s="361" t="str">
        <f t="shared" si="8727"/>
        <v>SUDOESTE</v>
      </c>
      <c r="AA3134" s="358">
        <f t="shared" si="8642"/>
        <v>0.72280701754385968</v>
      </c>
      <c r="AB3134" s="359">
        <f t="shared" si="8728"/>
        <v>46.286721955662564</v>
      </c>
      <c r="AC3134" s="360"/>
    </row>
    <row r="3135" spans="1:29" ht="17.25" customHeight="1" x14ac:dyDescent="0.25">
      <c r="A3135" s="345" t="str">
        <f t="shared" si="8644"/>
        <v>MS 802</v>
      </c>
      <c r="B3135" s="661">
        <f t="shared" si="8628"/>
        <v>22</v>
      </c>
      <c r="C3135" s="661" t="str">
        <f t="shared" si="8629"/>
        <v>MS 802-22</v>
      </c>
      <c r="D3135" s="346">
        <v>42034</v>
      </c>
      <c r="E3135" s="347">
        <v>7161474.5317000002</v>
      </c>
      <c r="F3135" s="348">
        <v>665940.37029999995</v>
      </c>
      <c r="G3135" s="348">
        <v>898.32799999999997</v>
      </c>
      <c r="H3135" s="448">
        <f t="shared" si="8719"/>
        <v>4.0521722569190066</v>
      </c>
      <c r="I3135" s="356">
        <f t="shared" si="8720"/>
        <v>6.820337241036972</v>
      </c>
      <c r="J3135" s="356">
        <f t="shared" si="8721"/>
        <v>-0.49999999999954525</v>
      </c>
      <c r="K3135" s="356">
        <f t="shared" si="8722"/>
        <v>-14.900000000000091</v>
      </c>
      <c r="L3135" s="356">
        <f t="shared" si="8723"/>
        <v>0.57888175098842953</v>
      </c>
      <c r="M3135" s="356">
        <f t="shared" si="8724"/>
        <v>7.1428571428506463E-2</v>
      </c>
      <c r="N3135" s="361" t="str">
        <f t="shared" si="8649"/>
        <v>ATENÇÃO</v>
      </c>
      <c r="O3135" s="361" t="str">
        <f t="shared" si="8650"/>
        <v>OK</v>
      </c>
      <c r="P3135" s="361" t="str">
        <f t="shared" si="8651"/>
        <v>COND. MIN.</v>
      </c>
      <c r="Q3135" s="361" t="str">
        <f t="shared" si="8637"/>
        <v>COND. MIN.</v>
      </c>
      <c r="R3135" s="625"/>
      <c r="S3135" s="625"/>
      <c r="T3135" s="625"/>
      <c r="U3135" s="625"/>
      <c r="V3135" s="356">
        <f t="shared" si="8638"/>
        <v>-3.7299999967217445</v>
      </c>
      <c r="W3135" s="356">
        <f t="shared" si="8639"/>
        <v>-5.7100000092759728</v>
      </c>
      <c r="X3135" s="361" t="str">
        <f t="shared" si="8725"/>
        <v>SUL</v>
      </c>
      <c r="Y3135" s="361" t="str">
        <f t="shared" si="8726"/>
        <v>OESTE</v>
      </c>
      <c r="Z3135" s="361" t="str">
        <f t="shared" si="8727"/>
        <v>SUDOESTE</v>
      </c>
      <c r="AA3135" s="358">
        <f t="shared" si="8642"/>
        <v>0.83724340175953071</v>
      </c>
      <c r="AB3135" s="359">
        <f t="shared" si="8728"/>
        <v>56.850164283302668</v>
      </c>
      <c r="AC3135" s="360"/>
    </row>
    <row r="3136" spans="1:29" ht="17.25" customHeight="1" x14ac:dyDescent="0.25">
      <c r="A3136" s="345" t="str">
        <f t="shared" si="8644"/>
        <v>MS 802</v>
      </c>
      <c r="B3136" s="661">
        <f t="shared" si="8628"/>
        <v>23</v>
      </c>
      <c r="C3136" s="661" t="str">
        <f t="shared" si="8629"/>
        <v>MS 802-23</v>
      </c>
      <c r="D3136" s="346">
        <v>42041</v>
      </c>
      <c r="E3136" s="347">
        <v>7161474.5313999997</v>
      </c>
      <c r="F3136" s="348">
        <v>665940.38399999996</v>
      </c>
      <c r="G3136" s="348">
        <v>898.31799999999998</v>
      </c>
      <c r="H3136" s="448">
        <f t="shared" si="8719"/>
        <v>1.3703284297526128</v>
      </c>
      <c r="I3136" s="356">
        <f t="shared" si="8720"/>
        <v>5.7422295638479639</v>
      </c>
      <c r="J3136" s="356">
        <f t="shared" si="8721"/>
        <v>-0.99999999999909051</v>
      </c>
      <c r="K3136" s="356">
        <f t="shared" si="8722"/>
        <v>-15.899999999999181</v>
      </c>
      <c r="L3136" s="356">
        <f t="shared" si="8723"/>
        <v>0.19576120425037327</v>
      </c>
      <c r="M3136" s="356">
        <f t="shared" si="8724"/>
        <v>0.14285714285701293</v>
      </c>
      <c r="N3136" s="361" t="str">
        <f t="shared" si="8649"/>
        <v>OK</v>
      </c>
      <c r="O3136" s="361" t="str">
        <f t="shared" si="8650"/>
        <v>OK</v>
      </c>
      <c r="P3136" s="361" t="str">
        <f t="shared" si="8651"/>
        <v>COND. MIN.</v>
      </c>
      <c r="Q3136" s="361" t="str">
        <f t="shared" si="8637"/>
        <v>COND. MIN.</v>
      </c>
      <c r="R3136" s="625"/>
      <c r="S3136" s="625"/>
      <c r="T3136" s="625"/>
      <c r="U3136" s="625"/>
      <c r="V3136" s="356">
        <f t="shared" si="8638"/>
        <v>-3.7600000388920307</v>
      </c>
      <c r="W3136" s="356">
        <f t="shared" si="8639"/>
        <v>-4.3400000082328916</v>
      </c>
      <c r="X3136" s="361" t="str">
        <f t="shared" si="8725"/>
        <v>SUL</v>
      </c>
      <c r="Y3136" s="361" t="str">
        <f t="shared" si="8726"/>
        <v>OESTE</v>
      </c>
      <c r="Z3136" s="361" t="str">
        <f t="shared" si="8727"/>
        <v>SUDOESTE</v>
      </c>
      <c r="AA3136" s="358">
        <f t="shared" si="8642"/>
        <v>0.75609756097560965</v>
      </c>
      <c r="AB3136" s="359">
        <f t="shared" si="8728"/>
        <v>49.121364853483499</v>
      </c>
      <c r="AC3136" s="360"/>
    </row>
    <row r="3137" spans="1:29" ht="17.25" customHeight="1" x14ac:dyDescent="0.25">
      <c r="A3137" s="345" t="str">
        <f t="shared" si="8644"/>
        <v>MS 802</v>
      </c>
      <c r="B3137" s="661">
        <f t="shared" si="8628"/>
        <v>24</v>
      </c>
      <c r="C3137" s="661" t="str">
        <f t="shared" si="8629"/>
        <v>MS 802-24</v>
      </c>
      <c r="D3137" s="346">
        <v>42048</v>
      </c>
      <c r="E3137" s="347">
        <v>7161474.5186000001</v>
      </c>
      <c r="F3137" s="348">
        <v>665940.37549999997</v>
      </c>
      <c r="G3137" s="348">
        <v>898.30700000000002</v>
      </c>
      <c r="H3137" s="448">
        <f t="shared" ref="H3137:H3138" si="8729">SQRT((E3137-E3136)^2+(F3137-F3136)^2)*100</f>
        <v>1.5365220195583829</v>
      </c>
      <c r="I3137" s="356">
        <f t="shared" ref="I3137:I3138" si="8730">SQRT((E3137-$E$3114)^2+(F3137-$F$3114)^2)*100</f>
        <v>7.2344799500503276</v>
      </c>
      <c r="J3137" s="356">
        <f t="shared" ref="J3137:J3138" si="8731">(G3137-G3136)*100</f>
        <v>-1.0999999999967258</v>
      </c>
      <c r="K3137" s="356">
        <f t="shared" ref="K3137:K3138" si="8732">(G3137-$G$3114)*100</f>
        <v>-16.999999999995907</v>
      </c>
      <c r="L3137" s="356">
        <f t="shared" ref="L3137:L3138" si="8733">H3137/(D3137-D3136)</f>
        <v>0.21950314565119755</v>
      </c>
      <c r="M3137" s="356">
        <f t="shared" ref="M3137:M3138" si="8734">ABS(J3137/(D3137-D3136))</f>
        <v>0.1571428571423894</v>
      </c>
      <c r="N3137" s="361" t="str">
        <f t="shared" si="8649"/>
        <v>OK</v>
      </c>
      <c r="O3137" s="361" t="str">
        <f t="shared" si="8650"/>
        <v>OK</v>
      </c>
      <c r="P3137" s="361" t="str">
        <f t="shared" si="8651"/>
        <v>COND. MIN.</v>
      </c>
      <c r="Q3137" s="361" t="str">
        <f t="shared" si="8637"/>
        <v>COND. MIN.</v>
      </c>
      <c r="R3137" s="625"/>
      <c r="S3137" s="625"/>
      <c r="T3137" s="625"/>
      <c r="U3137" s="625"/>
      <c r="V3137" s="356">
        <f t="shared" si="8638"/>
        <v>-5.0400000065565109</v>
      </c>
      <c r="W3137" s="356">
        <f t="shared" si="8639"/>
        <v>-5.1900000078603625</v>
      </c>
      <c r="X3137" s="361" t="str">
        <f t="shared" ref="X3137:X3138" si="8735">IF(V3137&gt;0,"NORTE","SUL")</f>
        <v>SUL</v>
      </c>
      <c r="Y3137" s="361" t="str">
        <f t="shared" ref="Y3137:Y3138" si="8736">IF(W3137&gt;0,"LESTE","OESTE")</f>
        <v>OESTE</v>
      </c>
      <c r="Z3137" s="361" t="str">
        <f t="shared" ref="Z3137:Z3138" si="8737">IF(AND(X3137="SUL", Y3137="LESTE"),"SUDESTE", IF(AND(X3137="SUL", Y3137="OESTE"), "SUDOESTE", IF(AND(X3137="NORTE", Y3137="LESTE"), "NORDESTE", "NOROESTE")))</f>
        <v>SUDOESTE</v>
      </c>
      <c r="AA3137" s="358">
        <f t="shared" si="8642"/>
        <v>0.71784232365145229</v>
      </c>
      <c r="AB3137" s="359">
        <f t="shared" ref="AB3137:AB3138" si="8738">DEGREES(ASIN(AA3137))</f>
        <v>45.876624809273338</v>
      </c>
      <c r="AC3137" s="360"/>
    </row>
    <row r="3138" spans="1:29" ht="17.25" customHeight="1" x14ac:dyDescent="0.25">
      <c r="A3138" s="345" t="str">
        <f t="shared" si="8644"/>
        <v>MS 802</v>
      </c>
      <c r="B3138" s="661">
        <f t="shared" si="8628"/>
        <v>25</v>
      </c>
      <c r="C3138" s="661" t="str">
        <f t="shared" si="8629"/>
        <v>MS 802-25</v>
      </c>
      <c r="D3138" s="346">
        <v>42055</v>
      </c>
      <c r="E3138" s="347">
        <v>7161474.5058000004</v>
      </c>
      <c r="F3138" s="348">
        <v>665940.36699999997</v>
      </c>
      <c r="G3138" s="348">
        <v>898.29499999999996</v>
      </c>
      <c r="H3138" s="448">
        <f t="shared" si="8729"/>
        <v>1.5365220195583829</v>
      </c>
      <c r="I3138" s="356">
        <f t="shared" si="8730"/>
        <v>8.7420821183861204</v>
      </c>
      <c r="J3138" s="356">
        <f t="shared" si="8731"/>
        <v>-1.2000000000057298</v>
      </c>
      <c r="K3138" s="356">
        <f t="shared" si="8732"/>
        <v>-18.200000000001637</v>
      </c>
      <c r="L3138" s="356">
        <f t="shared" si="8733"/>
        <v>0.21950314565119755</v>
      </c>
      <c r="M3138" s="356">
        <f t="shared" si="8734"/>
        <v>0.17142857142938997</v>
      </c>
      <c r="N3138" s="361" t="str">
        <f t="shared" si="8649"/>
        <v>OK</v>
      </c>
      <c r="O3138" s="361" t="str">
        <f t="shared" si="8650"/>
        <v>OK</v>
      </c>
      <c r="P3138" s="361" t="str">
        <f t="shared" si="8651"/>
        <v>COND. MIN.</v>
      </c>
      <c r="Q3138" s="361" t="str">
        <f t="shared" si="8637"/>
        <v>COND. MIN.</v>
      </c>
      <c r="R3138" s="625"/>
      <c r="S3138" s="625"/>
      <c r="T3138" s="625"/>
      <c r="U3138" s="625"/>
      <c r="V3138" s="356">
        <f t="shared" si="8638"/>
        <v>-6.3199999742209911</v>
      </c>
      <c r="W3138" s="356">
        <f t="shared" si="8639"/>
        <v>-6.0400000074878335</v>
      </c>
      <c r="X3138" s="361" t="str">
        <f t="shared" si="8735"/>
        <v>SUL</v>
      </c>
      <c r="Y3138" s="361" t="str">
        <f t="shared" si="8736"/>
        <v>OESTE</v>
      </c>
      <c r="Z3138" s="361" t="str">
        <f t="shared" si="8737"/>
        <v>SUDOESTE</v>
      </c>
      <c r="AA3138" s="358">
        <f t="shared" si="8642"/>
        <v>0.69107551487414187</v>
      </c>
      <c r="AB3138" s="359">
        <f t="shared" si="8738"/>
        <v>43.71530559883454</v>
      </c>
      <c r="AC3138" s="360"/>
    </row>
    <row r="3139" spans="1:29" ht="17.25" customHeight="1" x14ac:dyDescent="0.25">
      <c r="A3139" s="345" t="str">
        <f t="shared" si="8644"/>
        <v>MS 802</v>
      </c>
      <c r="B3139" s="661">
        <f t="shared" si="8628"/>
        <v>26</v>
      </c>
      <c r="C3139" s="661" t="str">
        <f t="shared" si="8629"/>
        <v>MS 802-26</v>
      </c>
      <c r="D3139" s="346">
        <f t="shared" ref="D3139:D3151" si="8739">D113</f>
        <v>42062</v>
      </c>
      <c r="E3139" s="347">
        <v>7161474.5096000005</v>
      </c>
      <c r="F3139" s="348">
        <v>665940.37210000004</v>
      </c>
      <c r="G3139" s="348">
        <v>898.28800000000001</v>
      </c>
      <c r="H3139" s="448">
        <f t="shared" ref="H3139:H3142" si="8740">SQRT((E3139-E3138)^2+(F3139-F3138)^2)*100</f>
        <v>0.63600315389652706</v>
      </c>
      <c r="I3139" s="356">
        <f t="shared" ref="I3139:I3142" si="8741">SQRT((E3139-$E$3114)^2+(F3139-$F$3114)^2)*100</f>
        <v>8.1156946483747543</v>
      </c>
      <c r="J3139" s="356">
        <f t="shared" ref="J3139:J3142" si="8742">(G3139-G3138)*100</f>
        <v>-0.69999999999481588</v>
      </c>
      <c r="K3139" s="356">
        <f t="shared" ref="K3139:K3142" si="8743">(G3139-$G$3114)*100</f>
        <v>-18.899999999996453</v>
      </c>
      <c r="L3139" s="356">
        <f t="shared" ref="L3139:L3142" si="8744">H3139/(D3139-D3138)</f>
        <v>9.0857593413789586E-2</v>
      </c>
      <c r="M3139" s="356">
        <f t="shared" ref="M3139:M3142" si="8745">ABS(J3139/(D3139-D3138))</f>
        <v>9.9999999999259417E-2</v>
      </c>
      <c r="N3139" s="361" t="str">
        <f t="shared" si="8649"/>
        <v>OK</v>
      </c>
      <c r="O3139" s="361" t="str">
        <f t="shared" si="8650"/>
        <v>OK</v>
      </c>
      <c r="P3139" s="361" t="str">
        <f t="shared" si="8651"/>
        <v>COND. MIN.</v>
      </c>
      <c r="Q3139" s="361" t="str">
        <f t="shared" si="8637"/>
        <v>COND. MIN.</v>
      </c>
      <c r="R3139" s="625"/>
      <c r="S3139" s="625"/>
      <c r="T3139" s="625"/>
      <c r="U3139" s="625"/>
      <c r="V3139" s="356">
        <f t="shared" si="8638"/>
        <v>-5.9399999678134918</v>
      </c>
      <c r="W3139" s="356">
        <f t="shared" si="8639"/>
        <v>-5.5300000007264316</v>
      </c>
      <c r="X3139" s="361" t="str">
        <f t="shared" ref="X3139:X3142" si="8746">IF(V3139&gt;0,"NORTE","SUL")</f>
        <v>SUL</v>
      </c>
      <c r="Y3139" s="361" t="str">
        <f t="shared" ref="Y3139:Y3142" si="8747">IF(W3139&gt;0,"LESTE","OESTE")</f>
        <v>OESTE</v>
      </c>
      <c r="Z3139" s="361" t="str">
        <f t="shared" ref="Z3139:Z3142" si="8748">IF(AND(X3139="SUL", Y3139="LESTE"),"SUDESTE", IF(AND(X3139="SUL", Y3139="OESTE"), "SUDOESTE", IF(AND(X3139="NORTE", Y3139="LESTE"), "NORDESTE", "NOROESTE")))</f>
        <v>SUDOESTE</v>
      </c>
      <c r="AA3139" s="358">
        <f t="shared" si="8642"/>
        <v>0.68103448275862077</v>
      </c>
      <c r="AB3139" s="359">
        <f t="shared" ref="AB3139:AB3142" si="8749">DEGREES(ASIN(AA3139))</f>
        <v>42.924534158176805</v>
      </c>
      <c r="AC3139" s="360"/>
    </row>
    <row r="3140" spans="1:29" ht="17.25" customHeight="1" x14ac:dyDescent="0.25">
      <c r="A3140" s="345" t="str">
        <f t="shared" si="8644"/>
        <v>MS 802</v>
      </c>
      <c r="B3140" s="661">
        <f t="shared" si="8628"/>
        <v>27</v>
      </c>
      <c r="C3140" s="661" t="str">
        <f t="shared" si="8629"/>
        <v>MS 802-27</v>
      </c>
      <c r="D3140" s="346">
        <f t="shared" si="8739"/>
        <v>42069</v>
      </c>
      <c r="E3140" s="347">
        <v>7161474.5132999998</v>
      </c>
      <c r="F3140" s="348">
        <v>665940.37719999999</v>
      </c>
      <c r="G3140" s="348">
        <v>898.28</v>
      </c>
      <c r="H3140" s="448">
        <f t="shared" si="8740"/>
        <v>0.63007931517910543</v>
      </c>
      <c r="I3140" s="356">
        <f t="shared" si="8741"/>
        <v>7.4983531841736557</v>
      </c>
      <c r="J3140" s="356">
        <f t="shared" si="8742"/>
        <v>-0.80000000000381988</v>
      </c>
      <c r="K3140" s="356">
        <f t="shared" si="8743"/>
        <v>-19.700000000000273</v>
      </c>
      <c r="L3140" s="356">
        <f t="shared" si="8744"/>
        <v>9.0011330739872206E-2</v>
      </c>
      <c r="M3140" s="356">
        <f t="shared" si="8745"/>
        <v>0.11428571428625998</v>
      </c>
      <c r="N3140" s="361" t="str">
        <f t="shared" si="8649"/>
        <v>OK</v>
      </c>
      <c r="O3140" s="361" t="str">
        <f t="shared" si="8650"/>
        <v>OK</v>
      </c>
      <c r="P3140" s="361" t="str">
        <f t="shared" si="8651"/>
        <v>COND. MIN.</v>
      </c>
      <c r="Q3140" s="361" t="str">
        <f t="shared" si="8637"/>
        <v>COND. MIN.</v>
      </c>
      <c r="R3140" s="625"/>
      <c r="S3140" s="625"/>
      <c r="T3140" s="625"/>
      <c r="U3140" s="625"/>
      <c r="V3140" s="356">
        <f t="shared" si="8638"/>
        <v>-5.5700000375509262</v>
      </c>
      <c r="W3140" s="356">
        <f t="shared" si="8639"/>
        <v>-5.0200000056065619</v>
      </c>
      <c r="X3140" s="361" t="str">
        <f t="shared" si="8746"/>
        <v>SUL</v>
      </c>
      <c r="Y3140" s="361" t="str">
        <f t="shared" si="8747"/>
        <v>OESTE</v>
      </c>
      <c r="Z3140" s="361" t="str">
        <f t="shared" si="8748"/>
        <v>SUDOESTE</v>
      </c>
      <c r="AA3140" s="358">
        <f t="shared" si="8642"/>
        <v>0.66933333333333322</v>
      </c>
      <c r="AB3140" s="359">
        <f t="shared" si="8749"/>
        <v>42.015631982694707</v>
      </c>
      <c r="AC3140" s="360"/>
    </row>
    <row r="3141" spans="1:29" ht="17.25" customHeight="1" x14ac:dyDescent="0.25">
      <c r="A3141" s="345" t="str">
        <f t="shared" si="8644"/>
        <v>MS 802</v>
      </c>
      <c r="B3141" s="661">
        <f t="shared" si="8628"/>
        <v>28</v>
      </c>
      <c r="C3141" s="661" t="str">
        <f t="shared" si="8629"/>
        <v>MS 802-28</v>
      </c>
      <c r="D3141" s="346">
        <f t="shared" si="8739"/>
        <v>42076</v>
      </c>
      <c r="E3141" s="347">
        <v>7161474.4989</v>
      </c>
      <c r="F3141" s="348">
        <v>665940.35019999999</v>
      </c>
      <c r="G3141" s="348">
        <v>898.26900000000001</v>
      </c>
      <c r="H3141" s="448">
        <f t="shared" si="8740"/>
        <v>3.0599999885239146</v>
      </c>
      <c r="I3141" s="356">
        <f t="shared" si="8741"/>
        <v>10.427775422836239</v>
      </c>
      <c r="J3141" s="356">
        <f t="shared" si="8742"/>
        <v>-1.0999999999967258</v>
      </c>
      <c r="K3141" s="356">
        <f t="shared" si="8743"/>
        <v>-20.799999999996999</v>
      </c>
      <c r="L3141" s="356">
        <f t="shared" si="8744"/>
        <v>0.43714285550341636</v>
      </c>
      <c r="M3141" s="356">
        <f t="shared" si="8745"/>
        <v>0.1571428571423894</v>
      </c>
      <c r="N3141" s="361" t="str">
        <f t="shared" si="8649"/>
        <v>ATENÇÃO</v>
      </c>
      <c r="O3141" s="361" t="str">
        <f t="shared" si="8650"/>
        <v>OK</v>
      </c>
      <c r="P3141" s="361" t="str">
        <f t="shared" si="8651"/>
        <v>COND. MIN.</v>
      </c>
      <c r="Q3141" s="361" t="str">
        <f t="shared" si="8637"/>
        <v>COND. MIN.</v>
      </c>
      <c r="R3141" s="625"/>
      <c r="S3141" s="625"/>
      <c r="T3141" s="625"/>
      <c r="U3141" s="625"/>
      <c r="V3141" s="356">
        <f t="shared" si="8638"/>
        <v>-7.0100000128149986</v>
      </c>
      <c r="W3141" s="356">
        <f t="shared" si="8639"/>
        <v>-7.7200000057928264</v>
      </c>
      <c r="X3141" s="361" t="str">
        <f t="shared" si="8746"/>
        <v>SUL</v>
      </c>
      <c r="Y3141" s="361" t="str">
        <f t="shared" si="8747"/>
        <v>OESTE</v>
      </c>
      <c r="Z3141" s="361" t="str">
        <f t="shared" si="8748"/>
        <v>SUDOESTE</v>
      </c>
      <c r="AA3141" s="358">
        <f t="shared" si="8642"/>
        <v>0.74017257909875356</v>
      </c>
      <c r="AB3141" s="359">
        <f t="shared" si="8749"/>
        <v>47.74611873598672</v>
      </c>
      <c r="AC3141" s="360"/>
    </row>
    <row r="3142" spans="1:29" ht="12.75" x14ac:dyDescent="0.25">
      <c r="A3142" s="345" t="str">
        <f t="shared" si="8644"/>
        <v>MS 802</v>
      </c>
      <c r="B3142" s="661">
        <f t="shared" si="8628"/>
        <v>29</v>
      </c>
      <c r="C3142" s="661" t="str">
        <f t="shared" si="8629"/>
        <v>MS 802-29</v>
      </c>
      <c r="D3142" s="346">
        <f t="shared" si="8739"/>
        <v>42083</v>
      </c>
      <c r="E3142" s="347">
        <v>7161474.4993000003</v>
      </c>
      <c r="F3142" s="348">
        <v>665940.35919999995</v>
      </c>
      <c r="G3142" s="348">
        <v>898.26400000000001</v>
      </c>
      <c r="H3142" s="448">
        <f t="shared" si="8740"/>
        <v>0.90088844766789911</v>
      </c>
      <c r="I3142" s="356">
        <f t="shared" si="8741"/>
        <v>9.7515793571445659</v>
      </c>
      <c r="J3142" s="356">
        <f t="shared" si="8742"/>
        <v>-0.49999999999954525</v>
      </c>
      <c r="K3142" s="356">
        <f t="shared" si="8743"/>
        <v>-21.299999999996544</v>
      </c>
      <c r="L3142" s="356">
        <f t="shared" si="8744"/>
        <v>0.12869834966684274</v>
      </c>
      <c r="M3142" s="356">
        <f t="shared" si="8745"/>
        <v>7.1428571428506463E-2</v>
      </c>
      <c r="N3142" s="361" t="str">
        <f t="shared" si="8649"/>
        <v>OK</v>
      </c>
      <c r="O3142" s="361" t="str">
        <f t="shared" si="8650"/>
        <v>OK</v>
      </c>
      <c r="P3142" s="361" t="str">
        <f t="shared" si="8651"/>
        <v>COND. MIN.</v>
      </c>
      <c r="Q3142" s="361" t="str">
        <f t="shared" si="8637"/>
        <v>COND. MIN.</v>
      </c>
      <c r="R3142" s="625"/>
      <c r="S3142" s="625"/>
      <c r="T3142" s="625"/>
      <c r="U3142" s="625"/>
      <c r="V3142" s="356">
        <f t="shared" si="8638"/>
        <v>-6.9699999876320362</v>
      </c>
      <c r="W3142" s="356">
        <f t="shared" si="8639"/>
        <v>-6.820000009611249</v>
      </c>
      <c r="X3142" s="361" t="str">
        <f t="shared" si="8746"/>
        <v>SUL</v>
      </c>
      <c r="Y3142" s="361" t="str">
        <f t="shared" si="8747"/>
        <v>OESTE</v>
      </c>
      <c r="Z3142" s="361" t="str">
        <f t="shared" si="8748"/>
        <v>SUDOESTE</v>
      </c>
      <c r="AA3142" s="358">
        <f t="shared" si="8642"/>
        <v>0.69948717948717953</v>
      </c>
      <c r="AB3142" s="359">
        <f t="shared" si="8749"/>
        <v>44.385874806012644</v>
      </c>
      <c r="AC3142" s="360"/>
    </row>
    <row r="3143" spans="1:29" ht="17.25" customHeight="1" x14ac:dyDescent="0.25">
      <c r="A3143" s="345" t="str">
        <f t="shared" si="8644"/>
        <v>MS 802</v>
      </c>
      <c r="B3143" s="661">
        <f t="shared" si="8628"/>
        <v>30</v>
      </c>
      <c r="C3143" s="661" t="str">
        <f t="shared" si="8629"/>
        <v>MS 802-30</v>
      </c>
      <c r="D3143" s="346">
        <f t="shared" si="8739"/>
        <v>42090</v>
      </c>
      <c r="E3143" s="347">
        <v>7161474.5028999997</v>
      </c>
      <c r="F3143" s="348">
        <v>665940.37230000005</v>
      </c>
      <c r="G3143" s="348">
        <v>898.26099999999997</v>
      </c>
      <c r="H3143" s="448">
        <f t="shared" ref="H3143:H3144" si="8750">SQRT((E3143-E3142)^2+(F3143-F3142)^2)*100</f>
        <v>1.3585654153506967</v>
      </c>
      <c r="I3143" s="356">
        <f t="shared" ref="I3143:I3144" si="8751">SQRT((E3143-$E$3114)^2+(F3143-$F$3114)^2)*100</f>
        <v>8.6053588264167598</v>
      </c>
      <c r="J3143" s="356">
        <f t="shared" ref="J3143:J3144" si="8752">(G3143-G3142)*100</f>
        <v>-0.30000000000427463</v>
      </c>
      <c r="K3143" s="356">
        <f t="shared" ref="K3143:K3144" si="8753">(G3143-$G$3114)*100</f>
        <v>-21.600000000000819</v>
      </c>
      <c r="L3143" s="356">
        <f t="shared" ref="L3143:L3144" si="8754">H3143/(D3143-D3142)</f>
        <v>0.19408077362152812</v>
      </c>
      <c r="M3143" s="356">
        <f t="shared" ref="M3143:M3144" si="8755">ABS(J3143/(D3143-D3142))</f>
        <v>4.2857142857753515E-2</v>
      </c>
      <c r="N3143" s="361" t="str">
        <f t="shared" si="8649"/>
        <v>OK</v>
      </c>
      <c r="O3143" s="361" t="str">
        <f t="shared" si="8650"/>
        <v>OK</v>
      </c>
      <c r="P3143" s="361" t="str">
        <f t="shared" si="8651"/>
        <v>COND. MIN.</v>
      </c>
      <c r="Q3143" s="361" t="str">
        <f t="shared" si="8637"/>
        <v>COND. MIN.</v>
      </c>
      <c r="R3143" s="625"/>
      <c r="S3143" s="625"/>
      <c r="T3143" s="625"/>
      <c r="U3143" s="625"/>
      <c r="V3143" s="356">
        <f t="shared" si="8638"/>
        <v>-6.6100000403821468</v>
      </c>
      <c r="W3143" s="356">
        <f t="shared" si="8639"/>
        <v>-5.5099999997764826</v>
      </c>
      <c r="X3143" s="361" t="str">
        <f t="shared" ref="X3143:X3144" si="8756">IF(V3143&gt;0,"NORTE","SUL")</f>
        <v>SUL</v>
      </c>
      <c r="Y3143" s="361" t="str">
        <f t="shared" ref="Y3143:Y3144" si="8757">IF(W3143&gt;0,"LESTE","OESTE")</f>
        <v>OESTE</v>
      </c>
      <c r="Z3143" s="361" t="str">
        <f t="shared" ref="Z3143:Z3144" si="8758">IF(AND(X3143="SUL", Y3143="LESTE"),"SUDESTE", IF(AND(X3143="SUL", Y3143="OESTE"), "SUDOESTE", IF(AND(X3143="NORTE", Y3143="LESTE"), "NORDESTE", "NOROESTE")))</f>
        <v>SUDOESTE</v>
      </c>
      <c r="AA3143" s="358">
        <f t="shared" si="8642"/>
        <v>0.63995354239256685</v>
      </c>
      <c r="AB3143" s="359">
        <f t="shared" ref="AB3143:AB3144" si="8759">DEGREES(ASIN(AA3143))</f>
        <v>39.788355360134808</v>
      </c>
      <c r="AC3143" s="360"/>
    </row>
    <row r="3144" spans="1:29" ht="17.25" customHeight="1" x14ac:dyDescent="0.25">
      <c r="A3144" s="345" t="str">
        <f t="shared" si="8644"/>
        <v>MS 802</v>
      </c>
      <c r="B3144" s="661">
        <f t="shared" si="8628"/>
        <v>31</v>
      </c>
      <c r="C3144" s="661" t="str">
        <f t="shared" si="8629"/>
        <v>MS 802-31</v>
      </c>
      <c r="D3144" s="346">
        <f t="shared" si="8739"/>
        <v>42097</v>
      </c>
      <c r="E3144" s="347">
        <v>7161474.5307</v>
      </c>
      <c r="F3144" s="348">
        <v>665940.36899999995</v>
      </c>
      <c r="G3144" s="348">
        <v>898.24900000000002</v>
      </c>
      <c r="H3144" s="448">
        <f t="shared" si="8750"/>
        <v>2.7995178438651851</v>
      </c>
      <c r="I3144" s="356">
        <f t="shared" si="8751"/>
        <v>6.9838742981902735</v>
      </c>
      <c r="J3144" s="356">
        <f t="shared" si="8752"/>
        <v>-1.1999999999943611</v>
      </c>
      <c r="K3144" s="356">
        <f t="shared" si="8753"/>
        <v>-22.79999999999518</v>
      </c>
      <c r="L3144" s="356">
        <f t="shared" si="8754"/>
        <v>0.39993112055216928</v>
      </c>
      <c r="M3144" s="356">
        <f t="shared" si="8755"/>
        <v>0.17142857142776588</v>
      </c>
      <c r="N3144" s="361" t="str">
        <f t="shared" si="8649"/>
        <v>ATENÇÃO</v>
      </c>
      <c r="O3144" s="361" t="str">
        <f t="shared" si="8650"/>
        <v>OK</v>
      </c>
      <c r="P3144" s="361" t="str">
        <f t="shared" si="8651"/>
        <v>COND. MIN.</v>
      </c>
      <c r="Q3144" s="361" t="str">
        <f t="shared" si="8637"/>
        <v>COND. MIN.</v>
      </c>
      <c r="R3144" s="625"/>
      <c r="S3144" s="625"/>
      <c r="T3144" s="625"/>
      <c r="U3144" s="625"/>
      <c r="V3144" s="356">
        <f t="shared" si="8638"/>
        <v>-3.8300000131130219</v>
      </c>
      <c r="W3144" s="356">
        <f t="shared" si="8639"/>
        <v>-5.8400000096298754</v>
      </c>
      <c r="X3144" s="361" t="str">
        <f t="shared" si="8756"/>
        <v>SUL</v>
      </c>
      <c r="Y3144" s="361" t="str">
        <f t="shared" si="8757"/>
        <v>OESTE</v>
      </c>
      <c r="Z3144" s="361" t="str">
        <f t="shared" si="8758"/>
        <v>SUDOESTE</v>
      </c>
      <c r="AA3144" s="358">
        <f t="shared" si="8642"/>
        <v>0.83667621776504286</v>
      </c>
      <c r="AB3144" s="359">
        <f t="shared" si="8759"/>
        <v>56.790782998346188</v>
      </c>
      <c r="AC3144" s="360"/>
    </row>
    <row r="3145" spans="1:29" ht="17.25" customHeight="1" x14ac:dyDescent="0.25">
      <c r="A3145" s="345" t="str">
        <f t="shared" si="8644"/>
        <v>MS 802</v>
      </c>
      <c r="B3145" s="661">
        <f t="shared" si="8628"/>
        <v>32</v>
      </c>
      <c r="C3145" s="661" t="str">
        <f t="shared" si="8629"/>
        <v>MS 802-32</v>
      </c>
      <c r="D3145" s="346">
        <f t="shared" si="8739"/>
        <v>42104</v>
      </c>
      <c r="E3145" s="347">
        <v>7161474.5082</v>
      </c>
      <c r="F3145" s="348">
        <v>665940.34380000003</v>
      </c>
      <c r="G3145" s="348">
        <v>898.24</v>
      </c>
      <c r="H3145" s="448">
        <f t="shared" ref="H3145:H3147" si="8760">SQRT((E3145-E3144)^2+(F3145-F3144)^2)*100</f>
        <v>3.3782983795226373</v>
      </c>
      <c r="I3145" s="356">
        <f t="shared" ref="I3145:I3147" si="8761">SQRT((E3145-$E$3114)^2+(F3145-$F$3114)^2)*100</f>
        <v>10.337117593184878</v>
      </c>
      <c r="J3145" s="356">
        <f t="shared" ref="J3145:J3147" si="8762">(G3145-G3144)*100</f>
        <v>-0.90000000000145519</v>
      </c>
      <c r="K3145" s="356">
        <f t="shared" ref="K3145:K3147" si="8763">(G3145-$G$3114)*100</f>
        <v>-23.699999999996635</v>
      </c>
      <c r="L3145" s="356">
        <f t="shared" ref="L3145:L3147" si="8764">H3145/(D3145-D3144)</f>
        <v>0.48261405421751963</v>
      </c>
      <c r="M3145" s="356">
        <f t="shared" ref="M3145:M3147" si="8765">ABS(J3145/(D3145-D3144))</f>
        <v>0.12857142857163645</v>
      </c>
      <c r="N3145" s="361" t="str">
        <f t="shared" si="8649"/>
        <v>ATENÇÃO</v>
      </c>
      <c r="O3145" s="361" t="str">
        <f t="shared" si="8650"/>
        <v>OK</v>
      </c>
      <c r="P3145" s="361" t="str">
        <f t="shared" si="8651"/>
        <v>COND. MIN.</v>
      </c>
      <c r="Q3145" s="361" t="str">
        <f t="shared" si="8637"/>
        <v>COND. MIN.</v>
      </c>
      <c r="R3145" s="625"/>
      <c r="S3145" s="625"/>
      <c r="T3145" s="625"/>
      <c r="U3145" s="625"/>
      <c r="V3145" s="356">
        <f t="shared" si="8638"/>
        <v>-6.0800000093877316</v>
      </c>
      <c r="W3145" s="356">
        <f t="shared" si="8639"/>
        <v>-8.3600000012665987</v>
      </c>
      <c r="X3145" s="361" t="str">
        <f t="shared" ref="X3145:X3147" si="8766">IF(V3145&gt;0,"NORTE","SUL")</f>
        <v>SUL</v>
      </c>
      <c r="Y3145" s="361" t="str">
        <f t="shared" ref="Y3145:Y3147" si="8767">IF(W3145&gt;0,"LESTE","OESTE")</f>
        <v>OESTE</v>
      </c>
      <c r="Z3145" s="361" t="str">
        <f t="shared" ref="Z3145:Z3147" si="8768">IF(AND(X3145="SUL", Y3145="LESTE"),"SUDESTE", IF(AND(X3145="SUL", Y3145="OESTE"), "SUDOESTE", IF(AND(X3145="NORTE", Y3145="LESTE"), "NORDESTE", "NOROESTE")))</f>
        <v>SUDOESTE</v>
      </c>
      <c r="AA3145" s="358">
        <f t="shared" si="8642"/>
        <v>0.80851063829787229</v>
      </c>
      <c r="AB3145" s="359">
        <f t="shared" ref="AB3145:AB3147" si="8769">DEGREES(ASIN(AA3145))</f>
        <v>53.950670946379319</v>
      </c>
      <c r="AC3145" s="360"/>
    </row>
    <row r="3146" spans="1:29" ht="17.25" customHeight="1" x14ac:dyDescent="0.25">
      <c r="A3146" s="345" t="str">
        <f t="shared" si="8644"/>
        <v>MS 802</v>
      </c>
      <c r="B3146" s="661">
        <f t="shared" si="8628"/>
        <v>33</v>
      </c>
      <c r="C3146" s="661" t="str">
        <f t="shared" si="8629"/>
        <v>MS 802-33</v>
      </c>
      <c r="D3146" s="346">
        <f t="shared" si="8739"/>
        <v>42111</v>
      </c>
      <c r="E3146" s="347">
        <v>7161474.5115</v>
      </c>
      <c r="F3146" s="348">
        <v>665940.35739999998</v>
      </c>
      <c r="G3146" s="348">
        <v>898.23699999999997</v>
      </c>
      <c r="H3146" s="448">
        <f t="shared" si="8760"/>
        <v>1.3994641776525023</v>
      </c>
      <c r="I3146" s="356">
        <f t="shared" si="8761"/>
        <v>9.0588354781280866</v>
      </c>
      <c r="J3146" s="356">
        <f t="shared" si="8762"/>
        <v>-0.30000000000427463</v>
      </c>
      <c r="K3146" s="356">
        <f t="shared" si="8763"/>
        <v>-24.000000000000909</v>
      </c>
      <c r="L3146" s="356">
        <f t="shared" si="8764"/>
        <v>0.19992345395035746</v>
      </c>
      <c r="M3146" s="356">
        <f t="shared" si="8765"/>
        <v>4.2857142857753515E-2</v>
      </c>
      <c r="N3146" s="361" t="str">
        <f t="shared" si="8649"/>
        <v>OK</v>
      </c>
      <c r="O3146" s="361" t="str">
        <f t="shared" si="8650"/>
        <v>OK</v>
      </c>
      <c r="P3146" s="361" t="str">
        <f t="shared" si="8651"/>
        <v>COND. MIN.</v>
      </c>
      <c r="Q3146" s="361" t="str">
        <f t="shared" si="8637"/>
        <v>COND. MIN.</v>
      </c>
      <c r="R3146" s="625"/>
      <c r="S3146" s="625"/>
      <c r="T3146" s="625"/>
      <c r="U3146" s="625"/>
      <c r="V3146" s="356">
        <f t="shared" si="8638"/>
        <v>-5.7500000111758709</v>
      </c>
      <c r="W3146" s="356">
        <f t="shared" si="8639"/>
        <v>-7.000000006519258</v>
      </c>
      <c r="X3146" s="361" t="str">
        <f t="shared" si="8766"/>
        <v>SUL</v>
      </c>
      <c r="Y3146" s="361" t="str">
        <f t="shared" si="8767"/>
        <v>OESTE</v>
      </c>
      <c r="Z3146" s="361" t="str">
        <f t="shared" si="8768"/>
        <v>SUDOESTE</v>
      </c>
      <c r="AA3146" s="358">
        <f t="shared" si="8642"/>
        <v>0.77262693156732887</v>
      </c>
      <c r="AB3146" s="359">
        <f t="shared" si="8769"/>
        <v>50.590374643010747</v>
      </c>
      <c r="AC3146" s="360"/>
    </row>
    <row r="3147" spans="1:29" ht="17.25" customHeight="1" x14ac:dyDescent="0.25">
      <c r="A3147" s="345" t="str">
        <f t="shared" si="8644"/>
        <v>MS 802</v>
      </c>
      <c r="B3147" s="661">
        <f t="shared" si="8628"/>
        <v>34</v>
      </c>
      <c r="C3147" s="661" t="str">
        <f t="shared" si="8629"/>
        <v>MS 802-34</v>
      </c>
      <c r="D3147" s="346">
        <f t="shared" si="8739"/>
        <v>42118</v>
      </c>
      <c r="E3147" s="347">
        <v>7161474.5088</v>
      </c>
      <c r="F3147" s="348">
        <v>665940.35580000002</v>
      </c>
      <c r="G3147" s="348">
        <v>898.21199999999999</v>
      </c>
      <c r="H3147" s="448">
        <f t="shared" si="8760"/>
        <v>0.31384710049400488</v>
      </c>
      <c r="I3147" s="356">
        <f t="shared" si="8761"/>
        <v>9.3544641885227922</v>
      </c>
      <c r="J3147" s="356">
        <f t="shared" si="8762"/>
        <v>-2.4999999999977263</v>
      </c>
      <c r="K3147" s="356">
        <f t="shared" si="8763"/>
        <v>-26.499999999998636</v>
      </c>
      <c r="L3147" s="356">
        <f t="shared" si="8764"/>
        <v>4.4835300070572126E-2</v>
      </c>
      <c r="M3147" s="356">
        <f t="shared" si="8765"/>
        <v>0.3571428571425323</v>
      </c>
      <c r="N3147" s="361" t="str">
        <f t="shared" si="8649"/>
        <v>OK</v>
      </c>
      <c r="O3147" s="361" t="str">
        <f t="shared" si="8650"/>
        <v>ATENÇÃO</v>
      </c>
      <c r="P3147" s="361" t="str">
        <f t="shared" si="8651"/>
        <v>COND. MIN.</v>
      </c>
      <c r="Q3147" s="361" t="str">
        <f t="shared" si="8637"/>
        <v>COND. MIN.</v>
      </c>
      <c r="R3147" s="625"/>
      <c r="S3147" s="625"/>
      <c r="T3147" s="625"/>
      <c r="U3147" s="625"/>
      <c r="V3147" s="356">
        <f t="shared" si="8638"/>
        <v>-6.0200000181794167</v>
      </c>
      <c r="W3147" s="356">
        <f t="shared" si="8639"/>
        <v>-7.160000002477318</v>
      </c>
      <c r="X3147" s="361" t="str">
        <f t="shared" si="8766"/>
        <v>SUL</v>
      </c>
      <c r="Y3147" s="361" t="str">
        <f t="shared" si="8767"/>
        <v>OESTE</v>
      </c>
      <c r="Z3147" s="361" t="str">
        <f t="shared" si="8768"/>
        <v>SUDOESTE</v>
      </c>
      <c r="AA3147" s="358">
        <f t="shared" si="8642"/>
        <v>0.7657754010695188</v>
      </c>
      <c r="AB3147" s="359">
        <f t="shared" si="8769"/>
        <v>49.976024535207884</v>
      </c>
      <c r="AC3147" s="360"/>
    </row>
    <row r="3148" spans="1:29" ht="17.25" customHeight="1" x14ac:dyDescent="0.25">
      <c r="A3148" s="345" t="str">
        <f t="shared" si="8644"/>
        <v>MS 802</v>
      </c>
      <c r="B3148" s="661">
        <f t="shared" si="8628"/>
        <v>35</v>
      </c>
      <c r="C3148" s="661" t="str">
        <f t="shared" si="8629"/>
        <v>MS 802-35</v>
      </c>
      <c r="D3148" s="346">
        <f t="shared" si="8739"/>
        <v>42125</v>
      </c>
      <c r="E3148" s="347">
        <v>7161474.5273000002</v>
      </c>
      <c r="F3148" s="348">
        <v>665940.35829999996</v>
      </c>
      <c r="G3148" s="348">
        <v>898.26800000000003</v>
      </c>
      <c r="H3148" s="448">
        <f t="shared" ref="H3148:H3150" si="8770">SQRT((E3148-E3147)^2+(F3148-F3147)^2)*100</f>
        <v>1.866815493138223</v>
      </c>
      <c r="I3148" s="356">
        <f t="shared" ref="I3148:I3150" si="8771">SQRT((E3148-$E$3114)^2+(F3148-$F$3114)^2)*100</f>
        <v>8.0707496593709962</v>
      </c>
      <c r="J3148" s="356">
        <f t="shared" ref="J3148:J3150" si="8772">(G3148-G3147)*100</f>
        <v>5.6000000000040018</v>
      </c>
      <c r="K3148" s="356">
        <f t="shared" ref="K3148:K3150" si="8773">(G3148-$G$3114)*100</f>
        <v>-20.899999999994634</v>
      </c>
      <c r="L3148" s="356">
        <f t="shared" ref="L3148:L3150" si="8774">H3148/(D3148-D3147)</f>
        <v>0.26668792759117471</v>
      </c>
      <c r="M3148" s="356">
        <f t="shared" ref="M3148:M3150" si="8775">ABS(J3148/(D3148-D3147))</f>
        <v>0.8000000000005717</v>
      </c>
      <c r="N3148" s="361" t="str">
        <f t="shared" si="8649"/>
        <v>ATENÇÃO</v>
      </c>
      <c r="O3148" s="361" t="str">
        <f t="shared" si="8650"/>
        <v>ATENÇÃO</v>
      </c>
      <c r="P3148" s="361" t="str">
        <f t="shared" si="8651"/>
        <v>COND. MIN.</v>
      </c>
      <c r="Q3148" s="361" t="str">
        <f t="shared" si="8637"/>
        <v>COND. MIN.</v>
      </c>
      <c r="R3148" s="625"/>
      <c r="S3148" s="625"/>
      <c r="T3148" s="625"/>
      <c r="U3148" s="625"/>
      <c r="V3148" s="356">
        <f t="shared" si="8638"/>
        <v>-4.1699999943375587</v>
      </c>
      <c r="W3148" s="356">
        <f t="shared" si="8639"/>
        <v>-6.9100000080652535</v>
      </c>
      <c r="X3148" s="361" t="str">
        <f t="shared" ref="X3148:X3150" si="8776">IF(V3148&gt;0,"NORTE","SUL")</f>
        <v>SUL</v>
      </c>
      <c r="Y3148" s="361" t="str">
        <f t="shared" ref="Y3148:Y3150" si="8777">IF(W3148&gt;0,"LESTE","OESTE")</f>
        <v>OESTE</v>
      </c>
      <c r="Z3148" s="361" t="str">
        <f t="shared" ref="Z3148:Z3150" si="8778">IF(AND(X3148="SUL", Y3148="LESTE"),"SUDESTE", IF(AND(X3148="SUL", Y3148="OESTE"), "SUDOESTE", IF(AND(X3148="NORTE", Y3148="LESTE"), "NORDESTE", "NOROESTE")))</f>
        <v>SUDOESTE</v>
      </c>
      <c r="AA3148" s="358">
        <f t="shared" si="8642"/>
        <v>0.85625774473358118</v>
      </c>
      <c r="AB3148" s="359">
        <f t="shared" ref="AB3148:AB3150" si="8779">DEGREES(ASIN(AA3148))</f>
        <v>58.898964003103075</v>
      </c>
      <c r="AC3148" s="360"/>
    </row>
    <row r="3149" spans="1:29" ht="17.25" customHeight="1" x14ac:dyDescent="0.25">
      <c r="A3149" s="345" t="str">
        <f t="shared" si="8644"/>
        <v>MS 802</v>
      </c>
      <c r="B3149" s="661">
        <f t="shared" si="8628"/>
        <v>36</v>
      </c>
      <c r="C3149" s="661" t="str">
        <f t="shared" si="8629"/>
        <v>MS 802-36</v>
      </c>
      <c r="D3149" s="346">
        <f t="shared" si="8739"/>
        <v>42132</v>
      </c>
      <c r="E3149" s="347">
        <v>7161474.5458000004</v>
      </c>
      <c r="F3149" s="348">
        <v>665940.36080000002</v>
      </c>
      <c r="G3149" s="348">
        <v>898.22400000000005</v>
      </c>
      <c r="H3149" s="448">
        <f t="shared" si="8770"/>
        <v>1.8668154946972326</v>
      </c>
      <c r="I3149" s="356">
        <f t="shared" si="8771"/>
        <v>7.0525172732787631</v>
      </c>
      <c r="J3149" s="356">
        <f t="shared" si="8772"/>
        <v>-4.399999999998272</v>
      </c>
      <c r="K3149" s="356">
        <f t="shared" si="8773"/>
        <v>-25.299999999992906</v>
      </c>
      <c r="L3149" s="356">
        <f t="shared" si="8774"/>
        <v>0.26668792781389039</v>
      </c>
      <c r="M3149" s="356">
        <f t="shared" si="8775"/>
        <v>0.62857142857118176</v>
      </c>
      <c r="N3149" s="361" t="str">
        <f t="shared" si="8649"/>
        <v>ATENÇÃO</v>
      </c>
      <c r="O3149" s="361" t="str">
        <f t="shared" si="8650"/>
        <v>ATENÇÃO</v>
      </c>
      <c r="P3149" s="361" t="str">
        <f t="shared" si="8651"/>
        <v>COND. MIN.</v>
      </c>
      <c r="Q3149" s="361" t="str">
        <f t="shared" si="8637"/>
        <v>COND. MIN.</v>
      </c>
      <c r="R3149" s="625"/>
      <c r="S3149" s="625"/>
      <c r="T3149" s="625"/>
      <c r="U3149" s="625"/>
      <c r="V3149" s="356">
        <f t="shared" si="8638"/>
        <v>-2.3199999704957008</v>
      </c>
      <c r="W3149" s="356">
        <f t="shared" si="8639"/>
        <v>-6.6600000020116568</v>
      </c>
      <c r="X3149" s="361" t="str">
        <f t="shared" si="8776"/>
        <v>SUL</v>
      </c>
      <c r="Y3149" s="361" t="str">
        <f t="shared" si="8777"/>
        <v>OESTE</v>
      </c>
      <c r="Z3149" s="361" t="str">
        <f t="shared" si="8778"/>
        <v>SUDOESTE</v>
      </c>
      <c r="AA3149" s="358">
        <f t="shared" si="8642"/>
        <v>0.94468085106382982</v>
      </c>
      <c r="AB3149" s="359">
        <f t="shared" si="8779"/>
        <v>70.853117948434047</v>
      </c>
      <c r="AC3149" s="360"/>
    </row>
    <row r="3150" spans="1:29" ht="17.25" customHeight="1" x14ac:dyDescent="0.25">
      <c r="A3150" s="345" t="str">
        <f t="shared" si="8644"/>
        <v>MS 802</v>
      </c>
      <c r="B3150" s="661">
        <f t="shared" si="8628"/>
        <v>37</v>
      </c>
      <c r="C3150" s="661" t="str">
        <f t="shared" si="8629"/>
        <v>MS 802-37</v>
      </c>
      <c r="D3150" s="346">
        <f t="shared" si="8739"/>
        <v>42146</v>
      </c>
      <c r="E3150" s="347">
        <v>7161474.5159</v>
      </c>
      <c r="F3150" s="348">
        <v>665940.33519999997</v>
      </c>
      <c r="G3150" s="348">
        <v>898.19899999999996</v>
      </c>
      <c r="H3150" s="448">
        <f t="shared" si="8770"/>
        <v>3.9362037909687801</v>
      </c>
      <c r="I3150" s="356">
        <f t="shared" si="8771"/>
        <v>10.639760348644508</v>
      </c>
      <c r="J3150" s="356">
        <f t="shared" si="8772"/>
        <v>-2.5000000000090949</v>
      </c>
      <c r="K3150" s="356">
        <f t="shared" si="8773"/>
        <v>-27.800000000002001</v>
      </c>
      <c r="L3150" s="356">
        <f t="shared" si="8774"/>
        <v>0.28115741364062713</v>
      </c>
      <c r="M3150" s="356">
        <f t="shared" si="8775"/>
        <v>0.17857142857207822</v>
      </c>
      <c r="N3150" s="361" t="str">
        <f t="shared" si="8649"/>
        <v>ATENÇÃO</v>
      </c>
      <c r="O3150" s="361" t="str">
        <f t="shared" si="8650"/>
        <v>OK</v>
      </c>
      <c r="P3150" s="361" t="str">
        <f t="shared" si="8651"/>
        <v>COND. MIN.</v>
      </c>
      <c r="Q3150" s="361" t="str">
        <f t="shared" si="8637"/>
        <v>COND. MIN.</v>
      </c>
      <c r="R3150" s="625"/>
      <c r="S3150" s="625"/>
      <c r="T3150" s="625"/>
      <c r="U3150" s="625"/>
      <c r="V3150" s="356">
        <f t="shared" si="8638"/>
        <v>-5.3100000135600567</v>
      </c>
      <c r="W3150" s="356">
        <f t="shared" si="8639"/>
        <v>-9.2200000071898103</v>
      </c>
      <c r="X3150" s="361" t="str">
        <f t="shared" si="8776"/>
        <v>SUL</v>
      </c>
      <c r="Y3150" s="361" t="str">
        <f t="shared" si="8777"/>
        <v>OESTE</v>
      </c>
      <c r="Z3150" s="361" t="str">
        <f t="shared" si="8778"/>
        <v>SUDOESTE</v>
      </c>
      <c r="AA3150" s="358">
        <f t="shared" si="8642"/>
        <v>0.86654135338345861</v>
      </c>
      <c r="AB3150" s="359">
        <f t="shared" si="8779"/>
        <v>60.059176409852881</v>
      </c>
      <c r="AC3150" s="360"/>
    </row>
    <row r="3151" spans="1:29" ht="17.25" customHeight="1" x14ac:dyDescent="0.25">
      <c r="A3151" s="345" t="str">
        <f t="shared" si="8644"/>
        <v>MS 802</v>
      </c>
      <c r="B3151" s="661">
        <f t="shared" si="8628"/>
        <v>38</v>
      </c>
      <c r="C3151" s="661" t="str">
        <f t="shared" si="8629"/>
        <v>MS 802-38</v>
      </c>
      <c r="D3151" s="346">
        <f t="shared" si="8739"/>
        <v>42153</v>
      </c>
      <c r="E3151" s="347">
        <v>7161474.4989999998</v>
      </c>
      <c r="F3151" s="348">
        <v>665940.33100000001</v>
      </c>
      <c r="G3151" s="348">
        <v>898.18600000000004</v>
      </c>
      <c r="H3151" s="448">
        <f t="shared" ref="H3151" si="8780">SQRT((E3151-E3150)^2+(F3151-F3150)^2)*100</f>
        <v>1.7414074916854427</v>
      </c>
      <c r="I3151" s="356">
        <f t="shared" ref="I3151" si="8781">SQRT((E3151-$E$3114)^2+(F3151-$F$3114)^2)*100</f>
        <v>11.913421023852466</v>
      </c>
      <c r="J3151" s="356">
        <f t="shared" ref="J3151" si="8782">(G3151-G3150)*100</f>
        <v>-1.2999999999919964</v>
      </c>
      <c r="K3151" s="356">
        <f t="shared" ref="K3151" si="8783">(G3151-$G$3114)*100</f>
        <v>-29.099999999993997</v>
      </c>
      <c r="L3151" s="356">
        <f t="shared" ref="L3151" si="8784">H3151/(D3151-D3150)</f>
        <v>0.24877249881220612</v>
      </c>
      <c r="M3151" s="356">
        <f t="shared" ref="M3151" si="8785">ABS(J3151/(D3151-D3150))</f>
        <v>0.18571428571314236</v>
      </c>
      <c r="N3151" s="361" t="str">
        <f t="shared" si="8649"/>
        <v>OK</v>
      </c>
      <c r="O3151" s="361" t="str">
        <f t="shared" si="8650"/>
        <v>OK</v>
      </c>
      <c r="P3151" s="361" t="str">
        <f t="shared" si="8651"/>
        <v>COND. MIN.</v>
      </c>
      <c r="Q3151" s="361" t="str">
        <f t="shared" si="8637"/>
        <v>COND. MIN.</v>
      </c>
      <c r="R3151" s="625"/>
      <c r="S3151" s="625"/>
      <c r="T3151" s="625"/>
      <c r="U3151" s="625"/>
      <c r="V3151" s="356">
        <f t="shared" si="8638"/>
        <v>-7.0000000298023224</v>
      </c>
      <c r="W3151" s="356">
        <f t="shared" si="8639"/>
        <v>-9.6400000038556755</v>
      </c>
      <c r="X3151" s="361" t="str">
        <f t="shared" ref="X3151" si="8786">IF(V3151&gt;0,"NORTE","SUL")</f>
        <v>SUL</v>
      </c>
      <c r="Y3151" s="361" t="str">
        <f t="shared" ref="Y3151" si="8787">IF(W3151&gt;0,"LESTE","OESTE")</f>
        <v>OESTE</v>
      </c>
      <c r="Z3151" s="361" t="str">
        <f t="shared" ref="Z3151" si="8788">IF(AND(X3151="SUL", Y3151="LESTE"),"SUDESTE", IF(AND(X3151="SUL", Y3151="OESTE"), "SUDOESTE", IF(AND(X3151="NORTE", Y3151="LESTE"), "NORDESTE", "NOROESTE")))</f>
        <v>SUDOESTE</v>
      </c>
      <c r="AA3151" s="358">
        <f t="shared" si="8642"/>
        <v>0.80940386230058781</v>
      </c>
      <c r="AB3151" s="359">
        <f t="shared" ref="AB3151" si="8789">DEGREES(ASIN(AA3151))</f>
        <v>54.037727979901632</v>
      </c>
      <c r="AC3151" s="360"/>
    </row>
    <row r="3152" spans="1:29" ht="17.25" customHeight="1" x14ac:dyDescent="0.2">
      <c r="A3152" s="345" t="str">
        <f t="shared" si="8644"/>
        <v>MS 802</v>
      </c>
      <c r="B3152" s="661">
        <f t="shared" si="8628"/>
        <v>39</v>
      </c>
      <c r="C3152" s="661" t="str">
        <f t="shared" si="8629"/>
        <v>MS 802-39</v>
      </c>
      <c r="D3152" s="443"/>
      <c r="E3152" s="370"/>
      <c r="F3152" s="370"/>
      <c r="G3152" s="491"/>
      <c r="H3152" s="371"/>
      <c r="I3152" s="371"/>
      <c r="J3152" s="371"/>
      <c r="K3152" s="371"/>
      <c r="L3152" s="371"/>
      <c r="M3152" s="371"/>
      <c r="N3152" s="371"/>
      <c r="O3152" s="371"/>
      <c r="P3152" s="371"/>
      <c r="Q3152" s="371"/>
      <c r="R3152" s="626"/>
      <c r="S3152" s="626"/>
      <c r="T3152" s="626"/>
      <c r="U3152" s="626"/>
      <c r="V3152" s="610"/>
      <c r="W3152" s="610"/>
      <c r="X3152" s="371"/>
      <c r="Y3152" s="371"/>
      <c r="Z3152" s="371"/>
      <c r="AA3152" s="371"/>
      <c r="AB3152" s="371"/>
      <c r="AC3152" s="376"/>
    </row>
    <row r="3153" spans="1:29" ht="17.25" customHeight="1" x14ac:dyDescent="0.2">
      <c r="A3153" s="345" t="str">
        <f t="shared" si="8644"/>
        <v>MS 802</v>
      </c>
      <c r="B3153" s="661">
        <f t="shared" si="8628"/>
        <v>40</v>
      </c>
      <c r="C3153" s="661" t="str">
        <f t="shared" si="8629"/>
        <v>MS 802-40</v>
      </c>
      <c r="D3153" s="346">
        <f t="shared" ref="D3153:D3189" si="8790">D127</f>
        <v>42160</v>
      </c>
      <c r="E3153" s="458">
        <v>7161430.7835999997</v>
      </c>
      <c r="F3153" s="459">
        <v>665891.07010000001</v>
      </c>
      <c r="G3153" s="459">
        <v>898.173</v>
      </c>
      <c r="H3153" s="371"/>
      <c r="I3153" s="371"/>
      <c r="J3153" s="371"/>
      <c r="K3153" s="371"/>
      <c r="L3153" s="371"/>
      <c r="M3153" s="371"/>
      <c r="N3153" s="371"/>
      <c r="O3153" s="371"/>
      <c r="P3153" s="371"/>
      <c r="Q3153" s="371"/>
      <c r="R3153" s="626"/>
      <c r="S3153" s="626"/>
      <c r="T3153" s="626"/>
      <c r="U3153" s="626"/>
      <c r="V3153" s="610"/>
      <c r="W3153" s="610"/>
      <c r="X3153" s="371"/>
      <c r="Y3153" s="371"/>
      <c r="Z3153" s="371"/>
      <c r="AA3153" s="371"/>
      <c r="AB3153" s="371"/>
      <c r="AC3153" s="376"/>
    </row>
    <row r="3154" spans="1:29" ht="17.25" customHeight="1" x14ac:dyDescent="0.25">
      <c r="A3154" s="345" t="str">
        <f t="shared" si="8644"/>
        <v>MS 802</v>
      </c>
      <c r="B3154" s="661">
        <f t="shared" si="8628"/>
        <v>41</v>
      </c>
      <c r="C3154" s="661" t="str">
        <f t="shared" si="8629"/>
        <v>MS 802-41</v>
      </c>
      <c r="D3154" s="346">
        <f t="shared" si="8790"/>
        <v>42174</v>
      </c>
      <c r="E3154" s="347">
        <v>7161430.7741</v>
      </c>
      <c r="F3154" s="348">
        <v>665891.07460000005</v>
      </c>
      <c r="G3154" s="348">
        <v>898.14400000000001</v>
      </c>
      <c r="H3154" s="448">
        <f t="shared" ref="H3154" si="8791">SQRT((E3154-E3153)^2+(F3154-F3153)^2)*100</f>
        <v>1.0511897761490916</v>
      </c>
      <c r="I3154" s="356">
        <f>SQRT((E3154-$E$3153)^2+(F3154-$F$3153)^2)*100</f>
        <v>1.0511897761490916</v>
      </c>
      <c r="J3154" s="356">
        <f t="shared" ref="J3154" si="8792">(G3154-G3153)*100</f>
        <v>-2.8999999999996362</v>
      </c>
      <c r="K3154" s="356">
        <f>(G3154-$G$3153)*100</f>
        <v>-2.8999999999996362</v>
      </c>
      <c r="L3154" s="356">
        <f t="shared" ref="L3154" si="8793">H3154/(D3154-D3153)</f>
        <v>7.5084984010649405E-2</v>
      </c>
      <c r="M3154" s="356">
        <f t="shared" ref="M3154" si="8794">ABS(J3154/(D3154-D3153))</f>
        <v>0.20714285714283115</v>
      </c>
      <c r="N3154" s="361" t="str">
        <f t="shared" ref="N3154" si="8795">IF(L3154&lt;=0.25,"OK",IF(AND(0.25&lt;L3154,L3154&lt;=1),"ATENÇÃO",IF(AND(1&lt;L3154,L3154&lt;=4),"ALERTA",IF(AND(4&lt;L3154,L3154&lt;=14),"INTERVENÇÃO","PARALISAÇÃO"))))</f>
        <v>OK</v>
      </c>
      <c r="O3154" s="361" t="str">
        <f t="shared" ref="O3154" si="8796">IF(M3154&lt;=0.25,"OK",IF(AND(0.25&lt;M3154,M3154&lt;=1),"ATENÇÃO",IF(AND(1&lt;M3154,M3154&lt;=4),"ALERTA",IF(AND(4&lt;M3154,M3154&lt;=14),"INTERVENÇÃO","PARALISAÇÃO"))))</f>
        <v>OK</v>
      </c>
      <c r="P3154" s="361" t="str">
        <f t="shared" ref="P3154" si="8797">IF(L3154&lt;=1,"COND. MIN.",IF(AND(1&lt;L3154, L3154&lt;=2),"ATENÇÃO",IF(AND(2&lt;L3154,L3154&lt;=5),"ALERTA","INTERVENÇÃO")))</f>
        <v>COND. MIN.</v>
      </c>
      <c r="Q3154" s="361" t="str">
        <f t="shared" ref="Q3154:Q3190" si="8798">IF(M3154&lt;=2,"COND. MIN.",IF(AND(2&lt;M3154, M3154&lt;=4),"ATENÇÃO",IF(AND(4&lt;M3154, M3154&lt;=10),"ALERTA","INTERVENÇÃO")))</f>
        <v>COND. MIN.</v>
      </c>
      <c r="R3154" s="625"/>
      <c r="S3154" s="625"/>
      <c r="T3154" s="625"/>
      <c r="U3154" s="625"/>
      <c r="V3154" s="356">
        <f t="shared" ref="V3154:V3190" si="8799">(E3154-$E$3153)*100</f>
        <v>-0.94999996945261955</v>
      </c>
      <c r="W3154" s="356">
        <f t="shared" ref="W3154:W3190" si="8800">(F3154-$F$3153)*100</f>
        <v>0.45000000391155481</v>
      </c>
      <c r="X3154" s="361" t="str">
        <f t="shared" ref="X3154" si="8801">IF(V3154&gt;0,"NORTE","SUL")</f>
        <v>SUL</v>
      </c>
      <c r="Y3154" s="361" t="str">
        <f t="shared" ref="Y3154" si="8802">IF(W3154&gt;0,"LESTE","OESTE")</f>
        <v>LESTE</v>
      </c>
      <c r="Z3154" s="361" t="str">
        <f t="shared" ref="Z3154" si="8803">IF(AND(X3154="SUL", Y3154="LESTE"),"SUDESTE", IF(AND(X3154="SUL", Y3154="OESTE"), "SUDOESTE", IF(AND(X3154="NORTE", Y3154="LESTE"), "NORDESTE", "NOROESTE")))</f>
        <v>SUDESTE</v>
      </c>
      <c r="AA3154" s="358">
        <f t="shared" ref="AA3154:AA3190" si="8804">ABS(ROUND(W3154,2)/ROUND(I3154,2))</f>
        <v>0.42857142857142855</v>
      </c>
      <c r="AB3154" s="359">
        <f t="shared" ref="AB3154" si="8805">DEGREES(ASIN(AA3154))</f>
        <v>25.3769335251523</v>
      </c>
      <c r="AC3154" s="360" t="s">
        <v>196</v>
      </c>
    </row>
    <row r="3155" spans="1:29" ht="17.25" customHeight="1" x14ac:dyDescent="0.25">
      <c r="A3155" s="345" t="str">
        <f t="shared" si="8644"/>
        <v>MS 802</v>
      </c>
      <c r="B3155" s="661">
        <f t="shared" si="8628"/>
        <v>42</v>
      </c>
      <c r="C3155" s="661" t="str">
        <f t="shared" si="8629"/>
        <v>MS 802-42</v>
      </c>
      <c r="D3155" s="346">
        <f t="shared" si="8790"/>
        <v>42181</v>
      </c>
      <c r="E3155" s="347">
        <v>7161430.8044999996</v>
      </c>
      <c r="F3155" s="348">
        <v>665891.07169999997</v>
      </c>
      <c r="G3155" s="348">
        <v>898.13699999999994</v>
      </c>
      <c r="H3155" s="448">
        <f t="shared" ref="H3155:H3156" si="8806">SQRT((E3155-E3154)^2+(F3155-F3154)^2)*100</f>
        <v>3.0538008694133398</v>
      </c>
      <c r="I3155" s="356">
        <f t="shared" ref="I3155:I3156" si="8807">SQRT((E3155-$E$3153)^2+(F3155-$F$3153)^2)*100</f>
        <v>2.0961154432350737</v>
      </c>
      <c r="J3155" s="356">
        <f t="shared" ref="J3155:J3156" si="8808">(G3155-G3154)*100</f>
        <v>-0.70000000000618456</v>
      </c>
      <c r="K3155" s="356">
        <f t="shared" ref="K3155:K3156" si="8809">(G3155-$G$3153)*100</f>
        <v>-3.6000000000058208</v>
      </c>
      <c r="L3155" s="356">
        <f t="shared" ref="L3155:L3156" si="8810">H3155/(D3155-D3154)</f>
        <v>0.43625726705904855</v>
      </c>
      <c r="M3155" s="356">
        <f t="shared" ref="M3155:M3156" si="8811">ABS(J3155/(D3155-D3154))</f>
        <v>0.10000000000088351</v>
      </c>
      <c r="N3155" s="361" t="str">
        <f t="shared" ref="N3155:N3156" si="8812">IF(L3155&lt;=0.25,"OK",IF(AND(0.25&lt;L3155,L3155&lt;=1),"ATENÇÃO",IF(AND(1&lt;L3155,L3155&lt;=4),"ALERTA",IF(AND(4&lt;L3155,L3155&lt;=14),"INTERVENÇÃO","PARALISAÇÃO"))))</f>
        <v>ATENÇÃO</v>
      </c>
      <c r="O3155" s="361" t="str">
        <f t="shared" ref="O3155:O3156" si="8813">IF(M3155&lt;=0.25,"OK",IF(AND(0.25&lt;M3155,M3155&lt;=1),"ATENÇÃO",IF(AND(1&lt;M3155,M3155&lt;=4),"ALERTA",IF(AND(4&lt;M3155,M3155&lt;=14),"INTERVENÇÃO","PARALISAÇÃO"))))</f>
        <v>OK</v>
      </c>
      <c r="P3155" s="361" t="str">
        <f t="shared" ref="P3155:P3156" si="8814">IF(L3155&lt;=1,"COND. MIN.",IF(AND(1&lt;L3155, L3155&lt;=2),"ATENÇÃO",IF(AND(2&lt;L3155,L3155&lt;=5),"ALERTA","INTERVENÇÃO")))</f>
        <v>COND. MIN.</v>
      </c>
      <c r="Q3155" s="361" t="str">
        <f t="shared" si="8798"/>
        <v>COND. MIN.</v>
      </c>
      <c r="R3155" s="625"/>
      <c r="S3155" s="625"/>
      <c r="T3155" s="625"/>
      <c r="U3155" s="625"/>
      <c r="V3155" s="356">
        <f t="shared" si="8799"/>
        <v>2.0899999886751175</v>
      </c>
      <c r="W3155" s="356">
        <f t="shared" si="8800"/>
        <v>0.15999999595806003</v>
      </c>
      <c r="X3155" s="361" t="str">
        <f t="shared" ref="X3155:X3156" si="8815">IF(V3155&gt;0,"NORTE","SUL")</f>
        <v>NORTE</v>
      </c>
      <c r="Y3155" s="361" t="str">
        <f t="shared" ref="Y3155:Y3156" si="8816">IF(W3155&gt;0,"LESTE","OESTE")</f>
        <v>LESTE</v>
      </c>
      <c r="Z3155" s="361" t="str">
        <f t="shared" ref="Z3155:Z3156" si="8817">IF(AND(X3155="SUL", Y3155="LESTE"),"SUDESTE", IF(AND(X3155="SUL", Y3155="OESTE"), "SUDOESTE", IF(AND(X3155="NORTE", Y3155="LESTE"), "NORDESTE", "NOROESTE")))</f>
        <v>NORDESTE</v>
      </c>
      <c r="AA3155" s="358">
        <f t="shared" si="8804"/>
        <v>7.6190476190476183E-2</v>
      </c>
      <c r="AB3155" s="359">
        <f t="shared" ref="AB3155:AB3156" si="8818">DEGREES(ASIN(AA3155))</f>
        <v>4.3696273051324539</v>
      </c>
      <c r="AC3155" s="360"/>
    </row>
    <row r="3156" spans="1:29" ht="17.25" customHeight="1" x14ac:dyDescent="0.25">
      <c r="A3156" s="345" t="str">
        <f t="shared" si="8644"/>
        <v>MS 802</v>
      </c>
      <c r="B3156" s="661">
        <f t="shared" si="8628"/>
        <v>43</v>
      </c>
      <c r="C3156" s="661" t="str">
        <f t="shared" si="8629"/>
        <v>MS 802-43</v>
      </c>
      <c r="D3156" s="346">
        <f t="shared" si="8790"/>
        <v>42188</v>
      </c>
      <c r="E3156" s="347">
        <v>7161430.7753999997</v>
      </c>
      <c r="F3156" s="348">
        <v>665891.05130000005</v>
      </c>
      <c r="G3156" s="348">
        <v>898.13499999999999</v>
      </c>
      <c r="H3156" s="448">
        <f t="shared" si="8806"/>
        <v>3.553828910535592</v>
      </c>
      <c r="I3156" s="356">
        <f t="shared" si="8807"/>
        <v>2.0510485104382417</v>
      </c>
      <c r="J3156" s="356">
        <f t="shared" si="8808"/>
        <v>-0.19999999999527063</v>
      </c>
      <c r="K3156" s="356">
        <f t="shared" si="8809"/>
        <v>-3.8000000000010914</v>
      </c>
      <c r="L3156" s="356">
        <f t="shared" si="8810"/>
        <v>0.50768984436222742</v>
      </c>
      <c r="M3156" s="356">
        <f t="shared" si="8811"/>
        <v>2.8571428570752948E-2</v>
      </c>
      <c r="N3156" s="361" t="str">
        <f t="shared" si="8812"/>
        <v>ATENÇÃO</v>
      </c>
      <c r="O3156" s="361" t="str">
        <f t="shared" si="8813"/>
        <v>OK</v>
      </c>
      <c r="P3156" s="361" t="str">
        <f t="shared" si="8814"/>
        <v>COND. MIN.</v>
      </c>
      <c r="Q3156" s="361" t="str">
        <f t="shared" si="8798"/>
        <v>COND. MIN.</v>
      </c>
      <c r="R3156" s="625"/>
      <c r="S3156" s="625"/>
      <c r="T3156" s="625"/>
      <c r="U3156" s="625"/>
      <c r="V3156" s="356">
        <f t="shared" si="8799"/>
        <v>-0.82000000402331352</v>
      </c>
      <c r="W3156" s="356">
        <f t="shared" si="8800"/>
        <v>-1.879999996162951</v>
      </c>
      <c r="X3156" s="361" t="str">
        <f t="shared" si="8815"/>
        <v>SUL</v>
      </c>
      <c r="Y3156" s="361" t="str">
        <f t="shared" si="8816"/>
        <v>OESTE</v>
      </c>
      <c r="Z3156" s="361" t="str">
        <f t="shared" si="8817"/>
        <v>SUDOESTE</v>
      </c>
      <c r="AA3156" s="358">
        <f t="shared" si="8804"/>
        <v>0.91707317073170735</v>
      </c>
      <c r="AB3156" s="359">
        <f t="shared" si="8818"/>
        <v>66.5018818695427</v>
      </c>
      <c r="AC3156" s="360"/>
    </row>
    <row r="3157" spans="1:29" ht="17.25" customHeight="1" x14ac:dyDescent="0.25">
      <c r="A3157" s="345" t="str">
        <f t="shared" si="8644"/>
        <v>MS 802</v>
      </c>
      <c r="B3157" s="661">
        <f t="shared" si="8628"/>
        <v>44</v>
      </c>
      <c r="C3157" s="661" t="str">
        <f t="shared" si="8629"/>
        <v>MS 802-44</v>
      </c>
      <c r="D3157" s="346">
        <f t="shared" si="8790"/>
        <v>42195</v>
      </c>
      <c r="E3157" s="347">
        <v>7161430.7795000002</v>
      </c>
      <c r="F3157" s="348">
        <v>665891.06669999997</v>
      </c>
      <c r="G3157" s="348">
        <v>898.12599999999998</v>
      </c>
      <c r="H3157" s="448">
        <f t="shared" ref="H3157:H3158" si="8819">SQRT((E3157-E3156)^2+(F3157-F3156)^2)*100</f>
        <v>1.5936436283348496</v>
      </c>
      <c r="I3157" s="356">
        <f t="shared" ref="I3157:I3158" si="8820">SQRT((E3157-$E$3153)^2+(F3157-$F$3153)^2)*100</f>
        <v>0.53263492800463608</v>
      </c>
      <c r="J3157" s="356">
        <f t="shared" ref="J3157:J3158" si="8821">(G3157-G3156)*100</f>
        <v>-0.90000000000145519</v>
      </c>
      <c r="K3157" s="356">
        <f t="shared" ref="K3157:K3158" si="8822">(G3157-$G$3153)*100</f>
        <v>-4.7000000000025466</v>
      </c>
      <c r="L3157" s="356">
        <f t="shared" ref="L3157:L3158" si="8823">H3157/(D3157-D3156)</f>
        <v>0.22766337547640708</v>
      </c>
      <c r="M3157" s="356">
        <f t="shared" ref="M3157:M3158" si="8824">ABS(J3157/(D3157-D3156))</f>
        <v>0.12857142857163645</v>
      </c>
      <c r="N3157" s="361" t="str">
        <f t="shared" ref="N3157:N3158" si="8825">IF(L3157&lt;=0.25,"OK",IF(AND(0.25&lt;L3157,L3157&lt;=1),"ATENÇÃO",IF(AND(1&lt;L3157,L3157&lt;=4),"ALERTA",IF(AND(4&lt;L3157,L3157&lt;=14),"INTERVENÇÃO","PARALISAÇÃO"))))</f>
        <v>OK</v>
      </c>
      <c r="O3157" s="361" t="str">
        <f t="shared" ref="O3157:O3158" si="8826">IF(M3157&lt;=0.25,"OK",IF(AND(0.25&lt;M3157,M3157&lt;=1),"ATENÇÃO",IF(AND(1&lt;M3157,M3157&lt;=4),"ALERTA",IF(AND(4&lt;M3157,M3157&lt;=14),"INTERVENÇÃO","PARALISAÇÃO"))))</f>
        <v>OK</v>
      </c>
      <c r="P3157" s="361" t="str">
        <f t="shared" ref="P3157:P3158" si="8827">IF(L3157&lt;=1,"COND. MIN.",IF(AND(1&lt;L3157, L3157&lt;=2),"ATENÇÃO",IF(AND(2&lt;L3157,L3157&lt;=5),"ALERTA","INTERVENÇÃO")))</f>
        <v>COND. MIN.</v>
      </c>
      <c r="Q3157" s="361" t="str">
        <f t="shared" si="8798"/>
        <v>COND. MIN.</v>
      </c>
      <c r="R3157" s="625"/>
      <c r="S3157" s="625"/>
      <c r="T3157" s="625"/>
      <c r="U3157" s="625"/>
      <c r="V3157" s="356">
        <f t="shared" si="8799"/>
        <v>-0.40999995544552803</v>
      </c>
      <c r="W3157" s="356">
        <f t="shared" si="8800"/>
        <v>-0.34000000450760126</v>
      </c>
      <c r="X3157" s="361" t="str">
        <f t="shared" ref="X3157:X3158" si="8828">IF(V3157&gt;0,"NORTE","SUL")</f>
        <v>SUL</v>
      </c>
      <c r="Y3157" s="361" t="str">
        <f t="shared" ref="Y3157:Y3158" si="8829">IF(W3157&gt;0,"LESTE","OESTE")</f>
        <v>OESTE</v>
      </c>
      <c r="Z3157" s="361" t="str">
        <f t="shared" ref="Z3157:Z3158" si="8830">IF(AND(X3157="SUL", Y3157="LESTE"),"SUDESTE", IF(AND(X3157="SUL", Y3157="OESTE"), "SUDOESTE", IF(AND(X3157="NORTE", Y3157="LESTE"), "NORDESTE", "NOROESTE")))</f>
        <v>SUDOESTE</v>
      </c>
      <c r="AA3157" s="358">
        <f t="shared" si="8804"/>
        <v>0.64150943396226412</v>
      </c>
      <c r="AB3157" s="359">
        <f t="shared" ref="AB3157:AB3158" si="8831">DEGREES(ASIN(AA3157))</f>
        <v>39.904466491206982</v>
      </c>
      <c r="AC3157" s="360"/>
    </row>
    <row r="3158" spans="1:29" ht="17.25" customHeight="1" x14ac:dyDescent="0.25">
      <c r="A3158" s="345" t="str">
        <f t="shared" si="8644"/>
        <v>MS 802</v>
      </c>
      <c r="B3158" s="661">
        <f t="shared" si="8628"/>
        <v>45</v>
      </c>
      <c r="C3158" s="661" t="str">
        <f t="shared" si="8629"/>
        <v>MS 802-45</v>
      </c>
      <c r="D3158" s="346">
        <f t="shared" si="8790"/>
        <v>42202</v>
      </c>
      <c r="E3158" s="347">
        <v>7161430.7688999996</v>
      </c>
      <c r="F3158" s="348">
        <v>665891.04370000004</v>
      </c>
      <c r="G3158" s="348">
        <v>898.11599999999999</v>
      </c>
      <c r="H3158" s="448">
        <f t="shared" si="8819"/>
        <v>2.5325086571281208</v>
      </c>
      <c r="I3158" s="356">
        <f t="shared" si="8820"/>
        <v>3.0216717288933452</v>
      </c>
      <c r="J3158" s="356">
        <f t="shared" si="8821"/>
        <v>-0.99999999999909051</v>
      </c>
      <c r="K3158" s="356">
        <f t="shared" si="8822"/>
        <v>-5.7000000000016371</v>
      </c>
      <c r="L3158" s="356">
        <f t="shared" si="8823"/>
        <v>0.36178695101830299</v>
      </c>
      <c r="M3158" s="356">
        <f t="shared" si="8824"/>
        <v>0.14285714285701293</v>
      </c>
      <c r="N3158" s="361" t="str">
        <f t="shared" si="8825"/>
        <v>ATENÇÃO</v>
      </c>
      <c r="O3158" s="361" t="str">
        <f t="shared" si="8826"/>
        <v>OK</v>
      </c>
      <c r="P3158" s="361" t="str">
        <f t="shared" si="8827"/>
        <v>COND. MIN.</v>
      </c>
      <c r="Q3158" s="361" t="str">
        <f t="shared" si="8798"/>
        <v>COND. MIN.</v>
      </c>
      <c r="R3158" s="625"/>
      <c r="S3158" s="625"/>
      <c r="T3158" s="625"/>
      <c r="U3158" s="625"/>
      <c r="V3158" s="356">
        <f t="shared" si="8799"/>
        <v>-1.4700000174343586</v>
      </c>
      <c r="W3158" s="356">
        <f t="shared" si="8800"/>
        <v>-2.6399999973364174</v>
      </c>
      <c r="X3158" s="361" t="str">
        <f t="shared" si="8828"/>
        <v>SUL</v>
      </c>
      <c r="Y3158" s="361" t="str">
        <f t="shared" si="8829"/>
        <v>OESTE</v>
      </c>
      <c r="Z3158" s="361" t="str">
        <f t="shared" si="8830"/>
        <v>SUDOESTE</v>
      </c>
      <c r="AA3158" s="358">
        <f t="shared" si="8804"/>
        <v>0.8741721854304636</v>
      </c>
      <c r="AB3158" s="359">
        <f t="shared" si="8831"/>
        <v>60.947154938327252</v>
      </c>
      <c r="AC3158" s="360"/>
    </row>
    <row r="3159" spans="1:29" ht="17.25" customHeight="1" x14ac:dyDescent="0.25">
      <c r="A3159" s="345" t="str">
        <f t="shared" si="8644"/>
        <v>MS 802</v>
      </c>
      <c r="B3159" s="661">
        <f t="shared" si="8628"/>
        <v>46</v>
      </c>
      <c r="C3159" s="661" t="str">
        <f t="shared" si="8629"/>
        <v>MS 802-46</v>
      </c>
      <c r="D3159" s="346">
        <f t="shared" si="8790"/>
        <v>42209</v>
      </c>
      <c r="E3159" s="347">
        <v>7161430.7889</v>
      </c>
      <c r="F3159" s="348">
        <v>665891.06240000005</v>
      </c>
      <c r="G3159" s="348">
        <v>898.06799999999998</v>
      </c>
      <c r="H3159" s="448">
        <f t="shared" ref="H3159:H3160" si="8832">SQRT((E3159-E3158)^2+(F3159-F3158)^2)*100</f>
        <v>2.7380467854581658</v>
      </c>
      <c r="I3159" s="356">
        <f t="shared" ref="I3159:I3160" si="8833">SQRT((E3159-$E$3153)^2+(F3159-$F$3153)^2)*100</f>
        <v>0.9347727137805748</v>
      </c>
      <c r="J3159" s="356">
        <f t="shared" ref="J3159:J3160" si="8834">(G3159-G3158)*100</f>
        <v>-4.8000000000001819</v>
      </c>
      <c r="K3159" s="356">
        <f t="shared" ref="K3159:K3160" si="8835">(G3159-$G$3153)*100</f>
        <v>-10.500000000001819</v>
      </c>
      <c r="L3159" s="356">
        <f t="shared" ref="L3159:L3160" si="8836">H3159/(D3159-D3158)</f>
        <v>0.39114954077973796</v>
      </c>
      <c r="M3159" s="356">
        <f t="shared" ref="M3159:M3160" si="8837">ABS(J3159/(D3159-D3158))</f>
        <v>0.6857142857143117</v>
      </c>
      <c r="N3159" s="361" t="str">
        <f t="shared" ref="N3159:N3160" si="8838">IF(L3159&lt;=0.25,"OK",IF(AND(0.25&lt;L3159,L3159&lt;=1),"ATENÇÃO",IF(AND(1&lt;L3159,L3159&lt;=4),"ALERTA",IF(AND(4&lt;L3159,L3159&lt;=14),"INTERVENÇÃO","PARALISAÇÃO"))))</f>
        <v>ATENÇÃO</v>
      </c>
      <c r="O3159" s="361" t="str">
        <f t="shared" ref="O3159:O3160" si="8839">IF(M3159&lt;=0.25,"OK",IF(AND(0.25&lt;M3159,M3159&lt;=1),"ATENÇÃO",IF(AND(1&lt;M3159,M3159&lt;=4),"ALERTA",IF(AND(4&lt;M3159,M3159&lt;=14),"INTERVENÇÃO","PARALISAÇÃO"))))</f>
        <v>ATENÇÃO</v>
      </c>
      <c r="P3159" s="361" t="str">
        <f t="shared" ref="P3159:P3160" si="8840">IF(L3159&lt;=1,"COND. MIN.",IF(AND(1&lt;L3159, L3159&lt;=2),"ATENÇÃO",IF(AND(2&lt;L3159,L3159&lt;=5),"ALERTA","INTERVENÇÃO")))</f>
        <v>COND. MIN.</v>
      </c>
      <c r="Q3159" s="361" t="str">
        <f t="shared" si="8798"/>
        <v>COND. MIN.</v>
      </c>
      <c r="R3159" s="625"/>
      <c r="S3159" s="625"/>
      <c r="T3159" s="625"/>
      <c r="U3159" s="625"/>
      <c r="V3159" s="356">
        <f t="shared" si="8799"/>
        <v>0.53000003099441528</v>
      </c>
      <c r="W3159" s="356">
        <f t="shared" si="8800"/>
        <v>-0.76999999582767487</v>
      </c>
      <c r="X3159" s="361" t="str">
        <f t="shared" ref="X3159:X3160" si="8841">IF(V3159&gt;0,"NORTE","SUL")</f>
        <v>NORTE</v>
      </c>
      <c r="Y3159" s="361" t="str">
        <f t="shared" ref="Y3159:Y3160" si="8842">IF(W3159&gt;0,"LESTE","OESTE")</f>
        <v>OESTE</v>
      </c>
      <c r="Z3159" s="361" t="str">
        <f t="shared" ref="Z3159:Z3160" si="8843">IF(AND(X3159="SUL", Y3159="LESTE"),"SUDESTE", IF(AND(X3159="SUL", Y3159="OESTE"), "SUDOESTE", IF(AND(X3159="NORTE", Y3159="LESTE"), "NORDESTE", "NOROESTE")))</f>
        <v>NOROESTE</v>
      </c>
      <c r="AA3159" s="358">
        <f t="shared" si="8804"/>
        <v>0.82795698924731176</v>
      </c>
      <c r="AB3159" s="359">
        <f t="shared" ref="AB3159:AB3160" si="8844">DEGREES(ASIN(AA3159))</f>
        <v>55.889439821212243</v>
      </c>
      <c r="AC3159" s="360"/>
    </row>
    <row r="3160" spans="1:29" ht="17.25" customHeight="1" x14ac:dyDescent="0.25">
      <c r="A3160" s="345" t="str">
        <f t="shared" si="8644"/>
        <v>MS 802</v>
      </c>
      <c r="B3160" s="661">
        <f t="shared" si="8628"/>
        <v>47</v>
      </c>
      <c r="C3160" s="661" t="str">
        <f t="shared" si="8629"/>
        <v>MS 802-47</v>
      </c>
      <c r="D3160" s="346">
        <f t="shared" si="8790"/>
        <v>42216</v>
      </c>
      <c r="E3160" s="347">
        <v>7161430.7560000001</v>
      </c>
      <c r="F3160" s="348">
        <v>665891.05339999998</v>
      </c>
      <c r="G3160" s="348">
        <v>898.09799999999996</v>
      </c>
      <c r="H3160" s="448">
        <f t="shared" si="8832"/>
        <v>3.4108796531391454</v>
      </c>
      <c r="I3160" s="356">
        <f t="shared" si="8833"/>
        <v>3.2259106987282191</v>
      </c>
      <c r="J3160" s="356">
        <f t="shared" si="8834"/>
        <v>2.9999999999972715</v>
      </c>
      <c r="K3160" s="356">
        <f t="shared" si="8835"/>
        <v>-7.5000000000045475</v>
      </c>
      <c r="L3160" s="356">
        <f t="shared" si="8836"/>
        <v>0.4872685218770208</v>
      </c>
      <c r="M3160" s="356">
        <f t="shared" si="8837"/>
        <v>0.4285714285710388</v>
      </c>
      <c r="N3160" s="361" t="str">
        <f t="shared" si="8838"/>
        <v>ATENÇÃO</v>
      </c>
      <c r="O3160" s="361" t="str">
        <f t="shared" si="8839"/>
        <v>ATENÇÃO</v>
      </c>
      <c r="P3160" s="361" t="str">
        <f t="shared" si="8840"/>
        <v>COND. MIN.</v>
      </c>
      <c r="Q3160" s="361" t="str">
        <f t="shared" si="8798"/>
        <v>COND. MIN.</v>
      </c>
      <c r="R3160" s="625"/>
      <c r="S3160" s="625"/>
      <c r="T3160" s="625"/>
      <c r="U3160" s="625"/>
      <c r="V3160" s="356">
        <f t="shared" si="8799"/>
        <v>-2.759999968111515</v>
      </c>
      <c r="W3160" s="356">
        <f t="shared" si="8800"/>
        <v>-1.6700000036507845</v>
      </c>
      <c r="X3160" s="361" t="str">
        <f t="shared" si="8841"/>
        <v>SUL</v>
      </c>
      <c r="Y3160" s="361" t="str">
        <f t="shared" si="8842"/>
        <v>OESTE</v>
      </c>
      <c r="Z3160" s="361" t="str">
        <f t="shared" si="8843"/>
        <v>SUDOESTE</v>
      </c>
      <c r="AA3160" s="358">
        <f t="shared" si="8804"/>
        <v>0.51702786377708976</v>
      </c>
      <c r="AB3160" s="359">
        <f t="shared" si="8844"/>
        <v>31.133096802268355</v>
      </c>
      <c r="AC3160" s="360"/>
    </row>
    <row r="3161" spans="1:29" ht="17.25" customHeight="1" x14ac:dyDescent="0.25">
      <c r="A3161" s="345" t="str">
        <f t="shared" si="8644"/>
        <v>MS 802</v>
      </c>
      <c r="B3161" s="661">
        <f t="shared" si="8628"/>
        <v>48</v>
      </c>
      <c r="C3161" s="661" t="str">
        <f t="shared" si="8629"/>
        <v>MS 802-48</v>
      </c>
      <c r="D3161" s="346">
        <f t="shared" si="8790"/>
        <v>42223</v>
      </c>
      <c r="E3161" s="347">
        <v>7161430.7790999999</v>
      </c>
      <c r="F3161" s="348">
        <v>665891.05980000005</v>
      </c>
      <c r="G3161" s="348">
        <v>898.09799999999996</v>
      </c>
      <c r="H3161" s="448">
        <f t="shared" ref="H3161" si="8845">SQRT((E3161-E3160)^2+(F3161-F3160)^2)*100</f>
        <v>2.3970189718229524</v>
      </c>
      <c r="I3161" s="356">
        <f t="shared" ref="I3161" si="8846">SQRT((E3161-$E$3153)^2+(F3161-$F$3153)^2)*100</f>
        <v>1.1240106651757049</v>
      </c>
      <c r="J3161" s="356">
        <f t="shared" ref="J3161" si="8847">(G3161-G3160)*100</f>
        <v>0</v>
      </c>
      <c r="K3161" s="356">
        <f t="shared" ref="K3161" si="8848">(G3161-$G$3153)*100</f>
        <v>-7.5000000000045475</v>
      </c>
      <c r="L3161" s="356">
        <f t="shared" ref="L3161" si="8849">H3161/(D3161-D3160)</f>
        <v>0.34243128168899323</v>
      </c>
      <c r="M3161" s="356">
        <f t="shared" ref="M3161" si="8850">ABS(J3161/(D3161-D3160))</f>
        <v>0</v>
      </c>
      <c r="N3161" s="361" t="str">
        <f t="shared" ref="N3161" si="8851">IF(L3161&lt;=0.25,"OK",IF(AND(0.25&lt;L3161,L3161&lt;=1),"ATENÇÃO",IF(AND(1&lt;L3161,L3161&lt;=4),"ALERTA",IF(AND(4&lt;L3161,L3161&lt;=14),"INTERVENÇÃO","PARALISAÇÃO"))))</f>
        <v>ATENÇÃO</v>
      </c>
      <c r="O3161" s="361" t="str">
        <f t="shared" ref="O3161" si="8852">IF(M3161&lt;=0.25,"OK",IF(AND(0.25&lt;M3161,M3161&lt;=1),"ATENÇÃO",IF(AND(1&lt;M3161,M3161&lt;=4),"ALERTA",IF(AND(4&lt;M3161,M3161&lt;=14),"INTERVENÇÃO","PARALISAÇÃO"))))</f>
        <v>OK</v>
      </c>
      <c r="P3161" s="361" t="str">
        <f t="shared" ref="P3161" si="8853">IF(L3161&lt;=1,"COND. MIN.",IF(AND(1&lt;L3161, L3161&lt;=2),"ATENÇÃO",IF(AND(2&lt;L3161,L3161&lt;=5),"ALERTA","INTERVENÇÃO")))</f>
        <v>COND. MIN.</v>
      </c>
      <c r="Q3161" s="361" t="str">
        <f t="shared" si="8798"/>
        <v>COND. MIN.</v>
      </c>
      <c r="R3161" s="625"/>
      <c r="S3161" s="625"/>
      <c r="T3161" s="625"/>
      <c r="U3161" s="625"/>
      <c r="V3161" s="356">
        <f t="shared" si="8799"/>
        <v>-0.44999998062849045</v>
      </c>
      <c r="W3161" s="356">
        <f t="shared" si="8800"/>
        <v>-1.02999999653548</v>
      </c>
      <c r="X3161" s="361" t="str">
        <f t="shared" ref="X3161" si="8854">IF(V3161&gt;0,"NORTE","SUL")</f>
        <v>SUL</v>
      </c>
      <c r="Y3161" s="361" t="str">
        <f t="shared" ref="Y3161" si="8855">IF(W3161&gt;0,"LESTE","OESTE")</f>
        <v>OESTE</v>
      </c>
      <c r="Z3161" s="361" t="str">
        <f t="shared" ref="Z3161" si="8856">IF(AND(X3161="SUL", Y3161="LESTE"),"SUDESTE", IF(AND(X3161="SUL", Y3161="OESTE"), "SUDOESTE", IF(AND(X3161="NORTE", Y3161="LESTE"), "NORDESTE", "NOROESTE")))</f>
        <v>SUDOESTE</v>
      </c>
      <c r="AA3161" s="358">
        <f t="shared" si="8804"/>
        <v>0.9196428571428571</v>
      </c>
      <c r="AB3161" s="359">
        <f t="shared" ref="AB3161" si="8857">DEGREES(ASIN(AA3161))</f>
        <v>66.873925812805552</v>
      </c>
      <c r="AC3161" s="360"/>
    </row>
    <row r="3162" spans="1:29" ht="17.25" customHeight="1" x14ac:dyDescent="0.25">
      <c r="A3162" s="345" t="str">
        <f t="shared" si="8644"/>
        <v>MS 802</v>
      </c>
      <c r="B3162" s="661">
        <f t="shared" si="8628"/>
        <v>49</v>
      </c>
      <c r="C3162" s="661" t="str">
        <f t="shared" si="8629"/>
        <v>MS 802-49</v>
      </c>
      <c r="D3162" s="346">
        <f t="shared" si="8790"/>
        <v>42230</v>
      </c>
      <c r="E3162" s="347">
        <v>7161430.7648999998</v>
      </c>
      <c r="F3162" s="348">
        <v>665891.02590000001</v>
      </c>
      <c r="G3162" s="348">
        <v>898.08399999999995</v>
      </c>
      <c r="H3162" s="448">
        <f t="shared" ref="H3162:H3164" si="8858">SQRT((E3162-E3161)^2+(F3162-F3161)^2)*100</f>
        <v>3.6753911427737109</v>
      </c>
      <c r="I3162" s="356">
        <f t="shared" ref="I3162:I3164" si="8859">SQRT((E3162-$E$3153)^2+(F3162-$F$3153)^2)*100</f>
        <v>4.7993020289997563</v>
      </c>
      <c r="J3162" s="356">
        <f t="shared" ref="J3162:J3164" si="8860">(G3162-G3161)*100</f>
        <v>-1.4000000000010004</v>
      </c>
      <c r="K3162" s="356">
        <f t="shared" ref="K3162:K3164" si="8861">(G3162-$G$3153)*100</f>
        <v>-8.9000000000055479</v>
      </c>
      <c r="L3162" s="356">
        <f t="shared" ref="L3162:L3164" si="8862">H3162/(D3162-D3161)</f>
        <v>0.52505587753910155</v>
      </c>
      <c r="M3162" s="356">
        <f t="shared" ref="M3162:M3164" si="8863">ABS(J3162/(D3162-D3161))</f>
        <v>0.20000000000014292</v>
      </c>
      <c r="N3162" s="361" t="str">
        <f t="shared" ref="N3162:N3164" si="8864">IF(L3162&lt;=0.25,"OK",IF(AND(0.25&lt;L3162,L3162&lt;=1),"ATENÇÃO",IF(AND(1&lt;L3162,L3162&lt;=4),"ALERTA",IF(AND(4&lt;L3162,L3162&lt;=14),"INTERVENÇÃO","PARALISAÇÃO"))))</f>
        <v>ATENÇÃO</v>
      </c>
      <c r="O3162" s="361" t="str">
        <f t="shared" ref="O3162:O3164" si="8865">IF(M3162&lt;=0.25,"OK",IF(AND(0.25&lt;M3162,M3162&lt;=1),"ATENÇÃO",IF(AND(1&lt;M3162,M3162&lt;=4),"ALERTA",IF(AND(4&lt;M3162,M3162&lt;=14),"INTERVENÇÃO","PARALISAÇÃO"))))</f>
        <v>OK</v>
      </c>
      <c r="P3162" s="361" t="str">
        <f t="shared" ref="P3162:P3164" si="8866">IF(L3162&lt;=1,"COND. MIN.",IF(AND(1&lt;L3162, L3162&lt;=2),"ATENÇÃO",IF(AND(2&lt;L3162,L3162&lt;=5),"ALERTA","INTERVENÇÃO")))</f>
        <v>COND. MIN.</v>
      </c>
      <c r="Q3162" s="361" t="str">
        <f t="shared" si="8798"/>
        <v>COND. MIN.</v>
      </c>
      <c r="R3162" s="625"/>
      <c r="S3162" s="625"/>
      <c r="T3162" s="625"/>
      <c r="U3162" s="625"/>
      <c r="V3162" s="356">
        <f t="shared" si="8799"/>
        <v>-1.8699999898672104</v>
      </c>
      <c r="W3162" s="356">
        <f t="shared" si="8800"/>
        <v>-4.4200000003911555</v>
      </c>
      <c r="X3162" s="361" t="str">
        <f t="shared" ref="X3162:X3164" si="8867">IF(V3162&gt;0,"NORTE","SUL")</f>
        <v>SUL</v>
      </c>
      <c r="Y3162" s="361" t="str">
        <f t="shared" ref="Y3162:Y3164" si="8868">IF(W3162&gt;0,"LESTE","OESTE")</f>
        <v>OESTE</v>
      </c>
      <c r="Z3162" s="361" t="str">
        <f t="shared" ref="Z3162:Z3164" si="8869">IF(AND(X3162="SUL", Y3162="LESTE"),"SUDESTE", IF(AND(X3162="SUL", Y3162="OESTE"), "SUDOESTE", IF(AND(X3162="NORTE", Y3162="LESTE"), "NORDESTE", "NOROESTE")))</f>
        <v>SUDOESTE</v>
      </c>
      <c r="AA3162" s="358">
        <f t="shared" si="8804"/>
        <v>0.92083333333333339</v>
      </c>
      <c r="AB3162" s="359">
        <f t="shared" ref="AB3162:AB3164" si="8870">DEGREES(ASIN(AA3162))</f>
        <v>67.048215219797385</v>
      </c>
      <c r="AC3162" s="360"/>
    </row>
    <row r="3163" spans="1:29" ht="17.25" customHeight="1" x14ac:dyDescent="0.25">
      <c r="A3163" s="345" t="str">
        <f t="shared" si="8644"/>
        <v>MS 802</v>
      </c>
      <c r="B3163" s="661">
        <f t="shared" si="8628"/>
        <v>50</v>
      </c>
      <c r="C3163" s="661" t="str">
        <f t="shared" si="8629"/>
        <v>MS 802-50</v>
      </c>
      <c r="D3163" s="346">
        <f t="shared" si="8790"/>
        <v>42244</v>
      </c>
      <c r="E3163" s="347">
        <v>7161430.7605999997</v>
      </c>
      <c r="F3163" s="348">
        <v>665891.03500000003</v>
      </c>
      <c r="G3163" s="348">
        <v>898.072</v>
      </c>
      <c r="H3163" s="448">
        <f t="shared" si="8858"/>
        <v>1.0064790196856652</v>
      </c>
      <c r="I3163" s="356">
        <f t="shared" si="8859"/>
        <v>4.1964389672576843</v>
      </c>
      <c r="J3163" s="356">
        <f t="shared" si="8860"/>
        <v>-1.1999999999943611</v>
      </c>
      <c r="K3163" s="356">
        <f t="shared" si="8861"/>
        <v>-10.099999999999909</v>
      </c>
      <c r="L3163" s="356">
        <f t="shared" si="8862"/>
        <v>7.1891358548976089E-2</v>
      </c>
      <c r="M3163" s="356">
        <f t="shared" si="8863"/>
        <v>8.571428571388294E-2</v>
      </c>
      <c r="N3163" s="361" t="str">
        <f t="shared" si="8864"/>
        <v>OK</v>
      </c>
      <c r="O3163" s="361" t="str">
        <f t="shared" si="8865"/>
        <v>OK</v>
      </c>
      <c r="P3163" s="361" t="str">
        <f t="shared" si="8866"/>
        <v>COND. MIN.</v>
      </c>
      <c r="Q3163" s="361" t="str">
        <f t="shared" si="8798"/>
        <v>COND. MIN.</v>
      </c>
      <c r="R3163" s="625"/>
      <c r="S3163" s="625"/>
      <c r="T3163" s="625"/>
      <c r="U3163" s="625"/>
      <c r="V3163" s="356">
        <f t="shared" si="8799"/>
        <v>-2.3000000044703484</v>
      </c>
      <c r="W3163" s="356">
        <f t="shared" si="8800"/>
        <v>-3.5099999979138374</v>
      </c>
      <c r="X3163" s="361" t="str">
        <f t="shared" si="8867"/>
        <v>SUL</v>
      </c>
      <c r="Y3163" s="361" t="str">
        <f t="shared" si="8868"/>
        <v>OESTE</v>
      </c>
      <c r="Z3163" s="361" t="str">
        <f t="shared" si="8869"/>
        <v>SUDOESTE</v>
      </c>
      <c r="AA3163" s="358">
        <f t="shared" si="8804"/>
        <v>0.83571428571428563</v>
      </c>
      <c r="AB3163" s="359">
        <f t="shared" si="8870"/>
        <v>56.690287918797296</v>
      </c>
      <c r="AC3163" s="360"/>
    </row>
    <row r="3164" spans="1:29" ht="17.25" customHeight="1" x14ac:dyDescent="0.25">
      <c r="A3164" s="345" t="str">
        <f t="shared" si="8644"/>
        <v>MS 802</v>
      </c>
      <c r="B3164" s="661">
        <f t="shared" si="8628"/>
        <v>51</v>
      </c>
      <c r="C3164" s="661" t="str">
        <f t="shared" si="8629"/>
        <v>MS 802-51</v>
      </c>
      <c r="D3164" s="346">
        <f t="shared" si="8790"/>
        <v>42251</v>
      </c>
      <c r="E3164" s="347">
        <v>7161430.7740000002</v>
      </c>
      <c r="F3164" s="348">
        <v>665891.03630000004</v>
      </c>
      <c r="G3164" s="348">
        <v>898.06</v>
      </c>
      <c r="H3164" s="448">
        <f t="shared" si="8858"/>
        <v>1.346291253579833</v>
      </c>
      <c r="I3164" s="356">
        <f t="shared" si="8859"/>
        <v>3.5136875063440876</v>
      </c>
      <c r="J3164" s="356">
        <f t="shared" si="8860"/>
        <v>-1.2000000000057298</v>
      </c>
      <c r="K3164" s="356">
        <f t="shared" si="8861"/>
        <v>-11.300000000005639</v>
      </c>
      <c r="L3164" s="356">
        <f t="shared" si="8862"/>
        <v>0.19232732193997615</v>
      </c>
      <c r="M3164" s="356">
        <f t="shared" si="8863"/>
        <v>0.17142857142938997</v>
      </c>
      <c r="N3164" s="361" t="str">
        <f t="shared" si="8864"/>
        <v>OK</v>
      </c>
      <c r="O3164" s="361" t="str">
        <f t="shared" si="8865"/>
        <v>OK</v>
      </c>
      <c r="P3164" s="361" t="str">
        <f t="shared" si="8866"/>
        <v>COND. MIN.</v>
      </c>
      <c r="Q3164" s="361" t="str">
        <f t="shared" si="8798"/>
        <v>COND. MIN.</v>
      </c>
      <c r="R3164" s="625"/>
      <c r="S3164" s="625"/>
      <c r="T3164" s="625"/>
      <c r="U3164" s="625"/>
      <c r="V3164" s="356">
        <f t="shared" si="8799"/>
        <v>-0.95999995246529579</v>
      </c>
      <c r="W3164" s="356">
        <f t="shared" si="8800"/>
        <v>-3.3799999975599349</v>
      </c>
      <c r="X3164" s="361" t="str">
        <f t="shared" si="8867"/>
        <v>SUL</v>
      </c>
      <c r="Y3164" s="361" t="str">
        <f t="shared" si="8868"/>
        <v>OESTE</v>
      </c>
      <c r="Z3164" s="361" t="str">
        <f t="shared" si="8869"/>
        <v>SUDOESTE</v>
      </c>
      <c r="AA3164" s="358">
        <f t="shared" si="8804"/>
        <v>0.96296296296296302</v>
      </c>
      <c r="AB3164" s="359">
        <f t="shared" si="8870"/>
        <v>74.35752898700072</v>
      </c>
      <c r="AC3164" s="360"/>
    </row>
    <row r="3165" spans="1:29" ht="17.25" customHeight="1" x14ac:dyDescent="0.25">
      <c r="A3165" s="345" t="str">
        <f t="shared" si="8644"/>
        <v>MS 802</v>
      </c>
      <c r="B3165" s="661">
        <f t="shared" si="8628"/>
        <v>52</v>
      </c>
      <c r="C3165" s="661" t="str">
        <f t="shared" si="8629"/>
        <v>MS 802-52</v>
      </c>
      <c r="D3165" s="346">
        <f t="shared" si="8790"/>
        <v>42258</v>
      </c>
      <c r="E3165" s="347">
        <v>7161430.7664999999</v>
      </c>
      <c r="F3165" s="348">
        <v>665891.04260000004</v>
      </c>
      <c r="G3165" s="348">
        <v>898.053</v>
      </c>
      <c r="H3165" s="448">
        <f t="shared" ref="H3165" si="8871">SQRT((E3165-E3164)^2+(F3165-F3164)^2)*100</f>
        <v>0.97948968638579081</v>
      </c>
      <c r="I3165" s="356">
        <f t="shared" ref="I3165" si="8872">SQRT((E3165-$E$3153)^2+(F3165-$F$3153)^2)*100</f>
        <v>3.2383020120778259</v>
      </c>
      <c r="J3165" s="356">
        <f t="shared" ref="J3165" si="8873">(G3165-G3164)*100</f>
        <v>-0.69999999999481588</v>
      </c>
      <c r="K3165" s="356">
        <f t="shared" ref="K3165" si="8874">(G3165-$G$3153)*100</f>
        <v>-12.000000000000455</v>
      </c>
      <c r="L3165" s="356">
        <f t="shared" ref="L3165" si="8875">H3165/(D3165-D3164)</f>
        <v>0.13992709805511297</v>
      </c>
      <c r="M3165" s="356">
        <f t="shared" ref="M3165" si="8876">ABS(J3165/(D3165-D3164))</f>
        <v>9.9999999999259417E-2</v>
      </c>
      <c r="N3165" s="361" t="str">
        <f t="shared" ref="N3165" si="8877">IF(L3165&lt;=0.25,"OK",IF(AND(0.25&lt;L3165,L3165&lt;=1),"ATENÇÃO",IF(AND(1&lt;L3165,L3165&lt;=4),"ALERTA",IF(AND(4&lt;L3165,L3165&lt;=14),"INTERVENÇÃO","PARALISAÇÃO"))))</f>
        <v>OK</v>
      </c>
      <c r="O3165" s="361" t="str">
        <f t="shared" ref="O3165" si="8878">IF(M3165&lt;=0.25,"OK",IF(AND(0.25&lt;M3165,M3165&lt;=1),"ATENÇÃO",IF(AND(1&lt;M3165,M3165&lt;=4),"ALERTA",IF(AND(4&lt;M3165,M3165&lt;=14),"INTERVENÇÃO","PARALISAÇÃO"))))</f>
        <v>OK</v>
      </c>
      <c r="P3165" s="361" t="str">
        <f t="shared" ref="P3165" si="8879">IF(L3165&lt;=1,"COND. MIN.",IF(AND(1&lt;L3165, L3165&lt;=2),"ATENÇÃO",IF(AND(2&lt;L3165,L3165&lt;=5),"ALERTA","INTERVENÇÃO")))</f>
        <v>COND. MIN.</v>
      </c>
      <c r="Q3165" s="361" t="str">
        <f t="shared" si="8798"/>
        <v>COND. MIN.</v>
      </c>
      <c r="R3165" s="625"/>
      <c r="S3165" s="625"/>
      <c r="T3165" s="625"/>
      <c r="U3165" s="625"/>
      <c r="V3165" s="356">
        <f t="shared" si="8799"/>
        <v>-1.7099999822676182</v>
      </c>
      <c r="W3165" s="356">
        <f t="shared" si="8800"/>
        <v>-2.749999996740371</v>
      </c>
      <c r="X3165" s="361" t="str">
        <f t="shared" ref="X3165" si="8880">IF(V3165&gt;0,"NORTE","SUL")</f>
        <v>SUL</v>
      </c>
      <c r="Y3165" s="361" t="str">
        <f t="shared" ref="Y3165" si="8881">IF(W3165&gt;0,"LESTE","OESTE")</f>
        <v>OESTE</v>
      </c>
      <c r="Z3165" s="361" t="str">
        <f t="shared" ref="Z3165" si="8882">IF(AND(X3165="SUL", Y3165="LESTE"),"SUDESTE", IF(AND(X3165="SUL", Y3165="OESTE"), "SUDOESTE", IF(AND(X3165="NORTE", Y3165="LESTE"), "NORDESTE", "NOROESTE")))</f>
        <v>SUDOESTE</v>
      </c>
      <c r="AA3165" s="358">
        <f t="shared" si="8804"/>
        <v>0.84876543209876543</v>
      </c>
      <c r="AB3165" s="359">
        <f t="shared" ref="AB3165" si="8883">DEGREES(ASIN(AA3165))</f>
        <v>58.077643808057964</v>
      </c>
      <c r="AC3165" s="360"/>
    </row>
    <row r="3166" spans="1:29" ht="17.25" customHeight="1" x14ac:dyDescent="0.25">
      <c r="A3166" s="345" t="str">
        <f t="shared" si="8644"/>
        <v>MS 802</v>
      </c>
      <c r="B3166" s="661">
        <f t="shared" si="8628"/>
        <v>53</v>
      </c>
      <c r="C3166" s="661" t="str">
        <f t="shared" si="8629"/>
        <v>MS 802-53</v>
      </c>
      <c r="D3166" s="346">
        <f t="shared" si="8790"/>
        <v>42265</v>
      </c>
      <c r="E3166" s="347">
        <v>7161430.7680000002</v>
      </c>
      <c r="F3166" s="348">
        <v>665891.05079999997</v>
      </c>
      <c r="G3166" s="348">
        <v>898.04499999999996</v>
      </c>
      <c r="H3166" s="448">
        <f t="shared" ref="H3166:H3167" si="8884">SQRT((E3166-E3165)^2+(F3166-F3165)^2)*100</f>
        <v>0.83360661878502196</v>
      </c>
      <c r="I3166" s="356">
        <f t="shared" ref="I3166:I3167" si="8885">SQRT((E3166-$E$3153)^2+(F3166-$F$3153)^2)*100</f>
        <v>2.4816325039755482</v>
      </c>
      <c r="J3166" s="356">
        <f t="shared" ref="J3166:J3167" si="8886">(G3166-G3165)*100</f>
        <v>-0.80000000000381988</v>
      </c>
      <c r="K3166" s="356">
        <f t="shared" ref="K3166:K3167" si="8887">(G3166-$G$3153)*100</f>
        <v>-12.800000000004275</v>
      </c>
      <c r="L3166" s="356">
        <f t="shared" ref="L3166:L3167" si="8888">H3166/(D3166-D3165)</f>
        <v>0.11908665982643171</v>
      </c>
      <c r="M3166" s="356">
        <f t="shared" ref="M3166:M3167" si="8889">ABS(J3166/(D3166-D3165))</f>
        <v>0.11428571428625998</v>
      </c>
      <c r="N3166" s="361" t="str">
        <f t="shared" ref="N3166:N3167" si="8890">IF(L3166&lt;=0.25,"OK",IF(AND(0.25&lt;L3166,L3166&lt;=1),"ATENÇÃO",IF(AND(1&lt;L3166,L3166&lt;=4),"ALERTA",IF(AND(4&lt;L3166,L3166&lt;=14),"INTERVENÇÃO","PARALISAÇÃO"))))</f>
        <v>OK</v>
      </c>
      <c r="O3166" s="361" t="str">
        <f t="shared" ref="O3166:O3167" si="8891">IF(M3166&lt;=0.25,"OK",IF(AND(0.25&lt;M3166,M3166&lt;=1),"ATENÇÃO",IF(AND(1&lt;M3166,M3166&lt;=4),"ALERTA",IF(AND(4&lt;M3166,M3166&lt;=14),"INTERVENÇÃO","PARALISAÇÃO"))))</f>
        <v>OK</v>
      </c>
      <c r="P3166" s="361" t="str">
        <f t="shared" ref="P3166:P3167" si="8892">IF(L3166&lt;=1,"COND. MIN.",IF(AND(1&lt;L3166, L3166&lt;=2),"ATENÇÃO",IF(AND(2&lt;L3166,L3166&lt;=5),"ALERTA","INTERVENÇÃO")))</f>
        <v>COND. MIN.</v>
      </c>
      <c r="Q3166" s="361" t="str">
        <f t="shared" si="8798"/>
        <v>COND. MIN.</v>
      </c>
      <c r="R3166" s="625"/>
      <c r="S3166" s="625"/>
      <c r="T3166" s="625"/>
      <c r="U3166" s="625"/>
      <c r="V3166" s="356">
        <f t="shared" si="8799"/>
        <v>-1.5599999576807022</v>
      </c>
      <c r="W3166" s="356">
        <f t="shared" si="8800"/>
        <v>-1.9300000043585896</v>
      </c>
      <c r="X3166" s="361" t="str">
        <f t="shared" ref="X3166:X3167" si="8893">IF(V3166&gt;0,"NORTE","SUL")</f>
        <v>SUL</v>
      </c>
      <c r="Y3166" s="361" t="str">
        <f t="shared" ref="Y3166:Y3167" si="8894">IF(W3166&gt;0,"LESTE","OESTE")</f>
        <v>OESTE</v>
      </c>
      <c r="Z3166" s="361" t="str">
        <f t="shared" ref="Z3166:Z3167" si="8895">IF(AND(X3166="SUL", Y3166="LESTE"),"SUDESTE", IF(AND(X3166="SUL", Y3166="OESTE"), "SUDOESTE", IF(AND(X3166="NORTE", Y3166="LESTE"), "NORDESTE", "NOROESTE")))</f>
        <v>SUDOESTE</v>
      </c>
      <c r="AA3166" s="358">
        <f t="shared" si="8804"/>
        <v>0.77822580645161288</v>
      </c>
      <c r="AB3166" s="359">
        <f t="shared" ref="AB3166:AB3167" si="8896">DEGREES(ASIN(AA3166))</f>
        <v>51.098417724328606</v>
      </c>
      <c r="AC3166" s="360"/>
    </row>
    <row r="3167" spans="1:29" ht="17.25" customHeight="1" x14ac:dyDescent="0.25">
      <c r="A3167" s="345" t="str">
        <f t="shared" si="8644"/>
        <v>MS 802</v>
      </c>
      <c r="B3167" s="661">
        <f t="shared" si="8628"/>
        <v>54</v>
      </c>
      <c r="C3167" s="661" t="str">
        <f t="shared" si="8629"/>
        <v>MS 802-54</v>
      </c>
      <c r="D3167" s="346">
        <f t="shared" si="8790"/>
        <v>42272</v>
      </c>
      <c r="E3167" s="347">
        <v>7161430.7577999998</v>
      </c>
      <c r="F3167" s="348">
        <v>665891.02489999996</v>
      </c>
      <c r="G3167" s="348">
        <v>898.03899999999999</v>
      </c>
      <c r="H3167" s="448">
        <f t="shared" si="8884"/>
        <v>2.7836127746395229</v>
      </c>
      <c r="I3167" s="356">
        <f t="shared" si="8885"/>
        <v>5.2044980562994203</v>
      </c>
      <c r="J3167" s="356">
        <f t="shared" si="8886"/>
        <v>-0.59999999999718057</v>
      </c>
      <c r="K3167" s="356">
        <f t="shared" si="8887"/>
        <v>-13.400000000001455</v>
      </c>
      <c r="L3167" s="356">
        <f t="shared" si="8888"/>
        <v>0.39765896780564614</v>
      </c>
      <c r="M3167" s="356">
        <f t="shared" si="8889"/>
        <v>8.571428571388294E-2</v>
      </c>
      <c r="N3167" s="361" t="str">
        <f t="shared" si="8890"/>
        <v>ATENÇÃO</v>
      </c>
      <c r="O3167" s="361" t="str">
        <f t="shared" si="8891"/>
        <v>OK</v>
      </c>
      <c r="P3167" s="361" t="str">
        <f t="shared" si="8892"/>
        <v>COND. MIN.</v>
      </c>
      <c r="Q3167" s="361" t="str">
        <f t="shared" si="8798"/>
        <v>COND. MIN.</v>
      </c>
      <c r="R3167" s="625"/>
      <c r="S3167" s="625"/>
      <c r="T3167" s="625"/>
      <c r="U3167" s="625"/>
      <c r="V3167" s="356">
        <f t="shared" si="8799"/>
        <v>-2.5799999944865704</v>
      </c>
      <c r="W3167" s="356">
        <f t="shared" si="8800"/>
        <v>-4.5200000051409006</v>
      </c>
      <c r="X3167" s="361" t="str">
        <f t="shared" si="8893"/>
        <v>SUL</v>
      </c>
      <c r="Y3167" s="361" t="str">
        <f t="shared" si="8894"/>
        <v>OESTE</v>
      </c>
      <c r="Z3167" s="361" t="str">
        <f t="shared" si="8895"/>
        <v>SUDOESTE</v>
      </c>
      <c r="AA3167" s="358">
        <f t="shared" si="8804"/>
        <v>0.86923076923076914</v>
      </c>
      <c r="AB3167" s="359">
        <f t="shared" si="8896"/>
        <v>60.369372606434332</v>
      </c>
      <c r="AC3167" s="360"/>
    </row>
    <row r="3168" spans="1:29" ht="17.25" customHeight="1" x14ac:dyDescent="0.25">
      <c r="A3168" s="345" t="str">
        <f t="shared" si="8644"/>
        <v>MS 802</v>
      </c>
      <c r="B3168" s="661">
        <f t="shared" si="8628"/>
        <v>55</v>
      </c>
      <c r="C3168" s="661" t="str">
        <f t="shared" si="8629"/>
        <v>MS 802-55</v>
      </c>
      <c r="D3168" s="346">
        <f t="shared" si="8790"/>
        <v>42279</v>
      </c>
      <c r="E3168" s="347">
        <v>7161430.7576000001</v>
      </c>
      <c r="F3168" s="348">
        <v>665891.02949999995</v>
      </c>
      <c r="G3168" s="348">
        <v>898.02300000000002</v>
      </c>
      <c r="H3168" s="448">
        <f t="shared" ref="H3168:H3170" si="8897">SQRT((E3168-E3167)^2+(F3168-F3167)^2)*100</f>
        <v>0.46043457442020735</v>
      </c>
      <c r="I3168" s="356">
        <f t="shared" ref="I3168:I3170" si="8898">SQRT((E3168-$E$3153)^2+(F3168-$F$3153)^2)*100</f>
        <v>4.8211616699766573</v>
      </c>
      <c r="J3168" s="356">
        <f t="shared" ref="J3168:J3170" si="8899">(G3168-G3167)*100</f>
        <v>-1.5999999999962711</v>
      </c>
      <c r="K3168" s="356">
        <f t="shared" ref="K3168:K3170" si="8900">(G3168-$G$3153)*100</f>
        <v>-14.999999999997726</v>
      </c>
      <c r="L3168" s="356">
        <f t="shared" ref="L3168:L3170" si="8901">H3168/(D3168-D3167)</f>
        <v>6.5776367774315336E-2</v>
      </c>
      <c r="M3168" s="356">
        <f t="shared" ref="M3168:M3170" si="8902">ABS(J3168/(D3168-D3167))</f>
        <v>0.22857142857089588</v>
      </c>
      <c r="N3168" s="361" t="str">
        <f t="shared" ref="N3168:N3170" si="8903">IF(L3168&lt;=0.25,"OK",IF(AND(0.25&lt;L3168,L3168&lt;=1),"ATENÇÃO",IF(AND(1&lt;L3168,L3168&lt;=4),"ALERTA",IF(AND(4&lt;L3168,L3168&lt;=14),"INTERVENÇÃO","PARALISAÇÃO"))))</f>
        <v>OK</v>
      </c>
      <c r="O3168" s="361" t="str">
        <f t="shared" ref="O3168:O3170" si="8904">IF(M3168&lt;=0.25,"OK",IF(AND(0.25&lt;M3168,M3168&lt;=1),"ATENÇÃO",IF(AND(1&lt;M3168,M3168&lt;=4),"ALERTA",IF(AND(4&lt;M3168,M3168&lt;=14),"INTERVENÇÃO","PARALISAÇÃO"))))</f>
        <v>OK</v>
      </c>
      <c r="P3168" s="361" t="str">
        <f t="shared" ref="P3168:P3170" si="8905">IF(L3168&lt;=1,"COND. MIN.",IF(AND(1&lt;L3168, L3168&lt;=2),"ATENÇÃO",IF(AND(2&lt;L3168,L3168&lt;=5),"ALERTA","INTERVENÇÃO")))</f>
        <v>COND. MIN.</v>
      </c>
      <c r="Q3168" s="361" t="str">
        <f t="shared" si="8798"/>
        <v>COND. MIN.</v>
      </c>
      <c r="R3168" s="625"/>
      <c r="S3168" s="625"/>
      <c r="T3168" s="625"/>
      <c r="U3168" s="625"/>
      <c r="V3168" s="356">
        <f t="shared" si="8799"/>
        <v>-2.5999999605119228</v>
      </c>
      <c r="W3168" s="356">
        <f t="shared" si="8800"/>
        <v>-4.0600000065751374</v>
      </c>
      <c r="X3168" s="361" t="str">
        <f t="shared" ref="X3168:X3170" si="8906">IF(V3168&gt;0,"NORTE","SUL")</f>
        <v>SUL</v>
      </c>
      <c r="Y3168" s="361" t="str">
        <f t="shared" ref="Y3168:Y3170" si="8907">IF(W3168&gt;0,"LESTE","OESTE")</f>
        <v>OESTE</v>
      </c>
      <c r="Z3168" s="361" t="str">
        <f t="shared" ref="Z3168:Z3170" si="8908">IF(AND(X3168="SUL", Y3168="LESTE"),"SUDESTE", IF(AND(X3168="SUL", Y3168="OESTE"), "SUDOESTE", IF(AND(X3168="NORTE", Y3168="LESTE"), "NORDESTE", "NOROESTE")))</f>
        <v>SUDOESTE</v>
      </c>
      <c r="AA3168" s="358">
        <f t="shared" si="8804"/>
        <v>0.84232365145228205</v>
      </c>
      <c r="AB3168" s="359">
        <f t="shared" ref="AB3168:AB3170" si="8909">DEGREES(ASIN(AA3168))</f>
        <v>57.386311062938951</v>
      </c>
      <c r="AC3168" s="360"/>
    </row>
    <row r="3169" spans="1:29" ht="17.25" customHeight="1" x14ac:dyDescent="0.25">
      <c r="A3169" s="345" t="str">
        <f t="shared" si="8644"/>
        <v>MS 802</v>
      </c>
      <c r="B3169" s="661">
        <f t="shared" si="8628"/>
        <v>56</v>
      </c>
      <c r="C3169" s="661" t="str">
        <f t="shared" si="8629"/>
        <v>MS 802-56</v>
      </c>
      <c r="D3169" s="346">
        <f t="shared" si="8790"/>
        <v>42286</v>
      </c>
      <c r="E3169" s="347">
        <v>7161430.7556999996</v>
      </c>
      <c r="F3169" s="348">
        <v>665891.03749999998</v>
      </c>
      <c r="G3169" s="348">
        <v>898.01700000000005</v>
      </c>
      <c r="H3169" s="448">
        <f t="shared" si="8897"/>
        <v>0.82225301691750552</v>
      </c>
      <c r="I3169" s="356">
        <f t="shared" si="8898"/>
        <v>4.2908856988043862</v>
      </c>
      <c r="J3169" s="356">
        <f t="shared" si="8899"/>
        <v>-0.59999999999718057</v>
      </c>
      <c r="K3169" s="356">
        <f t="shared" si="8900"/>
        <v>-15.599999999994907</v>
      </c>
      <c r="L3169" s="356">
        <f t="shared" si="8901"/>
        <v>0.11746471670250079</v>
      </c>
      <c r="M3169" s="356">
        <f t="shared" si="8902"/>
        <v>8.571428571388294E-2</v>
      </c>
      <c r="N3169" s="361" t="str">
        <f t="shared" si="8903"/>
        <v>OK</v>
      </c>
      <c r="O3169" s="361" t="str">
        <f t="shared" si="8904"/>
        <v>OK</v>
      </c>
      <c r="P3169" s="361" t="str">
        <f t="shared" si="8905"/>
        <v>COND. MIN.</v>
      </c>
      <c r="Q3169" s="361" t="str">
        <f t="shared" si="8798"/>
        <v>COND. MIN.</v>
      </c>
      <c r="R3169" s="625"/>
      <c r="S3169" s="625"/>
      <c r="T3169" s="625"/>
      <c r="U3169" s="625"/>
      <c r="V3169" s="356">
        <f t="shared" si="8799"/>
        <v>-2.7900000102818012</v>
      </c>
      <c r="W3169" s="356">
        <f t="shared" si="8800"/>
        <v>-3.2600000035017729</v>
      </c>
      <c r="X3169" s="361" t="str">
        <f t="shared" si="8906"/>
        <v>SUL</v>
      </c>
      <c r="Y3169" s="361" t="str">
        <f t="shared" si="8907"/>
        <v>OESTE</v>
      </c>
      <c r="Z3169" s="361" t="str">
        <f t="shared" si="8908"/>
        <v>SUDOESTE</v>
      </c>
      <c r="AA3169" s="358">
        <f t="shared" si="8804"/>
        <v>0.75990675990675982</v>
      </c>
      <c r="AB3169" s="359">
        <f t="shared" si="8909"/>
        <v>49.455978737784733</v>
      </c>
      <c r="AC3169" s="360"/>
    </row>
    <row r="3170" spans="1:29" ht="17.25" customHeight="1" x14ac:dyDescent="0.25">
      <c r="A3170" s="345" t="str">
        <f t="shared" si="8644"/>
        <v>MS 802</v>
      </c>
      <c r="B3170" s="661">
        <f t="shared" si="8628"/>
        <v>57</v>
      </c>
      <c r="C3170" s="661" t="str">
        <f t="shared" si="8629"/>
        <v>MS 802-57</v>
      </c>
      <c r="D3170" s="346">
        <f t="shared" si="8790"/>
        <v>42300</v>
      </c>
      <c r="E3170" s="347">
        <v>7161430.7350000003</v>
      </c>
      <c r="F3170" s="348">
        <v>665891.00910000002</v>
      </c>
      <c r="G3170" s="348">
        <v>897.99900000000002</v>
      </c>
      <c r="H3170" s="448">
        <f t="shared" si="8897"/>
        <v>3.5143277708413225</v>
      </c>
      <c r="I3170" s="356">
        <f t="shared" si="8898"/>
        <v>7.7993332663082349</v>
      </c>
      <c r="J3170" s="356">
        <f t="shared" si="8899"/>
        <v>-1.8000000000029104</v>
      </c>
      <c r="K3170" s="356">
        <f t="shared" si="8900"/>
        <v>-17.399999999997817</v>
      </c>
      <c r="L3170" s="356">
        <f t="shared" si="8901"/>
        <v>0.2510234122029516</v>
      </c>
      <c r="M3170" s="356">
        <f t="shared" si="8902"/>
        <v>0.12857142857163645</v>
      </c>
      <c r="N3170" s="361" t="str">
        <f t="shared" si="8903"/>
        <v>ATENÇÃO</v>
      </c>
      <c r="O3170" s="361" t="str">
        <f t="shared" si="8904"/>
        <v>OK</v>
      </c>
      <c r="P3170" s="361" t="str">
        <f t="shared" si="8905"/>
        <v>COND. MIN.</v>
      </c>
      <c r="Q3170" s="361" t="str">
        <f t="shared" si="8798"/>
        <v>COND. MIN.</v>
      </c>
      <c r="R3170" s="625"/>
      <c r="S3170" s="625"/>
      <c r="T3170" s="625"/>
      <c r="U3170" s="625"/>
      <c r="V3170" s="356">
        <f t="shared" si="8799"/>
        <v>-4.8599999397993088</v>
      </c>
      <c r="W3170" s="356">
        <f t="shared" si="8800"/>
        <v>-6.0999999986961484</v>
      </c>
      <c r="X3170" s="361" t="str">
        <f t="shared" si="8906"/>
        <v>SUL</v>
      </c>
      <c r="Y3170" s="361" t="str">
        <f t="shared" si="8907"/>
        <v>OESTE</v>
      </c>
      <c r="Z3170" s="361" t="str">
        <f t="shared" si="8908"/>
        <v>SUDOESTE</v>
      </c>
      <c r="AA3170" s="358">
        <f t="shared" si="8804"/>
        <v>0.78205128205128205</v>
      </c>
      <c r="AB3170" s="359">
        <f t="shared" si="8909"/>
        <v>51.448774443079884</v>
      </c>
      <c r="AC3170" s="360"/>
    </row>
    <row r="3171" spans="1:29" ht="17.25" customHeight="1" x14ac:dyDescent="0.25">
      <c r="A3171" s="345" t="str">
        <f t="shared" si="8644"/>
        <v>MS 802</v>
      </c>
      <c r="B3171" s="661">
        <f t="shared" si="8628"/>
        <v>58</v>
      </c>
      <c r="C3171" s="661" t="str">
        <f t="shared" si="8629"/>
        <v>MS 802-58</v>
      </c>
      <c r="D3171" s="346">
        <f t="shared" si="8790"/>
        <v>42314</v>
      </c>
      <c r="E3171" s="347">
        <v>7161430.7281999998</v>
      </c>
      <c r="F3171" s="348">
        <v>665891.02830000001</v>
      </c>
      <c r="G3171" s="348">
        <v>897.96799999999996</v>
      </c>
      <c r="H3171" s="448">
        <f t="shared" ref="H3171" si="8910">SQRT((E3171-E3170)^2+(F3171-F3170)^2)*100</f>
        <v>2.0368603457655001</v>
      </c>
      <c r="I3171" s="356">
        <f t="shared" ref="I3171" si="8911">SQRT((E3171-$E$3153)^2+(F3171-$F$3153)^2)*100</f>
        <v>6.9400288150779224</v>
      </c>
      <c r="J3171" s="356">
        <f t="shared" ref="J3171" si="8912">(G3171-G3170)*100</f>
        <v>-3.1000000000062755</v>
      </c>
      <c r="K3171" s="356">
        <f t="shared" ref="K3171" si="8913">(G3171-$G$3153)*100</f>
        <v>-20.500000000004093</v>
      </c>
      <c r="L3171" s="356">
        <f t="shared" ref="L3171" si="8914">H3171/(D3171-D3170)</f>
        <v>0.14549002469753572</v>
      </c>
      <c r="M3171" s="356">
        <f t="shared" ref="M3171" si="8915">ABS(J3171/(D3171-D3170))</f>
        <v>0.22142857142901967</v>
      </c>
      <c r="N3171" s="361" t="str">
        <f t="shared" ref="N3171" si="8916">IF(L3171&lt;=0.25,"OK",IF(AND(0.25&lt;L3171,L3171&lt;=1),"ATENÇÃO",IF(AND(1&lt;L3171,L3171&lt;=4),"ALERTA",IF(AND(4&lt;L3171,L3171&lt;=14),"INTERVENÇÃO","PARALISAÇÃO"))))</f>
        <v>OK</v>
      </c>
      <c r="O3171" s="361" t="str">
        <f t="shared" ref="O3171" si="8917">IF(M3171&lt;=0.25,"OK",IF(AND(0.25&lt;M3171,M3171&lt;=1),"ATENÇÃO",IF(AND(1&lt;M3171,M3171&lt;=4),"ALERTA",IF(AND(4&lt;M3171,M3171&lt;=14),"INTERVENÇÃO","PARALISAÇÃO"))))</f>
        <v>OK</v>
      </c>
      <c r="P3171" s="361" t="str">
        <f t="shared" ref="P3171" si="8918">IF(L3171&lt;=1,"COND. MIN.",IF(AND(1&lt;L3171, L3171&lt;=2),"ATENÇÃO",IF(AND(2&lt;L3171,L3171&lt;=5),"ALERTA","INTERVENÇÃO")))</f>
        <v>COND. MIN.</v>
      </c>
      <c r="Q3171" s="361" t="str">
        <f t="shared" si="8798"/>
        <v>COND. MIN.</v>
      </c>
      <c r="R3171" s="625"/>
      <c r="S3171" s="625"/>
      <c r="T3171" s="625"/>
      <c r="U3171" s="625"/>
      <c r="V3171" s="356">
        <f t="shared" si="8799"/>
        <v>-5.53999999538064</v>
      </c>
      <c r="W3171" s="356">
        <f t="shared" si="8800"/>
        <v>-4.1800000006332994</v>
      </c>
      <c r="X3171" s="361" t="str">
        <f t="shared" ref="X3171" si="8919">IF(V3171&gt;0,"NORTE","SUL")</f>
        <v>SUL</v>
      </c>
      <c r="Y3171" s="361" t="str">
        <f t="shared" ref="Y3171" si="8920">IF(W3171&gt;0,"LESTE","OESTE")</f>
        <v>OESTE</v>
      </c>
      <c r="Z3171" s="361" t="str">
        <f t="shared" ref="Z3171" si="8921">IF(AND(X3171="SUL", Y3171="LESTE"),"SUDESTE", IF(AND(X3171="SUL", Y3171="OESTE"), "SUDOESTE", IF(AND(X3171="NORTE", Y3171="LESTE"), "NORDESTE", "NOROESTE")))</f>
        <v>SUDOESTE</v>
      </c>
      <c r="AA3171" s="358">
        <f t="shared" si="8804"/>
        <v>0.60230547550432267</v>
      </c>
      <c r="AB3171" s="359">
        <f t="shared" ref="AB3171" si="8922">DEGREES(ASIN(AA3171))</f>
        <v>37.035194223571665</v>
      </c>
      <c r="AC3171" s="360"/>
    </row>
    <row r="3172" spans="1:29" ht="17.25" customHeight="1" x14ac:dyDescent="0.25">
      <c r="A3172" s="345" t="str">
        <f t="shared" si="8644"/>
        <v>MS 802</v>
      </c>
      <c r="B3172" s="661">
        <f t="shared" si="8628"/>
        <v>59</v>
      </c>
      <c r="C3172" s="661" t="str">
        <f t="shared" si="8629"/>
        <v>MS 802-59</v>
      </c>
      <c r="D3172" s="346">
        <f t="shared" si="8790"/>
        <v>42321</v>
      </c>
      <c r="E3172" s="347">
        <v>7161430.7527999999</v>
      </c>
      <c r="F3172" s="348">
        <v>665891.01769999997</v>
      </c>
      <c r="G3172" s="348">
        <v>897.971</v>
      </c>
      <c r="H3172" s="448">
        <f t="shared" ref="H3172:H3174" si="8923">SQRT((E3172-E3171)^2+(F3172-F3171)^2)*100</f>
        <v>2.678656392186237</v>
      </c>
      <c r="I3172" s="356">
        <f t="shared" ref="I3172:I3174" si="8924">SQRT((E3172-$E$3153)^2+(F3172-$F$3153)^2)*100</f>
        <v>6.0781576109424424</v>
      </c>
      <c r="J3172" s="356">
        <f t="shared" ref="J3172:J3174" si="8925">(G3172-G3171)*100</f>
        <v>0.30000000000427463</v>
      </c>
      <c r="K3172" s="356">
        <f t="shared" ref="K3172:K3174" si="8926">(G3172-$G$3153)*100</f>
        <v>-20.199999999999818</v>
      </c>
      <c r="L3172" s="356">
        <f t="shared" ref="L3172:L3174" si="8927">H3172/(D3172-D3171)</f>
        <v>0.38266519888374811</v>
      </c>
      <c r="M3172" s="356">
        <f t="shared" ref="M3172:M3174" si="8928">ABS(J3172/(D3172-D3171))</f>
        <v>4.2857142857753515E-2</v>
      </c>
      <c r="N3172" s="361" t="str">
        <f t="shared" ref="N3172:N3174" si="8929">IF(L3172&lt;=0.25,"OK",IF(AND(0.25&lt;L3172,L3172&lt;=1),"ATENÇÃO",IF(AND(1&lt;L3172,L3172&lt;=4),"ALERTA",IF(AND(4&lt;L3172,L3172&lt;=14),"INTERVENÇÃO","PARALISAÇÃO"))))</f>
        <v>ATENÇÃO</v>
      </c>
      <c r="O3172" s="361" t="str">
        <f t="shared" ref="O3172:O3174" si="8930">IF(M3172&lt;=0.25,"OK",IF(AND(0.25&lt;M3172,M3172&lt;=1),"ATENÇÃO",IF(AND(1&lt;M3172,M3172&lt;=4),"ALERTA",IF(AND(4&lt;M3172,M3172&lt;=14),"INTERVENÇÃO","PARALISAÇÃO"))))</f>
        <v>OK</v>
      </c>
      <c r="P3172" s="361" t="str">
        <f t="shared" ref="P3172:P3174" si="8931">IF(L3172&lt;=1,"COND. MIN.",IF(AND(1&lt;L3172, L3172&lt;=2),"ATENÇÃO",IF(AND(2&lt;L3172,L3172&lt;=5),"ALERTA","INTERVENÇÃO")))</f>
        <v>COND. MIN.</v>
      </c>
      <c r="Q3172" s="361" t="str">
        <f t="shared" si="8798"/>
        <v>COND. MIN.</v>
      </c>
      <c r="R3172" s="625"/>
      <c r="S3172" s="625"/>
      <c r="T3172" s="625"/>
      <c r="U3172" s="625"/>
      <c r="V3172" s="356">
        <f t="shared" si="8799"/>
        <v>-3.0799999833106995</v>
      </c>
      <c r="W3172" s="356">
        <f t="shared" si="8800"/>
        <v>-5.240000004414469</v>
      </c>
      <c r="X3172" s="361" t="str">
        <f t="shared" ref="X3172:X3174" si="8932">IF(V3172&gt;0,"NORTE","SUL")</f>
        <v>SUL</v>
      </c>
      <c r="Y3172" s="361" t="str">
        <f t="shared" ref="Y3172:Y3174" si="8933">IF(W3172&gt;0,"LESTE","OESTE")</f>
        <v>OESTE</v>
      </c>
      <c r="Z3172" s="361" t="str">
        <f t="shared" ref="Z3172:Z3174" si="8934">IF(AND(X3172="SUL", Y3172="LESTE"),"SUDESTE", IF(AND(X3172="SUL", Y3172="OESTE"), "SUDOESTE", IF(AND(X3172="NORTE", Y3172="LESTE"), "NORDESTE", "NOROESTE")))</f>
        <v>SUDOESTE</v>
      </c>
      <c r="AA3172" s="358">
        <f t="shared" si="8804"/>
        <v>0.86184210526315796</v>
      </c>
      <c r="AB3172" s="359">
        <f t="shared" ref="AB3172:AB3174" si="8935">DEGREES(ASIN(AA3172))</f>
        <v>59.524047814101188</v>
      </c>
      <c r="AC3172" s="360"/>
    </row>
    <row r="3173" spans="1:29" ht="17.25" customHeight="1" x14ac:dyDescent="0.25">
      <c r="A3173" s="345" t="str">
        <f t="shared" si="8644"/>
        <v>MS 802</v>
      </c>
      <c r="B3173" s="661">
        <f t="shared" si="8628"/>
        <v>60</v>
      </c>
      <c r="C3173" s="661" t="str">
        <f t="shared" si="8629"/>
        <v>MS 802-60</v>
      </c>
      <c r="D3173" s="346">
        <f t="shared" si="8790"/>
        <v>42328</v>
      </c>
      <c r="E3173" s="347">
        <v>7161430.7348999996</v>
      </c>
      <c r="F3173" s="348">
        <v>665891.00820000004</v>
      </c>
      <c r="G3173" s="348">
        <v>897.952</v>
      </c>
      <c r="H3173" s="448">
        <f t="shared" si="8923"/>
        <v>2.0264747970369346</v>
      </c>
      <c r="I3173" s="356">
        <f t="shared" si="8924"/>
        <v>7.8761031049635086</v>
      </c>
      <c r="J3173" s="356">
        <f t="shared" si="8925"/>
        <v>-1.9000000000005457</v>
      </c>
      <c r="K3173" s="356">
        <f t="shared" si="8926"/>
        <v>-22.100000000000364</v>
      </c>
      <c r="L3173" s="356">
        <f t="shared" si="8927"/>
        <v>0.28949639957670492</v>
      </c>
      <c r="M3173" s="356">
        <f t="shared" si="8928"/>
        <v>0.2714285714286494</v>
      </c>
      <c r="N3173" s="361" t="str">
        <f t="shared" si="8929"/>
        <v>ATENÇÃO</v>
      </c>
      <c r="O3173" s="361" t="str">
        <f t="shared" si="8930"/>
        <v>ATENÇÃO</v>
      </c>
      <c r="P3173" s="361" t="str">
        <f t="shared" si="8931"/>
        <v>COND. MIN.</v>
      </c>
      <c r="Q3173" s="361" t="str">
        <f t="shared" si="8798"/>
        <v>COND. MIN.</v>
      </c>
      <c r="R3173" s="625"/>
      <c r="S3173" s="625"/>
      <c r="T3173" s="625"/>
      <c r="U3173" s="625"/>
      <c r="V3173" s="356">
        <f t="shared" si="8799"/>
        <v>-4.8700000159442425</v>
      </c>
      <c r="W3173" s="356">
        <f t="shared" si="8800"/>
        <v>-6.1899999971501529</v>
      </c>
      <c r="X3173" s="361" t="str">
        <f t="shared" si="8932"/>
        <v>SUL</v>
      </c>
      <c r="Y3173" s="361" t="str">
        <f t="shared" si="8933"/>
        <v>OESTE</v>
      </c>
      <c r="Z3173" s="361" t="str">
        <f t="shared" si="8934"/>
        <v>SUDOESTE</v>
      </c>
      <c r="AA3173" s="358">
        <f t="shared" si="8804"/>
        <v>0.78553299492385797</v>
      </c>
      <c r="AB3173" s="359">
        <f t="shared" si="8935"/>
        <v>51.770000679217723</v>
      </c>
      <c r="AC3173" s="360"/>
    </row>
    <row r="3174" spans="1:29" ht="17.25" customHeight="1" x14ac:dyDescent="0.25">
      <c r="A3174" s="345" t="str">
        <f t="shared" si="8644"/>
        <v>MS 802</v>
      </c>
      <c r="B3174" s="661">
        <f t="shared" si="8628"/>
        <v>61</v>
      </c>
      <c r="C3174" s="661" t="str">
        <f t="shared" si="8629"/>
        <v>MS 802-61</v>
      </c>
      <c r="D3174" s="346">
        <f t="shared" si="8790"/>
        <v>42335</v>
      </c>
      <c r="E3174" s="347">
        <v>7161430.7252000002</v>
      </c>
      <c r="F3174" s="348">
        <v>665890.98569999996</v>
      </c>
      <c r="G3174" s="348">
        <v>897.94600000000003</v>
      </c>
      <c r="H3174" s="448">
        <f t="shared" si="8923"/>
        <v>2.4501836483109503</v>
      </c>
      <c r="I3174" s="356">
        <f t="shared" si="8924"/>
        <v>10.263488662152467</v>
      </c>
      <c r="J3174" s="356">
        <f t="shared" si="8925"/>
        <v>-0.59999999999718057</v>
      </c>
      <c r="K3174" s="356">
        <f t="shared" si="8926"/>
        <v>-22.699999999997544</v>
      </c>
      <c r="L3174" s="356">
        <f t="shared" si="8927"/>
        <v>0.35002623547299289</v>
      </c>
      <c r="M3174" s="356">
        <f t="shared" si="8928"/>
        <v>8.571428571388294E-2</v>
      </c>
      <c r="N3174" s="361" t="str">
        <f t="shared" si="8929"/>
        <v>ATENÇÃO</v>
      </c>
      <c r="O3174" s="361" t="str">
        <f t="shared" si="8930"/>
        <v>OK</v>
      </c>
      <c r="P3174" s="361" t="str">
        <f t="shared" si="8931"/>
        <v>COND. MIN.</v>
      </c>
      <c r="Q3174" s="361" t="str">
        <f t="shared" si="8798"/>
        <v>COND. MIN.</v>
      </c>
      <c r="R3174" s="625"/>
      <c r="S3174" s="625"/>
      <c r="T3174" s="625"/>
      <c r="U3174" s="625"/>
      <c r="V3174" s="356">
        <f t="shared" si="8799"/>
        <v>-5.8399999514222145</v>
      </c>
      <c r="W3174" s="356">
        <f t="shared" si="8800"/>
        <v>-8.4400000050663948</v>
      </c>
      <c r="X3174" s="361" t="str">
        <f t="shared" si="8932"/>
        <v>SUL</v>
      </c>
      <c r="Y3174" s="361" t="str">
        <f t="shared" si="8933"/>
        <v>OESTE</v>
      </c>
      <c r="Z3174" s="361" t="str">
        <f t="shared" si="8934"/>
        <v>SUDOESTE</v>
      </c>
      <c r="AA3174" s="358">
        <f t="shared" si="8804"/>
        <v>0.82261208576998046</v>
      </c>
      <c r="AB3174" s="359">
        <f t="shared" si="8935"/>
        <v>55.347134895621721</v>
      </c>
      <c r="AC3174" s="360"/>
    </row>
    <row r="3175" spans="1:29" ht="17.25" customHeight="1" x14ac:dyDescent="0.25">
      <c r="A3175" s="345" t="str">
        <f t="shared" si="8644"/>
        <v>MS 802</v>
      </c>
      <c r="B3175" s="661">
        <f t="shared" si="8628"/>
        <v>62</v>
      </c>
      <c r="C3175" s="661" t="str">
        <f t="shared" si="8629"/>
        <v>MS 802-62</v>
      </c>
      <c r="D3175" s="346">
        <f t="shared" si="8790"/>
        <v>42342</v>
      </c>
      <c r="E3175" s="347">
        <v>7161430.7445999999</v>
      </c>
      <c r="F3175" s="348">
        <v>665890.99129999999</v>
      </c>
      <c r="G3175" s="348">
        <v>897.93600000000004</v>
      </c>
      <c r="H3175" s="448">
        <f t="shared" ref="H3175" si="8936">SQRT((E3175-E3174)^2+(F3175-F3174)^2)*100</f>
        <v>2.0192077318531623</v>
      </c>
      <c r="I3175" s="356">
        <f t="shared" ref="I3175" si="8937">SQRT((E3175-$E$3153)^2+(F3175-$F$3153)^2)*100</f>
        <v>8.7922920748118507</v>
      </c>
      <c r="J3175" s="356">
        <f t="shared" ref="J3175" si="8938">(G3175-G3174)*100</f>
        <v>-0.99999999999909051</v>
      </c>
      <c r="K3175" s="356">
        <f t="shared" ref="K3175" si="8939">(G3175-$G$3153)*100</f>
        <v>-23.699999999996635</v>
      </c>
      <c r="L3175" s="356">
        <f t="shared" ref="L3175" si="8940">H3175/(D3175-D3174)</f>
        <v>0.28845824740759463</v>
      </c>
      <c r="M3175" s="356">
        <f t="shared" ref="M3175" si="8941">ABS(J3175/(D3175-D3174))</f>
        <v>0.14285714285701293</v>
      </c>
      <c r="N3175" s="361" t="str">
        <f t="shared" ref="N3175" si="8942">IF(L3175&lt;=0.25,"OK",IF(AND(0.25&lt;L3175,L3175&lt;=1),"ATENÇÃO",IF(AND(1&lt;L3175,L3175&lt;=4),"ALERTA",IF(AND(4&lt;L3175,L3175&lt;=14),"INTERVENÇÃO","PARALISAÇÃO"))))</f>
        <v>ATENÇÃO</v>
      </c>
      <c r="O3175" s="361" t="str">
        <f t="shared" ref="O3175" si="8943">IF(M3175&lt;=0.25,"OK",IF(AND(0.25&lt;M3175,M3175&lt;=1),"ATENÇÃO",IF(AND(1&lt;M3175,M3175&lt;=4),"ALERTA",IF(AND(4&lt;M3175,M3175&lt;=14),"INTERVENÇÃO","PARALISAÇÃO"))))</f>
        <v>OK</v>
      </c>
      <c r="P3175" s="361" t="str">
        <f t="shared" ref="P3175" si="8944">IF(L3175&lt;=1,"COND. MIN.",IF(AND(1&lt;L3175, L3175&lt;=2),"ATENÇÃO",IF(AND(2&lt;L3175,L3175&lt;=5),"ALERTA","INTERVENÇÃO")))</f>
        <v>COND. MIN.</v>
      </c>
      <c r="Q3175" s="361" t="str">
        <f t="shared" si="8798"/>
        <v>COND. MIN.</v>
      </c>
      <c r="R3175" s="625"/>
      <c r="S3175" s="625"/>
      <c r="T3175" s="625"/>
      <c r="U3175" s="625"/>
      <c r="V3175" s="356">
        <f t="shared" si="8799"/>
        <v>-3.899999987334013</v>
      </c>
      <c r="W3175" s="356">
        <f t="shared" si="8800"/>
        <v>-7.8800000017508864</v>
      </c>
      <c r="X3175" s="361" t="str">
        <f t="shared" ref="X3175" si="8945">IF(V3175&gt;0,"NORTE","SUL")</f>
        <v>SUL</v>
      </c>
      <c r="Y3175" s="361" t="str">
        <f t="shared" ref="Y3175" si="8946">IF(W3175&gt;0,"LESTE","OESTE")</f>
        <v>OESTE</v>
      </c>
      <c r="Z3175" s="361" t="str">
        <f t="shared" ref="Z3175" si="8947">IF(AND(X3175="SUL", Y3175="LESTE"),"SUDESTE", IF(AND(X3175="SUL", Y3175="OESTE"), "SUDOESTE", IF(AND(X3175="NORTE", Y3175="LESTE"), "NORDESTE", "NOROESTE")))</f>
        <v>SUDOESTE</v>
      </c>
      <c r="AA3175" s="358">
        <f t="shared" si="8804"/>
        <v>0.89647326507394776</v>
      </c>
      <c r="AB3175" s="359">
        <f t="shared" ref="AB3175" si="8948">DEGREES(ASIN(AA3175))</f>
        <v>63.698297578330987</v>
      </c>
      <c r="AC3175" s="360"/>
    </row>
    <row r="3176" spans="1:29" ht="17.25" customHeight="1" x14ac:dyDescent="0.25">
      <c r="A3176" s="345" t="str">
        <f t="shared" si="8644"/>
        <v>MS 802</v>
      </c>
      <c r="B3176" s="661">
        <f t="shared" si="8628"/>
        <v>63</v>
      </c>
      <c r="C3176" s="661" t="str">
        <f t="shared" si="8629"/>
        <v>MS 802-63</v>
      </c>
      <c r="D3176" s="346">
        <f t="shared" si="8790"/>
        <v>42349</v>
      </c>
      <c r="E3176" s="347">
        <v>7161430.7340000002</v>
      </c>
      <c r="F3176" s="348">
        <v>665891.00120000006</v>
      </c>
      <c r="G3176" s="348">
        <v>897.93100000000004</v>
      </c>
      <c r="H3176" s="448">
        <f t="shared" ref="H3176:H3179" si="8949">SQRT((E3176-E3175)^2+(F3176-F3175)^2)*100</f>
        <v>1.4504137156013872</v>
      </c>
      <c r="I3176" s="356">
        <f t="shared" ref="I3176:I3179" si="8950">SQRT((E3176-$E$3153)^2+(F3176-$F$3153)^2)*100</f>
        <v>8.489623048347859</v>
      </c>
      <c r="J3176" s="356">
        <f t="shared" ref="J3176:J3179" si="8951">(G3176-G3175)*100</f>
        <v>-0.49999999999954525</v>
      </c>
      <c r="K3176" s="356">
        <f t="shared" ref="K3176:K3179" si="8952">(G3176-$G$3153)*100</f>
        <v>-24.19999999999618</v>
      </c>
      <c r="L3176" s="356">
        <f t="shared" ref="L3176:L3179" si="8953">H3176/(D3176-D3175)</f>
        <v>0.20720195937162675</v>
      </c>
      <c r="M3176" s="356">
        <f t="shared" ref="M3176:M3179" si="8954">ABS(J3176/(D3176-D3175))</f>
        <v>7.1428571428506463E-2</v>
      </c>
      <c r="N3176" s="361" t="str">
        <f t="shared" ref="N3176:N3179" si="8955">IF(L3176&lt;=0.25,"OK",IF(AND(0.25&lt;L3176,L3176&lt;=1),"ATENÇÃO",IF(AND(1&lt;L3176,L3176&lt;=4),"ALERTA",IF(AND(4&lt;L3176,L3176&lt;=14),"INTERVENÇÃO","PARALISAÇÃO"))))</f>
        <v>OK</v>
      </c>
      <c r="O3176" s="361" t="str">
        <f t="shared" ref="O3176:O3179" si="8956">IF(M3176&lt;=0.25,"OK",IF(AND(0.25&lt;M3176,M3176&lt;=1),"ATENÇÃO",IF(AND(1&lt;M3176,M3176&lt;=4),"ALERTA",IF(AND(4&lt;M3176,M3176&lt;=14),"INTERVENÇÃO","PARALISAÇÃO"))))</f>
        <v>OK</v>
      </c>
      <c r="P3176" s="361" t="str">
        <f t="shared" ref="P3176:P3179" si="8957">IF(L3176&lt;=1,"COND. MIN.",IF(AND(1&lt;L3176, L3176&lt;=2),"ATENÇÃO",IF(AND(2&lt;L3176,L3176&lt;=5),"ALERTA","INTERVENÇÃO")))</f>
        <v>COND. MIN.</v>
      </c>
      <c r="Q3176" s="361" t="str">
        <f t="shared" si="8798"/>
        <v>COND. MIN.</v>
      </c>
      <c r="R3176" s="625"/>
      <c r="S3176" s="625"/>
      <c r="T3176" s="625"/>
      <c r="U3176" s="625"/>
      <c r="V3176" s="356">
        <f t="shared" si="8799"/>
        <v>-4.9599999561905861</v>
      </c>
      <c r="W3176" s="356">
        <f t="shared" si="8800"/>
        <v>-6.8899999954737723</v>
      </c>
      <c r="X3176" s="361" t="str">
        <f t="shared" ref="X3176:X3179" si="8958">IF(V3176&gt;0,"NORTE","SUL")</f>
        <v>SUL</v>
      </c>
      <c r="Y3176" s="361" t="str">
        <f t="shared" ref="Y3176:Y3179" si="8959">IF(W3176&gt;0,"LESTE","OESTE")</f>
        <v>OESTE</v>
      </c>
      <c r="Z3176" s="361" t="str">
        <f t="shared" ref="Z3176:Z3179" si="8960">IF(AND(X3176="SUL", Y3176="LESTE"),"SUDESTE", IF(AND(X3176="SUL", Y3176="OESTE"), "SUDOESTE", IF(AND(X3176="NORTE", Y3176="LESTE"), "NORDESTE", "NOROESTE")))</f>
        <v>SUDOESTE</v>
      </c>
      <c r="AA3176" s="358">
        <f t="shared" si="8804"/>
        <v>0.81154299175500588</v>
      </c>
      <c r="AB3176" s="359">
        <f t="shared" ref="AB3176:AB3179" si="8961">DEGREES(ASIN(AA3176))</f>
        <v>54.246960986141119</v>
      </c>
      <c r="AC3176" s="360"/>
    </row>
    <row r="3177" spans="1:29" ht="17.25" customHeight="1" x14ac:dyDescent="0.25">
      <c r="A3177" s="345" t="str">
        <f t="shared" si="8644"/>
        <v>MS 802</v>
      </c>
      <c r="B3177" s="661">
        <f t="shared" si="8628"/>
        <v>64</v>
      </c>
      <c r="C3177" s="661" t="str">
        <f t="shared" si="8629"/>
        <v>MS 802-64</v>
      </c>
      <c r="D3177" s="346">
        <f t="shared" si="8790"/>
        <v>42356</v>
      </c>
      <c r="E3177" s="347">
        <v>7161430.7403999995</v>
      </c>
      <c r="F3177" s="348">
        <v>665890.99140000006</v>
      </c>
      <c r="G3177" s="348">
        <v>897.91899999999998</v>
      </c>
      <c r="H3177" s="448">
        <f t="shared" si="8949"/>
        <v>1.1704699567541741</v>
      </c>
      <c r="I3177" s="356">
        <f t="shared" si="8950"/>
        <v>8.9777112947549966</v>
      </c>
      <c r="J3177" s="356">
        <f t="shared" si="8951"/>
        <v>-1.2000000000057298</v>
      </c>
      <c r="K3177" s="356">
        <f t="shared" si="8952"/>
        <v>-25.40000000000191</v>
      </c>
      <c r="L3177" s="356">
        <f t="shared" si="8953"/>
        <v>0.16720999382202487</v>
      </c>
      <c r="M3177" s="356">
        <f t="shared" si="8954"/>
        <v>0.17142857142938997</v>
      </c>
      <c r="N3177" s="361" t="str">
        <f t="shared" si="8955"/>
        <v>OK</v>
      </c>
      <c r="O3177" s="361" t="str">
        <f t="shared" si="8956"/>
        <v>OK</v>
      </c>
      <c r="P3177" s="361" t="str">
        <f t="shared" si="8957"/>
        <v>COND. MIN.</v>
      </c>
      <c r="Q3177" s="361" t="str">
        <f t="shared" si="8798"/>
        <v>COND. MIN.</v>
      </c>
      <c r="R3177" s="625"/>
      <c r="S3177" s="625"/>
      <c r="T3177" s="625"/>
      <c r="U3177" s="625"/>
      <c r="V3177" s="356">
        <f t="shared" si="8799"/>
        <v>-4.3200000189244747</v>
      </c>
      <c r="W3177" s="356">
        <f t="shared" si="8800"/>
        <v>-7.8699999954551458</v>
      </c>
      <c r="X3177" s="361" t="str">
        <f t="shared" si="8958"/>
        <v>SUL</v>
      </c>
      <c r="Y3177" s="361" t="str">
        <f t="shared" si="8959"/>
        <v>OESTE</v>
      </c>
      <c r="Z3177" s="361" t="str">
        <f t="shared" si="8960"/>
        <v>SUDOESTE</v>
      </c>
      <c r="AA3177" s="358">
        <f t="shared" si="8804"/>
        <v>0.87639198218262804</v>
      </c>
      <c r="AB3177" s="359">
        <f t="shared" si="8961"/>
        <v>61.21014676204036</v>
      </c>
      <c r="AC3177" s="360"/>
    </row>
    <row r="3178" spans="1:29" ht="17.25" customHeight="1" x14ac:dyDescent="0.25">
      <c r="A3178" s="345" t="str">
        <f t="shared" si="8644"/>
        <v>MS 802</v>
      </c>
      <c r="B3178" s="661">
        <f t="shared" ref="B3178:B3214" si="8962">IF(A3177=A3178,B3177+1,1)</f>
        <v>65</v>
      </c>
      <c r="C3178" s="661" t="str">
        <f t="shared" ref="C3178:C3214" si="8963">A3178&amp;"-"&amp;B3178</f>
        <v>MS 802-65</v>
      </c>
      <c r="D3178" s="346">
        <f t="shared" si="8790"/>
        <v>42369</v>
      </c>
      <c r="E3178" s="347">
        <v>7161430.7241000002</v>
      </c>
      <c r="F3178" s="348">
        <v>665890.98010000004</v>
      </c>
      <c r="G3178" s="348">
        <v>897.90200000000004</v>
      </c>
      <c r="H3178" s="448">
        <f t="shared" si="8949"/>
        <v>1.9833808965763822</v>
      </c>
      <c r="I3178" s="356">
        <f t="shared" si="8950"/>
        <v>10.78899899694861</v>
      </c>
      <c r="J3178" s="356">
        <f t="shared" si="8951"/>
        <v>-1.6999999999939064</v>
      </c>
      <c r="K3178" s="356">
        <f t="shared" si="8952"/>
        <v>-27.099999999995816</v>
      </c>
      <c r="L3178" s="356">
        <f t="shared" si="8953"/>
        <v>0.15256776127510632</v>
      </c>
      <c r="M3178" s="356">
        <f t="shared" si="8954"/>
        <v>0.13076923076876204</v>
      </c>
      <c r="N3178" s="361" t="str">
        <f t="shared" si="8955"/>
        <v>OK</v>
      </c>
      <c r="O3178" s="361" t="str">
        <f t="shared" si="8956"/>
        <v>OK</v>
      </c>
      <c r="P3178" s="361" t="str">
        <f t="shared" si="8957"/>
        <v>COND. MIN.</v>
      </c>
      <c r="Q3178" s="361" t="str">
        <f t="shared" si="8798"/>
        <v>COND. MIN.</v>
      </c>
      <c r="R3178" s="625"/>
      <c r="S3178" s="625"/>
      <c r="T3178" s="625"/>
      <c r="U3178" s="625"/>
      <c r="V3178" s="356">
        <f t="shared" si="8799"/>
        <v>-5.9499999508261681</v>
      </c>
      <c r="W3178" s="356">
        <f t="shared" si="8800"/>
        <v>-8.999999996740371</v>
      </c>
      <c r="X3178" s="361" t="str">
        <f t="shared" si="8958"/>
        <v>SUL</v>
      </c>
      <c r="Y3178" s="361" t="str">
        <f t="shared" si="8959"/>
        <v>OESTE</v>
      </c>
      <c r="Z3178" s="361" t="str">
        <f t="shared" si="8960"/>
        <v>SUDOESTE</v>
      </c>
      <c r="AA3178" s="358">
        <f t="shared" si="8804"/>
        <v>0.83410565338276188</v>
      </c>
      <c r="AB3178" s="359">
        <f t="shared" si="8961"/>
        <v>56.522827241499293</v>
      </c>
      <c r="AC3178" s="360"/>
    </row>
    <row r="3179" spans="1:29" ht="15" customHeight="1" x14ac:dyDescent="0.25">
      <c r="A3179" s="345" t="str">
        <f t="shared" si="8644"/>
        <v>MS 802</v>
      </c>
      <c r="B3179" s="661">
        <f t="shared" si="8962"/>
        <v>66</v>
      </c>
      <c r="C3179" s="661" t="str">
        <f t="shared" si="8963"/>
        <v>MS 802-66</v>
      </c>
      <c r="D3179" s="447">
        <f t="shared" si="8790"/>
        <v>42377</v>
      </c>
      <c r="E3179" s="347">
        <v>7161430.7109000003</v>
      </c>
      <c r="F3179" s="348">
        <v>665890.99250000005</v>
      </c>
      <c r="G3179" s="348">
        <v>897.90700000000004</v>
      </c>
      <c r="H3179" s="448">
        <f t="shared" si="8949"/>
        <v>1.8110770228862194</v>
      </c>
      <c r="I3179" s="356">
        <f t="shared" si="8950"/>
        <v>10.633461295351049</v>
      </c>
      <c r="J3179" s="356">
        <f t="shared" si="8951"/>
        <v>0.49999999999954525</v>
      </c>
      <c r="K3179" s="356">
        <f t="shared" si="8952"/>
        <v>-26.599999999996271</v>
      </c>
      <c r="L3179" s="356">
        <f t="shared" si="8953"/>
        <v>0.22638462786077743</v>
      </c>
      <c r="M3179" s="356">
        <f t="shared" si="8954"/>
        <v>6.2499999999943157E-2</v>
      </c>
      <c r="N3179" s="361" t="str">
        <f t="shared" si="8955"/>
        <v>OK</v>
      </c>
      <c r="O3179" s="361" t="str">
        <f t="shared" si="8956"/>
        <v>OK</v>
      </c>
      <c r="P3179" s="361" t="str">
        <f t="shared" si="8957"/>
        <v>COND. MIN.</v>
      </c>
      <c r="Q3179" s="361" t="str">
        <f t="shared" si="8798"/>
        <v>COND. MIN.</v>
      </c>
      <c r="R3179" s="625"/>
      <c r="S3179" s="625"/>
      <c r="T3179" s="625"/>
      <c r="U3179" s="625"/>
      <c r="V3179" s="356">
        <f t="shared" si="8799"/>
        <v>-7.2699999436736107</v>
      </c>
      <c r="W3179" s="356">
        <f t="shared" si="8800"/>
        <v>-7.7599999960511923</v>
      </c>
      <c r="X3179" s="361" t="str">
        <f t="shared" si="8958"/>
        <v>SUL</v>
      </c>
      <c r="Y3179" s="361" t="str">
        <f t="shared" si="8959"/>
        <v>OESTE</v>
      </c>
      <c r="Z3179" s="361" t="str">
        <f t="shared" si="8960"/>
        <v>SUDOESTE</v>
      </c>
      <c r="AA3179" s="358">
        <f t="shared" si="8804"/>
        <v>0.73000940733772335</v>
      </c>
      <c r="AB3179" s="359">
        <f t="shared" si="8961"/>
        <v>46.887182710128684</v>
      </c>
      <c r="AC3179" s="360"/>
    </row>
    <row r="3180" spans="1:29" ht="15" customHeight="1" x14ac:dyDescent="0.25">
      <c r="A3180" s="345" t="str">
        <f t="shared" si="8644"/>
        <v>MS 802</v>
      </c>
      <c r="B3180" s="661">
        <f t="shared" si="8962"/>
        <v>67</v>
      </c>
      <c r="C3180" s="661" t="str">
        <f t="shared" si="8963"/>
        <v>MS 802-67</v>
      </c>
      <c r="D3180" s="447">
        <f t="shared" si="8790"/>
        <v>42384</v>
      </c>
      <c r="E3180" s="347">
        <v>7161430.7171999998</v>
      </c>
      <c r="F3180" s="348">
        <v>665890.96990000003</v>
      </c>
      <c r="G3180" s="348">
        <v>897.88499999999999</v>
      </c>
      <c r="H3180" s="448">
        <f t="shared" ref="H3180:H3193" si="8964">SQRT((E3180-E3179)^2+(F3180-F3179)^2)*100</f>
        <v>2.3461670771660241</v>
      </c>
      <c r="I3180" s="356">
        <f t="shared" ref="I3180:I3190" si="8965">SQRT((E3180-$E$3153)^2+(F3180-$F$3153)^2)*100</f>
        <v>12.020399320816162</v>
      </c>
      <c r="J3180" s="356">
        <f t="shared" ref="J3180:J3193" si="8966">(G3180-G3179)*100</f>
        <v>-2.2000000000048203</v>
      </c>
      <c r="K3180" s="356">
        <f t="shared" ref="K3180:K3190" si="8967">(G3180-$G$3153)*100</f>
        <v>-28.800000000001091</v>
      </c>
      <c r="L3180" s="356">
        <f t="shared" ref="L3180:L3193" si="8968">H3180/(D3180-D3179)</f>
        <v>0.33516672530943203</v>
      </c>
      <c r="M3180" s="356">
        <f t="shared" ref="M3180:M3193" si="8969">ABS(J3180/(D3180-D3179))</f>
        <v>0.3142857142864029</v>
      </c>
      <c r="N3180" s="361" t="str">
        <f t="shared" ref="N3180:N3193" si="8970">IF(L3180&lt;=0.25,"OK",IF(AND(0.25&lt;L3180,L3180&lt;=1),"ATENÇÃO",IF(AND(1&lt;L3180,L3180&lt;=4),"ALERTA",IF(AND(4&lt;L3180,L3180&lt;=14),"INTERVENÇÃO","PARALISAÇÃO"))))</f>
        <v>ATENÇÃO</v>
      </c>
      <c r="O3180" s="361" t="str">
        <f t="shared" ref="O3180:O3193" si="8971">IF(M3180&lt;=0.25,"OK",IF(AND(0.25&lt;M3180,M3180&lt;=1),"ATENÇÃO",IF(AND(1&lt;M3180,M3180&lt;=4),"ALERTA",IF(AND(4&lt;M3180,M3180&lt;=14),"INTERVENÇÃO","PARALISAÇÃO"))))</f>
        <v>ATENÇÃO</v>
      </c>
      <c r="P3180" s="361" t="str">
        <f t="shared" ref="P3180:P3193" si="8972">IF(L3180&lt;=1,"COND. MIN.",IF(AND(1&lt;L3180, L3180&lt;=2),"ATENÇÃO",IF(AND(2&lt;L3180,L3180&lt;=5),"ALERTA","INTERVENÇÃO")))</f>
        <v>COND. MIN.</v>
      </c>
      <c r="Q3180" s="361" t="str">
        <f t="shared" si="8798"/>
        <v>COND. MIN.</v>
      </c>
      <c r="R3180" s="625"/>
      <c r="S3180" s="625"/>
      <c r="T3180" s="625"/>
      <c r="U3180" s="625"/>
      <c r="V3180" s="356">
        <f t="shared" si="8799"/>
        <v>-6.6399999894201756</v>
      </c>
      <c r="W3180" s="356">
        <f t="shared" si="8800"/>
        <v>-10.019999998621643</v>
      </c>
      <c r="X3180" s="361" t="str">
        <f t="shared" ref="X3180:X3193" si="8973">IF(V3180&gt;0,"NORTE","SUL")</f>
        <v>SUL</v>
      </c>
      <c r="Y3180" s="361" t="str">
        <f t="shared" ref="Y3180:Y3193" si="8974">IF(W3180&gt;0,"LESTE","OESTE")</f>
        <v>OESTE</v>
      </c>
      <c r="Z3180" s="361" t="str">
        <f t="shared" ref="Z3180:Z3193" si="8975">IF(AND(X3180="SUL", Y3180="LESTE"),"SUDESTE", IF(AND(X3180="SUL", Y3180="OESTE"), "SUDOESTE", IF(AND(X3180="NORTE", Y3180="LESTE"), "NORDESTE", "NOROESTE")))</f>
        <v>SUDOESTE</v>
      </c>
      <c r="AA3180" s="358">
        <f t="shared" si="8804"/>
        <v>0.83361064891846925</v>
      </c>
      <c r="AB3180" s="359">
        <f t="shared" ref="AB3180:AB3193" si="8976">DEGREES(ASIN(AA3180))</f>
        <v>56.471445422751032</v>
      </c>
      <c r="AC3180" s="360"/>
    </row>
    <row r="3181" spans="1:29" ht="15" customHeight="1" x14ac:dyDescent="0.25">
      <c r="A3181" s="345" t="str">
        <f t="shared" si="8644"/>
        <v>MS 802</v>
      </c>
      <c r="B3181" s="661">
        <f t="shared" si="8962"/>
        <v>68</v>
      </c>
      <c r="C3181" s="661" t="str">
        <f t="shared" si="8963"/>
        <v>MS 802-68</v>
      </c>
      <c r="D3181" s="447">
        <f t="shared" si="8790"/>
        <v>42391</v>
      </c>
      <c r="E3181" s="347">
        <v>7161430.7109000003</v>
      </c>
      <c r="F3181" s="348">
        <v>665890.97829999996</v>
      </c>
      <c r="G3181" s="348">
        <v>897.875</v>
      </c>
      <c r="H3181" s="448">
        <f t="shared" si="8964"/>
        <v>1.049999967217446</v>
      </c>
      <c r="I3181" s="356">
        <f t="shared" si="8965"/>
        <v>11.710051207323437</v>
      </c>
      <c r="J3181" s="356">
        <f t="shared" si="8966"/>
        <v>-0.99999999999909051</v>
      </c>
      <c r="K3181" s="356">
        <f t="shared" si="8967"/>
        <v>-29.800000000000182</v>
      </c>
      <c r="L3181" s="356">
        <f t="shared" si="8968"/>
        <v>0.14999999531677802</v>
      </c>
      <c r="M3181" s="356">
        <f t="shared" si="8969"/>
        <v>0.14285714285701293</v>
      </c>
      <c r="N3181" s="361" t="str">
        <f t="shared" si="8970"/>
        <v>OK</v>
      </c>
      <c r="O3181" s="361" t="str">
        <f t="shared" si="8971"/>
        <v>OK</v>
      </c>
      <c r="P3181" s="361" t="str">
        <f t="shared" si="8972"/>
        <v>COND. MIN.</v>
      </c>
      <c r="Q3181" s="361" t="str">
        <f t="shared" si="8798"/>
        <v>COND. MIN.</v>
      </c>
      <c r="R3181" s="625"/>
      <c r="S3181" s="625"/>
      <c r="T3181" s="625"/>
      <c r="U3181" s="625"/>
      <c r="V3181" s="356">
        <f t="shared" si="8799"/>
        <v>-7.2699999436736107</v>
      </c>
      <c r="W3181" s="356">
        <f t="shared" si="8800"/>
        <v>-9.1800000052899122</v>
      </c>
      <c r="X3181" s="361" t="str">
        <f t="shared" si="8973"/>
        <v>SUL</v>
      </c>
      <c r="Y3181" s="361" t="str">
        <f t="shared" si="8974"/>
        <v>OESTE</v>
      </c>
      <c r="Z3181" s="361" t="str">
        <f t="shared" si="8975"/>
        <v>SUDOESTE</v>
      </c>
      <c r="AA3181" s="358">
        <f t="shared" si="8804"/>
        <v>0.78394534585824072</v>
      </c>
      <c r="AB3181" s="359">
        <f t="shared" si="8976"/>
        <v>51.623240595223194</v>
      </c>
      <c r="AC3181" s="360"/>
    </row>
    <row r="3182" spans="1:29" ht="15" customHeight="1" x14ac:dyDescent="0.25">
      <c r="A3182" s="345" t="str">
        <f t="shared" si="8644"/>
        <v>MS 802</v>
      </c>
      <c r="B3182" s="661">
        <f t="shared" si="8962"/>
        <v>69</v>
      </c>
      <c r="C3182" s="661" t="str">
        <f t="shared" si="8963"/>
        <v>MS 802-69</v>
      </c>
      <c r="D3182" s="447">
        <f t="shared" si="8790"/>
        <v>42398</v>
      </c>
      <c r="E3182" s="347">
        <v>7161430.7177999998</v>
      </c>
      <c r="F3182" s="348">
        <v>665890.96990000003</v>
      </c>
      <c r="G3182" s="348">
        <v>897.87400000000002</v>
      </c>
      <c r="H3182" s="448">
        <f t="shared" si="8964"/>
        <v>1.0870602161492826</v>
      </c>
      <c r="I3182" s="356">
        <f t="shared" si="8965"/>
        <v>11.98736000747645</v>
      </c>
      <c r="J3182" s="356">
        <f t="shared" si="8966"/>
        <v>-9.9999999997635314E-2</v>
      </c>
      <c r="K3182" s="356">
        <f t="shared" si="8967"/>
        <v>-29.899999999997817</v>
      </c>
      <c r="L3182" s="356">
        <f t="shared" si="8968"/>
        <v>0.15529431659275467</v>
      </c>
      <c r="M3182" s="356">
        <f t="shared" si="8969"/>
        <v>1.4285714285376474E-2</v>
      </c>
      <c r="N3182" s="361" t="str">
        <f t="shared" si="8970"/>
        <v>OK</v>
      </c>
      <c r="O3182" s="361" t="str">
        <f t="shared" si="8971"/>
        <v>OK</v>
      </c>
      <c r="P3182" s="361" t="str">
        <f t="shared" si="8972"/>
        <v>COND. MIN.</v>
      </c>
      <c r="Q3182" s="361" t="str">
        <f t="shared" si="8798"/>
        <v>COND. MIN.</v>
      </c>
      <c r="R3182" s="625"/>
      <c r="S3182" s="625"/>
      <c r="T3182" s="625"/>
      <c r="U3182" s="625"/>
      <c r="V3182" s="356">
        <f t="shared" si="8799"/>
        <v>-6.5799999982118607</v>
      </c>
      <c r="W3182" s="356">
        <f t="shared" si="8800"/>
        <v>-10.019999998621643</v>
      </c>
      <c r="X3182" s="361" t="str">
        <f t="shared" si="8973"/>
        <v>SUL</v>
      </c>
      <c r="Y3182" s="361" t="str">
        <f t="shared" si="8974"/>
        <v>OESTE</v>
      </c>
      <c r="Z3182" s="361" t="str">
        <f t="shared" si="8975"/>
        <v>SUDOESTE</v>
      </c>
      <c r="AA3182" s="358">
        <f t="shared" si="8804"/>
        <v>0.83569641367806502</v>
      </c>
      <c r="AB3182" s="359">
        <f t="shared" si="8976"/>
        <v>56.688423328282823</v>
      </c>
      <c r="AC3182" s="360"/>
    </row>
    <row r="3183" spans="1:29" ht="17.25" customHeight="1" x14ac:dyDescent="0.25">
      <c r="A3183" s="345" t="str">
        <f t="shared" ref="A3183:A3214" si="8977">A3182</f>
        <v>MS 802</v>
      </c>
      <c r="B3183" s="661">
        <f t="shared" si="8962"/>
        <v>70</v>
      </c>
      <c r="C3183" s="661" t="str">
        <f t="shared" si="8963"/>
        <v>MS 802-70</v>
      </c>
      <c r="D3183" s="447">
        <f t="shared" si="8790"/>
        <v>42405</v>
      </c>
      <c r="E3183" s="347">
        <v>7161430.7111999998</v>
      </c>
      <c r="F3183" s="348">
        <v>665890.97230000002</v>
      </c>
      <c r="G3183" s="348">
        <v>897.86</v>
      </c>
      <c r="H3183" s="448">
        <f t="shared" si="8964"/>
        <v>0.70228199119946333</v>
      </c>
      <c r="I3183" s="356">
        <f t="shared" si="8965"/>
        <v>12.168237337433013</v>
      </c>
      <c r="J3183" s="356">
        <f t="shared" si="8966"/>
        <v>-1.4000000000010004</v>
      </c>
      <c r="K3183" s="356">
        <f t="shared" si="8967"/>
        <v>-31.299999999998818</v>
      </c>
      <c r="L3183" s="356">
        <f t="shared" si="8968"/>
        <v>0.10032599874278048</v>
      </c>
      <c r="M3183" s="356">
        <f t="shared" si="8969"/>
        <v>0.20000000000014292</v>
      </c>
      <c r="N3183" s="361" t="str">
        <f t="shared" si="8970"/>
        <v>OK</v>
      </c>
      <c r="O3183" s="361" t="str">
        <f t="shared" si="8971"/>
        <v>OK</v>
      </c>
      <c r="P3183" s="361" t="str">
        <f t="shared" si="8972"/>
        <v>COND. MIN.</v>
      </c>
      <c r="Q3183" s="361" t="str">
        <f t="shared" si="8798"/>
        <v>COND. MIN.</v>
      </c>
      <c r="R3183" s="625"/>
      <c r="S3183" s="625"/>
      <c r="T3183" s="625"/>
      <c r="U3183" s="625"/>
      <c r="V3183" s="356">
        <f t="shared" si="8799"/>
        <v>-7.239999994635582</v>
      </c>
      <c r="W3183" s="356">
        <f t="shared" si="8800"/>
        <v>-9.7799999988637865</v>
      </c>
      <c r="X3183" s="361" t="str">
        <f t="shared" si="8973"/>
        <v>SUL</v>
      </c>
      <c r="Y3183" s="361" t="str">
        <f t="shared" si="8974"/>
        <v>OESTE</v>
      </c>
      <c r="Z3183" s="361" t="str">
        <f t="shared" si="8975"/>
        <v>SUDOESTE</v>
      </c>
      <c r="AA3183" s="358">
        <f t="shared" si="8804"/>
        <v>0.80361544782251437</v>
      </c>
      <c r="AB3183" s="359">
        <f t="shared" si="8976"/>
        <v>53.4767524988495</v>
      </c>
      <c r="AC3183" s="360"/>
    </row>
    <row r="3184" spans="1:29" ht="17.25" customHeight="1" x14ac:dyDescent="0.25">
      <c r="A3184" s="345" t="str">
        <f t="shared" si="8977"/>
        <v>MS 802</v>
      </c>
      <c r="B3184" s="661">
        <f t="shared" si="8962"/>
        <v>71</v>
      </c>
      <c r="C3184" s="661" t="str">
        <f t="shared" si="8963"/>
        <v>MS 802-71</v>
      </c>
      <c r="D3184" s="447">
        <f t="shared" si="8790"/>
        <v>42412</v>
      </c>
      <c r="E3184" s="347">
        <v>7161430.71</v>
      </c>
      <c r="F3184" s="348">
        <v>665890.96250000002</v>
      </c>
      <c r="G3184" s="348">
        <v>897.84799999999996</v>
      </c>
      <c r="H3184" s="448">
        <f t="shared" si="8964"/>
        <v>0.9873196016202066</v>
      </c>
      <c r="I3184" s="356">
        <f t="shared" si="8965"/>
        <v>13.036379851682614</v>
      </c>
      <c r="J3184" s="356">
        <f t="shared" si="8966"/>
        <v>-1.2000000000057298</v>
      </c>
      <c r="K3184" s="356">
        <f t="shared" si="8967"/>
        <v>-32.500000000004547</v>
      </c>
      <c r="L3184" s="356">
        <f t="shared" si="8968"/>
        <v>0.14104565737431524</v>
      </c>
      <c r="M3184" s="356">
        <f t="shared" si="8969"/>
        <v>0.17142857142938997</v>
      </c>
      <c r="N3184" s="361" t="str">
        <f t="shared" si="8970"/>
        <v>OK</v>
      </c>
      <c r="O3184" s="361" t="str">
        <f t="shared" si="8971"/>
        <v>OK</v>
      </c>
      <c r="P3184" s="361" t="str">
        <f t="shared" si="8972"/>
        <v>COND. MIN.</v>
      </c>
      <c r="Q3184" s="361" t="str">
        <f t="shared" si="8798"/>
        <v>COND. MIN.</v>
      </c>
      <c r="R3184" s="625"/>
      <c r="S3184" s="625"/>
      <c r="T3184" s="625"/>
      <c r="U3184" s="625"/>
      <c r="V3184" s="356">
        <f t="shared" si="8799"/>
        <v>-7.3599999770522118</v>
      </c>
      <c r="W3184" s="356">
        <f t="shared" si="8800"/>
        <v>-10.75999999884516</v>
      </c>
      <c r="X3184" s="361" t="str">
        <f t="shared" si="8973"/>
        <v>SUL</v>
      </c>
      <c r="Y3184" s="361" t="str">
        <f t="shared" si="8974"/>
        <v>OESTE</v>
      </c>
      <c r="Z3184" s="361" t="str">
        <f t="shared" si="8975"/>
        <v>SUDOESTE</v>
      </c>
      <c r="AA3184" s="358">
        <f t="shared" si="8804"/>
        <v>0.82515337423312884</v>
      </c>
      <c r="AB3184" s="359">
        <f t="shared" si="8976"/>
        <v>55.604044203771238</v>
      </c>
      <c r="AC3184" s="360"/>
    </row>
    <row r="3185" spans="1:29" ht="17.25" customHeight="1" x14ac:dyDescent="0.25">
      <c r="A3185" s="345" t="str">
        <f t="shared" si="8977"/>
        <v>MS 802</v>
      </c>
      <c r="B3185" s="661">
        <f t="shared" si="8962"/>
        <v>72</v>
      </c>
      <c r="C3185" s="661" t="str">
        <f t="shared" si="8963"/>
        <v>MS 802-72</v>
      </c>
      <c r="D3185" s="447">
        <f t="shared" si="8790"/>
        <v>42419</v>
      </c>
      <c r="E3185" s="347">
        <v>7161430.7251000004</v>
      </c>
      <c r="F3185" s="348">
        <v>665890.97389999998</v>
      </c>
      <c r="G3185" s="348">
        <v>897.84199999999998</v>
      </c>
      <c r="H3185" s="448">
        <f t="shared" si="8964"/>
        <v>1.8920095452841192</v>
      </c>
      <c r="I3185" s="356">
        <f t="shared" si="8965"/>
        <v>11.259080747947161</v>
      </c>
      <c r="J3185" s="356">
        <f t="shared" si="8966"/>
        <v>-0.59999999999718057</v>
      </c>
      <c r="K3185" s="356">
        <f t="shared" si="8967"/>
        <v>-33.100000000001728</v>
      </c>
      <c r="L3185" s="356">
        <f t="shared" si="8968"/>
        <v>0.27028707789773132</v>
      </c>
      <c r="M3185" s="356">
        <f t="shared" si="8969"/>
        <v>8.571428571388294E-2</v>
      </c>
      <c r="N3185" s="361" t="str">
        <f t="shared" si="8970"/>
        <v>ATENÇÃO</v>
      </c>
      <c r="O3185" s="361" t="str">
        <f t="shared" si="8971"/>
        <v>OK</v>
      </c>
      <c r="P3185" s="361" t="str">
        <f t="shared" si="8972"/>
        <v>COND. MIN.</v>
      </c>
      <c r="Q3185" s="361" t="str">
        <f t="shared" si="8798"/>
        <v>COND. MIN.</v>
      </c>
      <c r="R3185" s="625"/>
      <c r="S3185" s="625"/>
      <c r="T3185" s="625"/>
      <c r="U3185" s="625"/>
      <c r="V3185" s="356">
        <f t="shared" si="8799"/>
        <v>-5.8499999344348907</v>
      </c>
      <c r="W3185" s="356">
        <f t="shared" si="8800"/>
        <v>-9.6200000029057264</v>
      </c>
      <c r="X3185" s="361" t="str">
        <f t="shared" si="8973"/>
        <v>SUL</v>
      </c>
      <c r="Y3185" s="361" t="str">
        <f t="shared" si="8974"/>
        <v>OESTE</v>
      </c>
      <c r="Z3185" s="361" t="str">
        <f t="shared" si="8975"/>
        <v>SUDOESTE</v>
      </c>
      <c r="AA3185" s="358">
        <f t="shared" si="8804"/>
        <v>0.85435168738898748</v>
      </c>
      <c r="AB3185" s="359">
        <f t="shared" si="8976"/>
        <v>58.688185639085503</v>
      </c>
      <c r="AC3185" s="360"/>
    </row>
    <row r="3186" spans="1:29" ht="17.25" customHeight="1" x14ac:dyDescent="0.25">
      <c r="A3186" s="345" t="str">
        <f t="shared" si="8977"/>
        <v>MS 802</v>
      </c>
      <c r="B3186" s="661">
        <f t="shared" si="8962"/>
        <v>73</v>
      </c>
      <c r="C3186" s="661" t="str">
        <f t="shared" si="8963"/>
        <v>MS 802-73</v>
      </c>
      <c r="D3186" s="447">
        <f t="shared" si="8790"/>
        <v>42426</v>
      </c>
      <c r="E3186" s="347">
        <v>7161430.7187000001</v>
      </c>
      <c r="F3186" s="348">
        <v>665890.94629999995</v>
      </c>
      <c r="G3186" s="348">
        <v>897.822</v>
      </c>
      <c r="H3186" s="448">
        <f t="shared" si="8964"/>
        <v>2.8332313805387037</v>
      </c>
      <c r="I3186" s="356">
        <f t="shared" si="8965"/>
        <v>13.978000561262533</v>
      </c>
      <c r="J3186" s="356">
        <f t="shared" si="8966"/>
        <v>-1.999999999998181</v>
      </c>
      <c r="K3186" s="356">
        <f t="shared" si="8967"/>
        <v>-35.099999999999909</v>
      </c>
      <c r="L3186" s="356">
        <f t="shared" si="8968"/>
        <v>0.40474734007695767</v>
      </c>
      <c r="M3186" s="356">
        <f t="shared" si="8969"/>
        <v>0.28571428571402585</v>
      </c>
      <c r="N3186" s="361" t="str">
        <f t="shared" si="8970"/>
        <v>ATENÇÃO</v>
      </c>
      <c r="O3186" s="361" t="str">
        <f t="shared" si="8971"/>
        <v>ATENÇÃO</v>
      </c>
      <c r="P3186" s="361" t="str">
        <f t="shared" si="8972"/>
        <v>COND. MIN.</v>
      </c>
      <c r="Q3186" s="361" t="str">
        <f t="shared" si="8798"/>
        <v>COND. MIN.</v>
      </c>
      <c r="R3186" s="625"/>
      <c r="S3186" s="625"/>
      <c r="T3186" s="625"/>
      <c r="U3186" s="625"/>
      <c r="V3186" s="356">
        <f t="shared" si="8799"/>
        <v>-6.4899999648332596</v>
      </c>
      <c r="W3186" s="356">
        <f t="shared" si="8800"/>
        <v>-12.380000005941838</v>
      </c>
      <c r="X3186" s="361" t="str">
        <f t="shared" si="8973"/>
        <v>SUL</v>
      </c>
      <c r="Y3186" s="361" t="str">
        <f t="shared" si="8974"/>
        <v>OESTE</v>
      </c>
      <c r="Z3186" s="361" t="str">
        <f t="shared" si="8975"/>
        <v>SUDOESTE</v>
      </c>
      <c r="AA3186" s="358">
        <f t="shared" si="8804"/>
        <v>0.88555078683834054</v>
      </c>
      <c r="AB3186" s="359">
        <f t="shared" si="8976"/>
        <v>62.319377696868571</v>
      </c>
      <c r="AC3186" s="360"/>
    </row>
    <row r="3187" spans="1:29" ht="17.25" customHeight="1" x14ac:dyDescent="0.25">
      <c r="A3187" s="345" t="str">
        <f t="shared" si="8977"/>
        <v>MS 802</v>
      </c>
      <c r="B3187" s="661">
        <f t="shared" si="8962"/>
        <v>74</v>
      </c>
      <c r="C3187" s="661" t="str">
        <f t="shared" si="8963"/>
        <v>MS 802-74</v>
      </c>
      <c r="D3187" s="447">
        <f t="shared" si="8790"/>
        <v>42433</v>
      </c>
      <c r="E3187" s="347">
        <v>7161430.7084999997</v>
      </c>
      <c r="F3187" s="348">
        <v>665890.94449999998</v>
      </c>
      <c r="G3187" s="348">
        <v>897.81299999999999</v>
      </c>
      <c r="H3187" s="448">
        <f t="shared" si="8964"/>
        <v>1.0357606258063952</v>
      </c>
      <c r="I3187" s="356">
        <f t="shared" si="8965"/>
        <v>14.633991256530388</v>
      </c>
      <c r="J3187" s="356">
        <f t="shared" si="8966"/>
        <v>-0.90000000000145519</v>
      </c>
      <c r="K3187" s="356">
        <f t="shared" si="8967"/>
        <v>-36.000000000001364</v>
      </c>
      <c r="L3187" s="356">
        <f>H3187/(D3187-D3186)</f>
        <v>0.14796580368662787</v>
      </c>
      <c r="M3187" s="356">
        <f>ABS(J3187/(D3187-D3186))</f>
        <v>0.12857142857163645</v>
      </c>
      <c r="N3187" s="361" t="str">
        <f t="shared" si="8970"/>
        <v>OK</v>
      </c>
      <c r="O3187" s="361" t="str">
        <f t="shared" si="8971"/>
        <v>OK</v>
      </c>
      <c r="P3187" s="361" t="str">
        <f t="shared" si="8972"/>
        <v>COND. MIN.</v>
      </c>
      <c r="Q3187" s="361" t="str">
        <f t="shared" si="8798"/>
        <v>COND. MIN.</v>
      </c>
      <c r="R3187" s="625"/>
      <c r="S3187" s="625"/>
      <c r="T3187" s="625"/>
      <c r="U3187" s="625"/>
      <c r="V3187" s="356">
        <f t="shared" si="8799"/>
        <v>-7.5100000016391277</v>
      </c>
      <c r="W3187" s="356">
        <f t="shared" si="8800"/>
        <v>-12.560000002849847</v>
      </c>
      <c r="X3187" s="361" t="str">
        <f t="shared" si="8973"/>
        <v>SUL</v>
      </c>
      <c r="Y3187" s="361" t="str">
        <f t="shared" si="8974"/>
        <v>OESTE</v>
      </c>
      <c r="Z3187" s="361" t="str">
        <f t="shared" si="8975"/>
        <v>SUDOESTE</v>
      </c>
      <c r="AA3187" s="358">
        <f t="shared" si="8804"/>
        <v>0.85850991114149011</v>
      </c>
      <c r="AB3187" s="359">
        <f t="shared" si="8976"/>
        <v>59.149685240511381</v>
      </c>
      <c r="AC3187" s="360"/>
    </row>
    <row r="3188" spans="1:29" ht="17.25" customHeight="1" x14ac:dyDescent="0.25">
      <c r="A3188" s="345" t="str">
        <f t="shared" si="8977"/>
        <v>MS 802</v>
      </c>
      <c r="B3188" s="661">
        <f t="shared" si="8962"/>
        <v>75</v>
      </c>
      <c r="C3188" s="661" t="str">
        <f t="shared" si="8963"/>
        <v>MS 802-75</v>
      </c>
      <c r="D3188" s="447">
        <f t="shared" si="8790"/>
        <v>42440</v>
      </c>
      <c r="E3188" s="347">
        <v>7161430.7188999997</v>
      </c>
      <c r="F3188" s="348">
        <v>665890.95689999999</v>
      </c>
      <c r="G3188" s="348">
        <v>897.81399999999996</v>
      </c>
      <c r="H3188" s="448">
        <f t="shared" si="8964"/>
        <v>1.6183942682789327</v>
      </c>
      <c r="I3188" s="356">
        <f t="shared" si="8965"/>
        <v>13.03853136029867</v>
      </c>
      <c r="J3188" s="356">
        <f t="shared" si="8966"/>
        <v>9.9999999997635314E-2</v>
      </c>
      <c r="K3188" s="356">
        <f t="shared" si="8967"/>
        <v>-35.900000000003729</v>
      </c>
      <c r="L3188" s="356">
        <f>H3188/(D3188-D3187)</f>
        <v>0.23119918118270469</v>
      </c>
      <c r="M3188" s="356">
        <f>ABS(J3188/(D3188-D3187))</f>
        <v>1.4285714285376474E-2</v>
      </c>
      <c r="N3188" s="361" t="str">
        <f t="shared" si="8970"/>
        <v>OK</v>
      </c>
      <c r="O3188" s="361" t="str">
        <f t="shared" si="8971"/>
        <v>OK</v>
      </c>
      <c r="P3188" s="361" t="str">
        <f t="shared" si="8972"/>
        <v>COND. MIN.</v>
      </c>
      <c r="Q3188" s="361" t="str">
        <f t="shared" si="8798"/>
        <v>COND. MIN.</v>
      </c>
      <c r="R3188" s="625"/>
      <c r="S3188" s="625"/>
      <c r="T3188" s="625"/>
      <c r="U3188" s="625"/>
      <c r="V3188" s="356">
        <f t="shared" si="8799"/>
        <v>-6.4699999988079071</v>
      </c>
      <c r="W3188" s="356">
        <f t="shared" si="8800"/>
        <v>-11.320000002160668</v>
      </c>
      <c r="X3188" s="361" t="str">
        <f t="shared" si="8973"/>
        <v>SUL</v>
      </c>
      <c r="Y3188" s="361" t="str">
        <f t="shared" si="8974"/>
        <v>OESTE</v>
      </c>
      <c r="Z3188" s="361" t="str">
        <f t="shared" si="8975"/>
        <v>SUDOESTE</v>
      </c>
      <c r="AA3188" s="358">
        <f t="shared" si="8804"/>
        <v>0.86809815950920255</v>
      </c>
      <c r="AB3188" s="359">
        <f t="shared" si="8976"/>
        <v>60.238379905726134</v>
      </c>
      <c r="AC3188" s="360"/>
    </row>
    <row r="3189" spans="1:29" ht="17.25" customHeight="1" x14ac:dyDescent="0.25">
      <c r="A3189" s="345" t="str">
        <f t="shared" si="8977"/>
        <v>MS 802</v>
      </c>
      <c r="B3189" s="661">
        <f t="shared" si="8962"/>
        <v>76</v>
      </c>
      <c r="C3189" s="661" t="str">
        <f t="shared" si="8963"/>
        <v>MS 802-76</v>
      </c>
      <c r="D3189" s="447">
        <f t="shared" si="8790"/>
        <v>42447</v>
      </c>
      <c r="E3189" s="347">
        <v>7161430.7089</v>
      </c>
      <c r="F3189" s="348">
        <v>665890.92689999996</v>
      </c>
      <c r="G3189" s="348">
        <v>897.80399999999997</v>
      </c>
      <c r="H3189" s="448">
        <f t="shared" si="8964"/>
        <v>3.1622776557507279</v>
      </c>
      <c r="I3189" s="356">
        <f t="shared" si="8965"/>
        <v>16.151263102004002</v>
      </c>
      <c r="J3189" s="356">
        <f t="shared" si="8966"/>
        <v>-0.99999999999909051</v>
      </c>
      <c r="K3189" s="356">
        <f t="shared" si="8967"/>
        <v>-36.900000000002819</v>
      </c>
      <c r="L3189" s="356">
        <f t="shared" si="8968"/>
        <v>0.45175395082153258</v>
      </c>
      <c r="M3189" s="356">
        <f t="shared" si="8969"/>
        <v>0.14285714285701293</v>
      </c>
      <c r="N3189" s="361" t="str">
        <f t="shared" si="8970"/>
        <v>ATENÇÃO</v>
      </c>
      <c r="O3189" s="361" t="str">
        <f t="shared" si="8971"/>
        <v>OK</v>
      </c>
      <c r="P3189" s="361" t="str">
        <f t="shared" si="8972"/>
        <v>COND. MIN.</v>
      </c>
      <c r="Q3189" s="361" t="str">
        <f t="shared" si="8798"/>
        <v>COND. MIN.</v>
      </c>
      <c r="R3189" s="625"/>
      <c r="S3189" s="625"/>
      <c r="T3189" s="625"/>
      <c r="U3189" s="625"/>
      <c r="V3189" s="356">
        <f t="shared" si="8799"/>
        <v>-7.4699999764561653</v>
      </c>
      <c r="W3189" s="356">
        <f t="shared" si="8800"/>
        <v>-14.320000004954636</v>
      </c>
      <c r="X3189" s="361" t="str">
        <f t="shared" si="8973"/>
        <v>SUL</v>
      </c>
      <c r="Y3189" s="361" t="str">
        <f t="shared" si="8974"/>
        <v>OESTE</v>
      </c>
      <c r="Z3189" s="361" t="str">
        <f t="shared" si="8975"/>
        <v>SUDOESTE</v>
      </c>
      <c r="AA3189" s="358">
        <f t="shared" si="8804"/>
        <v>0.88668730650154803</v>
      </c>
      <c r="AB3189" s="359">
        <f t="shared" si="8976"/>
        <v>62.459882377198838</v>
      </c>
      <c r="AC3189" s="360"/>
    </row>
    <row r="3190" spans="1:29" ht="17.25" customHeight="1" x14ac:dyDescent="0.25">
      <c r="A3190" s="345" t="str">
        <f t="shared" si="8977"/>
        <v>MS 802</v>
      </c>
      <c r="B3190" s="661">
        <f t="shared" si="8962"/>
        <v>77</v>
      </c>
      <c r="C3190" s="661" t="str">
        <f t="shared" si="8963"/>
        <v>MS 802-77</v>
      </c>
      <c r="D3190" s="447">
        <f>D165</f>
        <v>42461</v>
      </c>
      <c r="E3190" s="347">
        <v>7161430.6818000004</v>
      </c>
      <c r="F3190" s="348">
        <v>665890.89870000002</v>
      </c>
      <c r="G3190" s="348">
        <v>897.79600000000005</v>
      </c>
      <c r="H3190" s="448">
        <f t="shared" si="8964"/>
        <v>3.9110739893643816</v>
      </c>
      <c r="I3190" s="356">
        <f t="shared" si="8965"/>
        <v>19.935194974644183</v>
      </c>
      <c r="J3190" s="356">
        <f t="shared" si="8966"/>
        <v>-0.79999999999245119</v>
      </c>
      <c r="K3190" s="356">
        <f t="shared" si="8967"/>
        <v>-37.699999999995271</v>
      </c>
      <c r="L3190" s="356">
        <f t="shared" si="8968"/>
        <v>0.27936242781174153</v>
      </c>
      <c r="M3190" s="356">
        <f t="shared" si="8969"/>
        <v>5.714285714231794E-2</v>
      </c>
      <c r="N3190" s="361" t="str">
        <f t="shared" si="8970"/>
        <v>ATENÇÃO</v>
      </c>
      <c r="O3190" s="361" t="str">
        <f t="shared" si="8971"/>
        <v>OK</v>
      </c>
      <c r="P3190" s="361" t="str">
        <f t="shared" si="8972"/>
        <v>COND. MIN.</v>
      </c>
      <c r="Q3190" s="361" t="str">
        <f t="shared" si="8798"/>
        <v>COND. MIN.</v>
      </c>
      <c r="R3190" s="625"/>
      <c r="S3190" s="625"/>
      <c r="T3190" s="625"/>
      <c r="U3190" s="625"/>
      <c r="V3190" s="356">
        <f t="shared" si="8799"/>
        <v>-10.179999936372042</v>
      </c>
      <c r="W3190" s="356">
        <f t="shared" si="8800"/>
        <v>-17.139999999199063</v>
      </c>
      <c r="X3190" s="361" t="str">
        <f t="shared" si="8973"/>
        <v>SUL</v>
      </c>
      <c r="Y3190" s="361" t="str">
        <f t="shared" si="8974"/>
        <v>OESTE</v>
      </c>
      <c r="Z3190" s="361" t="str">
        <f t="shared" si="8975"/>
        <v>SUDOESTE</v>
      </c>
      <c r="AA3190" s="358">
        <f t="shared" si="8804"/>
        <v>0.8595787362086259</v>
      </c>
      <c r="AB3190" s="359">
        <f t="shared" si="8976"/>
        <v>59.269316273136312</v>
      </c>
      <c r="AC3190" s="360"/>
    </row>
    <row r="3191" spans="1:29" ht="17.25" customHeight="1" x14ac:dyDescent="0.2">
      <c r="A3191" s="602"/>
      <c r="B3191" s="661">
        <f t="shared" si="8962"/>
        <v>1</v>
      </c>
      <c r="C3191" s="661" t="str">
        <f t="shared" si="8963"/>
        <v>-1</v>
      </c>
      <c r="D3191" s="393"/>
      <c r="E3191" s="381"/>
      <c r="F3191" s="382"/>
      <c r="G3191" s="382"/>
      <c r="H3191" s="437"/>
      <c r="I3191" s="437"/>
      <c r="J3191" s="437"/>
      <c r="K3191" s="437"/>
      <c r="L3191" s="437"/>
      <c r="M3191" s="437"/>
      <c r="N3191" s="437"/>
      <c r="O3191" s="437"/>
      <c r="P3191" s="437"/>
      <c r="Q3191" s="437"/>
      <c r="R3191" s="354"/>
      <c r="S3191" s="354"/>
      <c r="T3191" s="354"/>
      <c r="U3191" s="354"/>
      <c r="V3191" s="383"/>
      <c r="W3191" s="383"/>
      <c r="X3191" s="384"/>
      <c r="Y3191" s="384"/>
      <c r="Z3191" s="384"/>
      <c r="AA3191" s="383"/>
      <c r="AB3191" s="435"/>
      <c r="AC3191" s="451"/>
    </row>
    <row r="3192" spans="1:29" ht="17.25" customHeight="1" x14ac:dyDescent="0.25">
      <c r="A3192" s="345" t="s">
        <v>398</v>
      </c>
      <c r="B3192" s="661">
        <f t="shared" si="8962"/>
        <v>1</v>
      </c>
      <c r="C3192" s="661" t="str">
        <f t="shared" si="8963"/>
        <v>MS 802 A-1</v>
      </c>
      <c r="D3192" s="447">
        <f>D167</f>
        <v>42468</v>
      </c>
      <c r="E3192" s="622">
        <v>7161430.9090999998</v>
      </c>
      <c r="F3192" s="622">
        <v>665890.93740000005</v>
      </c>
      <c r="G3192" s="631">
        <v>897.72699999999998</v>
      </c>
      <c r="H3192" s="349"/>
      <c r="I3192" s="349"/>
      <c r="J3192" s="349"/>
      <c r="K3192" s="349"/>
      <c r="L3192" s="349"/>
      <c r="M3192" s="349"/>
      <c r="N3192" s="349"/>
      <c r="O3192" s="349"/>
      <c r="P3192" s="349"/>
      <c r="Q3192" s="349"/>
      <c r="R3192" s="354"/>
      <c r="S3192" s="354"/>
      <c r="T3192" s="354"/>
      <c r="U3192" s="354"/>
      <c r="V3192" s="383"/>
      <c r="W3192" s="383"/>
      <c r="X3192" s="384"/>
      <c r="Y3192" s="384"/>
      <c r="Z3192" s="384"/>
      <c r="AA3192" s="383"/>
      <c r="AB3192" s="435"/>
      <c r="AC3192" s="451"/>
    </row>
    <row r="3193" spans="1:29" ht="17.25" customHeight="1" x14ac:dyDescent="0.25">
      <c r="A3193" s="345" t="str">
        <f t="shared" si="8977"/>
        <v>MS 802 A</v>
      </c>
      <c r="B3193" s="661">
        <f t="shared" si="8962"/>
        <v>2</v>
      </c>
      <c r="C3193" s="661" t="str">
        <f t="shared" si="8963"/>
        <v>MS 802 A-2</v>
      </c>
      <c r="D3193" s="447">
        <f>D168</f>
        <v>42475</v>
      </c>
      <c r="E3193" s="622">
        <v>7161430.8998999996</v>
      </c>
      <c r="F3193" s="622">
        <v>665890.93590000004</v>
      </c>
      <c r="G3193" s="631">
        <v>897.71699999999998</v>
      </c>
      <c r="H3193" s="448">
        <f t="shared" si="8964"/>
        <v>0.93214807726777138</v>
      </c>
      <c r="I3193" s="356">
        <f>SQRT((E3193-$E$3192)^2+(F3193-$F$3192)^2)*100</f>
        <v>0.93214807726777138</v>
      </c>
      <c r="J3193" s="356">
        <f t="shared" si="8966"/>
        <v>-0.99999999999909051</v>
      </c>
      <c r="K3193" s="356">
        <f>(G3193-$G$3192)*100</f>
        <v>-0.99999999999909051</v>
      </c>
      <c r="L3193" s="356">
        <f t="shared" si="8968"/>
        <v>0.13316401103825307</v>
      </c>
      <c r="M3193" s="356">
        <f t="shared" si="8969"/>
        <v>0.14285714285701293</v>
      </c>
      <c r="N3193" s="361" t="str">
        <f t="shared" si="8970"/>
        <v>OK</v>
      </c>
      <c r="O3193" s="361" t="str">
        <f t="shared" si="8971"/>
        <v>OK</v>
      </c>
      <c r="P3193" s="361" t="str">
        <f t="shared" si="8972"/>
        <v>COND. MIN.</v>
      </c>
      <c r="Q3193" s="361" t="str">
        <f t="shared" ref="Q3193:Q3213" si="8978">IF(M3193&lt;=2,"COND. MIN.",IF(AND(2&lt;M3193, M3193&lt;=4),"ATENÇÃO",IF(AND(4&lt;M3193, M3193&lt;=10),"ALERTA","INTERVENÇÃO")))</f>
        <v>COND. MIN.</v>
      </c>
      <c r="R3193" s="625"/>
      <c r="S3193" s="625"/>
      <c r="T3193" s="625"/>
      <c r="U3193" s="625"/>
      <c r="V3193" s="356">
        <f>(E3193-$E$3192)*100</f>
        <v>-0.92000002041459084</v>
      </c>
      <c r="W3193" s="356">
        <f>(F3193-$F$3192)*100</f>
        <v>-0.1500000013038516</v>
      </c>
      <c r="X3193" s="361" t="str">
        <f t="shared" si="8973"/>
        <v>SUL</v>
      </c>
      <c r="Y3193" s="361" t="str">
        <f t="shared" si="8974"/>
        <v>OESTE</v>
      </c>
      <c r="Z3193" s="361" t="str">
        <f t="shared" si="8975"/>
        <v>SUDOESTE</v>
      </c>
      <c r="AA3193" s="358">
        <f t="shared" ref="AA3193:AA3213" si="8979">ABS(ROUND(W3193,2)/ROUND(I3193,2))</f>
        <v>0.16129032258064516</v>
      </c>
      <c r="AB3193" s="359">
        <f t="shared" si="8976"/>
        <v>9.2817990866775322</v>
      </c>
      <c r="AC3193" s="678" t="s">
        <v>408</v>
      </c>
    </row>
    <row r="3194" spans="1:29" ht="17.25" customHeight="1" x14ac:dyDescent="0.25">
      <c r="A3194" s="345" t="str">
        <f t="shared" si="8977"/>
        <v>MS 802 A</v>
      </c>
      <c r="B3194" s="661">
        <f t="shared" si="8962"/>
        <v>3</v>
      </c>
      <c r="C3194" s="661" t="str">
        <f t="shared" si="8963"/>
        <v>MS 802 A-3</v>
      </c>
      <c r="D3194" s="447">
        <f>D169</f>
        <v>42482</v>
      </c>
      <c r="E3194" s="622">
        <v>7161430.8602</v>
      </c>
      <c r="F3194" s="622">
        <v>665890.88809999998</v>
      </c>
      <c r="G3194" s="631">
        <v>897.70699999999999</v>
      </c>
      <c r="H3194" s="448">
        <f t="shared" ref="H3194:H3213" si="8980">SQRT((E3194-E3193)^2+(F3194-F3193)^2)*100</f>
        <v>6.2136382056457355</v>
      </c>
      <c r="I3194" s="356">
        <f t="shared" ref="I3194:I3213" si="8981">SQRT((E3194-$E$3192)^2+(F3194-$F$3192)^2)*100</f>
        <v>6.9438461888341712</v>
      </c>
      <c r="J3194" s="356">
        <f t="shared" ref="J3194:J3213" si="8982">(G3194-G3193)*100</f>
        <v>-0.99999999999909051</v>
      </c>
      <c r="K3194" s="356">
        <f t="shared" ref="K3194:K3213" si="8983">(G3194-$G$3192)*100</f>
        <v>-1.999999999998181</v>
      </c>
      <c r="L3194" s="356">
        <f t="shared" ref="L3194:L3213" si="8984">H3194/(D3194-D3193)</f>
        <v>0.8876626008065337</v>
      </c>
      <c r="M3194" s="356">
        <f t="shared" ref="M3194:M3213" si="8985">ABS(J3194/(D3194-D3193))</f>
        <v>0.14285714285701293</v>
      </c>
      <c r="N3194" s="361" t="str">
        <f t="shared" ref="N3194:N3213" si="8986">IF(L3194&lt;=0.25,"OK",IF(AND(0.25&lt;L3194,L3194&lt;=1),"ATENÇÃO",IF(AND(1&lt;L3194,L3194&lt;=4),"ALERTA",IF(AND(4&lt;L3194,L3194&lt;=14),"INTERVENÇÃO","PARALISAÇÃO"))))</f>
        <v>ATENÇÃO</v>
      </c>
      <c r="O3194" s="361" t="str">
        <f t="shared" ref="O3194:O3213" si="8987">IF(M3194&lt;=0.25,"OK",IF(AND(0.25&lt;M3194,M3194&lt;=1),"ATENÇÃO",IF(AND(1&lt;M3194,M3194&lt;=4),"ALERTA",IF(AND(4&lt;M3194,M3194&lt;=14),"INTERVENÇÃO","PARALISAÇÃO"))))</f>
        <v>OK</v>
      </c>
      <c r="P3194" s="361" t="str">
        <f t="shared" ref="P3194:P3213" si="8988">IF(L3194&lt;=1,"COND. MIN.",IF(AND(1&lt;L3194, L3194&lt;=2),"ATENÇÃO",IF(AND(2&lt;L3194,L3194&lt;=5),"ALERTA","INTERVENÇÃO")))</f>
        <v>COND. MIN.</v>
      </c>
      <c r="Q3194" s="361" t="str">
        <f t="shared" si="8978"/>
        <v>COND. MIN.</v>
      </c>
      <c r="R3194" s="625"/>
      <c r="S3194" s="625"/>
      <c r="T3194" s="625"/>
      <c r="U3194" s="625"/>
      <c r="V3194" s="356">
        <f t="shared" ref="V3194:V3213" si="8989">(E3194-$E$3192)*100</f>
        <v>-4.889999981969595</v>
      </c>
      <c r="W3194" s="356">
        <f t="shared" ref="W3194:W3213" si="8990">(F3194-$F$3192)*100</f>
        <v>-4.9300000071525574</v>
      </c>
      <c r="X3194" s="361" t="str">
        <f t="shared" ref="X3194:X3213" si="8991">IF(V3194&gt;0,"NORTE","SUL")</f>
        <v>SUL</v>
      </c>
      <c r="Y3194" s="361" t="str">
        <f t="shared" ref="Y3194:Y3213" si="8992">IF(W3194&gt;0,"LESTE","OESTE")</f>
        <v>OESTE</v>
      </c>
      <c r="Z3194" s="361" t="str">
        <f t="shared" ref="Z3194:Z3213" si="8993">IF(AND(X3194="SUL", Y3194="LESTE"),"SUDESTE", IF(AND(X3194="SUL", Y3194="OESTE"), "SUDOESTE", IF(AND(X3194="NORTE", Y3194="LESTE"), "NORDESTE", "NOROESTE")))</f>
        <v>SUDOESTE</v>
      </c>
      <c r="AA3194" s="358">
        <f t="shared" si="8979"/>
        <v>0.71037463976945237</v>
      </c>
      <c r="AB3194" s="359">
        <f t="shared" ref="AB3194:AB3213" si="8994">DEGREES(ASIN(AA3194))</f>
        <v>45.265405228539137</v>
      </c>
      <c r="AC3194" s="360"/>
    </row>
    <row r="3195" spans="1:29" ht="17.25" customHeight="1" x14ac:dyDescent="0.25">
      <c r="A3195" s="345" t="str">
        <f t="shared" si="8977"/>
        <v>MS 802 A</v>
      </c>
      <c r="B3195" s="661">
        <f t="shared" si="8962"/>
        <v>4</v>
      </c>
      <c r="C3195" s="661" t="str">
        <f t="shared" si="8963"/>
        <v>MS 802 A-4</v>
      </c>
      <c r="D3195" s="633">
        <v>42496</v>
      </c>
      <c r="E3195" s="635">
        <v>7161430.8816</v>
      </c>
      <c r="F3195" s="635">
        <v>665890.90850000002</v>
      </c>
      <c r="G3195" s="623">
        <v>897.68899999999996</v>
      </c>
      <c r="H3195" s="448">
        <f t="shared" si="8980"/>
        <v>2.9565520462116024</v>
      </c>
      <c r="I3195" s="356">
        <f t="shared" si="8981"/>
        <v>3.9893107095885489</v>
      </c>
      <c r="J3195" s="356">
        <f t="shared" si="8982"/>
        <v>-1.8000000000029104</v>
      </c>
      <c r="K3195" s="356">
        <f t="shared" si="8983"/>
        <v>-3.8000000000010914</v>
      </c>
      <c r="L3195" s="356">
        <f t="shared" si="8984"/>
        <v>0.21118228901511446</v>
      </c>
      <c r="M3195" s="356">
        <f t="shared" si="8985"/>
        <v>0.12857142857163645</v>
      </c>
      <c r="N3195" s="361" t="str">
        <f t="shared" si="8986"/>
        <v>OK</v>
      </c>
      <c r="O3195" s="361" t="str">
        <f t="shared" si="8987"/>
        <v>OK</v>
      </c>
      <c r="P3195" s="361" t="str">
        <f t="shared" si="8988"/>
        <v>COND. MIN.</v>
      </c>
      <c r="Q3195" s="361" t="str">
        <f t="shared" si="8978"/>
        <v>COND. MIN.</v>
      </c>
      <c r="R3195" s="625"/>
      <c r="S3195" s="625"/>
      <c r="T3195" s="625"/>
      <c r="U3195" s="625"/>
      <c r="V3195" s="356">
        <f t="shared" si="8989"/>
        <v>-2.7499999850988388</v>
      </c>
      <c r="W3195" s="356">
        <f t="shared" si="8990"/>
        <v>-2.8900000033900142</v>
      </c>
      <c r="X3195" s="361" t="str">
        <f t="shared" si="8991"/>
        <v>SUL</v>
      </c>
      <c r="Y3195" s="361" t="str">
        <f t="shared" si="8992"/>
        <v>OESTE</v>
      </c>
      <c r="Z3195" s="361" t="str">
        <f t="shared" si="8993"/>
        <v>SUDOESTE</v>
      </c>
      <c r="AA3195" s="358">
        <f t="shared" si="8979"/>
        <v>0.72431077694235591</v>
      </c>
      <c r="AB3195" s="359">
        <f t="shared" si="8994"/>
        <v>46.411542761886913</v>
      </c>
      <c r="AC3195" s="360"/>
    </row>
    <row r="3196" spans="1:29" ht="17.25" customHeight="1" x14ac:dyDescent="0.25">
      <c r="A3196" s="345" t="str">
        <f t="shared" si="8977"/>
        <v>MS 802 A</v>
      </c>
      <c r="B3196" s="661">
        <f t="shared" si="8962"/>
        <v>5</v>
      </c>
      <c r="C3196" s="661" t="str">
        <f t="shared" si="8963"/>
        <v>MS 802 A-5</v>
      </c>
      <c r="D3196" s="346"/>
      <c r="E3196" s="347"/>
      <c r="F3196" s="348"/>
      <c r="G3196" s="348"/>
      <c r="H3196" s="448">
        <f t="shared" si="8980"/>
        <v>719232250.20821416</v>
      </c>
      <c r="I3196" s="356">
        <f t="shared" si="8981"/>
        <v>719232253.21396911</v>
      </c>
      <c r="J3196" s="356">
        <f t="shared" si="8982"/>
        <v>-89768.9</v>
      </c>
      <c r="K3196" s="356">
        <f t="shared" si="8983"/>
        <v>-89772.7</v>
      </c>
      <c r="L3196" s="356">
        <f t="shared" si="8984"/>
        <v>-16924.704682986969</v>
      </c>
      <c r="M3196" s="356">
        <f t="shared" si="8985"/>
        <v>2.1124082266566262</v>
      </c>
      <c r="N3196" s="361" t="str">
        <f t="shared" si="8986"/>
        <v>OK</v>
      </c>
      <c r="O3196" s="361" t="str">
        <f t="shared" si="8987"/>
        <v>ALERTA</v>
      </c>
      <c r="P3196" s="361" t="str">
        <f t="shared" si="8988"/>
        <v>COND. MIN.</v>
      </c>
      <c r="Q3196" s="361" t="str">
        <f t="shared" si="8978"/>
        <v>ATENÇÃO</v>
      </c>
      <c r="R3196" s="625"/>
      <c r="S3196" s="625"/>
      <c r="T3196" s="625"/>
      <c r="U3196" s="625"/>
      <c r="V3196" s="356">
        <f t="shared" si="8989"/>
        <v>-716143090.90999997</v>
      </c>
      <c r="W3196" s="356">
        <f t="shared" si="8990"/>
        <v>-66589093.740000002</v>
      </c>
      <c r="X3196" s="361" t="str">
        <f t="shared" si="8991"/>
        <v>SUL</v>
      </c>
      <c r="Y3196" s="361" t="str">
        <f t="shared" si="8992"/>
        <v>OESTE</v>
      </c>
      <c r="Z3196" s="361" t="str">
        <f t="shared" si="8993"/>
        <v>SUDOESTE</v>
      </c>
      <c r="AA3196" s="358">
        <f t="shared" si="8979"/>
        <v>9.2583575670872262E-2</v>
      </c>
      <c r="AB3196" s="359">
        <f t="shared" si="8994"/>
        <v>5.3122558449468569</v>
      </c>
      <c r="AC3196" s="360"/>
    </row>
    <row r="3197" spans="1:29" ht="17.25" customHeight="1" x14ac:dyDescent="0.25">
      <c r="A3197" s="345" t="str">
        <f t="shared" si="8977"/>
        <v>MS 802 A</v>
      </c>
      <c r="B3197" s="661">
        <f t="shared" si="8962"/>
        <v>6</v>
      </c>
      <c r="C3197" s="661" t="str">
        <f t="shared" si="8963"/>
        <v>MS 802 A-6</v>
      </c>
      <c r="D3197" s="346"/>
      <c r="E3197" s="347"/>
      <c r="F3197" s="348"/>
      <c r="G3197" s="348"/>
      <c r="H3197" s="448">
        <f t="shared" si="8980"/>
        <v>0</v>
      </c>
      <c r="I3197" s="356">
        <f t="shared" si="8981"/>
        <v>719232253.21396911</v>
      </c>
      <c r="J3197" s="356">
        <f t="shared" si="8982"/>
        <v>0</v>
      </c>
      <c r="K3197" s="356">
        <f t="shared" si="8983"/>
        <v>-89772.7</v>
      </c>
      <c r="L3197" s="356" t="e">
        <f t="shared" si="8984"/>
        <v>#DIV/0!</v>
      </c>
      <c r="M3197" s="356" t="e">
        <f t="shared" si="8985"/>
        <v>#DIV/0!</v>
      </c>
      <c r="N3197" s="361" t="e">
        <f t="shared" si="8986"/>
        <v>#DIV/0!</v>
      </c>
      <c r="O3197" s="361" t="e">
        <f t="shared" si="8987"/>
        <v>#DIV/0!</v>
      </c>
      <c r="P3197" s="361" t="e">
        <f t="shared" si="8988"/>
        <v>#DIV/0!</v>
      </c>
      <c r="Q3197" s="361" t="e">
        <f t="shared" si="8978"/>
        <v>#DIV/0!</v>
      </c>
      <c r="R3197" s="625"/>
      <c r="S3197" s="625"/>
      <c r="T3197" s="625"/>
      <c r="U3197" s="625"/>
      <c r="V3197" s="356">
        <f t="shared" si="8989"/>
        <v>-716143090.90999997</v>
      </c>
      <c r="W3197" s="356">
        <f t="shared" si="8990"/>
        <v>-66589093.740000002</v>
      </c>
      <c r="X3197" s="361" t="str">
        <f t="shared" si="8991"/>
        <v>SUL</v>
      </c>
      <c r="Y3197" s="361" t="str">
        <f t="shared" si="8992"/>
        <v>OESTE</v>
      </c>
      <c r="Z3197" s="361" t="str">
        <f t="shared" si="8993"/>
        <v>SUDOESTE</v>
      </c>
      <c r="AA3197" s="358">
        <f t="shared" si="8979"/>
        <v>9.2583575670872262E-2</v>
      </c>
      <c r="AB3197" s="359">
        <f t="shared" si="8994"/>
        <v>5.3122558449468569</v>
      </c>
      <c r="AC3197" s="360"/>
    </row>
    <row r="3198" spans="1:29" ht="17.25" customHeight="1" x14ac:dyDescent="0.25">
      <c r="A3198" s="345" t="str">
        <f t="shared" si="8977"/>
        <v>MS 802 A</v>
      </c>
      <c r="B3198" s="661">
        <f t="shared" si="8962"/>
        <v>7</v>
      </c>
      <c r="C3198" s="661" t="str">
        <f t="shared" si="8963"/>
        <v>MS 802 A-7</v>
      </c>
      <c r="D3198" s="346"/>
      <c r="E3198" s="347"/>
      <c r="F3198" s="348"/>
      <c r="G3198" s="348"/>
      <c r="H3198" s="448">
        <f t="shared" si="8980"/>
        <v>0</v>
      </c>
      <c r="I3198" s="356">
        <f t="shared" si="8981"/>
        <v>719232253.21396911</v>
      </c>
      <c r="J3198" s="356">
        <f t="shared" si="8982"/>
        <v>0</v>
      </c>
      <c r="K3198" s="356">
        <f t="shared" si="8983"/>
        <v>-89772.7</v>
      </c>
      <c r="L3198" s="356" t="e">
        <f t="shared" si="8984"/>
        <v>#DIV/0!</v>
      </c>
      <c r="M3198" s="356" t="e">
        <f t="shared" si="8985"/>
        <v>#DIV/0!</v>
      </c>
      <c r="N3198" s="361" t="e">
        <f t="shared" si="8986"/>
        <v>#DIV/0!</v>
      </c>
      <c r="O3198" s="361" t="e">
        <f t="shared" si="8987"/>
        <v>#DIV/0!</v>
      </c>
      <c r="P3198" s="361" t="e">
        <f t="shared" si="8988"/>
        <v>#DIV/0!</v>
      </c>
      <c r="Q3198" s="361" t="e">
        <f t="shared" si="8978"/>
        <v>#DIV/0!</v>
      </c>
      <c r="R3198" s="625"/>
      <c r="S3198" s="625"/>
      <c r="T3198" s="625"/>
      <c r="U3198" s="625"/>
      <c r="V3198" s="356">
        <f t="shared" si="8989"/>
        <v>-716143090.90999997</v>
      </c>
      <c r="W3198" s="356">
        <f t="shared" si="8990"/>
        <v>-66589093.740000002</v>
      </c>
      <c r="X3198" s="361" t="str">
        <f t="shared" si="8991"/>
        <v>SUL</v>
      </c>
      <c r="Y3198" s="361" t="str">
        <f t="shared" si="8992"/>
        <v>OESTE</v>
      </c>
      <c r="Z3198" s="361" t="str">
        <f t="shared" si="8993"/>
        <v>SUDOESTE</v>
      </c>
      <c r="AA3198" s="358">
        <f t="shared" si="8979"/>
        <v>9.2583575670872262E-2</v>
      </c>
      <c r="AB3198" s="359">
        <f t="shared" si="8994"/>
        <v>5.3122558449468569</v>
      </c>
      <c r="AC3198" s="360"/>
    </row>
    <row r="3199" spans="1:29" ht="17.25" customHeight="1" x14ac:dyDescent="0.25">
      <c r="A3199" s="345" t="str">
        <f t="shared" si="8977"/>
        <v>MS 802 A</v>
      </c>
      <c r="B3199" s="661">
        <f t="shared" si="8962"/>
        <v>8</v>
      </c>
      <c r="C3199" s="661" t="str">
        <f t="shared" si="8963"/>
        <v>MS 802 A-8</v>
      </c>
      <c r="D3199" s="346"/>
      <c r="E3199" s="347"/>
      <c r="F3199" s="348"/>
      <c r="G3199" s="348"/>
      <c r="H3199" s="448">
        <f t="shared" si="8980"/>
        <v>0</v>
      </c>
      <c r="I3199" s="356">
        <f t="shared" si="8981"/>
        <v>719232253.21396911</v>
      </c>
      <c r="J3199" s="356">
        <f t="shared" si="8982"/>
        <v>0</v>
      </c>
      <c r="K3199" s="356">
        <f t="shared" si="8983"/>
        <v>-89772.7</v>
      </c>
      <c r="L3199" s="356" t="e">
        <f t="shared" si="8984"/>
        <v>#DIV/0!</v>
      </c>
      <c r="M3199" s="356" t="e">
        <f t="shared" si="8985"/>
        <v>#DIV/0!</v>
      </c>
      <c r="N3199" s="361" t="e">
        <f t="shared" si="8986"/>
        <v>#DIV/0!</v>
      </c>
      <c r="O3199" s="361" t="e">
        <f t="shared" si="8987"/>
        <v>#DIV/0!</v>
      </c>
      <c r="P3199" s="361" t="e">
        <f t="shared" si="8988"/>
        <v>#DIV/0!</v>
      </c>
      <c r="Q3199" s="361" t="e">
        <f t="shared" si="8978"/>
        <v>#DIV/0!</v>
      </c>
      <c r="R3199" s="625"/>
      <c r="S3199" s="625"/>
      <c r="T3199" s="625"/>
      <c r="U3199" s="625"/>
      <c r="V3199" s="356">
        <f t="shared" si="8989"/>
        <v>-716143090.90999997</v>
      </c>
      <c r="W3199" s="356">
        <f t="shared" si="8990"/>
        <v>-66589093.740000002</v>
      </c>
      <c r="X3199" s="361" t="str">
        <f t="shared" si="8991"/>
        <v>SUL</v>
      </c>
      <c r="Y3199" s="361" t="str">
        <f t="shared" si="8992"/>
        <v>OESTE</v>
      </c>
      <c r="Z3199" s="361" t="str">
        <f t="shared" si="8993"/>
        <v>SUDOESTE</v>
      </c>
      <c r="AA3199" s="358">
        <f t="shared" si="8979"/>
        <v>9.2583575670872262E-2</v>
      </c>
      <c r="AB3199" s="359">
        <f t="shared" si="8994"/>
        <v>5.3122558449468569</v>
      </c>
      <c r="AC3199" s="360"/>
    </row>
    <row r="3200" spans="1:29" ht="17.25" customHeight="1" x14ac:dyDescent="0.25">
      <c r="A3200" s="345" t="str">
        <f t="shared" si="8977"/>
        <v>MS 802 A</v>
      </c>
      <c r="B3200" s="661">
        <f t="shared" si="8962"/>
        <v>9</v>
      </c>
      <c r="C3200" s="661" t="str">
        <f t="shared" si="8963"/>
        <v>MS 802 A-9</v>
      </c>
      <c r="D3200" s="346"/>
      <c r="E3200" s="347"/>
      <c r="F3200" s="348"/>
      <c r="G3200" s="348"/>
      <c r="H3200" s="448">
        <f t="shared" si="8980"/>
        <v>0</v>
      </c>
      <c r="I3200" s="356">
        <f t="shared" si="8981"/>
        <v>719232253.21396911</v>
      </c>
      <c r="J3200" s="356">
        <f t="shared" si="8982"/>
        <v>0</v>
      </c>
      <c r="K3200" s="356">
        <f t="shared" si="8983"/>
        <v>-89772.7</v>
      </c>
      <c r="L3200" s="356" t="e">
        <f t="shared" si="8984"/>
        <v>#DIV/0!</v>
      </c>
      <c r="M3200" s="356" t="e">
        <f t="shared" si="8985"/>
        <v>#DIV/0!</v>
      </c>
      <c r="N3200" s="361" t="e">
        <f t="shared" si="8986"/>
        <v>#DIV/0!</v>
      </c>
      <c r="O3200" s="361" t="e">
        <f t="shared" si="8987"/>
        <v>#DIV/0!</v>
      </c>
      <c r="P3200" s="361" t="e">
        <f t="shared" si="8988"/>
        <v>#DIV/0!</v>
      </c>
      <c r="Q3200" s="361" t="e">
        <f t="shared" si="8978"/>
        <v>#DIV/0!</v>
      </c>
      <c r="R3200" s="625"/>
      <c r="S3200" s="625"/>
      <c r="T3200" s="625"/>
      <c r="U3200" s="625"/>
      <c r="V3200" s="356">
        <f t="shared" si="8989"/>
        <v>-716143090.90999997</v>
      </c>
      <c r="W3200" s="356">
        <f t="shared" si="8990"/>
        <v>-66589093.740000002</v>
      </c>
      <c r="X3200" s="361" t="str">
        <f t="shared" si="8991"/>
        <v>SUL</v>
      </c>
      <c r="Y3200" s="361" t="str">
        <f t="shared" si="8992"/>
        <v>OESTE</v>
      </c>
      <c r="Z3200" s="361" t="str">
        <f t="shared" si="8993"/>
        <v>SUDOESTE</v>
      </c>
      <c r="AA3200" s="358">
        <f t="shared" si="8979"/>
        <v>9.2583575670872262E-2</v>
      </c>
      <c r="AB3200" s="359">
        <f t="shared" si="8994"/>
        <v>5.3122558449468569</v>
      </c>
      <c r="AC3200" s="360"/>
    </row>
    <row r="3201" spans="1:29" ht="17.25" customHeight="1" x14ac:dyDescent="0.25">
      <c r="A3201" s="345" t="str">
        <f t="shared" si="8977"/>
        <v>MS 802 A</v>
      </c>
      <c r="B3201" s="661">
        <f t="shared" si="8962"/>
        <v>10</v>
      </c>
      <c r="C3201" s="661" t="str">
        <f t="shared" si="8963"/>
        <v>MS 802 A-10</v>
      </c>
      <c r="D3201" s="346"/>
      <c r="E3201" s="347"/>
      <c r="F3201" s="348"/>
      <c r="G3201" s="348"/>
      <c r="H3201" s="448">
        <f t="shared" si="8980"/>
        <v>0</v>
      </c>
      <c r="I3201" s="356">
        <f t="shared" si="8981"/>
        <v>719232253.21396911</v>
      </c>
      <c r="J3201" s="356">
        <f t="shared" si="8982"/>
        <v>0</v>
      </c>
      <c r="K3201" s="356">
        <f t="shared" si="8983"/>
        <v>-89772.7</v>
      </c>
      <c r="L3201" s="356" t="e">
        <f t="shared" si="8984"/>
        <v>#DIV/0!</v>
      </c>
      <c r="M3201" s="356" t="e">
        <f t="shared" si="8985"/>
        <v>#DIV/0!</v>
      </c>
      <c r="N3201" s="361" t="e">
        <f t="shared" si="8986"/>
        <v>#DIV/0!</v>
      </c>
      <c r="O3201" s="361" t="e">
        <f t="shared" si="8987"/>
        <v>#DIV/0!</v>
      </c>
      <c r="P3201" s="361" t="e">
        <f t="shared" si="8988"/>
        <v>#DIV/0!</v>
      </c>
      <c r="Q3201" s="361" t="e">
        <f t="shared" si="8978"/>
        <v>#DIV/0!</v>
      </c>
      <c r="R3201" s="625"/>
      <c r="S3201" s="625"/>
      <c r="T3201" s="625"/>
      <c r="U3201" s="625"/>
      <c r="V3201" s="356">
        <f t="shared" si="8989"/>
        <v>-716143090.90999997</v>
      </c>
      <c r="W3201" s="356">
        <f t="shared" si="8990"/>
        <v>-66589093.740000002</v>
      </c>
      <c r="X3201" s="361" t="str">
        <f t="shared" si="8991"/>
        <v>SUL</v>
      </c>
      <c r="Y3201" s="361" t="str">
        <f t="shared" si="8992"/>
        <v>OESTE</v>
      </c>
      <c r="Z3201" s="361" t="str">
        <f t="shared" si="8993"/>
        <v>SUDOESTE</v>
      </c>
      <c r="AA3201" s="358">
        <f t="shared" si="8979"/>
        <v>9.2583575670872262E-2</v>
      </c>
      <c r="AB3201" s="359">
        <f t="shared" si="8994"/>
        <v>5.3122558449468569</v>
      </c>
      <c r="AC3201" s="360"/>
    </row>
    <row r="3202" spans="1:29" ht="17.25" customHeight="1" x14ac:dyDescent="0.25">
      <c r="A3202" s="345" t="str">
        <f t="shared" si="8977"/>
        <v>MS 802 A</v>
      </c>
      <c r="B3202" s="661">
        <f t="shared" si="8962"/>
        <v>11</v>
      </c>
      <c r="C3202" s="661" t="str">
        <f t="shared" si="8963"/>
        <v>MS 802 A-11</v>
      </c>
      <c r="D3202" s="346"/>
      <c r="E3202" s="347"/>
      <c r="F3202" s="348"/>
      <c r="G3202" s="348"/>
      <c r="H3202" s="448">
        <f t="shared" si="8980"/>
        <v>0</v>
      </c>
      <c r="I3202" s="356">
        <f t="shared" si="8981"/>
        <v>719232253.21396911</v>
      </c>
      <c r="J3202" s="356">
        <f t="shared" si="8982"/>
        <v>0</v>
      </c>
      <c r="K3202" s="356">
        <f t="shared" si="8983"/>
        <v>-89772.7</v>
      </c>
      <c r="L3202" s="356" t="e">
        <f t="shared" si="8984"/>
        <v>#DIV/0!</v>
      </c>
      <c r="M3202" s="356" t="e">
        <f t="shared" si="8985"/>
        <v>#DIV/0!</v>
      </c>
      <c r="N3202" s="361" t="e">
        <f t="shared" si="8986"/>
        <v>#DIV/0!</v>
      </c>
      <c r="O3202" s="361" t="e">
        <f t="shared" si="8987"/>
        <v>#DIV/0!</v>
      </c>
      <c r="P3202" s="361" t="e">
        <f t="shared" si="8988"/>
        <v>#DIV/0!</v>
      </c>
      <c r="Q3202" s="361" t="e">
        <f t="shared" si="8978"/>
        <v>#DIV/0!</v>
      </c>
      <c r="R3202" s="625"/>
      <c r="S3202" s="625"/>
      <c r="T3202" s="625"/>
      <c r="U3202" s="625"/>
      <c r="V3202" s="356">
        <f t="shared" si="8989"/>
        <v>-716143090.90999997</v>
      </c>
      <c r="W3202" s="356">
        <f t="shared" si="8990"/>
        <v>-66589093.740000002</v>
      </c>
      <c r="X3202" s="361" t="str">
        <f t="shared" si="8991"/>
        <v>SUL</v>
      </c>
      <c r="Y3202" s="361" t="str">
        <f t="shared" si="8992"/>
        <v>OESTE</v>
      </c>
      <c r="Z3202" s="361" t="str">
        <f t="shared" si="8993"/>
        <v>SUDOESTE</v>
      </c>
      <c r="AA3202" s="358">
        <f t="shared" si="8979"/>
        <v>9.2583575670872262E-2</v>
      </c>
      <c r="AB3202" s="359">
        <f t="shared" si="8994"/>
        <v>5.3122558449468569</v>
      </c>
      <c r="AC3202" s="360"/>
    </row>
    <row r="3203" spans="1:29" ht="17.25" customHeight="1" x14ac:dyDescent="0.25">
      <c r="A3203" s="345" t="str">
        <f t="shared" si="8977"/>
        <v>MS 802 A</v>
      </c>
      <c r="B3203" s="661">
        <f t="shared" si="8962"/>
        <v>12</v>
      </c>
      <c r="C3203" s="661" t="str">
        <f t="shared" si="8963"/>
        <v>MS 802 A-12</v>
      </c>
      <c r="D3203" s="346"/>
      <c r="E3203" s="347"/>
      <c r="F3203" s="348"/>
      <c r="G3203" s="348"/>
      <c r="H3203" s="448">
        <f t="shared" si="8980"/>
        <v>0</v>
      </c>
      <c r="I3203" s="356">
        <f t="shared" si="8981"/>
        <v>719232253.21396911</v>
      </c>
      <c r="J3203" s="356">
        <f t="shared" si="8982"/>
        <v>0</v>
      </c>
      <c r="K3203" s="356">
        <f t="shared" si="8983"/>
        <v>-89772.7</v>
      </c>
      <c r="L3203" s="356" t="e">
        <f t="shared" si="8984"/>
        <v>#DIV/0!</v>
      </c>
      <c r="M3203" s="356" t="e">
        <f t="shared" si="8985"/>
        <v>#DIV/0!</v>
      </c>
      <c r="N3203" s="361" t="e">
        <f t="shared" si="8986"/>
        <v>#DIV/0!</v>
      </c>
      <c r="O3203" s="361" t="e">
        <f t="shared" si="8987"/>
        <v>#DIV/0!</v>
      </c>
      <c r="P3203" s="361" t="e">
        <f t="shared" si="8988"/>
        <v>#DIV/0!</v>
      </c>
      <c r="Q3203" s="361" t="e">
        <f t="shared" si="8978"/>
        <v>#DIV/0!</v>
      </c>
      <c r="R3203" s="625"/>
      <c r="S3203" s="625"/>
      <c r="T3203" s="625"/>
      <c r="U3203" s="625"/>
      <c r="V3203" s="356">
        <f t="shared" si="8989"/>
        <v>-716143090.90999997</v>
      </c>
      <c r="W3203" s="356">
        <f t="shared" si="8990"/>
        <v>-66589093.740000002</v>
      </c>
      <c r="X3203" s="361" t="str">
        <f t="shared" si="8991"/>
        <v>SUL</v>
      </c>
      <c r="Y3203" s="361" t="str">
        <f t="shared" si="8992"/>
        <v>OESTE</v>
      </c>
      <c r="Z3203" s="361" t="str">
        <f t="shared" si="8993"/>
        <v>SUDOESTE</v>
      </c>
      <c r="AA3203" s="358">
        <f t="shared" si="8979"/>
        <v>9.2583575670872262E-2</v>
      </c>
      <c r="AB3203" s="359">
        <f t="shared" si="8994"/>
        <v>5.3122558449468569</v>
      </c>
      <c r="AC3203" s="360"/>
    </row>
    <row r="3204" spans="1:29" ht="17.25" customHeight="1" x14ac:dyDescent="0.25">
      <c r="A3204" s="345" t="str">
        <f t="shared" si="8977"/>
        <v>MS 802 A</v>
      </c>
      <c r="B3204" s="661">
        <f t="shared" si="8962"/>
        <v>13</v>
      </c>
      <c r="C3204" s="661" t="str">
        <f t="shared" si="8963"/>
        <v>MS 802 A-13</v>
      </c>
      <c r="D3204" s="346"/>
      <c r="E3204" s="347"/>
      <c r="F3204" s="348"/>
      <c r="G3204" s="348"/>
      <c r="H3204" s="448">
        <f t="shared" si="8980"/>
        <v>0</v>
      </c>
      <c r="I3204" s="356">
        <f t="shared" si="8981"/>
        <v>719232253.21396911</v>
      </c>
      <c r="J3204" s="356">
        <f t="shared" si="8982"/>
        <v>0</v>
      </c>
      <c r="K3204" s="356">
        <f t="shared" si="8983"/>
        <v>-89772.7</v>
      </c>
      <c r="L3204" s="356" t="e">
        <f t="shared" si="8984"/>
        <v>#DIV/0!</v>
      </c>
      <c r="M3204" s="356" t="e">
        <f t="shared" si="8985"/>
        <v>#DIV/0!</v>
      </c>
      <c r="N3204" s="361" t="e">
        <f t="shared" si="8986"/>
        <v>#DIV/0!</v>
      </c>
      <c r="O3204" s="361" t="e">
        <f t="shared" si="8987"/>
        <v>#DIV/0!</v>
      </c>
      <c r="P3204" s="361" t="e">
        <f t="shared" si="8988"/>
        <v>#DIV/0!</v>
      </c>
      <c r="Q3204" s="361" t="e">
        <f t="shared" si="8978"/>
        <v>#DIV/0!</v>
      </c>
      <c r="R3204" s="625"/>
      <c r="S3204" s="625"/>
      <c r="T3204" s="625"/>
      <c r="U3204" s="625"/>
      <c r="V3204" s="356">
        <f t="shared" si="8989"/>
        <v>-716143090.90999997</v>
      </c>
      <c r="W3204" s="356">
        <f t="shared" si="8990"/>
        <v>-66589093.740000002</v>
      </c>
      <c r="X3204" s="361" t="str">
        <f t="shared" si="8991"/>
        <v>SUL</v>
      </c>
      <c r="Y3204" s="361" t="str">
        <f t="shared" si="8992"/>
        <v>OESTE</v>
      </c>
      <c r="Z3204" s="361" t="str">
        <f t="shared" si="8993"/>
        <v>SUDOESTE</v>
      </c>
      <c r="AA3204" s="358">
        <f t="shared" si="8979"/>
        <v>9.2583575670872262E-2</v>
      </c>
      <c r="AB3204" s="359">
        <f t="shared" si="8994"/>
        <v>5.3122558449468569</v>
      </c>
      <c r="AC3204" s="360"/>
    </row>
    <row r="3205" spans="1:29" ht="17.25" customHeight="1" x14ac:dyDescent="0.25">
      <c r="A3205" s="345" t="str">
        <f t="shared" si="8977"/>
        <v>MS 802 A</v>
      </c>
      <c r="B3205" s="661">
        <f t="shared" si="8962"/>
        <v>14</v>
      </c>
      <c r="C3205" s="661" t="str">
        <f t="shared" si="8963"/>
        <v>MS 802 A-14</v>
      </c>
      <c r="D3205" s="346"/>
      <c r="E3205" s="347"/>
      <c r="F3205" s="348"/>
      <c r="G3205" s="348"/>
      <c r="H3205" s="448">
        <f t="shared" si="8980"/>
        <v>0</v>
      </c>
      <c r="I3205" s="356">
        <f t="shared" si="8981"/>
        <v>719232253.21396911</v>
      </c>
      <c r="J3205" s="356">
        <f t="shared" si="8982"/>
        <v>0</v>
      </c>
      <c r="K3205" s="356">
        <f t="shared" si="8983"/>
        <v>-89772.7</v>
      </c>
      <c r="L3205" s="356" t="e">
        <f t="shared" si="8984"/>
        <v>#DIV/0!</v>
      </c>
      <c r="M3205" s="356" t="e">
        <f t="shared" si="8985"/>
        <v>#DIV/0!</v>
      </c>
      <c r="N3205" s="361" t="e">
        <f t="shared" si="8986"/>
        <v>#DIV/0!</v>
      </c>
      <c r="O3205" s="361" t="e">
        <f t="shared" si="8987"/>
        <v>#DIV/0!</v>
      </c>
      <c r="P3205" s="361" t="e">
        <f t="shared" si="8988"/>
        <v>#DIV/0!</v>
      </c>
      <c r="Q3205" s="361" t="e">
        <f t="shared" si="8978"/>
        <v>#DIV/0!</v>
      </c>
      <c r="R3205" s="625"/>
      <c r="S3205" s="625"/>
      <c r="T3205" s="625"/>
      <c r="U3205" s="625"/>
      <c r="V3205" s="356">
        <f t="shared" si="8989"/>
        <v>-716143090.90999997</v>
      </c>
      <c r="W3205" s="356">
        <f t="shared" si="8990"/>
        <v>-66589093.740000002</v>
      </c>
      <c r="X3205" s="361" t="str">
        <f t="shared" si="8991"/>
        <v>SUL</v>
      </c>
      <c r="Y3205" s="361" t="str">
        <f t="shared" si="8992"/>
        <v>OESTE</v>
      </c>
      <c r="Z3205" s="361" t="str">
        <f t="shared" si="8993"/>
        <v>SUDOESTE</v>
      </c>
      <c r="AA3205" s="358">
        <f t="shared" si="8979"/>
        <v>9.2583575670872262E-2</v>
      </c>
      <c r="AB3205" s="359">
        <f t="shared" si="8994"/>
        <v>5.3122558449468569</v>
      </c>
      <c r="AC3205" s="360"/>
    </row>
    <row r="3206" spans="1:29" ht="17.25" customHeight="1" x14ac:dyDescent="0.25">
      <c r="A3206" s="345" t="str">
        <f t="shared" si="8977"/>
        <v>MS 802 A</v>
      </c>
      <c r="B3206" s="661">
        <f t="shared" si="8962"/>
        <v>15</v>
      </c>
      <c r="C3206" s="661" t="str">
        <f t="shared" si="8963"/>
        <v>MS 802 A-15</v>
      </c>
      <c r="D3206" s="346"/>
      <c r="E3206" s="347"/>
      <c r="F3206" s="348"/>
      <c r="G3206" s="348"/>
      <c r="H3206" s="448">
        <f t="shared" si="8980"/>
        <v>0</v>
      </c>
      <c r="I3206" s="356">
        <f t="shared" si="8981"/>
        <v>719232253.21396911</v>
      </c>
      <c r="J3206" s="356">
        <f t="shared" si="8982"/>
        <v>0</v>
      </c>
      <c r="K3206" s="356">
        <f t="shared" si="8983"/>
        <v>-89772.7</v>
      </c>
      <c r="L3206" s="356" t="e">
        <f t="shared" si="8984"/>
        <v>#DIV/0!</v>
      </c>
      <c r="M3206" s="356" t="e">
        <f t="shared" si="8985"/>
        <v>#DIV/0!</v>
      </c>
      <c r="N3206" s="361" t="e">
        <f t="shared" si="8986"/>
        <v>#DIV/0!</v>
      </c>
      <c r="O3206" s="361" t="e">
        <f t="shared" si="8987"/>
        <v>#DIV/0!</v>
      </c>
      <c r="P3206" s="361" t="e">
        <f t="shared" si="8988"/>
        <v>#DIV/0!</v>
      </c>
      <c r="Q3206" s="361" t="e">
        <f t="shared" si="8978"/>
        <v>#DIV/0!</v>
      </c>
      <c r="R3206" s="625"/>
      <c r="S3206" s="625"/>
      <c r="T3206" s="625"/>
      <c r="U3206" s="625"/>
      <c r="V3206" s="356">
        <f t="shared" si="8989"/>
        <v>-716143090.90999997</v>
      </c>
      <c r="W3206" s="356">
        <f t="shared" si="8990"/>
        <v>-66589093.740000002</v>
      </c>
      <c r="X3206" s="361" t="str">
        <f t="shared" si="8991"/>
        <v>SUL</v>
      </c>
      <c r="Y3206" s="361" t="str">
        <f t="shared" si="8992"/>
        <v>OESTE</v>
      </c>
      <c r="Z3206" s="361" t="str">
        <f t="shared" si="8993"/>
        <v>SUDOESTE</v>
      </c>
      <c r="AA3206" s="358">
        <f t="shared" si="8979"/>
        <v>9.2583575670872262E-2</v>
      </c>
      <c r="AB3206" s="359">
        <f t="shared" si="8994"/>
        <v>5.3122558449468569</v>
      </c>
      <c r="AC3206" s="360"/>
    </row>
    <row r="3207" spans="1:29" ht="17.25" customHeight="1" x14ac:dyDescent="0.25">
      <c r="A3207" s="345" t="str">
        <f t="shared" si="8977"/>
        <v>MS 802 A</v>
      </c>
      <c r="B3207" s="661">
        <f t="shared" si="8962"/>
        <v>16</v>
      </c>
      <c r="C3207" s="661" t="str">
        <f t="shared" si="8963"/>
        <v>MS 802 A-16</v>
      </c>
      <c r="D3207" s="346"/>
      <c r="E3207" s="347"/>
      <c r="F3207" s="348"/>
      <c r="G3207" s="348"/>
      <c r="H3207" s="448">
        <f t="shared" si="8980"/>
        <v>0</v>
      </c>
      <c r="I3207" s="356">
        <f t="shared" si="8981"/>
        <v>719232253.21396911</v>
      </c>
      <c r="J3207" s="356">
        <f t="shared" si="8982"/>
        <v>0</v>
      </c>
      <c r="K3207" s="356">
        <f t="shared" si="8983"/>
        <v>-89772.7</v>
      </c>
      <c r="L3207" s="356" t="e">
        <f t="shared" si="8984"/>
        <v>#DIV/0!</v>
      </c>
      <c r="M3207" s="356" t="e">
        <f t="shared" si="8985"/>
        <v>#DIV/0!</v>
      </c>
      <c r="N3207" s="361" t="e">
        <f t="shared" si="8986"/>
        <v>#DIV/0!</v>
      </c>
      <c r="O3207" s="361" t="e">
        <f t="shared" si="8987"/>
        <v>#DIV/0!</v>
      </c>
      <c r="P3207" s="361" t="e">
        <f t="shared" si="8988"/>
        <v>#DIV/0!</v>
      </c>
      <c r="Q3207" s="361" t="e">
        <f t="shared" si="8978"/>
        <v>#DIV/0!</v>
      </c>
      <c r="R3207" s="625"/>
      <c r="S3207" s="625"/>
      <c r="T3207" s="625"/>
      <c r="U3207" s="625"/>
      <c r="V3207" s="356">
        <f t="shared" si="8989"/>
        <v>-716143090.90999997</v>
      </c>
      <c r="W3207" s="356">
        <f t="shared" si="8990"/>
        <v>-66589093.740000002</v>
      </c>
      <c r="X3207" s="361" t="str">
        <f t="shared" si="8991"/>
        <v>SUL</v>
      </c>
      <c r="Y3207" s="361" t="str">
        <f t="shared" si="8992"/>
        <v>OESTE</v>
      </c>
      <c r="Z3207" s="361" t="str">
        <f t="shared" si="8993"/>
        <v>SUDOESTE</v>
      </c>
      <c r="AA3207" s="358">
        <f t="shared" si="8979"/>
        <v>9.2583575670872262E-2</v>
      </c>
      <c r="AB3207" s="359">
        <f t="shared" si="8994"/>
        <v>5.3122558449468569</v>
      </c>
      <c r="AC3207" s="360"/>
    </row>
    <row r="3208" spans="1:29" ht="17.25" customHeight="1" x14ac:dyDescent="0.25">
      <c r="A3208" s="345" t="str">
        <f t="shared" si="8977"/>
        <v>MS 802 A</v>
      </c>
      <c r="B3208" s="661">
        <f t="shared" si="8962"/>
        <v>17</v>
      </c>
      <c r="C3208" s="661" t="str">
        <f t="shared" si="8963"/>
        <v>MS 802 A-17</v>
      </c>
      <c r="D3208" s="346"/>
      <c r="E3208" s="347"/>
      <c r="F3208" s="348"/>
      <c r="G3208" s="348"/>
      <c r="H3208" s="448">
        <f t="shared" si="8980"/>
        <v>0</v>
      </c>
      <c r="I3208" s="356">
        <f t="shared" si="8981"/>
        <v>719232253.21396911</v>
      </c>
      <c r="J3208" s="356">
        <f t="shared" si="8982"/>
        <v>0</v>
      </c>
      <c r="K3208" s="356">
        <f t="shared" si="8983"/>
        <v>-89772.7</v>
      </c>
      <c r="L3208" s="356" t="e">
        <f t="shared" si="8984"/>
        <v>#DIV/0!</v>
      </c>
      <c r="M3208" s="356" t="e">
        <f t="shared" si="8985"/>
        <v>#DIV/0!</v>
      </c>
      <c r="N3208" s="361" t="e">
        <f t="shared" si="8986"/>
        <v>#DIV/0!</v>
      </c>
      <c r="O3208" s="361" t="e">
        <f t="shared" si="8987"/>
        <v>#DIV/0!</v>
      </c>
      <c r="P3208" s="361" t="e">
        <f t="shared" si="8988"/>
        <v>#DIV/0!</v>
      </c>
      <c r="Q3208" s="361" t="e">
        <f t="shared" si="8978"/>
        <v>#DIV/0!</v>
      </c>
      <c r="R3208" s="625"/>
      <c r="S3208" s="625"/>
      <c r="T3208" s="625"/>
      <c r="U3208" s="625"/>
      <c r="V3208" s="356">
        <f t="shared" si="8989"/>
        <v>-716143090.90999997</v>
      </c>
      <c r="W3208" s="356">
        <f t="shared" si="8990"/>
        <v>-66589093.740000002</v>
      </c>
      <c r="X3208" s="361" t="str">
        <f t="shared" si="8991"/>
        <v>SUL</v>
      </c>
      <c r="Y3208" s="361" t="str">
        <f t="shared" si="8992"/>
        <v>OESTE</v>
      </c>
      <c r="Z3208" s="361" t="str">
        <f t="shared" si="8993"/>
        <v>SUDOESTE</v>
      </c>
      <c r="AA3208" s="358">
        <f t="shared" si="8979"/>
        <v>9.2583575670872262E-2</v>
      </c>
      <c r="AB3208" s="359">
        <f t="shared" si="8994"/>
        <v>5.3122558449468569</v>
      </c>
      <c r="AC3208" s="360"/>
    </row>
    <row r="3209" spans="1:29" ht="17.25" customHeight="1" x14ac:dyDescent="0.25">
      <c r="A3209" s="345" t="str">
        <f t="shared" si="8977"/>
        <v>MS 802 A</v>
      </c>
      <c r="B3209" s="661">
        <f t="shared" si="8962"/>
        <v>18</v>
      </c>
      <c r="C3209" s="661" t="str">
        <f t="shared" si="8963"/>
        <v>MS 802 A-18</v>
      </c>
      <c r="D3209" s="346"/>
      <c r="E3209" s="347"/>
      <c r="F3209" s="348"/>
      <c r="G3209" s="348"/>
      <c r="H3209" s="448">
        <f t="shared" si="8980"/>
        <v>0</v>
      </c>
      <c r="I3209" s="356">
        <f t="shared" si="8981"/>
        <v>719232253.21396911</v>
      </c>
      <c r="J3209" s="356">
        <f t="shared" si="8982"/>
        <v>0</v>
      </c>
      <c r="K3209" s="356">
        <f t="shared" si="8983"/>
        <v>-89772.7</v>
      </c>
      <c r="L3209" s="356" t="e">
        <f t="shared" si="8984"/>
        <v>#DIV/0!</v>
      </c>
      <c r="M3209" s="356" t="e">
        <f t="shared" si="8985"/>
        <v>#DIV/0!</v>
      </c>
      <c r="N3209" s="361" t="e">
        <f t="shared" si="8986"/>
        <v>#DIV/0!</v>
      </c>
      <c r="O3209" s="361" t="e">
        <f t="shared" si="8987"/>
        <v>#DIV/0!</v>
      </c>
      <c r="P3209" s="361" t="e">
        <f t="shared" si="8988"/>
        <v>#DIV/0!</v>
      </c>
      <c r="Q3209" s="361" t="e">
        <f t="shared" si="8978"/>
        <v>#DIV/0!</v>
      </c>
      <c r="R3209" s="625"/>
      <c r="S3209" s="625"/>
      <c r="T3209" s="625"/>
      <c r="U3209" s="625"/>
      <c r="V3209" s="356">
        <f t="shared" si="8989"/>
        <v>-716143090.90999997</v>
      </c>
      <c r="W3209" s="356">
        <f t="shared" si="8990"/>
        <v>-66589093.740000002</v>
      </c>
      <c r="X3209" s="361" t="str">
        <f t="shared" si="8991"/>
        <v>SUL</v>
      </c>
      <c r="Y3209" s="361" t="str">
        <f t="shared" si="8992"/>
        <v>OESTE</v>
      </c>
      <c r="Z3209" s="361" t="str">
        <f t="shared" si="8993"/>
        <v>SUDOESTE</v>
      </c>
      <c r="AA3209" s="358">
        <f t="shared" si="8979"/>
        <v>9.2583575670872262E-2</v>
      </c>
      <c r="AB3209" s="359">
        <f t="shared" si="8994"/>
        <v>5.3122558449468569</v>
      </c>
      <c r="AC3209" s="360"/>
    </row>
    <row r="3210" spans="1:29" ht="17.25" customHeight="1" x14ac:dyDescent="0.25">
      <c r="A3210" s="345" t="str">
        <f t="shared" si="8977"/>
        <v>MS 802 A</v>
      </c>
      <c r="B3210" s="661">
        <f t="shared" si="8962"/>
        <v>19</v>
      </c>
      <c r="C3210" s="661" t="str">
        <f t="shared" si="8963"/>
        <v>MS 802 A-19</v>
      </c>
      <c r="D3210" s="346"/>
      <c r="E3210" s="348"/>
      <c r="F3210" s="348"/>
      <c r="G3210" s="348"/>
      <c r="H3210" s="448">
        <f t="shared" si="8980"/>
        <v>0</v>
      </c>
      <c r="I3210" s="356">
        <f t="shared" si="8981"/>
        <v>719232253.21396911</v>
      </c>
      <c r="J3210" s="356">
        <f t="shared" si="8982"/>
        <v>0</v>
      </c>
      <c r="K3210" s="356">
        <f t="shared" si="8983"/>
        <v>-89772.7</v>
      </c>
      <c r="L3210" s="356" t="e">
        <f t="shared" si="8984"/>
        <v>#DIV/0!</v>
      </c>
      <c r="M3210" s="356" t="e">
        <f t="shared" si="8985"/>
        <v>#DIV/0!</v>
      </c>
      <c r="N3210" s="361" t="e">
        <f t="shared" si="8986"/>
        <v>#DIV/0!</v>
      </c>
      <c r="O3210" s="361" t="e">
        <f t="shared" si="8987"/>
        <v>#DIV/0!</v>
      </c>
      <c r="P3210" s="361" t="e">
        <f t="shared" si="8988"/>
        <v>#DIV/0!</v>
      </c>
      <c r="Q3210" s="361" t="e">
        <f t="shared" si="8978"/>
        <v>#DIV/0!</v>
      </c>
      <c r="R3210" s="625"/>
      <c r="S3210" s="625"/>
      <c r="T3210" s="625"/>
      <c r="U3210" s="625"/>
      <c r="V3210" s="356">
        <f t="shared" si="8989"/>
        <v>-716143090.90999997</v>
      </c>
      <c r="W3210" s="356">
        <f t="shared" si="8990"/>
        <v>-66589093.740000002</v>
      </c>
      <c r="X3210" s="361" t="str">
        <f t="shared" si="8991"/>
        <v>SUL</v>
      </c>
      <c r="Y3210" s="361" t="str">
        <f t="shared" si="8992"/>
        <v>OESTE</v>
      </c>
      <c r="Z3210" s="361" t="str">
        <f t="shared" si="8993"/>
        <v>SUDOESTE</v>
      </c>
      <c r="AA3210" s="358">
        <f t="shared" si="8979"/>
        <v>9.2583575670872262E-2</v>
      </c>
      <c r="AB3210" s="359">
        <f t="shared" si="8994"/>
        <v>5.3122558449468569</v>
      </c>
      <c r="AC3210" s="360"/>
    </row>
    <row r="3211" spans="1:29" ht="17.25" customHeight="1" x14ac:dyDescent="0.25">
      <c r="A3211" s="345" t="str">
        <f t="shared" si="8977"/>
        <v>MS 802 A</v>
      </c>
      <c r="B3211" s="661">
        <f t="shared" si="8962"/>
        <v>20</v>
      </c>
      <c r="C3211" s="661" t="str">
        <f t="shared" si="8963"/>
        <v>MS 802 A-20</v>
      </c>
      <c r="D3211" s="346"/>
      <c r="E3211" s="347"/>
      <c r="F3211" s="348"/>
      <c r="G3211" s="348"/>
      <c r="H3211" s="448">
        <f t="shared" si="8980"/>
        <v>0</v>
      </c>
      <c r="I3211" s="356">
        <f t="shared" si="8981"/>
        <v>719232253.21396911</v>
      </c>
      <c r="J3211" s="356">
        <f t="shared" si="8982"/>
        <v>0</v>
      </c>
      <c r="K3211" s="356">
        <f t="shared" si="8983"/>
        <v>-89772.7</v>
      </c>
      <c r="L3211" s="356" t="e">
        <f t="shared" si="8984"/>
        <v>#DIV/0!</v>
      </c>
      <c r="M3211" s="356" t="e">
        <f t="shared" si="8985"/>
        <v>#DIV/0!</v>
      </c>
      <c r="N3211" s="361" t="e">
        <f t="shared" si="8986"/>
        <v>#DIV/0!</v>
      </c>
      <c r="O3211" s="361" t="e">
        <f t="shared" si="8987"/>
        <v>#DIV/0!</v>
      </c>
      <c r="P3211" s="361" t="e">
        <f t="shared" si="8988"/>
        <v>#DIV/0!</v>
      </c>
      <c r="Q3211" s="361" t="e">
        <f t="shared" si="8978"/>
        <v>#DIV/0!</v>
      </c>
      <c r="R3211" s="625"/>
      <c r="S3211" s="625"/>
      <c r="T3211" s="625"/>
      <c r="U3211" s="625"/>
      <c r="V3211" s="356">
        <f t="shared" si="8989"/>
        <v>-716143090.90999997</v>
      </c>
      <c r="W3211" s="356">
        <f t="shared" si="8990"/>
        <v>-66589093.740000002</v>
      </c>
      <c r="X3211" s="361" t="str">
        <f t="shared" si="8991"/>
        <v>SUL</v>
      </c>
      <c r="Y3211" s="361" t="str">
        <f t="shared" si="8992"/>
        <v>OESTE</v>
      </c>
      <c r="Z3211" s="361" t="str">
        <f t="shared" si="8993"/>
        <v>SUDOESTE</v>
      </c>
      <c r="AA3211" s="358">
        <f t="shared" si="8979"/>
        <v>9.2583575670872262E-2</v>
      </c>
      <c r="AB3211" s="359">
        <f t="shared" si="8994"/>
        <v>5.3122558449468569</v>
      </c>
      <c r="AC3211" s="360"/>
    </row>
    <row r="3212" spans="1:29" ht="17.25" customHeight="1" x14ac:dyDescent="0.25">
      <c r="A3212" s="345" t="str">
        <f t="shared" si="8977"/>
        <v>MS 802 A</v>
      </c>
      <c r="B3212" s="661">
        <f t="shared" si="8962"/>
        <v>21</v>
      </c>
      <c r="C3212" s="661" t="str">
        <f t="shared" si="8963"/>
        <v>MS 802 A-21</v>
      </c>
      <c r="D3212" s="346"/>
      <c r="E3212" s="347"/>
      <c r="F3212" s="348"/>
      <c r="G3212" s="348"/>
      <c r="H3212" s="448">
        <f t="shared" si="8980"/>
        <v>0</v>
      </c>
      <c r="I3212" s="356">
        <f t="shared" si="8981"/>
        <v>719232253.21396911</v>
      </c>
      <c r="J3212" s="356">
        <f t="shared" si="8982"/>
        <v>0</v>
      </c>
      <c r="K3212" s="356">
        <f t="shared" si="8983"/>
        <v>-89772.7</v>
      </c>
      <c r="L3212" s="356" t="e">
        <f t="shared" si="8984"/>
        <v>#DIV/0!</v>
      </c>
      <c r="M3212" s="356" t="e">
        <f t="shared" si="8985"/>
        <v>#DIV/0!</v>
      </c>
      <c r="N3212" s="361" t="e">
        <f t="shared" si="8986"/>
        <v>#DIV/0!</v>
      </c>
      <c r="O3212" s="361" t="e">
        <f t="shared" si="8987"/>
        <v>#DIV/0!</v>
      </c>
      <c r="P3212" s="361" t="e">
        <f t="shared" si="8988"/>
        <v>#DIV/0!</v>
      </c>
      <c r="Q3212" s="361" t="e">
        <f t="shared" si="8978"/>
        <v>#DIV/0!</v>
      </c>
      <c r="R3212" s="625"/>
      <c r="S3212" s="625"/>
      <c r="T3212" s="625"/>
      <c r="U3212" s="625"/>
      <c r="V3212" s="356">
        <f t="shared" si="8989"/>
        <v>-716143090.90999997</v>
      </c>
      <c r="W3212" s="356">
        <f t="shared" si="8990"/>
        <v>-66589093.740000002</v>
      </c>
      <c r="X3212" s="361" t="str">
        <f t="shared" si="8991"/>
        <v>SUL</v>
      </c>
      <c r="Y3212" s="361" t="str">
        <f t="shared" si="8992"/>
        <v>OESTE</v>
      </c>
      <c r="Z3212" s="361" t="str">
        <f t="shared" si="8993"/>
        <v>SUDOESTE</v>
      </c>
      <c r="AA3212" s="358">
        <f t="shared" si="8979"/>
        <v>9.2583575670872262E-2</v>
      </c>
      <c r="AB3212" s="359">
        <f t="shared" si="8994"/>
        <v>5.3122558449468569</v>
      </c>
      <c r="AC3212" s="360"/>
    </row>
    <row r="3213" spans="1:29" ht="17.25" customHeight="1" x14ac:dyDescent="0.25">
      <c r="A3213" s="345" t="str">
        <f t="shared" si="8977"/>
        <v>MS 802 A</v>
      </c>
      <c r="B3213" s="661">
        <f t="shared" si="8962"/>
        <v>22</v>
      </c>
      <c r="C3213" s="661" t="str">
        <f t="shared" si="8963"/>
        <v>MS 802 A-22</v>
      </c>
      <c r="D3213" s="346"/>
      <c r="E3213" s="347"/>
      <c r="F3213" s="348"/>
      <c r="G3213" s="348"/>
      <c r="H3213" s="448">
        <f t="shared" si="8980"/>
        <v>0</v>
      </c>
      <c r="I3213" s="356">
        <f t="shared" si="8981"/>
        <v>719232253.21396911</v>
      </c>
      <c r="J3213" s="356">
        <f t="shared" si="8982"/>
        <v>0</v>
      </c>
      <c r="K3213" s="356">
        <f t="shared" si="8983"/>
        <v>-89772.7</v>
      </c>
      <c r="L3213" s="356" t="e">
        <f t="shared" si="8984"/>
        <v>#DIV/0!</v>
      </c>
      <c r="M3213" s="356" t="e">
        <f t="shared" si="8985"/>
        <v>#DIV/0!</v>
      </c>
      <c r="N3213" s="361" t="e">
        <f t="shared" si="8986"/>
        <v>#DIV/0!</v>
      </c>
      <c r="O3213" s="361" t="e">
        <f t="shared" si="8987"/>
        <v>#DIV/0!</v>
      </c>
      <c r="P3213" s="361" t="e">
        <f t="shared" si="8988"/>
        <v>#DIV/0!</v>
      </c>
      <c r="Q3213" s="361" t="e">
        <f t="shared" si="8978"/>
        <v>#DIV/0!</v>
      </c>
      <c r="R3213" s="625"/>
      <c r="S3213" s="625"/>
      <c r="T3213" s="625"/>
      <c r="U3213" s="625"/>
      <c r="V3213" s="356">
        <f t="shared" si="8989"/>
        <v>-716143090.90999997</v>
      </c>
      <c r="W3213" s="356">
        <f t="shared" si="8990"/>
        <v>-66589093.740000002</v>
      </c>
      <c r="X3213" s="361" t="str">
        <f t="shared" si="8991"/>
        <v>SUL</v>
      </c>
      <c r="Y3213" s="361" t="str">
        <f t="shared" si="8992"/>
        <v>OESTE</v>
      </c>
      <c r="Z3213" s="361" t="str">
        <f t="shared" si="8993"/>
        <v>SUDOESTE</v>
      </c>
      <c r="AA3213" s="358">
        <f t="shared" si="8979"/>
        <v>9.2583575670872262E-2</v>
      </c>
      <c r="AB3213" s="359">
        <f t="shared" si="8994"/>
        <v>5.3122558449468569</v>
      </c>
      <c r="AC3213" s="360"/>
    </row>
    <row r="3214" spans="1:29" ht="17.25" customHeight="1" x14ac:dyDescent="0.25">
      <c r="A3214" s="345" t="str">
        <f t="shared" si="8977"/>
        <v>MS 802 A</v>
      </c>
      <c r="B3214" s="661">
        <f t="shared" si="8962"/>
        <v>23</v>
      </c>
      <c r="C3214" s="661" t="str">
        <f t="shared" si="8963"/>
        <v>MS 802 A-23</v>
      </c>
      <c r="D3214" s="346"/>
      <c r="E3214" s="347"/>
      <c r="F3214" s="348"/>
      <c r="G3214" s="348"/>
      <c r="H3214" s="461"/>
      <c r="I3214" s="405"/>
      <c r="J3214" s="405"/>
      <c r="K3214" s="405"/>
      <c r="L3214" s="405"/>
      <c r="M3214" s="405"/>
      <c r="N3214" s="406"/>
      <c r="O3214" s="406"/>
      <c r="P3214" s="406"/>
      <c r="Q3214" s="406"/>
      <c r="R3214" s="639"/>
      <c r="S3214" s="639"/>
      <c r="T3214" s="625"/>
      <c r="U3214" s="625"/>
      <c r="V3214" s="356"/>
      <c r="W3214" s="356"/>
      <c r="X3214" s="361"/>
      <c r="Y3214" s="361"/>
      <c r="Z3214" s="361"/>
      <c r="AA3214" s="407"/>
      <c r="AB3214" s="407"/>
      <c r="AC3214" s="360"/>
    </row>
    <row r="3215" spans="1:29" ht="15" customHeight="1" x14ac:dyDescent="0.2">
      <c r="A3215" s="436"/>
      <c r="B3215" s="437"/>
      <c r="C3215" s="437"/>
      <c r="D3215" s="386"/>
      <c r="E3215" s="429"/>
      <c r="F3215" s="430"/>
      <c r="G3215" s="430"/>
      <c r="H3215" s="437"/>
      <c r="I3215" s="437"/>
      <c r="J3215" s="437"/>
      <c r="K3215" s="437"/>
      <c r="L3215" s="437"/>
      <c r="M3215" s="437"/>
      <c r="N3215" s="437"/>
      <c r="O3215" s="437"/>
      <c r="P3215" s="437"/>
      <c r="Q3215" s="437"/>
      <c r="R3215" s="436"/>
      <c r="S3215" s="436"/>
      <c r="T3215" s="354"/>
      <c r="U3215" s="354"/>
      <c r="V3215" s="383"/>
      <c r="W3215" s="383"/>
      <c r="X3215" s="384"/>
      <c r="Y3215" s="384"/>
      <c r="Z3215" s="384"/>
      <c r="AA3215" s="437"/>
      <c r="AB3215" s="437"/>
      <c r="AC3215" s="386"/>
    </row>
    <row r="3216" spans="1:29" ht="17.25" customHeight="1" x14ac:dyDescent="0.25">
      <c r="A3216" s="345" t="s">
        <v>134</v>
      </c>
      <c r="B3216" s="661">
        <f t="shared" ref="B3216:B3248" si="8995">IF(A3215=A3216,B3215+1,1)</f>
        <v>1</v>
      </c>
      <c r="C3216" s="661" t="str">
        <f t="shared" ref="C3216:C3248" si="8996">A3216&amp;"-"&amp;B3216</f>
        <v>MS 901-1</v>
      </c>
      <c r="D3216" s="346">
        <v>41887</v>
      </c>
      <c r="E3216" s="347">
        <v>7161427.0460999999</v>
      </c>
      <c r="F3216" s="348">
        <v>666021.701</v>
      </c>
      <c r="G3216" s="348">
        <v>897.33299999999997</v>
      </c>
      <c r="H3216" s="349"/>
      <c r="I3216" s="349"/>
      <c r="J3216" s="349"/>
      <c r="K3216" s="349"/>
      <c r="L3216" s="349"/>
      <c r="M3216" s="349"/>
      <c r="N3216" s="349"/>
      <c r="O3216" s="349"/>
      <c r="P3216" s="349"/>
      <c r="Q3216" s="349"/>
      <c r="R3216" s="354"/>
      <c r="S3216" s="354"/>
      <c r="T3216" s="354"/>
      <c r="U3216" s="354"/>
      <c r="V3216" s="383"/>
      <c r="W3216" s="383"/>
      <c r="X3216" s="384"/>
      <c r="Y3216" s="384"/>
      <c r="Z3216" s="384"/>
      <c r="AA3216" s="383"/>
      <c r="AB3216" s="435"/>
      <c r="AC3216" s="451"/>
    </row>
    <row r="3217" spans="1:29" ht="17.25" customHeight="1" x14ac:dyDescent="0.25">
      <c r="A3217" s="345" t="str">
        <f>A3216</f>
        <v>MS 901</v>
      </c>
      <c r="B3217" s="661">
        <f t="shared" si="8995"/>
        <v>2</v>
      </c>
      <c r="C3217" s="661" t="str">
        <f t="shared" si="8996"/>
        <v>MS 901-2</v>
      </c>
      <c r="D3217" s="346">
        <v>41894</v>
      </c>
      <c r="E3217" s="347">
        <v>7161427.0551000005</v>
      </c>
      <c r="F3217" s="348">
        <v>666021.70449999999</v>
      </c>
      <c r="G3217" s="348">
        <v>897.33</v>
      </c>
      <c r="H3217" s="448">
        <f t="shared" ref="H3217" si="8997">SQRT((E3217-E3216)^2+(F3217-F3216)^2)*100</f>
        <v>0.9656604461786239</v>
      </c>
      <c r="I3217" s="356">
        <f>SQRT((E3217-$E$3216)^2+(F3217-$F$3216)^2)*100</f>
        <v>0.9656604461786239</v>
      </c>
      <c r="J3217" s="356">
        <f t="shared" ref="J3217" si="8998">(G3217-G3216)*100</f>
        <v>-0.29999999999290594</v>
      </c>
      <c r="K3217" s="356">
        <f>(G3217-$G$3216)*100</f>
        <v>-0.29999999999290594</v>
      </c>
      <c r="L3217" s="356">
        <f t="shared" ref="L3217" si="8999">H3217/(D3217-D3216)</f>
        <v>0.13795149231123199</v>
      </c>
      <c r="M3217" s="356">
        <f t="shared" ref="M3217" si="9000">ABS(J3217/(D3217-D3216))</f>
        <v>4.2857142856129418E-2</v>
      </c>
      <c r="N3217" s="361" t="str">
        <f t="shared" ref="N3217" si="9001">IF(L3217&lt;=0.25,"OK",IF(AND(0.25&lt;L3217,L3217&lt;=1),"ATENÇÃO",IF(AND(1&lt;L3217,L3217&lt;=4),"ALERTA",IF(AND(4&lt;L3217,L3217&lt;=14),"INTERVENÇÃO","PARALISAÇÃO"))))</f>
        <v>OK</v>
      </c>
      <c r="O3217" s="361" t="str">
        <f t="shared" ref="O3217" si="9002">IF(M3217&lt;=0.25,"OK",IF(AND(0.25&lt;M3217,M3217&lt;=1),"ATENÇÃO",IF(AND(1&lt;M3217,M3217&lt;=4),"ALERTA",IF(AND(4&lt;M3217,M3217&lt;=14),"INTERVENÇÃO","PARALISAÇÃO"))))</f>
        <v>OK</v>
      </c>
      <c r="P3217" s="361" t="str">
        <f t="shared" ref="P3217" si="9003">IF(L3217&lt;=1,"COND. MIN.",IF(AND(1&lt;L3217, L3217&lt;=2),"ATENÇÃO",IF(AND(2&lt;L3217,L3217&lt;=5),"ALERTA","INTERVENÇÃO")))</f>
        <v>COND. MIN.</v>
      </c>
      <c r="Q3217" s="361" t="str">
        <f t="shared" ref="Q3217:Q3253" si="9004">IF(M3217&lt;=2,"COND. MIN.",IF(AND(2&lt;M3217, M3217&lt;=4),"ATENÇÃO",IF(AND(4&lt;M3217, M3217&lt;=10),"ALERTA","INTERVENÇÃO")))</f>
        <v>COND. MIN.</v>
      </c>
      <c r="R3217" s="625"/>
      <c r="S3217" s="625"/>
      <c r="T3217" s="625"/>
      <c r="U3217" s="625"/>
      <c r="V3217" s="356">
        <f t="shared" ref="V3217:V3253" si="9005">(E3217-$E$3216)*100</f>
        <v>0.90000005438923836</v>
      </c>
      <c r="W3217" s="356">
        <f t="shared" ref="W3217:W3253" si="9006">(F3217-$F$3216)*100</f>
        <v>0.34999999916180968</v>
      </c>
      <c r="X3217" s="361" t="str">
        <f>IF(V3217&gt;0,"NORTE","SUL")</f>
        <v>NORTE</v>
      </c>
      <c r="Y3217" s="361" t="str">
        <f t="shared" ref="Y3217" si="9007">IF(W3217&gt;0,"LESTE","OESTE")</f>
        <v>LESTE</v>
      </c>
      <c r="Z3217" s="361" t="str">
        <f t="shared" ref="Z3217" si="9008">IF(AND(X3217="SUL", Y3217="LESTE"),"SUDESTE", IF(AND(X3217="SUL", Y3217="OESTE"), "SUDOESTE", IF(AND(X3217="NORTE", Y3217="LESTE"), "NORDESTE", "NOROESTE")))</f>
        <v>NORDESTE</v>
      </c>
      <c r="AA3217" s="358">
        <f t="shared" ref="AA3217:AA3253" si="9009">ABS(ROUND(W3217,2)/ROUND(I3217,2))</f>
        <v>0.36082474226804123</v>
      </c>
      <c r="AB3217" s="359">
        <f t="shared" ref="AB3217" si="9010">DEGREES(ASIN(AA3217))</f>
        <v>21.150854905024353</v>
      </c>
      <c r="AC3217" s="360"/>
    </row>
    <row r="3218" spans="1:29" ht="17.25" customHeight="1" x14ac:dyDescent="0.25">
      <c r="A3218" s="345" t="str">
        <f t="shared" ref="A3218:A3272" si="9011">A3217</f>
        <v>MS 901</v>
      </c>
      <c r="B3218" s="661">
        <f t="shared" si="8995"/>
        <v>3</v>
      </c>
      <c r="C3218" s="661" t="str">
        <f t="shared" si="8996"/>
        <v>MS 901-3</v>
      </c>
      <c r="D3218" s="346">
        <v>41901</v>
      </c>
      <c r="E3218" s="347">
        <v>7161427.0480000004</v>
      </c>
      <c r="F3218" s="348">
        <v>666021.70649999997</v>
      </c>
      <c r="G3218" s="348">
        <v>897.31899999999996</v>
      </c>
      <c r="H3218" s="448">
        <f t="shared" ref="H3218" si="9012">SQRT((E3218-E3217)^2+(F3218-F3217)^2)*100</f>
        <v>0.73763134810193254</v>
      </c>
      <c r="I3218" s="356">
        <f>SQRT((E3218-$E$3216)^2+(F3218-$F$3216)^2)*100</f>
        <v>0.58189347447303519</v>
      </c>
      <c r="J3218" s="356">
        <f t="shared" ref="J3218" si="9013">(G3218-G3217)*100</f>
        <v>-1.1000000000080945</v>
      </c>
      <c r="K3218" s="356">
        <f>(G3218-$G$3216)*100</f>
        <v>-1.4000000000010004</v>
      </c>
      <c r="L3218" s="356">
        <f t="shared" ref="L3218" si="9014">H3218/(D3218-D3217)</f>
        <v>0.10537590687170464</v>
      </c>
      <c r="M3218" s="356">
        <f t="shared" ref="M3218" si="9015">ABS(J3218/(D3218-D3217))</f>
        <v>0.15714285714401349</v>
      </c>
      <c r="N3218" s="361" t="str">
        <f t="shared" ref="N3218:N3253" si="9016">IF(L3218&lt;=0.25,"OK",IF(AND(0.25&lt;L3218,L3218&lt;=1),"ATENÇÃO",IF(AND(1&lt;L3218,L3218&lt;=4),"ALERTA",IF(AND(4&lt;L3218,L3218&lt;=14),"INTERVENÇÃO","PARALISAÇÃO"))))</f>
        <v>OK</v>
      </c>
      <c r="O3218" s="361" t="str">
        <f t="shared" ref="O3218:O3253" si="9017">IF(M3218&lt;=0.25,"OK",IF(AND(0.25&lt;M3218,M3218&lt;=1),"ATENÇÃO",IF(AND(1&lt;M3218,M3218&lt;=4),"ALERTA",IF(AND(4&lt;M3218,M3218&lt;=14),"INTERVENÇÃO","PARALISAÇÃO"))))</f>
        <v>OK</v>
      </c>
      <c r="P3218" s="361" t="str">
        <f t="shared" ref="P3218:P3253" si="9018">IF(L3218&lt;=1,"COND. MIN.",IF(AND(1&lt;L3218, L3218&lt;=2),"ATENÇÃO",IF(AND(2&lt;L3218,L3218&lt;=5),"ALERTA","INTERVENÇÃO")))</f>
        <v>COND. MIN.</v>
      </c>
      <c r="Q3218" s="361" t="str">
        <f t="shared" si="9004"/>
        <v>COND. MIN.</v>
      </c>
      <c r="R3218" s="625"/>
      <c r="S3218" s="625"/>
      <c r="T3218" s="625"/>
      <c r="U3218" s="625"/>
      <c r="V3218" s="356">
        <f t="shared" si="9005"/>
        <v>0.19000004976987839</v>
      </c>
      <c r="W3218" s="356">
        <f t="shared" si="9006"/>
        <v>0.54999999701976776</v>
      </c>
      <c r="X3218" s="361" t="str">
        <f>IF(V3218&gt;0,"NORTE","SUL")</f>
        <v>NORTE</v>
      </c>
      <c r="Y3218" s="361" t="str">
        <f t="shared" ref="Y3218" si="9019">IF(W3218&gt;0,"LESTE","OESTE")</f>
        <v>LESTE</v>
      </c>
      <c r="Z3218" s="361" t="str">
        <f t="shared" ref="Z3218" si="9020">IF(AND(X3218="SUL", Y3218="LESTE"),"SUDESTE", IF(AND(X3218="SUL", Y3218="OESTE"), "SUDOESTE", IF(AND(X3218="NORTE", Y3218="LESTE"), "NORDESTE", "NOROESTE")))</f>
        <v>NORDESTE</v>
      </c>
      <c r="AA3218" s="358">
        <f t="shared" si="9009"/>
        <v>0.94827586206896564</v>
      </c>
      <c r="AB3218" s="359">
        <f t="shared" ref="AB3218" si="9021">DEGREES(ASIN(AA3218))</f>
        <v>71.491371923053919</v>
      </c>
      <c r="AC3218" s="360"/>
    </row>
    <row r="3219" spans="1:29" ht="17.25" customHeight="1" x14ac:dyDescent="0.25">
      <c r="A3219" s="345" t="str">
        <f t="shared" si="9011"/>
        <v>MS 901</v>
      </c>
      <c r="B3219" s="661">
        <f t="shared" si="8995"/>
        <v>4</v>
      </c>
      <c r="C3219" s="661" t="str">
        <f t="shared" si="8996"/>
        <v>MS 901-4</v>
      </c>
      <c r="D3219" s="346">
        <v>41908</v>
      </c>
      <c r="E3219" s="347">
        <v>7161427.0517999995</v>
      </c>
      <c r="F3219" s="348">
        <v>666021.70200000005</v>
      </c>
      <c r="G3219" s="348">
        <v>897.31399999999996</v>
      </c>
      <c r="H3219" s="448">
        <f t="shared" ref="H3219" si="9022">SQRT((E3219-E3218)^2+(F3219-F3218)^2)*100</f>
        <v>0.58898211104600773</v>
      </c>
      <c r="I3219" s="356">
        <f>SQRT((E3219-$E$3216)^2+(F3219-$F$3216)^2)*100</f>
        <v>0.57870541627099659</v>
      </c>
      <c r="J3219" s="356">
        <f t="shared" ref="J3219" si="9023">(G3219-G3218)*100</f>
        <v>-0.49999999999954525</v>
      </c>
      <c r="K3219" s="356">
        <f>(G3219-$G$3216)*100</f>
        <v>-1.9000000000005457</v>
      </c>
      <c r="L3219" s="356">
        <f t="shared" ref="L3219" si="9024">H3219/(D3219-D3218)</f>
        <v>8.4140301578001106E-2</v>
      </c>
      <c r="M3219" s="356">
        <f t="shared" ref="M3219" si="9025">ABS(J3219/(D3219-D3218))</f>
        <v>7.1428571428506463E-2</v>
      </c>
      <c r="N3219" s="361" t="str">
        <f t="shared" si="9016"/>
        <v>OK</v>
      </c>
      <c r="O3219" s="361" t="str">
        <f t="shared" si="9017"/>
        <v>OK</v>
      </c>
      <c r="P3219" s="361" t="str">
        <f t="shared" si="9018"/>
        <v>COND. MIN.</v>
      </c>
      <c r="Q3219" s="361" t="str">
        <f t="shared" si="9004"/>
        <v>COND. MIN.</v>
      </c>
      <c r="R3219" s="625"/>
      <c r="S3219" s="625"/>
      <c r="T3219" s="625"/>
      <c r="U3219" s="625"/>
      <c r="V3219" s="356">
        <f t="shared" si="9005"/>
        <v>0.56999996304512024</v>
      </c>
      <c r="W3219" s="356">
        <f t="shared" si="9006"/>
        <v>0.10000000474974513</v>
      </c>
      <c r="X3219" s="361" t="str">
        <f>IF(V3219&gt;0,"NORTE","SUL")</f>
        <v>NORTE</v>
      </c>
      <c r="Y3219" s="361" t="str">
        <f t="shared" ref="Y3219" si="9026">IF(W3219&gt;0,"LESTE","OESTE")</f>
        <v>LESTE</v>
      </c>
      <c r="Z3219" s="361" t="str">
        <f t="shared" ref="Z3219" si="9027">IF(AND(X3219="SUL", Y3219="LESTE"),"SUDESTE", IF(AND(X3219="SUL", Y3219="OESTE"), "SUDOESTE", IF(AND(X3219="NORTE", Y3219="LESTE"), "NORDESTE", "NOROESTE")))</f>
        <v>NORDESTE</v>
      </c>
      <c r="AA3219" s="358">
        <f t="shared" si="9009"/>
        <v>0.17241379310344829</v>
      </c>
      <c r="AB3219" s="359">
        <f t="shared" ref="AB3219" si="9028">DEGREES(ASIN(AA3219))</f>
        <v>9.9281918422864841</v>
      </c>
      <c r="AC3219" s="360"/>
    </row>
    <row r="3220" spans="1:29" ht="17.25" customHeight="1" x14ac:dyDescent="0.25">
      <c r="A3220" s="345" t="str">
        <f t="shared" si="9011"/>
        <v>MS 901</v>
      </c>
      <c r="B3220" s="661">
        <f t="shared" si="8995"/>
        <v>5</v>
      </c>
      <c r="C3220" s="661" t="str">
        <f t="shared" si="8996"/>
        <v>MS 901-5</v>
      </c>
      <c r="D3220" s="346">
        <v>41915</v>
      </c>
      <c r="E3220" s="347">
        <v>7161427.0555999996</v>
      </c>
      <c r="F3220" s="348">
        <v>666021.71189999999</v>
      </c>
      <c r="G3220" s="348">
        <v>897.30799999999999</v>
      </c>
      <c r="H3220" s="448">
        <f t="shared" ref="H3220" si="9029">SQRT((E3220-E3219)^2+(F3220-F3219)^2)*100</f>
        <v>1.0604244406124144</v>
      </c>
      <c r="I3220" s="356">
        <f>SQRT((E3220-$E$3216)^2+(F3220-$F$3216)^2)*100</f>
        <v>1.4458907083939612</v>
      </c>
      <c r="J3220" s="356">
        <f t="shared" ref="J3220" si="9030">(G3220-G3219)*100</f>
        <v>-0.59999999999718057</v>
      </c>
      <c r="K3220" s="356">
        <f>(G3220-$G$3216)*100</f>
        <v>-2.4999999999977263</v>
      </c>
      <c r="L3220" s="356">
        <f t="shared" ref="L3220" si="9031">H3220/(D3220-D3219)</f>
        <v>0.15148920580177347</v>
      </c>
      <c r="M3220" s="356">
        <f t="shared" ref="M3220" si="9032">ABS(J3220/(D3220-D3219))</f>
        <v>8.571428571388294E-2</v>
      </c>
      <c r="N3220" s="361" t="str">
        <f t="shared" si="9016"/>
        <v>OK</v>
      </c>
      <c r="O3220" s="361" t="str">
        <f t="shared" si="9017"/>
        <v>OK</v>
      </c>
      <c r="P3220" s="361" t="str">
        <f t="shared" si="9018"/>
        <v>COND. MIN.</v>
      </c>
      <c r="Q3220" s="361" t="str">
        <f t="shared" si="9004"/>
        <v>COND. MIN.</v>
      </c>
      <c r="R3220" s="625"/>
      <c r="S3220" s="625"/>
      <c r="T3220" s="625"/>
      <c r="U3220" s="625"/>
      <c r="V3220" s="356">
        <f t="shared" si="9005"/>
        <v>0.94999996945261955</v>
      </c>
      <c r="W3220" s="356">
        <f t="shared" si="9006"/>
        <v>1.0899999993853271</v>
      </c>
      <c r="X3220" s="361" t="str">
        <f>IF(V3220&gt;0,"NORTE","SUL")</f>
        <v>NORTE</v>
      </c>
      <c r="Y3220" s="361" t="str">
        <f t="shared" ref="Y3220" si="9033">IF(W3220&gt;0,"LESTE","OESTE")</f>
        <v>LESTE</v>
      </c>
      <c r="Z3220" s="361" t="str">
        <f t="shared" ref="Z3220" si="9034">IF(AND(X3220="SUL", Y3220="LESTE"),"SUDESTE", IF(AND(X3220="SUL", Y3220="OESTE"), "SUDOESTE", IF(AND(X3220="NORTE", Y3220="LESTE"), "NORDESTE", "NOROESTE")))</f>
        <v>NORDESTE</v>
      </c>
      <c r="AA3220" s="358">
        <f t="shared" si="9009"/>
        <v>0.75172413793103454</v>
      </c>
      <c r="AB3220" s="359">
        <f t="shared" ref="AB3220" si="9035">DEGREES(ASIN(AA3220))</f>
        <v>48.73994956203812</v>
      </c>
      <c r="AC3220" s="360"/>
    </row>
    <row r="3221" spans="1:29" ht="17.25" customHeight="1" x14ac:dyDescent="0.25">
      <c r="A3221" s="345" t="str">
        <f t="shared" si="9011"/>
        <v>MS 901</v>
      </c>
      <c r="B3221" s="661">
        <f t="shared" si="8995"/>
        <v>6</v>
      </c>
      <c r="C3221" s="661" t="str">
        <f t="shared" si="8996"/>
        <v>MS 901-6</v>
      </c>
      <c r="D3221" s="346">
        <v>41922</v>
      </c>
      <c r="E3221" s="347">
        <v>7161427.0423999997</v>
      </c>
      <c r="F3221" s="348">
        <v>666021.70559999999</v>
      </c>
      <c r="G3221" s="348">
        <v>897.3</v>
      </c>
      <c r="H3221" s="448">
        <f t="shared" ref="H3221:H3224" si="9036">SQRT((E3221-E3220)^2+(F3221-F3220)^2)*100</f>
        <v>1.4626346030878317</v>
      </c>
      <c r="I3221" s="356">
        <f t="shared" ref="I3221:I3224" si="9037">SQRT((E3221-$E$3216)^2+(F3221-$F$3216)^2)*100</f>
        <v>0.59033889927114902</v>
      </c>
      <c r="J3221" s="356">
        <f t="shared" ref="J3221:J3224" si="9038">(G3221-G3220)*100</f>
        <v>-0.80000000000381988</v>
      </c>
      <c r="K3221" s="356">
        <f t="shared" ref="K3221:K3224" si="9039">(G3221-$G$3216)*100</f>
        <v>-3.3000000000015461</v>
      </c>
      <c r="L3221" s="356">
        <f t="shared" ref="L3221:L3224" si="9040">H3221/(D3221-D3220)</f>
        <v>0.2089478004411188</v>
      </c>
      <c r="M3221" s="356">
        <f t="shared" ref="M3221:M3224" si="9041">ABS(J3221/(D3221-D3220))</f>
        <v>0.11428571428625998</v>
      </c>
      <c r="N3221" s="361" t="str">
        <f t="shared" si="9016"/>
        <v>OK</v>
      </c>
      <c r="O3221" s="361" t="str">
        <f t="shared" si="9017"/>
        <v>OK</v>
      </c>
      <c r="P3221" s="361" t="str">
        <f t="shared" si="9018"/>
        <v>COND. MIN.</v>
      </c>
      <c r="Q3221" s="361" t="str">
        <f t="shared" si="9004"/>
        <v>COND. MIN.</v>
      </c>
      <c r="R3221" s="625"/>
      <c r="S3221" s="625"/>
      <c r="T3221" s="625"/>
      <c r="U3221" s="625"/>
      <c r="V3221" s="356">
        <f t="shared" si="9005"/>
        <v>-0.37000002339482307</v>
      </c>
      <c r="W3221" s="356">
        <f t="shared" si="9006"/>
        <v>0.45999999856576324</v>
      </c>
      <c r="X3221" s="361" t="str">
        <f t="shared" ref="X3221:X3224" si="9042">IF(V3221&gt;0,"NORTE","SUL")</f>
        <v>SUL</v>
      </c>
      <c r="Y3221" s="361" t="str">
        <f t="shared" ref="Y3221:Y3224" si="9043">IF(W3221&gt;0,"LESTE","OESTE")</f>
        <v>LESTE</v>
      </c>
      <c r="Z3221" s="361" t="str">
        <f t="shared" ref="Z3221:Z3224" si="9044">IF(AND(X3221="SUL", Y3221="LESTE"),"SUDESTE", IF(AND(X3221="SUL", Y3221="OESTE"), "SUDOESTE", IF(AND(X3221="NORTE", Y3221="LESTE"), "NORDESTE", "NOROESTE")))</f>
        <v>SUDESTE</v>
      </c>
      <c r="AA3221" s="358">
        <f t="shared" si="9009"/>
        <v>0.77966101694915257</v>
      </c>
      <c r="AB3221" s="359">
        <f t="shared" ref="AB3221:AB3224" si="9045">DEGREES(ASIN(AA3221))</f>
        <v>51.229548904549858</v>
      </c>
      <c r="AC3221" s="360"/>
    </row>
    <row r="3222" spans="1:29" ht="17.25" customHeight="1" x14ac:dyDescent="0.25">
      <c r="A3222" s="345" t="str">
        <f t="shared" si="9011"/>
        <v>MS 901</v>
      </c>
      <c r="B3222" s="661">
        <f t="shared" si="8995"/>
        <v>7</v>
      </c>
      <c r="C3222" s="661" t="str">
        <f t="shared" si="8996"/>
        <v>MS 901-7</v>
      </c>
      <c r="D3222" s="346">
        <v>41929</v>
      </c>
      <c r="E3222" s="347">
        <v>7161427.0395</v>
      </c>
      <c r="F3222" s="348">
        <v>666021.696</v>
      </c>
      <c r="G3222" s="348">
        <v>897.29300000000001</v>
      </c>
      <c r="H3222" s="448">
        <f t="shared" si="9036"/>
        <v>1.0028459415568758</v>
      </c>
      <c r="I3222" s="356">
        <f t="shared" si="9037"/>
        <v>0.82800965920994762</v>
      </c>
      <c r="J3222" s="356">
        <f t="shared" si="9038"/>
        <v>-0.69999999999481588</v>
      </c>
      <c r="K3222" s="356">
        <f t="shared" si="9039"/>
        <v>-3.999999999996362</v>
      </c>
      <c r="L3222" s="356">
        <f t="shared" si="9040"/>
        <v>0.14326370593669654</v>
      </c>
      <c r="M3222" s="356">
        <f t="shared" si="9041"/>
        <v>9.9999999999259417E-2</v>
      </c>
      <c r="N3222" s="361" t="str">
        <f t="shared" si="9016"/>
        <v>OK</v>
      </c>
      <c r="O3222" s="361" t="str">
        <f t="shared" si="9017"/>
        <v>OK</v>
      </c>
      <c r="P3222" s="361" t="str">
        <f t="shared" si="9018"/>
        <v>COND. MIN.</v>
      </c>
      <c r="Q3222" s="361" t="str">
        <f t="shared" si="9004"/>
        <v>COND. MIN.</v>
      </c>
      <c r="R3222" s="625"/>
      <c r="S3222" s="625"/>
      <c r="T3222" s="625"/>
      <c r="U3222" s="625"/>
      <c r="V3222" s="356">
        <f t="shared" si="9005"/>
        <v>-0.65999999642372131</v>
      </c>
      <c r="W3222" s="356">
        <f t="shared" si="9006"/>
        <v>-0.50000000046566129</v>
      </c>
      <c r="X3222" s="361" t="str">
        <f t="shared" si="9042"/>
        <v>SUL</v>
      </c>
      <c r="Y3222" s="361" t="str">
        <f t="shared" si="9043"/>
        <v>OESTE</v>
      </c>
      <c r="Z3222" s="361" t="str">
        <f t="shared" si="9044"/>
        <v>SUDOESTE</v>
      </c>
      <c r="AA3222" s="358">
        <f t="shared" si="9009"/>
        <v>0.60240963855421692</v>
      </c>
      <c r="AB3222" s="359">
        <f t="shared" si="9045"/>
        <v>37.042670928437111</v>
      </c>
      <c r="AC3222" s="360"/>
    </row>
    <row r="3223" spans="1:29" ht="17.25" customHeight="1" x14ac:dyDescent="0.25">
      <c r="A3223" s="345" t="str">
        <f t="shared" si="9011"/>
        <v>MS 901</v>
      </c>
      <c r="B3223" s="661">
        <f t="shared" si="8995"/>
        <v>8</v>
      </c>
      <c r="C3223" s="661" t="str">
        <f t="shared" si="8996"/>
        <v>MS 901-8</v>
      </c>
      <c r="D3223" s="346">
        <v>41936</v>
      </c>
      <c r="E3223" s="347">
        <v>7161427.0493999999</v>
      </c>
      <c r="F3223" s="348">
        <v>666021.69839999999</v>
      </c>
      <c r="G3223" s="348">
        <v>897.29100000000005</v>
      </c>
      <c r="H3223" s="448">
        <f t="shared" si="9036"/>
        <v>1.0186756055105193</v>
      </c>
      <c r="I3223" s="356">
        <f t="shared" si="9037"/>
        <v>0.4201190297854725</v>
      </c>
      <c r="J3223" s="356">
        <f t="shared" si="9038"/>
        <v>-0.19999999999527063</v>
      </c>
      <c r="K3223" s="356">
        <f t="shared" si="9039"/>
        <v>-4.1999999999916326</v>
      </c>
      <c r="L3223" s="356">
        <f t="shared" si="9040"/>
        <v>0.14552508650150275</v>
      </c>
      <c r="M3223" s="356">
        <f t="shared" si="9041"/>
        <v>2.8571428570752948E-2</v>
      </c>
      <c r="N3223" s="361" t="str">
        <f t="shared" si="9016"/>
        <v>OK</v>
      </c>
      <c r="O3223" s="361" t="str">
        <f t="shared" si="9017"/>
        <v>OK</v>
      </c>
      <c r="P3223" s="361" t="str">
        <f t="shared" si="9018"/>
        <v>COND. MIN.</v>
      </c>
      <c r="Q3223" s="361" t="str">
        <f t="shared" si="9004"/>
        <v>COND. MIN.</v>
      </c>
      <c r="R3223" s="625"/>
      <c r="S3223" s="625"/>
      <c r="T3223" s="625"/>
      <c r="U3223" s="625"/>
      <c r="V3223" s="356">
        <f t="shared" si="9005"/>
        <v>0.32999999821186066</v>
      </c>
      <c r="W3223" s="356">
        <f t="shared" si="9006"/>
        <v>-0.26000000070780516</v>
      </c>
      <c r="X3223" s="361" t="str">
        <f t="shared" si="9042"/>
        <v>NORTE</v>
      </c>
      <c r="Y3223" s="361" t="str">
        <f t="shared" si="9043"/>
        <v>OESTE</v>
      </c>
      <c r="Z3223" s="361" t="str">
        <f t="shared" si="9044"/>
        <v>NOROESTE</v>
      </c>
      <c r="AA3223" s="358">
        <f t="shared" si="9009"/>
        <v>0.61904761904761907</v>
      </c>
      <c r="AB3223" s="359">
        <f t="shared" si="9045"/>
        <v>38.24661987834498</v>
      </c>
      <c r="AC3223" s="360"/>
    </row>
    <row r="3224" spans="1:29" ht="17.25" customHeight="1" x14ac:dyDescent="0.25">
      <c r="A3224" s="345" t="str">
        <f t="shared" si="9011"/>
        <v>MS 901</v>
      </c>
      <c r="B3224" s="661">
        <f t="shared" si="8995"/>
        <v>9</v>
      </c>
      <c r="C3224" s="661" t="str">
        <f t="shared" si="8996"/>
        <v>MS 901-9</v>
      </c>
      <c r="D3224" s="346">
        <v>41943</v>
      </c>
      <c r="E3224" s="347">
        <v>7161427.0409000004</v>
      </c>
      <c r="F3224" s="348">
        <v>666021.69220000005</v>
      </c>
      <c r="G3224" s="348">
        <v>897.28700000000003</v>
      </c>
      <c r="H3224" s="448">
        <f t="shared" si="9036"/>
        <v>1.0520931106198848</v>
      </c>
      <c r="I3224" s="356">
        <f t="shared" si="9037"/>
        <v>1.0221545600598418</v>
      </c>
      <c r="J3224" s="356">
        <f t="shared" si="9038"/>
        <v>-0.40000000000190994</v>
      </c>
      <c r="K3224" s="356">
        <f t="shared" si="9039"/>
        <v>-4.5999999999935426</v>
      </c>
      <c r="L3224" s="356">
        <f t="shared" si="9040"/>
        <v>0.15029901580284069</v>
      </c>
      <c r="M3224" s="356">
        <f t="shared" si="9041"/>
        <v>5.7142857143129992E-2</v>
      </c>
      <c r="N3224" s="361" t="str">
        <f t="shared" si="9016"/>
        <v>OK</v>
      </c>
      <c r="O3224" s="361" t="str">
        <f t="shared" si="9017"/>
        <v>OK</v>
      </c>
      <c r="P3224" s="361" t="str">
        <f t="shared" si="9018"/>
        <v>COND. MIN.</v>
      </c>
      <c r="Q3224" s="361" t="str">
        <f t="shared" si="9004"/>
        <v>COND. MIN.</v>
      </c>
      <c r="R3224" s="625"/>
      <c r="S3224" s="625"/>
      <c r="T3224" s="625"/>
      <c r="U3224" s="625"/>
      <c r="V3224" s="356">
        <f t="shared" si="9005"/>
        <v>-0.51999995484948158</v>
      </c>
      <c r="W3224" s="356">
        <f t="shared" si="9006"/>
        <v>-0.87999999523162842</v>
      </c>
      <c r="X3224" s="361" t="str">
        <f t="shared" si="9042"/>
        <v>SUL</v>
      </c>
      <c r="Y3224" s="361" t="str">
        <f t="shared" si="9043"/>
        <v>OESTE</v>
      </c>
      <c r="Z3224" s="361" t="str">
        <f t="shared" si="9044"/>
        <v>SUDOESTE</v>
      </c>
      <c r="AA3224" s="358">
        <f t="shared" si="9009"/>
        <v>0.86274509803921573</v>
      </c>
      <c r="AB3224" s="359">
        <f t="shared" si="9045"/>
        <v>59.626213800162056</v>
      </c>
      <c r="AC3224" s="360"/>
    </row>
    <row r="3225" spans="1:29" ht="17.25" customHeight="1" x14ac:dyDescent="0.2">
      <c r="A3225" s="345" t="str">
        <f t="shared" si="9011"/>
        <v>MS 901</v>
      </c>
      <c r="B3225" s="661">
        <f t="shared" si="8995"/>
        <v>10</v>
      </c>
      <c r="C3225" s="661" t="str">
        <f t="shared" si="8996"/>
        <v>MS 901-10</v>
      </c>
      <c r="D3225" s="346">
        <v>41950</v>
      </c>
      <c r="E3225" s="364">
        <v>7161427.0447000004</v>
      </c>
      <c r="F3225" s="365">
        <v>666021.69739999995</v>
      </c>
      <c r="G3225" s="365">
        <v>897.27300000000002</v>
      </c>
      <c r="H3225" s="448">
        <f t="shared" ref="H3225" si="9046">SQRT((E3225-E3224)^2+(F3225-F3224)^2)*100</f>
        <v>0.64404968304839716</v>
      </c>
      <c r="I3225" s="356">
        <f t="shared" ref="I3225" si="9047">SQRT((E3225-$E$3216)^2+(F3225-$F$3216)^2)*100</f>
        <v>0.38626414471601417</v>
      </c>
      <c r="J3225" s="356">
        <f t="shared" ref="J3225" si="9048">(G3225-G3224)*100</f>
        <v>-1.4000000000010004</v>
      </c>
      <c r="K3225" s="356">
        <f t="shared" ref="K3225" si="9049">(G3225-$G$3216)*100</f>
        <v>-5.999999999994543</v>
      </c>
      <c r="L3225" s="356">
        <f t="shared" ref="L3225" si="9050">H3225/(D3225-D3224)</f>
        <v>9.2007097578342453E-2</v>
      </c>
      <c r="M3225" s="356">
        <f t="shared" ref="M3225" si="9051">ABS(J3225/(D3225-D3224))</f>
        <v>0.20000000000014292</v>
      </c>
      <c r="N3225" s="361" t="str">
        <f t="shared" si="9016"/>
        <v>OK</v>
      </c>
      <c r="O3225" s="361" t="str">
        <f t="shared" si="9017"/>
        <v>OK</v>
      </c>
      <c r="P3225" s="361" t="str">
        <f t="shared" si="9018"/>
        <v>COND. MIN.</v>
      </c>
      <c r="Q3225" s="361" t="str">
        <f t="shared" si="9004"/>
        <v>COND. MIN.</v>
      </c>
      <c r="R3225" s="625"/>
      <c r="S3225" s="625"/>
      <c r="T3225" s="625"/>
      <c r="U3225" s="625"/>
      <c r="V3225" s="356">
        <f t="shared" si="9005"/>
        <v>-0.13999994844198227</v>
      </c>
      <c r="W3225" s="356">
        <f t="shared" si="9006"/>
        <v>-0.36000000545755029</v>
      </c>
      <c r="X3225" s="361" t="str">
        <f t="shared" ref="X3225" si="9052">IF(V3225&gt;0,"NORTE","SUL")</f>
        <v>SUL</v>
      </c>
      <c r="Y3225" s="361" t="str">
        <f t="shared" ref="Y3225" si="9053">IF(W3225&gt;0,"LESTE","OESTE")</f>
        <v>OESTE</v>
      </c>
      <c r="Z3225" s="361" t="str">
        <f t="shared" ref="Z3225" si="9054">IF(AND(X3225="SUL", Y3225="LESTE"),"SUDESTE", IF(AND(X3225="SUL", Y3225="OESTE"), "SUDOESTE", IF(AND(X3225="NORTE", Y3225="LESTE"), "NORDESTE", "NOROESTE")))</f>
        <v>SUDOESTE</v>
      </c>
      <c r="AA3225" s="358">
        <f t="shared" si="9009"/>
        <v>0.92307692307692302</v>
      </c>
      <c r="AB3225" s="359">
        <f t="shared" ref="AB3225" si="9055">DEGREES(ASIN(AA3225))</f>
        <v>67.38013505195957</v>
      </c>
      <c r="AC3225" s="360"/>
    </row>
    <row r="3226" spans="1:29" ht="17.25" customHeight="1" x14ac:dyDescent="0.25">
      <c r="A3226" s="345" t="str">
        <f t="shared" si="9011"/>
        <v>MS 901</v>
      </c>
      <c r="B3226" s="661">
        <f t="shared" si="8995"/>
        <v>11</v>
      </c>
      <c r="C3226" s="661" t="str">
        <f t="shared" si="8996"/>
        <v>MS 901-11</v>
      </c>
      <c r="D3226" s="346">
        <v>41957</v>
      </c>
      <c r="E3226" s="347">
        <v>7161427.0465000002</v>
      </c>
      <c r="F3226" s="348">
        <v>666021.69530000002</v>
      </c>
      <c r="G3226" s="348">
        <v>897.27599999999995</v>
      </c>
      <c r="H3226" s="448">
        <f t="shared" ref="H3226:H3230" si="9056">SQRT((E3226-E3225)^2+(F3226-F3225)^2)*100</f>
        <v>0.27658631086894153</v>
      </c>
      <c r="I3226" s="356">
        <f t="shared" ref="I3226:I3230" si="9057">SQRT((E3226-$E$3216)^2+(F3226-$F$3216)^2)*100</f>
        <v>0.57140178482405424</v>
      </c>
      <c r="J3226" s="356">
        <f t="shared" ref="J3226:J3230" si="9058">(G3226-G3225)*100</f>
        <v>0.29999999999290594</v>
      </c>
      <c r="K3226" s="356">
        <f t="shared" ref="K3226:K3230" si="9059">(G3226-$G$3216)*100</f>
        <v>-5.7000000000016371</v>
      </c>
      <c r="L3226" s="356">
        <f t="shared" ref="L3226:L3230" si="9060">H3226/(D3226-D3225)</f>
        <v>3.9512330124134507E-2</v>
      </c>
      <c r="M3226" s="356">
        <f t="shared" ref="M3226:M3230" si="9061">ABS(J3226/(D3226-D3225))</f>
        <v>4.2857142856129418E-2</v>
      </c>
      <c r="N3226" s="361" t="str">
        <f t="shared" si="9016"/>
        <v>OK</v>
      </c>
      <c r="O3226" s="361" t="str">
        <f t="shared" si="9017"/>
        <v>OK</v>
      </c>
      <c r="P3226" s="361" t="str">
        <f t="shared" si="9018"/>
        <v>COND. MIN.</v>
      </c>
      <c r="Q3226" s="361" t="str">
        <f t="shared" si="9004"/>
        <v>COND. MIN.</v>
      </c>
      <c r="R3226" s="625"/>
      <c r="S3226" s="625"/>
      <c r="T3226" s="625"/>
      <c r="U3226" s="625"/>
      <c r="V3226" s="356">
        <f t="shared" si="9005"/>
        <v>4.0000025182962418E-2</v>
      </c>
      <c r="W3226" s="356">
        <f t="shared" si="9006"/>
        <v>-0.56999999796971679</v>
      </c>
      <c r="X3226" s="361" t="str">
        <f t="shared" ref="X3226:X3230" si="9062">IF(V3226&gt;0,"NORTE","SUL")</f>
        <v>NORTE</v>
      </c>
      <c r="Y3226" s="361" t="str">
        <f t="shared" ref="Y3226:Y3230" si="9063">IF(W3226&gt;0,"LESTE","OESTE")</f>
        <v>OESTE</v>
      </c>
      <c r="Z3226" s="361" t="str">
        <f t="shared" ref="Z3226:Z3230" si="9064">IF(AND(X3226="SUL", Y3226="LESTE"),"SUDESTE", IF(AND(X3226="SUL", Y3226="OESTE"), "SUDOESTE", IF(AND(X3226="NORTE", Y3226="LESTE"), "NORDESTE", "NOROESTE")))</f>
        <v>NOROESTE</v>
      </c>
      <c r="AA3226" s="358">
        <f t="shared" si="9009"/>
        <v>1</v>
      </c>
      <c r="AB3226" s="359">
        <f t="shared" ref="AB3226:AB3230" si="9065">DEGREES(ASIN(AA3226))</f>
        <v>90</v>
      </c>
      <c r="AC3226" s="360"/>
    </row>
    <row r="3227" spans="1:29" ht="17.25" customHeight="1" x14ac:dyDescent="0.2">
      <c r="A3227" s="345" t="str">
        <f t="shared" si="9011"/>
        <v>MS 901</v>
      </c>
      <c r="B3227" s="661">
        <f t="shared" si="8995"/>
        <v>12</v>
      </c>
      <c r="C3227" s="661" t="str">
        <f t="shared" si="8996"/>
        <v>MS 901-12</v>
      </c>
      <c r="D3227" s="346">
        <v>41964</v>
      </c>
      <c r="E3227" s="364">
        <v>7161427.0492000002</v>
      </c>
      <c r="F3227" s="365">
        <v>666021.69539999997</v>
      </c>
      <c r="G3227" s="365">
        <v>897.26800000000003</v>
      </c>
      <c r="H3227" s="448">
        <f t="shared" si="9056"/>
        <v>0.27018512852301652</v>
      </c>
      <c r="I3227" s="356">
        <f t="shared" si="9057"/>
        <v>0.64007813872136388</v>
      </c>
      <c r="J3227" s="356">
        <f t="shared" si="9058"/>
        <v>-0.79999999999245119</v>
      </c>
      <c r="K3227" s="356">
        <f t="shared" si="9059"/>
        <v>-6.4999999999940883</v>
      </c>
      <c r="L3227" s="356">
        <f t="shared" si="9060"/>
        <v>3.8597875503288075E-2</v>
      </c>
      <c r="M3227" s="356">
        <f t="shared" si="9061"/>
        <v>0.11428571428463588</v>
      </c>
      <c r="N3227" s="361" t="str">
        <f t="shared" si="9016"/>
        <v>OK</v>
      </c>
      <c r="O3227" s="361" t="str">
        <f t="shared" si="9017"/>
        <v>OK</v>
      </c>
      <c r="P3227" s="361" t="str">
        <f t="shared" si="9018"/>
        <v>COND. MIN.</v>
      </c>
      <c r="Q3227" s="361" t="str">
        <f t="shared" si="9004"/>
        <v>COND. MIN.</v>
      </c>
      <c r="R3227" s="625"/>
      <c r="S3227" s="625"/>
      <c r="T3227" s="625"/>
      <c r="U3227" s="625"/>
      <c r="V3227" s="356">
        <f t="shared" si="9005"/>
        <v>0.31000003218650818</v>
      </c>
      <c r="W3227" s="356">
        <f t="shared" si="9006"/>
        <v>-0.56000000331550837</v>
      </c>
      <c r="X3227" s="361" t="str">
        <f t="shared" si="9062"/>
        <v>NORTE</v>
      </c>
      <c r="Y3227" s="361" t="str">
        <f t="shared" si="9063"/>
        <v>OESTE</v>
      </c>
      <c r="Z3227" s="361" t="str">
        <f t="shared" si="9064"/>
        <v>NOROESTE</v>
      </c>
      <c r="AA3227" s="358">
        <f t="shared" si="9009"/>
        <v>0.87500000000000011</v>
      </c>
      <c r="AB3227" s="359">
        <f t="shared" si="9065"/>
        <v>61.044975628140172</v>
      </c>
      <c r="AC3227" s="360"/>
    </row>
    <row r="3228" spans="1:29" ht="17.25" customHeight="1" x14ac:dyDescent="0.2">
      <c r="A3228" s="345" t="str">
        <f t="shared" si="9011"/>
        <v>MS 901</v>
      </c>
      <c r="B3228" s="661">
        <f t="shared" si="8995"/>
        <v>13</v>
      </c>
      <c r="C3228" s="661" t="str">
        <f t="shared" si="8996"/>
        <v>MS 901-13</v>
      </c>
      <c r="D3228" s="346">
        <v>41971</v>
      </c>
      <c r="E3228" s="364">
        <v>7161427.0449000001</v>
      </c>
      <c r="F3228" s="365">
        <v>666021.70140000002</v>
      </c>
      <c r="G3228" s="365">
        <v>897.26099999999997</v>
      </c>
      <c r="H3228" s="448">
        <f t="shared" si="9056"/>
        <v>0.73817343410419922</v>
      </c>
      <c r="I3228" s="356">
        <f t="shared" si="9057"/>
        <v>0.12649109032648626</v>
      </c>
      <c r="J3228" s="356">
        <f t="shared" si="9058"/>
        <v>-0.70000000000618456</v>
      </c>
      <c r="K3228" s="356">
        <f t="shared" si="9059"/>
        <v>-7.2000000000002728</v>
      </c>
      <c r="L3228" s="356">
        <f t="shared" si="9060"/>
        <v>0.10545334772917132</v>
      </c>
      <c r="M3228" s="356">
        <f t="shared" si="9061"/>
        <v>0.10000000000088351</v>
      </c>
      <c r="N3228" s="361" t="str">
        <f t="shared" si="9016"/>
        <v>OK</v>
      </c>
      <c r="O3228" s="361" t="str">
        <f t="shared" si="9017"/>
        <v>OK</v>
      </c>
      <c r="P3228" s="361" t="str">
        <f t="shared" si="9018"/>
        <v>COND. MIN.</v>
      </c>
      <c r="Q3228" s="361" t="str">
        <f t="shared" si="9004"/>
        <v>COND. MIN.</v>
      </c>
      <c r="R3228" s="625"/>
      <c r="S3228" s="625"/>
      <c r="T3228" s="625"/>
      <c r="U3228" s="625"/>
      <c r="V3228" s="356">
        <f t="shared" si="9005"/>
        <v>-0.11999998241662979</v>
      </c>
      <c r="W3228" s="356">
        <f t="shared" si="9006"/>
        <v>4.0000001899898052E-2</v>
      </c>
      <c r="X3228" s="361" t="str">
        <f t="shared" si="9062"/>
        <v>SUL</v>
      </c>
      <c r="Y3228" s="361" t="str">
        <f t="shared" si="9063"/>
        <v>LESTE</v>
      </c>
      <c r="Z3228" s="361" t="str">
        <f t="shared" si="9064"/>
        <v>SUDESTE</v>
      </c>
      <c r="AA3228" s="358">
        <f t="shared" si="9009"/>
        <v>0.30769230769230771</v>
      </c>
      <c r="AB3228" s="359">
        <f t="shared" si="9065"/>
        <v>17.920213139392288</v>
      </c>
      <c r="AC3228" s="360"/>
    </row>
    <row r="3229" spans="1:29" ht="17.25" customHeight="1" x14ac:dyDescent="0.2">
      <c r="A3229" s="345" t="str">
        <f t="shared" si="9011"/>
        <v>MS 901</v>
      </c>
      <c r="B3229" s="661">
        <f t="shared" si="8995"/>
        <v>14</v>
      </c>
      <c r="C3229" s="661" t="str">
        <f t="shared" si="8996"/>
        <v>MS 901-14</v>
      </c>
      <c r="D3229" s="346">
        <v>41978</v>
      </c>
      <c r="E3229" s="462">
        <v>7161427.0323000001</v>
      </c>
      <c r="F3229" s="446">
        <v>666021.7058</v>
      </c>
      <c r="G3229" s="446">
        <v>897.24900000000002</v>
      </c>
      <c r="H3229" s="448">
        <f t="shared" si="9056"/>
        <v>1.3346160504176916</v>
      </c>
      <c r="I3229" s="356">
        <f t="shared" si="9057"/>
        <v>1.4610954642079261</v>
      </c>
      <c r="J3229" s="356">
        <f t="shared" si="9058"/>
        <v>-1.1999999999943611</v>
      </c>
      <c r="K3229" s="356">
        <f t="shared" si="9059"/>
        <v>-8.399999999994634</v>
      </c>
      <c r="L3229" s="356">
        <f t="shared" si="9060"/>
        <v>0.19065943577395594</v>
      </c>
      <c r="M3229" s="356">
        <f t="shared" si="9061"/>
        <v>0.17142857142776588</v>
      </c>
      <c r="N3229" s="361" t="str">
        <f t="shared" si="9016"/>
        <v>OK</v>
      </c>
      <c r="O3229" s="361" t="str">
        <f t="shared" si="9017"/>
        <v>OK</v>
      </c>
      <c r="P3229" s="361" t="str">
        <f t="shared" si="9018"/>
        <v>COND. MIN.</v>
      </c>
      <c r="Q3229" s="361" t="str">
        <f t="shared" si="9004"/>
        <v>COND. MIN.</v>
      </c>
      <c r="R3229" s="625"/>
      <c r="S3229" s="625"/>
      <c r="T3229" s="625"/>
      <c r="U3229" s="625"/>
      <c r="V3229" s="356">
        <f t="shared" si="9005"/>
        <v>-1.3799999840557575</v>
      </c>
      <c r="W3229" s="356">
        <f t="shared" si="9006"/>
        <v>0.47999999951571226</v>
      </c>
      <c r="X3229" s="361" t="str">
        <f t="shared" si="9062"/>
        <v>SUL</v>
      </c>
      <c r="Y3229" s="361" t="str">
        <f t="shared" si="9063"/>
        <v>LESTE</v>
      </c>
      <c r="Z3229" s="361" t="str">
        <f t="shared" si="9064"/>
        <v>SUDESTE</v>
      </c>
      <c r="AA3229" s="358">
        <f t="shared" si="9009"/>
        <v>0.32876712328767121</v>
      </c>
      <c r="AB3229" s="359">
        <f t="shared" si="9065"/>
        <v>19.193961973996942</v>
      </c>
      <c r="AC3229" s="360"/>
    </row>
    <row r="3230" spans="1:29" ht="17.25" customHeight="1" x14ac:dyDescent="0.2">
      <c r="A3230" s="345" t="str">
        <f t="shared" si="9011"/>
        <v>MS 901</v>
      </c>
      <c r="B3230" s="661">
        <f t="shared" si="8995"/>
        <v>15</v>
      </c>
      <c r="C3230" s="661" t="str">
        <f t="shared" si="8996"/>
        <v>MS 901-15</v>
      </c>
      <c r="D3230" s="346">
        <v>41985</v>
      </c>
      <c r="E3230" s="364">
        <v>7161427.0491000004</v>
      </c>
      <c r="F3230" s="365">
        <v>666021.68790000002</v>
      </c>
      <c r="G3230" s="365">
        <v>897.24699999999996</v>
      </c>
      <c r="H3230" s="448">
        <f t="shared" si="9056"/>
        <v>2.4548930940978773</v>
      </c>
      <c r="I3230" s="356">
        <f t="shared" si="9057"/>
        <v>1.3439122087288944</v>
      </c>
      <c r="J3230" s="356">
        <f t="shared" si="9058"/>
        <v>-0.20000000000663931</v>
      </c>
      <c r="K3230" s="356">
        <f t="shared" si="9059"/>
        <v>-8.6000000000012733</v>
      </c>
      <c r="L3230" s="356">
        <f t="shared" si="9060"/>
        <v>0.35069901344255389</v>
      </c>
      <c r="M3230" s="356">
        <f t="shared" si="9061"/>
        <v>2.8571428572377044E-2</v>
      </c>
      <c r="N3230" s="361" t="str">
        <f t="shared" si="9016"/>
        <v>ATENÇÃO</v>
      </c>
      <c r="O3230" s="361" t="str">
        <f t="shared" si="9017"/>
        <v>OK</v>
      </c>
      <c r="P3230" s="361" t="str">
        <f t="shared" si="9018"/>
        <v>COND. MIN.</v>
      </c>
      <c r="Q3230" s="361" t="str">
        <f t="shared" si="9004"/>
        <v>COND. MIN.</v>
      </c>
      <c r="R3230" s="625"/>
      <c r="S3230" s="625"/>
      <c r="T3230" s="625"/>
      <c r="U3230" s="625"/>
      <c r="V3230" s="356">
        <f t="shared" si="9005"/>
        <v>0.30000004917383194</v>
      </c>
      <c r="W3230" s="356">
        <f t="shared" si="9006"/>
        <v>-1.3099999981932342</v>
      </c>
      <c r="X3230" s="361" t="str">
        <f t="shared" si="9062"/>
        <v>NORTE</v>
      </c>
      <c r="Y3230" s="361" t="str">
        <f t="shared" si="9063"/>
        <v>OESTE</v>
      </c>
      <c r="Z3230" s="361" t="str">
        <f t="shared" si="9064"/>
        <v>NOROESTE</v>
      </c>
      <c r="AA3230" s="358">
        <f t="shared" si="9009"/>
        <v>0.9776119402985074</v>
      </c>
      <c r="AB3230" s="359">
        <f t="shared" si="9065"/>
        <v>77.853267828559098</v>
      </c>
      <c r="AC3230" s="360"/>
    </row>
    <row r="3231" spans="1:29" ht="17.25" customHeight="1" x14ac:dyDescent="0.2">
      <c r="A3231" s="345" t="str">
        <f t="shared" si="9011"/>
        <v>MS 901</v>
      </c>
      <c r="B3231" s="661">
        <f t="shared" si="8995"/>
        <v>16</v>
      </c>
      <c r="C3231" s="661" t="str">
        <f t="shared" si="8996"/>
        <v>MS 901-16</v>
      </c>
      <c r="D3231" s="346">
        <v>41992</v>
      </c>
      <c r="E3231" s="364">
        <v>7161427.0303999996</v>
      </c>
      <c r="F3231" s="365">
        <v>666021.68550000002</v>
      </c>
      <c r="G3231" s="365">
        <v>897.23199999999997</v>
      </c>
      <c r="H3231" s="448">
        <f t="shared" ref="H3231:H3232" si="9066">SQRT((E3231-E3230)^2+(F3231-F3230)^2)*100</f>
        <v>1.8853382482466607</v>
      </c>
      <c r="I3231" s="356">
        <f t="shared" ref="I3231:I3232" si="9067">SQRT((E3231-$E$3216)^2+(F3231-$F$3216)^2)*100</f>
        <v>2.2062185068258486</v>
      </c>
      <c r="J3231" s="356">
        <f t="shared" ref="J3231:J3232" si="9068">(G3231-G3230)*100</f>
        <v>-1.4999999999986358</v>
      </c>
      <c r="K3231" s="356">
        <f t="shared" ref="K3231:K3232" si="9069">(G3231-$G$3216)*100</f>
        <v>-10.099999999999909</v>
      </c>
      <c r="L3231" s="356">
        <f t="shared" ref="L3231:L3232" si="9070">H3231/(D3231-D3230)</f>
        <v>0.26933403546380869</v>
      </c>
      <c r="M3231" s="356">
        <f t="shared" ref="M3231:M3232" si="9071">ABS(J3231/(D3231-D3230))</f>
        <v>0.2142857142855194</v>
      </c>
      <c r="N3231" s="361" t="str">
        <f t="shared" si="9016"/>
        <v>ATENÇÃO</v>
      </c>
      <c r="O3231" s="361" t="str">
        <f t="shared" si="9017"/>
        <v>OK</v>
      </c>
      <c r="P3231" s="361" t="str">
        <f t="shared" si="9018"/>
        <v>COND. MIN.</v>
      </c>
      <c r="Q3231" s="361" t="str">
        <f t="shared" si="9004"/>
        <v>COND. MIN.</v>
      </c>
      <c r="R3231" s="625"/>
      <c r="S3231" s="625"/>
      <c r="T3231" s="625"/>
      <c r="U3231" s="625"/>
      <c r="V3231" s="356">
        <f t="shared" si="9005"/>
        <v>-1.5700000338256359</v>
      </c>
      <c r="W3231" s="356">
        <f t="shared" si="9006"/>
        <v>-1.5499999979510903</v>
      </c>
      <c r="X3231" s="361" t="str">
        <f t="shared" ref="X3231:X3232" si="9072">IF(V3231&gt;0,"NORTE","SUL")</f>
        <v>SUL</v>
      </c>
      <c r="Y3231" s="361" t="str">
        <f t="shared" ref="Y3231:Y3232" si="9073">IF(W3231&gt;0,"LESTE","OESTE")</f>
        <v>OESTE</v>
      </c>
      <c r="Z3231" s="361" t="str">
        <f t="shared" ref="Z3231:Z3232" si="9074">IF(AND(X3231="SUL", Y3231="LESTE"),"SUDESTE", IF(AND(X3231="SUL", Y3231="OESTE"), "SUDOESTE", IF(AND(X3231="NORTE", Y3231="LESTE"), "NORDESTE", "NOROESTE")))</f>
        <v>SUDOESTE</v>
      </c>
      <c r="AA3231" s="358">
        <f t="shared" si="9009"/>
        <v>0.70135746606334848</v>
      </c>
      <c r="AB3231" s="359">
        <f t="shared" ref="AB3231:AB3232" si="9075">DEGREES(ASIN(AA3231))</f>
        <v>44.536015406683688</v>
      </c>
      <c r="AC3231" s="360"/>
    </row>
    <row r="3232" spans="1:29" ht="17.25" customHeight="1" x14ac:dyDescent="0.25">
      <c r="A3232" s="345" t="str">
        <f t="shared" si="9011"/>
        <v>MS 901</v>
      </c>
      <c r="B3232" s="661">
        <f t="shared" si="8995"/>
        <v>17</v>
      </c>
      <c r="C3232" s="661" t="str">
        <f t="shared" si="8996"/>
        <v>MS 901-17</v>
      </c>
      <c r="D3232" s="346">
        <v>41999</v>
      </c>
      <c r="E3232" s="347">
        <v>7161427.0303999996</v>
      </c>
      <c r="F3232" s="348">
        <v>666021.68550000002</v>
      </c>
      <c r="G3232" s="348">
        <v>897.21199999999999</v>
      </c>
      <c r="H3232" s="448">
        <f t="shared" si="9066"/>
        <v>0</v>
      </c>
      <c r="I3232" s="356">
        <f t="shared" si="9067"/>
        <v>2.2062185068258486</v>
      </c>
      <c r="J3232" s="356">
        <f t="shared" si="9068"/>
        <v>-1.999999999998181</v>
      </c>
      <c r="K3232" s="356">
        <f t="shared" si="9069"/>
        <v>-12.09999999999809</v>
      </c>
      <c r="L3232" s="356">
        <f t="shared" si="9070"/>
        <v>0</v>
      </c>
      <c r="M3232" s="356">
        <f t="shared" si="9071"/>
        <v>0.28571428571402585</v>
      </c>
      <c r="N3232" s="361" t="str">
        <f t="shared" si="9016"/>
        <v>OK</v>
      </c>
      <c r="O3232" s="361" t="str">
        <f t="shared" si="9017"/>
        <v>ATENÇÃO</v>
      </c>
      <c r="P3232" s="361" t="str">
        <f t="shared" si="9018"/>
        <v>COND. MIN.</v>
      </c>
      <c r="Q3232" s="361" t="str">
        <f t="shared" si="9004"/>
        <v>COND. MIN.</v>
      </c>
      <c r="R3232" s="625"/>
      <c r="S3232" s="625"/>
      <c r="T3232" s="625"/>
      <c r="U3232" s="625"/>
      <c r="V3232" s="356">
        <f t="shared" si="9005"/>
        <v>-1.5700000338256359</v>
      </c>
      <c r="W3232" s="356">
        <f t="shared" si="9006"/>
        <v>-1.5499999979510903</v>
      </c>
      <c r="X3232" s="361" t="str">
        <f t="shared" si="9072"/>
        <v>SUL</v>
      </c>
      <c r="Y3232" s="361" t="str">
        <f t="shared" si="9073"/>
        <v>OESTE</v>
      </c>
      <c r="Z3232" s="361" t="str">
        <f t="shared" si="9074"/>
        <v>SUDOESTE</v>
      </c>
      <c r="AA3232" s="358">
        <f t="shared" si="9009"/>
        <v>0.70135746606334848</v>
      </c>
      <c r="AB3232" s="359">
        <f t="shared" si="9075"/>
        <v>44.536015406683688</v>
      </c>
      <c r="AC3232" s="360"/>
    </row>
    <row r="3233" spans="1:29" ht="17.25" customHeight="1" x14ac:dyDescent="0.25">
      <c r="A3233" s="345" t="str">
        <f t="shared" si="9011"/>
        <v>MS 901</v>
      </c>
      <c r="B3233" s="661">
        <f t="shared" si="8995"/>
        <v>18</v>
      </c>
      <c r="C3233" s="661" t="str">
        <f t="shared" si="8996"/>
        <v>MS 901-18</v>
      </c>
      <c r="D3233" s="346">
        <v>42006</v>
      </c>
      <c r="E3233" s="347">
        <v>7161427.0406999998</v>
      </c>
      <c r="F3233" s="348">
        <v>666021.69620000001</v>
      </c>
      <c r="G3233" s="348">
        <v>897.221</v>
      </c>
      <c r="H3233" s="448">
        <f t="shared" ref="H3233:H3238" si="9076">SQRT((E3233-E3232)^2+(F3233-F3232)^2)*100</f>
        <v>1.485193602692225</v>
      </c>
      <c r="I3233" s="356">
        <f t="shared" ref="I3233:I3238" si="9077">SQRT((E3233-$E$3216)^2+(F3233-$F$3216)^2)*100</f>
        <v>0.72249568487482529</v>
      </c>
      <c r="J3233" s="356">
        <f t="shared" ref="J3233:J3238" si="9078">(G3233-G3232)*100</f>
        <v>0.90000000000145519</v>
      </c>
      <c r="K3233" s="356">
        <f t="shared" ref="K3233:K3238" si="9079">(G3233-$G$3216)*100</f>
        <v>-11.199999999996635</v>
      </c>
      <c r="L3233" s="356">
        <f t="shared" ref="L3233:L3238" si="9080">H3233/(D3233-D3232)</f>
        <v>0.21217051467031786</v>
      </c>
      <c r="M3233" s="356">
        <f t="shared" ref="M3233:M3238" si="9081">ABS(J3233/(D3233-D3232))</f>
        <v>0.12857142857163645</v>
      </c>
      <c r="N3233" s="361" t="str">
        <f t="shared" si="9016"/>
        <v>OK</v>
      </c>
      <c r="O3233" s="361" t="str">
        <f t="shared" si="9017"/>
        <v>OK</v>
      </c>
      <c r="P3233" s="361" t="str">
        <f t="shared" si="9018"/>
        <v>COND. MIN.</v>
      </c>
      <c r="Q3233" s="361" t="str">
        <f t="shared" si="9004"/>
        <v>COND. MIN.</v>
      </c>
      <c r="R3233" s="625"/>
      <c r="S3233" s="625"/>
      <c r="T3233" s="625"/>
      <c r="U3233" s="625"/>
      <c r="V3233" s="356">
        <f t="shared" si="9005"/>
        <v>-0.54000001400709152</v>
      </c>
      <c r="W3233" s="356">
        <f t="shared" si="9006"/>
        <v>-0.47999999951571226</v>
      </c>
      <c r="X3233" s="361" t="str">
        <f t="shared" ref="X3233:X3238" si="9082">IF(V3233&gt;0,"NORTE","SUL")</f>
        <v>SUL</v>
      </c>
      <c r="Y3233" s="361" t="str">
        <f t="shared" ref="Y3233:Y3238" si="9083">IF(W3233&gt;0,"LESTE","OESTE")</f>
        <v>OESTE</v>
      </c>
      <c r="Z3233" s="361" t="str">
        <f t="shared" ref="Z3233:Z3238" si="9084">IF(AND(X3233="SUL", Y3233="LESTE"),"SUDESTE", IF(AND(X3233="SUL", Y3233="OESTE"), "SUDOESTE", IF(AND(X3233="NORTE", Y3233="LESTE"), "NORDESTE", "NOROESTE")))</f>
        <v>SUDOESTE</v>
      </c>
      <c r="AA3233" s="358">
        <f t="shared" si="9009"/>
        <v>0.66666666666666663</v>
      </c>
      <c r="AB3233" s="359">
        <f t="shared" ref="AB3233:AB3238" si="9085">DEGREES(ASIN(AA3233))</f>
        <v>41.810314895778596</v>
      </c>
      <c r="AC3233" s="360"/>
    </row>
    <row r="3234" spans="1:29" ht="17.25" customHeight="1" x14ac:dyDescent="0.25">
      <c r="A3234" s="345" t="str">
        <f t="shared" si="9011"/>
        <v>MS 901</v>
      </c>
      <c r="B3234" s="661">
        <f t="shared" si="8995"/>
        <v>19</v>
      </c>
      <c r="C3234" s="661" t="str">
        <f t="shared" si="8996"/>
        <v>MS 901-19</v>
      </c>
      <c r="D3234" s="346">
        <v>42013</v>
      </c>
      <c r="E3234" s="347">
        <v>7161427.0285999998</v>
      </c>
      <c r="F3234" s="348">
        <v>666021.70109999995</v>
      </c>
      <c r="G3234" s="348">
        <v>897.21299999999997</v>
      </c>
      <c r="H3234" s="448">
        <f t="shared" si="9076"/>
        <v>1.3054501056799397</v>
      </c>
      <c r="I3234" s="356">
        <f t="shared" si="9077"/>
        <v>1.7500285786152512</v>
      </c>
      <c r="J3234" s="356">
        <f t="shared" si="9078"/>
        <v>-0.80000000000381988</v>
      </c>
      <c r="K3234" s="356">
        <f t="shared" si="9079"/>
        <v>-12.000000000000455</v>
      </c>
      <c r="L3234" s="356">
        <f t="shared" si="9080"/>
        <v>0.18649287223999139</v>
      </c>
      <c r="M3234" s="356">
        <f t="shared" si="9081"/>
        <v>0.11428571428625998</v>
      </c>
      <c r="N3234" s="361" t="str">
        <f t="shared" si="9016"/>
        <v>OK</v>
      </c>
      <c r="O3234" s="361" t="str">
        <f t="shared" si="9017"/>
        <v>OK</v>
      </c>
      <c r="P3234" s="361" t="str">
        <f t="shared" si="9018"/>
        <v>COND. MIN.</v>
      </c>
      <c r="Q3234" s="361" t="str">
        <f t="shared" si="9004"/>
        <v>COND. MIN.</v>
      </c>
      <c r="R3234" s="625"/>
      <c r="S3234" s="625"/>
      <c r="T3234" s="625"/>
      <c r="U3234" s="625"/>
      <c r="V3234" s="356">
        <f t="shared" si="9005"/>
        <v>-1.7500000074505806</v>
      </c>
      <c r="W3234" s="356">
        <f t="shared" si="9006"/>
        <v>9.9999946542084217E-3</v>
      </c>
      <c r="X3234" s="361" t="str">
        <f t="shared" si="9082"/>
        <v>SUL</v>
      </c>
      <c r="Y3234" s="361" t="str">
        <f t="shared" si="9083"/>
        <v>LESTE</v>
      </c>
      <c r="Z3234" s="361" t="str">
        <f t="shared" si="9084"/>
        <v>SUDESTE</v>
      </c>
      <c r="AA3234" s="358">
        <f t="shared" si="9009"/>
        <v>5.7142857142857143E-3</v>
      </c>
      <c r="AB3234" s="359">
        <f t="shared" si="9085"/>
        <v>0.32740623617960124</v>
      </c>
      <c r="AC3234" s="360"/>
    </row>
    <row r="3235" spans="1:29" ht="17.25" customHeight="1" x14ac:dyDescent="0.25">
      <c r="A3235" s="345" t="str">
        <f t="shared" si="9011"/>
        <v>MS 901</v>
      </c>
      <c r="B3235" s="661">
        <f t="shared" si="8995"/>
        <v>20</v>
      </c>
      <c r="C3235" s="661" t="str">
        <f t="shared" si="8996"/>
        <v>MS 901-20</v>
      </c>
      <c r="D3235" s="346">
        <v>42020</v>
      </c>
      <c r="E3235" s="347">
        <v>7161427.0237999996</v>
      </c>
      <c r="F3235" s="348">
        <v>666021.6838</v>
      </c>
      <c r="G3235" s="348">
        <v>897.20899999999995</v>
      </c>
      <c r="H3235" s="448">
        <f t="shared" si="9076"/>
        <v>1.7953551192171731</v>
      </c>
      <c r="I3235" s="356">
        <f t="shared" si="9077"/>
        <v>2.8162564044520093</v>
      </c>
      <c r="J3235" s="356">
        <f t="shared" si="9078"/>
        <v>-0.40000000000190994</v>
      </c>
      <c r="K3235" s="356">
        <f t="shared" si="9079"/>
        <v>-12.400000000002365</v>
      </c>
      <c r="L3235" s="356">
        <f t="shared" si="9080"/>
        <v>0.25647930274531044</v>
      </c>
      <c r="M3235" s="356">
        <f t="shared" si="9081"/>
        <v>5.7142857143129992E-2</v>
      </c>
      <c r="N3235" s="361" t="str">
        <f t="shared" si="9016"/>
        <v>ATENÇÃO</v>
      </c>
      <c r="O3235" s="361" t="str">
        <f t="shared" si="9017"/>
        <v>OK</v>
      </c>
      <c r="P3235" s="361" t="str">
        <f t="shared" si="9018"/>
        <v>COND. MIN.</v>
      </c>
      <c r="Q3235" s="361" t="str">
        <f t="shared" si="9004"/>
        <v>COND. MIN.</v>
      </c>
      <c r="R3235" s="625"/>
      <c r="S3235" s="625"/>
      <c r="T3235" s="625"/>
      <c r="U3235" s="625"/>
      <c r="V3235" s="356">
        <f t="shared" si="9005"/>
        <v>-2.2300000302493572</v>
      </c>
      <c r="W3235" s="356">
        <f t="shared" si="9006"/>
        <v>-1.720000000204891</v>
      </c>
      <c r="X3235" s="361" t="str">
        <f t="shared" si="9082"/>
        <v>SUL</v>
      </c>
      <c r="Y3235" s="361" t="str">
        <f t="shared" si="9083"/>
        <v>OESTE</v>
      </c>
      <c r="Z3235" s="361" t="str">
        <f t="shared" si="9084"/>
        <v>SUDOESTE</v>
      </c>
      <c r="AA3235" s="358">
        <f t="shared" si="9009"/>
        <v>0.60992907801418439</v>
      </c>
      <c r="AB3235" s="359">
        <f t="shared" si="9085"/>
        <v>37.584375020333816</v>
      </c>
      <c r="AC3235" s="360"/>
    </row>
    <row r="3236" spans="1:29" ht="17.25" customHeight="1" x14ac:dyDescent="0.25">
      <c r="A3236" s="345" t="str">
        <f t="shared" si="9011"/>
        <v>MS 901</v>
      </c>
      <c r="B3236" s="661">
        <f t="shared" si="8995"/>
        <v>21</v>
      </c>
      <c r="C3236" s="661" t="str">
        <f t="shared" si="8996"/>
        <v>MS 901-21</v>
      </c>
      <c r="D3236" s="346">
        <v>42027</v>
      </c>
      <c r="E3236" s="347">
        <v>7161427.0382000003</v>
      </c>
      <c r="F3236" s="348">
        <v>666021.69949999999</v>
      </c>
      <c r="G3236" s="348">
        <v>897.202</v>
      </c>
      <c r="H3236" s="448">
        <f t="shared" si="9076"/>
        <v>2.1303755991680666</v>
      </c>
      <c r="I3236" s="356">
        <f t="shared" si="9077"/>
        <v>0.80411438248481804</v>
      </c>
      <c r="J3236" s="356">
        <f t="shared" si="9078"/>
        <v>-0.69999999999481588</v>
      </c>
      <c r="K3236" s="356">
        <f t="shared" si="9079"/>
        <v>-13.099999999997181</v>
      </c>
      <c r="L3236" s="356">
        <f t="shared" si="9080"/>
        <v>0.30433937130972383</v>
      </c>
      <c r="M3236" s="356">
        <f t="shared" si="9081"/>
        <v>9.9999999999259417E-2</v>
      </c>
      <c r="N3236" s="361" t="str">
        <f t="shared" si="9016"/>
        <v>ATENÇÃO</v>
      </c>
      <c r="O3236" s="361" t="str">
        <f t="shared" si="9017"/>
        <v>OK</v>
      </c>
      <c r="P3236" s="361" t="str">
        <f t="shared" si="9018"/>
        <v>COND. MIN.</v>
      </c>
      <c r="Q3236" s="361" t="str">
        <f t="shared" si="9004"/>
        <v>COND. MIN.</v>
      </c>
      <c r="R3236" s="625"/>
      <c r="S3236" s="625"/>
      <c r="T3236" s="625"/>
      <c r="U3236" s="625"/>
      <c r="V3236" s="356">
        <f t="shared" si="9005"/>
        <v>-0.78999996185302734</v>
      </c>
      <c r="W3236" s="356">
        <f t="shared" si="9006"/>
        <v>-0.1500000013038516</v>
      </c>
      <c r="X3236" s="361" t="str">
        <f t="shared" si="9082"/>
        <v>SUL</v>
      </c>
      <c r="Y3236" s="361" t="str">
        <f t="shared" si="9083"/>
        <v>OESTE</v>
      </c>
      <c r="Z3236" s="361" t="str">
        <f t="shared" si="9084"/>
        <v>SUDOESTE</v>
      </c>
      <c r="AA3236" s="358">
        <f t="shared" si="9009"/>
        <v>0.18749999999999997</v>
      </c>
      <c r="AB3236" s="359">
        <f t="shared" si="9085"/>
        <v>10.806922874860341</v>
      </c>
      <c r="AC3236" s="360"/>
    </row>
    <row r="3237" spans="1:29" ht="17.25" customHeight="1" x14ac:dyDescent="0.25">
      <c r="A3237" s="345" t="str">
        <f t="shared" si="9011"/>
        <v>MS 901</v>
      </c>
      <c r="B3237" s="661">
        <f t="shared" si="8995"/>
        <v>22</v>
      </c>
      <c r="C3237" s="661" t="str">
        <f t="shared" si="8996"/>
        <v>MS 901-22</v>
      </c>
      <c r="D3237" s="346">
        <v>42034</v>
      </c>
      <c r="E3237" s="347">
        <v>7161427.0257999999</v>
      </c>
      <c r="F3237" s="348">
        <v>666021.68229999999</v>
      </c>
      <c r="G3237" s="348">
        <v>897.20299999999997</v>
      </c>
      <c r="H3237" s="448">
        <f t="shared" si="9076"/>
        <v>2.120377345904966</v>
      </c>
      <c r="I3237" s="356">
        <f t="shared" si="9077"/>
        <v>2.7600362308052979</v>
      </c>
      <c r="J3237" s="356">
        <f t="shared" si="9078"/>
        <v>9.9999999997635314E-2</v>
      </c>
      <c r="K3237" s="356">
        <f t="shared" si="9079"/>
        <v>-12.999999999999545</v>
      </c>
      <c r="L3237" s="356">
        <f t="shared" si="9080"/>
        <v>0.30291104941499514</v>
      </c>
      <c r="M3237" s="356">
        <f t="shared" si="9081"/>
        <v>1.4285714285376474E-2</v>
      </c>
      <c r="N3237" s="361" t="str">
        <f t="shared" si="9016"/>
        <v>ATENÇÃO</v>
      </c>
      <c r="O3237" s="361" t="str">
        <f t="shared" si="9017"/>
        <v>OK</v>
      </c>
      <c r="P3237" s="361" t="str">
        <f t="shared" si="9018"/>
        <v>COND. MIN.</v>
      </c>
      <c r="Q3237" s="361" t="str">
        <f t="shared" si="9004"/>
        <v>COND. MIN.</v>
      </c>
      <c r="R3237" s="625"/>
      <c r="S3237" s="625"/>
      <c r="T3237" s="625"/>
      <c r="U3237" s="625"/>
      <c r="V3237" s="356">
        <f t="shared" si="9005"/>
        <v>-2.0299999974668026</v>
      </c>
      <c r="W3237" s="356">
        <f t="shared" si="9006"/>
        <v>-1.8700000015087426</v>
      </c>
      <c r="X3237" s="361" t="str">
        <f t="shared" si="9082"/>
        <v>SUL</v>
      </c>
      <c r="Y3237" s="361" t="str">
        <f t="shared" si="9083"/>
        <v>OESTE</v>
      </c>
      <c r="Z3237" s="361" t="str">
        <f t="shared" si="9084"/>
        <v>SUDOESTE</v>
      </c>
      <c r="AA3237" s="358">
        <f t="shared" si="9009"/>
        <v>0.67753623188405809</v>
      </c>
      <c r="AB3237" s="359">
        <f t="shared" si="9085"/>
        <v>42.651414219086142</v>
      </c>
      <c r="AC3237" s="360"/>
    </row>
    <row r="3238" spans="1:29" ht="17.25" customHeight="1" x14ac:dyDescent="0.25">
      <c r="A3238" s="345" t="str">
        <f t="shared" si="9011"/>
        <v>MS 901</v>
      </c>
      <c r="B3238" s="661">
        <f t="shared" si="8995"/>
        <v>23</v>
      </c>
      <c r="C3238" s="661" t="str">
        <f t="shared" si="8996"/>
        <v>MS 901-23</v>
      </c>
      <c r="D3238" s="346">
        <v>42041</v>
      </c>
      <c r="E3238" s="347">
        <v>7161427.0290999999</v>
      </c>
      <c r="F3238" s="348">
        <v>666021.68850000005</v>
      </c>
      <c r="G3238" s="348">
        <v>897.19299999999998</v>
      </c>
      <c r="H3238" s="448">
        <f t="shared" si="9076"/>
        <v>0.70235319210840697</v>
      </c>
      <c r="I3238" s="356">
        <f t="shared" si="9077"/>
        <v>2.1100947812421293</v>
      </c>
      <c r="J3238" s="356">
        <f t="shared" si="9078"/>
        <v>-0.99999999999909051</v>
      </c>
      <c r="K3238" s="356">
        <f t="shared" si="9079"/>
        <v>-13.999999999998636</v>
      </c>
      <c r="L3238" s="356">
        <f t="shared" si="9080"/>
        <v>0.100336170301201</v>
      </c>
      <c r="M3238" s="356">
        <f t="shared" si="9081"/>
        <v>0.14285714285701293</v>
      </c>
      <c r="N3238" s="361" t="str">
        <f t="shared" si="9016"/>
        <v>OK</v>
      </c>
      <c r="O3238" s="361" t="str">
        <f t="shared" si="9017"/>
        <v>OK</v>
      </c>
      <c r="P3238" s="361" t="str">
        <f t="shared" si="9018"/>
        <v>COND. MIN.</v>
      </c>
      <c r="Q3238" s="361" t="str">
        <f t="shared" si="9004"/>
        <v>COND. MIN.</v>
      </c>
      <c r="R3238" s="625"/>
      <c r="S3238" s="625"/>
      <c r="T3238" s="625"/>
      <c r="U3238" s="625"/>
      <c r="V3238" s="356">
        <f t="shared" si="9005"/>
        <v>-1.6999999992549419</v>
      </c>
      <c r="W3238" s="356">
        <f t="shared" si="9006"/>
        <v>-1.2499999953433871</v>
      </c>
      <c r="X3238" s="361" t="str">
        <f t="shared" si="9082"/>
        <v>SUL</v>
      </c>
      <c r="Y3238" s="361" t="str">
        <f t="shared" si="9083"/>
        <v>OESTE</v>
      </c>
      <c r="Z3238" s="361" t="str">
        <f t="shared" si="9084"/>
        <v>SUDOESTE</v>
      </c>
      <c r="AA3238" s="358">
        <f t="shared" si="9009"/>
        <v>0.59241706161137442</v>
      </c>
      <c r="AB3238" s="359">
        <f t="shared" si="9085"/>
        <v>36.328718488901345</v>
      </c>
      <c r="AC3238" s="360"/>
    </row>
    <row r="3239" spans="1:29" ht="17.25" customHeight="1" x14ac:dyDescent="0.25">
      <c r="A3239" s="345" t="str">
        <f t="shared" si="9011"/>
        <v>MS 901</v>
      </c>
      <c r="B3239" s="661">
        <f t="shared" si="8995"/>
        <v>24</v>
      </c>
      <c r="C3239" s="661" t="str">
        <f t="shared" si="8996"/>
        <v>MS 901-24</v>
      </c>
      <c r="D3239" s="346">
        <v>42048</v>
      </c>
      <c r="E3239" s="347">
        <v>7161427.0267000003</v>
      </c>
      <c r="F3239" s="348">
        <v>666021.69310000003</v>
      </c>
      <c r="G3239" s="348">
        <v>897.18399999999997</v>
      </c>
      <c r="H3239" s="448">
        <f t="shared" ref="H3239:H3240" si="9086">SQRT((E3239-E3238)^2+(F3239-F3238)^2)*100</f>
        <v>0.51884485330440355</v>
      </c>
      <c r="I3239" s="356">
        <f t="shared" ref="I3239:I3240" si="9087">SQRT((E3239-$E$3216)^2+(F3239-$F$3216)^2)*100</f>
        <v>2.0946837125377349</v>
      </c>
      <c r="J3239" s="356">
        <f t="shared" ref="J3239:J3240" si="9088">(G3239-G3238)*100</f>
        <v>-0.90000000000145519</v>
      </c>
      <c r="K3239" s="356">
        <f t="shared" ref="K3239:K3240" si="9089">(G3239-$G$3216)*100</f>
        <v>-14.900000000000091</v>
      </c>
      <c r="L3239" s="356">
        <f t="shared" ref="L3239:L3240" si="9090">H3239/(D3239-D3238)</f>
        <v>7.4120693329200502E-2</v>
      </c>
      <c r="M3239" s="356">
        <f t="shared" ref="M3239:M3240" si="9091">ABS(J3239/(D3239-D3238))</f>
        <v>0.12857142857163645</v>
      </c>
      <c r="N3239" s="361" t="str">
        <f t="shared" si="9016"/>
        <v>OK</v>
      </c>
      <c r="O3239" s="361" t="str">
        <f t="shared" si="9017"/>
        <v>OK</v>
      </c>
      <c r="P3239" s="361" t="str">
        <f t="shared" si="9018"/>
        <v>COND. MIN.</v>
      </c>
      <c r="Q3239" s="361" t="str">
        <f t="shared" si="9004"/>
        <v>COND. MIN.</v>
      </c>
      <c r="R3239" s="625"/>
      <c r="S3239" s="625"/>
      <c r="T3239" s="625"/>
      <c r="U3239" s="625"/>
      <c r="V3239" s="356">
        <f t="shared" si="9005"/>
        <v>-1.9399999640882015</v>
      </c>
      <c r="W3239" s="356">
        <f t="shared" si="9006"/>
        <v>-0.78999999677762389</v>
      </c>
      <c r="X3239" s="361" t="str">
        <f t="shared" ref="X3239:X3240" si="9092">IF(V3239&gt;0,"NORTE","SUL")</f>
        <v>SUL</v>
      </c>
      <c r="Y3239" s="361" t="str">
        <f t="shared" ref="Y3239:Y3240" si="9093">IF(W3239&gt;0,"LESTE","OESTE")</f>
        <v>OESTE</v>
      </c>
      <c r="Z3239" s="361" t="str">
        <f t="shared" ref="Z3239:Z3240" si="9094">IF(AND(X3239="SUL", Y3239="LESTE"),"SUDESTE", IF(AND(X3239="SUL", Y3239="OESTE"), "SUDOESTE", IF(AND(X3239="NORTE", Y3239="LESTE"), "NORDESTE", "NOROESTE")))</f>
        <v>SUDOESTE</v>
      </c>
      <c r="AA3239" s="358">
        <f t="shared" si="9009"/>
        <v>0.3779904306220096</v>
      </c>
      <c r="AB3239" s="359">
        <f t="shared" ref="AB3239:AB3240" si="9095">DEGREES(ASIN(AA3239))</f>
        <v>22.209260733983985</v>
      </c>
      <c r="AC3239" s="360"/>
    </row>
    <row r="3240" spans="1:29" ht="17.25" customHeight="1" x14ac:dyDescent="0.25">
      <c r="A3240" s="345" t="str">
        <f t="shared" si="9011"/>
        <v>MS 901</v>
      </c>
      <c r="B3240" s="661">
        <f t="shared" si="8995"/>
        <v>25</v>
      </c>
      <c r="C3240" s="661" t="str">
        <f t="shared" si="8996"/>
        <v>MS 901-25</v>
      </c>
      <c r="D3240" s="346">
        <v>42055</v>
      </c>
      <c r="E3240" s="347">
        <v>7161427.0241999999</v>
      </c>
      <c r="F3240" s="348">
        <v>666021.69770000002</v>
      </c>
      <c r="G3240" s="348">
        <v>897.17499999999995</v>
      </c>
      <c r="H3240" s="448">
        <f t="shared" si="9086"/>
        <v>0.52354562281581585</v>
      </c>
      <c r="I3240" s="356">
        <f t="shared" si="9087"/>
        <v>2.2147234637784097</v>
      </c>
      <c r="J3240" s="356">
        <f t="shared" si="9088"/>
        <v>-0.90000000000145519</v>
      </c>
      <c r="K3240" s="356">
        <f t="shared" si="9089"/>
        <v>-15.800000000001546</v>
      </c>
      <c r="L3240" s="356">
        <f t="shared" si="9090"/>
        <v>7.4792231830830835E-2</v>
      </c>
      <c r="M3240" s="356">
        <f t="shared" si="9091"/>
        <v>0.12857142857163645</v>
      </c>
      <c r="N3240" s="361" t="str">
        <f t="shared" si="9016"/>
        <v>OK</v>
      </c>
      <c r="O3240" s="361" t="str">
        <f t="shared" si="9017"/>
        <v>OK</v>
      </c>
      <c r="P3240" s="361" t="str">
        <f t="shared" si="9018"/>
        <v>COND. MIN.</v>
      </c>
      <c r="Q3240" s="361" t="str">
        <f t="shared" si="9004"/>
        <v>COND. MIN.</v>
      </c>
      <c r="R3240" s="625"/>
      <c r="S3240" s="625"/>
      <c r="T3240" s="625"/>
      <c r="U3240" s="625"/>
      <c r="V3240" s="356">
        <f t="shared" si="9005"/>
        <v>-2.1900000050663948</v>
      </c>
      <c r="W3240" s="356">
        <f t="shared" si="9006"/>
        <v>-0.32999999821186066</v>
      </c>
      <c r="X3240" s="361" t="str">
        <f t="shared" si="9092"/>
        <v>SUL</v>
      </c>
      <c r="Y3240" s="361" t="str">
        <f t="shared" si="9093"/>
        <v>OESTE</v>
      </c>
      <c r="Z3240" s="361" t="str">
        <f t="shared" si="9094"/>
        <v>SUDOESTE</v>
      </c>
      <c r="AA3240" s="358">
        <f t="shared" si="9009"/>
        <v>0.14932126696832579</v>
      </c>
      <c r="AB3240" s="359">
        <f t="shared" si="9095"/>
        <v>8.5875950455994996</v>
      </c>
      <c r="AC3240" s="360"/>
    </row>
    <row r="3241" spans="1:29" ht="17.25" customHeight="1" x14ac:dyDescent="0.25">
      <c r="A3241" s="345" t="str">
        <f t="shared" si="9011"/>
        <v>MS 901</v>
      </c>
      <c r="B3241" s="661">
        <f t="shared" si="8995"/>
        <v>26</v>
      </c>
      <c r="C3241" s="661" t="str">
        <f t="shared" si="8996"/>
        <v>MS 901-26</v>
      </c>
      <c r="D3241" s="346">
        <f t="shared" ref="D3241:D3253" si="9096">D113</f>
        <v>42062</v>
      </c>
      <c r="E3241" s="347">
        <v>7161427.0230999999</v>
      </c>
      <c r="F3241" s="348">
        <v>666021.6899</v>
      </c>
      <c r="G3241" s="348">
        <v>897.16800000000001</v>
      </c>
      <c r="H3241" s="448">
        <f t="shared" ref="H3241:H3244" si="9097">SQRT((E3241-E3240)^2+(F3241-F3240)^2)*100</f>
        <v>0.7877182257516947</v>
      </c>
      <c r="I3241" s="356">
        <f t="shared" ref="I3241:I3244" si="9098">SQRT((E3241-$E$3216)^2+(F3241-$F$3216)^2)*100</f>
        <v>2.5538402497626813</v>
      </c>
      <c r="J3241" s="356">
        <f t="shared" ref="J3241:J3244" si="9099">(G3241-G3240)*100</f>
        <v>-0.69999999999481588</v>
      </c>
      <c r="K3241" s="356">
        <f t="shared" ref="K3241:K3244" si="9100">(G3241-$G$3216)*100</f>
        <v>-16.499999999996362</v>
      </c>
      <c r="L3241" s="356">
        <f t="shared" ref="L3241:L3244" si="9101">H3241/(D3241-D3240)</f>
        <v>0.11253117510738496</v>
      </c>
      <c r="M3241" s="356">
        <f t="shared" ref="M3241:M3244" si="9102">ABS(J3241/(D3241-D3240))</f>
        <v>9.9999999999259417E-2</v>
      </c>
      <c r="N3241" s="361" t="str">
        <f t="shared" si="9016"/>
        <v>OK</v>
      </c>
      <c r="O3241" s="361" t="str">
        <f t="shared" si="9017"/>
        <v>OK</v>
      </c>
      <c r="P3241" s="361" t="str">
        <f t="shared" si="9018"/>
        <v>COND. MIN.</v>
      </c>
      <c r="Q3241" s="361" t="str">
        <f t="shared" si="9004"/>
        <v>COND. MIN.</v>
      </c>
      <c r="R3241" s="625"/>
      <c r="S3241" s="625"/>
      <c r="T3241" s="625"/>
      <c r="U3241" s="625"/>
      <c r="V3241" s="356">
        <f t="shared" si="9005"/>
        <v>-2.3000000044703484</v>
      </c>
      <c r="W3241" s="356">
        <f t="shared" si="9006"/>
        <v>-1.1100000003352761</v>
      </c>
      <c r="X3241" s="361" t="str">
        <f t="shared" ref="X3241:X3244" si="9103">IF(V3241&gt;0,"NORTE","SUL")</f>
        <v>SUL</v>
      </c>
      <c r="Y3241" s="361" t="str">
        <f t="shared" ref="Y3241:Y3244" si="9104">IF(W3241&gt;0,"LESTE","OESTE")</f>
        <v>OESTE</v>
      </c>
      <c r="Z3241" s="361" t="str">
        <f t="shared" ref="Z3241:Z3244" si="9105">IF(AND(X3241="SUL", Y3241="LESTE"),"SUDESTE", IF(AND(X3241="SUL", Y3241="OESTE"), "SUDOESTE", IF(AND(X3241="NORTE", Y3241="LESTE"), "NORDESTE", "NOROESTE")))</f>
        <v>SUDOESTE</v>
      </c>
      <c r="AA3241" s="358">
        <f t="shared" si="9009"/>
        <v>0.43529411764705889</v>
      </c>
      <c r="AB3241" s="359">
        <f t="shared" ref="AB3241:AB3244" si="9106">DEGREES(ASIN(AA3241))</f>
        <v>25.804010515365889</v>
      </c>
      <c r="AC3241" s="360"/>
    </row>
    <row r="3242" spans="1:29" ht="17.25" customHeight="1" x14ac:dyDescent="0.25">
      <c r="A3242" s="345" t="str">
        <f t="shared" si="9011"/>
        <v>MS 901</v>
      </c>
      <c r="B3242" s="661">
        <f t="shared" si="8995"/>
        <v>27</v>
      </c>
      <c r="C3242" s="661" t="str">
        <f t="shared" si="8996"/>
        <v>MS 901-27</v>
      </c>
      <c r="D3242" s="346">
        <f t="shared" si="9096"/>
        <v>42069</v>
      </c>
      <c r="E3242" s="347">
        <v>7161427.0219999999</v>
      </c>
      <c r="F3242" s="348">
        <v>666021.68209999998</v>
      </c>
      <c r="G3242" s="348">
        <v>897.16099999999994</v>
      </c>
      <c r="H3242" s="448">
        <f t="shared" si="9097"/>
        <v>0.7877182257516947</v>
      </c>
      <c r="I3242" s="356">
        <f t="shared" si="9098"/>
        <v>3.0627112217719761</v>
      </c>
      <c r="J3242" s="356">
        <f t="shared" si="9099"/>
        <v>-0.70000000000618456</v>
      </c>
      <c r="K3242" s="356">
        <f t="shared" si="9100"/>
        <v>-17.200000000002547</v>
      </c>
      <c r="L3242" s="356">
        <f t="shared" si="9101"/>
        <v>0.11253117510738496</v>
      </c>
      <c r="M3242" s="356">
        <f t="shared" si="9102"/>
        <v>0.10000000000088351</v>
      </c>
      <c r="N3242" s="361" t="str">
        <f t="shared" si="9016"/>
        <v>OK</v>
      </c>
      <c r="O3242" s="361" t="str">
        <f t="shared" si="9017"/>
        <v>OK</v>
      </c>
      <c r="P3242" s="361" t="str">
        <f t="shared" si="9018"/>
        <v>COND. MIN.</v>
      </c>
      <c r="Q3242" s="361" t="str">
        <f t="shared" si="9004"/>
        <v>COND. MIN.</v>
      </c>
      <c r="R3242" s="625"/>
      <c r="S3242" s="625"/>
      <c r="T3242" s="625"/>
      <c r="U3242" s="625"/>
      <c r="V3242" s="356">
        <f t="shared" si="9005"/>
        <v>-2.4100000038743019</v>
      </c>
      <c r="W3242" s="356">
        <f t="shared" si="9006"/>
        <v>-1.8900000024586916</v>
      </c>
      <c r="X3242" s="361" t="str">
        <f t="shared" si="9103"/>
        <v>SUL</v>
      </c>
      <c r="Y3242" s="361" t="str">
        <f t="shared" si="9104"/>
        <v>OESTE</v>
      </c>
      <c r="Z3242" s="361" t="str">
        <f t="shared" si="9105"/>
        <v>SUDOESTE</v>
      </c>
      <c r="AA3242" s="358">
        <f t="shared" si="9009"/>
        <v>0.61764705882352933</v>
      </c>
      <c r="AB3242" s="359">
        <f t="shared" si="9106"/>
        <v>38.144513101230018</v>
      </c>
      <c r="AC3242" s="360"/>
    </row>
    <row r="3243" spans="1:29" ht="17.25" customHeight="1" x14ac:dyDescent="0.25">
      <c r="A3243" s="345" t="str">
        <f t="shared" si="9011"/>
        <v>MS 901</v>
      </c>
      <c r="B3243" s="661">
        <f t="shared" si="8995"/>
        <v>28</v>
      </c>
      <c r="C3243" s="661" t="str">
        <f t="shared" si="8996"/>
        <v>MS 901-28</v>
      </c>
      <c r="D3243" s="346">
        <f t="shared" si="9096"/>
        <v>42076</v>
      </c>
      <c r="E3243" s="347">
        <v>7161427.0174000002</v>
      </c>
      <c r="F3243" s="348">
        <v>666021.69200000004</v>
      </c>
      <c r="G3243" s="348">
        <v>897.15099999999995</v>
      </c>
      <c r="H3243" s="448">
        <f t="shared" si="9097"/>
        <v>1.0916501174728839</v>
      </c>
      <c r="I3243" s="356">
        <f t="shared" si="9098"/>
        <v>3.0078064775955302</v>
      </c>
      <c r="J3243" s="356">
        <f t="shared" si="9099"/>
        <v>-0.99999999999909051</v>
      </c>
      <c r="K3243" s="356">
        <f t="shared" si="9100"/>
        <v>-18.200000000001637</v>
      </c>
      <c r="L3243" s="356">
        <f t="shared" si="9101"/>
        <v>0.15595001678184056</v>
      </c>
      <c r="M3243" s="356">
        <f t="shared" si="9102"/>
        <v>0.14285714285701293</v>
      </c>
      <c r="N3243" s="361" t="str">
        <f t="shared" si="9016"/>
        <v>OK</v>
      </c>
      <c r="O3243" s="361" t="str">
        <f t="shared" si="9017"/>
        <v>OK</v>
      </c>
      <c r="P3243" s="361" t="str">
        <f t="shared" si="9018"/>
        <v>COND. MIN.</v>
      </c>
      <c r="Q3243" s="361" t="str">
        <f t="shared" si="9004"/>
        <v>COND. MIN.</v>
      </c>
      <c r="R3243" s="625"/>
      <c r="S3243" s="625"/>
      <c r="T3243" s="625"/>
      <c r="U3243" s="625"/>
      <c r="V3243" s="356">
        <f t="shared" si="9005"/>
        <v>-2.8699999675154686</v>
      </c>
      <c r="W3243" s="356">
        <f t="shared" si="9006"/>
        <v>-0.89999999618157744</v>
      </c>
      <c r="X3243" s="361" t="str">
        <f t="shared" si="9103"/>
        <v>SUL</v>
      </c>
      <c r="Y3243" s="361" t="str">
        <f t="shared" si="9104"/>
        <v>OESTE</v>
      </c>
      <c r="Z3243" s="361" t="str">
        <f t="shared" si="9105"/>
        <v>SUDOESTE</v>
      </c>
      <c r="AA3243" s="358">
        <f t="shared" si="9009"/>
        <v>0.29900332225913623</v>
      </c>
      <c r="AB3243" s="359">
        <f t="shared" si="9106"/>
        <v>17.397750189956309</v>
      </c>
      <c r="AC3243" s="360"/>
    </row>
    <row r="3244" spans="1:29" ht="12.75" x14ac:dyDescent="0.25">
      <c r="A3244" s="345" t="str">
        <f t="shared" si="9011"/>
        <v>MS 901</v>
      </c>
      <c r="B3244" s="661">
        <f t="shared" si="8995"/>
        <v>29</v>
      </c>
      <c r="C3244" s="661" t="str">
        <f t="shared" si="8996"/>
        <v>MS 901-29</v>
      </c>
      <c r="D3244" s="346">
        <f t="shared" si="9096"/>
        <v>42083</v>
      </c>
      <c r="E3244" s="347">
        <v>7161427.0155999996</v>
      </c>
      <c r="F3244" s="348">
        <v>666021.68389999995</v>
      </c>
      <c r="G3244" s="348">
        <v>897.14700000000005</v>
      </c>
      <c r="H3244" s="448">
        <f t="shared" si="9097"/>
        <v>0.82975902478403185</v>
      </c>
      <c r="I3244" s="356">
        <f t="shared" si="9098"/>
        <v>3.4966555775550199</v>
      </c>
      <c r="J3244" s="356">
        <f t="shared" si="9099"/>
        <v>-0.39999999999054126</v>
      </c>
      <c r="K3244" s="356">
        <f t="shared" si="9100"/>
        <v>-18.599999999992178</v>
      </c>
      <c r="L3244" s="356">
        <f t="shared" si="9101"/>
        <v>0.11853700354057597</v>
      </c>
      <c r="M3244" s="356">
        <f t="shared" si="9102"/>
        <v>5.7142857141505896E-2</v>
      </c>
      <c r="N3244" s="361" t="str">
        <f t="shared" si="9016"/>
        <v>OK</v>
      </c>
      <c r="O3244" s="361" t="str">
        <f t="shared" si="9017"/>
        <v>OK</v>
      </c>
      <c r="P3244" s="361" t="str">
        <f t="shared" si="9018"/>
        <v>COND. MIN.</v>
      </c>
      <c r="Q3244" s="361" t="str">
        <f t="shared" si="9004"/>
        <v>COND. MIN.</v>
      </c>
      <c r="R3244" s="625"/>
      <c r="S3244" s="625"/>
      <c r="T3244" s="625"/>
      <c r="U3244" s="625"/>
      <c r="V3244" s="356">
        <f t="shared" si="9005"/>
        <v>-3.0500000342726707</v>
      </c>
      <c r="W3244" s="356">
        <f t="shared" si="9006"/>
        <v>-1.7100000055506825</v>
      </c>
      <c r="X3244" s="361" t="str">
        <f t="shared" si="9103"/>
        <v>SUL</v>
      </c>
      <c r="Y3244" s="361" t="str">
        <f t="shared" si="9104"/>
        <v>OESTE</v>
      </c>
      <c r="Z3244" s="361" t="str">
        <f t="shared" si="9105"/>
        <v>SUDOESTE</v>
      </c>
      <c r="AA3244" s="358">
        <f t="shared" si="9009"/>
        <v>0.48857142857142855</v>
      </c>
      <c r="AB3244" s="359">
        <f t="shared" si="9106"/>
        <v>29.246728896464045</v>
      </c>
      <c r="AC3244" s="360"/>
    </row>
    <row r="3245" spans="1:29" ht="17.25" customHeight="1" x14ac:dyDescent="0.25">
      <c r="A3245" s="345" t="str">
        <f t="shared" si="9011"/>
        <v>MS 901</v>
      </c>
      <c r="B3245" s="661">
        <f t="shared" si="8995"/>
        <v>30</v>
      </c>
      <c r="C3245" s="661" t="str">
        <f t="shared" si="8996"/>
        <v>MS 901-30</v>
      </c>
      <c r="D3245" s="346">
        <f t="shared" si="9096"/>
        <v>42090</v>
      </c>
      <c r="E3245" s="347">
        <v>7161427.0129000004</v>
      </c>
      <c r="F3245" s="348">
        <v>666021.6912</v>
      </c>
      <c r="G3245" s="348">
        <v>897.14200000000005</v>
      </c>
      <c r="H3245" s="448">
        <f t="shared" ref="H3245:H3246" si="9107">SQRT((E3245-E3244)^2+(F3245-F3244)^2)*100</f>
        <v>0.77833152423738705</v>
      </c>
      <c r="I3245" s="356">
        <f t="shared" ref="I3245:I3246" si="9108">SQRT((E3245-$E$3216)^2+(F3245-$F$3216)^2)*100</f>
        <v>3.4616180690017471</v>
      </c>
      <c r="J3245" s="356">
        <f t="shared" ref="J3245:J3246" si="9109">(G3245-G3244)*100</f>
        <v>-0.49999999999954525</v>
      </c>
      <c r="K3245" s="356">
        <f t="shared" ref="K3245:K3246" si="9110">(G3245-$G$3216)*100</f>
        <v>-19.099999999991724</v>
      </c>
      <c r="L3245" s="356">
        <f t="shared" ref="L3245:L3246" si="9111">H3245/(D3245-D3244)</f>
        <v>0.11119021774819815</v>
      </c>
      <c r="M3245" s="356">
        <f t="shared" ref="M3245:M3246" si="9112">ABS(J3245/(D3245-D3244))</f>
        <v>7.1428571428506463E-2</v>
      </c>
      <c r="N3245" s="361" t="str">
        <f t="shared" si="9016"/>
        <v>OK</v>
      </c>
      <c r="O3245" s="361" t="str">
        <f t="shared" si="9017"/>
        <v>OK</v>
      </c>
      <c r="P3245" s="361" t="str">
        <f t="shared" si="9018"/>
        <v>COND. MIN.</v>
      </c>
      <c r="Q3245" s="361" t="str">
        <f t="shared" si="9004"/>
        <v>COND. MIN.</v>
      </c>
      <c r="R3245" s="625"/>
      <c r="S3245" s="625"/>
      <c r="T3245" s="625"/>
      <c r="U3245" s="625"/>
      <c r="V3245" s="356">
        <f t="shared" si="9005"/>
        <v>-3.319999948143959</v>
      </c>
      <c r="W3245" s="356">
        <f t="shared" si="9006"/>
        <v>-0.97999999998137355</v>
      </c>
      <c r="X3245" s="361" t="str">
        <f t="shared" ref="X3245:X3246" si="9113">IF(V3245&gt;0,"NORTE","SUL")</f>
        <v>SUL</v>
      </c>
      <c r="Y3245" s="361" t="str">
        <f t="shared" ref="Y3245:Y3246" si="9114">IF(W3245&gt;0,"LESTE","OESTE")</f>
        <v>OESTE</v>
      </c>
      <c r="Z3245" s="361" t="str">
        <f t="shared" ref="Z3245:Z3246" si="9115">IF(AND(X3245="SUL", Y3245="LESTE"),"SUDESTE", IF(AND(X3245="SUL", Y3245="OESTE"), "SUDOESTE", IF(AND(X3245="NORTE", Y3245="LESTE"), "NORDESTE", "NOROESTE")))</f>
        <v>SUDOESTE</v>
      </c>
      <c r="AA3245" s="358">
        <f t="shared" si="9009"/>
        <v>0.2832369942196532</v>
      </c>
      <c r="AB3245" s="359">
        <f t="shared" ref="AB3245:AB3246" si="9116">DEGREES(ASIN(AA3245))</f>
        <v>16.453494029701719</v>
      </c>
      <c r="AC3245" s="360"/>
    </row>
    <row r="3246" spans="1:29" ht="17.25" customHeight="1" x14ac:dyDescent="0.25">
      <c r="A3246" s="345" t="str">
        <f t="shared" si="9011"/>
        <v>MS 901</v>
      </c>
      <c r="B3246" s="661">
        <f t="shared" si="8995"/>
        <v>31</v>
      </c>
      <c r="C3246" s="661" t="str">
        <f t="shared" si="8996"/>
        <v>MS 901-31</v>
      </c>
      <c r="D3246" s="346">
        <f t="shared" si="9096"/>
        <v>42097</v>
      </c>
      <c r="E3246" s="347">
        <v>7161427.0153000001</v>
      </c>
      <c r="F3246" s="348">
        <v>666021.69380000001</v>
      </c>
      <c r="G3246" s="348">
        <v>897.13499999999999</v>
      </c>
      <c r="H3246" s="448">
        <f t="shared" si="9107"/>
        <v>0.35383609692628104</v>
      </c>
      <c r="I3246" s="356">
        <f t="shared" si="9108"/>
        <v>3.1630364993385465</v>
      </c>
      <c r="J3246" s="356">
        <f t="shared" si="9109"/>
        <v>-0.70000000000618456</v>
      </c>
      <c r="K3246" s="356">
        <f t="shared" si="9110"/>
        <v>-19.799999999997908</v>
      </c>
      <c r="L3246" s="356">
        <f t="shared" si="9111"/>
        <v>5.0548013846611575E-2</v>
      </c>
      <c r="M3246" s="356">
        <f t="shared" si="9112"/>
        <v>0.10000000000088351</v>
      </c>
      <c r="N3246" s="361" t="str">
        <f t="shared" si="9016"/>
        <v>OK</v>
      </c>
      <c r="O3246" s="361" t="str">
        <f t="shared" si="9017"/>
        <v>OK</v>
      </c>
      <c r="P3246" s="361" t="str">
        <f t="shared" si="9018"/>
        <v>COND. MIN.</v>
      </c>
      <c r="Q3246" s="361" t="str">
        <f t="shared" si="9004"/>
        <v>COND. MIN.</v>
      </c>
      <c r="R3246" s="625"/>
      <c r="S3246" s="625"/>
      <c r="T3246" s="625"/>
      <c r="U3246" s="625"/>
      <c r="V3246" s="356">
        <f t="shared" si="9005"/>
        <v>-3.0799999833106995</v>
      </c>
      <c r="W3246" s="356">
        <f t="shared" si="9006"/>
        <v>-0.71999999927356839</v>
      </c>
      <c r="X3246" s="361" t="str">
        <f t="shared" si="9113"/>
        <v>SUL</v>
      </c>
      <c r="Y3246" s="361" t="str">
        <f t="shared" si="9114"/>
        <v>OESTE</v>
      </c>
      <c r="Z3246" s="361" t="str">
        <f t="shared" si="9115"/>
        <v>SUDOESTE</v>
      </c>
      <c r="AA3246" s="358">
        <f t="shared" si="9009"/>
        <v>0.22784810126582278</v>
      </c>
      <c r="AB3246" s="359">
        <f t="shared" si="9116"/>
        <v>13.170413502479766</v>
      </c>
      <c r="AC3246" s="360"/>
    </row>
    <row r="3247" spans="1:29" ht="17.25" customHeight="1" x14ac:dyDescent="0.25">
      <c r="A3247" s="345" t="str">
        <f t="shared" si="9011"/>
        <v>MS 901</v>
      </c>
      <c r="B3247" s="661">
        <f t="shared" si="8995"/>
        <v>32</v>
      </c>
      <c r="C3247" s="661" t="str">
        <f t="shared" si="8996"/>
        <v>MS 901-32</v>
      </c>
      <c r="D3247" s="346">
        <f t="shared" si="9096"/>
        <v>42104</v>
      </c>
      <c r="E3247" s="347">
        <v>7161427.0186999999</v>
      </c>
      <c r="F3247" s="348">
        <v>666021.68900000001</v>
      </c>
      <c r="G3247" s="348">
        <v>897.13</v>
      </c>
      <c r="H3247" s="448">
        <f t="shared" ref="H3247:H3249" si="9117">SQRT((E3247-E3246)^2+(F3247-F3246)^2)*100</f>
        <v>0.58821763554637607</v>
      </c>
      <c r="I3247" s="356">
        <f t="shared" ref="I3247:I3249" si="9118">SQRT((E3247-$E$3216)^2+(F3247-$F$3216)^2)*100</f>
        <v>2.9912539190992202</v>
      </c>
      <c r="J3247" s="356">
        <f t="shared" ref="J3247:J3249" si="9119">(G3247-G3246)*100</f>
        <v>-0.49999999999954525</v>
      </c>
      <c r="K3247" s="356">
        <f t="shared" ref="K3247:K3249" si="9120">(G3247-$G$3216)*100</f>
        <v>-20.299999999997453</v>
      </c>
      <c r="L3247" s="356">
        <f t="shared" ref="L3247:L3249" si="9121">H3247/(D3247-D3246)</f>
        <v>8.4031090792339433E-2</v>
      </c>
      <c r="M3247" s="356">
        <f t="shared" ref="M3247:M3249" si="9122">ABS(J3247/(D3247-D3246))</f>
        <v>7.1428571428506463E-2</v>
      </c>
      <c r="N3247" s="361" t="str">
        <f t="shared" si="9016"/>
        <v>OK</v>
      </c>
      <c r="O3247" s="361" t="str">
        <f t="shared" si="9017"/>
        <v>OK</v>
      </c>
      <c r="P3247" s="361" t="str">
        <f t="shared" si="9018"/>
        <v>COND. MIN.</v>
      </c>
      <c r="Q3247" s="361" t="str">
        <f t="shared" si="9004"/>
        <v>COND. MIN.</v>
      </c>
      <c r="R3247" s="625"/>
      <c r="S3247" s="625"/>
      <c r="T3247" s="625"/>
      <c r="U3247" s="625"/>
      <c r="V3247" s="356">
        <f t="shared" si="9005"/>
        <v>-2.7400000020861626</v>
      </c>
      <c r="W3247" s="356">
        <f t="shared" si="9006"/>
        <v>-1.1999999987892807</v>
      </c>
      <c r="X3247" s="361" t="str">
        <f t="shared" ref="X3247:X3249" si="9123">IF(V3247&gt;0,"NORTE","SUL")</f>
        <v>SUL</v>
      </c>
      <c r="Y3247" s="361" t="str">
        <f t="shared" ref="Y3247:Y3249" si="9124">IF(W3247&gt;0,"LESTE","OESTE")</f>
        <v>OESTE</v>
      </c>
      <c r="Z3247" s="361" t="str">
        <f t="shared" ref="Z3247:Z3249" si="9125">IF(AND(X3247="SUL", Y3247="LESTE"),"SUDESTE", IF(AND(X3247="SUL", Y3247="OESTE"), "SUDOESTE", IF(AND(X3247="NORTE", Y3247="LESTE"), "NORDESTE", "NOROESTE")))</f>
        <v>SUDOESTE</v>
      </c>
      <c r="AA3247" s="358">
        <f t="shared" si="9009"/>
        <v>0.40133779264214042</v>
      </c>
      <c r="AB3247" s="359">
        <f t="shared" ref="AB3247:AB3249" si="9126">DEGREES(ASIN(AA3247))</f>
        <v>23.6618370305751</v>
      </c>
      <c r="AC3247" s="360"/>
    </row>
    <row r="3248" spans="1:29" ht="17.25" customHeight="1" x14ac:dyDescent="0.25">
      <c r="A3248" s="345" t="str">
        <f t="shared" si="9011"/>
        <v>MS 901</v>
      </c>
      <c r="B3248" s="661">
        <f t="shared" si="8995"/>
        <v>33</v>
      </c>
      <c r="C3248" s="661" t="str">
        <f t="shared" si="8996"/>
        <v>MS 901-33</v>
      </c>
      <c r="D3248" s="346">
        <f t="shared" si="9096"/>
        <v>42111</v>
      </c>
      <c r="E3248" s="347">
        <v>7161427.0100999996</v>
      </c>
      <c r="F3248" s="348">
        <v>666021.63359999994</v>
      </c>
      <c r="G3248" s="348">
        <v>897.11599999999999</v>
      </c>
      <c r="H3248" s="448">
        <f t="shared" si="9117"/>
        <v>5.606353550039497</v>
      </c>
      <c r="I3248" s="356">
        <f t="shared" si="9118"/>
        <v>7.6411779395354973</v>
      </c>
      <c r="J3248" s="356">
        <f t="shared" si="9119"/>
        <v>-1.4000000000010004</v>
      </c>
      <c r="K3248" s="356">
        <f t="shared" si="9120"/>
        <v>-21.699999999998454</v>
      </c>
      <c r="L3248" s="356">
        <f t="shared" si="9121"/>
        <v>0.80090765000564246</v>
      </c>
      <c r="M3248" s="356">
        <f t="shared" si="9122"/>
        <v>0.20000000000014292</v>
      </c>
      <c r="N3248" s="361" t="str">
        <f t="shared" si="9016"/>
        <v>ATENÇÃO</v>
      </c>
      <c r="O3248" s="361" t="str">
        <f t="shared" si="9017"/>
        <v>OK</v>
      </c>
      <c r="P3248" s="361" t="str">
        <f t="shared" si="9018"/>
        <v>COND. MIN.</v>
      </c>
      <c r="Q3248" s="361" t="str">
        <f t="shared" si="9004"/>
        <v>COND. MIN.</v>
      </c>
      <c r="R3248" s="625"/>
      <c r="S3248" s="625"/>
      <c r="T3248" s="625"/>
      <c r="U3248" s="625"/>
      <c r="V3248" s="356">
        <f t="shared" si="9005"/>
        <v>-3.6000000312924385</v>
      </c>
      <c r="W3248" s="356">
        <f t="shared" si="9006"/>
        <v>-6.7400000058114529</v>
      </c>
      <c r="X3248" s="361" t="str">
        <f t="shared" si="9123"/>
        <v>SUL</v>
      </c>
      <c r="Y3248" s="361" t="str">
        <f t="shared" si="9124"/>
        <v>OESTE</v>
      </c>
      <c r="Z3248" s="361" t="str">
        <f t="shared" si="9125"/>
        <v>SUDOESTE</v>
      </c>
      <c r="AA3248" s="358">
        <f t="shared" si="9009"/>
        <v>0.88219895287958117</v>
      </c>
      <c r="AB3248" s="359">
        <f t="shared" si="9126"/>
        <v>61.90877019291672</v>
      </c>
      <c r="AC3248" s="360"/>
    </row>
    <row r="3249" spans="1:29" ht="17.25" customHeight="1" x14ac:dyDescent="0.25">
      <c r="A3249" s="345" t="str">
        <f t="shared" si="9011"/>
        <v>MS 901</v>
      </c>
      <c r="B3249" s="661">
        <f t="shared" ref="B3249:B3262" si="9127">IF(A3248=A3249,B3248+1,1)</f>
        <v>34</v>
      </c>
      <c r="C3249" s="661" t="str">
        <f t="shared" ref="C3249:C3369" si="9128">A3249&amp;"-"&amp;B3249</f>
        <v>MS 901-34</v>
      </c>
      <c r="D3249" s="346">
        <f t="shared" si="9096"/>
        <v>42118</v>
      </c>
      <c r="E3249" s="347">
        <v>7161427.0203999998</v>
      </c>
      <c r="F3249" s="348">
        <v>666021.69609999994</v>
      </c>
      <c r="G3249" s="348">
        <v>897.11500000000001</v>
      </c>
      <c r="H3249" s="448">
        <f t="shared" si="9117"/>
        <v>6.3343034376974874</v>
      </c>
      <c r="I3249" s="356">
        <f t="shared" si="9118"/>
        <v>2.6162951027495045</v>
      </c>
      <c r="J3249" s="356">
        <f t="shared" si="9119"/>
        <v>-9.9999999997635314E-2</v>
      </c>
      <c r="K3249" s="356">
        <f t="shared" si="9120"/>
        <v>-21.799999999996089</v>
      </c>
      <c r="L3249" s="356">
        <f t="shared" si="9121"/>
        <v>0.9049004910996411</v>
      </c>
      <c r="M3249" s="356">
        <f t="shared" si="9122"/>
        <v>1.4285714285376474E-2</v>
      </c>
      <c r="N3249" s="361" t="str">
        <f t="shared" si="9016"/>
        <v>ATENÇÃO</v>
      </c>
      <c r="O3249" s="361" t="str">
        <f t="shared" si="9017"/>
        <v>OK</v>
      </c>
      <c r="P3249" s="361" t="str">
        <f t="shared" si="9018"/>
        <v>COND. MIN.</v>
      </c>
      <c r="Q3249" s="361" t="str">
        <f t="shared" si="9004"/>
        <v>COND. MIN.</v>
      </c>
      <c r="R3249" s="625"/>
      <c r="S3249" s="625"/>
      <c r="T3249" s="625"/>
      <c r="U3249" s="625"/>
      <c r="V3249" s="356">
        <f t="shared" si="9005"/>
        <v>-2.5700000114738941</v>
      </c>
      <c r="W3249" s="356">
        <f t="shared" si="9006"/>
        <v>-0.49000000581145287</v>
      </c>
      <c r="X3249" s="361" t="str">
        <f t="shared" si="9123"/>
        <v>SUL</v>
      </c>
      <c r="Y3249" s="361" t="str">
        <f t="shared" si="9124"/>
        <v>OESTE</v>
      </c>
      <c r="Z3249" s="361" t="str">
        <f t="shared" si="9125"/>
        <v>SUDOESTE</v>
      </c>
      <c r="AA3249" s="358">
        <f t="shared" si="9009"/>
        <v>0.18702290076335876</v>
      </c>
      <c r="AB3249" s="359">
        <f t="shared" si="9126"/>
        <v>10.77909482674117</v>
      </c>
      <c r="AC3249" s="360"/>
    </row>
    <row r="3250" spans="1:29" ht="17.25" customHeight="1" x14ac:dyDescent="0.25">
      <c r="A3250" s="345" t="str">
        <f t="shared" si="9011"/>
        <v>MS 901</v>
      </c>
      <c r="B3250" s="661">
        <f t="shared" si="9127"/>
        <v>35</v>
      </c>
      <c r="C3250" s="661" t="str">
        <f t="shared" si="9128"/>
        <v>MS 901-35</v>
      </c>
      <c r="D3250" s="346">
        <f t="shared" si="9096"/>
        <v>42125</v>
      </c>
      <c r="E3250" s="347">
        <v>7161427.0121499998</v>
      </c>
      <c r="F3250" s="348">
        <v>666021.6936</v>
      </c>
      <c r="G3250" s="348">
        <v>897.10950000000003</v>
      </c>
      <c r="H3250" s="448">
        <f t="shared" ref="H3250:H3252" si="9129">SQRT((E3250-E3249)^2+(F3250-F3249)^2)*100</f>
        <v>0.86204697657955831</v>
      </c>
      <c r="I3250" s="356">
        <f t="shared" ref="I3250:I3252" si="9130">SQRT((E3250-$E$3216)^2+(F3250-$F$3216)^2)*100</f>
        <v>3.4747122251900056</v>
      </c>
      <c r="J3250" s="356">
        <f t="shared" ref="J3250:J3252" si="9131">(G3250-G3249)*100</f>
        <v>-0.54999999999836291</v>
      </c>
      <c r="K3250" s="356">
        <f t="shared" ref="K3250:K3252" si="9132">(G3250-$G$3216)*100</f>
        <v>-22.349999999994452</v>
      </c>
      <c r="L3250" s="356">
        <f t="shared" ref="L3250:L3252" si="9133">H3250/(D3250-D3249)</f>
        <v>0.12314956808279405</v>
      </c>
      <c r="M3250" s="356">
        <f t="shared" ref="M3250:M3252" si="9134">ABS(J3250/(D3250-D3249))</f>
        <v>7.8571428571194701E-2</v>
      </c>
      <c r="N3250" s="361" t="str">
        <f t="shared" si="9016"/>
        <v>OK</v>
      </c>
      <c r="O3250" s="361" t="str">
        <f t="shared" si="9017"/>
        <v>OK</v>
      </c>
      <c r="P3250" s="361" t="str">
        <f t="shared" si="9018"/>
        <v>COND. MIN.</v>
      </c>
      <c r="Q3250" s="361" t="str">
        <f t="shared" si="9004"/>
        <v>COND. MIN.</v>
      </c>
      <c r="R3250" s="625"/>
      <c r="S3250" s="625"/>
      <c r="T3250" s="625"/>
      <c r="U3250" s="625"/>
      <c r="V3250" s="356">
        <f t="shared" si="9005"/>
        <v>-3.3950000070035458</v>
      </c>
      <c r="W3250" s="356">
        <f t="shared" si="9006"/>
        <v>-0.74000000022351742</v>
      </c>
      <c r="X3250" s="361" t="str">
        <f t="shared" ref="X3250:X3252" si="9135">IF(V3250&gt;0,"NORTE","SUL")</f>
        <v>SUL</v>
      </c>
      <c r="Y3250" s="361" t="str">
        <f t="shared" ref="Y3250:Y3252" si="9136">IF(W3250&gt;0,"LESTE","OESTE")</f>
        <v>OESTE</v>
      </c>
      <c r="Z3250" s="361" t="str">
        <f t="shared" ref="Z3250:Z3252" si="9137">IF(AND(X3250="SUL", Y3250="LESTE"),"SUDESTE", IF(AND(X3250="SUL", Y3250="OESTE"), "SUDOESTE", IF(AND(X3250="NORTE", Y3250="LESTE"), "NORDESTE", "NOROESTE")))</f>
        <v>SUDOESTE</v>
      </c>
      <c r="AA3250" s="358">
        <f t="shared" si="9009"/>
        <v>0.2132564841498559</v>
      </c>
      <c r="AB3250" s="359">
        <f t="shared" ref="AB3250:AB3252" si="9138">DEGREES(ASIN(AA3250))</f>
        <v>12.313259136799946</v>
      </c>
      <c r="AC3250" s="360"/>
    </row>
    <row r="3251" spans="1:29" ht="17.25" customHeight="1" x14ac:dyDescent="0.25">
      <c r="A3251" s="345" t="str">
        <f t="shared" si="9011"/>
        <v>MS 901</v>
      </c>
      <c r="B3251" s="661">
        <f t="shared" si="9127"/>
        <v>36</v>
      </c>
      <c r="C3251" s="661" t="str">
        <f t="shared" si="9128"/>
        <v>MS 901-36</v>
      </c>
      <c r="D3251" s="346">
        <f t="shared" si="9096"/>
        <v>42132</v>
      </c>
      <c r="E3251" s="347">
        <v>7161427.0038999999</v>
      </c>
      <c r="F3251" s="348">
        <v>666021.69110000005</v>
      </c>
      <c r="G3251" s="348">
        <v>897.10400000000004</v>
      </c>
      <c r="H3251" s="448">
        <f t="shared" si="9129"/>
        <v>0.86204697657955831</v>
      </c>
      <c r="I3251" s="356">
        <f t="shared" si="9130"/>
        <v>4.3345703375027425</v>
      </c>
      <c r="J3251" s="356">
        <f t="shared" si="9131"/>
        <v>-0.54999999999836291</v>
      </c>
      <c r="K3251" s="356">
        <f t="shared" si="9132"/>
        <v>-22.899999999992815</v>
      </c>
      <c r="L3251" s="356">
        <f t="shared" si="9133"/>
        <v>0.12314956808279405</v>
      </c>
      <c r="M3251" s="356">
        <f t="shared" si="9134"/>
        <v>7.8571428571194701E-2</v>
      </c>
      <c r="N3251" s="361" t="str">
        <f t="shared" si="9016"/>
        <v>OK</v>
      </c>
      <c r="O3251" s="361" t="str">
        <f t="shared" si="9017"/>
        <v>OK</v>
      </c>
      <c r="P3251" s="361" t="str">
        <f t="shared" si="9018"/>
        <v>COND. MIN.</v>
      </c>
      <c r="Q3251" s="361" t="str">
        <f t="shared" si="9004"/>
        <v>COND. MIN.</v>
      </c>
      <c r="R3251" s="625"/>
      <c r="S3251" s="625"/>
      <c r="T3251" s="625"/>
      <c r="U3251" s="625"/>
      <c r="V3251" s="356">
        <f t="shared" si="9005"/>
        <v>-4.2200000025331974</v>
      </c>
      <c r="W3251" s="356">
        <f t="shared" si="9006"/>
        <v>-0.98999999463558197</v>
      </c>
      <c r="X3251" s="361" t="str">
        <f t="shared" si="9135"/>
        <v>SUL</v>
      </c>
      <c r="Y3251" s="361" t="str">
        <f t="shared" si="9136"/>
        <v>OESTE</v>
      </c>
      <c r="Z3251" s="361" t="str">
        <f t="shared" si="9137"/>
        <v>SUDOESTE</v>
      </c>
      <c r="AA3251" s="358">
        <f t="shared" si="9009"/>
        <v>0.22863741339491916</v>
      </c>
      <c r="AB3251" s="359">
        <f t="shared" si="9138"/>
        <v>13.216863849183749</v>
      </c>
      <c r="AC3251" s="360"/>
    </row>
    <row r="3252" spans="1:29" ht="17.25" customHeight="1" x14ac:dyDescent="0.25">
      <c r="A3252" s="345" t="str">
        <f t="shared" si="9011"/>
        <v>MS 901</v>
      </c>
      <c r="B3252" s="661">
        <f t="shared" si="9127"/>
        <v>37</v>
      </c>
      <c r="C3252" s="661" t="str">
        <f t="shared" si="9128"/>
        <v>MS 901-37</v>
      </c>
      <c r="D3252" s="346">
        <f t="shared" si="9096"/>
        <v>42146</v>
      </c>
      <c r="E3252" s="347">
        <v>7161427.0098999999</v>
      </c>
      <c r="F3252" s="348">
        <v>666021.69929999998</v>
      </c>
      <c r="G3252" s="348">
        <v>897.09100000000001</v>
      </c>
      <c r="H3252" s="448">
        <f t="shared" si="9129"/>
        <v>1.0160708606020592</v>
      </c>
      <c r="I3252" s="356">
        <f t="shared" si="9130"/>
        <v>3.6239895117600849</v>
      </c>
      <c r="J3252" s="356">
        <f t="shared" si="9131"/>
        <v>-1.3000000000033651</v>
      </c>
      <c r="K3252" s="356">
        <f t="shared" si="9132"/>
        <v>-24.19999999999618</v>
      </c>
      <c r="L3252" s="356">
        <f t="shared" si="9133"/>
        <v>7.2576490043004233E-2</v>
      </c>
      <c r="M3252" s="356">
        <f t="shared" si="9134"/>
        <v>9.2857142857383224E-2</v>
      </c>
      <c r="N3252" s="361" t="str">
        <f t="shared" si="9016"/>
        <v>OK</v>
      </c>
      <c r="O3252" s="361" t="str">
        <f t="shared" si="9017"/>
        <v>OK</v>
      </c>
      <c r="P3252" s="361" t="str">
        <f t="shared" si="9018"/>
        <v>COND. MIN.</v>
      </c>
      <c r="Q3252" s="361" t="str">
        <f t="shared" si="9004"/>
        <v>COND. MIN.</v>
      </c>
      <c r="R3252" s="625"/>
      <c r="S3252" s="625"/>
      <c r="T3252" s="625"/>
      <c r="U3252" s="625"/>
      <c r="V3252" s="356">
        <f t="shared" si="9005"/>
        <v>-3.619999997317791</v>
      </c>
      <c r="W3252" s="356">
        <f t="shared" si="9006"/>
        <v>-0.17000000225380063</v>
      </c>
      <c r="X3252" s="361" t="str">
        <f t="shared" si="9135"/>
        <v>SUL</v>
      </c>
      <c r="Y3252" s="361" t="str">
        <f t="shared" si="9136"/>
        <v>OESTE</v>
      </c>
      <c r="Z3252" s="361" t="str">
        <f t="shared" si="9137"/>
        <v>SUDOESTE</v>
      </c>
      <c r="AA3252" s="358">
        <f t="shared" si="9009"/>
        <v>4.6961325966850834E-2</v>
      </c>
      <c r="AB3252" s="359">
        <f t="shared" si="9138"/>
        <v>2.691675752235088</v>
      </c>
      <c r="AC3252" s="360"/>
    </row>
    <row r="3253" spans="1:29" ht="17.25" customHeight="1" x14ac:dyDescent="0.25">
      <c r="A3253" s="345" t="str">
        <f t="shared" si="9011"/>
        <v>MS 901</v>
      </c>
      <c r="B3253" s="661">
        <f t="shared" si="9127"/>
        <v>38</v>
      </c>
      <c r="C3253" s="661" t="str">
        <f t="shared" si="9128"/>
        <v>MS 901-38</v>
      </c>
      <c r="D3253" s="346">
        <f t="shared" si="9096"/>
        <v>42153</v>
      </c>
      <c r="E3253" s="347">
        <v>7161427.0060000001</v>
      </c>
      <c r="F3253" s="348">
        <v>666021.69999999995</v>
      </c>
      <c r="G3253" s="348">
        <v>897.07899999999995</v>
      </c>
      <c r="H3253" s="448">
        <f t="shared" ref="H3253" si="9139">SQRT((E3253-E3252)^2+(F3253-F3252)^2)*100</f>
        <v>0.3962322442688187</v>
      </c>
      <c r="I3253" s="356">
        <f t="shared" ref="I3253" si="9140">SQRT((E3253-$E$3216)^2+(F3253-$F$3216)^2)*100</f>
        <v>4.0112466758588212</v>
      </c>
      <c r="J3253" s="356">
        <f t="shared" ref="J3253" si="9141">(G3253-G3252)*100</f>
        <v>-1.2000000000057298</v>
      </c>
      <c r="K3253" s="356">
        <f t="shared" ref="K3253" si="9142">(G3253-$G$3216)*100</f>
        <v>-25.40000000000191</v>
      </c>
      <c r="L3253" s="356">
        <f t="shared" ref="L3253" si="9143">H3253/(D3253-D3252)</f>
        <v>5.6604606324116957E-2</v>
      </c>
      <c r="M3253" s="356">
        <f t="shared" ref="M3253" si="9144">ABS(J3253/(D3253-D3252))</f>
        <v>0.17142857142938997</v>
      </c>
      <c r="N3253" s="361" t="str">
        <f t="shared" si="9016"/>
        <v>OK</v>
      </c>
      <c r="O3253" s="361" t="str">
        <f t="shared" si="9017"/>
        <v>OK</v>
      </c>
      <c r="P3253" s="361" t="str">
        <f t="shared" si="9018"/>
        <v>COND. MIN.</v>
      </c>
      <c r="Q3253" s="361" t="str">
        <f t="shared" si="9004"/>
        <v>COND. MIN.</v>
      </c>
      <c r="R3253" s="625"/>
      <c r="S3253" s="625"/>
      <c r="T3253" s="625"/>
      <c r="U3253" s="625"/>
      <c r="V3253" s="356">
        <f t="shared" si="9005"/>
        <v>-4.0099999867379665</v>
      </c>
      <c r="W3253" s="356">
        <f t="shared" si="9006"/>
        <v>-0.10000000474974513</v>
      </c>
      <c r="X3253" s="361" t="str">
        <f t="shared" ref="X3253" si="9145">IF(V3253&gt;0,"NORTE","SUL")</f>
        <v>SUL</v>
      </c>
      <c r="Y3253" s="361" t="str">
        <f t="shared" ref="Y3253" si="9146">IF(W3253&gt;0,"LESTE","OESTE")</f>
        <v>OESTE</v>
      </c>
      <c r="Z3253" s="361" t="str">
        <f t="shared" ref="Z3253" si="9147">IF(AND(X3253="SUL", Y3253="LESTE"),"SUDESTE", IF(AND(X3253="SUL", Y3253="OESTE"), "SUDOESTE", IF(AND(X3253="NORTE", Y3253="LESTE"), "NORDESTE", "NOROESTE")))</f>
        <v>SUDOESTE</v>
      </c>
      <c r="AA3253" s="358">
        <f t="shared" si="9009"/>
        <v>2.4937655860349128E-2</v>
      </c>
      <c r="AB3253" s="359">
        <f t="shared" ref="AB3253" si="9148">DEGREES(ASIN(AA3253))</f>
        <v>1.4289705674800912</v>
      </c>
      <c r="AC3253" s="360"/>
    </row>
    <row r="3254" spans="1:29" ht="17.25" customHeight="1" x14ac:dyDescent="0.2">
      <c r="A3254" s="345" t="str">
        <f t="shared" si="9011"/>
        <v>MS 901</v>
      </c>
      <c r="B3254" s="661">
        <f t="shared" si="9127"/>
        <v>39</v>
      </c>
      <c r="C3254" s="661" t="str">
        <f t="shared" si="9128"/>
        <v>MS 901-39</v>
      </c>
      <c r="D3254" s="443"/>
      <c r="E3254" s="370"/>
      <c r="F3254" s="370"/>
      <c r="G3254" s="491"/>
      <c r="H3254" s="371"/>
      <c r="I3254" s="371"/>
      <c r="J3254" s="371"/>
      <c r="K3254" s="371"/>
      <c r="L3254" s="371"/>
      <c r="M3254" s="371"/>
      <c r="N3254" s="371"/>
      <c r="O3254" s="371"/>
      <c r="P3254" s="371"/>
      <c r="Q3254" s="371"/>
      <c r="R3254" s="626"/>
      <c r="S3254" s="626"/>
      <c r="T3254" s="626"/>
      <c r="U3254" s="626"/>
      <c r="V3254" s="610"/>
      <c r="W3254" s="610"/>
      <c r="X3254" s="371"/>
      <c r="Y3254" s="371"/>
      <c r="Z3254" s="371"/>
      <c r="AA3254" s="371"/>
      <c r="AB3254" s="371"/>
      <c r="AC3254" s="376"/>
    </row>
    <row r="3255" spans="1:29" ht="17.25" customHeight="1" x14ac:dyDescent="0.2">
      <c r="A3255" s="345" t="str">
        <f t="shared" si="9011"/>
        <v>MS 901</v>
      </c>
      <c r="B3255" s="661">
        <f t="shared" si="9127"/>
        <v>40</v>
      </c>
      <c r="C3255" s="661" t="str">
        <f t="shared" si="9128"/>
        <v>MS 901-40</v>
      </c>
      <c r="D3255" s="346">
        <f t="shared" ref="D3255:D3291" si="9149">D127</f>
        <v>42160</v>
      </c>
      <c r="E3255" s="347">
        <v>7161383.3017999995</v>
      </c>
      <c r="F3255" s="348">
        <v>665972.44299999997</v>
      </c>
      <c r="G3255" s="348">
        <v>897.06600000000003</v>
      </c>
      <c r="H3255" s="371"/>
      <c r="I3255" s="371"/>
      <c r="J3255" s="371"/>
      <c r="K3255" s="371"/>
      <c r="L3255" s="371"/>
      <c r="M3255" s="371"/>
      <c r="N3255" s="371"/>
      <c r="O3255" s="371"/>
      <c r="P3255" s="371"/>
      <c r="Q3255" s="371"/>
      <c r="R3255" s="626"/>
      <c r="S3255" s="626"/>
      <c r="T3255" s="626"/>
      <c r="U3255" s="626"/>
      <c r="V3255" s="610"/>
      <c r="W3255" s="610"/>
      <c r="X3255" s="371"/>
      <c r="Y3255" s="371"/>
      <c r="Z3255" s="371"/>
      <c r="AA3255" s="371"/>
      <c r="AB3255" s="371"/>
      <c r="AC3255" s="376"/>
    </row>
    <row r="3256" spans="1:29" ht="17.25" customHeight="1" x14ac:dyDescent="0.25">
      <c r="A3256" s="345" t="str">
        <f t="shared" si="9011"/>
        <v>MS 901</v>
      </c>
      <c r="B3256" s="661">
        <f t="shared" si="9127"/>
        <v>41</v>
      </c>
      <c r="C3256" s="661" t="str">
        <f t="shared" si="9128"/>
        <v>MS 901-41</v>
      </c>
      <c r="D3256" s="346">
        <f t="shared" si="9149"/>
        <v>42174</v>
      </c>
      <c r="E3256" s="347">
        <v>7161383.3026999999</v>
      </c>
      <c r="F3256" s="348">
        <v>665972.44429999997</v>
      </c>
      <c r="G3256" s="348">
        <v>897.05</v>
      </c>
      <c r="H3256" s="448">
        <f t="shared" ref="H3256" si="9150">SQRT((E3256-E3255)^2+(F3256-F3255)^2)*100</f>
        <v>0.15811390229883004</v>
      </c>
      <c r="I3256" s="356">
        <f>SQRT((E3256-$E$3255)^2+(F3256-$F$3255)^2)*100</f>
        <v>0.15811390229883004</v>
      </c>
      <c r="J3256" s="356">
        <f t="shared" ref="J3256" si="9151">(G3256-G3255)*100</f>
        <v>-1.6000000000076398</v>
      </c>
      <c r="K3256" s="356">
        <f>(G3256-$G$3255)*100</f>
        <v>-1.6000000000076398</v>
      </c>
      <c r="L3256" s="356">
        <f t="shared" ref="L3256" si="9152">H3256/(D3256-D3255)</f>
        <v>1.1293850164202146E-2</v>
      </c>
      <c r="M3256" s="356">
        <f t="shared" ref="M3256" si="9153">ABS(J3256/(D3256-D3255))</f>
        <v>0.11428571428625998</v>
      </c>
      <c r="N3256" s="361" t="str">
        <f t="shared" ref="N3256" si="9154">IF(L3256&lt;=0.25,"OK",IF(AND(0.25&lt;L3256,L3256&lt;=1),"ATENÇÃO",IF(AND(1&lt;L3256,L3256&lt;=4),"ALERTA",IF(AND(4&lt;L3256,L3256&lt;=14),"INTERVENÇÃO","PARALISAÇÃO"))))</f>
        <v>OK</v>
      </c>
      <c r="O3256" s="361" t="str">
        <f t="shared" ref="O3256" si="9155">IF(M3256&lt;=0.25,"OK",IF(AND(0.25&lt;M3256,M3256&lt;=1),"ATENÇÃO",IF(AND(1&lt;M3256,M3256&lt;=4),"ALERTA",IF(AND(4&lt;M3256,M3256&lt;=14),"INTERVENÇÃO","PARALISAÇÃO"))))</f>
        <v>OK</v>
      </c>
      <c r="P3256" s="361" t="str">
        <f t="shared" ref="P3256" si="9156">IF(L3256&lt;=1,"COND. MIN.",IF(AND(1&lt;L3256, L3256&lt;=2),"ATENÇÃO",IF(AND(2&lt;L3256,L3256&lt;=5),"ALERTA","INTERVENÇÃO")))</f>
        <v>COND. MIN.</v>
      </c>
      <c r="Q3256" s="361" t="str">
        <f t="shared" ref="Q3256:Q3292" si="9157">IF(M3256&lt;=2,"COND. MIN.",IF(AND(2&lt;M3256, M3256&lt;=4),"ATENÇÃO",IF(AND(4&lt;M3256, M3256&lt;=10),"ALERTA","INTERVENÇÃO")))</f>
        <v>COND. MIN.</v>
      </c>
      <c r="R3256" s="625"/>
      <c r="S3256" s="625"/>
      <c r="T3256" s="625"/>
      <c r="U3256" s="625"/>
      <c r="V3256" s="356">
        <f t="shared" ref="V3256:V3292" si="9158">(E3256-$E$3255)*100</f>
        <v>9.0000033378601074E-2</v>
      </c>
      <c r="W3256" s="356">
        <f t="shared" ref="W3256:W3292" si="9159">(F3256-$F$3255)*100</f>
        <v>0.13000000035390258</v>
      </c>
      <c r="X3256" s="361" t="str">
        <f t="shared" ref="X3256" si="9160">IF(V3256&gt;0,"NORTE","SUL")</f>
        <v>NORTE</v>
      </c>
      <c r="Y3256" s="361" t="str">
        <f t="shared" ref="Y3256" si="9161">IF(W3256&gt;0,"LESTE","OESTE")</f>
        <v>LESTE</v>
      </c>
      <c r="Z3256" s="361" t="str">
        <f t="shared" ref="Z3256" si="9162">IF(AND(X3256="SUL", Y3256="LESTE"),"SUDESTE", IF(AND(X3256="SUL", Y3256="OESTE"), "SUDOESTE", IF(AND(X3256="NORTE", Y3256="LESTE"), "NORDESTE", "NOROESTE")))</f>
        <v>NORDESTE</v>
      </c>
      <c r="AA3256" s="358">
        <f t="shared" ref="AA3256:AA3292" si="9163">ABS(ROUND(W3256,2)/ROUND(I3256,2))</f>
        <v>0.8125</v>
      </c>
      <c r="AB3256" s="359">
        <f t="shared" ref="AB3256" si="9164">DEGREES(ASIN(AA3256))</f>
        <v>54.340912303861238</v>
      </c>
      <c r="AC3256" s="360" t="s">
        <v>196</v>
      </c>
    </row>
    <row r="3257" spans="1:29" ht="17.25" customHeight="1" x14ac:dyDescent="0.25">
      <c r="A3257" s="345" t="str">
        <f t="shared" si="9011"/>
        <v>MS 901</v>
      </c>
      <c r="B3257" s="661">
        <f t="shared" si="9127"/>
        <v>42</v>
      </c>
      <c r="C3257" s="661" t="str">
        <f t="shared" si="9128"/>
        <v>MS 901-42</v>
      </c>
      <c r="D3257" s="346">
        <f t="shared" si="9149"/>
        <v>42181</v>
      </c>
      <c r="E3257" s="347">
        <v>7161383.3038999997</v>
      </c>
      <c r="F3257" s="348">
        <v>665972.42909999995</v>
      </c>
      <c r="G3257" s="348">
        <v>897.04100000000005</v>
      </c>
      <c r="H3257" s="448">
        <f t="shared" ref="H3257:H3258" si="9165">SQRT((E3257-E3256)^2+(F3257-F3256)^2)*100</f>
        <v>1.5247294851594717</v>
      </c>
      <c r="I3257" s="356">
        <f t="shared" ref="I3257:I3258" si="9166">SQRT((E3257-$E$3255)^2+(F3257-$F$3255)^2)*100</f>
        <v>1.4057738125938402</v>
      </c>
      <c r="J3257" s="356">
        <f t="shared" ref="J3257:J3258" si="9167">(G3257-G3256)*100</f>
        <v>-0.89999999999008651</v>
      </c>
      <c r="K3257" s="356">
        <f t="shared" ref="K3257:K3258" si="9168">(G3257-$G$3255)*100</f>
        <v>-2.4999999999977263</v>
      </c>
      <c r="L3257" s="356">
        <f t="shared" ref="L3257:L3258" si="9169">H3257/(D3257-D3256)</f>
        <v>0.21781849787992452</v>
      </c>
      <c r="M3257" s="356">
        <f t="shared" ref="M3257:M3258" si="9170">ABS(J3257/(D3257-D3256))</f>
        <v>0.12857142857001236</v>
      </c>
      <c r="N3257" s="361" t="str">
        <f t="shared" ref="N3257:N3258" si="9171">IF(L3257&lt;=0.25,"OK",IF(AND(0.25&lt;L3257,L3257&lt;=1),"ATENÇÃO",IF(AND(1&lt;L3257,L3257&lt;=4),"ALERTA",IF(AND(4&lt;L3257,L3257&lt;=14),"INTERVENÇÃO","PARALISAÇÃO"))))</f>
        <v>OK</v>
      </c>
      <c r="O3257" s="361" t="str">
        <f t="shared" ref="O3257:O3258" si="9172">IF(M3257&lt;=0.25,"OK",IF(AND(0.25&lt;M3257,M3257&lt;=1),"ATENÇÃO",IF(AND(1&lt;M3257,M3257&lt;=4),"ALERTA",IF(AND(4&lt;M3257,M3257&lt;=14),"INTERVENÇÃO","PARALISAÇÃO"))))</f>
        <v>OK</v>
      </c>
      <c r="P3257" s="361" t="str">
        <f t="shared" ref="P3257:P3258" si="9173">IF(L3257&lt;=1,"COND. MIN.",IF(AND(1&lt;L3257, L3257&lt;=2),"ATENÇÃO",IF(AND(2&lt;L3257,L3257&lt;=5),"ALERTA","INTERVENÇÃO")))</f>
        <v>COND. MIN.</v>
      </c>
      <c r="Q3257" s="361" t="str">
        <f t="shared" si="9157"/>
        <v>COND. MIN.</v>
      </c>
      <c r="R3257" s="625"/>
      <c r="S3257" s="625"/>
      <c r="T3257" s="625"/>
      <c r="U3257" s="625"/>
      <c r="V3257" s="356">
        <f t="shared" si="9158"/>
        <v>0.21000001579523087</v>
      </c>
      <c r="W3257" s="356">
        <f t="shared" si="9159"/>
        <v>-1.3900000019930303</v>
      </c>
      <c r="X3257" s="361" t="str">
        <f t="shared" ref="X3257:X3258" si="9174">IF(V3257&gt;0,"NORTE","SUL")</f>
        <v>NORTE</v>
      </c>
      <c r="Y3257" s="361" t="str">
        <f t="shared" ref="Y3257:Y3258" si="9175">IF(W3257&gt;0,"LESTE","OESTE")</f>
        <v>OESTE</v>
      </c>
      <c r="Z3257" s="361" t="str">
        <f t="shared" ref="Z3257:Z3258" si="9176">IF(AND(X3257="SUL", Y3257="LESTE"),"SUDESTE", IF(AND(X3257="SUL", Y3257="OESTE"), "SUDOESTE", IF(AND(X3257="NORTE", Y3257="LESTE"), "NORDESTE", "NOROESTE")))</f>
        <v>NOROESTE</v>
      </c>
      <c r="AA3257" s="358">
        <f t="shared" si="9163"/>
        <v>0.98581560283687941</v>
      </c>
      <c r="AB3257" s="359">
        <f t="shared" ref="AB3257:AB3258" si="9177">DEGREES(ASIN(AA3257))</f>
        <v>80.33820624966981</v>
      </c>
      <c r="AC3257" s="360"/>
    </row>
    <row r="3258" spans="1:29" ht="17.25" customHeight="1" x14ac:dyDescent="0.25">
      <c r="A3258" s="345" t="str">
        <f t="shared" si="9011"/>
        <v>MS 901</v>
      </c>
      <c r="B3258" s="661">
        <f t="shared" si="9127"/>
        <v>43</v>
      </c>
      <c r="C3258" s="661" t="str">
        <f t="shared" si="9128"/>
        <v>MS 901-43</v>
      </c>
      <c r="D3258" s="346">
        <f t="shared" si="9149"/>
        <v>42188</v>
      </c>
      <c r="E3258" s="347">
        <v>7161383.3054</v>
      </c>
      <c r="F3258" s="348">
        <v>665972.42810000002</v>
      </c>
      <c r="G3258" s="348">
        <v>897.04100000000005</v>
      </c>
      <c r="H3258" s="448">
        <f t="shared" si="9165"/>
        <v>0.18027758040787553</v>
      </c>
      <c r="I3258" s="356">
        <f t="shared" si="9166"/>
        <v>1.5328731240637146</v>
      </c>
      <c r="J3258" s="356">
        <f t="shared" si="9167"/>
        <v>0</v>
      </c>
      <c r="K3258" s="356">
        <f t="shared" si="9168"/>
        <v>-2.4999999999977263</v>
      </c>
      <c r="L3258" s="356">
        <f t="shared" si="9169"/>
        <v>2.5753940058267932E-2</v>
      </c>
      <c r="M3258" s="356">
        <f t="shared" si="9170"/>
        <v>0</v>
      </c>
      <c r="N3258" s="361" t="str">
        <f t="shared" si="9171"/>
        <v>OK</v>
      </c>
      <c r="O3258" s="361" t="str">
        <f t="shared" si="9172"/>
        <v>OK</v>
      </c>
      <c r="P3258" s="361" t="str">
        <f t="shared" si="9173"/>
        <v>COND. MIN.</v>
      </c>
      <c r="Q3258" s="361" t="str">
        <f t="shared" si="9157"/>
        <v>COND. MIN.</v>
      </c>
      <c r="R3258" s="625"/>
      <c r="S3258" s="625"/>
      <c r="T3258" s="625"/>
      <c r="U3258" s="625"/>
      <c r="V3258" s="356">
        <f t="shared" si="9158"/>
        <v>0.36000004038214684</v>
      </c>
      <c r="W3258" s="356">
        <f t="shared" si="9159"/>
        <v>-1.4899999951012433</v>
      </c>
      <c r="X3258" s="361" t="str">
        <f t="shared" si="9174"/>
        <v>NORTE</v>
      </c>
      <c r="Y3258" s="361" t="str">
        <f t="shared" si="9175"/>
        <v>OESTE</v>
      </c>
      <c r="Z3258" s="361" t="str">
        <f t="shared" si="9176"/>
        <v>NOROESTE</v>
      </c>
      <c r="AA3258" s="358">
        <f t="shared" si="9163"/>
        <v>0.97385620915032678</v>
      </c>
      <c r="AB3258" s="359">
        <f t="shared" si="9177"/>
        <v>76.869760318501733</v>
      </c>
      <c r="AC3258" s="360"/>
    </row>
    <row r="3259" spans="1:29" ht="17.25" customHeight="1" x14ac:dyDescent="0.25">
      <c r="A3259" s="345" t="str">
        <f t="shared" si="9011"/>
        <v>MS 901</v>
      </c>
      <c r="B3259" s="661">
        <f t="shared" si="9127"/>
        <v>44</v>
      </c>
      <c r="C3259" s="661" t="str">
        <f t="shared" si="9128"/>
        <v>MS 901-44</v>
      </c>
      <c r="D3259" s="346">
        <f t="shared" si="9149"/>
        <v>42195</v>
      </c>
      <c r="E3259" s="347">
        <v>7161383.3092999998</v>
      </c>
      <c r="F3259" s="348">
        <v>665972.44369999995</v>
      </c>
      <c r="G3259" s="348">
        <v>897.03300000000002</v>
      </c>
      <c r="H3259" s="448">
        <f t="shared" ref="H3259:H3260" si="9178">SQRT((E3259-E3258)^2+(F3259-F3258)^2)*100</f>
        <v>1.6080111842509892</v>
      </c>
      <c r="I3259" s="356">
        <f t="shared" ref="I3259:I3260" si="9179">SQRT((E3259-$E$3255)^2+(F3259-$F$3255)^2)*100</f>
        <v>0.75325961285207121</v>
      </c>
      <c r="J3259" s="356">
        <f t="shared" ref="J3259:J3260" si="9180">(G3259-G3258)*100</f>
        <v>-0.80000000000381988</v>
      </c>
      <c r="K3259" s="356">
        <f t="shared" ref="K3259:K3260" si="9181">(G3259-$G$3255)*100</f>
        <v>-3.3000000000015461</v>
      </c>
      <c r="L3259" s="356">
        <f t="shared" ref="L3259:L3260" si="9182">H3259/(D3259-D3258)</f>
        <v>0.22971588346442703</v>
      </c>
      <c r="M3259" s="356">
        <f t="shared" ref="M3259:M3260" si="9183">ABS(J3259/(D3259-D3258))</f>
        <v>0.11428571428625998</v>
      </c>
      <c r="N3259" s="361" t="str">
        <f t="shared" ref="N3259:N3260" si="9184">IF(L3259&lt;=0.25,"OK",IF(AND(0.25&lt;L3259,L3259&lt;=1),"ATENÇÃO",IF(AND(1&lt;L3259,L3259&lt;=4),"ALERTA",IF(AND(4&lt;L3259,L3259&lt;=14),"INTERVENÇÃO","PARALISAÇÃO"))))</f>
        <v>OK</v>
      </c>
      <c r="O3259" s="361" t="str">
        <f t="shared" ref="O3259:O3260" si="9185">IF(M3259&lt;=0.25,"OK",IF(AND(0.25&lt;M3259,M3259&lt;=1),"ATENÇÃO",IF(AND(1&lt;M3259,M3259&lt;=4),"ALERTA",IF(AND(4&lt;M3259,M3259&lt;=14),"INTERVENÇÃO","PARALISAÇÃO"))))</f>
        <v>OK</v>
      </c>
      <c r="P3259" s="361" t="str">
        <f t="shared" ref="P3259:P3260" si="9186">IF(L3259&lt;=1,"COND. MIN.",IF(AND(1&lt;L3259, L3259&lt;=2),"ATENÇÃO",IF(AND(2&lt;L3259,L3259&lt;=5),"ALERTA","INTERVENÇÃO")))</f>
        <v>COND. MIN.</v>
      </c>
      <c r="Q3259" s="361" t="str">
        <f t="shared" si="9157"/>
        <v>COND. MIN.</v>
      </c>
      <c r="R3259" s="625"/>
      <c r="S3259" s="625"/>
      <c r="T3259" s="625"/>
      <c r="U3259" s="625"/>
      <c r="V3259" s="356">
        <f t="shared" si="9158"/>
        <v>0.75000002980232239</v>
      </c>
      <c r="W3259" s="356">
        <f t="shared" si="9159"/>
        <v>6.99999975040555E-2</v>
      </c>
      <c r="X3259" s="361" t="str">
        <f t="shared" ref="X3259:X3260" si="9187">IF(V3259&gt;0,"NORTE","SUL")</f>
        <v>NORTE</v>
      </c>
      <c r="Y3259" s="361" t="str">
        <f t="shared" ref="Y3259:Y3260" si="9188">IF(W3259&gt;0,"LESTE","OESTE")</f>
        <v>LESTE</v>
      </c>
      <c r="Z3259" s="361" t="str">
        <f t="shared" ref="Z3259:Z3260" si="9189">IF(AND(X3259="SUL", Y3259="LESTE"),"SUDESTE", IF(AND(X3259="SUL", Y3259="OESTE"), "SUDOESTE", IF(AND(X3259="NORTE", Y3259="LESTE"), "NORDESTE", "NOROESTE")))</f>
        <v>NORDESTE</v>
      </c>
      <c r="AA3259" s="358">
        <f t="shared" si="9163"/>
        <v>9.3333333333333338E-2</v>
      </c>
      <c r="AB3259" s="359">
        <f t="shared" ref="AB3259:AB3260" si="9190">DEGREES(ASIN(AA3259))</f>
        <v>5.3554006130527201</v>
      </c>
      <c r="AC3259" s="360"/>
    </row>
    <row r="3260" spans="1:29" ht="17.25" customHeight="1" x14ac:dyDescent="0.25">
      <c r="A3260" s="345" t="str">
        <f t="shared" si="9011"/>
        <v>MS 901</v>
      </c>
      <c r="B3260" s="661">
        <f t="shared" si="9127"/>
        <v>45</v>
      </c>
      <c r="C3260" s="661" t="str">
        <f t="shared" si="9128"/>
        <v>MS 901-45</v>
      </c>
      <c r="D3260" s="346">
        <f t="shared" si="9149"/>
        <v>42202</v>
      </c>
      <c r="E3260" s="347">
        <v>7161383.2960000001</v>
      </c>
      <c r="F3260" s="348">
        <v>665972.43039999995</v>
      </c>
      <c r="G3260" s="348">
        <v>897.024</v>
      </c>
      <c r="H3260" s="448">
        <f t="shared" si="9178"/>
        <v>1.8809040202808818</v>
      </c>
      <c r="I3260" s="356">
        <f t="shared" si="9179"/>
        <v>1.3870832496853418</v>
      </c>
      <c r="J3260" s="356">
        <f t="shared" si="9180"/>
        <v>-0.90000000000145519</v>
      </c>
      <c r="K3260" s="356">
        <f t="shared" si="9181"/>
        <v>-4.2000000000030013</v>
      </c>
      <c r="L3260" s="356">
        <f t="shared" si="9182"/>
        <v>0.26870057432584027</v>
      </c>
      <c r="M3260" s="356">
        <f t="shared" si="9183"/>
        <v>0.12857142857163645</v>
      </c>
      <c r="N3260" s="361" t="str">
        <f t="shared" si="9184"/>
        <v>ATENÇÃO</v>
      </c>
      <c r="O3260" s="361" t="str">
        <f t="shared" si="9185"/>
        <v>OK</v>
      </c>
      <c r="P3260" s="361" t="str">
        <f t="shared" si="9186"/>
        <v>COND. MIN.</v>
      </c>
      <c r="Q3260" s="361" t="str">
        <f t="shared" si="9157"/>
        <v>COND. MIN.</v>
      </c>
      <c r="R3260" s="625"/>
      <c r="S3260" s="625"/>
      <c r="T3260" s="625"/>
      <c r="U3260" s="625"/>
      <c r="V3260" s="356">
        <f t="shared" si="9158"/>
        <v>-0.57999994605779648</v>
      </c>
      <c r="W3260" s="356">
        <f t="shared" si="9159"/>
        <v>-1.2600000016391277</v>
      </c>
      <c r="X3260" s="361" t="str">
        <f t="shared" si="9187"/>
        <v>SUL</v>
      </c>
      <c r="Y3260" s="361" t="str">
        <f t="shared" si="9188"/>
        <v>OESTE</v>
      </c>
      <c r="Z3260" s="361" t="str">
        <f t="shared" si="9189"/>
        <v>SUDOESTE</v>
      </c>
      <c r="AA3260" s="358">
        <f t="shared" si="9163"/>
        <v>0.90647482014388492</v>
      </c>
      <c r="AB3260" s="359">
        <f t="shared" si="9190"/>
        <v>65.022654845862334</v>
      </c>
      <c r="AC3260" s="360"/>
    </row>
    <row r="3261" spans="1:29" ht="17.25" customHeight="1" x14ac:dyDescent="0.25">
      <c r="A3261" s="345" t="str">
        <f t="shared" si="9011"/>
        <v>MS 901</v>
      </c>
      <c r="B3261" s="661">
        <f t="shared" si="9127"/>
        <v>46</v>
      </c>
      <c r="C3261" s="661" t="str">
        <f t="shared" si="9128"/>
        <v>MS 901-46</v>
      </c>
      <c r="D3261" s="346">
        <f t="shared" si="9149"/>
        <v>42209</v>
      </c>
      <c r="E3261" s="347">
        <v>7161383.2939999998</v>
      </c>
      <c r="F3261" s="348">
        <v>665972.42339999997</v>
      </c>
      <c r="G3261" s="348">
        <v>897.01900000000001</v>
      </c>
      <c r="H3261" s="448">
        <f t="shared" ref="H3261:H3262" si="9191">SQRT((E3261-E3260)^2+(F3261-F3260)^2)*100</f>
        <v>0.72801099632223276</v>
      </c>
      <c r="I3261" s="356">
        <f t="shared" ref="I3261:I3262" si="9192">SQRT((E3261-$E$3255)^2+(F3261-$F$3255)^2)*100</f>
        <v>2.10950230311439</v>
      </c>
      <c r="J3261" s="356">
        <f t="shared" ref="J3261:J3262" si="9193">(G3261-G3260)*100</f>
        <v>-0.49999999999954525</v>
      </c>
      <c r="K3261" s="356">
        <f t="shared" ref="K3261:K3262" si="9194">(G3261-$G$3255)*100</f>
        <v>-4.7000000000025466</v>
      </c>
      <c r="L3261" s="356">
        <f t="shared" ref="L3261:L3262" si="9195">H3261/(D3261-D3260)</f>
        <v>0.1040015709031761</v>
      </c>
      <c r="M3261" s="356">
        <f t="shared" ref="M3261:M3262" si="9196">ABS(J3261/(D3261-D3260))</f>
        <v>7.1428571428506463E-2</v>
      </c>
      <c r="N3261" s="361" t="str">
        <f t="shared" ref="N3261:N3262" si="9197">IF(L3261&lt;=0.25,"OK",IF(AND(0.25&lt;L3261,L3261&lt;=1),"ATENÇÃO",IF(AND(1&lt;L3261,L3261&lt;=4),"ALERTA",IF(AND(4&lt;L3261,L3261&lt;=14),"INTERVENÇÃO","PARALISAÇÃO"))))</f>
        <v>OK</v>
      </c>
      <c r="O3261" s="361" t="str">
        <f t="shared" ref="O3261:O3262" si="9198">IF(M3261&lt;=0.25,"OK",IF(AND(0.25&lt;M3261,M3261&lt;=1),"ATENÇÃO",IF(AND(1&lt;M3261,M3261&lt;=4),"ALERTA",IF(AND(4&lt;M3261,M3261&lt;=14),"INTERVENÇÃO","PARALISAÇÃO"))))</f>
        <v>OK</v>
      </c>
      <c r="P3261" s="361" t="str">
        <f t="shared" ref="P3261:P3262" si="9199">IF(L3261&lt;=1,"COND. MIN.",IF(AND(1&lt;L3261, L3261&lt;=2),"ATENÇÃO",IF(AND(2&lt;L3261,L3261&lt;=5),"ALERTA","INTERVENÇÃO")))</f>
        <v>COND. MIN.</v>
      </c>
      <c r="Q3261" s="361" t="str">
        <f t="shared" si="9157"/>
        <v>COND. MIN.</v>
      </c>
      <c r="R3261" s="625"/>
      <c r="S3261" s="625"/>
      <c r="T3261" s="625"/>
      <c r="U3261" s="625"/>
      <c r="V3261" s="356">
        <f t="shared" si="9158"/>
        <v>-0.7799999788403511</v>
      </c>
      <c r="W3261" s="356">
        <f t="shared" si="9159"/>
        <v>-1.9599999999627471</v>
      </c>
      <c r="X3261" s="361" t="str">
        <f t="shared" ref="X3261:X3262" si="9200">IF(V3261&gt;0,"NORTE","SUL")</f>
        <v>SUL</v>
      </c>
      <c r="Y3261" s="361" t="str">
        <f t="shared" ref="Y3261:Y3262" si="9201">IF(W3261&gt;0,"LESTE","OESTE")</f>
        <v>OESTE</v>
      </c>
      <c r="Z3261" s="361" t="str">
        <f t="shared" ref="Z3261:Z3262" si="9202">IF(AND(X3261="SUL", Y3261="LESTE"),"SUDESTE", IF(AND(X3261="SUL", Y3261="OESTE"), "SUDOESTE", IF(AND(X3261="NORTE", Y3261="LESTE"), "NORDESTE", "NOROESTE")))</f>
        <v>SUDOESTE</v>
      </c>
      <c r="AA3261" s="358">
        <f t="shared" si="9163"/>
        <v>0.92890995260663511</v>
      </c>
      <c r="AB3261" s="359">
        <f t="shared" ref="AB3261:AB3262" si="9203">DEGREES(ASIN(AA3261))</f>
        <v>68.265529133134891</v>
      </c>
      <c r="AC3261" s="360"/>
    </row>
    <row r="3262" spans="1:29" ht="17.25" customHeight="1" x14ac:dyDescent="0.25">
      <c r="A3262" s="345" t="str">
        <f t="shared" si="9011"/>
        <v>MS 901</v>
      </c>
      <c r="B3262" s="661">
        <f t="shared" si="9127"/>
        <v>47</v>
      </c>
      <c r="C3262" s="661" t="str">
        <f t="shared" si="9128"/>
        <v>MS 901-47</v>
      </c>
      <c r="D3262" s="346">
        <f t="shared" si="9149"/>
        <v>42216</v>
      </c>
      <c r="E3262" s="347">
        <v>7161383.3000999996</v>
      </c>
      <c r="F3262" s="348">
        <v>665972.43259999994</v>
      </c>
      <c r="G3262" s="348">
        <v>897.01400000000001</v>
      </c>
      <c r="H3262" s="448">
        <f t="shared" si="9191"/>
        <v>1.1038568658844632</v>
      </c>
      <c r="I3262" s="356">
        <f t="shared" si="9192"/>
        <v>1.0538026393481421</v>
      </c>
      <c r="J3262" s="356">
        <f t="shared" si="9193"/>
        <v>-0.49999999999954525</v>
      </c>
      <c r="K3262" s="356">
        <f t="shared" si="9194"/>
        <v>-5.2000000000020918</v>
      </c>
      <c r="L3262" s="356">
        <f t="shared" si="9195"/>
        <v>0.15769383798349473</v>
      </c>
      <c r="M3262" s="356">
        <f t="shared" si="9196"/>
        <v>7.1428571428506463E-2</v>
      </c>
      <c r="N3262" s="361" t="str">
        <f t="shared" si="9197"/>
        <v>OK</v>
      </c>
      <c r="O3262" s="361" t="str">
        <f t="shared" si="9198"/>
        <v>OK</v>
      </c>
      <c r="P3262" s="361" t="str">
        <f t="shared" si="9199"/>
        <v>COND. MIN.</v>
      </c>
      <c r="Q3262" s="361" t="str">
        <f t="shared" si="9157"/>
        <v>COND. MIN.</v>
      </c>
      <c r="R3262" s="625"/>
      <c r="S3262" s="625"/>
      <c r="T3262" s="625"/>
      <c r="U3262" s="625"/>
      <c r="V3262" s="356">
        <f t="shared" si="9158"/>
        <v>-0.16999999061226845</v>
      </c>
      <c r="W3262" s="356">
        <f t="shared" si="9159"/>
        <v>-1.0400000028312206</v>
      </c>
      <c r="X3262" s="361" t="str">
        <f t="shared" si="9200"/>
        <v>SUL</v>
      </c>
      <c r="Y3262" s="361" t="str">
        <f t="shared" si="9201"/>
        <v>OESTE</v>
      </c>
      <c r="Z3262" s="361" t="str">
        <f t="shared" si="9202"/>
        <v>SUDOESTE</v>
      </c>
      <c r="AA3262" s="358">
        <f t="shared" si="9163"/>
        <v>0.99047619047619051</v>
      </c>
      <c r="AB3262" s="359">
        <f t="shared" si="9203"/>
        <v>82.086141837705043</v>
      </c>
      <c r="AC3262" s="360"/>
    </row>
    <row r="3263" spans="1:29" ht="17.25" customHeight="1" x14ac:dyDescent="0.25">
      <c r="A3263" s="345" t="str">
        <f t="shared" si="9011"/>
        <v>MS 901</v>
      </c>
      <c r="B3263" s="661">
        <f t="shared" ref="B3263:B3272" si="9204">IF(A3262=A3263,B3262+1,1)</f>
        <v>48</v>
      </c>
      <c r="C3263" s="661" t="str">
        <f t="shared" ref="C3263:C3283" si="9205">A3263&amp;"-"&amp;B3263</f>
        <v>MS 901-48</v>
      </c>
      <c r="D3263" s="346">
        <f t="shared" si="9149"/>
        <v>42223</v>
      </c>
      <c r="E3263" s="347">
        <v>7161383.2948000003</v>
      </c>
      <c r="F3263" s="348">
        <v>665972.43350000004</v>
      </c>
      <c r="G3263" s="348">
        <v>897.01</v>
      </c>
      <c r="H3263" s="448">
        <f t="shared" ref="H3263" si="9206">SQRT((E3263-E3262)^2+(F3263-F3262)^2)*100</f>
        <v>0.53758714265790242</v>
      </c>
      <c r="I3263" s="356">
        <f t="shared" ref="I3263" si="9207">SQRT((E3263-$E$3255)^2+(F3263-$F$3255)^2)*100</f>
        <v>1.1800423238435143</v>
      </c>
      <c r="J3263" s="356">
        <f t="shared" ref="J3263" si="9208">(G3263-G3262)*100</f>
        <v>-0.40000000000190994</v>
      </c>
      <c r="K3263" s="356">
        <f t="shared" ref="K3263" si="9209">(G3263-$G$3255)*100</f>
        <v>-5.6000000000040018</v>
      </c>
      <c r="L3263" s="356">
        <f t="shared" ref="L3263" si="9210">H3263/(D3263-D3262)</f>
        <v>7.67981632368432E-2</v>
      </c>
      <c r="M3263" s="356">
        <f t="shared" ref="M3263" si="9211">ABS(J3263/(D3263-D3262))</f>
        <v>5.7142857143129992E-2</v>
      </c>
      <c r="N3263" s="361" t="str">
        <f t="shared" ref="N3263" si="9212">IF(L3263&lt;=0.25,"OK",IF(AND(0.25&lt;L3263,L3263&lt;=1),"ATENÇÃO",IF(AND(1&lt;L3263,L3263&lt;=4),"ALERTA",IF(AND(4&lt;L3263,L3263&lt;=14),"INTERVENÇÃO","PARALISAÇÃO"))))</f>
        <v>OK</v>
      </c>
      <c r="O3263" s="361" t="str">
        <f t="shared" ref="O3263" si="9213">IF(M3263&lt;=0.25,"OK",IF(AND(0.25&lt;M3263,M3263&lt;=1),"ATENÇÃO",IF(AND(1&lt;M3263,M3263&lt;=4),"ALERTA",IF(AND(4&lt;M3263,M3263&lt;=14),"INTERVENÇÃO","PARALISAÇÃO"))))</f>
        <v>OK</v>
      </c>
      <c r="P3263" s="361" t="str">
        <f t="shared" ref="P3263" si="9214">IF(L3263&lt;=1,"COND. MIN.",IF(AND(1&lt;L3263, L3263&lt;=2),"ATENÇÃO",IF(AND(2&lt;L3263,L3263&lt;=5),"ALERTA","INTERVENÇÃO")))</f>
        <v>COND. MIN.</v>
      </c>
      <c r="Q3263" s="361" t="str">
        <f t="shared" si="9157"/>
        <v>COND. MIN.</v>
      </c>
      <c r="R3263" s="625"/>
      <c r="S3263" s="625"/>
      <c r="T3263" s="625"/>
      <c r="U3263" s="625"/>
      <c r="V3263" s="356">
        <f t="shared" si="9158"/>
        <v>-0.69999992847442627</v>
      </c>
      <c r="W3263" s="356">
        <f t="shared" si="9159"/>
        <v>-0.94999999273568392</v>
      </c>
      <c r="X3263" s="361" t="str">
        <f t="shared" ref="X3263" si="9215">IF(V3263&gt;0,"NORTE","SUL")</f>
        <v>SUL</v>
      </c>
      <c r="Y3263" s="361" t="str">
        <f t="shared" ref="Y3263" si="9216">IF(W3263&gt;0,"LESTE","OESTE")</f>
        <v>OESTE</v>
      </c>
      <c r="Z3263" s="361" t="str">
        <f t="shared" ref="Z3263" si="9217">IF(AND(X3263="SUL", Y3263="LESTE"),"SUDESTE", IF(AND(X3263="SUL", Y3263="OESTE"), "SUDOESTE", IF(AND(X3263="NORTE", Y3263="LESTE"), "NORDESTE", "NOROESTE")))</f>
        <v>SUDOESTE</v>
      </c>
      <c r="AA3263" s="358">
        <f t="shared" si="9163"/>
        <v>0.80508474576271183</v>
      </c>
      <c r="AB3263" s="359">
        <f t="shared" ref="AB3263" si="9218">DEGREES(ASIN(AA3263))</f>
        <v>53.618440475652847</v>
      </c>
      <c r="AC3263" s="360"/>
    </row>
    <row r="3264" spans="1:29" ht="17.25" customHeight="1" x14ac:dyDescent="0.25">
      <c r="A3264" s="345" t="str">
        <f t="shared" si="9011"/>
        <v>MS 901</v>
      </c>
      <c r="B3264" s="661">
        <f t="shared" si="9204"/>
        <v>49</v>
      </c>
      <c r="C3264" s="661" t="str">
        <f t="shared" si="9205"/>
        <v>MS 901-49</v>
      </c>
      <c r="D3264" s="346">
        <f t="shared" si="9149"/>
        <v>42230</v>
      </c>
      <c r="E3264" s="347">
        <v>7161383.2993000001</v>
      </c>
      <c r="F3264" s="348">
        <v>665972.42299999995</v>
      </c>
      <c r="G3264" s="348">
        <v>897.005</v>
      </c>
      <c r="H3264" s="448">
        <f t="shared" ref="H3264:H3266" si="9219">SQRT((E3264-E3263)^2+(F3264-F3263)^2)*100</f>
        <v>1.1423659666377761</v>
      </c>
      <c r="I3264" s="356">
        <f t="shared" ref="I3264:I3266" si="9220">SQRT((E3264-$E$3255)^2+(F3264-$F$3255)^2)*100</f>
        <v>2.0155644324539841</v>
      </c>
      <c r="J3264" s="356">
        <f t="shared" ref="J3264:J3266" si="9221">(G3264-G3263)*100</f>
        <v>-0.49999999999954525</v>
      </c>
      <c r="K3264" s="356">
        <f t="shared" ref="K3264:K3266" si="9222">(G3264-$G$3255)*100</f>
        <v>-6.100000000003547</v>
      </c>
      <c r="L3264" s="356">
        <f t="shared" ref="L3264:L3266" si="9223">H3264/(D3264-D3263)</f>
        <v>0.16319513809111089</v>
      </c>
      <c r="M3264" s="356">
        <f t="shared" ref="M3264:M3266" si="9224">ABS(J3264/(D3264-D3263))</f>
        <v>7.1428571428506463E-2</v>
      </c>
      <c r="N3264" s="361" t="str">
        <f t="shared" ref="N3264:N3266" si="9225">IF(L3264&lt;=0.25,"OK",IF(AND(0.25&lt;L3264,L3264&lt;=1),"ATENÇÃO",IF(AND(1&lt;L3264,L3264&lt;=4),"ALERTA",IF(AND(4&lt;L3264,L3264&lt;=14),"INTERVENÇÃO","PARALISAÇÃO"))))</f>
        <v>OK</v>
      </c>
      <c r="O3264" s="361" t="str">
        <f t="shared" ref="O3264:O3266" si="9226">IF(M3264&lt;=0.25,"OK",IF(AND(0.25&lt;M3264,M3264&lt;=1),"ATENÇÃO",IF(AND(1&lt;M3264,M3264&lt;=4),"ALERTA",IF(AND(4&lt;M3264,M3264&lt;=14),"INTERVENÇÃO","PARALISAÇÃO"))))</f>
        <v>OK</v>
      </c>
      <c r="P3264" s="361" t="str">
        <f t="shared" ref="P3264:P3266" si="9227">IF(L3264&lt;=1,"COND. MIN.",IF(AND(1&lt;L3264, L3264&lt;=2),"ATENÇÃO",IF(AND(2&lt;L3264,L3264&lt;=5),"ALERTA","INTERVENÇÃO")))</f>
        <v>COND. MIN.</v>
      </c>
      <c r="Q3264" s="361" t="str">
        <f t="shared" si="9157"/>
        <v>COND. MIN.</v>
      </c>
      <c r="R3264" s="625"/>
      <c r="S3264" s="625"/>
      <c r="T3264" s="625"/>
      <c r="U3264" s="625"/>
      <c r="V3264" s="356">
        <f t="shared" si="9158"/>
        <v>-0.24999994784593582</v>
      </c>
      <c r="W3264" s="356">
        <f t="shared" si="9159"/>
        <v>-2.0000000018626451</v>
      </c>
      <c r="X3264" s="361" t="str">
        <f t="shared" ref="X3264:X3266" si="9228">IF(V3264&gt;0,"NORTE","SUL")</f>
        <v>SUL</v>
      </c>
      <c r="Y3264" s="361" t="str">
        <f t="shared" ref="Y3264:Y3266" si="9229">IF(W3264&gt;0,"LESTE","OESTE")</f>
        <v>OESTE</v>
      </c>
      <c r="Z3264" s="361" t="str">
        <f t="shared" ref="Z3264:Z3266" si="9230">IF(AND(X3264="SUL", Y3264="LESTE"),"SUDESTE", IF(AND(X3264="SUL", Y3264="OESTE"), "SUDOESTE", IF(AND(X3264="NORTE", Y3264="LESTE"), "NORDESTE", "NOROESTE")))</f>
        <v>SUDOESTE</v>
      </c>
      <c r="AA3264" s="358">
        <f t="shared" si="9163"/>
        <v>0.99009900990099009</v>
      </c>
      <c r="AB3264" s="359">
        <f t="shared" ref="AB3264:AB3266" si="9231">DEGREES(ASIN(AA3264))</f>
        <v>81.930698840606212</v>
      </c>
      <c r="AC3264" s="360"/>
    </row>
    <row r="3265" spans="1:29" ht="17.25" customHeight="1" x14ac:dyDescent="0.25">
      <c r="A3265" s="345" t="str">
        <f t="shared" si="9011"/>
        <v>MS 901</v>
      </c>
      <c r="B3265" s="661">
        <f t="shared" si="9204"/>
        <v>50</v>
      </c>
      <c r="C3265" s="661" t="str">
        <f t="shared" si="9205"/>
        <v>MS 901-50</v>
      </c>
      <c r="D3265" s="346">
        <f t="shared" si="9149"/>
        <v>42244</v>
      </c>
      <c r="E3265" s="347">
        <v>7161383.2878</v>
      </c>
      <c r="F3265" s="348">
        <v>665972.43279999995</v>
      </c>
      <c r="G3265" s="348">
        <v>896.98699999999997</v>
      </c>
      <c r="H3265" s="448">
        <f t="shared" si="9219"/>
        <v>1.5109268695421338</v>
      </c>
      <c r="I3265" s="356">
        <f t="shared" si="9220"/>
        <v>1.7321662345355033</v>
      </c>
      <c r="J3265" s="356">
        <f t="shared" si="9221"/>
        <v>-1.8000000000029104</v>
      </c>
      <c r="K3265" s="356">
        <f t="shared" si="9222"/>
        <v>-7.9000000000064574</v>
      </c>
      <c r="L3265" s="356">
        <f t="shared" si="9223"/>
        <v>0.10792334782443813</v>
      </c>
      <c r="M3265" s="356">
        <f t="shared" si="9224"/>
        <v>0.12857142857163645</v>
      </c>
      <c r="N3265" s="361" t="str">
        <f t="shared" si="9225"/>
        <v>OK</v>
      </c>
      <c r="O3265" s="361" t="str">
        <f t="shared" si="9226"/>
        <v>OK</v>
      </c>
      <c r="P3265" s="361" t="str">
        <f t="shared" si="9227"/>
        <v>COND. MIN.</v>
      </c>
      <c r="Q3265" s="361" t="str">
        <f t="shared" si="9157"/>
        <v>COND. MIN.</v>
      </c>
      <c r="R3265" s="625"/>
      <c r="S3265" s="625"/>
      <c r="T3265" s="625"/>
      <c r="U3265" s="625"/>
      <c r="V3265" s="356">
        <f t="shared" si="9158"/>
        <v>-1.39999995008111</v>
      </c>
      <c r="W3265" s="356">
        <f t="shared" si="9159"/>
        <v>-1.0200000018812716</v>
      </c>
      <c r="X3265" s="361" t="str">
        <f t="shared" si="9228"/>
        <v>SUL</v>
      </c>
      <c r="Y3265" s="361" t="str">
        <f t="shared" si="9229"/>
        <v>OESTE</v>
      </c>
      <c r="Z3265" s="361" t="str">
        <f t="shared" si="9230"/>
        <v>SUDOESTE</v>
      </c>
      <c r="AA3265" s="358">
        <f t="shared" si="9163"/>
        <v>0.58959537572254339</v>
      </c>
      <c r="AB3265" s="359">
        <f t="shared" si="9231"/>
        <v>36.128300091199172</v>
      </c>
      <c r="AC3265" s="360"/>
    </row>
    <row r="3266" spans="1:29" ht="17.25" customHeight="1" x14ac:dyDescent="0.25">
      <c r="A3266" s="345" t="str">
        <f t="shared" si="9011"/>
        <v>MS 901</v>
      </c>
      <c r="B3266" s="661">
        <f t="shared" si="9204"/>
        <v>51</v>
      </c>
      <c r="C3266" s="661" t="str">
        <f t="shared" si="9205"/>
        <v>MS 901-51</v>
      </c>
      <c r="D3266" s="346">
        <f t="shared" si="9149"/>
        <v>42251</v>
      </c>
      <c r="E3266" s="347">
        <v>7161383.2879999997</v>
      </c>
      <c r="F3266" s="348">
        <v>665972.43429999996</v>
      </c>
      <c r="G3266" s="348">
        <v>896.98800000000006</v>
      </c>
      <c r="H3266" s="448">
        <f t="shared" si="9219"/>
        <v>0.15132745630641761</v>
      </c>
      <c r="I3266" s="356">
        <f t="shared" si="9220"/>
        <v>1.6313491217389984</v>
      </c>
      <c r="J3266" s="356">
        <f t="shared" si="9221"/>
        <v>0.100000000009004</v>
      </c>
      <c r="K3266" s="356">
        <f t="shared" si="9222"/>
        <v>-7.7999999999974534</v>
      </c>
      <c r="L3266" s="356">
        <f t="shared" si="9223"/>
        <v>2.1618208043773946E-2</v>
      </c>
      <c r="M3266" s="356">
        <f t="shared" si="9224"/>
        <v>1.4285714287000571E-2</v>
      </c>
      <c r="N3266" s="361" t="str">
        <f t="shared" si="9225"/>
        <v>OK</v>
      </c>
      <c r="O3266" s="361" t="str">
        <f t="shared" si="9226"/>
        <v>OK</v>
      </c>
      <c r="P3266" s="361" t="str">
        <f t="shared" si="9227"/>
        <v>COND. MIN.</v>
      </c>
      <c r="Q3266" s="361" t="str">
        <f t="shared" si="9157"/>
        <v>COND. MIN.</v>
      </c>
      <c r="R3266" s="625"/>
      <c r="S3266" s="625"/>
      <c r="T3266" s="625"/>
      <c r="U3266" s="625"/>
      <c r="V3266" s="356">
        <f t="shared" si="9158"/>
        <v>-1.3799999840557575</v>
      </c>
      <c r="W3266" s="356">
        <f t="shared" si="9159"/>
        <v>-0.87000000057742</v>
      </c>
      <c r="X3266" s="361" t="str">
        <f t="shared" si="9228"/>
        <v>SUL</v>
      </c>
      <c r="Y3266" s="361" t="str">
        <f t="shared" si="9229"/>
        <v>OESTE</v>
      </c>
      <c r="Z3266" s="361" t="str">
        <f t="shared" si="9230"/>
        <v>SUDOESTE</v>
      </c>
      <c r="AA3266" s="358">
        <f t="shared" si="9163"/>
        <v>0.53374233128834359</v>
      </c>
      <c r="AB3266" s="359">
        <f t="shared" si="9231"/>
        <v>32.258659559787752</v>
      </c>
      <c r="AC3266" s="360"/>
    </row>
    <row r="3267" spans="1:29" ht="17.25" customHeight="1" x14ac:dyDescent="0.25">
      <c r="A3267" s="345" t="str">
        <f t="shared" si="9011"/>
        <v>MS 901</v>
      </c>
      <c r="B3267" s="661">
        <f t="shared" si="9204"/>
        <v>52</v>
      </c>
      <c r="C3267" s="661" t="str">
        <f t="shared" si="9205"/>
        <v>MS 901-52</v>
      </c>
      <c r="D3267" s="346">
        <f t="shared" si="9149"/>
        <v>42258</v>
      </c>
      <c r="E3267" s="347">
        <v>7161383.2867000001</v>
      </c>
      <c r="F3267" s="348">
        <v>665972.42480000004</v>
      </c>
      <c r="G3267" s="348">
        <v>896.98299999999995</v>
      </c>
      <c r="H3267" s="448">
        <f t="shared" ref="H3267" si="9232">SQRT((E3267-E3266)^2+(F3267-F3266)^2)*100</f>
        <v>0.95885347014516265</v>
      </c>
      <c r="I3267" s="356">
        <f t="shared" ref="I3267" si="9233">SQRT((E3267-$E$3255)^2+(F3267-$F$3255)^2)*100</f>
        <v>2.3648466806760631</v>
      </c>
      <c r="J3267" s="356">
        <f t="shared" ref="J3267" si="9234">(G3267-G3266)*100</f>
        <v>-0.50000000001091394</v>
      </c>
      <c r="K3267" s="356">
        <f t="shared" ref="K3267" si="9235">(G3267-$G$3255)*100</f>
        <v>-8.3000000000083674</v>
      </c>
      <c r="L3267" s="356">
        <f t="shared" ref="L3267" si="9236">H3267/(D3267-D3266)</f>
        <v>0.13697906716359468</v>
      </c>
      <c r="M3267" s="356">
        <f t="shared" ref="M3267" si="9237">ABS(J3267/(D3267-D3266))</f>
        <v>7.1428571430130566E-2</v>
      </c>
      <c r="N3267" s="361" t="str">
        <f t="shared" ref="N3267" si="9238">IF(L3267&lt;=0.25,"OK",IF(AND(0.25&lt;L3267,L3267&lt;=1),"ATENÇÃO",IF(AND(1&lt;L3267,L3267&lt;=4),"ALERTA",IF(AND(4&lt;L3267,L3267&lt;=14),"INTERVENÇÃO","PARALISAÇÃO"))))</f>
        <v>OK</v>
      </c>
      <c r="O3267" s="361" t="str">
        <f t="shared" ref="O3267" si="9239">IF(M3267&lt;=0.25,"OK",IF(AND(0.25&lt;M3267,M3267&lt;=1),"ATENÇÃO",IF(AND(1&lt;M3267,M3267&lt;=4),"ALERTA",IF(AND(4&lt;M3267,M3267&lt;=14),"INTERVENÇÃO","PARALISAÇÃO"))))</f>
        <v>OK</v>
      </c>
      <c r="P3267" s="361" t="str">
        <f t="shared" ref="P3267" si="9240">IF(L3267&lt;=1,"COND. MIN.",IF(AND(1&lt;L3267, L3267&lt;=2),"ATENÇÃO",IF(AND(2&lt;L3267,L3267&lt;=5),"ALERTA","INTERVENÇÃO")))</f>
        <v>COND. MIN.</v>
      </c>
      <c r="Q3267" s="361" t="str">
        <f t="shared" si="9157"/>
        <v>COND. MIN.</v>
      </c>
      <c r="R3267" s="625"/>
      <c r="S3267" s="625"/>
      <c r="T3267" s="625"/>
      <c r="U3267" s="625"/>
      <c r="V3267" s="356">
        <f t="shared" si="9158"/>
        <v>-1.5099999494850636</v>
      </c>
      <c r="W3267" s="356">
        <f t="shared" si="9159"/>
        <v>-1.8199999933131039</v>
      </c>
      <c r="X3267" s="361" t="str">
        <f t="shared" ref="X3267" si="9241">IF(V3267&gt;0,"NORTE","SUL")</f>
        <v>SUL</v>
      </c>
      <c r="Y3267" s="361" t="str">
        <f t="shared" ref="Y3267" si="9242">IF(W3267&gt;0,"LESTE","OESTE")</f>
        <v>OESTE</v>
      </c>
      <c r="Z3267" s="361" t="str">
        <f t="shared" ref="Z3267" si="9243">IF(AND(X3267="SUL", Y3267="LESTE"),"SUDESTE", IF(AND(X3267="SUL", Y3267="OESTE"), "SUDOESTE", IF(AND(X3267="NORTE", Y3267="LESTE"), "NORDESTE", "NOROESTE")))</f>
        <v>SUDOESTE</v>
      </c>
      <c r="AA3267" s="358">
        <f t="shared" si="9163"/>
        <v>0.77118644067796616</v>
      </c>
      <c r="AB3267" s="359">
        <f t="shared" ref="AB3267" si="9244">DEGREES(ASIN(AA3267))</f>
        <v>50.460550055574991</v>
      </c>
      <c r="AC3267" s="360"/>
    </row>
    <row r="3268" spans="1:29" ht="17.25" customHeight="1" x14ac:dyDescent="0.25">
      <c r="A3268" s="345" t="str">
        <f t="shared" si="9011"/>
        <v>MS 901</v>
      </c>
      <c r="B3268" s="661">
        <f t="shared" si="9204"/>
        <v>53</v>
      </c>
      <c r="C3268" s="661" t="str">
        <f t="shared" si="9205"/>
        <v>MS 901-53</v>
      </c>
      <c r="D3268" s="346">
        <f t="shared" si="9149"/>
        <v>42265</v>
      </c>
      <c r="E3268" s="347">
        <v>7161383.2839000002</v>
      </c>
      <c r="F3268" s="348">
        <v>665972.43389999995</v>
      </c>
      <c r="G3268" s="348">
        <v>896.97400000000005</v>
      </c>
      <c r="H3268" s="448">
        <f t="shared" ref="H3268:H3269" si="9245">SQRT((E3268-E3267)^2+(F3268-F3267)^2)*100</f>
        <v>0.95210292391642981</v>
      </c>
      <c r="I3268" s="356">
        <f t="shared" ref="I3268:I3269" si="9246">SQRT((E3268-$E$3255)^2+(F3268-$F$3255)^2)*100</f>
        <v>2.0080338114492307</v>
      </c>
      <c r="J3268" s="356">
        <f t="shared" ref="J3268:J3269" si="9247">(G3268-G3267)*100</f>
        <v>-0.89999999999008651</v>
      </c>
      <c r="K3268" s="356">
        <f t="shared" ref="K3268:K3269" si="9248">(G3268-$G$3255)*100</f>
        <v>-9.1999999999984539</v>
      </c>
      <c r="L3268" s="356">
        <f t="shared" ref="L3268:L3269" si="9249">H3268/(D3268-D3267)</f>
        <v>0.13601470341663283</v>
      </c>
      <c r="M3268" s="356">
        <f t="shared" ref="M3268:M3269" si="9250">ABS(J3268/(D3268-D3267))</f>
        <v>0.12857142857001236</v>
      </c>
      <c r="N3268" s="361" t="str">
        <f t="shared" ref="N3268:N3269" si="9251">IF(L3268&lt;=0.25,"OK",IF(AND(0.25&lt;L3268,L3268&lt;=1),"ATENÇÃO",IF(AND(1&lt;L3268,L3268&lt;=4),"ALERTA",IF(AND(4&lt;L3268,L3268&lt;=14),"INTERVENÇÃO","PARALISAÇÃO"))))</f>
        <v>OK</v>
      </c>
      <c r="O3268" s="361" t="str">
        <f t="shared" ref="O3268:O3269" si="9252">IF(M3268&lt;=0.25,"OK",IF(AND(0.25&lt;M3268,M3268&lt;=1),"ATENÇÃO",IF(AND(1&lt;M3268,M3268&lt;=4),"ALERTA",IF(AND(4&lt;M3268,M3268&lt;=14),"INTERVENÇÃO","PARALISAÇÃO"))))</f>
        <v>OK</v>
      </c>
      <c r="P3268" s="361" t="str">
        <f t="shared" ref="P3268:P3269" si="9253">IF(L3268&lt;=1,"COND. MIN.",IF(AND(1&lt;L3268, L3268&lt;=2),"ATENÇÃO",IF(AND(2&lt;L3268,L3268&lt;=5),"ALERTA","INTERVENÇÃO")))</f>
        <v>COND. MIN.</v>
      </c>
      <c r="Q3268" s="361" t="str">
        <f t="shared" si="9157"/>
        <v>COND. MIN.</v>
      </c>
      <c r="R3268" s="625"/>
      <c r="S3268" s="625"/>
      <c r="T3268" s="625"/>
      <c r="U3268" s="625"/>
      <c r="V3268" s="356">
        <f t="shared" si="9158"/>
        <v>-1.7899999395012856</v>
      </c>
      <c r="W3268" s="356">
        <f t="shared" si="9159"/>
        <v>-0.91000000247731805</v>
      </c>
      <c r="X3268" s="361" t="str">
        <f t="shared" ref="X3268:X3269" si="9254">IF(V3268&gt;0,"NORTE","SUL")</f>
        <v>SUL</v>
      </c>
      <c r="Y3268" s="361" t="str">
        <f t="shared" ref="Y3268:Y3269" si="9255">IF(W3268&gt;0,"LESTE","OESTE")</f>
        <v>OESTE</v>
      </c>
      <c r="Z3268" s="361" t="str">
        <f t="shared" ref="Z3268:Z3269" si="9256">IF(AND(X3268="SUL", Y3268="LESTE"),"SUDESTE", IF(AND(X3268="SUL", Y3268="OESTE"), "SUDOESTE", IF(AND(X3268="NORTE", Y3268="LESTE"), "NORDESTE", "NOROESTE")))</f>
        <v>SUDOESTE</v>
      </c>
      <c r="AA3268" s="358">
        <f t="shared" si="9163"/>
        <v>0.45273631840796025</v>
      </c>
      <c r="AB3268" s="359">
        <f t="shared" ref="AB3268:AB3269" si="9257">DEGREES(ASIN(AA3268))</f>
        <v>26.919379299469643</v>
      </c>
      <c r="AC3268" s="360"/>
    </row>
    <row r="3269" spans="1:29" ht="17.25" customHeight="1" x14ac:dyDescent="0.25">
      <c r="A3269" s="345" t="str">
        <f t="shared" si="9011"/>
        <v>MS 901</v>
      </c>
      <c r="B3269" s="661">
        <f t="shared" si="9204"/>
        <v>54</v>
      </c>
      <c r="C3269" s="661" t="str">
        <f t="shared" si="9205"/>
        <v>MS 901-54</v>
      </c>
      <c r="D3269" s="346">
        <f t="shared" si="9149"/>
        <v>42272</v>
      </c>
      <c r="E3269" s="347">
        <v>7161383.2817000002</v>
      </c>
      <c r="F3269" s="348">
        <v>665972.43339999998</v>
      </c>
      <c r="G3269" s="348">
        <v>896.96600000000001</v>
      </c>
      <c r="H3269" s="448">
        <f t="shared" si="9245"/>
        <v>0.22561028152743792</v>
      </c>
      <c r="I3269" s="356">
        <f t="shared" si="9246"/>
        <v>2.2274873176167116</v>
      </c>
      <c r="J3269" s="356">
        <f t="shared" si="9247"/>
        <v>-0.80000000000381988</v>
      </c>
      <c r="K3269" s="356">
        <f t="shared" si="9248"/>
        <v>-10.000000000002274</v>
      </c>
      <c r="L3269" s="356">
        <f t="shared" si="9249"/>
        <v>3.223004021820542E-2</v>
      </c>
      <c r="M3269" s="356">
        <f t="shared" si="9250"/>
        <v>0.11428571428625998</v>
      </c>
      <c r="N3269" s="361" t="str">
        <f t="shared" si="9251"/>
        <v>OK</v>
      </c>
      <c r="O3269" s="361" t="str">
        <f t="shared" si="9252"/>
        <v>OK</v>
      </c>
      <c r="P3269" s="361" t="str">
        <f t="shared" si="9253"/>
        <v>COND. MIN.</v>
      </c>
      <c r="Q3269" s="361" t="str">
        <f t="shared" si="9157"/>
        <v>COND. MIN.</v>
      </c>
      <c r="R3269" s="625"/>
      <c r="S3269" s="625"/>
      <c r="T3269" s="625"/>
      <c r="U3269" s="625"/>
      <c r="V3269" s="356">
        <f t="shared" si="9158"/>
        <v>-2.0099999383091927</v>
      </c>
      <c r="W3269" s="356">
        <f t="shared" si="9159"/>
        <v>-0.95999999903142452</v>
      </c>
      <c r="X3269" s="361" t="str">
        <f t="shared" si="9254"/>
        <v>SUL</v>
      </c>
      <c r="Y3269" s="361" t="str">
        <f t="shared" si="9255"/>
        <v>OESTE</v>
      </c>
      <c r="Z3269" s="361" t="str">
        <f t="shared" si="9256"/>
        <v>SUDOESTE</v>
      </c>
      <c r="AA3269" s="358">
        <f t="shared" si="9163"/>
        <v>0.43049327354260086</v>
      </c>
      <c r="AB3269" s="359">
        <f t="shared" si="9257"/>
        <v>25.49886859102401</v>
      </c>
      <c r="AC3269" s="360"/>
    </row>
    <row r="3270" spans="1:29" ht="17.25" customHeight="1" x14ac:dyDescent="0.25">
      <c r="A3270" s="345" t="str">
        <f t="shared" si="9011"/>
        <v>MS 901</v>
      </c>
      <c r="B3270" s="661">
        <f t="shared" si="9204"/>
        <v>55</v>
      </c>
      <c r="C3270" s="661" t="str">
        <f t="shared" si="9205"/>
        <v>MS 901-55</v>
      </c>
      <c r="D3270" s="346">
        <f t="shared" si="9149"/>
        <v>42279</v>
      </c>
      <c r="E3270" s="347">
        <v>7161383.2814999996</v>
      </c>
      <c r="F3270" s="348">
        <v>665972.42379999999</v>
      </c>
      <c r="G3270" s="348">
        <v>896.93600000000004</v>
      </c>
      <c r="H3270" s="448">
        <f t="shared" ref="H3270:H3272" si="9258">SQRT((E3270-E3269)^2+(F3270-F3269)^2)*100</f>
        <v>0.96020831099644355</v>
      </c>
      <c r="I3270" s="356">
        <f t="shared" ref="I3270:I3272" si="9259">SQRT((E3270-$E$3255)^2+(F3270-$F$3255)^2)*100</f>
        <v>2.7941546095870495</v>
      </c>
      <c r="J3270" s="356">
        <f t="shared" ref="J3270:J3272" si="9260">(G3270-G3269)*100</f>
        <v>-2.9999999999972715</v>
      </c>
      <c r="K3270" s="356">
        <f t="shared" ref="K3270:K3272" si="9261">(G3270-$G$3255)*100</f>
        <v>-12.999999999999545</v>
      </c>
      <c r="L3270" s="356">
        <f t="shared" ref="L3270:L3272" si="9262">H3270/(D3270-D3269)</f>
        <v>0.13717261585663479</v>
      </c>
      <c r="M3270" s="356">
        <f t="shared" ref="M3270:M3272" si="9263">ABS(J3270/(D3270-D3269))</f>
        <v>0.4285714285710388</v>
      </c>
      <c r="N3270" s="361" t="str">
        <f t="shared" ref="N3270:N3272" si="9264">IF(L3270&lt;=0.25,"OK",IF(AND(0.25&lt;L3270,L3270&lt;=1),"ATENÇÃO",IF(AND(1&lt;L3270,L3270&lt;=4),"ALERTA",IF(AND(4&lt;L3270,L3270&lt;=14),"INTERVENÇÃO","PARALISAÇÃO"))))</f>
        <v>OK</v>
      </c>
      <c r="O3270" s="361" t="str">
        <f t="shared" ref="O3270:O3272" si="9265">IF(M3270&lt;=0.25,"OK",IF(AND(0.25&lt;M3270,M3270&lt;=1),"ATENÇÃO",IF(AND(1&lt;M3270,M3270&lt;=4),"ALERTA",IF(AND(4&lt;M3270,M3270&lt;=14),"INTERVENÇÃO","PARALISAÇÃO"))))</f>
        <v>ATENÇÃO</v>
      </c>
      <c r="P3270" s="361" t="str">
        <f t="shared" ref="P3270:P3272" si="9266">IF(L3270&lt;=1,"COND. MIN.",IF(AND(1&lt;L3270, L3270&lt;=2),"ATENÇÃO",IF(AND(2&lt;L3270,L3270&lt;=5),"ALERTA","INTERVENÇÃO")))</f>
        <v>COND. MIN.</v>
      </c>
      <c r="Q3270" s="361" t="str">
        <f t="shared" si="9157"/>
        <v>COND. MIN.</v>
      </c>
      <c r="R3270" s="625"/>
      <c r="S3270" s="625"/>
      <c r="T3270" s="625"/>
      <c r="U3270" s="625"/>
      <c r="V3270" s="356">
        <f t="shared" si="9158"/>
        <v>-2.0299999974668026</v>
      </c>
      <c r="W3270" s="356">
        <f t="shared" si="9159"/>
        <v>-1.919999998062849</v>
      </c>
      <c r="X3270" s="361" t="str">
        <f t="shared" ref="X3270:X3272" si="9267">IF(V3270&gt;0,"NORTE","SUL")</f>
        <v>SUL</v>
      </c>
      <c r="Y3270" s="361" t="str">
        <f t="shared" ref="Y3270:Y3272" si="9268">IF(W3270&gt;0,"LESTE","OESTE")</f>
        <v>OESTE</v>
      </c>
      <c r="Z3270" s="361" t="str">
        <f t="shared" ref="Z3270:Z3272" si="9269">IF(AND(X3270="SUL", Y3270="LESTE"),"SUDESTE", IF(AND(X3270="SUL", Y3270="OESTE"), "SUDOESTE", IF(AND(X3270="NORTE", Y3270="LESTE"), "NORDESTE", "NOROESTE")))</f>
        <v>SUDOESTE</v>
      </c>
      <c r="AA3270" s="358">
        <f t="shared" si="9163"/>
        <v>0.68817204301075263</v>
      </c>
      <c r="AB3270" s="359">
        <f t="shared" ref="AB3270:AB3272" si="9270">DEGREES(ASIN(AA3270))</f>
        <v>43.485583852317973</v>
      </c>
      <c r="AC3270" s="360"/>
    </row>
    <row r="3271" spans="1:29" ht="17.25" customHeight="1" x14ac:dyDescent="0.25">
      <c r="A3271" s="345" t="str">
        <f t="shared" si="9011"/>
        <v>MS 901</v>
      </c>
      <c r="B3271" s="661">
        <f t="shared" si="9204"/>
        <v>56</v>
      </c>
      <c r="C3271" s="661" t="str">
        <f t="shared" si="9205"/>
        <v>MS 901-56</v>
      </c>
      <c r="D3271" s="346">
        <f t="shared" si="9149"/>
        <v>42286</v>
      </c>
      <c r="E3271" s="347">
        <v>7161383.2775999997</v>
      </c>
      <c r="F3271" s="348">
        <v>665972.43799999997</v>
      </c>
      <c r="G3271" s="348">
        <v>896.95100000000002</v>
      </c>
      <c r="H3271" s="448">
        <f t="shared" si="9258"/>
        <v>1.4725827599573988</v>
      </c>
      <c r="I3271" s="356">
        <f t="shared" si="9259"/>
        <v>2.471113096764014</v>
      </c>
      <c r="J3271" s="356">
        <f t="shared" si="9260"/>
        <v>1.4999999999986358</v>
      </c>
      <c r="K3271" s="356">
        <f t="shared" si="9261"/>
        <v>-11.500000000000909</v>
      </c>
      <c r="L3271" s="356">
        <f t="shared" si="9262"/>
        <v>0.21036896570819982</v>
      </c>
      <c r="M3271" s="356">
        <f t="shared" si="9263"/>
        <v>0.2142857142855194</v>
      </c>
      <c r="N3271" s="361" t="str">
        <f t="shared" si="9264"/>
        <v>OK</v>
      </c>
      <c r="O3271" s="361" t="str">
        <f t="shared" si="9265"/>
        <v>OK</v>
      </c>
      <c r="P3271" s="361" t="str">
        <f t="shared" si="9266"/>
        <v>COND. MIN.</v>
      </c>
      <c r="Q3271" s="361" t="str">
        <f t="shared" si="9157"/>
        <v>COND. MIN.</v>
      </c>
      <c r="R3271" s="625"/>
      <c r="S3271" s="625"/>
      <c r="T3271" s="625"/>
      <c r="U3271" s="625"/>
      <c r="V3271" s="356">
        <f t="shared" si="9158"/>
        <v>-2.4199999868869781</v>
      </c>
      <c r="W3271" s="356">
        <f t="shared" si="9159"/>
        <v>-0.50000000046566129</v>
      </c>
      <c r="X3271" s="361" t="str">
        <f t="shared" si="9267"/>
        <v>SUL</v>
      </c>
      <c r="Y3271" s="361" t="str">
        <f t="shared" si="9268"/>
        <v>OESTE</v>
      </c>
      <c r="Z3271" s="361" t="str">
        <f t="shared" si="9269"/>
        <v>SUDOESTE</v>
      </c>
      <c r="AA3271" s="358">
        <f t="shared" si="9163"/>
        <v>0.20242914979757085</v>
      </c>
      <c r="AB3271" s="359">
        <f t="shared" si="9270"/>
        <v>11.679045165053433</v>
      </c>
      <c r="AC3271" s="360"/>
    </row>
    <row r="3272" spans="1:29" ht="17.25" customHeight="1" x14ac:dyDescent="0.25">
      <c r="A3272" s="345" t="str">
        <f t="shared" si="9011"/>
        <v>MS 901</v>
      </c>
      <c r="B3272" s="661">
        <f t="shared" si="9204"/>
        <v>57</v>
      </c>
      <c r="C3272" s="661" t="str">
        <f t="shared" si="9205"/>
        <v>MS 901-57</v>
      </c>
      <c r="D3272" s="346">
        <f t="shared" si="9149"/>
        <v>42300</v>
      </c>
      <c r="E3272" s="347">
        <v>7161383.2824999997</v>
      </c>
      <c r="F3272" s="348">
        <v>665972.42240000004</v>
      </c>
      <c r="G3272" s="348">
        <v>896.93200000000002</v>
      </c>
      <c r="H3272" s="448">
        <f t="shared" si="9258"/>
        <v>1.63514524817331</v>
      </c>
      <c r="I3272" s="356">
        <f t="shared" si="9259"/>
        <v>2.8228531485721824</v>
      </c>
      <c r="J3272" s="356">
        <f t="shared" si="9260"/>
        <v>-1.9000000000005457</v>
      </c>
      <c r="K3272" s="356">
        <f t="shared" si="9261"/>
        <v>-13.400000000001455</v>
      </c>
      <c r="L3272" s="356">
        <f t="shared" si="9262"/>
        <v>0.11679608915523643</v>
      </c>
      <c r="M3272" s="356">
        <f t="shared" si="9263"/>
        <v>0.1357142857143247</v>
      </c>
      <c r="N3272" s="361" t="str">
        <f t="shared" si="9264"/>
        <v>OK</v>
      </c>
      <c r="O3272" s="361" t="str">
        <f t="shared" si="9265"/>
        <v>OK</v>
      </c>
      <c r="P3272" s="361" t="str">
        <f t="shared" si="9266"/>
        <v>COND. MIN.</v>
      </c>
      <c r="Q3272" s="361" t="str">
        <f t="shared" si="9157"/>
        <v>COND. MIN.</v>
      </c>
      <c r="R3272" s="625"/>
      <c r="S3272" s="625"/>
      <c r="T3272" s="625"/>
      <c r="U3272" s="625"/>
      <c r="V3272" s="356">
        <f t="shared" si="9158"/>
        <v>-1.9299999810755253</v>
      </c>
      <c r="W3272" s="356">
        <f t="shared" si="9159"/>
        <v>-2.05999999307096</v>
      </c>
      <c r="X3272" s="361" t="str">
        <f t="shared" si="9267"/>
        <v>SUL</v>
      </c>
      <c r="Y3272" s="361" t="str">
        <f t="shared" si="9268"/>
        <v>OESTE</v>
      </c>
      <c r="Z3272" s="361" t="str">
        <f t="shared" si="9269"/>
        <v>SUDOESTE</v>
      </c>
      <c r="AA3272" s="358">
        <f t="shared" si="9163"/>
        <v>0.73049645390070927</v>
      </c>
      <c r="AB3272" s="359">
        <f t="shared" si="9270"/>
        <v>46.928029693803239</v>
      </c>
      <c r="AC3272" s="360"/>
    </row>
    <row r="3273" spans="1:29" ht="17.25" customHeight="1" x14ac:dyDescent="0.25">
      <c r="A3273" s="345" t="str">
        <f>A3272</f>
        <v>MS 901</v>
      </c>
      <c r="B3273" s="661">
        <f>IF(A3272=A3273,B3272+1,1)</f>
        <v>58</v>
      </c>
      <c r="C3273" s="661" t="str">
        <f t="shared" si="9205"/>
        <v>MS 901-58</v>
      </c>
      <c r="D3273" s="346">
        <f t="shared" si="9149"/>
        <v>42314</v>
      </c>
      <c r="E3273" s="347">
        <v>7161383.2948000003</v>
      </c>
      <c r="F3273" s="348">
        <v>665972.43900000001</v>
      </c>
      <c r="G3273" s="348">
        <v>896.91600000000005</v>
      </c>
      <c r="H3273" s="448">
        <f>SQRT((E3273-E3272)^2+(F3273-F3272)^2)*100</f>
        <v>2.0660348788482374</v>
      </c>
      <c r="I3273" s="356">
        <f t="shared" ref="I3273" si="9271">SQRT((E3273-$E$3255)^2+(F3273-$F$3255)^2)*100</f>
        <v>0.80622571060276582</v>
      </c>
      <c r="J3273" s="356">
        <f>(G3273-G3272)*100</f>
        <v>-1.5999999999962711</v>
      </c>
      <c r="K3273" s="356">
        <f t="shared" ref="K3273" si="9272">(G3273-$G$3255)*100</f>
        <v>-14.999999999997726</v>
      </c>
      <c r="L3273" s="356">
        <f>H3273/(D3273-D3272)</f>
        <v>0.14757391991773125</v>
      </c>
      <c r="M3273" s="356">
        <f>ABS(J3273/(D3273-D3272))</f>
        <v>0.11428571428544794</v>
      </c>
      <c r="N3273" s="361" t="str">
        <f t="shared" ref="N3273" si="9273">IF(L3273&lt;=0.25,"OK",IF(AND(0.25&lt;L3273,L3273&lt;=1),"ATENÇÃO",IF(AND(1&lt;L3273,L3273&lt;=4),"ALERTA",IF(AND(4&lt;L3273,L3273&lt;=14),"INTERVENÇÃO","PARALISAÇÃO"))))</f>
        <v>OK</v>
      </c>
      <c r="O3273" s="361" t="str">
        <f t="shared" ref="O3273" si="9274">IF(M3273&lt;=0.25,"OK",IF(AND(0.25&lt;M3273,M3273&lt;=1),"ATENÇÃO",IF(AND(1&lt;M3273,M3273&lt;=4),"ALERTA",IF(AND(4&lt;M3273,M3273&lt;=14),"INTERVENÇÃO","PARALISAÇÃO"))))</f>
        <v>OK</v>
      </c>
      <c r="P3273" s="361" t="str">
        <f t="shared" ref="P3273" si="9275">IF(L3273&lt;=1,"COND. MIN.",IF(AND(1&lt;L3273, L3273&lt;=2),"ATENÇÃO",IF(AND(2&lt;L3273,L3273&lt;=5),"ALERTA","INTERVENÇÃO")))</f>
        <v>COND. MIN.</v>
      </c>
      <c r="Q3273" s="361" t="str">
        <f t="shared" si="9157"/>
        <v>COND. MIN.</v>
      </c>
      <c r="R3273" s="625"/>
      <c r="S3273" s="625"/>
      <c r="T3273" s="625"/>
      <c r="U3273" s="625"/>
      <c r="V3273" s="356">
        <f t="shared" si="9158"/>
        <v>-0.69999992847442627</v>
      </c>
      <c r="W3273" s="356">
        <f t="shared" si="9159"/>
        <v>-0.39999999571591616</v>
      </c>
      <c r="X3273" s="361" t="str">
        <f t="shared" ref="X3273" si="9276">IF(V3273&gt;0,"NORTE","SUL")</f>
        <v>SUL</v>
      </c>
      <c r="Y3273" s="361" t="str">
        <f t="shared" ref="Y3273" si="9277">IF(W3273&gt;0,"LESTE","OESTE")</f>
        <v>OESTE</v>
      </c>
      <c r="Z3273" s="361" t="str">
        <f t="shared" ref="Z3273" si="9278">IF(AND(X3273="SUL", Y3273="LESTE"),"SUDESTE", IF(AND(X3273="SUL", Y3273="OESTE"), "SUDOESTE", IF(AND(X3273="NORTE", Y3273="LESTE"), "NORDESTE", "NOROESTE")))</f>
        <v>SUDOESTE</v>
      </c>
      <c r="AA3273" s="358">
        <f t="shared" si="9163"/>
        <v>0.49382716049382713</v>
      </c>
      <c r="AB3273" s="359">
        <f t="shared" ref="AB3273" si="9279">DEGREES(ASIN(AA3273))</f>
        <v>29.59244167112255</v>
      </c>
      <c r="AC3273" s="360"/>
    </row>
    <row r="3274" spans="1:29" ht="17.25" customHeight="1" x14ac:dyDescent="0.25">
      <c r="A3274" s="345" t="str">
        <f t="shared" ref="A3274:A3319" si="9280">A3273</f>
        <v>MS 901</v>
      </c>
      <c r="B3274" s="661"/>
      <c r="C3274" s="661"/>
      <c r="D3274" s="346">
        <f t="shared" si="9149"/>
        <v>42321</v>
      </c>
      <c r="E3274" s="347">
        <v>7161383.2778000003</v>
      </c>
      <c r="F3274" s="348">
        <v>665972.42790000001</v>
      </c>
      <c r="G3274" s="348">
        <v>896.91200000000003</v>
      </c>
      <c r="H3274" s="448">
        <f t="shared" ref="H3274:H3276" si="9281">SQRT((E3274-E3273)^2+(F3274-F3273)^2)*100</f>
        <v>2.0302955445479149</v>
      </c>
      <c r="I3274" s="356">
        <f t="shared" ref="I3274:I3276" si="9282">SQRT((E3274-$E$3255)^2+(F3274-$F$3255)^2)*100</f>
        <v>2.8355069460637146</v>
      </c>
      <c r="J3274" s="356">
        <f t="shared" ref="J3274:J3276" si="9283">(G3274-G3273)*100</f>
        <v>-0.40000000000190994</v>
      </c>
      <c r="K3274" s="356">
        <f t="shared" ref="K3274:K3276" si="9284">(G3274-$G$3255)*100</f>
        <v>-15.399999999999636</v>
      </c>
      <c r="L3274" s="356">
        <f t="shared" ref="L3274:L3276" si="9285">H3274/(D3274-D3273)</f>
        <v>0.29004222064970214</v>
      </c>
      <c r="M3274" s="356">
        <f t="shared" ref="M3274:M3276" si="9286">ABS(J3274/(D3274-D3273))</f>
        <v>5.7142857143129992E-2</v>
      </c>
      <c r="N3274" s="361" t="str">
        <f t="shared" ref="N3274:N3276" si="9287">IF(L3274&lt;=0.25,"OK",IF(AND(0.25&lt;L3274,L3274&lt;=1),"ATENÇÃO",IF(AND(1&lt;L3274,L3274&lt;=4),"ALERTA",IF(AND(4&lt;L3274,L3274&lt;=14),"INTERVENÇÃO","PARALISAÇÃO"))))</f>
        <v>ATENÇÃO</v>
      </c>
      <c r="O3274" s="361" t="str">
        <f t="shared" ref="O3274:O3276" si="9288">IF(M3274&lt;=0.25,"OK",IF(AND(0.25&lt;M3274,M3274&lt;=1),"ATENÇÃO",IF(AND(1&lt;M3274,M3274&lt;=4),"ALERTA",IF(AND(4&lt;M3274,M3274&lt;=14),"INTERVENÇÃO","PARALISAÇÃO"))))</f>
        <v>OK</v>
      </c>
      <c r="P3274" s="361" t="str">
        <f t="shared" ref="P3274:P3276" si="9289">IF(L3274&lt;=1,"COND. MIN.",IF(AND(1&lt;L3274, L3274&lt;=2),"ATENÇÃO",IF(AND(2&lt;L3274,L3274&lt;=5),"ALERTA","INTERVENÇÃO")))</f>
        <v>COND. MIN.</v>
      </c>
      <c r="Q3274" s="361" t="str">
        <f t="shared" si="9157"/>
        <v>COND. MIN.</v>
      </c>
      <c r="R3274" s="625"/>
      <c r="S3274" s="625"/>
      <c r="T3274" s="625"/>
      <c r="U3274" s="625"/>
      <c r="V3274" s="356">
        <f t="shared" si="9158"/>
        <v>-2.3999999277293682</v>
      </c>
      <c r="W3274" s="356">
        <f t="shared" si="9159"/>
        <v>-1.5099999960511923</v>
      </c>
      <c r="X3274" s="361" t="str">
        <f t="shared" ref="X3274:X3276" si="9290">IF(V3274&gt;0,"NORTE","SUL")</f>
        <v>SUL</v>
      </c>
      <c r="Y3274" s="361" t="str">
        <f t="shared" ref="Y3274:Y3276" si="9291">IF(W3274&gt;0,"LESTE","OESTE")</f>
        <v>OESTE</v>
      </c>
      <c r="Z3274" s="361" t="str">
        <f t="shared" ref="Z3274:Z3276" si="9292">IF(AND(X3274="SUL", Y3274="LESTE"),"SUDESTE", IF(AND(X3274="SUL", Y3274="OESTE"), "SUDOESTE", IF(AND(X3274="NORTE", Y3274="LESTE"), "NORDESTE", "NOROESTE")))</f>
        <v>SUDOESTE</v>
      </c>
      <c r="AA3274" s="358">
        <f t="shared" si="9163"/>
        <v>0.53169014084507049</v>
      </c>
      <c r="AB3274" s="359">
        <f t="shared" ref="AB3274:AB3276" si="9293">DEGREES(ASIN(AA3274))</f>
        <v>32.119722116920236</v>
      </c>
      <c r="AC3274" s="360"/>
    </row>
    <row r="3275" spans="1:29" ht="17.25" customHeight="1" x14ac:dyDescent="0.25">
      <c r="A3275" s="345" t="str">
        <f t="shared" si="9280"/>
        <v>MS 901</v>
      </c>
      <c r="B3275" s="661"/>
      <c r="C3275" s="661"/>
      <c r="D3275" s="346">
        <f t="shared" si="9149"/>
        <v>42328</v>
      </c>
      <c r="E3275" s="347">
        <v>7161383.2686999999</v>
      </c>
      <c r="F3275" s="348">
        <v>665972.42680000002</v>
      </c>
      <c r="G3275" s="348">
        <v>896.9</v>
      </c>
      <c r="H3275" s="448">
        <f t="shared" si="9281"/>
        <v>0.91662427850256933</v>
      </c>
      <c r="I3275" s="356">
        <f t="shared" si="9282"/>
        <v>3.6851729612656947</v>
      </c>
      <c r="J3275" s="356">
        <f t="shared" si="9283"/>
        <v>-1.2000000000057298</v>
      </c>
      <c r="K3275" s="356">
        <f t="shared" si="9284"/>
        <v>-16.600000000005366</v>
      </c>
      <c r="L3275" s="356">
        <f t="shared" si="9285"/>
        <v>0.13094632550036706</v>
      </c>
      <c r="M3275" s="356">
        <f t="shared" si="9286"/>
        <v>0.17142857142938997</v>
      </c>
      <c r="N3275" s="361" t="str">
        <f t="shared" si="9287"/>
        <v>OK</v>
      </c>
      <c r="O3275" s="361" t="str">
        <f t="shared" si="9288"/>
        <v>OK</v>
      </c>
      <c r="P3275" s="361" t="str">
        <f t="shared" si="9289"/>
        <v>COND. MIN.</v>
      </c>
      <c r="Q3275" s="361" t="str">
        <f t="shared" si="9157"/>
        <v>COND. MIN.</v>
      </c>
      <c r="R3275" s="625"/>
      <c r="S3275" s="625"/>
      <c r="T3275" s="625"/>
      <c r="U3275" s="625"/>
      <c r="V3275" s="356">
        <f t="shared" si="9158"/>
        <v>-3.3099999651312828</v>
      </c>
      <c r="W3275" s="356">
        <f t="shared" si="9159"/>
        <v>-1.6199999954551458</v>
      </c>
      <c r="X3275" s="361" t="str">
        <f t="shared" si="9290"/>
        <v>SUL</v>
      </c>
      <c r="Y3275" s="361" t="str">
        <f t="shared" si="9291"/>
        <v>OESTE</v>
      </c>
      <c r="Z3275" s="361" t="str">
        <f t="shared" si="9292"/>
        <v>SUDOESTE</v>
      </c>
      <c r="AA3275" s="358">
        <f t="shared" si="9163"/>
        <v>0.4390243902439025</v>
      </c>
      <c r="AB3275" s="359">
        <f t="shared" si="9293"/>
        <v>26.041649955950302</v>
      </c>
      <c r="AC3275" s="360"/>
    </row>
    <row r="3276" spans="1:29" ht="17.25" customHeight="1" x14ac:dyDescent="0.25">
      <c r="A3276" s="345" t="str">
        <f t="shared" si="9280"/>
        <v>MS 901</v>
      </c>
      <c r="B3276" s="661"/>
      <c r="C3276" s="661"/>
      <c r="D3276" s="346">
        <f t="shared" si="9149"/>
        <v>42335</v>
      </c>
      <c r="E3276" s="347">
        <v>7161383.2698999997</v>
      </c>
      <c r="F3276" s="348">
        <v>665972.4325</v>
      </c>
      <c r="G3276" s="348">
        <v>896.89300000000003</v>
      </c>
      <c r="H3276" s="448">
        <f t="shared" si="9281"/>
        <v>0.5824946295593364</v>
      </c>
      <c r="I3276" s="356">
        <f t="shared" si="9282"/>
        <v>3.358362679109999</v>
      </c>
      <c r="J3276" s="356">
        <f t="shared" si="9283"/>
        <v>-0.69999999999481588</v>
      </c>
      <c r="K3276" s="356">
        <f t="shared" si="9284"/>
        <v>-17.300000000000182</v>
      </c>
      <c r="L3276" s="356">
        <f t="shared" si="9285"/>
        <v>8.3213518508476622E-2</v>
      </c>
      <c r="M3276" s="356">
        <f t="shared" si="9286"/>
        <v>9.9999999999259417E-2</v>
      </c>
      <c r="N3276" s="361" t="str">
        <f t="shared" si="9287"/>
        <v>OK</v>
      </c>
      <c r="O3276" s="361" t="str">
        <f t="shared" si="9288"/>
        <v>OK</v>
      </c>
      <c r="P3276" s="361" t="str">
        <f t="shared" si="9289"/>
        <v>COND. MIN.</v>
      </c>
      <c r="Q3276" s="361" t="str">
        <f t="shared" si="9157"/>
        <v>COND. MIN.</v>
      </c>
      <c r="R3276" s="625"/>
      <c r="S3276" s="625"/>
      <c r="T3276" s="625"/>
      <c r="U3276" s="625"/>
      <c r="V3276" s="356">
        <f t="shared" si="9158"/>
        <v>-3.189999982714653</v>
      </c>
      <c r="W3276" s="356">
        <f t="shared" si="9159"/>
        <v>-1.049999997485429</v>
      </c>
      <c r="X3276" s="361" t="str">
        <f t="shared" si="9290"/>
        <v>SUL</v>
      </c>
      <c r="Y3276" s="361" t="str">
        <f t="shared" si="9291"/>
        <v>OESTE</v>
      </c>
      <c r="Z3276" s="361" t="str">
        <f t="shared" si="9292"/>
        <v>SUDOESTE</v>
      </c>
      <c r="AA3276" s="358">
        <f t="shared" si="9163"/>
        <v>0.3125</v>
      </c>
      <c r="AB3276" s="359">
        <f t="shared" si="9293"/>
        <v>18.209956864283015</v>
      </c>
      <c r="AC3276" s="360"/>
    </row>
    <row r="3277" spans="1:29" ht="17.25" customHeight="1" x14ac:dyDescent="0.25">
      <c r="A3277" s="345" t="str">
        <f t="shared" si="9280"/>
        <v>MS 901</v>
      </c>
      <c r="B3277" s="661"/>
      <c r="C3277" s="661"/>
      <c r="D3277" s="346">
        <f t="shared" si="9149"/>
        <v>42342</v>
      </c>
      <c r="E3277" s="347">
        <v>7161383.2829</v>
      </c>
      <c r="F3277" s="348">
        <v>665972.4325</v>
      </c>
      <c r="G3277" s="348">
        <v>896.89</v>
      </c>
      <c r="H3277" s="448">
        <f t="shared" ref="H3277" si="9294">SQRT((E3277-E3276)^2+(F3277-F3276)^2)*100</f>
        <v>1.3000000268220901</v>
      </c>
      <c r="I3277" s="356">
        <f t="shared" ref="I3277" si="9295">SQRT((E3277-$E$3255)^2+(F3277-$F$3255)^2)*100</f>
        <v>2.1620822898292493</v>
      </c>
      <c r="J3277" s="356">
        <f t="shared" ref="J3277" si="9296">(G3277-G3276)*100</f>
        <v>-0.30000000000427463</v>
      </c>
      <c r="K3277" s="356">
        <f t="shared" ref="K3277" si="9297">(G3277-$G$3255)*100</f>
        <v>-17.600000000004457</v>
      </c>
      <c r="L3277" s="356">
        <f t="shared" ref="L3277" si="9298">H3277/(D3277-D3276)</f>
        <v>0.18571428954601288</v>
      </c>
      <c r="M3277" s="356">
        <f t="shared" ref="M3277" si="9299">ABS(J3277/(D3277-D3276))</f>
        <v>4.2857142857753515E-2</v>
      </c>
      <c r="N3277" s="361" t="str">
        <f t="shared" ref="N3277" si="9300">IF(L3277&lt;=0.25,"OK",IF(AND(0.25&lt;L3277,L3277&lt;=1),"ATENÇÃO",IF(AND(1&lt;L3277,L3277&lt;=4),"ALERTA",IF(AND(4&lt;L3277,L3277&lt;=14),"INTERVENÇÃO","PARALISAÇÃO"))))</f>
        <v>OK</v>
      </c>
      <c r="O3277" s="361" t="str">
        <f t="shared" ref="O3277" si="9301">IF(M3277&lt;=0.25,"OK",IF(AND(0.25&lt;M3277,M3277&lt;=1),"ATENÇÃO",IF(AND(1&lt;M3277,M3277&lt;=4),"ALERTA",IF(AND(4&lt;M3277,M3277&lt;=14),"INTERVENÇÃO","PARALISAÇÃO"))))</f>
        <v>OK</v>
      </c>
      <c r="P3277" s="361" t="str">
        <f t="shared" ref="P3277" si="9302">IF(L3277&lt;=1,"COND. MIN.",IF(AND(1&lt;L3277, L3277&lt;=2),"ATENÇÃO",IF(AND(2&lt;L3277,L3277&lt;=5),"ALERTA","INTERVENÇÃO")))</f>
        <v>COND. MIN.</v>
      </c>
      <c r="Q3277" s="361" t="str">
        <f t="shared" si="9157"/>
        <v>COND. MIN.</v>
      </c>
      <c r="R3277" s="625"/>
      <c r="S3277" s="625"/>
      <c r="T3277" s="625"/>
      <c r="U3277" s="625"/>
      <c r="V3277" s="356">
        <f t="shared" si="9158"/>
        <v>-1.8899999558925629</v>
      </c>
      <c r="W3277" s="356">
        <f t="shared" si="9159"/>
        <v>-1.049999997485429</v>
      </c>
      <c r="X3277" s="361" t="str">
        <f t="shared" ref="X3277" si="9303">IF(V3277&gt;0,"NORTE","SUL")</f>
        <v>SUL</v>
      </c>
      <c r="Y3277" s="361" t="str">
        <f t="shared" ref="Y3277" si="9304">IF(W3277&gt;0,"LESTE","OESTE")</f>
        <v>OESTE</v>
      </c>
      <c r="Z3277" s="361" t="str">
        <f t="shared" ref="Z3277" si="9305">IF(AND(X3277="SUL", Y3277="LESTE"),"SUDESTE", IF(AND(X3277="SUL", Y3277="OESTE"), "SUDOESTE", IF(AND(X3277="NORTE", Y3277="LESTE"), "NORDESTE", "NOROESTE")))</f>
        <v>SUDOESTE</v>
      </c>
      <c r="AA3277" s="358">
        <f t="shared" si="9163"/>
        <v>0.4861111111111111</v>
      </c>
      <c r="AB3277" s="359">
        <f t="shared" ref="AB3277" si="9306">DEGREES(ASIN(AA3277))</f>
        <v>29.085295060706908</v>
      </c>
      <c r="AC3277" s="360"/>
    </row>
    <row r="3278" spans="1:29" ht="17.25" customHeight="1" x14ac:dyDescent="0.25">
      <c r="A3278" s="345" t="str">
        <f t="shared" si="9280"/>
        <v>MS 901</v>
      </c>
      <c r="B3278" s="661"/>
      <c r="C3278" s="661"/>
      <c r="D3278" s="346">
        <f t="shared" si="9149"/>
        <v>42349</v>
      </c>
      <c r="E3278" s="347">
        <v>7161383.2655999996</v>
      </c>
      <c r="F3278" s="348">
        <v>665972.43090000004</v>
      </c>
      <c r="G3278" s="348">
        <v>896.88300000000004</v>
      </c>
      <c r="H3278" s="448">
        <f t="shared" ref="H3278:H3281" si="9307">SQRT((E3278-E3277)^2+(F3278-F3277)^2)*100</f>
        <v>1.7373831304688871</v>
      </c>
      <c r="I3278" s="356">
        <f t="shared" ref="I3278:I3281" si="9308">SQRT((E3278-$E$3255)^2+(F3278-$F$3255)^2)*100</f>
        <v>3.8168704411748182</v>
      </c>
      <c r="J3278" s="356">
        <f t="shared" ref="J3278:J3281" si="9309">(G3278-G3277)*100</f>
        <v>-0.69999999999481588</v>
      </c>
      <c r="K3278" s="356">
        <f t="shared" ref="K3278:K3281" si="9310">(G3278-$G$3255)*100</f>
        <v>-18.299999999999272</v>
      </c>
      <c r="L3278" s="356">
        <f t="shared" ref="L3278:L3281" si="9311">H3278/(D3278-D3277)</f>
        <v>0.24819759006698389</v>
      </c>
      <c r="M3278" s="356">
        <f t="shared" ref="M3278:M3281" si="9312">ABS(J3278/(D3278-D3277))</f>
        <v>9.9999999999259417E-2</v>
      </c>
      <c r="N3278" s="361" t="str">
        <f t="shared" ref="N3278:N3281" si="9313">IF(L3278&lt;=0.25,"OK",IF(AND(0.25&lt;L3278,L3278&lt;=1),"ATENÇÃO",IF(AND(1&lt;L3278,L3278&lt;=4),"ALERTA",IF(AND(4&lt;L3278,L3278&lt;=14),"INTERVENÇÃO","PARALISAÇÃO"))))</f>
        <v>OK</v>
      </c>
      <c r="O3278" s="361" t="str">
        <f t="shared" ref="O3278:O3281" si="9314">IF(M3278&lt;=0.25,"OK",IF(AND(0.25&lt;M3278,M3278&lt;=1),"ATENÇÃO",IF(AND(1&lt;M3278,M3278&lt;=4),"ALERTA",IF(AND(4&lt;M3278,M3278&lt;=14),"INTERVENÇÃO","PARALISAÇÃO"))))</f>
        <v>OK</v>
      </c>
      <c r="P3278" s="361" t="str">
        <f t="shared" ref="P3278:P3281" si="9315">IF(L3278&lt;=1,"COND. MIN.",IF(AND(1&lt;L3278, L3278&lt;=2),"ATENÇÃO",IF(AND(2&lt;L3278,L3278&lt;=5),"ALERTA","INTERVENÇÃO")))</f>
        <v>COND. MIN.</v>
      </c>
      <c r="Q3278" s="361" t="str">
        <f t="shared" si="9157"/>
        <v>COND. MIN.</v>
      </c>
      <c r="R3278" s="625"/>
      <c r="S3278" s="625"/>
      <c r="T3278" s="625"/>
      <c r="U3278" s="625"/>
      <c r="V3278" s="356">
        <f t="shared" si="9158"/>
        <v>-3.619999997317791</v>
      </c>
      <c r="W3278" s="356">
        <f t="shared" si="9159"/>
        <v>-1.2099999934434891</v>
      </c>
      <c r="X3278" s="361" t="str">
        <f t="shared" ref="X3278:X3281" si="9316">IF(V3278&gt;0,"NORTE","SUL")</f>
        <v>SUL</v>
      </c>
      <c r="Y3278" s="361" t="str">
        <f t="shared" ref="Y3278:Y3281" si="9317">IF(W3278&gt;0,"LESTE","OESTE")</f>
        <v>OESTE</v>
      </c>
      <c r="Z3278" s="361" t="str">
        <f t="shared" ref="Z3278:Z3281" si="9318">IF(AND(X3278="SUL", Y3278="LESTE"),"SUDESTE", IF(AND(X3278="SUL", Y3278="OESTE"), "SUDOESTE", IF(AND(X3278="NORTE", Y3278="LESTE"), "NORDESTE", "NOROESTE")))</f>
        <v>SUDOESTE</v>
      </c>
      <c r="AA3278" s="358">
        <f t="shared" si="9163"/>
        <v>0.31675392670157071</v>
      </c>
      <c r="AB3278" s="359">
        <f t="shared" ref="AB3278:AB3281" si="9319">DEGREES(ASIN(AA3278))</f>
        <v>18.466729265755955</v>
      </c>
      <c r="AC3278" s="360"/>
    </row>
    <row r="3279" spans="1:29" ht="17.25" customHeight="1" x14ac:dyDescent="0.25">
      <c r="A3279" s="345" t="str">
        <f t="shared" si="9280"/>
        <v>MS 901</v>
      </c>
      <c r="B3279" s="661"/>
      <c r="C3279" s="661"/>
      <c r="D3279" s="346">
        <f t="shared" si="9149"/>
        <v>42356</v>
      </c>
      <c r="E3279" s="347">
        <v>7161383.2602000004</v>
      </c>
      <c r="F3279" s="348">
        <v>665972.42660000001</v>
      </c>
      <c r="G3279" s="348">
        <v>896.87300000000005</v>
      </c>
      <c r="H3279" s="448">
        <f t="shared" si="9307"/>
        <v>0.69028973416371187</v>
      </c>
      <c r="I3279" s="356">
        <f t="shared" si="9308"/>
        <v>4.4715991890565681</v>
      </c>
      <c r="J3279" s="356">
        <f t="shared" si="9309"/>
        <v>-0.99999999999909051</v>
      </c>
      <c r="K3279" s="356">
        <f t="shared" si="9310"/>
        <v>-19.299999999998363</v>
      </c>
      <c r="L3279" s="356">
        <f t="shared" si="9311"/>
        <v>9.861281916624455E-2</v>
      </c>
      <c r="M3279" s="356">
        <f t="shared" si="9312"/>
        <v>0.14285714285701293</v>
      </c>
      <c r="N3279" s="361" t="str">
        <f t="shared" si="9313"/>
        <v>OK</v>
      </c>
      <c r="O3279" s="361" t="str">
        <f t="shared" si="9314"/>
        <v>OK</v>
      </c>
      <c r="P3279" s="361" t="str">
        <f t="shared" si="9315"/>
        <v>COND. MIN.</v>
      </c>
      <c r="Q3279" s="361" t="str">
        <f t="shared" si="9157"/>
        <v>COND. MIN.</v>
      </c>
      <c r="R3279" s="625"/>
      <c r="S3279" s="625"/>
      <c r="T3279" s="625"/>
      <c r="U3279" s="625"/>
      <c r="V3279" s="356">
        <f t="shared" si="9158"/>
        <v>-4.159999918192625</v>
      </c>
      <c r="W3279" s="356">
        <f t="shared" si="9159"/>
        <v>-1.6399999964050949</v>
      </c>
      <c r="X3279" s="361" t="str">
        <f t="shared" si="9316"/>
        <v>SUL</v>
      </c>
      <c r="Y3279" s="361" t="str">
        <f t="shared" si="9317"/>
        <v>OESTE</v>
      </c>
      <c r="Z3279" s="361" t="str">
        <f t="shared" si="9318"/>
        <v>SUDOESTE</v>
      </c>
      <c r="AA3279" s="358">
        <f t="shared" si="9163"/>
        <v>0.36689038031319909</v>
      </c>
      <c r="AB3279" s="359">
        <f t="shared" si="9319"/>
        <v>21.523966331585932</v>
      </c>
      <c r="AC3279" s="360"/>
    </row>
    <row r="3280" spans="1:29" ht="17.25" customHeight="1" x14ac:dyDescent="0.25">
      <c r="A3280" s="345" t="str">
        <f t="shared" si="9280"/>
        <v>MS 901</v>
      </c>
      <c r="B3280" s="661"/>
      <c r="C3280" s="661"/>
      <c r="D3280" s="346">
        <f t="shared" si="9149"/>
        <v>42369</v>
      </c>
      <c r="E3280" s="347">
        <v>7161383.2735000001</v>
      </c>
      <c r="F3280" s="348">
        <v>665972.43900000001</v>
      </c>
      <c r="G3280" s="348">
        <v>896.85500000000002</v>
      </c>
      <c r="H3280" s="448">
        <f t="shared" si="9307"/>
        <v>1.8183783812774172</v>
      </c>
      <c r="I3280" s="356">
        <f t="shared" si="9308"/>
        <v>2.858128700771664</v>
      </c>
      <c r="J3280" s="356">
        <f t="shared" si="9309"/>
        <v>-1.8000000000029104</v>
      </c>
      <c r="K3280" s="356">
        <f t="shared" si="9310"/>
        <v>-21.100000000001273</v>
      </c>
      <c r="L3280" s="356">
        <f t="shared" si="9311"/>
        <v>0.13987526009826287</v>
      </c>
      <c r="M3280" s="356">
        <f t="shared" si="9312"/>
        <v>0.13846153846176235</v>
      </c>
      <c r="N3280" s="361" t="str">
        <f t="shared" si="9313"/>
        <v>OK</v>
      </c>
      <c r="O3280" s="361" t="str">
        <f t="shared" si="9314"/>
        <v>OK</v>
      </c>
      <c r="P3280" s="361" t="str">
        <f t="shared" si="9315"/>
        <v>COND. MIN.</v>
      </c>
      <c r="Q3280" s="361" t="str">
        <f t="shared" si="9157"/>
        <v>COND. MIN.</v>
      </c>
      <c r="R3280" s="625"/>
      <c r="S3280" s="625"/>
      <c r="T3280" s="625"/>
      <c r="U3280" s="625"/>
      <c r="V3280" s="356">
        <f t="shared" si="9158"/>
        <v>-2.8299999423325062</v>
      </c>
      <c r="W3280" s="356">
        <f t="shared" si="9159"/>
        <v>-0.39999999571591616</v>
      </c>
      <c r="X3280" s="361" t="str">
        <f t="shared" si="9316"/>
        <v>SUL</v>
      </c>
      <c r="Y3280" s="361" t="str">
        <f t="shared" si="9317"/>
        <v>OESTE</v>
      </c>
      <c r="Z3280" s="361" t="str">
        <f t="shared" si="9318"/>
        <v>SUDOESTE</v>
      </c>
      <c r="AA3280" s="358">
        <f t="shared" si="9163"/>
        <v>0.13986013986013987</v>
      </c>
      <c r="AB3280" s="359">
        <f t="shared" si="9319"/>
        <v>8.0397532274915235</v>
      </c>
      <c r="AC3280" s="360"/>
    </row>
    <row r="3281" spans="1:29" ht="15" customHeight="1" x14ac:dyDescent="0.25">
      <c r="A3281" s="345" t="str">
        <f t="shared" si="9280"/>
        <v>MS 901</v>
      </c>
      <c r="B3281" s="661"/>
      <c r="C3281" s="661"/>
      <c r="D3281" s="447">
        <f t="shared" si="9149"/>
        <v>42377</v>
      </c>
      <c r="E3281" s="347">
        <v>7161383.2600999996</v>
      </c>
      <c r="F3281" s="348">
        <v>665972.43960000004</v>
      </c>
      <c r="G3281" s="348">
        <v>896.84799999999996</v>
      </c>
      <c r="H3281" s="448">
        <f t="shared" si="9307"/>
        <v>1.3413426630490528</v>
      </c>
      <c r="I3281" s="356">
        <f t="shared" si="9308"/>
        <v>4.1838379447493139</v>
      </c>
      <c r="J3281" s="356">
        <f t="shared" si="9309"/>
        <v>-0.70000000000618456</v>
      </c>
      <c r="K3281" s="356">
        <f t="shared" si="9310"/>
        <v>-21.800000000007458</v>
      </c>
      <c r="L3281" s="356">
        <f t="shared" si="9311"/>
        <v>0.1676678328811316</v>
      </c>
      <c r="M3281" s="356">
        <f t="shared" si="9312"/>
        <v>8.750000000077307E-2</v>
      </c>
      <c r="N3281" s="361" t="str">
        <f t="shared" si="9313"/>
        <v>OK</v>
      </c>
      <c r="O3281" s="361" t="str">
        <f t="shared" si="9314"/>
        <v>OK</v>
      </c>
      <c r="P3281" s="361" t="str">
        <f t="shared" si="9315"/>
        <v>COND. MIN.</v>
      </c>
      <c r="Q3281" s="361" t="str">
        <f t="shared" si="9157"/>
        <v>COND. MIN.</v>
      </c>
      <c r="R3281" s="625"/>
      <c r="S3281" s="625"/>
      <c r="T3281" s="625"/>
      <c r="U3281" s="625"/>
      <c r="V3281" s="356">
        <f t="shared" si="9158"/>
        <v>-4.1699999943375587</v>
      </c>
      <c r="W3281" s="356">
        <f t="shared" si="9159"/>
        <v>-0.33999999286606908</v>
      </c>
      <c r="X3281" s="361" t="str">
        <f t="shared" si="9316"/>
        <v>SUL</v>
      </c>
      <c r="Y3281" s="361" t="str">
        <f t="shared" si="9317"/>
        <v>OESTE</v>
      </c>
      <c r="Z3281" s="361" t="str">
        <f t="shared" si="9318"/>
        <v>SUDOESTE</v>
      </c>
      <c r="AA3281" s="358">
        <f t="shared" si="9163"/>
        <v>8.1339712918660295E-2</v>
      </c>
      <c r="AB3281" s="359">
        <f t="shared" si="9319"/>
        <v>4.6655766257011342</v>
      </c>
      <c r="AC3281" s="360"/>
    </row>
    <row r="3282" spans="1:29" ht="15" customHeight="1" x14ac:dyDescent="0.25">
      <c r="A3282" s="345" t="str">
        <f t="shared" si="9280"/>
        <v>MS 901</v>
      </c>
      <c r="B3282" s="661"/>
      <c r="C3282" s="661"/>
      <c r="D3282" s="447">
        <f t="shared" si="9149"/>
        <v>42384</v>
      </c>
      <c r="E3282" s="347">
        <v>7161383.2725999998</v>
      </c>
      <c r="F3282" s="348">
        <v>665972.44099999999</v>
      </c>
      <c r="G3282" s="348">
        <v>896.84500000000003</v>
      </c>
      <c r="H3282" s="448">
        <f t="shared" ref="H3282:H3295" si="9320">SQRT((E3282-E3281)^2+(F3282-F3281)^2)*100</f>
        <v>1.2578155847215442</v>
      </c>
      <c r="I3282" s="356">
        <f t="shared" ref="I3282:I3292" si="9321">SQRT((E3282-$E$3255)^2+(F3282-$F$3255)^2)*100</f>
        <v>2.9268412764097835</v>
      </c>
      <c r="J3282" s="356">
        <f t="shared" ref="J3282:J3295" si="9322">(G3282-G3281)*100</f>
        <v>-0.29999999999290594</v>
      </c>
      <c r="K3282" s="356">
        <f t="shared" ref="K3282:K3292" si="9323">(G3282-$G$3255)*100</f>
        <v>-22.100000000000364</v>
      </c>
      <c r="L3282" s="356">
        <f t="shared" ref="L3282:L3295" si="9324">H3282/(D3282-D3281)</f>
        <v>0.1796879406745063</v>
      </c>
      <c r="M3282" s="356">
        <f t="shared" ref="M3282:M3295" si="9325">ABS(J3282/(D3282-D3281))</f>
        <v>4.2857142856129418E-2</v>
      </c>
      <c r="N3282" s="361" t="str">
        <f t="shared" ref="N3282:N3295" si="9326">IF(L3282&lt;=0.25,"OK",IF(AND(0.25&lt;L3282,L3282&lt;=1),"ATENÇÃO",IF(AND(1&lt;L3282,L3282&lt;=4),"ALERTA",IF(AND(4&lt;L3282,L3282&lt;=14),"INTERVENÇÃO","PARALISAÇÃO"))))</f>
        <v>OK</v>
      </c>
      <c r="O3282" s="361" t="str">
        <f t="shared" ref="O3282:O3295" si="9327">IF(M3282&lt;=0.25,"OK",IF(AND(0.25&lt;M3282,M3282&lt;=1),"ATENÇÃO",IF(AND(1&lt;M3282,M3282&lt;=4),"ALERTA",IF(AND(4&lt;M3282,M3282&lt;=14),"INTERVENÇÃO","PARALISAÇÃO"))))</f>
        <v>OK</v>
      </c>
      <c r="P3282" s="361" t="str">
        <f t="shared" ref="P3282:P3295" si="9328">IF(L3282&lt;=1,"COND. MIN.",IF(AND(1&lt;L3282, L3282&lt;=2),"ATENÇÃO",IF(AND(2&lt;L3282,L3282&lt;=5),"ALERTA","INTERVENÇÃO")))</f>
        <v>COND. MIN.</v>
      </c>
      <c r="Q3282" s="361" t="str">
        <f t="shared" si="9157"/>
        <v>COND. MIN.</v>
      </c>
      <c r="R3282" s="625"/>
      <c r="S3282" s="625"/>
      <c r="T3282" s="625"/>
      <c r="U3282" s="625"/>
      <c r="V3282" s="356">
        <f t="shared" si="9158"/>
        <v>-2.9199999757111073</v>
      </c>
      <c r="W3282" s="356">
        <f t="shared" si="9159"/>
        <v>-0.19999999785795808</v>
      </c>
      <c r="X3282" s="361" t="str">
        <f t="shared" ref="X3282:X3295" si="9329">IF(V3282&gt;0,"NORTE","SUL")</f>
        <v>SUL</v>
      </c>
      <c r="Y3282" s="361" t="str">
        <f t="shared" ref="Y3282:Y3295" si="9330">IF(W3282&gt;0,"LESTE","OESTE")</f>
        <v>OESTE</v>
      </c>
      <c r="Z3282" s="361" t="str">
        <f t="shared" ref="Z3282:Z3295" si="9331">IF(AND(X3282="SUL", Y3282="LESTE"),"SUDESTE", IF(AND(X3282="SUL", Y3282="OESTE"), "SUDOESTE", IF(AND(X3282="NORTE", Y3282="LESTE"), "NORDESTE", "NOROESTE")))</f>
        <v>SUDOESTE</v>
      </c>
      <c r="AA3282" s="358">
        <f t="shared" si="9163"/>
        <v>6.8259385665529013E-2</v>
      </c>
      <c r="AB3282" s="359">
        <f t="shared" ref="AB3282:AB3292" si="9332">DEGREES(ASIN(AA3282))</f>
        <v>3.9140181923179398</v>
      </c>
      <c r="AC3282" s="360"/>
    </row>
    <row r="3283" spans="1:29" ht="15" customHeight="1" x14ac:dyDescent="0.25">
      <c r="A3283" s="345" t="str">
        <f t="shared" si="9280"/>
        <v>MS 901</v>
      </c>
      <c r="B3283" s="661">
        <f>IF(A3273=A3283,B3273+1,1)</f>
        <v>59</v>
      </c>
      <c r="C3283" s="661" t="str">
        <f t="shared" si="9205"/>
        <v>MS 901-59</v>
      </c>
      <c r="D3283" s="447">
        <f t="shared" si="9149"/>
        <v>42391</v>
      </c>
      <c r="E3283" s="347">
        <v>7161383.2642000001</v>
      </c>
      <c r="F3283" s="348">
        <v>665972.42920000001</v>
      </c>
      <c r="G3283" s="348">
        <v>896.84</v>
      </c>
      <c r="H3283" s="448">
        <f t="shared" si="9320"/>
        <v>1.448447425550055</v>
      </c>
      <c r="I3283" s="356">
        <f t="shared" si="9321"/>
        <v>4.0052465068005514</v>
      </c>
      <c r="J3283" s="356">
        <f t="shared" si="9322"/>
        <v>-0.49999999999954525</v>
      </c>
      <c r="K3283" s="356">
        <f t="shared" si="9323"/>
        <v>-22.599999999999909</v>
      </c>
      <c r="L3283" s="356">
        <f t="shared" si="9324"/>
        <v>0.20692106079286501</v>
      </c>
      <c r="M3283" s="356">
        <f t="shared" si="9325"/>
        <v>7.1428571428506463E-2</v>
      </c>
      <c r="N3283" s="361" t="str">
        <f t="shared" si="9326"/>
        <v>OK</v>
      </c>
      <c r="O3283" s="361" t="str">
        <f t="shared" si="9327"/>
        <v>OK</v>
      </c>
      <c r="P3283" s="361" t="str">
        <f t="shared" si="9328"/>
        <v>COND. MIN.</v>
      </c>
      <c r="Q3283" s="361" t="str">
        <f t="shared" si="9157"/>
        <v>COND. MIN.</v>
      </c>
      <c r="R3283" s="625"/>
      <c r="S3283" s="625"/>
      <c r="T3283" s="625"/>
      <c r="U3283" s="625"/>
      <c r="V3283" s="356">
        <f t="shared" si="9158"/>
        <v>-3.7599999457597733</v>
      </c>
      <c r="W3283" s="356">
        <f t="shared" si="9159"/>
        <v>-1.3799999956972897</v>
      </c>
      <c r="X3283" s="361" t="str">
        <f t="shared" si="9329"/>
        <v>SUL</v>
      </c>
      <c r="Y3283" s="361" t="str">
        <f t="shared" si="9330"/>
        <v>OESTE</v>
      </c>
      <c r="Z3283" s="361" t="str">
        <f t="shared" si="9331"/>
        <v>SUDOESTE</v>
      </c>
      <c r="AA3283" s="358">
        <f t="shared" si="9163"/>
        <v>0.34413965087281795</v>
      </c>
      <c r="AB3283" s="359">
        <f t="shared" si="9332"/>
        <v>20.129285711036545</v>
      </c>
      <c r="AC3283" s="360"/>
    </row>
    <row r="3284" spans="1:29" ht="15" customHeight="1" x14ac:dyDescent="0.25">
      <c r="A3284" s="345" t="str">
        <f t="shared" si="9280"/>
        <v>MS 901</v>
      </c>
      <c r="B3284" s="661"/>
      <c r="C3284" s="661"/>
      <c r="D3284" s="447">
        <f t="shared" si="9149"/>
        <v>42398</v>
      </c>
      <c r="E3284" s="347">
        <v>7161383.2666999996</v>
      </c>
      <c r="F3284" s="348">
        <v>665972.43149999995</v>
      </c>
      <c r="G3284" s="348">
        <v>896.83600000000001</v>
      </c>
      <c r="H3284" s="448">
        <f t="shared" si="9320"/>
        <v>0.33970571222095136</v>
      </c>
      <c r="I3284" s="356">
        <f t="shared" si="9321"/>
        <v>3.6935890391996828</v>
      </c>
      <c r="J3284" s="356">
        <f t="shared" si="9322"/>
        <v>-0.40000000000190994</v>
      </c>
      <c r="K3284" s="356">
        <f t="shared" si="9323"/>
        <v>-23.000000000001819</v>
      </c>
      <c r="L3284" s="356">
        <f t="shared" si="9324"/>
        <v>4.8529387460135909E-2</v>
      </c>
      <c r="M3284" s="356">
        <f t="shared" si="9325"/>
        <v>5.7142857143129992E-2</v>
      </c>
      <c r="N3284" s="361" t="str">
        <f t="shared" si="9326"/>
        <v>OK</v>
      </c>
      <c r="O3284" s="361" t="str">
        <f t="shared" si="9327"/>
        <v>OK</v>
      </c>
      <c r="P3284" s="361" t="str">
        <f t="shared" si="9328"/>
        <v>COND. MIN.</v>
      </c>
      <c r="Q3284" s="361" t="str">
        <f t="shared" si="9157"/>
        <v>COND. MIN.</v>
      </c>
      <c r="R3284" s="625"/>
      <c r="S3284" s="625"/>
      <c r="T3284" s="625"/>
      <c r="U3284" s="625"/>
      <c r="V3284" s="356">
        <f t="shared" si="9158"/>
        <v>-3.5099999979138374</v>
      </c>
      <c r="W3284" s="356">
        <f t="shared" si="9159"/>
        <v>-1.1500000022351742</v>
      </c>
      <c r="X3284" s="361" t="str">
        <f t="shared" si="9329"/>
        <v>SUL</v>
      </c>
      <c r="Y3284" s="361" t="str">
        <f t="shared" si="9330"/>
        <v>OESTE</v>
      </c>
      <c r="Z3284" s="361" t="str">
        <f t="shared" si="9331"/>
        <v>SUDOESTE</v>
      </c>
      <c r="AA3284" s="358">
        <f t="shared" si="9163"/>
        <v>0.31165311653116529</v>
      </c>
      <c r="AB3284" s="359">
        <f t="shared" si="9332"/>
        <v>18.158883241521469</v>
      </c>
      <c r="AC3284" s="360"/>
    </row>
    <row r="3285" spans="1:29" ht="17.25" customHeight="1" x14ac:dyDescent="0.25">
      <c r="A3285" s="345" t="str">
        <f t="shared" si="9280"/>
        <v>MS 901</v>
      </c>
      <c r="B3285" s="661"/>
      <c r="C3285" s="661"/>
      <c r="D3285" s="447">
        <f t="shared" si="9149"/>
        <v>42405</v>
      </c>
      <c r="E3285" s="347">
        <v>7161383.2775999997</v>
      </c>
      <c r="F3285" s="348">
        <v>665972.43200000003</v>
      </c>
      <c r="G3285" s="348">
        <v>896.827</v>
      </c>
      <c r="H3285" s="448">
        <f t="shared" si="9320"/>
        <v>1.091146197747175</v>
      </c>
      <c r="I3285" s="356">
        <f t="shared" si="9321"/>
        <v>2.6582700997866926</v>
      </c>
      <c r="J3285" s="356">
        <f t="shared" si="9322"/>
        <v>-0.90000000000145519</v>
      </c>
      <c r="K3285" s="356">
        <f t="shared" si="9323"/>
        <v>-23.900000000003274</v>
      </c>
      <c r="L3285" s="356">
        <f t="shared" si="9324"/>
        <v>0.15587802824959643</v>
      </c>
      <c r="M3285" s="356">
        <f t="shared" si="9325"/>
        <v>0.12857142857163645</v>
      </c>
      <c r="N3285" s="361" t="str">
        <f t="shared" si="9326"/>
        <v>OK</v>
      </c>
      <c r="O3285" s="361" t="str">
        <f t="shared" si="9327"/>
        <v>OK</v>
      </c>
      <c r="P3285" s="361" t="str">
        <f t="shared" si="9328"/>
        <v>COND. MIN.</v>
      </c>
      <c r="Q3285" s="361" t="str">
        <f t="shared" si="9157"/>
        <v>COND. MIN.</v>
      </c>
      <c r="R3285" s="625"/>
      <c r="S3285" s="625"/>
      <c r="T3285" s="625"/>
      <c r="U3285" s="625"/>
      <c r="V3285" s="356">
        <f t="shared" si="9158"/>
        <v>-2.4199999868869781</v>
      </c>
      <c r="W3285" s="356">
        <f t="shared" si="9159"/>
        <v>-1.0999999940395355</v>
      </c>
      <c r="X3285" s="361" t="str">
        <f t="shared" si="9329"/>
        <v>SUL</v>
      </c>
      <c r="Y3285" s="361" t="str">
        <f t="shared" si="9330"/>
        <v>OESTE</v>
      </c>
      <c r="Z3285" s="361" t="str">
        <f t="shared" si="9331"/>
        <v>SUDOESTE</v>
      </c>
      <c r="AA3285" s="358">
        <f t="shared" si="9163"/>
        <v>0.4135338345864662</v>
      </c>
      <c r="AB3285" s="359">
        <f t="shared" si="9332"/>
        <v>24.427018946620496</v>
      </c>
      <c r="AC3285" s="360"/>
    </row>
    <row r="3286" spans="1:29" ht="17.25" customHeight="1" x14ac:dyDescent="0.25">
      <c r="A3286" s="345" t="str">
        <f t="shared" si="9280"/>
        <v>MS 901</v>
      </c>
      <c r="B3286" s="661"/>
      <c r="C3286" s="661"/>
      <c r="D3286" s="447">
        <f t="shared" si="9149"/>
        <v>42412</v>
      </c>
      <c r="E3286" s="347">
        <v>7161383.2708999999</v>
      </c>
      <c r="F3286" s="348">
        <v>665972.44689999998</v>
      </c>
      <c r="G3286" s="348">
        <v>896.81</v>
      </c>
      <c r="H3286" s="448">
        <f t="shared" si="9320"/>
        <v>1.6337074272483667</v>
      </c>
      <c r="I3286" s="356">
        <f t="shared" si="9321"/>
        <v>3.1145143751003292</v>
      </c>
      <c r="J3286" s="356">
        <f t="shared" si="9322"/>
        <v>-1.7000000000052751</v>
      </c>
      <c r="K3286" s="356">
        <f t="shared" si="9323"/>
        <v>-25.600000000008549</v>
      </c>
      <c r="L3286" s="356">
        <f t="shared" si="9324"/>
        <v>0.23338677532119526</v>
      </c>
      <c r="M3286" s="356">
        <f t="shared" si="9325"/>
        <v>0.24285714285789645</v>
      </c>
      <c r="N3286" s="361" t="str">
        <f t="shared" si="9326"/>
        <v>OK</v>
      </c>
      <c r="O3286" s="361" t="str">
        <f t="shared" si="9327"/>
        <v>OK</v>
      </c>
      <c r="P3286" s="361" t="str">
        <f t="shared" si="9328"/>
        <v>COND. MIN.</v>
      </c>
      <c r="Q3286" s="361" t="str">
        <f t="shared" si="9157"/>
        <v>COND. MIN.</v>
      </c>
      <c r="R3286" s="625"/>
      <c r="S3286" s="625"/>
      <c r="T3286" s="625"/>
      <c r="U3286" s="625"/>
      <c r="V3286" s="356">
        <f t="shared" si="9158"/>
        <v>-3.0899999663233757</v>
      </c>
      <c r="W3286" s="356">
        <f t="shared" si="9159"/>
        <v>0.39000000106170774</v>
      </c>
      <c r="X3286" s="361" t="str">
        <f t="shared" si="9329"/>
        <v>SUL</v>
      </c>
      <c r="Y3286" s="361" t="str">
        <f t="shared" si="9330"/>
        <v>LESTE</v>
      </c>
      <c r="Z3286" s="361" t="str">
        <f t="shared" si="9331"/>
        <v>SUDESTE</v>
      </c>
      <c r="AA3286" s="358">
        <f t="shared" si="9163"/>
        <v>0.12540192926045016</v>
      </c>
      <c r="AB3286" s="359">
        <f t="shared" si="9332"/>
        <v>7.2039672738166711</v>
      </c>
      <c r="AC3286" s="360"/>
    </row>
    <row r="3287" spans="1:29" ht="17.25" customHeight="1" x14ac:dyDescent="0.25">
      <c r="A3287" s="345" t="str">
        <f t="shared" si="9280"/>
        <v>MS 901</v>
      </c>
      <c r="B3287" s="661"/>
      <c r="C3287" s="661"/>
      <c r="D3287" s="447">
        <f t="shared" si="9149"/>
        <v>42419</v>
      </c>
      <c r="E3287" s="347">
        <v>7161383.2772000004</v>
      </c>
      <c r="F3287" s="348">
        <v>665972.43759999995</v>
      </c>
      <c r="G3287" s="348">
        <v>896.80899999999997</v>
      </c>
      <c r="H3287" s="448">
        <f t="shared" si="9320"/>
        <v>1.1232987430246202</v>
      </c>
      <c r="I3287" s="356">
        <f t="shared" si="9321"/>
        <v>2.5185709447478768</v>
      </c>
      <c r="J3287" s="356">
        <f t="shared" si="9322"/>
        <v>-9.9999999997635314E-2</v>
      </c>
      <c r="K3287" s="356">
        <f t="shared" si="9323"/>
        <v>-25.700000000006185</v>
      </c>
      <c r="L3287" s="356">
        <f t="shared" si="9324"/>
        <v>0.16047124900351717</v>
      </c>
      <c r="M3287" s="356">
        <f t="shared" si="9325"/>
        <v>1.4285714285376474E-2</v>
      </c>
      <c r="N3287" s="361" t="str">
        <f t="shared" si="9326"/>
        <v>OK</v>
      </c>
      <c r="O3287" s="361" t="str">
        <f t="shared" si="9327"/>
        <v>OK</v>
      </c>
      <c r="P3287" s="361" t="str">
        <f t="shared" si="9328"/>
        <v>COND. MIN.</v>
      </c>
      <c r="Q3287" s="361" t="str">
        <f t="shared" si="9157"/>
        <v>COND. MIN.</v>
      </c>
      <c r="R3287" s="625"/>
      <c r="S3287" s="625"/>
      <c r="T3287" s="625"/>
      <c r="U3287" s="625"/>
      <c r="V3287" s="356">
        <f t="shared" si="9158"/>
        <v>-2.4599999189376831</v>
      </c>
      <c r="W3287" s="356">
        <f t="shared" si="9159"/>
        <v>-0.54000000236555934</v>
      </c>
      <c r="X3287" s="361" t="str">
        <f t="shared" si="9329"/>
        <v>SUL</v>
      </c>
      <c r="Y3287" s="361" t="str">
        <f t="shared" si="9330"/>
        <v>OESTE</v>
      </c>
      <c r="Z3287" s="361" t="str">
        <f t="shared" si="9331"/>
        <v>SUDOESTE</v>
      </c>
      <c r="AA3287" s="358">
        <f t="shared" si="9163"/>
        <v>0.2142857142857143</v>
      </c>
      <c r="AB3287" s="359">
        <f t="shared" si="9332"/>
        <v>12.373625116188558</v>
      </c>
      <c r="AC3287" s="360"/>
    </row>
    <row r="3288" spans="1:29" ht="17.25" customHeight="1" x14ac:dyDescent="0.25">
      <c r="A3288" s="345" t="str">
        <f t="shared" si="9280"/>
        <v>MS 901</v>
      </c>
      <c r="B3288" s="661"/>
      <c r="C3288" s="661"/>
      <c r="D3288" s="447">
        <f t="shared" si="9149"/>
        <v>42426</v>
      </c>
      <c r="E3288" s="347">
        <v>7161383.2779999999</v>
      </c>
      <c r="F3288" s="348">
        <v>665972.43909999996</v>
      </c>
      <c r="G3288" s="348">
        <v>896.80100000000004</v>
      </c>
      <c r="H3288" s="448">
        <f t="shared" si="9320"/>
        <v>0.16999998102512862</v>
      </c>
      <c r="I3288" s="356">
        <f t="shared" si="9321"/>
        <v>2.4117420713126121</v>
      </c>
      <c r="J3288" s="356">
        <f t="shared" si="9322"/>
        <v>-0.79999999999245119</v>
      </c>
      <c r="K3288" s="356">
        <f t="shared" si="9323"/>
        <v>-26.499999999998636</v>
      </c>
      <c r="L3288" s="356">
        <f t="shared" si="9324"/>
        <v>2.4285711575018375E-2</v>
      </c>
      <c r="M3288" s="356">
        <f t="shared" si="9325"/>
        <v>0.11428571428463588</v>
      </c>
      <c r="N3288" s="361" t="str">
        <f t="shared" si="9326"/>
        <v>OK</v>
      </c>
      <c r="O3288" s="361" t="str">
        <f t="shared" si="9327"/>
        <v>OK</v>
      </c>
      <c r="P3288" s="361" t="str">
        <f t="shared" si="9328"/>
        <v>COND. MIN.</v>
      </c>
      <c r="Q3288" s="361" t="str">
        <f t="shared" si="9157"/>
        <v>COND. MIN.</v>
      </c>
      <c r="R3288" s="625"/>
      <c r="S3288" s="625"/>
      <c r="T3288" s="625"/>
      <c r="U3288" s="625"/>
      <c r="V3288" s="356">
        <f t="shared" si="9158"/>
        <v>-2.3799999617040157</v>
      </c>
      <c r="W3288" s="356">
        <f t="shared" si="9159"/>
        <v>-0.39000000106170774</v>
      </c>
      <c r="X3288" s="361" t="str">
        <f t="shared" si="9329"/>
        <v>SUL</v>
      </c>
      <c r="Y3288" s="361" t="str">
        <f t="shared" si="9330"/>
        <v>OESTE</v>
      </c>
      <c r="Z3288" s="361" t="str">
        <f t="shared" si="9331"/>
        <v>SUDOESTE</v>
      </c>
      <c r="AA3288" s="358">
        <f t="shared" si="9163"/>
        <v>0.16182572614107885</v>
      </c>
      <c r="AB3288" s="359">
        <f t="shared" si="9332"/>
        <v>9.3128838046961224</v>
      </c>
      <c r="AC3288" s="360"/>
    </row>
    <row r="3289" spans="1:29" ht="17.25" customHeight="1" x14ac:dyDescent="0.25">
      <c r="A3289" s="345" t="str">
        <f t="shared" si="9280"/>
        <v>MS 901</v>
      </c>
      <c r="B3289" s="661">
        <f t="shared" ref="B3289:B3292" si="9333">IF(A3288=A3289,B3288+1,1)</f>
        <v>1</v>
      </c>
      <c r="C3289" s="661" t="str">
        <f t="shared" ref="C3289:C3292" si="9334">A3289&amp;"-"&amp;B3289</f>
        <v>MS 901-1</v>
      </c>
      <c r="D3289" s="447">
        <f t="shared" si="9149"/>
        <v>42433</v>
      </c>
      <c r="E3289" s="347">
        <v>7161383.2618000004</v>
      </c>
      <c r="F3289" s="348">
        <v>665972.44620000001</v>
      </c>
      <c r="G3289" s="348">
        <v>896.79</v>
      </c>
      <c r="H3289" s="448">
        <f t="shared" si="9320"/>
        <v>1.7687565804711254</v>
      </c>
      <c r="I3289" s="356">
        <f t="shared" si="9321"/>
        <v>4.0127794964365</v>
      </c>
      <c r="J3289" s="356">
        <f t="shared" si="9322"/>
        <v>-1.1000000000080945</v>
      </c>
      <c r="K3289" s="356">
        <f t="shared" si="9323"/>
        <v>-27.60000000000673</v>
      </c>
      <c r="L3289" s="356">
        <f t="shared" si="9324"/>
        <v>0.25267951149587503</v>
      </c>
      <c r="M3289" s="356">
        <f t="shared" si="9325"/>
        <v>0.15714285714401349</v>
      </c>
      <c r="N3289" s="361" t="str">
        <f t="shared" si="9326"/>
        <v>ATENÇÃO</v>
      </c>
      <c r="O3289" s="361" t="str">
        <f t="shared" si="9327"/>
        <v>OK</v>
      </c>
      <c r="P3289" s="361" t="str">
        <f t="shared" si="9328"/>
        <v>COND. MIN.</v>
      </c>
      <c r="Q3289" s="361" t="str">
        <f t="shared" si="9157"/>
        <v>COND. MIN.</v>
      </c>
      <c r="R3289" s="625"/>
      <c r="S3289" s="625"/>
      <c r="T3289" s="625"/>
      <c r="U3289" s="625"/>
      <c r="V3289" s="356">
        <f t="shared" si="9158"/>
        <v>-3.9999999105930328</v>
      </c>
      <c r="W3289" s="356">
        <f t="shared" si="9159"/>
        <v>0.32000000355765224</v>
      </c>
      <c r="X3289" s="361" t="str">
        <f t="shared" si="9329"/>
        <v>SUL</v>
      </c>
      <c r="Y3289" s="361" t="str">
        <f t="shared" si="9330"/>
        <v>LESTE</v>
      </c>
      <c r="Z3289" s="361" t="str">
        <f t="shared" si="9331"/>
        <v>SUDESTE</v>
      </c>
      <c r="AA3289" s="358">
        <f t="shared" si="9163"/>
        <v>7.9800498753117219E-2</v>
      </c>
      <c r="AB3289" s="359">
        <f t="shared" si="9332"/>
        <v>4.5770984939835309</v>
      </c>
      <c r="AC3289" s="360"/>
    </row>
    <row r="3290" spans="1:29" ht="17.25" customHeight="1" x14ac:dyDescent="0.25">
      <c r="A3290" s="345" t="str">
        <f t="shared" si="9280"/>
        <v>MS 901</v>
      </c>
      <c r="B3290" s="661">
        <f t="shared" si="9333"/>
        <v>2</v>
      </c>
      <c r="C3290" s="661" t="str">
        <f t="shared" si="9334"/>
        <v>MS 901-2</v>
      </c>
      <c r="D3290" s="447">
        <f t="shared" si="9149"/>
        <v>42440</v>
      </c>
      <c r="E3290" s="347">
        <v>7161383.2720999997</v>
      </c>
      <c r="F3290" s="348">
        <v>665972.43400000001</v>
      </c>
      <c r="G3290" s="348">
        <v>896.78499999999997</v>
      </c>
      <c r="H3290" s="448">
        <f t="shared" si="9320"/>
        <v>1.5966527012276268</v>
      </c>
      <c r="I3290" s="356">
        <f t="shared" si="9321"/>
        <v>3.1033691204129923</v>
      </c>
      <c r="J3290" s="356">
        <f t="shared" si="9322"/>
        <v>-0.49999999999954525</v>
      </c>
      <c r="K3290" s="356">
        <f t="shared" si="9323"/>
        <v>-28.100000000006276</v>
      </c>
      <c r="L3290" s="356">
        <f t="shared" si="9324"/>
        <v>0.22809324303251813</v>
      </c>
      <c r="M3290" s="356">
        <f t="shared" si="9325"/>
        <v>7.1428571428506463E-2</v>
      </c>
      <c r="N3290" s="361" t="str">
        <f t="shared" si="9326"/>
        <v>OK</v>
      </c>
      <c r="O3290" s="361" t="str">
        <f t="shared" si="9327"/>
        <v>OK</v>
      </c>
      <c r="P3290" s="361" t="str">
        <f t="shared" si="9328"/>
        <v>COND. MIN.</v>
      </c>
      <c r="Q3290" s="361" t="str">
        <f t="shared" si="9157"/>
        <v>COND. MIN.</v>
      </c>
      <c r="R3290" s="625"/>
      <c r="S3290" s="625"/>
      <c r="T3290" s="625"/>
      <c r="U3290" s="625"/>
      <c r="V3290" s="356">
        <f t="shared" si="9158"/>
        <v>-2.9699999839067459</v>
      </c>
      <c r="W3290" s="356">
        <f t="shared" si="9159"/>
        <v>-0.89999999618157744</v>
      </c>
      <c r="X3290" s="361" t="str">
        <f t="shared" si="9329"/>
        <v>SUL</v>
      </c>
      <c r="Y3290" s="361" t="str">
        <f t="shared" si="9330"/>
        <v>OESTE</v>
      </c>
      <c r="Z3290" s="361" t="str">
        <f t="shared" si="9331"/>
        <v>SUDOESTE</v>
      </c>
      <c r="AA3290" s="358">
        <f t="shared" si="9163"/>
        <v>0.29032258064516131</v>
      </c>
      <c r="AB3290" s="359">
        <f t="shared" si="9332"/>
        <v>16.877269438629238</v>
      </c>
      <c r="AC3290" s="360"/>
    </row>
    <row r="3291" spans="1:29" ht="17.25" customHeight="1" x14ac:dyDescent="0.25">
      <c r="A3291" s="345" t="str">
        <f t="shared" si="9280"/>
        <v>MS 901</v>
      </c>
      <c r="B3291" s="661">
        <f t="shared" si="9333"/>
        <v>3</v>
      </c>
      <c r="C3291" s="661" t="str">
        <f t="shared" si="9334"/>
        <v>MS 901-3</v>
      </c>
      <c r="D3291" s="447">
        <f t="shared" si="9149"/>
        <v>42447</v>
      </c>
      <c r="E3291" s="347">
        <v>7161383.273</v>
      </c>
      <c r="F3291" s="348">
        <v>665972.43099999998</v>
      </c>
      <c r="G3291" s="348">
        <v>896.78099999999995</v>
      </c>
      <c r="H3291" s="448">
        <f t="shared" si="9320"/>
        <v>0.31320920735631519</v>
      </c>
      <c r="I3291" s="356">
        <f t="shared" si="9321"/>
        <v>3.1199999538680112</v>
      </c>
      <c r="J3291" s="356">
        <f t="shared" si="9322"/>
        <v>-0.40000000000190994</v>
      </c>
      <c r="K3291" s="356">
        <f t="shared" si="9323"/>
        <v>-28.500000000008185</v>
      </c>
      <c r="L3291" s="356">
        <f t="shared" si="9324"/>
        <v>4.4744172479473598E-2</v>
      </c>
      <c r="M3291" s="356">
        <f t="shared" si="9325"/>
        <v>5.7142857143129992E-2</v>
      </c>
      <c r="N3291" s="361" t="str">
        <f t="shared" si="9326"/>
        <v>OK</v>
      </c>
      <c r="O3291" s="361" t="str">
        <f t="shared" si="9327"/>
        <v>OK</v>
      </c>
      <c r="P3291" s="361" t="str">
        <f t="shared" si="9328"/>
        <v>COND. MIN.</v>
      </c>
      <c r="Q3291" s="361" t="str">
        <f t="shared" si="9157"/>
        <v>COND. MIN.</v>
      </c>
      <c r="R3291" s="625"/>
      <c r="S3291" s="625"/>
      <c r="T3291" s="625"/>
      <c r="U3291" s="625"/>
      <c r="V3291" s="356">
        <f t="shared" si="9158"/>
        <v>-2.8799999505281448</v>
      </c>
      <c r="W3291" s="356">
        <f t="shared" si="9159"/>
        <v>-1.1999999987892807</v>
      </c>
      <c r="X3291" s="361" t="str">
        <f t="shared" si="9329"/>
        <v>SUL</v>
      </c>
      <c r="Y3291" s="361" t="str">
        <f t="shared" si="9330"/>
        <v>OESTE</v>
      </c>
      <c r="Z3291" s="361" t="str">
        <f t="shared" si="9331"/>
        <v>SUDOESTE</v>
      </c>
      <c r="AA3291" s="358">
        <f t="shared" si="9163"/>
        <v>0.38461538461538458</v>
      </c>
      <c r="AB3291" s="359">
        <f t="shared" si="9332"/>
        <v>22.619864948040426</v>
      </c>
      <c r="AC3291" s="360"/>
    </row>
    <row r="3292" spans="1:29" ht="17.25" customHeight="1" x14ac:dyDescent="0.25">
      <c r="A3292" s="345" t="str">
        <f t="shared" si="9280"/>
        <v>MS 901</v>
      </c>
      <c r="B3292" s="661">
        <f t="shared" si="9333"/>
        <v>4</v>
      </c>
      <c r="C3292" s="661" t="str">
        <f t="shared" si="9334"/>
        <v>MS 901-4</v>
      </c>
      <c r="D3292" s="447">
        <f>D165</f>
        <v>42461</v>
      </c>
      <c r="E3292" s="347">
        <v>7161383.2741</v>
      </c>
      <c r="F3292" s="348">
        <v>665972.42830000003</v>
      </c>
      <c r="G3292" s="348">
        <v>896.774</v>
      </c>
      <c r="H3292" s="448">
        <f t="shared" si="9320"/>
        <v>0.29154759022217475</v>
      </c>
      <c r="I3292" s="356">
        <f t="shared" si="9321"/>
        <v>3.135888982734055</v>
      </c>
      <c r="J3292" s="356">
        <f t="shared" si="9322"/>
        <v>-0.69999999999481588</v>
      </c>
      <c r="K3292" s="356">
        <f t="shared" si="9323"/>
        <v>-29.200000000003001</v>
      </c>
      <c r="L3292" s="356">
        <f t="shared" si="9324"/>
        <v>2.0824827873012482E-2</v>
      </c>
      <c r="M3292" s="356">
        <f t="shared" si="9325"/>
        <v>4.9999999999629709E-2</v>
      </c>
      <c r="N3292" s="361" t="str">
        <f t="shared" si="9326"/>
        <v>OK</v>
      </c>
      <c r="O3292" s="361" t="str">
        <f t="shared" si="9327"/>
        <v>OK</v>
      </c>
      <c r="P3292" s="361" t="str">
        <f t="shared" si="9328"/>
        <v>COND. MIN.</v>
      </c>
      <c r="Q3292" s="361" t="str">
        <f t="shared" si="9157"/>
        <v>COND. MIN.</v>
      </c>
      <c r="R3292" s="625"/>
      <c r="S3292" s="625"/>
      <c r="T3292" s="625"/>
      <c r="U3292" s="625"/>
      <c r="V3292" s="356">
        <f t="shared" si="9158"/>
        <v>-2.7699999511241913</v>
      </c>
      <c r="W3292" s="356">
        <f t="shared" si="9159"/>
        <v>-1.4699999941512942</v>
      </c>
      <c r="X3292" s="361" t="str">
        <f t="shared" si="9329"/>
        <v>SUL</v>
      </c>
      <c r="Y3292" s="361" t="str">
        <f t="shared" si="9330"/>
        <v>OESTE</v>
      </c>
      <c r="Z3292" s="361" t="str">
        <f t="shared" si="9331"/>
        <v>SUDOESTE</v>
      </c>
      <c r="AA3292" s="358">
        <f t="shared" si="9163"/>
        <v>0.46815286624203817</v>
      </c>
      <c r="AB3292" s="359">
        <f t="shared" si="9332"/>
        <v>27.914461742879702</v>
      </c>
      <c r="AC3292" s="360"/>
    </row>
    <row r="3293" spans="1:29" ht="17.25" customHeight="1" x14ac:dyDescent="0.25">
      <c r="A3293" s="602"/>
      <c r="B3293" s="661"/>
      <c r="C3293" s="661"/>
      <c r="D3293" s="393"/>
      <c r="E3293" s="381"/>
      <c r="F3293" s="382"/>
      <c r="G3293" s="382"/>
      <c r="H3293" s="439"/>
      <c r="I3293" s="383"/>
      <c r="J3293" s="383"/>
      <c r="K3293" s="383"/>
      <c r="L3293" s="383"/>
      <c r="M3293" s="383"/>
      <c r="N3293" s="384"/>
      <c r="O3293" s="384"/>
      <c r="P3293" s="384"/>
      <c r="Q3293" s="384"/>
      <c r="R3293" s="354"/>
      <c r="S3293" s="354"/>
      <c r="T3293" s="354"/>
      <c r="U3293" s="354"/>
      <c r="V3293" s="383"/>
      <c r="W3293" s="383"/>
      <c r="X3293" s="384"/>
      <c r="Y3293" s="384"/>
      <c r="Z3293" s="384"/>
      <c r="AA3293" s="383"/>
      <c r="AB3293" s="435"/>
      <c r="AC3293" s="451"/>
    </row>
    <row r="3294" spans="1:29" ht="17.25" customHeight="1" x14ac:dyDescent="0.25">
      <c r="A3294" s="345" t="s">
        <v>399</v>
      </c>
      <c r="B3294" s="661"/>
      <c r="C3294" s="661"/>
      <c r="D3294" s="447">
        <f>D167</f>
        <v>42468</v>
      </c>
      <c r="E3294" s="622">
        <v>7161383.4748999998</v>
      </c>
      <c r="F3294" s="622">
        <v>665972.40859999997</v>
      </c>
      <c r="G3294" s="631">
        <v>896.75</v>
      </c>
      <c r="H3294" s="349"/>
      <c r="I3294" s="349"/>
      <c r="J3294" s="349"/>
      <c r="K3294" s="349"/>
      <c r="L3294" s="349"/>
      <c r="M3294" s="349"/>
      <c r="N3294" s="349"/>
      <c r="O3294" s="349"/>
      <c r="P3294" s="349"/>
      <c r="Q3294" s="349"/>
      <c r="R3294" s="354"/>
      <c r="S3294" s="354"/>
      <c r="T3294" s="354"/>
      <c r="U3294" s="354"/>
      <c r="V3294" s="383"/>
      <c r="W3294" s="383"/>
      <c r="X3294" s="384"/>
      <c r="Y3294" s="384"/>
      <c r="Z3294" s="384"/>
      <c r="AA3294" s="383"/>
      <c r="AB3294" s="435"/>
      <c r="AC3294" s="451"/>
    </row>
    <row r="3295" spans="1:29" ht="17.25" customHeight="1" x14ac:dyDescent="0.25">
      <c r="A3295" s="345" t="str">
        <f t="shared" si="9280"/>
        <v>MS 901 A</v>
      </c>
      <c r="B3295" s="661"/>
      <c r="C3295" s="661"/>
      <c r="D3295" s="447">
        <f>D168</f>
        <v>42475</v>
      </c>
      <c r="E3295" s="622">
        <v>7161383.4631000003</v>
      </c>
      <c r="F3295" s="622">
        <v>665972.40910000005</v>
      </c>
      <c r="G3295" s="631">
        <v>896.73599999999999</v>
      </c>
      <c r="H3295" s="448">
        <f t="shared" si="9320"/>
        <v>1.1810587986312642</v>
      </c>
      <c r="I3295" s="356">
        <f>SQRT((E3295-$E$3294)^2+(F3295-$F$3294)^2)*100</f>
        <v>1.1810587986312642</v>
      </c>
      <c r="J3295" s="356">
        <f t="shared" si="9322"/>
        <v>-1.4000000000010004</v>
      </c>
      <c r="K3295" s="356">
        <f>(G3295-$G$3294)*100</f>
        <v>-1.4000000000010004</v>
      </c>
      <c r="L3295" s="356">
        <f t="shared" si="9324"/>
        <v>0.16872268551875202</v>
      </c>
      <c r="M3295" s="356">
        <f t="shared" si="9325"/>
        <v>0.20000000000014292</v>
      </c>
      <c r="N3295" s="361" t="str">
        <f t="shared" si="9326"/>
        <v>OK</v>
      </c>
      <c r="O3295" s="361" t="str">
        <f t="shared" si="9327"/>
        <v>OK</v>
      </c>
      <c r="P3295" s="361" t="str">
        <f t="shared" si="9328"/>
        <v>COND. MIN.</v>
      </c>
      <c r="Q3295" s="361" t="str">
        <f t="shared" ref="Q3295:Q3319" si="9335">IF(M3295&lt;=2,"COND. MIN.",IF(AND(2&lt;M3295, M3295&lt;=4),"ATENÇÃO",IF(AND(4&lt;M3295, M3295&lt;=10),"ALERTA","INTERVENÇÃO")))</f>
        <v>COND. MIN.</v>
      </c>
      <c r="R3295" s="625"/>
      <c r="S3295" s="625"/>
      <c r="T3295" s="625"/>
      <c r="U3295" s="625"/>
      <c r="V3295" s="356">
        <f>(E3295-$E$3294)*100</f>
        <v>-1.1799999512732029</v>
      </c>
      <c r="W3295" s="356">
        <f>(F3295-$F$3294)*100</f>
        <v>5.0000008195638657E-2</v>
      </c>
      <c r="X3295" s="361" t="str">
        <f t="shared" si="9329"/>
        <v>SUL</v>
      </c>
      <c r="Y3295" s="361" t="str">
        <f t="shared" si="9330"/>
        <v>LESTE</v>
      </c>
      <c r="Z3295" s="361" t="str">
        <f t="shared" si="9331"/>
        <v>SUDESTE</v>
      </c>
      <c r="AA3295" s="358">
        <f t="shared" ref="AA3295:AA3319" si="9336">ABS(ROUND(W3295,2)/ROUND(I3295,2))</f>
        <v>4.2372881355932208E-2</v>
      </c>
      <c r="AB3295" s="359">
        <f t="shared" ref="AB3295" si="9337">DEGREES(ASIN(AA3295))</f>
        <v>2.4285143547016479</v>
      </c>
      <c r="AC3295" s="678" t="s">
        <v>408</v>
      </c>
    </row>
    <row r="3296" spans="1:29" ht="17.25" customHeight="1" x14ac:dyDescent="0.25">
      <c r="A3296" s="345" t="str">
        <f t="shared" si="9280"/>
        <v>MS 901 A</v>
      </c>
      <c r="B3296" s="661"/>
      <c r="C3296" s="661"/>
      <c r="D3296" s="447">
        <f>D169</f>
        <v>42482</v>
      </c>
      <c r="E3296" s="622">
        <v>7161383.4768000003</v>
      </c>
      <c r="F3296" s="622">
        <v>665972.41910000006</v>
      </c>
      <c r="G3296" s="631">
        <v>896.73599999999999</v>
      </c>
      <c r="H3296" s="448">
        <f t="shared" ref="H3296:H3319" si="9338">SQRT((E3296-E3295)^2+(F3296-F3295)^2)*100</f>
        <v>1.6961426840689693</v>
      </c>
      <c r="I3296" s="356">
        <f t="shared" ref="I3296:I3319" si="9339">SQRT((E3296-$E$3294)^2+(F3296-$F$3294)^2)*100</f>
        <v>1.0670520315707077</v>
      </c>
      <c r="J3296" s="356">
        <f t="shared" ref="J3296:J3319" si="9340">(G3296-G3295)*100</f>
        <v>0</v>
      </c>
      <c r="K3296" s="356">
        <f t="shared" ref="K3296:K3319" si="9341">(G3296-$G$3294)*100</f>
        <v>-1.4000000000010004</v>
      </c>
      <c r="L3296" s="356">
        <f t="shared" ref="L3296:L3319" si="9342">H3296/(D3296-D3295)</f>
        <v>0.24230609772413847</v>
      </c>
      <c r="M3296" s="356">
        <f t="shared" ref="M3296:M3319" si="9343">ABS(J3296/(D3296-D3295))</f>
        <v>0</v>
      </c>
      <c r="N3296" s="361" t="str">
        <f t="shared" ref="N3296:N3319" si="9344">IF(L3296&lt;=0.25,"OK",IF(AND(0.25&lt;L3296,L3296&lt;=1),"ATENÇÃO",IF(AND(1&lt;L3296,L3296&lt;=4),"ALERTA",IF(AND(4&lt;L3296,L3296&lt;=14),"INTERVENÇÃO","PARALISAÇÃO"))))</f>
        <v>OK</v>
      </c>
      <c r="O3296" s="361" t="str">
        <f t="shared" ref="O3296:O3319" si="9345">IF(M3296&lt;=0.25,"OK",IF(AND(0.25&lt;M3296,M3296&lt;=1),"ATENÇÃO",IF(AND(1&lt;M3296,M3296&lt;=4),"ALERTA",IF(AND(4&lt;M3296,M3296&lt;=14),"INTERVENÇÃO","PARALISAÇÃO"))))</f>
        <v>OK</v>
      </c>
      <c r="P3296" s="361" t="str">
        <f t="shared" ref="P3296:P3319" si="9346">IF(L3296&lt;=1,"COND. MIN.",IF(AND(1&lt;L3296, L3296&lt;=2),"ATENÇÃO",IF(AND(2&lt;L3296,L3296&lt;=5),"ALERTA","INTERVENÇÃO")))</f>
        <v>COND. MIN.</v>
      </c>
      <c r="Q3296" s="361" t="str">
        <f t="shared" si="9335"/>
        <v>COND. MIN.</v>
      </c>
      <c r="R3296" s="625"/>
      <c r="S3296" s="625"/>
      <c r="T3296" s="625"/>
      <c r="U3296" s="625"/>
      <c r="V3296" s="356">
        <f t="shared" ref="V3296:V3319" si="9347">(E3296-$E$3294)*100</f>
        <v>0.19000004976987839</v>
      </c>
      <c r="W3296" s="356">
        <f t="shared" ref="W3296:W3319" si="9348">(F3296-$F$3294)*100</f>
        <v>1.0500000091269612</v>
      </c>
      <c r="X3296" s="361" t="str">
        <f t="shared" ref="X3296:X3319" si="9349">IF(V3296&gt;0,"NORTE","SUL")</f>
        <v>NORTE</v>
      </c>
      <c r="Y3296" s="361" t="str">
        <f t="shared" ref="Y3296:Y3319" si="9350">IF(W3296&gt;0,"LESTE","OESTE")</f>
        <v>LESTE</v>
      </c>
      <c r="Z3296" s="361" t="str">
        <f t="shared" ref="Z3296:Z3319" si="9351">IF(AND(X3296="SUL", Y3296="LESTE"),"SUDESTE", IF(AND(X3296="SUL", Y3296="OESTE"), "SUDOESTE", IF(AND(X3296="NORTE", Y3296="LESTE"), "NORDESTE", "NOROESTE")))</f>
        <v>NORDESTE</v>
      </c>
      <c r="AA3296" s="358">
        <f t="shared" si="9336"/>
        <v>0.98130841121495327</v>
      </c>
      <c r="AB3296" s="359">
        <f t="shared" ref="AB3296:AB3319" si="9352">DEGREES(ASIN(AA3296))</f>
        <v>78.904687452420163</v>
      </c>
      <c r="AC3296" s="360"/>
    </row>
    <row r="3297" spans="1:29" ht="17.25" customHeight="1" x14ac:dyDescent="0.25">
      <c r="A3297" s="345" t="str">
        <f t="shared" si="9280"/>
        <v>MS 901 A</v>
      </c>
      <c r="B3297" s="661"/>
      <c r="C3297" s="661"/>
      <c r="D3297" s="633">
        <v>42496</v>
      </c>
      <c r="E3297" s="635">
        <v>7161383.4588000001</v>
      </c>
      <c r="F3297" s="635">
        <v>665972.42150000005</v>
      </c>
      <c r="G3297" s="623">
        <v>896.72299999999996</v>
      </c>
      <c r="H3297" s="448">
        <f t="shared" si="9338"/>
        <v>1.8159295295275533</v>
      </c>
      <c r="I3297" s="356">
        <f t="shared" si="9339"/>
        <v>2.0630559645934592</v>
      </c>
      <c r="J3297" s="356">
        <f t="shared" si="9340"/>
        <v>-1.3000000000033651</v>
      </c>
      <c r="K3297" s="356">
        <f t="shared" si="9341"/>
        <v>-2.7000000000043656</v>
      </c>
      <c r="L3297" s="356">
        <f t="shared" si="9342"/>
        <v>0.12970925210911094</v>
      </c>
      <c r="M3297" s="356">
        <f t="shared" si="9343"/>
        <v>9.2857142857383224E-2</v>
      </c>
      <c r="N3297" s="361" t="str">
        <f t="shared" si="9344"/>
        <v>OK</v>
      </c>
      <c r="O3297" s="361" t="str">
        <f t="shared" si="9345"/>
        <v>OK</v>
      </c>
      <c r="P3297" s="361" t="str">
        <f t="shared" si="9346"/>
        <v>COND. MIN.</v>
      </c>
      <c r="Q3297" s="361" t="str">
        <f t="shared" si="9335"/>
        <v>COND. MIN.</v>
      </c>
      <c r="R3297" s="625"/>
      <c r="S3297" s="625"/>
      <c r="T3297" s="625"/>
      <c r="U3297" s="625"/>
      <c r="V3297" s="356">
        <f t="shared" si="9347"/>
        <v>-1.6099999658763409</v>
      </c>
      <c r="W3297" s="356">
        <f t="shared" si="9348"/>
        <v>1.2900000088848174</v>
      </c>
      <c r="X3297" s="361" t="str">
        <f t="shared" si="9349"/>
        <v>SUL</v>
      </c>
      <c r="Y3297" s="361" t="str">
        <f t="shared" si="9350"/>
        <v>LESTE</v>
      </c>
      <c r="Z3297" s="361" t="str">
        <f t="shared" si="9351"/>
        <v>SUDESTE</v>
      </c>
      <c r="AA3297" s="358">
        <f t="shared" si="9336"/>
        <v>0.62621359223300976</v>
      </c>
      <c r="AB3297" s="359">
        <f t="shared" si="9352"/>
        <v>38.771317435223956</v>
      </c>
      <c r="AC3297" s="360"/>
    </row>
    <row r="3298" spans="1:29" ht="17.25" customHeight="1" x14ac:dyDescent="0.25">
      <c r="A3298" s="345" t="str">
        <f t="shared" si="9280"/>
        <v>MS 901 A</v>
      </c>
      <c r="B3298" s="661"/>
      <c r="C3298" s="661"/>
      <c r="D3298" s="346"/>
      <c r="E3298" s="347"/>
      <c r="F3298" s="348"/>
      <c r="G3298" s="348"/>
      <c r="H3298" s="448">
        <f t="shared" si="9338"/>
        <v>719228283.02405369</v>
      </c>
      <c r="I3298" s="356">
        <f t="shared" si="9339"/>
        <v>719228284.50768864</v>
      </c>
      <c r="J3298" s="356">
        <f t="shared" si="9340"/>
        <v>-89672.299999999988</v>
      </c>
      <c r="K3298" s="356">
        <f t="shared" si="9341"/>
        <v>-89675</v>
      </c>
      <c r="L3298" s="356">
        <f t="shared" si="9342"/>
        <v>-16924.611328691022</v>
      </c>
      <c r="M3298" s="356">
        <f t="shared" si="9343"/>
        <v>2.1101350715361442</v>
      </c>
      <c r="N3298" s="361" t="str">
        <f t="shared" si="9344"/>
        <v>OK</v>
      </c>
      <c r="O3298" s="361" t="str">
        <f t="shared" si="9345"/>
        <v>ALERTA</v>
      </c>
      <c r="P3298" s="361" t="str">
        <f t="shared" si="9346"/>
        <v>COND. MIN.</v>
      </c>
      <c r="Q3298" s="361" t="str">
        <f t="shared" si="9335"/>
        <v>ATENÇÃO</v>
      </c>
      <c r="R3298" s="625"/>
      <c r="S3298" s="625"/>
      <c r="T3298" s="625"/>
      <c r="U3298" s="625"/>
      <c r="V3298" s="356">
        <f t="shared" si="9347"/>
        <v>-716138347.49000001</v>
      </c>
      <c r="W3298" s="356">
        <f t="shared" si="9348"/>
        <v>-66597240.859999999</v>
      </c>
      <c r="X3298" s="361" t="str">
        <f t="shared" si="9349"/>
        <v>SUL</v>
      </c>
      <c r="Y3298" s="361" t="str">
        <f t="shared" si="9350"/>
        <v>OESTE</v>
      </c>
      <c r="Z3298" s="361" t="str">
        <f t="shared" si="9351"/>
        <v>SUDOESTE</v>
      </c>
      <c r="AA3298" s="358">
        <f t="shared" si="9336"/>
        <v>9.2595414132484732E-2</v>
      </c>
      <c r="AB3298" s="359">
        <f t="shared" si="9352"/>
        <v>5.312937065105328</v>
      </c>
      <c r="AC3298" s="360"/>
    </row>
    <row r="3299" spans="1:29" ht="17.25" customHeight="1" x14ac:dyDescent="0.25">
      <c r="A3299" s="345" t="str">
        <f t="shared" si="9280"/>
        <v>MS 901 A</v>
      </c>
      <c r="B3299" s="661"/>
      <c r="C3299" s="661"/>
      <c r="D3299" s="346"/>
      <c r="E3299" s="347"/>
      <c r="F3299" s="348"/>
      <c r="G3299" s="348"/>
      <c r="H3299" s="448">
        <f t="shared" si="9338"/>
        <v>0</v>
      </c>
      <c r="I3299" s="356">
        <f t="shared" si="9339"/>
        <v>719228284.50768864</v>
      </c>
      <c r="J3299" s="356">
        <f t="shared" si="9340"/>
        <v>0</v>
      </c>
      <c r="K3299" s="356">
        <f t="shared" si="9341"/>
        <v>-89675</v>
      </c>
      <c r="L3299" s="356" t="e">
        <f t="shared" si="9342"/>
        <v>#DIV/0!</v>
      </c>
      <c r="M3299" s="356" t="e">
        <f t="shared" si="9343"/>
        <v>#DIV/0!</v>
      </c>
      <c r="N3299" s="361" t="e">
        <f t="shared" si="9344"/>
        <v>#DIV/0!</v>
      </c>
      <c r="O3299" s="361" t="e">
        <f t="shared" si="9345"/>
        <v>#DIV/0!</v>
      </c>
      <c r="P3299" s="361" t="e">
        <f t="shared" si="9346"/>
        <v>#DIV/0!</v>
      </c>
      <c r="Q3299" s="361" t="e">
        <f t="shared" si="9335"/>
        <v>#DIV/0!</v>
      </c>
      <c r="R3299" s="625"/>
      <c r="S3299" s="625"/>
      <c r="T3299" s="625"/>
      <c r="U3299" s="625"/>
      <c r="V3299" s="356">
        <f t="shared" si="9347"/>
        <v>-716138347.49000001</v>
      </c>
      <c r="W3299" s="356">
        <f t="shared" si="9348"/>
        <v>-66597240.859999999</v>
      </c>
      <c r="X3299" s="361" t="str">
        <f t="shared" si="9349"/>
        <v>SUL</v>
      </c>
      <c r="Y3299" s="361" t="str">
        <f t="shared" si="9350"/>
        <v>OESTE</v>
      </c>
      <c r="Z3299" s="361" t="str">
        <f t="shared" si="9351"/>
        <v>SUDOESTE</v>
      </c>
      <c r="AA3299" s="358">
        <f t="shared" si="9336"/>
        <v>9.2595414132484732E-2</v>
      </c>
      <c r="AB3299" s="359">
        <f t="shared" si="9352"/>
        <v>5.312937065105328</v>
      </c>
      <c r="AC3299" s="360"/>
    </row>
    <row r="3300" spans="1:29" ht="17.25" customHeight="1" x14ac:dyDescent="0.25">
      <c r="A3300" s="345" t="str">
        <f t="shared" si="9280"/>
        <v>MS 901 A</v>
      </c>
      <c r="B3300" s="661"/>
      <c r="C3300" s="661"/>
      <c r="D3300" s="346"/>
      <c r="E3300" s="347"/>
      <c r="F3300" s="348"/>
      <c r="G3300" s="348"/>
      <c r="H3300" s="448">
        <f t="shared" si="9338"/>
        <v>0</v>
      </c>
      <c r="I3300" s="356">
        <f t="shared" si="9339"/>
        <v>719228284.50768864</v>
      </c>
      <c r="J3300" s="356">
        <f t="shared" si="9340"/>
        <v>0</v>
      </c>
      <c r="K3300" s="356">
        <f t="shared" si="9341"/>
        <v>-89675</v>
      </c>
      <c r="L3300" s="356" t="e">
        <f t="shared" si="9342"/>
        <v>#DIV/0!</v>
      </c>
      <c r="M3300" s="356" t="e">
        <f t="shared" si="9343"/>
        <v>#DIV/0!</v>
      </c>
      <c r="N3300" s="361" t="e">
        <f t="shared" si="9344"/>
        <v>#DIV/0!</v>
      </c>
      <c r="O3300" s="361" t="e">
        <f t="shared" si="9345"/>
        <v>#DIV/0!</v>
      </c>
      <c r="P3300" s="361" t="e">
        <f t="shared" si="9346"/>
        <v>#DIV/0!</v>
      </c>
      <c r="Q3300" s="361" t="e">
        <f t="shared" si="9335"/>
        <v>#DIV/0!</v>
      </c>
      <c r="R3300" s="625"/>
      <c r="S3300" s="625"/>
      <c r="T3300" s="625"/>
      <c r="U3300" s="625"/>
      <c r="V3300" s="356">
        <f t="shared" si="9347"/>
        <v>-716138347.49000001</v>
      </c>
      <c r="W3300" s="356">
        <f t="shared" si="9348"/>
        <v>-66597240.859999999</v>
      </c>
      <c r="X3300" s="361" t="str">
        <f t="shared" si="9349"/>
        <v>SUL</v>
      </c>
      <c r="Y3300" s="361" t="str">
        <f t="shared" si="9350"/>
        <v>OESTE</v>
      </c>
      <c r="Z3300" s="361" t="str">
        <f t="shared" si="9351"/>
        <v>SUDOESTE</v>
      </c>
      <c r="AA3300" s="358">
        <f t="shared" si="9336"/>
        <v>9.2595414132484732E-2</v>
      </c>
      <c r="AB3300" s="359">
        <f t="shared" si="9352"/>
        <v>5.312937065105328</v>
      </c>
      <c r="AC3300" s="360"/>
    </row>
    <row r="3301" spans="1:29" ht="17.25" customHeight="1" x14ac:dyDescent="0.25">
      <c r="A3301" s="345" t="str">
        <f t="shared" si="9280"/>
        <v>MS 901 A</v>
      </c>
      <c r="B3301" s="661"/>
      <c r="C3301" s="661"/>
      <c r="D3301" s="346"/>
      <c r="E3301" s="347"/>
      <c r="F3301" s="348"/>
      <c r="G3301" s="348"/>
      <c r="H3301" s="448">
        <f t="shared" si="9338"/>
        <v>0</v>
      </c>
      <c r="I3301" s="356">
        <f t="shared" si="9339"/>
        <v>719228284.50768864</v>
      </c>
      <c r="J3301" s="356">
        <f t="shared" si="9340"/>
        <v>0</v>
      </c>
      <c r="K3301" s="356">
        <f t="shared" si="9341"/>
        <v>-89675</v>
      </c>
      <c r="L3301" s="356" t="e">
        <f t="shared" si="9342"/>
        <v>#DIV/0!</v>
      </c>
      <c r="M3301" s="356" t="e">
        <f t="shared" si="9343"/>
        <v>#DIV/0!</v>
      </c>
      <c r="N3301" s="361" t="e">
        <f t="shared" si="9344"/>
        <v>#DIV/0!</v>
      </c>
      <c r="O3301" s="361" t="e">
        <f t="shared" si="9345"/>
        <v>#DIV/0!</v>
      </c>
      <c r="P3301" s="361" t="e">
        <f t="shared" si="9346"/>
        <v>#DIV/0!</v>
      </c>
      <c r="Q3301" s="361" t="e">
        <f t="shared" si="9335"/>
        <v>#DIV/0!</v>
      </c>
      <c r="R3301" s="625"/>
      <c r="S3301" s="625"/>
      <c r="T3301" s="625"/>
      <c r="U3301" s="625"/>
      <c r="V3301" s="356">
        <f t="shared" si="9347"/>
        <v>-716138347.49000001</v>
      </c>
      <c r="W3301" s="356">
        <f t="shared" si="9348"/>
        <v>-66597240.859999999</v>
      </c>
      <c r="X3301" s="361" t="str">
        <f t="shared" si="9349"/>
        <v>SUL</v>
      </c>
      <c r="Y3301" s="361" t="str">
        <f t="shared" si="9350"/>
        <v>OESTE</v>
      </c>
      <c r="Z3301" s="361" t="str">
        <f t="shared" si="9351"/>
        <v>SUDOESTE</v>
      </c>
      <c r="AA3301" s="358">
        <f t="shared" si="9336"/>
        <v>9.2595414132484732E-2</v>
      </c>
      <c r="AB3301" s="359">
        <f t="shared" si="9352"/>
        <v>5.312937065105328</v>
      </c>
      <c r="AC3301" s="360"/>
    </row>
    <row r="3302" spans="1:29" ht="17.25" customHeight="1" x14ac:dyDescent="0.25">
      <c r="A3302" s="345" t="str">
        <f t="shared" si="9280"/>
        <v>MS 901 A</v>
      </c>
      <c r="B3302" s="661"/>
      <c r="C3302" s="661"/>
      <c r="D3302" s="346"/>
      <c r="E3302" s="347"/>
      <c r="F3302" s="348"/>
      <c r="G3302" s="348"/>
      <c r="H3302" s="448">
        <f t="shared" si="9338"/>
        <v>0</v>
      </c>
      <c r="I3302" s="356">
        <f t="shared" si="9339"/>
        <v>719228284.50768864</v>
      </c>
      <c r="J3302" s="356">
        <f t="shared" si="9340"/>
        <v>0</v>
      </c>
      <c r="K3302" s="356">
        <f t="shared" si="9341"/>
        <v>-89675</v>
      </c>
      <c r="L3302" s="356" t="e">
        <f t="shared" si="9342"/>
        <v>#DIV/0!</v>
      </c>
      <c r="M3302" s="356" t="e">
        <f t="shared" si="9343"/>
        <v>#DIV/0!</v>
      </c>
      <c r="N3302" s="361" t="e">
        <f t="shared" si="9344"/>
        <v>#DIV/0!</v>
      </c>
      <c r="O3302" s="361" t="e">
        <f t="shared" si="9345"/>
        <v>#DIV/0!</v>
      </c>
      <c r="P3302" s="361" t="e">
        <f t="shared" si="9346"/>
        <v>#DIV/0!</v>
      </c>
      <c r="Q3302" s="361" t="e">
        <f t="shared" si="9335"/>
        <v>#DIV/0!</v>
      </c>
      <c r="R3302" s="625"/>
      <c r="S3302" s="625"/>
      <c r="T3302" s="625"/>
      <c r="U3302" s="625"/>
      <c r="V3302" s="356">
        <f t="shared" si="9347"/>
        <v>-716138347.49000001</v>
      </c>
      <c r="W3302" s="356">
        <f t="shared" si="9348"/>
        <v>-66597240.859999999</v>
      </c>
      <c r="X3302" s="361" t="str">
        <f t="shared" si="9349"/>
        <v>SUL</v>
      </c>
      <c r="Y3302" s="361" t="str">
        <f t="shared" si="9350"/>
        <v>OESTE</v>
      </c>
      <c r="Z3302" s="361" t="str">
        <f t="shared" si="9351"/>
        <v>SUDOESTE</v>
      </c>
      <c r="AA3302" s="358">
        <f t="shared" si="9336"/>
        <v>9.2595414132484732E-2</v>
      </c>
      <c r="AB3302" s="359">
        <f t="shared" si="9352"/>
        <v>5.312937065105328</v>
      </c>
      <c r="AC3302" s="360"/>
    </row>
    <row r="3303" spans="1:29" ht="17.25" customHeight="1" x14ac:dyDescent="0.25">
      <c r="A3303" s="345" t="str">
        <f t="shared" si="9280"/>
        <v>MS 901 A</v>
      </c>
      <c r="B3303" s="661"/>
      <c r="C3303" s="661"/>
      <c r="D3303" s="346"/>
      <c r="E3303" s="347"/>
      <c r="F3303" s="348"/>
      <c r="G3303" s="348"/>
      <c r="H3303" s="448">
        <f t="shared" si="9338"/>
        <v>0</v>
      </c>
      <c r="I3303" s="356">
        <f t="shared" si="9339"/>
        <v>719228284.50768864</v>
      </c>
      <c r="J3303" s="356">
        <f t="shared" si="9340"/>
        <v>0</v>
      </c>
      <c r="K3303" s="356">
        <f t="shared" si="9341"/>
        <v>-89675</v>
      </c>
      <c r="L3303" s="356" t="e">
        <f t="shared" si="9342"/>
        <v>#DIV/0!</v>
      </c>
      <c r="M3303" s="356" t="e">
        <f t="shared" si="9343"/>
        <v>#DIV/0!</v>
      </c>
      <c r="N3303" s="361" t="e">
        <f t="shared" si="9344"/>
        <v>#DIV/0!</v>
      </c>
      <c r="O3303" s="361" t="e">
        <f t="shared" si="9345"/>
        <v>#DIV/0!</v>
      </c>
      <c r="P3303" s="361" t="e">
        <f t="shared" si="9346"/>
        <v>#DIV/0!</v>
      </c>
      <c r="Q3303" s="361" t="e">
        <f t="shared" si="9335"/>
        <v>#DIV/0!</v>
      </c>
      <c r="R3303" s="625"/>
      <c r="S3303" s="625"/>
      <c r="T3303" s="625"/>
      <c r="U3303" s="625"/>
      <c r="V3303" s="356">
        <f t="shared" si="9347"/>
        <v>-716138347.49000001</v>
      </c>
      <c r="W3303" s="356">
        <f t="shared" si="9348"/>
        <v>-66597240.859999999</v>
      </c>
      <c r="X3303" s="361" t="str">
        <f t="shared" si="9349"/>
        <v>SUL</v>
      </c>
      <c r="Y3303" s="361" t="str">
        <f t="shared" si="9350"/>
        <v>OESTE</v>
      </c>
      <c r="Z3303" s="361" t="str">
        <f t="shared" si="9351"/>
        <v>SUDOESTE</v>
      </c>
      <c r="AA3303" s="358">
        <f t="shared" si="9336"/>
        <v>9.2595414132484732E-2</v>
      </c>
      <c r="AB3303" s="359">
        <f t="shared" si="9352"/>
        <v>5.312937065105328</v>
      </c>
      <c r="AC3303" s="360"/>
    </row>
    <row r="3304" spans="1:29" ht="17.25" customHeight="1" x14ac:dyDescent="0.25">
      <c r="A3304" s="345" t="str">
        <f t="shared" si="9280"/>
        <v>MS 901 A</v>
      </c>
      <c r="B3304" s="661"/>
      <c r="C3304" s="661"/>
      <c r="D3304" s="346"/>
      <c r="E3304" s="347"/>
      <c r="F3304" s="348"/>
      <c r="G3304" s="348"/>
      <c r="H3304" s="448">
        <f t="shared" si="9338"/>
        <v>0</v>
      </c>
      <c r="I3304" s="356">
        <f t="shared" si="9339"/>
        <v>719228284.50768864</v>
      </c>
      <c r="J3304" s="356">
        <f t="shared" si="9340"/>
        <v>0</v>
      </c>
      <c r="K3304" s="356">
        <f t="shared" si="9341"/>
        <v>-89675</v>
      </c>
      <c r="L3304" s="356" t="e">
        <f t="shared" si="9342"/>
        <v>#DIV/0!</v>
      </c>
      <c r="M3304" s="356" t="e">
        <f t="shared" si="9343"/>
        <v>#DIV/0!</v>
      </c>
      <c r="N3304" s="361" t="e">
        <f t="shared" si="9344"/>
        <v>#DIV/0!</v>
      </c>
      <c r="O3304" s="361" t="e">
        <f t="shared" si="9345"/>
        <v>#DIV/0!</v>
      </c>
      <c r="P3304" s="361" t="e">
        <f t="shared" si="9346"/>
        <v>#DIV/0!</v>
      </c>
      <c r="Q3304" s="361" t="e">
        <f t="shared" si="9335"/>
        <v>#DIV/0!</v>
      </c>
      <c r="R3304" s="625"/>
      <c r="S3304" s="625"/>
      <c r="T3304" s="625"/>
      <c r="U3304" s="625"/>
      <c r="V3304" s="356">
        <f t="shared" si="9347"/>
        <v>-716138347.49000001</v>
      </c>
      <c r="W3304" s="356">
        <f t="shared" si="9348"/>
        <v>-66597240.859999999</v>
      </c>
      <c r="X3304" s="361" t="str">
        <f t="shared" si="9349"/>
        <v>SUL</v>
      </c>
      <c r="Y3304" s="361" t="str">
        <f t="shared" si="9350"/>
        <v>OESTE</v>
      </c>
      <c r="Z3304" s="361" t="str">
        <f t="shared" si="9351"/>
        <v>SUDOESTE</v>
      </c>
      <c r="AA3304" s="358">
        <f t="shared" si="9336"/>
        <v>9.2595414132484732E-2</v>
      </c>
      <c r="AB3304" s="359">
        <f t="shared" si="9352"/>
        <v>5.312937065105328</v>
      </c>
      <c r="AC3304" s="360"/>
    </row>
    <row r="3305" spans="1:29" ht="17.25" customHeight="1" x14ac:dyDescent="0.25">
      <c r="A3305" s="345" t="str">
        <f t="shared" si="9280"/>
        <v>MS 901 A</v>
      </c>
      <c r="B3305" s="661"/>
      <c r="C3305" s="661"/>
      <c r="D3305" s="346"/>
      <c r="E3305" s="347"/>
      <c r="F3305" s="348"/>
      <c r="G3305" s="348"/>
      <c r="H3305" s="448">
        <f t="shared" si="9338"/>
        <v>0</v>
      </c>
      <c r="I3305" s="356">
        <f t="shared" si="9339"/>
        <v>719228284.50768864</v>
      </c>
      <c r="J3305" s="356">
        <f t="shared" si="9340"/>
        <v>0</v>
      </c>
      <c r="K3305" s="356">
        <f t="shared" si="9341"/>
        <v>-89675</v>
      </c>
      <c r="L3305" s="356" t="e">
        <f t="shared" si="9342"/>
        <v>#DIV/0!</v>
      </c>
      <c r="M3305" s="356" t="e">
        <f t="shared" si="9343"/>
        <v>#DIV/0!</v>
      </c>
      <c r="N3305" s="361" t="e">
        <f t="shared" si="9344"/>
        <v>#DIV/0!</v>
      </c>
      <c r="O3305" s="361" t="e">
        <f t="shared" si="9345"/>
        <v>#DIV/0!</v>
      </c>
      <c r="P3305" s="361" t="e">
        <f t="shared" si="9346"/>
        <v>#DIV/0!</v>
      </c>
      <c r="Q3305" s="361" t="e">
        <f t="shared" si="9335"/>
        <v>#DIV/0!</v>
      </c>
      <c r="R3305" s="625"/>
      <c r="S3305" s="625"/>
      <c r="T3305" s="625"/>
      <c r="U3305" s="625"/>
      <c r="V3305" s="356">
        <f t="shared" si="9347"/>
        <v>-716138347.49000001</v>
      </c>
      <c r="W3305" s="356">
        <f t="shared" si="9348"/>
        <v>-66597240.859999999</v>
      </c>
      <c r="X3305" s="361" t="str">
        <f t="shared" si="9349"/>
        <v>SUL</v>
      </c>
      <c r="Y3305" s="361" t="str">
        <f t="shared" si="9350"/>
        <v>OESTE</v>
      </c>
      <c r="Z3305" s="361" t="str">
        <f t="shared" si="9351"/>
        <v>SUDOESTE</v>
      </c>
      <c r="AA3305" s="358">
        <f t="shared" si="9336"/>
        <v>9.2595414132484732E-2</v>
      </c>
      <c r="AB3305" s="359">
        <f t="shared" si="9352"/>
        <v>5.312937065105328</v>
      </c>
      <c r="AC3305" s="360"/>
    </row>
    <row r="3306" spans="1:29" ht="17.25" customHeight="1" x14ac:dyDescent="0.25">
      <c r="A3306" s="345" t="str">
        <f t="shared" si="9280"/>
        <v>MS 901 A</v>
      </c>
      <c r="B3306" s="661"/>
      <c r="C3306" s="661"/>
      <c r="D3306" s="346"/>
      <c r="E3306" s="347"/>
      <c r="F3306" s="348"/>
      <c r="G3306" s="348"/>
      <c r="H3306" s="448">
        <f t="shared" si="9338"/>
        <v>0</v>
      </c>
      <c r="I3306" s="356">
        <f t="shared" si="9339"/>
        <v>719228284.50768864</v>
      </c>
      <c r="J3306" s="356">
        <f t="shared" si="9340"/>
        <v>0</v>
      </c>
      <c r="K3306" s="356">
        <f t="shared" si="9341"/>
        <v>-89675</v>
      </c>
      <c r="L3306" s="356" t="e">
        <f t="shared" si="9342"/>
        <v>#DIV/0!</v>
      </c>
      <c r="M3306" s="356" t="e">
        <f t="shared" si="9343"/>
        <v>#DIV/0!</v>
      </c>
      <c r="N3306" s="361" t="e">
        <f t="shared" si="9344"/>
        <v>#DIV/0!</v>
      </c>
      <c r="O3306" s="361" t="e">
        <f t="shared" si="9345"/>
        <v>#DIV/0!</v>
      </c>
      <c r="P3306" s="361" t="e">
        <f t="shared" si="9346"/>
        <v>#DIV/0!</v>
      </c>
      <c r="Q3306" s="361" t="e">
        <f t="shared" si="9335"/>
        <v>#DIV/0!</v>
      </c>
      <c r="R3306" s="625"/>
      <c r="S3306" s="625"/>
      <c r="T3306" s="625"/>
      <c r="U3306" s="625"/>
      <c r="V3306" s="356">
        <f t="shared" si="9347"/>
        <v>-716138347.49000001</v>
      </c>
      <c r="W3306" s="356">
        <f t="shared" si="9348"/>
        <v>-66597240.859999999</v>
      </c>
      <c r="X3306" s="361" t="str">
        <f t="shared" si="9349"/>
        <v>SUL</v>
      </c>
      <c r="Y3306" s="361" t="str">
        <f t="shared" si="9350"/>
        <v>OESTE</v>
      </c>
      <c r="Z3306" s="361" t="str">
        <f t="shared" si="9351"/>
        <v>SUDOESTE</v>
      </c>
      <c r="AA3306" s="358">
        <f t="shared" si="9336"/>
        <v>9.2595414132484732E-2</v>
      </c>
      <c r="AB3306" s="359">
        <f t="shared" si="9352"/>
        <v>5.312937065105328</v>
      </c>
      <c r="AC3306" s="360"/>
    </row>
    <row r="3307" spans="1:29" ht="17.25" customHeight="1" x14ac:dyDescent="0.25">
      <c r="A3307" s="345" t="str">
        <f t="shared" si="9280"/>
        <v>MS 901 A</v>
      </c>
      <c r="B3307" s="661"/>
      <c r="C3307" s="661"/>
      <c r="D3307" s="346"/>
      <c r="E3307" s="347"/>
      <c r="F3307" s="348"/>
      <c r="G3307" s="348"/>
      <c r="H3307" s="448">
        <f t="shared" si="9338"/>
        <v>0</v>
      </c>
      <c r="I3307" s="356">
        <f t="shared" si="9339"/>
        <v>719228284.50768864</v>
      </c>
      <c r="J3307" s="356">
        <f t="shared" si="9340"/>
        <v>0</v>
      </c>
      <c r="K3307" s="356">
        <f t="shared" si="9341"/>
        <v>-89675</v>
      </c>
      <c r="L3307" s="356" t="e">
        <f t="shared" si="9342"/>
        <v>#DIV/0!</v>
      </c>
      <c r="M3307" s="356" t="e">
        <f t="shared" si="9343"/>
        <v>#DIV/0!</v>
      </c>
      <c r="N3307" s="361" t="e">
        <f t="shared" si="9344"/>
        <v>#DIV/0!</v>
      </c>
      <c r="O3307" s="361" t="e">
        <f t="shared" si="9345"/>
        <v>#DIV/0!</v>
      </c>
      <c r="P3307" s="361" t="e">
        <f t="shared" si="9346"/>
        <v>#DIV/0!</v>
      </c>
      <c r="Q3307" s="361" t="e">
        <f t="shared" si="9335"/>
        <v>#DIV/0!</v>
      </c>
      <c r="R3307" s="625"/>
      <c r="S3307" s="625"/>
      <c r="T3307" s="625"/>
      <c r="U3307" s="625"/>
      <c r="V3307" s="356">
        <f t="shared" si="9347"/>
        <v>-716138347.49000001</v>
      </c>
      <c r="W3307" s="356">
        <f t="shared" si="9348"/>
        <v>-66597240.859999999</v>
      </c>
      <c r="X3307" s="361" t="str">
        <f t="shared" si="9349"/>
        <v>SUL</v>
      </c>
      <c r="Y3307" s="361" t="str">
        <f t="shared" si="9350"/>
        <v>OESTE</v>
      </c>
      <c r="Z3307" s="361" t="str">
        <f t="shared" si="9351"/>
        <v>SUDOESTE</v>
      </c>
      <c r="AA3307" s="358">
        <f t="shared" si="9336"/>
        <v>9.2595414132484732E-2</v>
      </c>
      <c r="AB3307" s="359">
        <f t="shared" si="9352"/>
        <v>5.312937065105328</v>
      </c>
      <c r="AC3307" s="360"/>
    </row>
    <row r="3308" spans="1:29" ht="17.25" customHeight="1" x14ac:dyDescent="0.25">
      <c r="A3308" s="345" t="str">
        <f t="shared" si="9280"/>
        <v>MS 901 A</v>
      </c>
      <c r="B3308" s="661"/>
      <c r="C3308" s="661"/>
      <c r="D3308" s="346"/>
      <c r="E3308" s="347"/>
      <c r="F3308" s="348"/>
      <c r="G3308" s="348"/>
      <c r="H3308" s="448">
        <f t="shared" si="9338"/>
        <v>0</v>
      </c>
      <c r="I3308" s="356">
        <f t="shared" si="9339"/>
        <v>719228284.50768864</v>
      </c>
      <c r="J3308" s="356">
        <f t="shared" si="9340"/>
        <v>0</v>
      </c>
      <c r="K3308" s="356">
        <f t="shared" si="9341"/>
        <v>-89675</v>
      </c>
      <c r="L3308" s="356" t="e">
        <f t="shared" si="9342"/>
        <v>#DIV/0!</v>
      </c>
      <c r="M3308" s="356" t="e">
        <f t="shared" si="9343"/>
        <v>#DIV/0!</v>
      </c>
      <c r="N3308" s="361" t="e">
        <f t="shared" si="9344"/>
        <v>#DIV/0!</v>
      </c>
      <c r="O3308" s="361" t="e">
        <f t="shared" si="9345"/>
        <v>#DIV/0!</v>
      </c>
      <c r="P3308" s="361" t="e">
        <f t="shared" si="9346"/>
        <v>#DIV/0!</v>
      </c>
      <c r="Q3308" s="361" t="e">
        <f t="shared" si="9335"/>
        <v>#DIV/0!</v>
      </c>
      <c r="R3308" s="625"/>
      <c r="S3308" s="625"/>
      <c r="T3308" s="625"/>
      <c r="U3308" s="625"/>
      <c r="V3308" s="356">
        <f t="shared" si="9347"/>
        <v>-716138347.49000001</v>
      </c>
      <c r="W3308" s="356">
        <f t="shared" si="9348"/>
        <v>-66597240.859999999</v>
      </c>
      <c r="X3308" s="361" t="str">
        <f t="shared" si="9349"/>
        <v>SUL</v>
      </c>
      <c r="Y3308" s="361" t="str">
        <f t="shared" si="9350"/>
        <v>OESTE</v>
      </c>
      <c r="Z3308" s="361" t="str">
        <f t="shared" si="9351"/>
        <v>SUDOESTE</v>
      </c>
      <c r="AA3308" s="358">
        <f t="shared" si="9336"/>
        <v>9.2595414132484732E-2</v>
      </c>
      <c r="AB3308" s="359">
        <f t="shared" si="9352"/>
        <v>5.312937065105328</v>
      </c>
      <c r="AC3308" s="360"/>
    </row>
    <row r="3309" spans="1:29" ht="17.25" customHeight="1" x14ac:dyDescent="0.25">
      <c r="A3309" s="345" t="str">
        <f t="shared" si="9280"/>
        <v>MS 901 A</v>
      </c>
      <c r="B3309" s="661"/>
      <c r="C3309" s="661"/>
      <c r="D3309" s="346"/>
      <c r="E3309" s="347"/>
      <c r="F3309" s="348"/>
      <c r="G3309" s="348"/>
      <c r="H3309" s="448">
        <f t="shared" si="9338"/>
        <v>0</v>
      </c>
      <c r="I3309" s="356">
        <f t="shared" si="9339"/>
        <v>719228284.50768864</v>
      </c>
      <c r="J3309" s="356">
        <f t="shared" si="9340"/>
        <v>0</v>
      </c>
      <c r="K3309" s="356">
        <f t="shared" si="9341"/>
        <v>-89675</v>
      </c>
      <c r="L3309" s="356" t="e">
        <f t="shared" si="9342"/>
        <v>#DIV/0!</v>
      </c>
      <c r="M3309" s="356" t="e">
        <f t="shared" si="9343"/>
        <v>#DIV/0!</v>
      </c>
      <c r="N3309" s="361" t="e">
        <f t="shared" si="9344"/>
        <v>#DIV/0!</v>
      </c>
      <c r="O3309" s="361" t="e">
        <f t="shared" si="9345"/>
        <v>#DIV/0!</v>
      </c>
      <c r="P3309" s="361" t="e">
        <f t="shared" si="9346"/>
        <v>#DIV/0!</v>
      </c>
      <c r="Q3309" s="361" t="e">
        <f t="shared" si="9335"/>
        <v>#DIV/0!</v>
      </c>
      <c r="R3309" s="625"/>
      <c r="S3309" s="625"/>
      <c r="T3309" s="625"/>
      <c r="U3309" s="625"/>
      <c r="V3309" s="356">
        <f t="shared" si="9347"/>
        <v>-716138347.49000001</v>
      </c>
      <c r="W3309" s="356">
        <f t="shared" si="9348"/>
        <v>-66597240.859999999</v>
      </c>
      <c r="X3309" s="361" t="str">
        <f t="shared" si="9349"/>
        <v>SUL</v>
      </c>
      <c r="Y3309" s="361" t="str">
        <f t="shared" si="9350"/>
        <v>OESTE</v>
      </c>
      <c r="Z3309" s="361" t="str">
        <f t="shared" si="9351"/>
        <v>SUDOESTE</v>
      </c>
      <c r="AA3309" s="358">
        <f t="shared" si="9336"/>
        <v>9.2595414132484732E-2</v>
      </c>
      <c r="AB3309" s="359">
        <f t="shared" si="9352"/>
        <v>5.312937065105328</v>
      </c>
      <c r="AC3309" s="360"/>
    </row>
    <row r="3310" spans="1:29" ht="17.25" customHeight="1" x14ac:dyDescent="0.25">
      <c r="A3310" s="345" t="str">
        <f t="shared" si="9280"/>
        <v>MS 901 A</v>
      </c>
      <c r="B3310" s="661"/>
      <c r="C3310" s="661"/>
      <c r="D3310" s="346"/>
      <c r="E3310" s="347"/>
      <c r="F3310" s="348"/>
      <c r="G3310" s="348"/>
      <c r="H3310" s="448">
        <f t="shared" si="9338"/>
        <v>0</v>
      </c>
      <c r="I3310" s="356">
        <f t="shared" si="9339"/>
        <v>719228284.50768864</v>
      </c>
      <c r="J3310" s="356">
        <f t="shared" si="9340"/>
        <v>0</v>
      </c>
      <c r="K3310" s="356">
        <f t="shared" si="9341"/>
        <v>-89675</v>
      </c>
      <c r="L3310" s="356" t="e">
        <f t="shared" si="9342"/>
        <v>#DIV/0!</v>
      </c>
      <c r="M3310" s="356" t="e">
        <f t="shared" si="9343"/>
        <v>#DIV/0!</v>
      </c>
      <c r="N3310" s="361" t="e">
        <f t="shared" si="9344"/>
        <v>#DIV/0!</v>
      </c>
      <c r="O3310" s="361" t="e">
        <f t="shared" si="9345"/>
        <v>#DIV/0!</v>
      </c>
      <c r="P3310" s="361" t="e">
        <f t="shared" si="9346"/>
        <v>#DIV/0!</v>
      </c>
      <c r="Q3310" s="361" t="e">
        <f t="shared" si="9335"/>
        <v>#DIV/0!</v>
      </c>
      <c r="R3310" s="625"/>
      <c r="S3310" s="625"/>
      <c r="T3310" s="625"/>
      <c r="U3310" s="625"/>
      <c r="V3310" s="356">
        <f t="shared" si="9347"/>
        <v>-716138347.49000001</v>
      </c>
      <c r="W3310" s="356">
        <f t="shared" si="9348"/>
        <v>-66597240.859999999</v>
      </c>
      <c r="X3310" s="361" t="str">
        <f t="shared" si="9349"/>
        <v>SUL</v>
      </c>
      <c r="Y3310" s="361" t="str">
        <f t="shared" si="9350"/>
        <v>OESTE</v>
      </c>
      <c r="Z3310" s="361" t="str">
        <f t="shared" si="9351"/>
        <v>SUDOESTE</v>
      </c>
      <c r="AA3310" s="358">
        <f t="shared" si="9336"/>
        <v>9.2595414132484732E-2</v>
      </c>
      <c r="AB3310" s="359">
        <f t="shared" si="9352"/>
        <v>5.312937065105328</v>
      </c>
      <c r="AC3310" s="360"/>
    </row>
    <row r="3311" spans="1:29" ht="17.25" customHeight="1" x14ac:dyDescent="0.25">
      <c r="A3311" s="345" t="str">
        <f t="shared" si="9280"/>
        <v>MS 901 A</v>
      </c>
      <c r="B3311" s="661"/>
      <c r="C3311" s="661"/>
      <c r="D3311" s="346"/>
      <c r="E3311" s="347"/>
      <c r="F3311" s="348"/>
      <c r="G3311" s="348"/>
      <c r="H3311" s="448">
        <f t="shared" si="9338"/>
        <v>0</v>
      </c>
      <c r="I3311" s="356">
        <f t="shared" si="9339"/>
        <v>719228284.50768864</v>
      </c>
      <c r="J3311" s="356">
        <f t="shared" si="9340"/>
        <v>0</v>
      </c>
      <c r="K3311" s="356">
        <f t="shared" si="9341"/>
        <v>-89675</v>
      </c>
      <c r="L3311" s="356" t="e">
        <f t="shared" si="9342"/>
        <v>#DIV/0!</v>
      </c>
      <c r="M3311" s="356" t="e">
        <f t="shared" si="9343"/>
        <v>#DIV/0!</v>
      </c>
      <c r="N3311" s="361" t="e">
        <f t="shared" si="9344"/>
        <v>#DIV/0!</v>
      </c>
      <c r="O3311" s="361" t="e">
        <f t="shared" si="9345"/>
        <v>#DIV/0!</v>
      </c>
      <c r="P3311" s="361" t="e">
        <f t="shared" si="9346"/>
        <v>#DIV/0!</v>
      </c>
      <c r="Q3311" s="361" t="e">
        <f t="shared" si="9335"/>
        <v>#DIV/0!</v>
      </c>
      <c r="R3311" s="625"/>
      <c r="S3311" s="625"/>
      <c r="T3311" s="625"/>
      <c r="U3311" s="625"/>
      <c r="V3311" s="356">
        <f t="shared" si="9347"/>
        <v>-716138347.49000001</v>
      </c>
      <c r="W3311" s="356">
        <f t="shared" si="9348"/>
        <v>-66597240.859999999</v>
      </c>
      <c r="X3311" s="361" t="str">
        <f t="shared" si="9349"/>
        <v>SUL</v>
      </c>
      <c r="Y3311" s="361" t="str">
        <f t="shared" si="9350"/>
        <v>OESTE</v>
      </c>
      <c r="Z3311" s="361" t="str">
        <f t="shared" si="9351"/>
        <v>SUDOESTE</v>
      </c>
      <c r="AA3311" s="358">
        <f t="shared" si="9336"/>
        <v>9.2595414132484732E-2</v>
      </c>
      <c r="AB3311" s="359">
        <f t="shared" si="9352"/>
        <v>5.312937065105328</v>
      </c>
      <c r="AC3311" s="360"/>
    </row>
    <row r="3312" spans="1:29" ht="17.25" customHeight="1" x14ac:dyDescent="0.25">
      <c r="A3312" s="345" t="str">
        <f t="shared" si="9280"/>
        <v>MS 901 A</v>
      </c>
      <c r="B3312" s="661"/>
      <c r="C3312" s="661"/>
      <c r="D3312" s="346"/>
      <c r="E3312" s="347"/>
      <c r="F3312" s="348"/>
      <c r="G3312" s="348"/>
      <c r="H3312" s="448">
        <f t="shared" si="9338"/>
        <v>0</v>
      </c>
      <c r="I3312" s="356">
        <f t="shared" si="9339"/>
        <v>719228284.50768864</v>
      </c>
      <c r="J3312" s="356">
        <f t="shared" si="9340"/>
        <v>0</v>
      </c>
      <c r="K3312" s="356">
        <f t="shared" si="9341"/>
        <v>-89675</v>
      </c>
      <c r="L3312" s="356" t="e">
        <f t="shared" si="9342"/>
        <v>#DIV/0!</v>
      </c>
      <c r="M3312" s="356" t="e">
        <f t="shared" si="9343"/>
        <v>#DIV/0!</v>
      </c>
      <c r="N3312" s="361" t="e">
        <f t="shared" si="9344"/>
        <v>#DIV/0!</v>
      </c>
      <c r="O3312" s="361" t="e">
        <f t="shared" si="9345"/>
        <v>#DIV/0!</v>
      </c>
      <c r="P3312" s="361" t="e">
        <f t="shared" si="9346"/>
        <v>#DIV/0!</v>
      </c>
      <c r="Q3312" s="361" t="e">
        <f t="shared" si="9335"/>
        <v>#DIV/0!</v>
      </c>
      <c r="R3312" s="625"/>
      <c r="S3312" s="625"/>
      <c r="T3312" s="625"/>
      <c r="U3312" s="625"/>
      <c r="V3312" s="356">
        <f t="shared" si="9347"/>
        <v>-716138347.49000001</v>
      </c>
      <c r="W3312" s="356">
        <f t="shared" si="9348"/>
        <v>-66597240.859999999</v>
      </c>
      <c r="X3312" s="361" t="str">
        <f t="shared" si="9349"/>
        <v>SUL</v>
      </c>
      <c r="Y3312" s="361" t="str">
        <f t="shared" si="9350"/>
        <v>OESTE</v>
      </c>
      <c r="Z3312" s="361" t="str">
        <f t="shared" si="9351"/>
        <v>SUDOESTE</v>
      </c>
      <c r="AA3312" s="358">
        <f t="shared" si="9336"/>
        <v>9.2595414132484732E-2</v>
      </c>
      <c r="AB3312" s="359">
        <f t="shared" si="9352"/>
        <v>5.312937065105328</v>
      </c>
      <c r="AC3312" s="360"/>
    </row>
    <row r="3313" spans="1:29" ht="17.25" customHeight="1" x14ac:dyDescent="0.25">
      <c r="A3313" s="345" t="str">
        <f t="shared" si="9280"/>
        <v>MS 901 A</v>
      </c>
      <c r="B3313" s="661"/>
      <c r="C3313" s="661"/>
      <c r="D3313" s="346"/>
      <c r="E3313" s="347"/>
      <c r="F3313" s="348"/>
      <c r="G3313" s="348"/>
      <c r="H3313" s="448">
        <f t="shared" si="9338"/>
        <v>0</v>
      </c>
      <c r="I3313" s="356">
        <f t="shared" si="9339"/>
        <v>719228284.50768864</v>
      </c>
      <c r="J3313" s="356">
        <f t="shared" si="9340"/>
        <v>0</v>
      </c>
      <c r="K3313" s="356">
        <f t="shared" si="9341"/>
        <v>-89675</v>
      </c>
      <c r="L3313" s="356" t="e">
        <f t="shared" si="9342"/>
        <v>#DIV/0!</v>
      </c>
      <c r="M3313" s="356" t="e">
        <f t="shared" si="9343"/>
        <v>#DIV/0!</v>
      </c>
      <c r="N3313" s="361" t="e">
        <f t="shared" si="9344"/>
        <v>#DIV/0!</v>
      </c>
      <c r="O3313" s="361" t="e">
        <f t="shared" si="9345"/>
        <v>#DIV/0!</v>
      </c>
      <c r="P3313" s="361" t="e">
        <f t="shared" si="9346"/>
        <v>#DIV/0!</v>
      </c>
      <c r="Q3313" s="361" t="e">
        <f t="shared" si="9335"/>
        <v>#DIV/0!</v>
      </c>
      <c r="R3313" s="625"/>
      <c r="S3313" s="625"/>
      <c r="T3313" s="625"/>
      <c r="U3313" s="625"/>
      <c r="V3313" s="356">
        <f t="shared" si="9347"/>
        <v>-716138347.49000001</v>
      </c>
      <c r="W3313" s="356">
        <f t="shared" si="9348"/>
        <v>-66597240.859999999</v>
      </c>
      <c r="X3313" s="361" t="str">
        <f t="shared" si="9349"/>
        <v>SUL</v>
      </c>
      <c r="Y3313" s="361" t="str">
        <f t="shared" si="9350"/>
        <v>OESTE</v>
      </c>
      <c r="Z3313" s="361" t="str">
        <f t="shared" si="9351"/>
        <v>SUDOESTE</v>
      </c>
      <c r="AA3313" s="358">
        <f t="shared" si="9336"/>
        <v>9.2595414132484732E-2</v>
      </c>
      <c r="AB3313" s="359">
        <f t="shared" si="9352"/>
        <v>5.312937065105328</v>
      </c>
      <c r="AC3313" s="360"/>
    </row>
    <row r="3314" spans="1:29" ht="17.25" customHeight="1" x14ac:dyDescent="0.25">
      <c r="A3314" s="345" t="str">
        <f t="shared" si="9280"/>
        <v>MS 901 A</v>
      </c>
      <c r="B3314" s="661"/>
      <c r="C3314" s="661"/>
      <c r="D3314" s="346"/>
      <c r="E3314" s="347"/>
      <c r="F3314" s="348"/>
      <c r="G3314" s="348"/>
      <c r="H3314" s="448">
        <f t="shared" si="9338"/>
        <v>0</v>
      </c>
      <c r="I3314" s="356">
        <f t="shared" si="9339"/>
        <v>719228284.50768864</v>
      </c>
      <c r="J3314" s="356">
        <f t="shared" si="9340"/>
        <v>0</v>
      </c>
      <c r="K3314" s="356">
        <f t="shared" si="9341"/>
        <v>-89675</v>
      </c>
      <c r="L3314" s="356" t="e">
        <f t="shared" si="9342"/>
        <v>#DIV/0!</v>
      </c>
      <c r="M3314" s="356" t="e">
        <f t="shared" si="9343"/>
        <v>#DIV/0!</v>
      </c>
      <c r="N3314" s="361" t="e">
        <f t="shared" si="9344"/>
        <v>#DIV/0!</v>
      </c>
      <c r="O3314" s="361" t="e">
        <f t="shared" si="9345"/>
        <v>#DIV/0!</v>
      </c>
      <c r="P3314" s="361" t="e">
        <f t="shared" si="9346"/>
        <v>#DIV/0!</v>
      </c>
      <c r="Q3314" s="361" t="e">
        <f t="shared" si="9335"/>
        <v>#DIV/0!</v>
      </c>
      <c r="R3314" s="625"/>
      <c r="S3314" s="625"/>
      <c r="T3314" s="625"/>
      <c r="U3314" s="625"/>
      <c r="V3314" s="356">
        <f t="shared" si="9347"/>
        <v>-716138347.49000001</v>
      </c>
      <c r="W3314" s="356">
        <f t="shared" si="9348"/>
        <v>-66597240.859999999</v>
      </c>
      <c r="X3314" s="361" t="str">
        <f t="shared" si="9349"/>
        <v>SUL</v>
      </c>
      <c r="Y3314" s="361" t="str">
        <f t="shared" si="9350"/>
        <v>OESTE</v>
      </c>
      <c r="Z3314" s="361" t="str">
        <f t="shared" si="9351"/>
        <v>SUDOESTE</v>
      </c>
      <c r="AA3314" s="358">
        <f t="shared" si="9336"/>
        <v>9.2595414132484732E-2</v>
      </c>
      <c r="AB3314" s="359">
        <f t="shared" si="9352"/>
        <v>5.312937065105328</v>
      </c>
      <c r="AC3314" s="360"/>
    </row>
    <row r="3315" spans="1:29" ht="17.25" customHeight="1" x14ac:dyDescent="0.25">
      <c r="A3315" s="345" t="str">
        <f t="shared" si="9280"/>
        <v>MS 901 A</v>
      </c>
      <c r="B3315" s="661"/>
      <c r="C3315" s="661"/>
      <c r="D3315" s="346"/>
      <c r="E3315" s="347"/>
      <c r="F3315" s="348"/>
      <c r="G3315" s="348"/>
      <c r="H3315" s="448">
        <f t="shared" si="9338"/>
        <v>0</v>
      </c>
      <c r="I3315" s="356">
        <f t="shared" si="9339"/>
        <v>719228284.50768864</v>
      </c>
      <c r="J3315" s="356">
        <f t="shared" si="9340"/>
        <v>0</v>
      </c>
      <c r="K3315" s="356">
        <f t="shared" si="9341"/>
        <v>-89675</v>
      </c>
      <c r="L3315" s="356" t="e">
        <f t="shared" si="9342"/>
        <v>#DIV/0!</v>
      </c>
      <c r="M3315" s="356" t="e">
        <f t="shared" si="9343"/>
        <v>#DIV/0!</v>
      </c>
      <c r="N3315" s="361" t="e">
        <f t="shared" si="9344"/>
        <v>#DIV/0!</v>
      </c>
      <c r="O3315" s="361" t="e">
        <f t="shared" si="9345"/>
        <v>#DIV/0!</v>
      </c>
      <c r="P3315" s="361" t="e">
        <f t="shared" si="9346"/>
        <v>#DIV/0!</v>
      </c>
      <c r="Q3315" s="361" t="e">
        <f t="shared" si="9335"/>
        <v>#DIV/0!</v>
      </c>
      <c r="R3315" s="625"/>
      <c r="S3315" s="625"/>
      <c r="T3315" s="625"/>
      <c r="U3315" s="625"/>
      <c r="V3315" s="356">
        <f t="shared" si="9347"/>
        <v>-716138347.49000001</v>
      </c>
      <c r="W3315" s="356">
        <f t="shared" si="9348"/>
        <v>-66597240.859999999</v>
      </c>
      <c r="X3315" s="361" t="str">
        <f t="shared" si="9349"/>
        <v>SUL</v>
      </c>
      <c r="Y3315" s="361" t="str">
        <f t="shared" si="9350"/>
        <v>OESTE</v>
      </c>
      <c r="Z3315" s="361" t="str">
        <f t="shared" si="9351"/>
        <v>SUDOESTE</v>
      </c>
      <c r="AA3315" s="358">
        <f t="shared" si="9336"/>
        <v>9.2595414132484732E-2</v>
      </c>
      <c r="AB3315" s="359">
        <f t="shared" si="9352"/>
        <v>5.312937065105328</v>
      </c>
      <c r="AC3315" s="360"/>
    </row>
    <row r="3316" spans="1:29" ht="17.25" customHeight="1" x14ac:dyDescent="0.25">
      <c r="A3316" s="345" t="str">
        <f t="shared" si="9280"/>
        <v>MS 901 A</v>
      </c>
      <c r="B3316" s="661"/>
      <c r="C3316" s="661"/>
      <c r="D3316" s="346"/>
      <c r="E3316" s="347"/>
      <c r="F3316" s="348"/>
      <c r="G3316" s="348"/>
      <c r="H3316" s="448">
        <f t="shared" si="9338"/>
        <v>0</v>
      </c>
      <c r="I3316" s="356">
        <f t="shared" si="9339"/>
        <v>719228284.50768864</v>
      </c>
      <c r="J3316" s="356">
        <f t="shared" si="9340"/>
        <v>0</v>
      </c>
      <c r="K3316" s="356">
        <f t="shared" si="9341"/>
        <v>-89675</v>
      </c>
      <c r="L3316" s="356" t="e">
        <f t="shared" si="9342"/>
        <v>#DIV/0!</v>
      </c>
      <c r="M3316" s="356" t="e">
        <f t="shared" si="9343"/>
        <v>#DIV/0!</v>
      </c>
      <c r="N3316" s="361" t="e">
        <f t="shared" si="9344"/>
        <v>#DIV/0!</v>
      </c>
      <c r="O3316" s="361" t="e">
        <f t="shared" si="9345"/>
        <v>#DIV/0!</v>
      </c>
      <c r="P3316" s="361" t="e">
        <f t="shared" si="9346"/>
        <v>#DIV/0!</v>
      </c>
      <c r="Q3316" s="361" t="e">
        <f t="shared" si="9335"/>
        <v>#DIV/0!</v>
      </c>
      <c r="R3316" s="625"/>
      <c r="S3316" s="625"/>
      <c r="T3316" s="625"/>
      <c r="U3316" s="625"/>
      <c r="V3316" s="356">
        <f t="shared" si="9347"/>
        <v>-716138347.49000001</v>
      </c>
      <c r="W3316" s="356">
        <f t="shared" si="9348"/>
        <v>-66597240.859999999</v>
      </c>
      <c r="X3316" s="361" t="str">
        <f t="shared" si="9349"/>
        <v>SUL</v>
      </c>
      <c r="Y3316" s="361" t="str">
        <f t="shared" si="9350"/>
        <v>OESTE</v>
      </c>
      <c r="Z3316" s="361" t="str">
        <f t="shared" si="9351"/>
        <v>SUDOESTE</v>
      </c>
      <c r="AA3316" s="358">
        <f t="shared" si="9336"/>
        <v>9.2595414132484732E-2</v>
      </c>
      <c r="AB3316" s="359">
        <f t="shared" si="9352"/>
        <v>5.312937065105328</v>
      </c>
      <c r="AC3316" s="360"/>
    </row>
    <row r="3317" spans="1:29" ht="17.25" customHeight="1" x14ac:dyDescent="0.25">
      <c r="A3317" s="345" t="str">
        <f t="shared" si="9280"/>
        <v>MS 901 A</v>
      </c>
      <c r="B3317" s="661"/>
      <c r="C3317" s="661"/>
      <c r="D3317" s="346"/>
      <c r="E3317" s="347"/>
      <c r="F3317" s="348"/>
      <c r="G3317" s="348"/>
      <c r="H3317" s="448">
        <f t="shared" si="9338"/>
        <v>0</v>
      </c>
      <c r="I3317" s="356">
        <f t="shared" si="9339"/>
        <v>719228284.50768864</v>
      </c>
      <c r="J3317" s="356">
        <f t="shared" si="9340"/>
        <v>0</v>
      </c>
      <c r="K3317" s="356">
        <f t="shared" si="9341"/>
        <v>-89675</v>
      </c>
      <c r="L3317" s="356" t="e">
        <f t="shared" si="9342"/>
        <v>#DIV/0!</v>
      </c>
      <c r="M3317" s="356" t="e">
        <f t="shared" si="9343"/>
        <v>#DIV/0!</v>
      </c>
      <c r="N3317" s="361" t="e">
        <f t="shared" si="9344"/>
        <v>#DIV/0!</v>
      </c>
      <c r="O3317" s="361" t="e">
        <f t="shared" si="9345"/>
        <v>#DIV/0!</v>
      </c>
      <c r="P3317" s="361" t="e">
        <f t="shared" si="9346"/>
        <v>#DIV/0!</v>
      </c>
      <c r="Q3317" s="361" t="e">
        <f t="shared" si="9335"/>
        <v>#DIV/0!</v>
      </c>
      <c r="R3317" s="625"/>
      <c r="S3317" s="625"/>
      <c r="T3317" s="625"/>
      <c r="U3317" s="625"/>
      <c r="V3317" s="356">
        <f t="shared" si="9347"/>
        <v>-716138347.49000001</v>
      </c>
      <c r="W3317" s="356">
        <f t="shared" si="9348"/>
        <v>-66597240.859999999</v>
      </c>
      <c r="X3317" s="361" t="str">
        <f t="shared" si="9349"/>
        <v>SUL</v>
      </c>
      <c r="Y3317" s="361" t="str">
        <f t="shared" si="9350"/>
        <v>OESTE</v>
      </c>
      <c r="Z3317" s="361" t="str">
        <f t="shared" si="9351"/>
        <v>SUDOESTE</v>
      </c>
      <c r="AA3317" s="358">
        <f t="shared" si="9336"/>
        <v>9.2595414132484732E-2</v>
      </c>
      <c r="AB3317" s="359">
        <f t="shared" si="9352"/>
        <v>5.312937065105328</v>
      </c>
      <c r="AC3317" s="360"/>
    </row>
    <row r="3318" spans="1:29" ht="17.25" customHeight="1" x14ac:dyDescent="0.25">
      <c r="A3318" s="345" t="str">
        <f t="shared" si="9280"/>
        <v>MS 901 A</v>
      </c>
      <c r="B3318" s="661"/>
      <c r="C3318" s="661"/>
      <c r="D3318" s="346"/>
      <c r="E3318" s="347"/>
      <c r="F3318" s="348"/>
      <c r="G3318" s="348"/>
      <c r="H3318" s="448">
        <f t="shared" si="9338"/>
        <v>0</v>
      </c>
      <c r="I3318" s="356">
        <f t="shared" si="9339"/>
        <v>719228284.50768864</v>
      </c>
      <c r="J3318" s="356">
        <f t="shared" si="9340"/>
        <v>0</v>
      </c>
      <c r="K3318" s="356">
        <f t="shared" si="9341"/>
        <v>-89675</v>
      </c>
      <c r="L3318" s="356" t="e">
        <f t="shared" si="9342"/>
        <v>#DIV/0!</v>
      </c>
      <c r="M3318" s="356" t="e">
        <f t="shared" si="9343"/>
        <v>#DIV/0!</v>
      </c>
      <c r="N3318" s="361" t="e">
        <f t="shared" si="9344"/>
        <v>#DIV/0!</v>
      </c>
      <c r="O3318" s="361" t="e">
        <f t="shared" si="9345"/>
        <v>#DIV/0!</v>
      </c>
      <c r="P3318" s="361" t="e">
        <f t="shared" si="9346"/>
        <v>#DIV/0!</v>
      </c>
      <c r="Q3318" s="361" t="e">
        <f t="shared" si="9335"/>
        <v>#DIV/0!</v>
      </c>
      <c r="R3318" s="625"/>
      <c r="S3318" s="625"/>
      <c r="T3318" s="625"/>
      <c r="U3318" s="625"/>
      <c r="V3318" s="356">
        <f t="shared" si="9347"/>
        <v>-716138347.49000001</v>
      </c>
      <c r="W3318" s="356">
        <f t="shared" si="9348"/>
        <v>-66597240.859999999</v>
      </c>
      <c r="X3318" s="361" t="str">
        <f t="shared" si="9349"/>
        <v>SUL</v>
      </c>
      <c r="Y3318" s="361" t="str">
        <f t="shared" si="9350"/>
        <v>OESTE</v>
      </c>
      <c r="Z3318" s="361" t="str">
        <f t="shared" si="9351"/>
        <v>SUDOESTE</v>
      </c>
      <c r="AA3318" s="358">
        <f t="shared" si="9336"/>
        <v>9.2595414132484732E-2</v>
      </c>
      <c r="AB3318" s="359">
        <f t="shared" si="9352"/>
        <v>5.312937065105328</v>
      </c>
      <c r="AC3318" s="360"/>
    </row>
    <row r="3319" spans="1:29" ht="17.25" customHeight="1" x14ac:dyDescent="0.25">
      <c r="A3319" s="345" t="str">
        <f t="shared" si="9280"/>
        <v>MS 901 A</v>
      </c>
      <c r="B3319" s="661"/>
      <c r="C3319" s="661"/>
      <c r="D3319" s="346"/>
      <c r="E3319" s="347"/>
      <c r="F3319" s="348"/>
      <c r="G3319" s="348"/>
      <c r="H3319" s="448">
        <f t="shared" si="9338"/>
        <v>0</v>
      </c>
      <c r="I3319" s="356">
        <f t="shared" si="9339"/>
        <v>719228284.50768864</v>
      </c>
      <c r="J3319" s="356">
        <f t="shared" si="9340"/>
        <v>0</v>
      </c>
      <c r="K3319" s="356">
        <f t="shared" si="9341"/>
        <v>-89675</v>
      </c>
      <c r="L3319" s="356" t="e">
        <f t="shared" si="9342"/>
        <v>#DIV/0!</v>
      </c>
      <c r="M3319" s="356" t="e">
        <f t="shared" si="9343"/>
        <v>#DIV/0!</v>
      </c>
      <c r="N3319" s="361" t="e">
        <f t="shared" si="9344"/>
        <v>#DIV/0!</v>
      </c>
      <c r="O3319" s="361" t="e">
        <f t="shared" si="9345"/>
        <v>#DIV/0!</v>
      </c>
      <c r="P3319" s="361" t="e">
        <f t="shared" si="9346"/>
        <v>#DIV/0!</v>
      </c>
      <c r="Q3319" s="361" t="e">
        <f t="shared" si="9335"/>
        <v>#DIV/0!</v>
      </c>
      <c r="R3319" s="625"/>
      <c r="S3319" s="625"/>
      <c r="T3319" s="625"/>
      <c r="U3319" s="625"/>
      <c r="V3319" s="356">
        <f t="shared" si="9347"/>
        <v>-716138347.49000001</v>
      </c>
      <c r="W3319" s="356">
        <f t="shared" si="9348"/>
        <v>-66597240.859999999</v>
      </c>
      <c r="X3319" s="361" t="str">
        <f t="shared" si="9349"/>
        <v>SUL</v>
      </c>
      <c r="Y3319" s="361" t="str">
        <f t="shared" si="9350"/>
        <v>OESTE</v>
      </c>
      <c r="Z3319" s="361" t="str">
        <f t="shared" si="9351"/>
        <v>SUDOESTE</v>
      </c>
      <c r="AA3319" s="358">
        <f t="shared" si="9336"/>
        <v>9.2595414132484732E-2</v>
      </c>
      <c r="AB3319" s="359">
        <f t="shared" si="9352"/>
        <v>5.312937065105328</v>
      </c>
      <c r="AC3319" s="360"/>
    </row>
    <row r="3320" spans="1:29" ht="17.25" customHeight="1" x14ac:dyDescent="0.25">
      <c r="A3320" s="426"/>
      <c r="B3320" s="661"/>
      <c r="C3320" s="661"/>
      <c r="D3320" s="346"/>
      <c r="E3320" s="347"/>
      <c r="F3320" s="348"/>
      <c r="G3320" s="348"/>
      <c r="H3320" s="461"/>
      <c r="I3320" s="405"/>
      <c r="J3320" s="405"/>
      <c r="K3320" s="405"/>
      <c r="L3320" s="405"/>
      <c r="M3320" s="405"/>
      <c r="N3320" s="406"/>
      <c r="O3320" s="406"/>
      <c r="P3320" s="406"/>
      <c r="Q3320" s="406"/>
      <c r="R3320" s="639"/>
      <c r="S3320" s="639"/>
      <c r="T3320" s="625"/>
      <c r="U3320" s="625"/>
      <c r="V3320" s="356"/>
      <c r="W3320" s="356"/>
      <c r="X3320" s="361"/>
      <c r="Y3320" s="361"/>
      <c r="Z3320" s="361"/>
      <c r="AA3320" s="407"/>
      <c r="AB3320" s="407"/>
      <c r="AC3320" s="360"/>
    </row>
    <row r="3321" spans="1:29" ht="15" customHeight="1" x14ac:dyDescent="0.2">
      <c r="A3321" s="436"/>
      <c r="B3321" s="661">
        <f>IF(A3262=A3321,B3262+1,1)</f>
        <v>1</v>
      </c>
      <c r="C3321" s="661" t="str">
        <f t="shared" si="9128"/>
        <v>-1</v>
      </c>
      <c r="D3321" s="428"/>
      <c r="E3321" s="429"/>
      <c r="F3321" s="430"/>
      <c r="G3321" s="430"/>
      <c r="H3321" s="437"/>
      <c r="I3321" s="437"/>
      <c r="J3321" s="437"/>
      <c r="K3321" s="437"/>
      <c r="L3321" s="437"/>
      <c r="M3321" s="437"/>
      <c r="N3321" s="437"/>
      <c r="O3321" s="437"/>
      <c r="P3321" s="437"/>
      <c r="Q3321" s="437"/>
      <c r="R3321" s="436"/>
      <c r="S3321" s="436"/>
      <c r="T3321" s="354"/>
      <c r="U3321" s="354"/>
      <c r="V3321" s="383"/>
      <c r="W3321" s="383"/>
      <c r="X3321" s="384"/>
      <c r="Y3321" s="384"/>
      <c r="Z3321" s="384"/>
      <c r="AA3321" s="437"/>
      <c r="AB3321" s="437"/>
      <c r="AC3321" s="386"/>
    </row>
    <row r="3322" spans="1:29" ht="17.25" customHeight="1" x14ac:dyDescent="0.25">
      <c r="A3322" s="345" t="s">
        <v>135</v>
      </c>
      <c r="B3322" s="661">
        <f t="shared" ref="B3322:B3385" si="9353">IF(A3321=A3322,B3321+1,1)</f>
        <v>1</v>
      </c>
      <c r="C3322" s="661" t="str">
        <f t="shared" si="9128"/>
        <v>MS 902-1</v>
      </c>
      <c r="D3322" s="346">
        <v>41887</v>
      </c>
      <c r="E3322" s="347">
        <v>7161447.9478000002</v>
      </c>
      <c r="F3322" s="348">
        <v>666009.48030000005</v>
      </c>
      <c r="G3322" s="348">
        <v>903.29</v>
      </c>
      <c r="H3322" s="349"/>
      <c r="I3322" s="349"/>
      <c r="J3322" s="349"/>
      <c r="K3322" s="349"/>
      <c r="L3322" s="349"/>
      <c r="M3322" s="349"/>
      <c r="N3322" s="349"/>
      <c r="O3322" s="349"/>
      <c r="P3322" s="349"/>
      <c r="Q3322" s="349"/>
      <c r="R3322" s="354"/>
      <c r="S3322" s="354"/>
      <c r="T3322" s="354"/>
      <c r="U3322" s="354"/>
      <c r="V3322" s="383"/>
      <c r="W3322" s="383"/>
      <c r="X3322" s="384"/>
      <c r="Y3322" s="384"/>
      <c r="Z3322" s="384"/>
      <c r="AA3322" s="383"/>
      <c r="AB3322" s="435"/>
      <c r="AC3322" s="451"/>
    </row>
    <row r="3323" spans="1:29" ht="17.25" customHeight="1" x14ac:dyDescent="0.25">
      <c r="A3323" s="345" t="str">
        <f>A3322</f>
        <v>MS 902</v>
      </c>
      <c r="B3323" s="661">
        <f t="shared" si="9353"/>
        <v>2</v>
      </c>
      <c r="C3323" s="661" t="str">
        <f t="shared" si="9128"/>
        <v>MS 902-2</v>
      </c>
      <c r="D3323" s="346">
        <v>41894</v>
      </c>
      <c r="E3323" s="347">
        <v>7161447.9472000003</v>
      </c>
      <c r="F3323" s="348">
        <v>666009.47959999996</v>
      </c>
      <c r="G3323" s="348">
        <v>903.28</v>
      </c>
      <c r="H3323" s="448">
        <f t="shared" ref="H3323" si="9354">SQRT((E3323-E3322)^2+(F3323-F3322)^2)*100</f>
        <v>9.2195445795224748E-2</v>
      </c>
      <c r="I3323" s="356">
        <f>SQRT((E3323-$E$3322)^2+(F3323-$F$3322)^2)*100</f>
        <v>9.2195445795224748E-2</v>
      </c>
      <c r="J3323" s="356">
        <f t="shared" ref="J3323" si="9355">(G3323-G3322)*100</f>
        <v>-0.99999999999909051</v>
      </c>
      <c r="K3323" s="356">
        <f>(G3323-$G$3322)*100</f>
        <v>-0.99999999999909051</v>
      </c>
      <c r="L3323" s="356">
        <f t="shared" ref="L3323" si="9356">H3323/(D3323-D3322)</f>
        <v>1.3170777970746393E-2</v>
      </c>
      <c r="M3323" s="356">
        <f t="shared" ref="M3323" si="9357">ABS(J3323/(D3323-D3322))</f>
        <v>0.14285714285701293</v>
      </c>
      <c r="N3323" s="361" t="str">
        <f t="shared" ref="N3323" si="9358">IF(L3323&lt;=0.25,"OK",IF(AND(0.25&lt;L3323,L3323&lt;=1),"ATENÇÃO",IF(AND(1&lt;L3323,L3323&lt;=4),"ALERTA",IF(AND(4&lt;L3323,L3323&lt;=14),"INTERVENÇÃO","PARALISAÇÃO"))))</f>
        <v>OK</v>
      </c>
      <c r="O3323" s="361" t="str">
        <f t="shared" ref="O3323" si="9359">IF(M3323&lt;=0.25,"OK",IF(AND(0.25&lt;M3323,M3323&lt;=1),"ATENÇÃO",IF(AND(1&lt;M3323,M3323&lt;=4),"ALERTA",IF(AND(4&lt;M3323,M3323&lt;=14),"INTERVENÇÃO","PARALISAÇÃO"))))</f>
        <v>OK</v>
      </c>
      <c r="P3323" s="361" t="str">
        <f t="shared" ref="P3323" si="9360">IF(L3323&lt;=1,"COND. MIN.",IF(AND(1&lt;L3323, L3323&lt;=2),"ATENÇÃO",IF(AND(2&lt;L3323,L3323&lt;=5),"ALERTA","INTERVENÇÃO")))</f>
        <v>COND. MIN.</v>
      </c>
      <c r="Q3323" s="361" t="str">
        <f t="shared" ref="Q3323:Q3359" si="9361">IF(M3323&lt;=2,"COND. MIN.",IF(AND(2&lt;M3323, M3323&lt;=4),"ATENÇÃO",IF(AND(4&lt;M3323, M3323&lt;=10),"ALERTA","INTERVENÇÃO")))</f>
        <v>COND. MIN.</v>
      </c>
      <c r="R3323" s="625"/>
      <c r="S3323" s="625"/>
      <c r="T3323" s="625"/>
      <c r="U3323" s="625"/>
      <c r="V3323" s="356">
        <f t="shared" ref="V3323:V3359" si="9362">(E3323-$E$3322)*100</f>
        <v>-5.9999991208314896E-2</v>
      </c>
      <c r="W3323" s="356">
        <f t="shared" ref="W3323:W3359" si="9363">(F3323-$F$3322)*100</f>
        <v>-7.0000009145587683E-2</v>
      </c>
      <c r="X3323" s="361" t="str">
        <f>IF(V3323&gt;0,"NORTE","SUL")</f>
        <v>SUL</v>
      </c>
      <c r="Y3323" s="361" t="str">
        <f t="shared" ref="Y3323" si="9364">IF(W3323&gt;0,"LESTE","OESTE")</f>
        <v>OESTE</v>
      </c>
      <c r="Z3323" s="361" t="str">
        <f t="shared" ref="Z3323" si="9365">IF(AND(X3323="SUL", Y3323="LESTE"),"SUDESTE", IF(AND(X3323="SUL", Y3323="OESTE"), "SUDOESTE", IF(AND(X3323="NORTE", Y3323="LESTE"), "NORDESTE", "NOROESTE")))</f>
        <v>SUDOESTE</v>
      </c>
      <c r="AA3323" s="358">
        <f t="shared" ref="AA3323:AA3359" si="9366">ABS(ROUND(W3323,2)/ROUND(I3323,2))</f>
        <v>0.7777777777777779</v>
      </c>
      <c r="AB3323" s="359">
        <f t="shared" ref="AB3323" si="9367">DEGREES(ASIN(AA3323))</f>
        <v>51.057558731018631</v>
      </c>
      <c r="AC3323" s="360"/>
    </row>
    <row r="3324" spans="1:29" ht="17.25" customHeight="1" x14ac:dyDescent="0.25">
      <c r="A3324" s="345" t="str">
        <f t="shared" ref="A3324:A3387" si="9368">A3323</f>
        <v>MS 902</v>
      </c>
      <c r="B3324" s="661">
        <f t="shared" si="9353"/>
        <v>3</v>
      </c>
      <c r="C3324" s="661" t="str">
        <f t="shared" si="9128"/>
        <v>MS 902-3</v>
      </c>
      <c r="D3324" s="346">
        <v>41901</v>
      </c>
      <c r="E3324" s="347">
        <v>7161447.9551999997</v>
      </c>
      <c r="F3324" s="348">
        <v>666009.48829999997</v>
      </c>
      <c r="G3324" s="348">
        <v>903.26700000000005</v>
      </c>
      <c r="H3324" s="448">
        <f t="shared" ref="H3324:H3325" si="9369">SQRT((E3324-E3323)^2+(F3324-F3323)^2)*100</f>
        <v>1.1819052046546878</v>
      </c>
      <c r="I3324" s="356">
        <f t="shared" ref="I3324:I3325" si="9370">SQRT((E3324-$E$3322)^2+(F3324-$F$3322)^2)*100</f>
        <v>1.0897705803075568</v>
      </c>
      <c r="J3324" s="356">
        <f t="shared" ref="J3324:J3325" si="9371">(G3324-G3323)*100</f>
        <v>-1.2999999999919964</v>
      </c>
      <c r="K3324" s="356">
        <f t="shared" ref="K3324:K3325" si="9372">(G3324-$G$3322)*100</f>
        <v>-2.299999999991087</v>
      </c>
      <c r="L3324" s="356">
        <f t="shared" ref="L3324:L3325" si="9373">H3324/(D3324-D3323)</f>
        <v>0.16884360066495541</v>
      </c>
      <c r="M3324" s="356">
        <f t="shared" ref="M3324:M3325" si="9374">ABS(J3324/(D3324-D3323))</f>
        <v>0.18571428571314236</v>
      </c>
      <c r="N3324" s="361" t="str">
        <f t="shared" ref="N3324:N3359" si="9375">IF(L3324&lt;=0.25,"OK",IF(AND(0.25&lt;L3324,L3324&lt;=1),"ATENÇÃO",IF(AND(1&lt;L3324,L3324&lt;=4),"ALERTA",IF(AND(4&lt;L3324,L3324&lt;=14),"INTERVENÇÃO","PARALISAÇÃO"))))</f>
        <v>OK</v>
      </c>
      <c r="O3324" s="361" t="str">
        <f t="shared" ref="O3324:O3359" si="9376">IF(M3324&lt;=0.25,"OK",IF(AND(0.25&lt;M3324,M3324&lt;=1),"ATENÇÃO",IF(AND(1&lt;M3324,M3324&lt;=4),"ALERTA",IF(AND(4&lt;M3324,M3324&lt;=14),"INTERVENÇÃO","PARALISAÇÃO"))))</f>
        <v>OK</v>
      </c>
      <c r="P3324" s="361" t="str">
        <f t="shared" ref="P3324:P3359" si="9377">IF(L3324&lt;=1,"COND. MIN.",IF(AND(1&lt;L3324, L3324&lt;=2),"ATENÇÃO",IF(AND(2&lt;L3324,L3324&lt;=5),"ALERTA","INTERVENÇÃO")))</f>
        <v>COND. MIN.</v>
      </c>
      <c r="Q3324" s="361" t="str">
        <f t="shared" si="9361"/>
        <v>COND. MIN.</v>
      </c>
      <c r="R3324" s="625"/>
      <c r="S3324" s="625"/>
      <c r="T3324" s="625"/>
      <c r="U3324" s="625"/>
      <c r="V3324" s="356">
        <f t="shared" si="9362"/>
        <v>0.73999995365738869</v>
      </c>
      <c r="W3324" s="356">
        <f t="shared" si="9363"/>
        <v>0.79999999143183231</v>
      </c>
      <c r="X3324" s="361" t="str">
        <f t="shared" ref="X3324:X3325" si="9378">IF(V3324&gt;0,"NORTE","SUL")</f>
        <v>NORTE</v>
      </c>
      <c r="Y3324" s="361" t="str">
        <f t="shared" ref="Y3324:Y3325" si="9379">IF(W3324&gt;0,"LESTE","OESTE")</f>
        <v>LESTE</v>
      </c>
      <c r="Z3324" s="361" t="str">
        <f t="shared" ref="Z3324:Z3325" si="9380">IF(AND(X3324="SUL", Y3324="LESTE"),"SUDESTE", IF(AND(X3324="SUL", Y3324="OESTE"), "SUDOESTE", IF(AND(X3324="NORTE", Y3324="LESTE"), "NORDESTE", "NOROESTE")))</f>
        <v>NORDESTE</v>
      </c>
      <c r="AA3324" s="358">
        <f t="shared" si="9366"/>
        <v>0.73394495412844041</v>
      </c>
      <c r="AB3324" s="359">
        <f t="shared" ref="AB3324:AB3325" si="9381">DEGREES(ASIN(AA3324))</f>
        <v>47.218141133196752</v>
      </c>
      <c r="AC3324" s="360"/>
    </row>
    <row r="3325" spans="1:29" ht="17.25" customHeight="1" x14ac:dyDescent="0.25">
      <c r="A3325" s="345" t="str">
        <f t="shared" si="9368"/>
        <v>MS 902</v>
      </c>
      <c r="B3325" s="661">
        <f t="shared" si="9353"/>
        <v>4</v>
      </c>
      <c r="C3325" s="661" t="str">
        <f t="shared" si="9128"/>
        <v>MS 902-4</v>
      </c>
      <c r="D3325" s="346">
        <v>41908</v>
      </c>
      <c r="E3325" s="347">
        <v>7161447.9512999998</v>
      </c>
      <c r="F3325" s="348">
        <v>666009.48510000005</v>
      </c>
      <c r="G3325" s="348">
        <v>903.26300000000003</v>
      </c>
      <c r="H3325" s="448">
        <f t="shared" si="9369"/>
        <v>0.50447991691845773</v>
      </c>
      <c r="I3325" s="356">
        <f t="shared" si="9370"/>
        <v>0.59405384814942008</v>
      </c>
      <c r="J3325" s="356">
        <f t="shared" si="9371"/>
        <v>-0.40000000000190994</v>
      </c>
      <c r="K3325" s="356">
        <f t="shared" si="9372"/>
        <v>-2.6999999999929969</v>
      </c>
      <c r="L3325" s="356">
        <f t="shared" si="9373"/>
        <v>7.2068559559779671E-2</v>
      </c>
      <c r="M3325" s="356">
        <f t="shared" si="9374"/>
        <v>5.7142857143129992E-2</v>
      </c>
      <c r="N3325" s="361" t="str">
        <f t="shared" si="9375"/>
        <v>OK</v>
      </c>
      <c r="O3325" s="361" t="str">
        <f t="shared" si="9376"/>
        <v>OK</v>
      </c>
      <c r="P3325" s="361" t="str">
        <f t="shared" si="9377"/>
        <v>COND. MIN.</v>
      </c>
      <c r="Q3325" s="361" t="str">
        <f t="shared" si="9361"/>
        <v>COND. MIN.</v>
      </c>
      <c r="R3325" s="625"/>
      <c r="S3325" s="625"/>
      <c r="T3325" s="625"/>
      <c r="U3325" s="625"/>
      <c r="V3325" s="356">
        <f t="shared" si="9362"/>
        <v>0.34999996423721313</v>
      </c>
      <c r="W3325" s="356">
        <f t="shared" si="9363"/>
        <v>0.47999999951571226</v>
      </c>
      <c r="X3325" s="361" t="str">
        <f t="shared" si="9378"/>
        <v>NORTE</v>
      </c>
      <c r="Y3325" s="361" t="str">
        <f t="shared" si="9379"/>
        <v>LESTE</v>
      </c>
      <c r="Z3325" s="361" t="str">
        <f t="shared" si="9380"/>
        <v>NORDESTE</v>
      </c>
      <c r="AA3325" s="358">
        <f t="shared" si="9366"/>
        <v>0.81355932203389836</v>
      </c>
      <c r="AB3325" s="359">
        <f t="shared" si="9381"/>
        <v>54.445158984699894</v>
      </c>
      <c r="AC3325" s="360"/>
    </row>
    <row r="3326" spans="1:29" ht="17.25" customHeight="1" x14ac:dyDescent="0.25">
      <c r="A3326" s="434" t="str">
        <f t="shared" si="9368"/>
        <v>MS 902</v>
      </c>
      <c r="B3326" s="661">
        <f t="shared" si="9353"/>
        <v>5</v>
      </c>
      <c r="C3326" s="661" t="str">
        <f t="shared" si="9128"/>
        <v>MS 902-5</v>
      </c>
      <c r="D3326" s="346">
        <v>41915</v>
      </c>
      <c r="E3326" s="347">
        <v>7161447.9430999998</v>
      </c>
      <c r="F3326" s="348">
        <v>666009.48820000002</v>
      </c>
      <c r="G3326" s="348">
        <v>903.24599999999998</v>
      </c>
      <c r="H3326" s="448">
        <f t="shared" ref="H3326" si="9382">SQRT((E3326-E3325)^2+(F3326-F3325)^2)*100</f>
        <v>0.8766413205528355</v>
      </c>
      <c r="I3326" s="356">
        <f t="shared" ref="I3326" si="9383">SQRT((E3326-$E$3322)^2+(F3326-$F$3322)^2)*100</f>
        <v>0.91923883311551946</v>
      </c>
      <c r="J3326" s="356">
        <f t="shared" ref="J3326" si="9384">(G3326-G3325)*100</f>
        <v>-1.7000000000052751</v>
      </c>
      <c r="K3326" s="356">
        <f t="shared" ref="K3326" si="9385">(G3326-$G$3322)*100</f>
        <v>-4.399999999998272</v>
      </c>
      <c r="L3326" s="356">
        <f t="shared" ref="L3326" si="9386">H3326/(D3326-D3325)</f>
        <v>0.12523447436469079</v>
      </c>
      <c r="M3326" s="356">
        <f t="shared" ref="M3326" si="9387">ABS(J3326/(D3326-D3325))</f>
        <v>0.24285714285789645</v>
      </c>
      <c r="N3326" s="361" t="str">
        <f t="shared" si="9375"/>
        <v>OK</v>
      </c>
      <c r="O3326" s="361" t="str">
        <f t="shared" si="9376"/>
        <v>OK</v>
      </c>
      <c r="P3326" s="361" t="str">
        <f t="shared" si="9377"/>
        <v>COND. MIN.</v>
      </c>
      <c r="Q3326" s="361" t="str">
        <f t="shared" si="9361"/>
        <v>COND. MIN.</v>
      </c>
      <c r="R3326" s="625"/>
      <c r="S3326" s="625"/>
      <c r="T3326" s="625"/>
      <c r="U3326" s="625"/>
      <c r="V3326" s="356">
        <f t="shared" si="9362"/>
        <v>-0.47000003978610039</v>
      </c>
      <c r="W3326" s="356">
        <f t="shared" si="9363"/>
        <v>0.78999999677762389</v>
      </c>
      <c r="X3326" s="361" t="str">
        <f t="shared" ref="X3326" si="9388">IF(V3326&gt;0,"NORTE","SUL")</f>
        <v>SUL</v>
      </c>
      <c r="Y3326" s="361" t="str">
        <f t="shared" ref="Y3326" si="9389">IF(W3326&gt;0,"LESTE","OESTE")</f>
        <v>LESTE</v>
      </c>
      <c r="Z3326" s="361" t="str">
        <f t="shared" ref="Z3326" si="9390">IF(AND(X3326="SUL", Y3326="LESTE"),"SUDESTE", IF(AND(X3326="SUL", Y3326="OESTE"), "SUDOESTE", IF(AND(X3326="NORTE", Y3326="LESTE"), "NORDESTE", "NOROESTE")))</f>
        <v>SUDESTE</v>
      </c>
      <c r="AA3326" s="358">
        <f t="shared" si="9366"/>
        <v>0.85869565217391308</v>
      </c>
      <c r="AB3326" s="359">
        <f t="shared" ref="AB3326" si="9391">DEGREES(ASIN(AA3326))</f>
        <v>59.170444735564196</v>
      </c>
      <c r="AC3326" s="360"/>
    </row>
    <row r="3327" spans="1:29" ht="17.25" customHeight="1" x14ac:dyDescent="0.25">
      <c r="A3327" s="345" t="str">
        <f t="shared" si="9368"/>
        <v>MS 902</v>
      </c>
      <c r="B3327" s="661">
        <f t="shared" si="9353"/>
        <v>6</v>
      </c>
      <c r="C3327" s="661" t="str">
        <f t="shared" si="9128"/>
        <v>MS 902-6</v>
      </c>
      <c r="D3327" s="346">
        <v>41922</v>
      </c>
      <c r="E3327" s="347">
        <v>7161447.9475999996</v>
      </c>
      <c r="F3327" s="348">
        <v>666009.49529999995</v>
      </c>
      <c r="G3327" s="348">
        <v>903.23900000000003</v>
      </c>
      <c r="H3327" s="448">
        <f t="shared" ref="H3327:H3330" si="9392">SQRT((E3327-E3326)^2+(F3327-F3326)^2)*100</f>
        <v>0.84059501104524603</v>
      </c>
      <c r="I3327" s="356">
        <f t="shared" ref="I3327:I3330" si="9393">SQRT((E3327-$E$3322)^2+(F3327-$F$3322)^2)*100</f>
        <v>1.5001333179529956</v>
      </c>
      <c r="J3327" s="356">
        <f t="shared" ref="J3327:J3330" si="9394">(G3327-G3326)*100</f>
        <v>-0.69999999999481588</v>
      </c>
      <c r="K3327" s="356">
        <f t="shared" ref="K3327:K3330" si="9395">(G3327-$G$3322)*100</f>
        <v>-5.0999999999930878</v>
      </c>
      <c r="L3327" s="356">
        <f t="shared" ref="L3327:L3330" si="9396">H3327/(D3327-D3326)</f>
        <v>0.12008500157789229</v>
      </c>
      <c r="M3327" s="356">
        <f t="shared" ref="M3327:M3330" si="9397">ABS(J3327/(D3327-D3326))</f>
        <v>9.9999999999259417E-2</v>
      </c>
      <c r="N3327" s="361" t="str">
        <f t="shared" si="9375"/>
        <v>OK</v>
      </c>
      <c r="O3327" s="361" t="str">
        <f t="shared" si="9376"/>
        <v>OK</v>
      </c>
      <c r="P3327" s="361" t="str">
        <f t="shared" si="9377"/>
        <v>COND. MIN.</v>
      </c>
      <c r="Q3327" s="361" t="str">
        <f t="shared" si="9361"/>
        <v>COND. MIN.</v>
      </c>
      <c r="R3327" s="625"/>
      <c r="S3327" s="625"/>
      <c r="T3327" s="625"/>
      <c r="U3327" s="625"/>
      <c r="V3327" s="356">
        <f t="shared" si="9362"/>
        <v>-2.000005915760994E-2</v>
      </c>
      <c r="W3327" s="356">
        <f t="shared" si="9363"/>
        <v>1.4999999897554517</v>
      </c>
      <c r="X3327" s="361" t="str">
        <f t="shared" ref="X3327:X3330" si="9398">IF(V3327&gt;0,"NORTE","SUL")</f>
        <v>SUL</v>
      </c>
      <c r="Y3327" s="361" t="str">
        <f t="shared" ref="Y3327:Y3330" si="9399">IF(W3327&gt;0,"LESTE","OESTE")</f>
        <v>LESTE</v>
      </c>
      <c r="Z3327" s="361" t="str">
        <f t="shared" ref="Z3327:Z3330" si="9400">IF(AND(X3327="SUL", Y3327="LESTE"),"SUDESTE", IF(AND(X3327="SUL", Y3327="OESTE"), "SUDOESTE", IF(AND(X3327="NORTE", Y3327="LESTE"), "NORDESTE", "NOROESTE")))</f>
        <v>SUDESTE</v>
      </c>
      <c r="AA3327" s="358">
        <f t="shared" si="9366"/>
        <v>1</v>
      </c>
      <c r="AB3327" s="359">
        <f t="shared" ref="AB3327:AB3330" si="9401">DEGREES(ASIN(AA3327))</f>
        <v>90</v>
      </c>
      <c r="AC3327" s="360"/>
    </row>
    <row r="3328" spans="1:29" ht="17.25" customHeight="1" x14ac:dyDescent="0.25">
      <c r="A3328" s="345" t="str">
        <f t="shared" si="9368"/>
        <v>MS 902</v>
      </c>
      <c r="B3328" s="661">
        <f t="shared" si="9353"/>
        <v>7</v>
      </c>
      <c r="C3328" s="661" t="str">
        <f t="shared" si="9128"/>
        <v>MS 902-7</v>
      </c>
      <c r="D3328" s="346">
        <v>41929</v>
      </c>
      <c r="E3328" s="347">
        <v>7161447.9412000002</v>
      </c>
      <c r="F3328" s="348">
        <v>666009.48329999996</v>
      </c>
      <c r="G3328" s="348">
        <v>903.226</v>
      </c>
      <c r="H3328" s="448">
        <f t="shared" si="9392"/>
        <v>1.3599999694098892</v>
      </c>
      <c r="I3328" s="356">
        <f t="shared" si="9393"/>
        <v>0.72498275142172508</v>
      </c>
      <c r="J3328" s="356">
        <f t="shared" si="9394"/>
        <v>-1.3000000000033651</v>
      </c>
      <c r="K3328" s="356">
        <f t="shared" si="9395"/>
        <v>-6.399999999996453</v>
      </c>
      <c r="L3328" s="356">
        <f t="shared" si="9396"/>
        <v>0.19428570991569846</v>
      </c>
      <c r="M3328" s="356">
        <f t="shared" si="9397"/>
        <v>0.18571428571476645</v>
      </c>
      <c r="N3328" s="361" t="str">
        <f t="shared" si="9375"/>
        <v>OK</v>
      </c>
      <c r="O3328" s="361" t="str">
        <f t="shared" si="9376"/>
        <v>OK</v>
      </c>
      <c r="P3328" s="361" t="str">
        <f t="shared" si="9377"/>
        <v>COND. MIN.</v>
      </c>
      <c r="Q3328" s="361" t="str">
        <f t="shared" si="9361"/>
        <v>COND. MIN.</v>
      </c>
      <c r="R3328" s="625"/>
      <c r="S3328" s="625"/>
      <c r="T3328" s="625"/>
      <c r="U3328" s="625"/>
      <c r="V3328" s="356">
        <f t="shared" si="9362"/>
        <v>-0.65999999642372131</v>
      </c>
      <c r="W3328" s="356">
        <f t="shared" si="9363"/>
        <v>0.29999999096617103</v>
      </c>
      <c r="X3328" s="361" t="str">
        <f t="shared" si="9398"/>
        <v>SUL</v>
      </c>
      <c r="Y3328" s="361" t="str">
        <f t="shared" si="9399"/>
        <v>LESTE</v>
      </c>
      <c r="Z3328" s="361" t="str">
        <f t="shared" si="9400"/>
        <v>SUDESTE</v>
      </c>
      <c r="AA3328" s="358">
        <f t="shared" si="9366"/>
        <v>0.41666666666666669</v>
      </c>
      <c r="AB3328" s="359">
        <f t="shared" si="9401"/>
        <v>24.624318352164078</v>
      </c>
      <c r="AC3328" s="360"/>
    </row>
    <row r="3329" spans="1:29" ht="17.25" customHeight="1" x14ac:dyDescent="0.25">
      <c r="A3329" s="463" t="str">
        <f t="shared" si="9368"/>
        <v>MS 902</v>
      </c>
      <c r="B3329" s="661">
        <f t="shared" si="9353"/>
        <v>8</v>
      </c>
      <c r="C3329" s="661" t="str">
        <f t="shared" si="9128"/>
        <v>MS 902-8</v>
      </c>
      <c r="D3329" s="346">
        <v>41936</v>
      </c>
      <c r="E3329" s="347">
        <v>7161447.9382999996</v>
      </c>
      <c r="F3329" s="348">
        <v>666009.48820000002</v>
      </c>
      <c r="G3329" s="348">
        <v>903.21799999999996</v>
      </c>
      <c r="H3329" s="464">
        <f t="shared" si="9392"/>
        <v>0.56938567251793271</v>
      </c>
      <c r="I3329" s="356">
        <f t="shared" si="9393"/>
        <v>1.2355566008159706</v>
      </c>
      <c r="J3329" s="356">
        <f t="shared" si="9394"/>
        <v>-0.80000000000381988</v>
      </c>
      <c r="K3329" s="356">
        <f t="shared" si="9395"/>
        <v>-7.2000000000002728</v>
      </c>
      <c r="L3329" s="356">
        <f t="shared" si="9396"/>
        <v>8.1340810359704668E-2</v>
      </c>
      <c r="M3329" s="356">
        <f t="shared" si="9397"/>
        <v>0.11428571428625998</v>
      </c>
      <c r="N3329" s="361" t="str">
        <f t="shared" si="9375"/>
        <v>OK</v>
      </c>
      <c r="O3329" s="361" t="str">
        <f t="shared" si="9376"/>
        <v>OK</v>
      </c>
      <c r="P3329" s="361" t="str">
        <f t="shared" si="9377"/>
        <v>COND. MIN.</v>
      </c>
      <c r="Q3329" s="361" t="str">
        <f t="shared" si="9361"/>
        <v>COND. MIN.</v>
      </c>
      <c r="R3329" s="625"/>
      <c r="S3329" s="625"/>
      <c r="T3329" s="625"/>
      <c r="U3329" s="625"/>
      <c r="V3329" s="356">
        <f t="shared" si="9362"/>
        <v>-0.95000006258487701</v>
      </c>
      <c r="W3329" s="356">
        <f t="shared" si="9363"/>
        <v>0.78999999677762389</v>
      </c>
      <c r="X3329" s="361" t="str">
        <f t="shared" si="9398"/>
        <v>SUL</v>
      </c>
      <c r="Y3329" s="361" t="str">
        <f t="shared" si="9399"/>
        <v>LESTE</v>
      </c>
      <c r="Z3329" s="361" t="str">
        <f t="shared" si="9400"/>
        <v>SUDESTE</v>
      </c>
      <c r="AA3329" s="358">
        <f t="shared" si="9366"/>
        <v>0.63709677419354838</v>
      </c>
      <c r="AB3329" s="359">
        <f t="shared" si="9401"/>
        <v>39.575672347080932</v>
      </c>
      <c r="AC3329" s="360"/>
    </row>
    <row r="3330" spans="1:29" ht="17.25" customHeight="1" x14ac:dyDescent="0.25">
      <c r="A3330" s="463" t="str">
        <f t="shared" si="9368"/>
        <v>MS 902</v>
      </c>
      <c r="B3330" s="661">
        <f t="shared" si="9353"/>
        <v>9</v>
      </c>
      <c r="C3330" s="661" t="str">
        <f t="shared" si="9128"/>
        <v>MS 902-9</v>
      </c>
      <c r="D3330" s="346">
        <v>41943</v>
      </c>
      <c r="E3330" s="347">
        <v>7161447.9380999999</v>
      </c>
      <c r="F3330" s="348">
        <v>666009.48230000003</v>
      </c>
      <c r="G3330" s="348">
        <v>903.21</v>
      </c>
      <c r="H3330" s="464">
        <f t="shared" si="9392"/>
        <v>0.59033888349508279</v>
      </c>
      <c r="I3330" s="356">
        <f t="shared" si="9393"/>
        <v>0.99040398557711262</v>
      </c>
      <c r="J3330" s="356">
        <f t="shared" si="9394"/>
        <v>-0.79999999999245119</v>
      </c>
      <c r="K3330" s="356">
        <f t="shared" si="9395"/>
        <v>-7.999999999992724</v>
      </c>
      <c r="L3330" s="356">
        <f t="shared" si="9396"/>
        <v>8.4334126213583258E-2</v>
      </c>
      <c r="M3330" s="356">
        <f t="shared" si="9397"/>
        <v>0.11428571428463588</v>
      </c>
      <c r="N3330" s="361" t="str">
        <f t="shared" si="9375"/>
        <v>OK</v>
      </c>
      <c r="O3330" s="361" t="str">
        <f t="shared" si="9376"/>
        <v>OK</v>
      </c>
      <c r="P3330" s="361" t="str">
        <f t="shared" si="9377"/>
        <v>COND. MIN.</v>
      </c>
      <c r="Q3330" s="361" t="str">
        <f t="shared" si="9361"/>
        <v>COND. MIN.</v>
      </c>
      <c r="R3330" s="625"/>
      <c r="S3330" s="625"/>
      <c r="T3330" s="625"/>
      <c r="U3330" s="625"/>
      <c r="V3330" s="356">
        <f t="shared" si="9362"/>
        <v>-0.97000002861022949</v>
      </c>
      <c r="W3330" s="356">
        <f t="shared" si="9363"/>
        <v>0.19999999785795808</v>
      </c>
      <c r="X3330" s="361" t="str">
        <f t="shared" si="9398"/>
        <v>SUL</v>
      </c>
      <c r="Y3330" s="361" t="str">
        <f t="shared" si="9399"/>
        <v>LESTE</v>
      </c>
      <c r="Z3330" s="361" t="str">
        <f t="shared" si="9400"/>
        <v>SUDESTE</v>
      </c>
      <c r="AA3330" s="358">
        <f t="shared" si="9366"/>
        <v>0.20202020202020204</v>
      </c>
      <c r="AB3330" s="359">
        <f t="shared" si="9401"/>
        <v>11.655119866286773</v>
      </c>
      <c r="AC3330" s="360"/>
    </row>
    <row r="3331" spans="1:29" ht="17.25" customHeight="1" x14ac:dyDescent="0.2">
      <c r="A3331" s="463" t="str">
        <f t="shared" si="9368"/>
        <v>MS 902</v>
      </c>
      <c r="B3331" s="661">
        <f t="shared" si="9353"/>
        <v>10</v>
      </c>
      <c r="C3331" s="661" t="str">
        <f t="shared" si="9128"/>
        <v>MS 902-10</v>
      </c>
      <c r="D3331" s="363">
        <v>41950</v>
      </c>
      <c r="E3331" s="364">
        <v>7161447.9461000003</v>
      </c>
      <c r="F3331" s="365">
        <v>666009.47770000005</v>
      </c>
      <c r="G3331" s="365">
        <v>903.19200000000001</v>
      </c>
      <c r="H3331" s="464">
        <f t="shared" ref="H3331:H3336" si="9402">SQRT((E3331-E3330)^2+(F3331-F3330)^2)*100</f>
        <v>0.92282179183049273</v>
      </c>
      <c r="I3331" s="356">
        <f t="shared" ref="I3331:I3336" si="9403">SQRT((E3331-$E$3322)^2+(F3331-$F$3322)^2)*100</f>
        <v>0.31064448679516277</v>
      </c>
      <c r="J3331" s="356">
        <f t="shared" ref="J3331:J3336" si="9404">(G3331-G3330)*100</f>
        <v>-1.8000000000029104</v>
      </c>
      <c r="K3331" s="356">
        <f t="shared" ref="K3331:K3336" si="9405">(G3331-$G$3322)*100</f>
        <v>-9.7999999999956344</v>
      </c>
      <c r="L3331" s="356">
        <f t="shared" ref="L3331:L3336" si="9406">H3331/(D3331-D3330)</f>
        <v>0.13183168454721325</v>
      </c>
      <c r="M3331" s="356">
        <f t="shared" ref="M3331:M3336" si="9407">ABS(J3331/(D3331-D3330))</f>
        <v>0.2571428571432729</v>
      </c>
      <c r="N3331" s="361" t="str">
        <f t="shared" si="9375"/>
        <v>OK</v>
      </c>
      <c r="O3331" s="361" t="str">
        <f t="shared" si="9376"/>
        <v>ATENÇÃO</v>
      </c>
      <c r="P3331" s="361" t="str">
        <f t="shared" si="9377"/>
        <v>COND. MIN.</v>
      </c>
      <c r="Q3331" s="361" t="str">
        <f t="shared" si="9361"/>
        <v>COND. MIN.</v>
      </c>
      <c r="R3331" s="625"/>
      <c r="S3331" s="625"/>
      <c r="T3331" s="625"/>
      <c r="U3331" s="625"/>
      <c r="V3331" s="356">
        <f t="shared" si="9362"/>
        <v>-0.16999999061226845</v>
      </c>
      <c r="W3331" s="356">
        <f t="shared" si="9363"/>
        <v>-0.26000000070780516</v>
      </c>
      <c r="X3331" s="361" t="str">
        <f t="shared" ref="X3331:X3336" si="9408">IF(V3331&gt;0,"NORTE","SUL")</f>
        <v>SUL</v>
      </c>
      <c r="Y3331" s="361" t="str">
        <f t="shared" ref="Y3331:Y3336" si="9409">IF(W3331&gt;0,"LESTE","OESTE")</f>
        <v>OESTE</v>
      </c>
      <c r="Z3331" s="361" t="str">
        <f t="shared" ref="Z3331:Z3336" si="9410">IF(AND(X3331="SUL", Y3331="LESTE"),"SUDESTE", IF(AND(X3331="SUL", Y3331="OESTE"), "SUDOESTE", IF(AND(X3331="NORTE", Y3331="LESTE"), "NORDESTE", "NOROESTE")))</f>
        <v>SUDOESTE</v>
      </c>
      <c r="AA3331" s="358">
        <f t="shared" si="9366"/>
        <v>0.83870967741935487</v>
      </c>
      <c r="AB3331" s="359">
        <f t="shared" ref="AB3331:AB3336" si="9411">DEGREES(ASIN(AA3331))</f>
        <v>57.004114526420466</v>
      </c>
      <c r="AC3331" s="360"/>
    </row>
    <row r="3332" spans="1:29" ht="17.25" customHeight="1" x14ac:dyDescent="0.25">
      <c r="A3332" s="463" t="str">
        <f t="shared" si="9368"/>
        <v>MS 902</v>
      </c>
      <c r="B3332" s="661">
        <f t="shared" si="9353"/>
        <v>11</v>
      </c>
      <c r="C3332" s="661" t="str">
        <f t="shared" si="9128"/>
        <v>MS 902-11</v>
      </c>
      <c r="D3332" s="346">
        <v>41957</v>
      </c>
      <c r="E3332" s="347">
        <v>7161447.9485999998</v>
      </c>
      <c r="F3332" s="348">
        <v>666009.48199999996</v>
      </c>
      <c r="G3332" s="348">
        <v>903.19500000000005</v>
      </c>
      <c r="H3332" s="464">
        <f t="shared" si="9402"/>
        <v>0.4973931709002789</v>
      </c>
      <c r="I3332" s="356">
        <f t="shared" si="9403"/>
        <v>0.18788291557658982</v>
      </c>
      <c r="J3332" s="356">
        <f t="shared" si="9404"/>
        <v>0.30000000000427463</v>
      </c>
      <c r="K3332" s="356">
        <f t="shared" si="9405"/>
        <v>-9.4999999999913598</v>
      </c>
      <c r="L3332" s="356">
        <f t="shared" si="9406"/>
        <v>7.1056167271468421E-2</v>
      </c>
      <c r="M3332" s="356">
        <f t="shared" si="9407"/>
        <v>4.2857142857753515E-2</v>
      </c>
      <c r="N3332" s="361" t="str">
        <f t="shared" si="9375"/>
        <v>OK</v>
      </c>
      <c r="O3332" s="361" t="str">
        <f t="shared" si="9376"/>
        <v>OK</v>
      </c>
      <c r="P3332" s="361" t="str">
        <f t="shared" si="9377"/>
        <v>COND. MIN.</v>
      </c>
      <c r="Q3332" s="361" t="str">
        <f t="shared" si="9361"/>
        <v>COND. MIN.</v>
      </c>
      <c r="R3332" s="625"/>
      <c r="S3332" s="625"/>
      <c r="T3332" s="625"/>
      <c r="U3332" s="625"/>
      <c r="V3332" s="356">
        <f t="shared" si="9362"/>
        <v>7.9999957233667374E-2</v>
      </c>
      <c r="W3332" s="356">
        <f t="shared" si="9363"/>
        <v>0.16999999061226845</v>
      </c>
      <c r="X3332" s="361" t="str">
        <f t="shared" si="9408"/>
        <v>NORTE</v>
      </c>
      <c r="Y3332" s="361" t="str">
        <f t="shared" si="9409"/>
        <v>LESTE</v>
      </c>
      <c r="Z3332" s="361" t="str">
        <f t="shared" si="9410"/>
        <v>NORDESTE</v>
      </c>
      <c r="AA3332" s="358">
        <f t="shared" si="9366"/>
        <v>0.89473684210526316</v>
      </c>
      <c r="AB3332" s="359">
        <f t="shared" si="9411"/>
        <v>63.474647983390305</v>
      </c>
      <c r="AC3332" s="360"/>
    </row>
    <row r="3333" spans="1:29" ht="17.25" customHeight="1" x14ac:dyDescent="0.2">
      <c r="A3333" s="463" t="str">
        <f t="shared" si="9368"/>
        <v>MS 902</v>
      </c>
      <c r="B3333" s="661">
        <f t="shared" si="9353"/>
        <v>12</v>
      </c>
      <c r="C3333" s="661" t="str">
        <f t="shared" si="9128"/>
        <v>MS 902-12</v>
      </c>
      <c r="D3333" s="363">
        <v>41964</v>
      </c>
      <c r="E3333" s="364">
        <v>7161447.9335000003</v>
      </c>
      <c r="F3333" s="365">
        <v>666009.47080000001</v>
      </c>
      <c r="G3333" s="365">
        <v>903.18600000000004</v>
      </c>
      <c r="H3333" s="464">
        <f t="shared" si="9402"/>
        <v>1.8800265519990242</v>
      </c>
      <c r="I3333" s="356">
        <f t="shared" si="9403"/>
        <v>1.7167993435913538</v>
      </c>
      <c r="J3333" s="356">
        <f t="shared" si="9404"/>
        <v>-0.90000000000145519</v>
      </c>
      <c r="K3333" s="356">
        <f t="shared" si="9405"/>
        <v>-10.399999999992815</v>
      </c>
      <c r="L3333" s="356">
        <f t="shared" si="9406"/>
        <v>0.26857522171414633</v>
      </c>
      <c r="M3333" s="356">
        <f t="shared" si="9407"/>
        <v>0.12857142857163645</v>
      </c>
      <c r="N3333" s="361" t="str">
        <f t="shared" si="9375"/>
        <v>ATENÇÃO</v>
      </c>
      <c r="O3333" s="361" t="str">
        <f t="shared" si="9376"/>
        <v>OK</v>
      </c>
      <c r="P3333" s="361" t="str">
        <f t="shared" si="9377"/>
        <v>COND. MIN.</v>
      </c>
      <c r="Q3333" s="361" t="str">
        <f t="shared" si="9361"/>
        <v>COND. MIN.</v>
      </c>
      <c r="R3333" s="625"/>
      <c r="S3333" s="625"/>
      <c r="T3333" s="625"/>
      <c r="U3333" s="625"/>
      <c r="V3333" s="356">
        <f t="shared" si="9362"/>
        <v>-1.4299999922513962</v>
      </c>
      <c r="W3333" s="356">
        <f t="shared" si="9363"/>
        <v>-0.9500000043772161</v>
      </c>
      <c r="X3333" s="361" t="str">
        <f t="shared" si="9408"/>
        <v>SUL</v>
      </c>
      <c r="Y3333" s="361" t="str">
        <f t="shared" si="9409"/>
        <v>OESTE</v>
      </c>
      <c r="Z3333" s="361" t="str">
        <f t="shared" si="9410"/>
        <v>SUDOESTE</v>
      </c>
      <c r="AA3333" s="358">
        <f t="shared" si="9366"/>
        <v>0.55232558139534882</v>
      </c>
      <c r="AB3333" s="359">
        <f t="shared" si="9411"/>
        <v>33.52670431672027</v>
      </c>
      <c r="AC3333" s="360"/>
    </row>
    <row r="3334" spans="1:29" ht="17.25" customHeight="1" x14ac:dyDescent="0.2">
      <c r="A3334" s="409" t="str">
        <f t="shared" si="9368"/>
        <v>MS 902</v>
      </c>
      <c r="B3334" s="661">
        <f t="shared" si="9353"/>
        <v>13</v>
      </c>
      <c r="C3334" s="661" t="str">
        <f t="shared" si="9128"/>
        <v>MS 902-13</v>
      </c>
      <c r="D3334" s="363">
        <v>41971</v>
      </c>
      <c r="E3334" s="364">
        <v>7161447.9391000001</v>
      </c>
      <c r="F3334" s="365">
        <v>666009.48369999998</v>
      </c>
      <c r="G3334" s="365">
        <v>903.16899999999998</v>
      </c>
      <c r="H3334" s="464">
        <f t="shared" si="9402"/>
        <v>1.4063072105781202</v>
      </c>
      <c r="I3334" s="356">
        <f t="shared" si="9403"/>
        <v>0.93407709339749045</v>
      </c>
      <c r="J3334" s="356">
        <f t="shared" si="9404"/>
        <v>-1.7000000000052751</v>
      </c>
      <c r="K3334" s="356">
        <f t="shared" si="9405"/>
        <v>-12.09999999999809</v>
      </c>
      <c r="L3334" s="356">
        <f t="shared" si="9406"/>
        <v>0.20090103008258861</v>
      </c>
      <c r="M3334" s="356">
        <f t="shared" si="9407"/>
        <v>0.24285714285789645</v>
      </c>
      <c r="N3334" s="361" t="str">
        <f t="shared" si="9375"/>
        <v>OK</v>
      </c>
      <c r="O3334" s="361" t="str">
        <f t="shared" si="9376"/>
        <v>OK</v>
      </c>
      <c r="P3334" s="361" t="str">
        <f t="shared" si="9377"/>
        <v>COND. MIN.</v>
      </c>
      <c r="Q3334" s="361" t="str">
        <f t="shared" si="9361"/>
        <v>COND. MIN.</v>
      </c>
      <c r="R3334" s="625"/>
      <c r="S3334" s="625"/>
      <c r="T3334" s="625"/>
      <c r="U3334" s="625"/>
      <c r="V3334" s="356">
        <f t="shared" si="9362"/>
        <v>-0.87000001221895218</v>
      </c>
      <c r="W3334" s="356">
        <f t="shared" si="9363"/>
        <v>0.33999999286606908</v>
      </c>
      <c r="X3334" s="361" t="str">
        <f t="shared" si="9408"/>
        <v>SUL</v>
      </c>
      <c r="Y3334" s="361" t="str">
        <f t="shared" si="9409"/>
        <v>LESTE</v>
      </c>
      <c r="Z3334" s="361" t="str">
        <f t="shared" si="9410"/>
        <v>SUDESTE</v>
      </c>
      <c r="AA3334" s="358">
        <f t="shared" si="9366"/>
        <v>0.36559139784946237</v>
      </c>
      <c r="AB3334" s="359">
        <f t="shared" si="9411"/>
        <v>21.443982864668957</v>
      </c>
      <c r="AC3334" s="360"/>
    </row>
    <row r="3335" spans="1:29" ht="17.25" customHeight="1" x14ac:dyDescent="0.2">
      <c r="A3335" s="463" t="str">
        <f t="shared" si="9368"/>
        <v>MS 902</v>
      </c>
      <c r="B3335" s="661">
        <f t="shared" si="9353"/>
        <v>14</v>
      </c>
      <c r="C3335" s="661" t="str">
        <f t="shared" si="9128"/>
        <v>MS 902-14</v>
      </c>
      <c r="D3335" s="363">
        <v>41978</v>
      </c>
      <c r="E3335" s="364">
        <v>7161447.9316999996</v>
      </c>
      <c r="F3335" s="365">
        <v>666009.4987</v>
      </c>
      <c r="G3335" s="365">
        <v>903.15099999999995</v>
      </c>
      <c r="H3335" s="464">
        <f t="shared" si="9402"/>
        <v>1.6726027841181033</v>
      </c>
      <c r="I3335" s="356">
        <f t="shared" si="9403"/>
        <v>2.4449335714689111</v>
      </c>
      <c r="J3335" s="356">
        <f t="shared" si="9404"/>
        <v>-1.8000000000029104</v>
      </c>
      <c r="K3335" s="356">
        <f t="shared" si="9405"/>
        <v>-13.900000000001</v>
      </c>
      <c r="L3335" s="356">
        <f t="shared" si="9406"/>
        <v>0.23894325487401474</v>
      </c>
      <c r="M3335" s="356">
        <f t="shared" si="9407"/>
        <v>0.2571428571432729</v>
      </c>
      <c r="N3335" s="361" t="str">
        <f t="shared" si="9375"/>
        <v>OK</v>
      </c>
      <c r="O3335" s="361" t="str">
        <f t="shared" si="9376"/>
        <v>ATENÇÃO</v>
      </c>
      <c r="P3335" s="361" t="str">
        <f t="shared" si="9377"/>
        <v>COND. MIN.</v>
      </c>
      <c r="Q3335" s="361" t="str">
        <f t="shared" si="9361"/>
        <v>COND. MIN.</v>
      </c>
      <c r="R3335" s="625"/>
      <c r="S3335" s="625"/>
      <c r="T3335" s="625"/>
      <c r="U3335" s="625"/>
      <c r="V3335" s="356">
        <f t="shared" si="9362"/>
        <v>-1.6100000590085983</v>
      </c>
      <c r="W3335" s="356">
        <f t="shared" si="9363"/>
        <v>1.8399999942630529</v>
      </c>
      <c r="X3335" s="361" t="str">
        <f t="shared" si="9408"/>
        <v>SUL</v>
      </c>
      <c r="Y3335" s="361" t="str">
        <f t="shared" si="9409"/>
        <v>LESTE</v>
      </c>
      <c r="Z3335" s="361" t="str">
        <f t="shared" si="9410"/>
        <v>SUDESTE</v>
      </c>
      <c r="AA3335" s="358">
        <f t="shared" si="9366"/>
        <v>0.75409836065573776</v>
      </c>
      <c r="AB3335" s="359">
        <f t="shared" si="9411"/>
        <v>48.946648763706285</v>
      </c>
      <c r="AC3335" s="360"/>
    </row>
    <row r="3336" spans="1:29" ht="17.25" customHeight="1" x14ac:dyDescent="0.2">
      <c r="A3336" s="463" t="str">
        <f t="shared" si="9368"/>
        <v>MS 902</v>
      </c>
      <c r="B3336" s="661">
        <f t="shared" si="9353"/>
        <v>15</v>
      </c>
      <c r="C3336" s="661" t="str">
        <f t="shared" si="9128"/>
        <v>MS 902-15</v>
      </c>
      <c r="D3336" s="363">
        <v>41985</v>
      </c>
      <c r="E3336" s="364">
        <v>7161447.9362000003</v>
      </c>
      <c r="F3336" s="365">
        <v>666009.48490000004</v>
      </c>
      <c r="G3336" s="365">
        <v>903.14400000000001</v>
      </c>
      <c r="H3336" s="464">
        <f t="shared" si="9402"/>
        <v>1.4515164671849914</v>
      </c>
      <c r="I3336" s="356">
        <f t="shared" si="9403"/>
        <v>1.2478781849425509</v>
      </c>
      <c r="J3336" s="356">
        <f t="shared" si="9404"/>
        <v>-0.69999999999481588</v>
      </c>
      <c r="K3336" s="356">
        <f t="shared" si="9405"/>
        <v>-14.599999999995816</v>
      </c>
      <c r="L3336" s="356">
        <f t="shared" si="9406"/>
        <v>0.20735949531214162</v>
      </c>
      <c r="M3336" s="356">
        <f t="shared" si="9407"/>
        <v>9.9999999999259417E-2</v>
      </c>
      <c r="N3336" s="361" t="str">
        <f t="shared" si="9375"/>
        <v>OK</v>
      </c>
      <c r="O3336" s="361" t="str">
        <f t="shared" si="9376"/>
        <v>OK</v>
      </c>
      <c r="P3336" s="361" t="str">
        <f t="shared" si="9377"/>
        <v>COND. MIN.</v>
      </c>
      <c r="Q3336" s="361" t="str">
        <f t="shared" si="9361"/>
        <v>COND. MIN.</v>
      </c>
      <c r="R3336" s="625"/>
      <c r="S3336" s="625"/>
      <c r="T3336" s="625"/>
      <c r="U3336" s="625"/>
      <c r="V3336" s="356">
        <f t="shared" si="9362"/>
        <v>-1.1599999852478504</v>
      </c>
      <c r="W3336" s="356">
        <f t="shared" si="9363"/>
        <v>0.45999999856576324</v>
      </c>
      <c r="X3336" s="361" t="str">
        <f t="shared" si="9408"/>
        <v>SUL</v>
      </c>
      <c r="Y3336" s="361" t="str">
        <f t="shared" si="9409"/>
        <v>LESTE</v>
      </c>
      <c r="Z3336" s="361" t="str">
        <f t="shared" si="9410"/>
        <v>SUDESTE</v>
      </c>
      <c r="AA3336" s="358">
        <f t="shared" si="9366"/>
        <v>0.36799999999999999</v>
      </c>
      <c r="AB3336" s="359">
        <f t="shared" si="9411"/>
        <v>21.592324871570213</v>
      </c>
      <c r="AC3336" s="360"/>
    </row>
    <row r="3337" spans="1:29" ht="17.25" customHeight="1" x14ac:dyDescent="0.25">
      <c r="A3337" s="463" t="str">
        <f t="shared" si="9368"/>
        <v>MS 902</v>
      </c>
      <c r="B3337" s="661">
        <f t="shared" si="9353"/>
        <v>16</v>
      </c>
      <c r="C3337" s="661" t="str">
        <f t="shared" si="9128"/>
        <v>MS 902-16</v>
      </c>
      <c r="D3337" s="346">
        <v>41992</v>
      </c>
      <c r="E3337" s="347">
        <v>7161447.9309999999</v>
      </c>
      <c r="F3337" s="348">
        <v>666009.4767</v>
      </c>
      <c r="G3337" s="348">
        <v>903.13199999999995</v>
      </c>
      <c r="H3337" s="464">
        <f t="shared" ref="H3337:H3338" si="9412">SQRT((E3337-E3336)^2+(F3337-F3336)^2)*100</f>
        <v>0.9709789166090298</v>
      </c>
      <c r="I3337" s="356">
        <f t="shared" ref="I3337:I3338" si="9413">SQRT((E3337-$E$3322)^2+(F3337-$F$3322)^2)*100</f>
        <v>1.7181385612286506</v>
      </c>
      <c r="J3337" s="356">
        <f t="shared" ref="J3337:J3338" si="9414">(G3337-G3336)*100</f>
        <v>-1.2000000000057298</v>
      </c>
      <c r="K3337" s="356">
        <f t="shared" ref="K3337:K3338" si="9415">(G3337-$G$3322)*100</f>
        <v>-15.800000000001546</v>
      </c>
      <c r="L3337" s="356">
        <f t="shared" ref="L3337:L3338" si="9416">H3337/(D3337-D3336)</f>
        <v>0.13871127380128997</v>
      </c>
      <c r="M3337" s="356">
        <f t="shared" ref="M3337:M3338" si="9417">ABS(J3337/(D3337-D3336))</f>
        <v>0.17142857142938997</v>
      </c>
      <c r="N3337" s="361" t="str">
        <f t="shared" si="9375"/>
        <v>OK</v>
      </c>
      <c r="O3337" s="361" t="str">
        <f t="shared" si="9376"/>
        <v>OK</v>
      </c>
      <c r="P3337" s="361" t="str">
        <f t="shared" si="9377"/>
        <v>COND. MIN.</v>
      </c>
      <c r="Q3337" s="361" t="str">
        <f t="shared" si="9361"/>
        <v>COND. MIN.</v>
      </c>
      <c r="R3337" s="625"/>
      <c r="S3337" s="625"/>
      <c r="T3337" s="625"/>
      <c r="U3337" s="625"/>
      <c r="V3337" s="356">
        <f t="shared" si="9362"/>
        <v>-1.6800000332295895</v>
      </c>
      <c r="W3337" s="356">
        <f t="shared" si="9363"/>
        <v>-0.36000000545755029</v>
      </c>
      <c r="X3337" s="361" t="str">
        <f t="shared" ref="X3337:X3338" si="9418">IF(V3337&gt;0,"NORTE","SUL")</f>
        <v>SUL</v>
      </c>
      <c r="Y3337" s="361" t="str">
        <f t="shared" ref="Y3337:Y3338" si="9419">IF(W3337&gt;0,"LESTE","OESTE")</f>
        <v>OESTE</v>
      </c>
      <c r="Z3337" s="361" t="str">
        <f t="shared" ref="Z3337:Z3338" si="9420">IF(AND(X3337="SUL", Y3337="LESTE"),"SUDESTE", IF(AND(X3337="SUL", Y3337="OESTE"), "SUDOESTE", IF(AND(X3337="NORTE", Y3337="LESTE"), "NORDESTE", "NOROESTE")))</f>
        <v>SUDOESTE</v>
      </c>
      <c r="AA3337" s="358">
        <f t="shared" si="9366"/>
        <v>0.20930232558139533</v>
      </c>
      <c r="AB3337" s="359">
        <f t="shared" ref="AB3337:AB3338" si="9421">DEGREES(ASIN(AA3337))</f>
        <v>12.081469884706882</v>
      </c>
      <c r="AC3337" s="360"/>
    </row>
    <row r="3338" spans="1:29" ht="17.25" customHeight="1" x14ac:dyDescent="0.25">
      <c r="A3338" s="463" t="str">
        <f t="shared" si="9368"/>
        <v>MS 902</v>
      </c>
      <c r="B3338" s="661">
        <f t="shared" si="9353"/>
        <v>17</v>
      </c>
      <c r="C3338" s="661" t="str">
        <f t="shared" si="9128"/>
        <v>MS 902-17</v>
      </c>
      <c r="D3338" s="346">
        <v>41999</v>
      </c>
      <c r="E3338" s="347">
        <v>7161447.9309999999</v>
      </c>
      <c r="F3338" s="348">
        <v>666009.4767</v>
      </c>
      <c r="G3338" s="348">
        <v>903.125</v>
      </c>
      <c r="H3338" s="464">
        <f t="shared" si="9412"/>
        <v>0</v>
      </c>
      <c r="I3338" s="356">
        <f t="shared" si="9413"/>
        <v>1.7181385612286506</v>
      </c>
      <c r="J3338" s="356">
        <f t="shared" si="9414"/>
        <v>-0.69999999999481588</v>
      </c>
      <c r="K3338" s="356">
        <f t="shared" si="9415"/>
        <v>-16.499999999996362</v>
      </c>
      <c r="L3338" s="356">
        <f t="shared" si="9416"/>
        <v>0</v>
      </c>
      <c r="M3338" s="356">
        <f t="shared" si="9417"/>
        <v>9.9999999999259417E-2</v>
      </c>
      <c r="N3338" s="361" t="str">
        <f t="shared" si="9375"/>
        <v>OK</v>
      </c>
      <c r="O3338" s="361" t="str">
        <f t="shared" si="9376"/>
        <v>OK</v>
      </c>
      <c r="P3338" s="361" t="str">
        <f t="shared" si="9377"/>
        <v>COND. MIN.</v>
      </c>
      <c r="Q3338" s="361" t="str">
        <f t="shared" si="9361"/>
        <v>COND. MIN.</v>
      </c>
      <c r="R3338" s="625"/>
      <c r="S3338" s="625"/>
      <c r="T3338" s="625"/>
      <c r="U3338" s="625"/>
      <c r="V3338" s="356">
        <f t="shared" si="9362"/>
        <v>-1.6800000332295895</v>
      </c>
      <c r="W3338" s="356">
        <f t="shared" si="9363"/>
        <v>-0.36000000545755029</v>
      </c>
      <c r="X3338" s="361" t="str">
        <f t="shared" si="9418"/>
        <v>SUL</v>
      </c>
      <c r="Y3338" s="361" t="str">
        <f t="shared" si="9419"/>
        <v>OESTE</v>
      </c>
      <c r="Z3338" s="361" t="str">
        <f t="shared" si="9420"/>
        <v>SUDOESTE</v>
      </c>
      <c r="AA3338" s="358">
        <f t="shared" si="9366"/>
        <v>0.20930232558139533</v>
      </c>
      <c r="AB3338" s="359">
        <f t="shared" si="9421"/>
        <v>12.081469884706882</v>
      </c>
      <c r="AC3338" s="360"/>
    </row>
    <row r="3339" spans="1:29" ht="17.25" customHeight="1" x14ac:dyDescent="0.25">
      <c r="A3339" s="463" t="str">
        <f t="shared" si="9368"/>
        <v>MS 902</v>
      </c>
      <c r="B3339" s="661">
        <f t="shared" si="9353"/>
        <v>18</v>
      </c>
      <c r="C3339" s="661" t="str">
        <f t="shared" si="9128"/>
        <v>MS 902-18</v>
      </c>
      <c r="D3339" s="346">
        <v>42006</v>
      </c>
      <c r="E3339" s="347">
        <v>7161447.915</v>
      </c>
      <c r="F3339" s="348">
        <v>666009.49069999997</v>
      </c>
      <c r="G3339" s="348">
        <v>903.10799999999995</v>
      </c>
      <c r="H3339" s="464">
        <f t="shared" ref="H3339:H3344" si="9422">SQRT((E3339-E3338)^2+(F3339-F3338)^2)*100</f>
        <v>2.1260291474427144</v>
      </c>
      <c r="I3339" s="356">
        <f t="shared" ref="I3339:I3344" si="9423">SQRT((E3339-$E$3322)^2+(F3339-$F$3322)^2)*100</f>
        <v>3.4409301194947708</v>
      </c>
      <c r="J3339" s="356">
        <f t="shared" ref="J3339:J3344" si="9424">(G3339-G3338)*100</f>
        <v>-1.7000000000052751</v>
      </c>
      <c r="K3339" s="356">
        <f t="shared" ref="K3339:K3344" si="9425">(G3339-$G$3322)*100</f>
        <v>-18.200000000001637</v>
      </c>
      <c r="L3339" s="356">
        <f t="shared" ref="L3339:L3344" si="9426">H3339/(D3339-D3338)</f>
        <v>0.30371844963467348</v>
      </c>
      <c r="M3339" s="356">
        <f t="shared" ref="M3339:M3344" si="9427">ABS(J3339/(D3339-D3338))</f>
        <v>0.24285714285789645</v>
      </c>
      <c r="N3339" s="361" t="str">
        <f t="shared" si="9375"/>
        <v>ATENÇÃO</v>
      </c>
      <c r="O3339" s="361" t="str">
        <f t="shared" si="9376"/>
        <v>OK</v>
      </c>
      <c r="P3339" s="361" t="str">
        <f t="shared" si="9377"/>
        <v>COND. MIN.</v>
      </c>
      <c r="Q3339" s="361" t="str">
        <f t="shared" si="9361"/>
        <v>COND. MIN.</v>
      </c>
      <c r="R3339" s="625"/>
      <c r="S3339" s="625"/>
      <c r="T3339" s="625"/>
      <c r="U3339" s="625"/>
      <c r="V3339" s="356">
        <f t="shared" si="9362"/>
        <v>-3.2800000160932541</v>
      </c>
      <c r="W3339" s="356">
        <f t="shared" si="9363"/>
        <v>1.0399999911896884</v>
      </c>
      <c r="X3339" s="361" t="str">
        <f t="shared" ref="X3339:X3344" si="9428">IF(V3339&gt;0,"NORTE","SUL")</f>
        <v>SUL</v>
      </c>
      <c r="Y3339" s="361" t="str">
        <f t="shared" ref="Y3339:Y3344" si="9429">IF(W3339&gt;0,"LESTE","OESTE")</f>
        <v>LESTE</v>
      </c>
      <c r="Z3339" s="361" t="str">
        <f t="shared" ref="Z3339:Z3344" si="9430">IF(AND(X3339="SUL", Y3339="LESTE"),"SUDESTE", IF(AND(X3339="SUL", Y3339="OESTE"), "SUDOESTE", IF(AND(X3339="NORTE", Y3339="LESTE"), "NORDESTE", "NOROESTE")))</f>
        <v>SUDESTE</v>
      </c>
      <c r="AA3339" s="358">
        <f t="shared" si="9366"/>
        <v>0.30232558139534887</v>
      </c>
      <c r="AB3339" s="359">
        <f t="shared" ref="AB3339:AB3344" si="9431">DEGREES(ASIN(AA3339))</f>
        <v>17.597336608079825</v>
      </c>
      <c r="AC3339" s="360"/>
    </row>
    <row r="3340" spans="1:29" ht="17.25" customHeight="1" x14ac:dyDescent="0.25">
      <c r="A3340" s="463" t="str">
        <f t="shared" si="9368"/>
        <v>MS 902</v>
      </c>
      <c r="B3340" s="661">
        <f t="shared" si="9353"/>
        <v>19</v>
      </c>
      <c r="C3340" s="661" t="str">
        <f t="shared" si="9128"/>
        <v>MS 902-19</v>
      </c>
      <c r="D3340" s="346">
        <v>42013</v>
      </c>
      <c r="E3340" s="347">
        <v>7161447.926</v>
      </c>
      <c r="F3340" s="348">
        <v>666009.49509999994</v>
      </c>
      <c r="G3340" s="348">
        <v>903.09299999999996</v>
      </c>
      <c r="H3340" s="464">
        <f t="shared" si="9422"/>
        <v>1.1847362511499742</v>
      </c>
      <c r="I3340" s="356">
        <f t="shared" si="9423"/>
        <v>2.6349193655629199</v>
      </c>
      <c r="J3340" s="356">
        <f t="shared" si="9424"/>
        <v>-1.4999999999986358</v>
      </c>
      <c r="K3340" s="356">
        <f t="shared" si="9425"/>
        <v>-19.700000000000273</v>
      </c>
      <c r="L3340" s="356">
        <f t="shared" si="9426"/>
        <v>0.16924803587856774</v>
      </c>
      <c r="M3340" s="356">
        <f t="shared" si="9427"/>
        <v>0.2142857142855194</v>
      </c>
      <c r="N3340" s="361" t="str">
        <f t="shared" si="9375"/>
        <v>OK</v>
      </c>
      <c r="O3340" s="361" t="str">
        <f t="shared" si="9376"/>
        <v>OK</v>
      </c>
      <c r="P3340" s="361" t="str">
        <f t="shared" si="9377"/>
        <v>COND. MIN.</v>
      </c>
      <c r="Q3340" s="361" t="str">
        <f t="shared" si="9361"/>
        <v>COND. MIN.</v>
      </c>
      <c r="R3340" s="625"/>
      <c r="S3340" s="625"/>
      <c r="T3340" s="625"/>
      <c r="U3340" s="625"/>
      <c r="V3340" s="356">
        <f t="shared" si="9362"/>
        <v>-2.1800000220537186</v>
      </c>
      <c r="W3340" s="356">
        <f t="shared" si="9363"/>
        <v>1.4799999888055027</v>
      </c>
      <c r="X3340" s="361" t="str">
        <f t="shared" si="9428"/>
        <v>SUL</v>
      </c>
      <c r="Y3340" s="361" t="str">
        <f t="shared" si="9429"/>
        <v>LESTE</v>
      </c>
      <c r="Z3340" s="361" t="str">
        <f t="shared" si="9430"/>
        <v>SUDESTE</v>
      </c>
      <c r="AA3340" s="358">
        <f t="shared" si="9366"/>
        <v>0.56273764258555137</v>
      </c>
      <c r="AB3340" s="359">
        <f t="shared" si="9431"/>
        <v>34.24533620398762</v>
      </c>
      <c r="AC3340" s="360"/>
    </row>
    <row r="3341" spans="1:29" ht="17.25" customHeight="1" x14ac:dyDescent="0.25">
      <c r="A3341" s="463" t="str">
        <f t="shared" si="9368"/>
        <v>MS 902</v>
      </c>
      <c r="B3341" s="661">
        <f t="shared" si="9353"/>
        <v>20</v>
      </c>
      <c r="C3341" s="661" t="str">
        <f t="shared" si="9128"/>
        <v>MS 902-20</v>
      </c>
      <c r="D3341" s="346">
        <v>42020</v>
      </c>
      <c r="E3341" s="347">
        <v>7161447.9195999997</v>
      </c>
      <c r="F3341" s="348">
        <v>666009.48979999998</v>
      </c>
      <c r="G3341" s="348">
        <v>903.09199999999998</v>
      </c>
      <c r="H3341" s="464">
        <f t="shared" si="9422"/>
        <v>0.83096331732749851</v>
      </c>
      <c r="I3341" s="356">
        <f t="shared" si="9423"/>
        <v>2.9757184480436947</v>
      </c>
      <c r="J3341" s="356">
        <f t="shared" si="9424"/>
        <v>-9.9999999997635314E-2</v>
      </c>
      <c r="K3341" s="356">
        <f t="shared" si="9425"/>
        <v>-19.799999999997908</v>
      </c>
      <c r="L3341" s="356">
        <f t="shared" si="9426"/>
        <v>0.11870904533249979</v>
      </c>
      <c r="M3341" s="356">
        <f t="shared" si="9427"/>
        <v>1.4285714285376474E-2</v>
      </c>
      <c r="N3341" s="361" t="str">
        <f t="shared" si="9375"/>
        <v>OK</v>
      </c>
      <c r="O3341" s="361" t="str">
        <f t="shared" si="9376"/>
        <v>OK</v>
      </c>
      <c r="P3341" s="361" t="str">
        <f t="shared" si="9377"/>
        <v>COND. MIN.</v>
      </c>
      <c r="Q3341" s="361" t="str">
        <f t="shared" si="9361"/>
        <v>COND. MIN.</v>
      </c>
      <c r="R3341" s="625"/>
      <c r="S3341" s="625"/>
      <c r="T3341" s="625"/>
      <c r="U3341" s="625"/>
      <c r="V3341" s="356">
        <f t="shared" si="9362"/>
        <v>-2.8200000524520874</v>
      </c>
      <c r="W3341" s="356">
        <f t="shared" si="9363"/>
        <v>0.94999999273568392</v>
      </c>
      <c r="X3341" s="361" t="str">
        <f t="shared" si="9428"/>
        <v>SUL</v>
      </c>
      <c r="Y3341" s="361" t="str">
        <f t="shared" si="9429"/>
        <v>LESTE</v>
      </c>
      <c r="Z3341" s="361" t="str">
        <f t="shared" si="9430"/>
        <v>SUDESTE</v>
      </c>
      <c r="AA3341" s="358">
        <f t="shared" si="9366"/>
        <v>0.31879194630872482</v>
      </c>
      <c r="AB3341" s="359">
        <f t="shared" si="9431"/>
        <v>18.589882646468322</v>
      </c>
      <c r="AC3341" s="360"/>
    </row>
    <row r="3342" spans="1:29" ht="17.25" customHeight="1" x14ac:dyDescent="0.25">
      <c r="A3342" s="463" t="str">
        <f t="shared" si="9368"/>
        <v>MS 902</v>
      </c>
      <c r="B3342" s="661">
        <f t="shared" si="9353"/>
        <v>21</v>
      </c>
      <c r="C3342" s="661" t="str">
        <f t="shared" si="9128"/>
        <v>MS 902-21</v>
      </c>
      <c r="D3342" s="346">
        <v>42027</v>
      </c>
      <c r="E3342" s="347">
        <v>7161447.9264000002</v>
      </c>
      <c r="F3342" s="348">
        <v>666009.48600000003</v>
      </c>
      <c r="G3342" s="348">
        <v>903.07600000000002</v>
      </c>
      <c r="H3342" s="464">
        <f t="shared" si="9422"/>
        <v>0.77897372973210632</v>
      </c>
      <c r="I3342" s="356">
        <f t="shared" si="9423"/>
        <v>2.2146105717015607</v>
      </c>
      <c r="J3342" s="356">
        <f t="shared" si="9424"/>
        <v>-1.5999999999962711</v>
      </c>
      <c r="K3342" s="356">
        <f t="shared" si="9425"/>
        <v>-21.399999999994179</v>
      </c>
      <c r="L3342" s="356">
        <f t="shared" si="9426"/>
        <v>0.1112819613903009</v>
      </c>
      <c r="M3342" s="356">
        <f t="shared" si="9427"/>
        <v>0.22857142857089588</v>
      </c>
      <c r="N3342" s="361" t="str">
        <f t="shared" si="9375"/>
        <v>OK</v>
      </c>
      <c r="O3342" s="361" t="str">
        <f t="shared" si="9376"/>
        <v>OK</v>
      </c>
      <c r="P3342" s="361" t="str">
        <f t="shared" si="9377"/>
        <v>COND. MIN.</v>
      </c>
      <c r="Q3342" s="361" t="str">
        <f t="shared" si="9361"/>
        <v>COND. MIN.</v>
      </c>
      <c r="R3342" s="625"/>
      <c r="S3342" s="625"/>
      <c r="T3342" s="625"/>
      <c r="U3342" s="625"/>
      <c r="V3342" s="356">
        <f t="shared" si="9362"/>
        <v>-2.1399999968707561</v>
      </c>
      <c r="W3342" s="356">
        <f t="shared" si="9363"/>
        <v>0.56999999796971679</v>
      </c>
      <c r="X3342" s="361" t="str">
        <f t="shared" si="9428"/>
        <v>SUL</v>
      </c>
      <c r="Y3342" s="361" t="str">
        <f t="shared" si="9429"/>
        <v>LESTE</v>
      </c>
      <c r="Z3342" s="361" t="str">
        <f t="shared" si="9430"/>
        <v>SUDESTE</v>
      </c>
      <c r="AA3342" s="358">
        <f t="shared" si="9366"/>
        <v>0.25791855203619907</v>
      </c>
      <c r="AB3342" s="359">
        <f t="shared" si="9431"/>
        <v>14.946592154636832</v>
      </c>
      <c r="AC3342" s="360"/>
    </row>
    <row r="3343" spans="1:29" ht="17.25" customHeight="1" x14ac:dyDescent="0.25">
      <c r="A3343" s="463" t="str">
        <f t="shared" si="9368"/>
        <v>MS 902</v>
      </c>
      <c r="B3343" s="661">
        <f t="shared" si="9353"/>
        <v>22</v>
      </c>
      <c r="C3343" s="661" t="str">
        <f t="shared" si="9128"/>
        <v>MS 902-22</v>
      </c>
      <c r="D3343" s="346">
        <v>42034</v>
      </c>
      <c r="E3343" s="347">
        <v>7161447.9254000001</v>
      </c>
      <c r="F3343" s="348">
        <v>666009.48730000004</v>
      </c>
      <c r="G3343" s="348">
        <v>903.07299999999998</v>
      </c>
      <c r="H3343" s="464">
        <f t="shared" si="9422"/>
        <v>0.16401220494301758</v>
      </c>
      <c r="I3343" s="356">
        <f t="shared" si="9423"/>
        <v>2.3468276581519523</v>
      </c>
      <c r="J3343" s="356">
        <f t="shared" si="9424"/>
        <v>-0.30000000000427463</v>
      </c>
      <c r="K3343" s="356">
        <f t="shared" si="9425"/>
        <v>-21.699999999998454</v>
      </c>
      <c r="L3343" s="356">
        <f t="shared" si="9426"/>
        <v>2.3430314991859654E-2</v>
      </c>
      <c r="M3343" s="356">
        <f t="shared" si="9427"/>
        <v>4.2857142857753515E-2</v>
      </c>
      <c r="N3343" s="361" t="str">
        <f t="shared" si="9375"/>
        <v>OK</v>
      </c>
      <c r="O3343" s="361" t="str">
        <f t="shared" si="9376"/>
        <v>OK</v>
      </c>
      <c r="P3343" s="361" t="str">
        <f t="shared" si="9377"/>
        <v>COND. MIN.</v>
      </c>
      <c r="Q3343" s="361" t="str">
        <f t="shared" si="9361"/>
        <v>COND. MIN.</v>
      </c>
      <c r="R3343" s="625"/>
      <c r="S3343" s="625"/>
      <c r="T3343" s="625"/>
      <c r="U3343" s="625"/>
      <c r="V3343" s="356">
        <f t="shared" si="9362"/>
        <v>-2.2400000132620335</v>
      </c>
      <c r="W3343" s="356">
        <f t="shared" si="9363"/>
        <v>0.69999999832361937</v>
      </c>
      <c r="X3343" s="361" t="str">
        <f t="shared" si="9428"/>
        <v>SUL</v>
      </c>
      <c r="Y3343" s="361" t="str">
        <f t="shared" si="9429"/>
        <v>LESTE</v>
      </c>
      <c r="Z3343" s="361" t="str">
        <f t="shared" si="9430"/>
        <v>SUDESTE</v>
      </c>
      <c r="AA3343" s="358">
        <f t="shared" si="9366"/>
        <v>0.2978723404255319</v>
      </c>
      <c r="AB3343" s="359">
        <f t="shared" si="9431"/>
        <v>17.32985568389536</v>
      </c>
      <c r="AC3343" s="360"/>
    </row>
    <row r="3344" spans="1:29" ht="17.25" customHeight="1" x14ac:dyDescent="0.25">
      <c r="A3344" s="463" t="str">
        <f t="shared" si="9368"/>
        <v>MS 902</v>
      </c>
      <c r="B3344" s="661">
        <f t="shared" si="9353"/>
        <v>23</v>
      </c>
      <c r="C3344" s="661" t="str">
        <f t="shared" si="9128"/>
        <v>MS 902-23</v>
      </c>
      <c r="D3344" s="346">
        <v>42041</v>
      </c>
      <c r="E3344" s="347">
        <v>7161447.9210000001</v>
      </c>
      <c r="F3344" s="348">
        <v>666009.49309999996</v>
      </c>
      <c r="G3344" s="348">
        <v>903.06399999999996</v>
      </c>
      <c r="H3344" s="464">
        <f t="shared" si="9422"/>
        <v>0.72801098161062783</v>
      </c>
      <c r="I3344" s="356">
        <f t="shared" si="9423"/>
        <v>2.9699831708497908</v>
      </c>
      <c r="J3344" s="356">
        <f t="shared" si="9424"/>
        <v>-0.90000000000145519</v>
      </c>
      <c r="K3344" s="356">
        <f t="shared" si="9425"/>
        <v>-22.599999999999909</v>
      </c>
      <c r="L3344" s="356">
        <f t="shared" si="9426"/>
        <v>0.10400156880151826</v>
      </c>
      <c r="M3344" s="356">
        <f t="shared" si="9427"/>
        <v>0.12857142857163645</v>
      </c>
      <c r="N3344" s="361" t="str">
        <f t="shared" si="9375"/>
        <v>OK</v>
      </c>
      <c r="O3344" s="361" t="str">
        <f t="shared" si="9376"/>
        <v>OK</v>
      </c>
      <c r="P3344" s="361" t="str">
        <f t="shared" si="9377"/>
        <v>COND. MIN.</v>
      </c>
      <c r="Q3344" s="361" t="str">
        <f t="shared" si="9361"/>
        <v>COND. MIN.</v>
      </c>
      <c r="R3344" s="625"/>
      <c r="S3344" s="625"/>
      <c r="T3344" s="625"/>
      <c r="U3344" s="625"/>
      <c r="V3344" s="356">
        <f t="shared" si="9362"/>
        <v>-2.6800000108778477</v>
      </c>
      <c r="W3344" s="356">
        <f t="shared" si="9363"/>
        <v>1.2799999909475446</v>
      </c>
      <c r="X3344" s="361" t="str">
        <f t="shared" si="9428"/>
        <v>SUL</v>
      </c>
      <c r="Y3344" s="361" t="str">
        <f t="shared" si="9429"/>
        <v>LESTE</v>
      </c>
      <c r="Z3344" s="361" t="str">
        <f t="shared" si="9430"/>
        <v>SUDESTE</v>
      </c>
      <c r="AA3344" s="358">
        <f t="shared" si="9366"/>
        <v>0.43097643097643096</v>
      </c>
      <c r="AB3344" s="359">
        <f t="shared" si="9431"/>
        <v>25.52954287479491</v>
      </c>
      <c r="AC3344" s="360"/>
    </row>
    <row r="3345" spans="1:29" ht="17.25" customHeight="1" x14ac:dyDescent="0.25">
      <c r="A3345" s="463" t="str">
        <f t="shared" si="9368"/>
        <v>MS 902</v>
      </c>
      <c r="B3345" s="661">
        <f t="shared" si="9353"/>
        <v>24</v>
      </c>
      <c r="C3345" s="661" t="str">
        <f t="shared" si="9128"/>
        <v>MS 902-24</v>
      </c>
      <c r="D3345" s="346">
        <v>42048</v>
      </c>
      <c r="E3345" s="347">
        <v>7161447.9139999999</v>
      </c>
      <c r="F3345" s="348">
        <v>666009.49349999998</v>
      </c>
      <c r="G3345" s="348">
        <v>903.05100000000004</v>
      </c>
      <c r="H3345" s="464">
        <f t="shared" ref="H3345:H3346" si="9432">SQRT((E3345-E3344)^2+(F3345-F3344)^2)*100</f>
        <v>0.70114194739820657</v>
      </c>
      <c r="I3345" s="356">
        <f t="shared" ref="I3345:I3346" si="9433">SQRT((E3345-$E$3322)^2+(F3345-$F$3322)^2)*100</f>
        <v>3.6286085763984905</v>
      </c>
      <c r="J3345" s="356">
        <f t="shared" ref="J3345:J3346" si="9434">(G3345-G3344)*100</f>
        <v>-1.2999999999919964</v>
      </c>
      <c r="K3345" s="356">
        <f t="shared" ref="K3345:K3346" si="9435">(G3345-$G$3322)*100</f>
        <v>-23.899999999991905</v>
      </c>
      <c r="L3345" s="356">
        <f t="shared" ref="L3345:L3346" si="9436">H3345/(D3345-D3344)</f>
        <v>0.10016313534260093</v>
      </c>
      <c r="M3345" s="356">
        <f t="shared" ref="M3345:M3346" si="9437">ABS(J3345/(D3345-D3344))</f>
        <v>0.18571428571314236</v>
      </c>
      <c r="N3345" s="361" t="str">
        <f t="shared" si="9375"/>
        <v>OK</v>
      </c>
      <c r="O3345" s="361" t="str">
        <f t="shared" si="9376"/>
        <v>OK</v>
      </c>
      <c r="P3345" s="361" t="str">
        <f t="shared" si="9377"/>
        <v>COND. MIN.</v>
      </c>
      <c r="Q3345" s="361" t="str">
        <f t="shared" si="9361"/>
        <v>COND. MIN.</v>
      </c>
      <c r="R3345" s="625"/>
      <c r="S3345" s="625"/>
      <c r="T3345" s="625"/>
      <c r="U3345" s="625"/>
      <c r="V3345" s="356">
        <f t="shared" si="9362"/>
        <v>-3.3800000324845314</v>
      </c>
      <c r="W3345" s="356">
        <f t="shared" si="9363"/>
        <v>1.3199999928474426</v>
      </c>
      <c r="X3345" s="361" t="str">
        <f t="shared" ref="X3345:X3346" si="9438">IF(V3345&gt;0,"NORTE","SUL")</f>
        <v>SUL</v>
      </c>
      <c r="Y3345" s="361" t="str">
        <f t="shared" ref="Y3345:Y3346" si="9439">IF(W3345&gt;0,"LESTE","OESTE")</f>
        <v>LESTE</v>
      </c>
      <c r="Z3345" s="361" t="str">
        <f t="shared" ref="Z3345:Z3346" si="9440">IF(AND(X3345="SUL", Y3345="LESTE"),"SUDESTE", IF(AND(X3345="SUL", Y3345="OESTE"), "SUDOESTE", IF(AND(X3345="NORTE", Y3345="LESTE"), "NORDESTE", "NOROESTE")))</f>
        <v>SUDESTE</v>
      </c>
      <c r="AA3345" s="358">
        <f t="shared" si="9366"/>
        <v>0.36363636363636365</v>
      </c>
      <c r="AB3345" s="359">
        <f t="shared" ref="AB3345:AB3346" si="9441">DEGREES(ASIN(AA3345))</f>
        <v>21.323686263497926</v>
      </c>
      <c r="AC3345" s="360"/>
    </row>
    <row r="3346" spans="1:29" ht="17.25" customHeight="1" x14ac:dyDescent="0.25">
      <c r="A3346" s="463" t="str">
        <f t="shared" si="9368"/>
        <v>MS 902</v>
      </c>
      <c r="B3346" s="661">
        <f t="shared" si="9353"/>
        <v>25</v>
      </c>
      <c r="C3346" s="661" t="str">
        <f t="shared" si="9128"/>
        <v>MS 902-25</v>
      </c>
      <c r="D3346" s="346">
        <v>42055</v>
      </c>
      <c r="E3346" s="347">
        <v>7161447.9069999997</v>
      </c>
      <c r="F3346" s="348">
        <v>666009.4939</v>
      </c>
      <c r="G3346" s="348">
        <v>903.03700000000003</v>
      </c>
      <c r="H3346" s="464">
        <f t="shared" si="9432"/>
        <v>0.70114194739820657</v>
      </c>
      <c r="I3346" s="356">
        <f t="shared" si="9433"/>
        <v>4.3006976674833917</v>
      </c>
      <c r="J3346" s="356">
        <f t="shared" si="9434"/>
        <v>-1.4000000000010004</v>
      </c>
      <c r="K3346" s="356">
        <f t="shared" si="9435"/>
        <v>-25.299999999992906</v>
      </c>
      <c r="L3346" s="356">
        <f t="shared" si="9436"/>
        <v>0.10016313534260093</v>
      </c>
      <c r="M3346" s="356">
        <f t="shared" si="9437"/>
        <v>0.20000000000014292</v>
      </c>
      <c r="N3346" s="361" t="str">
        <f t="shared" si="9375"/>
        <v>OK</v>
      </c>
      <c r="O3346" s="361" t="str">
        <f t="shared" si="9376"/>
        <v>OK</v>
      </c>
      <c r="P3346" s="361" t="str">
        <f t="shared" si="9377"/>
        <v>COND. MIN.</v>
      </c>
      <c r="Q3346" s="361" t="str">
        <f t="shared" si="9361"/>
        <v>COND. MIN.</v>
      </c>
      <c r="R3346" s="625"/>
      <c r="S3346" s="625"/>
      <c r="T3346" s="625"/>
      <c r="U3346" s="625"/>
      <c r="V3346" s="356">
        <f t="shared" si="9362"/>
        <v>-4.0800000540912151</v>
      </c>
      <c r="W3346" s="356">
        <f t="shared" si="9363"/>
        <v>1.3599999947473407</v>
      </c>
      <c r="X3346" s="361" t="str">
        <f t="shared" si="9438"/>
        <v>SUL</v>
      </c>
      <c r="Y3346" s="361" t="str">
        <f t="shared" si="9439"/>
        <v>LESTE</v>
      </c>
      <c r="Z3346" s="361" t="str">
        <f t="shared" si="9440"/>
        <v>SUDESTE</v>
      </c>
      <c r="AA3346" s="358">
        <f t="shared" si="9366"/>
        <v>0.31627906976744191</v>
      </c>
      <c r="AB3346" s="359">
        <f t="shared" si="9441"/>
        <v>18.438047343666291</v>
      </c>
      <c r="AC3346" s="360"/>
    </row>
    <row r="3347" spans="1:29" ht="17.25" customHeight="1" x14ac:dyDescent="0.25">
      <c r="A3347" s="463" t="str">
        <f t="shared" si="9368"/>
        <v>MS 902</v>
      </c>
      <c r="B3347" s="661">
        <f t="shared" si="9353"/>
        <v>26</v>
      </c>
      <c r="C3347" s="661" t="str">
        <f t="shared" si="9128"/>
        <v>MS 902-26</v>
      </c>
      <c r="D3347" s="346">
        <f t="shared" ref="D3347:D3359" si="9442">D113</f>
        <v>42062</v>
      </c>
      <c r="E3347" s="347">
        <v>7161447.9101999998</v>
      </c>
      <c r="F3347" s="348">
        <v>666009.49639999995</v>
      </c>
      <c r="G3347" s="348">
        <v>903.02599999999995</v>
      </c>
      <c r="H3347" s="464">
        <f t="shared" ref="H3347:H3350" si="9443">SQRT((E3347-E3346)^2+(F3347-F3346)^2)*100</f>
        <v>0.40607881862208789</v>
      </c>
      <c r="I3347" s="356">
        <f t="shared" ref="I3347:I3350" si="9444">SQRT((E3347-$E$3322)^2+(F3347-$F$3322)^2)*100</f>
        <v>4.0901956258303045</v>
      </c>
      <c r="J3347" s="356">
        <f t="shared" ref="J3347:J3350" si="9445">(G3347-G3346)*100</f>
        <v>-1.1000000000080945</v>
      </c>
      <c r="K3347" s="356">
        <f t="shared" ref="K3347:K3350" si="9446">(G3347-$G$3322)*100</f>
        <v>-26.400000000001</v>
      </c>
      <c r="L3347" s="356">
        <f t="shared" ref="L3347:L3350" si="9447">H3347/(D3347-D3346)</f>
        <v>5.8011259803155413E-2</v>
      </c>
      <c r="M3347" s="356">
        <f t="shared" ref="M3347:M3350" si="9448">ABS(J3347/(D3347-D3346))</f>
        <v>0.15714285714401349</v>
      </c>
      <c r="N3347" s="361" t="str">
        <f t="shared" si="9375"/>
        <v>OK</v>
      </c>
      <c r="O3347" s="361" t="str">
        <f t="shared" si="9376"/>
        <v>OK</v>
      </c>
      <c r="P3347" s="361" t="str">
        <f t="shared" si="9377"/>
        <v>COND. MIN.</v>
      </c>
      <c r="Q3347" s="361" t="str">
        <f t="shared" si="9361"/>
        <v>COND. MIN.</v>
      </c>
      <c r="R3347" s="625"/>
      <c r="S3347" s="625"/>
      <c r="T3347" s="625"/>
      <c r="U3347" s="625"/>
      <c r="V3347" s="356">
        <f t="shared" si="9362"/>
        <v>-3.7600000388920307</v>
      </c>
      <c r="W3347" s="356">
        <f t="shared" si="9363"/>
        <v>1.6099999891594052</v>
      </c>
      <c r="X3347" s="361" t="str">
        <f t="shared" ref="X3347:X3350" si="9449">IF(V3347&gt;0,"NORTE","SUL")</f>
        <v>SUL</v>
      </c>
      <c r="Y3347" s="361" t="str">
        <f t="shared" ref="Y3347:Y3350" si="9450">IF(W3347&gt;0,"LESTE","OESTE")</f>
        <v>LESTE</v>
      </c>
      <c r="Z3347" s="361" t="str">
        <f t="shared" ref="Z3347:Z3350" si="9451">IF(AND(X3347="SUL", Y3347="LESTE"),"SUDESTE", IF(AND(X3347="SUL", Y3347="OESTE"), "SUDOESTE", IF(AND(X3347="NORTE", Y3347="LESTE"), "NORDESTE", "NOROESTE")))</f>
        <v>SUDESTE</v>
      </c>
      <c r="AA3347" s="358">
        <f t="shared" si="9366"/>
        <v>0.39364303178484111</v>
      </c>
      <c r="AB3347" s="359">
        <f t="shared" ref="AB3347:AB3350" si="9452">DEGREES(ASIN(AA3347))</f>
        <v>23.181370269092014</v>
      </c>
      <c r="AC3347" s="360"/>
    </row>
    <row r="3348" spans="1:29" ht="17.25" customHeight="1" x14ac:dyDescent="0.25">
      <c r="A3348" s="463" t="str">
        <f t="shared" si="9368"/>
        <v>MS 902</v>
      </c>
      <c r="B3348" s="661">
        <f t="shared" si="9353"/>
        <v>27</v>
      </c>
      <c r="C3348" s="661" t="str">
        <f t="shared" si="9128"/>
        <v>MS 902-27</v>
      </c>
      <c r="D3348" s="346">
        <f t="shared" si="9442"/>
        <v>42069</v>
      </c>
      <c r="E3348" s="347">
        <v>7161447.9134</v>
      </c>
      <c r="F3348" s="348">
        <v>666009.49879999994</v>
      </c>
      <c r="G3348" s="348">
        <v>903.01499999999999</v>
      </c>
      <c r="H3348" s="464">
        <f t="shared" si="9443"/>
        <v>0.40000001201406127</v>
      </c>
      <c r="I3348" s="356">
        <f t="shared" si="9444"/>
        <v>3.9059058004514973</v>
      </c>
      <c r="J3348" s="356">
        <f t="shared" si="9445"/>
        <v>-1.0999999999967258</v>
      </c>
      <c r="K3348" s="356">
        <f t="shared" si="9446"/>
        <v>-27.499999999997726</v>
      </c>
      <c r="L3348" s="356">
        <f t="shared" si="9447"/>
        <v>5.7142858859151609E-2</v>
      </c>
      <c r="M3348" s="356">
        <f t="shared" si="9448"/>
        <v>0.1571428571423894</v>
      </c>
      <c r="N3348" s="361" t="str">
        <f t="shared" si="9375"/>
        <v>OK</v>
      </c>
      <c r="O3348" s="361" t="str">
        <f t="shared" si="9376"/>
        <v>OK</v>
      </c>
      <c r="P3348" s="361" t="str">
        <f t="shared" si="9377"/>
        <v>COND. MIN.</v>
      </c>
      <c r="Q3348" s="361" t="str">
        <f t="shared" si="9361"/>
        <v>COND. MIN.</v>
      </c>
      <c r="R3348" s="625"/>
      <c r="S3348" s="625"/>
      <c r="T3348" s="625"/>
      <c r="U3348" s="625"/>
      <c r="V3348" s="356">
        <f t="shared" si="9362"/>
        <v>-3.4400000236928463</v>
      </c>
      <c r="W3348" s="356">
        <f t="shared" si="9363"/>
        <v>1.8499999889172614</v>
      </c>
      <c r="X3348" s="361" t="str">
        <f t="shared" si="9449"/>
        <v>SUL</v>
      </c>
      <c r="Y3348" s="361" t="str">
        <f t="shared" si="9450"/>
        <v>LESTE</v>
      </c>
      <c r="Z3348" s="361" t="str">
        <f t="shared" si="9451"/>
        <v>SUDESTE</v>
      </c>
      <c r="AA3348" s="358">
        <f t="shared" si="9366"/>
        <v>0.47314578005115088</v>
      </c>
      <c r="AB3348" s="359">
        <f t="shared" si="9452"/>
        <v>28.2386904582021</v>
      </c>
      <c r="AC3348" s="360"/>
    </row>
    <row r="3349" spans="1:29" ht="17.25" customHeight="1" x14ac:dyDescent="0.25">
      <c r="A3349" s="463" t="str">
        <f t="shared" si="9368"/>
        <v>MS 902</v>
      </c>
      <c r="B3349" s="661">
        <f t="shared" si="9353"/>
        <v>28</v>
      </c>
      <c r="C3349" s="661" t="str">
        <f t="shared" si="9128"/>
        <v>MS 902-28</v>
      </c>
      <c r="D3349" s="346">
        <f t="shared" si="9442"/>
        <v>42076</v>
      </c>
      <c r="E3349" s="347">
        <v>7161447.8902000003</v>
      </c>
      <c r="F3349" s="348">
        <v>666009.48179999995</v>
      </c>
      <c r="G3349" s="348">
        <v>903.00199999999995</v>
      </c>
      <c r="H3349" s="464">
        <f t="shared" si="9443"/>
        <v>2.8761779952859063</v>
      </c>
      <c r="I3349" s="356">
        <f t="shared" si="9444"/>
        <v>5.7619527878967176</v>
      </c>
      <c r="J3349" s="356">
        <f t="shared" si="9445"/>
        <v>-1.3000000000033651</v>
      </c>
      <c r="K3349" s="356">
        <f t="shared" si="9446"/>
        <v>-28.800000000001091</v>
      </c>
      <c r="L3349" s="356">
        <f t="shared" si="9447"/>
        <v>0.41088257075512946</v>
      </c>
      <c r="M3349" s="356">
        <f t="shared" si="9448"/>
        <v>0.18571428571476645</v>
      </c>
      <c r="N3349" s="361" t="str">
        <f t="shared" si="9375"/>
        <v>ATENÇÃO</v>
      </c>
      <c r="O3349" s="361" t="str">
        <f t="shared" si="9376"/>
        <v>OK</v>
      </c>
      <c r="P3349" s="361" t="str">
        <f t="shared" si="9377"/>
        <v>COND. MIN.</v>
      </c>
      <c r="Q3349" s="361" t="str">
        <f t="shared" si="9361"/>
        <v>COND. MIN.</v>
      </c>
      <c r="R3349" s="625"/>
      <c r="S3349" s="625"/>
      <c r="T3349" s="625"/>
      <c r="U3349" s="625"/>
      <c r="V3349" s="356">
        <f t="shared" si="9362"/>
        <v>-5.7599999941885471</v>
      </c>
      <c r="W3349" s="356">
        <f t="shared" si="9363"/>
        <v>0.14999998966231942</v>
      </c>
      <c r="X3349" s="361" t="str">
        <f t="shared" si="9449"/>
        <v>SUL</v>
      </c>
      <c r="Y3349" s="361" t="str">
        <f t="shared" si="9450"/>
        <v>LESTE</v>
      </c>
      <c r="Z3349" s="361" t="str">
        <f t="shared" si="9451"/>
        <v>SUDESTE</v>
      </c>
      <c r="AA3349" s="358">
        <f t="shared" si="9366"/>
        <v>2.6041666666666668E-2</v>
      </c>
      <c r="AB3349" s="359">
        <f t="shared" si="9452"/>
        <v>1.4922462896203492</v>
      </c>
      <c r="AC3349" s="360"/>
    </row>
    <row r="3350" spans="1:29" ht="12.75" x14ac:dyDescent="0.25">
      <c r="A3350" s="463" t="str">
        <f t="shared" si="9368"/>
        <v>MS 902</v>
      </c>
      <c r="B3350" s="661">
        <f t="shared" si="9353"/>
        <v>29</v>
      </c>
      <c r="C3350" s="661" t="str">
        <f t="shared" si="9128"/>
        <v>MS 902-29</v>
      </c>
      <c r="D3350" s="346">
        <f t="shared" si="9442"/>
        <v>42083</v>
      </c>
      <c r="E3350" s="347">
        <v>7161447.8974000001</v>
      </c>
      <c r="F3350" s="348">
        <v>666009.49459999998</v>
      </c>
      <c r="G3350" s="348">
        <v>902.99300000000005</v>
      </c>
      <c r="H3350" s="464">
        <f t="shared" si="9443"/>
        <v>1.4686047762479082</v>
      </c>
      <c r="I3350" s="356">
        <f t="shared" si="9444"/>
        <v>5.2389407368215783</v>
      </c>
      <c r="J3350" s="356">
        <f t="shared" si="9445"/>
        <v>-0.89999999999008651</v>
      </c>
      <c r="K3350" s="356">
        <f t="shared" si="9446"/>
        <v>-29.699999999991178</v>
      </c>
      <c r="L3350" s="356">
        <f t="shared" si="9447"/>
        <v>0.20980068232112975</v>
      </c>
      <c r="M3350" s="356">
        <f t="shared" si="9448"/>
        <v>0.12857142857001236</v>
      </c>
      <c r="N3350" s="361" t="str">
        <f t="shared" si="9375"/>
        <v>OK</v>
      </c>
      <c r="O3350" s="361" t="str">
        <f t="shared" si="9376"/>
        <v>OK</v>
      </c>
      <c r="P3350" s="361" t="str">
        <f t="shared" si="9377"/>
        <v>COND. MIN.</v>
      </c>
      <c r="Q3350" s="361" t="str">
        <f t="shared" si="9361"/>
        <v>COND. MIN.</v>
      </c>
      <c r="R3350" s="625"/>
      <c r="S3350" s="625"/>
      <c r="T3350" s="625"/>
      <c r="U3350" s="625"/>
      <c r="V3350" s="356">
        <f t="shared" si="9362"/>
        <v>-5.0400000065565109</v>
      </c>
      <c r="W3350" s="356">
        <f t="shared" si="9363"/>
        <v>1.4299999922513962</v>
      </c>
      <c r="X3350" s="361" t="str">
        <f t="shared" si="9449"/>
        <v>SUL</v>
      </c>
      <c r="Y3350" s="361" t="str">
        <f t="shared" si="9450"/>
        <v>LESTE</v>
      </c>
      <c r="Z3350" s="361" t="str">
        <f t="shared" si="9451"/>
        <v>SUDESTE</v>
      </c>
      <c r="AA3350" s="358">
        <f t="shared" si="9366"/>
        <v>0.27290076335877861</v>
      </c>
      <c r="AB3350" s="359">
        <f t="shared" si="9452"/>
        <v>15.836952346925951</v>
      </c>
      <c r="AC3350" s="360"/>
    </row>
    <row r="3351" spans="1:29" ht="17.25" customHeight="1" x14ac:dyDescent="0.25">
      <c r="A3351" s="463" t="str">
        <f t="shared" si="9368"/>
        <v>MS 902</v>
      </c>
      <c r="B3351" s="661">
        <f t="shared" si="9353"/>
        <v>30</v>
      </c>
      <c r="C3351" s="661" t="str">
        <f t="shared" si="9128"/>
        <v>MS 902-30</v>
      </c>
      <c r="D3351" s="346">
        <f t="shared" si="9442"/>
        <v>42090</v>
      </c>
      <c r="E3351" s="347">
        <v>7161447.9024999999</v>
      </c>
      <c r="F3351" s="348">
        <v>666009.49919999996</v>
      </c>
      <c r="G3351" s="348">
        <v>902.98599999999999</v>
      </c>
      <c r="H3351" s="464">
        <f t="shared" ref="H3351:H3352" si="9453">SQRT((E3351-E3350)^2+(F3351-F3350)^2)*100</f>
        <v>0.68680417147396855</v>
      </c>
      <c r="I3351" s="356">
        <f t="shared" ref="I3351:I3352" si="9454">SQRT((E3351-$E$3322)^2+(F3351-$F$3322)^2)*100</f>
        <v>4.9084621094441987</v>
      </c>
      <c r="J3351" s="356">
        <f t="shared" ref="J3351:J3352" si="9455">(G3351-G3350)*100</f>
        <v>-0.70000000000618456</v>
      </c>
      <c r="K3351" s="356">
        <f t="shared" ref="K3351:K3352" si="9456">(G3351-$G$3322)*100</f>
        <v>-30.399999999997362</v>
      </c>
      <c r="L3351" s="356">
        <f t="shared" ref="L3351:L3352" si="9457">H3351/(D3351-D3350)</f>
        <v>9.8114881639138368E-2</v>
      </c>
      <c r="M3351" s="356">
        <f t="shared" ref="M3351:M3352" si="9458">ABS(J3351/(D3351-D3350))</f>
        <v>0.10000000000088351</v>
      </c>
      <c r="N3351" s="361" t="str">
        <f t="shared" si="9375"/>
        <v>OK</v>
      </c>
      <c r="O3351" s="361" t="str">
        <f t="shared" si="9376"/>
        <v>OK</v>
      </c>
      <c r="P3351" s="361" t="str">
        <f t="shared" si="9377"/>
        <v>COND. MIN.</v>
      </c>
      <c r="Q3351" s="361" t="str">
        <f t="shared" si="9361"/>
        <v>COND. MIN.</v>
      </c>
      <c r="R3351" s="625"/>
      <c r="S3351" s="625"/>
      <c r="T3351" s="625"/>
      <c r="U3351" s="625"/>
      <c r="V3351" s="356">
        <f t="shared" si="9362"/>
        <v>-4.5300000347197056</v>
      </c>
      <c r="W3351" s="356">
        <f t="shared" si="9363"/>
        <v>1.8899999908171594</v>
      </c>
      <c r="X3351" s="361" t="str">
        <f t="shared" ref="X3351:X3352" si="9459">IF(V3351&gt;0,"NORTE","SUL")</f>
        <v>SUL</v>
      </c>
      <c r="Y3351" s="361" t="str">
        <f t="shared" ref="Y3351:Y3352" si="9460">IF(W3351&gt;0,"LESTE","OESTE")</f>
        <v>LESTE</v>
      </c>
      <c r="Z3351" s="361" t="str">
        <f t="shared" ref="Z3351:Z3352" si="9461">IF(AND(X3351="SUL", Y3351="LESTE"),"SUDESTE", IF(AND(X3351="SUL", Y3351="OESTE"), "SUDOESTE", IF(AND(X3351="NORTE", Y3351="LESTE"), "NORDESTE", "NOROESTE")))</f>
        <v>SUDESTE</v>
      </c>
      <c r="AA3351" s="358">
        <f t="shared" si="9366"/>
        <v>0.38492871690427694</v>
      </c>
      <c r="AB3351" s="359">
        <f t="shared" ref="AB3351:AB3352" si="9462">DEGREES(ASIN(AA3351))</f>
        <v>22.639314993183998</v>
      </c>
      <c r="AC3351" s="360"/>
    </row>
    <row r="3352" spans="1:29" ht="17.25" customHeight="1" x14ac:dyDescent="0.25">
      <c r="A3352" s="463" t="str">
        <f t="shared" si="9368"/>
        <v>MS 902</v>
      </c>
      <c r="B3352" s="661">
        <f t="shared" si="9353"/>
        <v>31</v>
      </c>
      <c r="C3352" s="661" t="str">
        <f t="shared" si="9128"/>
        <v>MS 902-31</v>
      </c>
      <c r="D3352" s="346">
        <f t="shared" si="9442"/>
        <v>42097</v>
      </c>
      <c r="E3352" s="347">
        <v>7161447.8989000004</v>
      </c>
      <c r="F3352" s="348">
        <v>666009.49399999995</v>
      </c>
      <c r="G3352" s="348">
        <v>902.97199999999998</v>
      </c>
      <c r="H3352" s="464">
        <f t="shared" si="9453"/>
        <v>0.63245550317169186</v>
      </c>
      <c r="I3352" s="356">
        <f t="shared" si="9454"/>
        <v>5.0782870925758896</v>
      </c>
      <c r="J3352" s="356">
        <f t="shared" si="9455"/>
        <v>-1.4000000000010004</v>
      </c>
      <c r="K3352" s="356">
        <f t="shared" si="9456"/>
        <v>-31.799999999998363</v>
      </c>
      <c r="L3352" s="356">
        <f t="shared" si="9457"/>
        <v>9.0350786167384553E-2</v>
      </c>
      <c r="M3352" s="356">
        <f t="shared" si="9458"/>
        <v>0.20000000000014292</v>
      </c>
      <c r="N3352" s="361" t="str">
        <f t="shared" si="9375"/>
        <v>OK</v>
      </c>
      <c r="O3352" s="361" t="str">
        <f t="shared" si="9376"/>
        <v>OK</v>
      </c>
      <c r="P3352" s="361" t="str">
        <f t="shared" si="9377"/>
        <v>COND. MIN.</v>
      </c>
      <c r="Q3352" s="361" t="str">
        <f t="shared" si="9361"/>
        <v>COND. MIN.</v>
      </c>
      <c r="R3352" s="625"/>
      <c r="S3352" s="625"/>
      <c r="T3352" s="625"/>
      <c r="U3352" s="625"/>
      <c r="V3352" s="356">
        <f t="shared" si="9362"/>
        <v>-4.889999981969595</v>
      </c>
      <c r="W3352" s="356">
        <f t="shared" si="9363"/>
        <v>1.3699999894015491</v>
      </c>
      <c r="X3352" s="361" t="str">
        <f t="shared" si="9459"/>
        <v>SUL</v>
      </c>
      <c r="Y3352" s="361" t="str">
        <f t="shared" si="9460"/>
        <v>LESTE</v>
      </c>
      <c r="Z3352" s="361" t="str">
        <f t="shared" si="9461"/>
        <v>SUDESTE</v>
      </c>
      <c r="AA3352" s="358">
        <f t="shared" si="9366"/>
        <v>0.26968503937007876</v>
      </c>
      <c r="AB3352" s="359">
        <f t="shared" si="9462"/>
        <v>15.645525724391929</v>
      </c>
      <c r="AC3352" s="360"/>
    </row>
    <row r="3353" spans="1:29" ht="17.25" customHeight="1" x14ac:dyDescent="0.25">
      <c r="A3353" s="463" t="str">
        <f t="shared" si="9368"/>
        <v>MS 902</v>
      </c>
      <c r="B3353" s="661">
        <f t="shared" si="9353"/>
        <v>32</v>
      </c>
      <c r="C3353" s="661" t="str">
        <f t="shared" si="9128"/>
        <v>MS 902-32</v>
      </c>
      <c r="D3353" s="346">
        <f t="shared" si="9442"/>
        <v>42104</v>
      </c>
      <c r="E3353" s="347">
        <v>7161447.8929000003</v>
      </c>
      <c r="F3353" s="348">
        <v>666009.49549999996</v>
      </c>
      <c r="G3353" s="348">
        <v>902.96600000000001</v>
      </c>
      <c r="H3353" s="464">
        <f t="shared" ref="H3353:H3355" si="9463">SQRT((E3353-E3352)^2+(F3353-F3352)^2)*100</f>
        <v>0.61846584921856695</v>
      </c>
      <c r="I3353" s="356">
        <f t="shared" ref="I3353:I3355" si="9464">SQRT((E3353-$E$3322)^2+(F3353-$F$3322)^2)*100</f>
        <v>5.6965340191238862</v>
      </c>
      <c r="J3353" s="356">
        <f t="shared" ref="J3353:J3355" si="9465">(G3353-G3352)*100</f>
        <v>-0.59999999999718057</v>
      </c>
      <c r="K3353" s="356">
        <f t="shared" ref="K3353:K3355" si="9466">(G3353-$G$3322)*100</f>
        <v>-32.399999999995543</v>
      </c>
      <c r="L3353" s="356">
        <f t="shared" ref="L3353:L3355" si="9467">H3353/(D3353-D3352)</f>
        <v>8.8352264174080999E-2</v>
      </c>
      <c r="M3353" s="356">
        <f t="shared" ref="M3353:M3355" si="9468">ABS(J3353/(D3353-D3352))</f>
        <v>8.571428571388294E-2</v>
      </c>
      <c r="N3353" s="361" t="str">
        <f t="shared" si="9375"/>
        <v>OK</v>
      </c>
      <c r="O3353" s="361" t="str">
        <f t="shared" si="9376"/>
        <v>OK</v>
      </c>
      <c r="P3353" s="361" t="str">
        <f t="shared" si="9377"/>
        <v>COND. MIN.</v>
      </c>
      <c r="Q3353" s="361" t="str">
        <f t="shared" si="9361"/>
        <v>COND. MIN.</v>
      </c>
      <c r="R3353" s="625"/>
      <c r="S3353" s="625"/>
      <c r="T3353" s="625"/>
      <c r="U3353" s="625"/>
      <c r="V3353" s="356">
        <f t="shared" si="9362"/>
        <v>-5.4899999871850014</v>
      </c>
      <c r="W3353" s="356">
        <f t="shared" si="9363"/>
        <v>1.5199999907054007</v>
      </c>
      <c r="X3353" s="361" t="str">
        <f t="shared" ref="X3353:X3355" si="9469">IF(V3353&gt;0,"NORTE","SUL")</f>
        <v>SUL</v>
      </c>
      <c r="Y3353" s="361" t="str">
        <f t="shared" ref="Y3353:Y3355" si="9470">IF(W3353&gt;0,"LESTE","OESTE")</f>
        <v>LESTE</v>
      </c>
      <c r="Z3353" s="361" t="str">
        <f t="shared" ref="Z3353:Z3355" si="9471">IF(AND(X3353="SUL", Y3353="LESTE"),"SUDESTE", IF(AND(X3353="SUL", Y3353="OESTE"), "SUDOESTE", IF(AND(X3353="NORTE", Y3353="LESTE"), "NORDESTE", "NOROESTE")))</f>
        <v>SUDESTE</v>
      </c>
      <c r="AA3353" s="358">
        <f t="shared" si="9366"/>
        <v>0.26666666666666666</v>
      </c>
      <c r="AB3353" s="359">
        <f t="shared" ref="AB3353:AB3355" si="9472">DEGREES(ASIN(AA3353))</f>
        <v>15.466009953420551</v>
      </c>
      <c r="AC3353" s="360"/>
    </row>
    <row r="3354" spans="1:29" ht="17.25" customHeight="1" x14ac:dyDescent="0.25">
      <c r="A3354" s="463" t="str">
        <f t="shared" si="9368"/>
        <v>MS 902</v>
      </c>
      <c r="B3354" s="661">
        <f t="shared" si="9353"/>
        <v>33</v>
      </c>
      <c r="C3354" s="661" t="str">
        <f t="shared" si="9128"/>
        <v>MS 902-33</v>
      </c>
      <c r="D3354" s="346">
        <f t="shared" si="9442"/>
        <v>42111</v>
      </c>
      <c r="E3354" s="347">
        <v>7161447.8954999996</v>
      </c>
      <c r="F3354" s="348">
        <v>666009.49750000006</v>
      </c>
      <c r="G3354" s="348">
        <v>902.95</v>
      </c>
      <c r="H3354" s="464">
        <f t="shared" si="9463"/>
        <v>0.32802434032595695</v>
      </c>
      <c r="I3354" s="356">
        <f t="shared" si="9464"/>
        <v>5.5055699604926334</v>
      </c>
      <c r="J3354" s="356">
        <f t="shared" si="9465"/>
        <v>-1.5999999999962711</v>
      </c>
      <c r="K3354" s="356">
        <f t="shared" si="9466"/>
        <v>-33.999999999991815</v>
      </c>
      <c r="L3354" s="356">
        <f t="shared" si="9467"/>
        <v>4.6860620046565278E-2</v>
      </c>
      <c r="M3354" s="356">
        <f t="shared" si="9468"/>
        <v>0.22857142857089588</v>
      </c>
      <c r="N3354" s="361" t="str">
        <f t="shared" si="9375"/>
        <v>OK</v>
      </c>
      <c r="O3354" s="361" t="str">
        <f t="shared" si="9376"/>
        <v>OK</v>
      </c>
      <c r="P3354" s="361" t="str">
        <f t="shared" si="9377"/>
        <v>COND. MIN.</v>
      </c>
      <c r="Q3354" s="361" t="str">
        <f t="shared" si="9361"/>
        <v>COND. MIN.</v>
      </c>
      <c r="R3354" s="625"/>
      <c r="S3354" s="625"/>
      <c r="T3354" s="625"/>
      <c r="U3354" s="625"/>
      <c r="V3354" s="356">
        <f t="shared" si="9362"/>
        <v>-5.2300000563263893</v>
      </c>
      <c r="W3354" s="356">
        <f t="shared" si="9363"/>
        <v>1.720000000204891</v>
      </c>
      <c r="X3354" s="361" t="str">
        <f t="shared" si="9469"/>
        <v>SUL</v>
      </c>
      <c r="Y3354" s="361" t="str">
        <f t="shared" si="9470"/>
        <v>LESTE</v>
      </c>
      <c r="Z3354" s="361" t="str">
        <f t="shared" si="9471"/>
        <v>SUDESTE</v>
      </c>
      <c r="AA3354" s="358">
        <f t="shared" si="9366"/>
        <v>0.31215970961887479</v>
      </c>
      <c r="AB3354" s="359">
        <f t="shared" si="9472"/>
        <v>18.189432925094557</v>
      </c>
      <c r="AC3354" s="360"/>
    </row>
    <row r="3355" spans="1:29" ht="17.25" customHeight="1" x14ac:dyDescent="0.25">
      <c r="A3355" s="463" t="str">
        <f t="shared" si="9368"/>
        <v>MS 902</v>
      </c>
      <c r="B3355" s="661">
        <f t="shared" si="9353"/>
        <v>34</v>
      </c>
      <c r="C3355" s="661" t="str">
        <f t="shared" si="9128"/>
        <v>MS 902-34</v>
      </c>
      <c r="D3355" s="346">
        <f t="shared" si="9442"/>
        <v>42118</v>
      </c>
      <c r="E3355" s="347">
        <v>7161447.8980999999</v>
      </c>
      <c r="F3355" s="348">
        <v>666009.49930000002</v>
      </c>
      <c r="G3355" s="348">
        <v>902.94500000000005</v>
      </c>
      <c r="H3355" s="464">
        <f t="shared" si="9463"/>
        <v>0.31622778398195184</v>
      </c>
      <c r="I3355" s="356">
        <f t="shared" si="9464"/>
        <v>5.3207988413812535</v>
      </c>
      <c r="J3355" s="356">
        <f t="shared" si="9465"/>
        <v>-0.49999999999954525</v>
      </c>
      <c r="K3355" s="356">
        <f t="shared" si="9466"/>
        <v>-34.49999999999136</v>
      </c>
      <c r="L3355" s="356">
        <f t="shared" si="9467"/>
        <v>4.5175397711707407E-2</v>
      </c>
      <c r="M3355" s="356">
        <f t="shared" si="9468"/>
        <v>7.1428571428506463E-2</v>
      </c>
      <c r="N3355" s="361" t="str">
        <f t="shared" si="9375"/>
        <v>OK</v>
      </c>
      <c r="O3355" s="361" t="str">
        <f t="shared" si="9376"/>
        <v>OK</v>
      </c>
      <c r="P3355" s="361" t="str">
        <f t="shared" si="9377"/>
        <v>COND. MIN.</v>
      </c>
      <c r="Q3355" s="361" t="str">
        <f t="shared" si="9361"/>
        <v>COND. MIN.</v>
      </c>
      <c r="R3355" s="625"/>
      <c r="S3355" s="625"/>
      <c r="T3355" s="625"/>
      <c r="U3355" s="625"/>
      <c r="V3355" s="356">
        <f t="shared" si="9362"/>
        <v>-4.9700000323355198</v>
      </c>
      <c r="W3355" s="356">
        <f t="shared" si="9363"/>
        <v>1.8999999971129</v>
      </c>
      <c r="X3355" s="361" t="str">
        <f t="shared" si="9469"/>
        <v>SUL</v>
      </c>
      <c r="Y3355" s="361" t="str">
        <f t="shared" si="9470"/>
        <v>LESTE</v>
      </c>
      <c r="Z3355" s="361" t="str">
        <f t="shared" si="9471"/>
        <v>SUDESTE</v>
      </c>
      <c r="AA3355" s="358">
        <f t="shared" si="9366"/>
        <v>0.3571428571428571</v>
      </c>
      <c r="AB3355" s="359">
        <f t="shared" si="9472"/>
        <v>20.924832427638311</v>
      </c>
      <c r="AC3355" s="360"/>
    </row>
    <row r="3356" spans="1:29" ht="17.25" customHeight="1" x14ac:dyDescent="0.25">
      <c r="A3356" s="463" t="str">
        <f t="shared" si="9368"/>
        <v>MS 902</v>
      </c>
      <c r="B3356" s="661">
        <f t="shared" si="9353"/>
        <v>35</v>
      </c>
      <c r="C3356" s="661" t="str">
        <f t="shared" si="9128"/>
        <v>MS 902-35</v>
      </c>
      <c r="D3356" s="346">
        <f t="shared" si="9442"/>
        <v>42125</v>
      </c>
      <c r="E3356" s="347">
        <v>7161447.89475</v>
      </c>
      <c r="F3356" s="348">
        <v>666009.49760000012</v>
      </c>
      <c r="G3356" s="348">
        <v>902.93499999999995</v>
      </c>
      <c r="H3356" s="464">
        <f t="shared" ref="H3356:H3358" si="9473">SQRT((E3356-E3355)^2+(F3356-F3355)^2)*100</f>
        <v>0.3756660617082207</v>
      </c>
      <c r="I3356" s="356">
        <f t="shared" ref="I3356:I3358" si="9474">SQRT((E3356-$E$3322)^2+(F3356-$F$3322)^2)*100</f>
        <v>5.5799574600961011</v>
      </c>
      <c r="J3356" s="356">
        <f t="shared" ref="J3356:J3358" si="9475">(G3356-G3355)*100</f>
        <v>-1.0000000000104592</v>
      </c>
      <c r="K3356" s="356">
        <f t="shared" ref="K3356:K3358" si="9476">(G3356-$G$3322)*100</f>
        <v>-35.500000000001819</v>
      </c>
      <c r="L3356" s="356">
        <f t="shared" ref="L3356:L3358" si="9477">H3356/(D3356-D3355)</f>
        <v>5.366658024403153E-2</v>
      </c>
      <c r="M3356" s="356">
        <f t="shared" ref="M3356:M3358" si="9478">ABS(J3356/(D3356-D3355))</f>
        <v>0.14285714285863702</v>
      </c>
      <c r="N3356" s="361" t="str">
        <f t="shared" si="9375"/>
        <v>OK</v>
      </c>
      <c r="O3356" s="361" t="str">
        <f t="shared" si="9376"/>
        <v>OK</v>
      </c>
      <c r="P3356" s="361" t="str">
        <f t="shared" si="9377"/>
        <v>COND. MIN.</v>
      </c>
      <c r="Q3356" s="361" t="str">
        <f t="shared" si="9361"/>
        <v>COND. MIN.</v>
      </c>
      <c r="R3356" s="625"/>
      <c r="S3356" s="625"/>
      <c r="T3356" s="625"/>
      <c r="U3356" s="625"/>
      <c r="V3356" s="356">
        <f t="shared" si="9362"/>
        <v>-5.3050000220537186</v>
      </c>
      <c r="W3356" s="356">
        <f t="shared" si="9363"/>
        <v>1.7300000065006316</v>
      </c>
      <c r="X3356" s="361" t="str">
        <f t="shared" ref="X3356:X3358" si="9479">IF(V3356&gt;0,"NORTE","SUL")</f>
        <v>SUL</v>
      </c>
      <c r="Y3356" s="361" t="str">
        <f t="shared" ref="Y3356:Y3358" si="9480">IF(W3356&gt;0,"LESTE","OESTE")</f>
        <v>LESTE</v>
      </c>
      <c r="Z3356" s="361" t="str">
        <f t="shared" ref="Z3356:Z3358" si="9481">IF(AND(X3356="SUL", Y3356="LESTE"),"SUDESTE", IF(AND(X3356="SUL", Y3356="OESTE"), "SUDOESTE", IF(AND(X3356="NORTE", Y3356="LESTE"), "NORDESTE", "NOROESTE")))</f>
        <v>SUDESTE</v>
      </c>
      <c r="AA3356" s="358">
        <f t="shared" si="9366"/>
        <v>0.31003584229390679</v>
      </c>
      <c r="AB3356" s="359">
        <f t="shared" ref="AB3356:AB3358" si="9482">DEGREES(ASIN(AA3356))</f>
        <v>18.061390526365752</v>
      </c>
      <c r="AC3356" s="360"/>
    </row>
    <row r="3357" spans="1:29" ht="17.25" customHeight="1" x14ac:dyDescent="0.25">
      <c r="A3357" s="463" t="str">
        <f t="shared" si="9368"/>
        <v>MS 902</v>
      </c>
      <c r="B3357" s="661">
        <f t="shared" si="9353"/>
        <v>36</v>
      </c>
      <c r="C3357" s="661" t="str">
        <f t="shared" si="9128"/>
        <v>MS 902-36</v>
      </c>
      <c r="D3357" s="346">
        <f t="shared" si="9442"/>
        <v>42132</v>
      </c>
      <c r="E3357" s="347">
        <v>7161447.8914000001</v>
      </c>
      <c r="F3357" s="348">
        <v>666009.50269999995</v>
      </c>
      <c r="G3357" s="348">
        <v>902.92499999999995</v>
      </c>
      <c r="H3357" s="464">
        <f t="shared" si="9473"/>
        <v>0.61018437890452248</v>
      </c>
      <c r="I3357" s="356">
        <f t="shared" si="9474"/>
        <v>6.0685418419825536</v>
      </c>
      <c r="J3357" s="356">
        <f t="shared" si="9475"/>
        <v>-0.99999999999909051</v>
      </c>
      <c r="K3357" s="356">
        <f t="shared" si="9476"/>
        <v>-36.500000000000909</v>
      </c>
      <c r="L3357" s="356">
        <f t="shared" si="9477"/>
        <v>8.7169196986360359E-2</v>
      </c>
      <c r="M3357" s="356">
        <f t="shared" si="9478"/>
        <v>0.14285714285701293</v>
      </c>
      <c r="N3357" s="361" t="str">
        <f t="shared" si="9375"/>
        <v>OK</v>
      </c>
      <c r="O3357" s="361" t="str">
        <f t="shared" si="9376"/>
        <v>OK</v>
      </c>
      <c r="P3357" s="361" t="str">
        <f t="shared" si="9377"/>
        <v>COND. MIN.</v>
      </c>
      <c r="Q3357" s="361" t="str">
        <f t="shared" si="9361"/>
        <v>COND. MIN.</v>
      </c>
      <c r="R3357" s="625"/>
      <c r="S3357" s="625"/>
      <c r="T3357" s="625"/>
      <c r="U3357" s="625"/>
      <c r="V3357" s="356">
        <f t="shared" si="9362"/>
        <v>-5.6400000117719173</v>
      </c>
      <c r="W3357" s="356">
        <f t="shared" si="9363"/>
        <v>2.2399999899789691</v>
      </c>
      <c r="X3357" s="361" t="str">
        <f t="shared" si="9479"/>
        <v>SUL</v>
      </c>
      <c r="Y3357" s="361" t="str">
        <f t="shared" si="9480"/>
        <v>LESTE</v>
      </c>
      <c r="Z3357" s="361" t="str">
        <f t="shared" si="9481"/>
        <v>SUDESTE</v>
      </c>
      <c r="AA3357" s="358">
        <f t="shared" si="9366"/>
        <v>0.36902800658978585</v>
      </c>
      <c r="AB3357" s="359">
        <f t="shared" si="9482"/>
        <v>21.655684420755787</v>
      </c>
      <c r="AC3357" s="360"/>
    </row>
    <row r="3358" spans="1:29" ht="17.25" customHeight="1" x14ac:dyDescent="0.25">
      <c r="A3358" s="463" t="str">
        <f t="shared" si="9368"/>
        <v>MS 902</v>
      </c>
      <c r="B3358" s="661">
        <f t="shared" si="9353"/>
        <v>37</v>
      </c>
      <c r="C3358" s="661" t="str">
        <f t="shared" si="9128"/>
        <v>MS 902-37</v>
      </c>
      <c r="D3358" s="346">
        <f t="shared" si="9442"/>
        <v>42146</v>
      </c>
      <c r="E3358" s="347">
        <v>7161447.8907000003</v>
      </c>
      <c r="F3358" s="348">
        <v>666009.49670000002</v>
      </c>
      <c r="G3358" s="348">
        <v>902.90499999999997</v>
      </c>
      <c r="H3358" s="464">
        <f t="shared" si="9473"/>
        <v>0.60406952305143524</v>
      </c>
      <c r="I3358" s="356">
        <f t="shared" si="9474"/>
        <v>5.9408500930630899</v>
      </c>
      <c r="J3358" s="356">
        <f t="shared" si="9475"/>
        <v>-1.999999999998181</v>
      </c>
      <c r="K3358" s="356">
        <f t="shared" si="9476"/>
        <v>-38.499999999999091</v>
      </c>
      <c r="L3358" s="356">
        <f t="shared" si="9477"/>
        <v>4.3147823075102516E-2</v>
      </c>
      <c r="M3358" s="356">
        <f t="shared" si="9478"/>
        <v>0.14285714285701293</v>
      </c>
      <c r="N3358" s="361" t="str">
        <f t="shared" si="9375"/>
        <v>OK</v>
      </c>
      <c r="O3358" s="361" t="str">
        <f t="shared" si="9376"/>
        <v>OK</v>
      </c>
      <c r="P3358" s="361" t="str">
        <f t="shared" si="9377"/>
        <v>COND. MIN.</v>
      </c>
      <c r="Q3358" s="361" t="str">
        <f t="shared" si="9361"/>
        <v>COND. MIN.</v>
      </c>
      <c r="R3358" s="625"/>
      <c r="S3358" s="625"/>
      <c r="T3358" s="625"/>
      <c r="U3358" s="625"/>
      <c r="V3358" s="356">
        <f t="shared" si="9362"/>
        <v>-5.7099999859929085</v>
      </c>
      <c r="W3358" s="356">
        <f t="shared" si="9363"/>
        <v>1.6399999964050949</v>
      </c>
      <c r="X3358" s="361" t="str">
        <f t="shared" si="9479"/>
        <v>SUL</v>
      </c>
      <c r="Y3358" s="361" t="str">
        <f t="shared" si="9480"/>
        <v>LESTE</v>
      </c>
      <c r="Z3358" s="361" t="str">
        <f t="shared" si="9481"/>
        <v>SUDESTE</v>
      </c>
      <c r="AA3358" s="358">
        <f t="shared" si="9366"/>
        <v>0.27609427609427606</v>
      </c>
      <c r="AB3358" s="359">
        <f t="shared" si="9482"/>
        <v>16.027236484028563</v>
      </c>
      <c r="AC3358" s="360"/>
    </row>
    <row r="3359" spans="1:29" ht="17.25" customHeight="1" x14ac:dyDescent="0.25">
      <c r="A3359" s="463" t="str">
        <f t="shared" si="9368"/>
        <v>MS 902</v>
      </c>
      <c r="B3359" s="661">
        <f t="shared" si="9353"/>
        <v>38</v>
      </c>
      <c r="C3359" s="661" t="str">
        <f t="shared" si="9128"/>
        <v>MS 902-38</v>
      </c>
      <c r="D3359" s="346">
        <f t="shared" si="9442"/>
        <v>42153</v>
      </c>
      <c r="E3359" s="347">
        <v>7161447.8859999999</v>
      </c>
      <c r="F3359" s="348">
        <v>666009.50300000003</v>
      </c>
      <c r="G3359" s="348">
        <v>902.89300000000003</v>
      </c>
      <c r="H3359" s="464">
        <f t="shared" ref="H3359" si="9483">SQRT((E3359-E3358)^2+(F3359-F3358)^2)*100</f>
        <v>0.78600256897263798</v>
      </c>
      <c r="I3359" s="356">
        <f t="shared" ref="I3359" si="9484">SQRT((E3359-$E$3322)^2+(F3359-$F$3322)^2)*100</f>
        <v>6.5837147801244011</v>
      </c>
      <c r="J3359" s="356">
        <f t="shared" ref="J3359" si="9485">(G3359-G3358)*100</f>
        <v>-1.1999999999943611</v>
      </c>
      <c r="K3359" s="356">
        <f t="shared" ref="K3359" si="9486">(G3359-$G$3322)*100</f>
        <v>-39.699999999993452</v>
      </c>
      <c r="L3359" s="356">
        <f t="shared" ref="L3359" si="9487">H3359/(D3359-D3358)</f>
        <v>0.11228608128180542</v>
      </c>
      <c r="M3359" s="356">
        <f t="shared" ref="M3359" si="9488">ABS(J3359/(D3359-D3358))</f>
        <v>0.17142857142776588</v>
      </c>
      <c r="N3359" s="361" t="str">
        <f t="shared" si="9375"/>
        <v>OK</v>
      </c>
      <c r="O3359" s="361" t="str">
        <f t="shared" si="9376"/>
        <v>OK</v>
      </c>
      <c r="P3359" s="361" t="str">
        <f t="shared" si="9377"/>
        <v>COND. MIN.</v>
      </c>
      <c r="Q3359" s="361" t="str">
        <f t="shared" si="9361"/>
        <v>COND. MIN.</v>
      </c>
      <c r="R3359" s="625"/>
      <c r="S3359" s="625"/>
      <c r="T3359" s="625"/>
      <c r="U3359" s="625"/>
      <c r="V3359" s="356">
        <f t="shared" si="9362"/>
        <v>-6.1800000257790089</v>
      </c>
      <c r="W3359" s="356">
        <f t="shared" si="9363"/>
        <v>2.2699999972246587</v>
      </c>
      <c r="X3359" s="361" t="str">
        <f t="shared" ref="X3359" si="9489">IF(V3359&gt;0,"NORTE","SUL")</f>
        <v>SUL</v>
      </c>
      <c r="Y3359" s="361" t="str">
        <f t="shared" ref="Y3359" si="9490">IF(W3359&gt;0,"LESTE","OESTE")</f>
        <v>LESTE</v>
      </c>
      <c r="Z3359" s="361" t="str">
        <f t="shared" ref="Z3359" si="9491">IF(AND(X3359="SUL", Y3359="LESTE"),"SUDESTE", IF(AND(X3359="SUL", Y3359="OESTE"), "SUDOESTE", IF(AND(X3359="NORTE", Y3359="LESTE"), "NORDESTE", "NOROESTE")))</f>
        <v>SUDESTE</v>
      </c>
      <c r="AA3359" s="358">
        <f t="shared" si="9366"/>
        <v>0.34498480243161095</v>
      </c>
      <c r="AB3359" s="359">
        <f t="shared" ref="AB3359" si="9492">DEGREES(ASIN(AA3359))</f>
        <v>20.180868053851981</v>
      </c>
      <c r="AC3359" s="360"/>
    </row>
    <row r="3360" spans="1:29" ht="17.25" customHeight="1" x14ac:dyDescent="0.2">
      <c r="A3360" s="463" t="str">
        <f t="shared" si="9368"/>
        <v>MS 902</v>
      </c>
      <c r="B3360" s="661">
        <f t="shared" si="9353"/>
        <v>39</v>
      </c>
      <c r="C3360" s="661" t="str">
        <f t="shared" si="9128"/>
        <v>MS 902-39</v>
      </c>
      <c r="D3360" s="369"/>
      <c r="E3360" s="370"/>
      <c r="F3360" s="370"/>
      <c r="G3360" s="370"/>
      <c r="H3360" s="371"/>
      <c r="I3360" s="371"/>
      <c r="J3360" s="371"/>
      <c r="K3360" s="371"/>
      <c r="L3360" s="371"/>
      <c r="M3360" s="371"/>
      <c r="N3360" s="371"/>
      <c r="O3360" s="371"/>
      <c r="P3360" s="371"/>
      <c r="Q3360" s="371"/>
      <c r="R3360" s="626"/>
      <c r="S3360" s="626"/>
      <c r="T3360" s="626"/>
      <c r="U3360" s="626"/>
      <c r="V3360" s="610"/>
      <c r="W3360" s="610"/>
      <c r="X3360" s="371"/>
      <c r="Y3360" s="371"/>
      <c r="Z3360" s="371"/>
      <c r="AA3360" s="371"/>
      <c r="AB3360" s="371"/>
      <c r="AC3360" s="376"/>
    </row>
    <row r="3361" spans="1:29" ht="17.25" customHeight="1" x14ac:dyDescent="0.2">
      <c r="A3361" s="463" t="str">
        <f t="shared" si="9368"/>
        <v>MS 902</v>
      </c>
      <c r="B3361" s="661">
        <f t="shared" si="9353"/>
        <v>40</v>
      </c>
      <c r="C3361" s="661" t="str">
        <f t="shared" si="9128"/>
        <v>MS 902-40</v>
      </c>
      <c r="D3361" s="346">
        <f t="shared" ref="D3361:D3397" si="9493">D127</f>
        <v>42160</v>
      </c>
      <c r="E3361" s="347">
        <v>7161404.1815999998</v>
      </c>
      <c r="F3361" s="348">
        <v>665960.25289999996</v>
      </c>
      <c r="G3361" s="348">
        <v>902.88</v>
      </c>
      <c r="H3361" s="371"/>
      <c r="I3361" s="371"/>
      <c r="J3361" s="371"/>
      <c r="K3361" s="371"/>
      <c r="L3361" s="371"/>
      <c r="M3361" s="371"/>
      <c r="N3361" s="371"/>
      <c r="O3361" s="371"/>
      <c r="P3361" s="371"/>
      <c r="Q3361" s="371"/>
      <c r="R3361" s="626"/>
      <c r="S3361" s="626"/>
      <c r="T3361" s="626"/>
      <c r="U3361" s="626"/>
      <c r="V3361" s="610"/>
      <c r="W3361" s="610"/>
      <c r="X3361" s="371"/>
      <c r="Y3361" s="371"/>
      <c r="Z3361" s="371"/>
      <c r="AA3361" s="371"/>
      <c r="AB3361" s="371"/>
      <c r="AC3361" s="376"/>
    </row>
    <row r="3362" spans="1:29" ht="17.25" customHeight="1" x14ac:dyDescent="0.25">
      <c r="A3362" s="463" t="str">
        <f t="shared" si="9368"/>
        <v>MS 902</v>
      </c>
      <c r="B3362" s="661">
        <f t="shared" si="9353"/>
        <v>41</v>
      </c>
      <c r="C3362" s="661" t="str">
        <f t="shared" si="9128"/>
        <v>MS 902-41</v>
      </c>
      <c r="D3362" s="346">
        <f t="shared" si="9493"/>
        <v>42174</v>
      </c>
      <c r="E3362" s="347">
        <v>7161404.1887999997</v>
      </c>
      <c r="F3362" s="348">
        <v>665960.24269999994</v>
      </c>
      <c r="G3362" s="348">
        <v>902.851</v>
      </c>
      <c r="H3362" s="464">
        <f t="shared" ref="H3362" si="9494">SQRT((E3362-E3361)^2+(F3362-F3361)^2)*100</f>
        <v>1.2485191172056302</v>
      </c>
      <c r="I3362" s="356">
        <f>SQRT((E3362-$E$3361)^2+(F3362-$F$3361)^2)*100</f>
        <v>1.2485191172056302</v>
      </c>
      <c r="J3362" s="356">
        <f t="shared" ref="J3362" si="9495">(G3362-G3361)*100</f>
        <v>-2.8999999999996362</v>
      </c>
      <c r="K3362" s="356">
        <f>(G3362-$G$3361)*100</f>
        <v>-2.8999999999996362</v>
      </c>
      <c r="L3362" s="356">
        <f t="shared" ref="L3362" si="9496">H3362/(D3362-D3361)</f>
        <v>8.9179936943259305E-2</v>
      </c>
      <c r="M3362" s="356">
        <f t="shared" ref="M3362" si="9497">ABS(J3362/(D3362-D3361))</f>
        <v>0.20714285714283115</v>
      </c>
      <c r="N3362" s="361" t="str">
        <f t="shared" ref="N3362" si="9498">IF(L3362&lt;=0.25,"OK",IF(AND(0.25&lt;L3362,L3362&lt;=1),"ATENÇÃO",IF(AND(1&lt;L3362,L3362&lt;=4),"ALERTA",IF(AND(4&lt;L3362,L3362&lt;=14),"INTERVENÇÃO","PARALISAÇÃO"))))</f>
        <v>OK</v>
      </c>
      <c r="O3362" s="361" t="str">
        <f t="shared" ref="O3362" si="9499">IF(M3362&lt;=0.25,"OK",IF(AND(0.25&lt;M3362,M3362&lt;=1),"ATENÇÃO",IF(AND(1&lt;M3362,M3362&lt;=4),"ALERTA",IF(AND(4&lt;M3362,M3362&lt;=14),"INTERVENÇÃO","PARALISAÇÃO"))))</f>
        <v>OK</v>
      </c>
      <c r="P3362" s="361" t="str">
        <f t="shared" ref="P3362" si="9500">IF(L3362&lt;=1,"COND. MIN.",IF(AND(1&lt;L3362, L3362&lt;=2),"ATENÇÃO",IF(AND(2&lt;L3362,L3362&lt;=5),"ALERTA","INTERVENÇÃO")))</f>
        <v>COND. MIN.</v>
      </c>
      <c r="Q3362" s="361" t="str">
        <f t="shared" ref="Q3362:Q3398" si="9501">IF(M3362&lt;=2,"COND. MIN.",IF(AND(2&lt;M3362, M3362&lt;=4),"ATENÇÃO",IF(AND(4&lt;M3362, M3362&lt;=10),"ALERTA","INTERVENÇÃO")))</f>
        <v>COND. MIN.</v>
      </c>
      <c r="R3362" s="625"/>
      <c r="S3362" s="625"/>
      <c r="T3362" s="625"/>
      <c r="U3362" s="625"/>
      <c r="V3362" s="356">
        <f t="shared" ref="V3362:V3398" si="9502">(E3362-$E$3361)*100</f>
        <v>0.71999998763203621</v>
      </c>
      <c r="W3362" s="356">
        <f t="shared" ref="W3362:W3398" si="9503">(F3362-$F$3361)*100</f>
        <v>-1.0200000018812716</v>
      </c>
      <c r="X3362" s="361" t="str">
        <f t="shared" ref="X3362" si="9504">IF(V3362&gt;0,"NORTE","SUL")</f>
        <v>NORTE</v>
      </c>
      <c r="Y3362" s="361" t="str">
        <f t="shared" ref="Y3362" si="9505">IF(W3362&gt;0,"LESTE","OESTE")</f>
        <v>OESTE</v>
      </c>
      <c r="Z3362" s="361" t="str">
        <f t="shared" ref="Z3362" si="9506">IF(AND(X3362="SUL", Y3362="LESTE"),"SUDESTE", IF(AND(X3362="SUL", Y3362="OESTE"), "SUDOESTE", IF(AND(X3362="NORTE", Y3362="LESTE"), "NORDESTE", "NOROESTE")))</f>
        <v>NOROESTE</v>
      </c>
      <c r="AA3362" s="358">
        <f t="shared" ref="AA3362:AA3398" si="9507">ABS(ROUND(W3362,2)/ROUND(I3362,2))</f>
        <v>0.81600000000000006</v>
      </c>
      <c r="AB3362" s="359">
        <f t="shared" ref="AB3362" si="9508">DEGREES(ASIN(AA3362))</f>
        <v>54.686359951731227</v>
      </c>
      <c r="AC3362" s="360" t="s">
        <v>196</v>
      </c>
    </row>
    <row r="3363" spans="1:29" ht="17.25" customHeight="1" x14ac:dyDescent="0.25">
      <c r="A3363" s="463" t="str">
        <f t="shared" si="9368"/>
        <v>MS 902</v>
      </c>
      <c r="B3363" s="661">
        <f t="shared" si="9353"/>
        <v>42</v>
      </c>
      <c r="C3363" s="661" t="str">
        <f t="shared" si="9128"/>
        <v>MS 902-42</v>
      </c>
      <c r="D3363" s="346">
        <f t="shared" si="9493"/>
        <v>42181</v>
      </c>
      <c r="E3363" s="347">
        <v>7161404.1836999999</v>
      </c>
      <c r="F3363" s="348">
        <v>665960.23930000002</v>
      </c>
      <c r="G3363" s="348">
        <v>902.83600000000001</v>
      </c>
      <c r="H3363" s="464">
        <f t="shared" ref="H3363:H3364" si="9509">SQRT((E3363-E3362)^2+(F3363-F3362)^2)*100</f>
        <v>0.61294368943849098</v>
      </c>
      <c r="I3363" s="356">
        <f t="shared" ref="I3363:I3364" si="9510">SQRT((E3363-$E$3361)^2+(F3363-$F$3361)^2)*100</f>
        <v>1.3761177247411516</v>
      </c>
      <c r="J3363" s="356">
        <f t="shared" ref="J3363:J3364" si="9511">(G3363-G3362)*100</f>
        <v>-1.4999999999986358</v>
      </c>
      <c r="K3363" s="356">
        <f t="shared" ref="K3363:K3364" si="9512">(G3363-$G$3361)*100</f>
        <v>-4.399999999998272</v>
      </c>
      <c r="L3363" s="356">
        <f t="shared" ref="L3363:L3364" si="9513">H3363/(D3363-D3362)</f>
        <v>8.7563384205498709E-2</v>
      </c>
      <c r="M3363" s="356">
        <f t="shared" ref="M3363:M3364" si="9514">ABS(J3363/(D3363-D3362))</f>
        <v>0.2142857142855194</v>
      </c>
      <c r="N3363" s="361" t="str">
        <f t="shared" ref="N3363:N3364" si="9515">IF(L3363&lt;=0.25,"OK",IF(AND(0.25&lt;L3363,L3363&lt;=1),"ATENÇÃO",IF(AND(1&lt;L3363,L3363&lt;=4),"ALERTA",IF(AND(4&lt;L3363,L3363&lt;=14),"INTERVENÇÃO","PARALISAÇÃO"))))</f>
        <v>OK</v>
      </c>
      <c r="O3363" s="361" t="str">
        <f t="shared" ref="O3363:O3364" si="9516">IF(M3363&lt;=0.25,"OK",IF(AND(0.25&lt;M3363,M3363&lt;=1),"ATENÇÃO",IF(AND(1&lt;M3363,M3363&lt;=4),"ALERTA",IF(AND(4&lt;M3363,M3363&lt;=14),"INTERVENÇÃO","PARALISAÇÃO"))))</f>
        <v>OK</v>
      </c>
      <c r="P3363" s="361" t="str">
        <f t="shared" ref="P3363:P3364" si="9517">IF(L3363&lt;=1,"COND. MIN.",IF(AND(1&lt;L3363, L3363&lt;=2),"ATENÇÃO",IF(AND(2&lt;L3363,L3363&lt;=5),"ALERTA","INTERVENÇÃO")))</f>
        <v>COND. MIN.</v>
      </c>
      <c r="Q3363" s="361" t="str">
        <f t="shared" si="9501"/>
        <v>COND. MIN.</v>
      </c>
      <c r="R3363" s="625"/>
      <c r="S3363" s="625"/>
      <c r="T3363" s="625"/>
      <c r="U3363" s="625"/>
      <c r="V3363" s="356">
        <f t="shared" si="9502"/>
        <v>0.21000001579523087</v>
      </c>
      <c r="W3363" s="356">
        <f t="shared" si="9503"/>
        <v>-1.3599999947473407</v>
      </c>
      <c r="X3363" s="361" t="str">
        <f t="shared" ref="X3363:X3364" si="9518">IF(V3363&gt;0,"NORTE","SUL")</f>
        <v>NORTE</v>
      </c>
      <c r="Y3363" s="361" t="str">
        <f t="shared" ref="Y3363:Y3364" si="9519">IF(W3363&gt;0,"LESTE","OESTE")</f>
        <v>OESTE</v>
      </c>
      <c r="Z3363" s="361" t="str">
        <f t="shared" ref="Z3363:Z3364" si="9520">IF(AND(X3363="SUL", Y3363="LESTE"),"SUDESTE", IF(AND(X3363="SUL", Y3363="OESTE"), "SUDOESTE", IF(AND(X3363="NORTE", Y3363="LESTE"), "NORDESTE", "NOROESTE")))</f>
        <v>NOROESTE</v>
      </c>
      <c r="AA3363" s="358">
        <f t="shared" si="9507"/>
        <v>0.98550724637681175</v>
      </c>
      <c r="AB3363" s="359">
        <f t="shared" ref="AB3363:AB3364" si="9521">DEGREES(ASIN(AA3363))</f>
        <v>80.233499101973123</v>
      </c>
      <c r="AC3363" s="360"/>
    </row>
    <row r="3364" spans="1:29" ht="17.25" customHeight="1" x14ac:dyDescent="0.25">
      <c r="A3364" s="463" t="str">
        <f t="shared" si="9368"/>
        <v>MS 902</v>
      </c>
      <c r="B3364" s="661">
        <f t="shared" si="9353"/>
        <v>43</v>
      </c>
      <c r="C3364" s="661" t="str">
        <f t="shared" si="9128"/>
        <v>MS 902-43</v>
      </c>
      <c r="D3364" s="346">
        <f t="shared" si="9493"/>
        <v>42188</v>
      </c>
      <c r="E3364" s="347">
        <v>7161404.1760999998</v>
      </c>
      <c r="F3364" s="348">
        <v>665960.24269999994</v>
      </c>
      <c r="G3364" s="348">
        <v>902.83500000000004</v>
      </c>
      <c r="H3364" s="464">
        <f t="shared" si="9509"/>
        <v>0.83258634064445547</v>
      </c>
      <c r="I3364" s="356">
        <f t="shared" si="9510"/>
        <v>1.1588356227522256</v>
      </c>
      <c r="J3364" s="356">
        <f t="shared" si="9511"/>
        <v>-9.9999999997635314E-2</v>
      </c>
      <c r="K3364" s="356">
        <f t="shared" si="9512"/>
        <v>-4.4999999999959073</v>
      </c>
      <c r="L3364" s="356">
        <f t="shared" si="9513"/>
        <v>0.11894090580635078</v>
      </c>
      <c r="M3364" s="356">
        <f t="shared" si="9514"/>
        <v>1.4285714285376474E-2</v>
      </c>
      <c r="N3364" s="361" t="str">
        <f t="shared" si="9515"/>
        <v>OK</v>
      </c>
      <c r="O3364" s="361" t="str">
        <f t="shared" si="9516"/>
        <v>OK</v>
      </c>
      <c r="P3364" s="361" t="str">
        <f t="shared" si="9517"/>
        <v>COND. MIN.</v>
      </c>
      <c r="Q3364" s="361" t="str">
        <f t="shared" si="9501"/>
        <v>COND. MIN.</v>
      </c>
      <c r="R3364" s="625"/>
      <c r="S3364" s="625"/>
      <c r="T3364" s="625"/>
      <c r="U3364" s="625"/>
      <c r="V3364" s="356">
        <f t="shared" si="9502"/>
        <v>-0.54999999701976776</v>
      </c>
      <c r="W3364" s="356">
        <f t="shared" si="9503"/>
        <v>-1.0200000018812716</v>
      </c>
      <c r="X3364" s="361" t="str">
        <f t="shared" si="9518"/>
        <v>SUL</v>
      </c>
      <c r="Y3364" s="361" t="str">
        <f t="shared" si="9519"/>
        <v>OESTE</v>
      </c>
      <c r="Z3364" s="361" t="str">
        <f t="shared" si="9520"/>
        <v>SUDOESTE</v>
      </c>
      <c r="AA3364" s="358">
        <f t="shared" si="9507"/>
        <v>0.8793103448275863</v>
      </c>
      <c r="AB3364" s="359">
        <f t="shared" si="9521"/>
        <v>61.559282320976173</v>
      </c>
      <c r="AC3364" s="360"/>
    </row>
    <row r="3365" spans="1:29" ht="17.25" customHeight="1" x14ac:dyDescent="0.25">
      <c r="A3365" s="463" t="str">
        <f t="shared" si="9368"/>
        <v>MS 902</v>
      </c>
      <c r="B3365" s="661">
        <f t="shared" si="9353"/>
        <v>44</v>
      </c>
      <c r="C3365" s="661" t="str">
        <f t="shared" si="9128"/>
        <v>MS 902-44</v>
      </c>
      <c r="D3365" s="346">
        <f t="shared" si="9493"/>
        <v>42195</v>
      </c>
      <c r="E3365" s="347">
        <v>7161404.1792000001</v>
      </c>
      <c r="F3365" s="348">
        <v>665960.2487</v>
      </c>
      <c r="G3365" s="348">
        <v>902.82899999999995</v>
      </c>
      <c r="H3365" s="464">
        <f t="shared" ref="H3365:H3366" si="9522">SQRT((E3365-E3364)^2+(F3365-F3364)^2)*100</f>
        <v>0.67535177960387716</v>
      </c>
      <c r="I3365" s="356">
        <f t="shared" ref="I3365:I3366" si="9523">SQRT((E3365-$E$3361)^2+(F3365-$F$3361)^2)*100</f>
        <v>0.48373544455548484</v>
      </c>
      <c r="J3365" s="356">
        <f t="shared" ref="J3365:J3366" si="9524">(G3365-G3364)*100</f>
        <v>-0.60000000000854925</v>
      </c>
      <c r="K3365" s="356">
        <f t="shared" ref="K3365:K3366" si="9525">(G3365-$G$3361)*100</f>
        <v>-5.1000000000044565</v>
      </c>
      <c r="L3365" s="356">
        <f t="shared" ref="L3365:L3366" si="9526">H3365/(D3365-D3364)</f>
        <v>9.6478825657696735E-2</v>
      </c>
      <c r="M3365" s="356">
        <f t="shared" ref="M3365:M3366" si="9527">ABS(J3365/(D3365-D3364))</f>
        <v>8.571428571550703E-2</v>
      </c>
      <c r="N3365" s="361" t="str">
        <f t="shared" ref="N3365:N3366" si="9528">IF(L3365&lt;=0.25,"OK",IF(AND(0.25&lt;L3365,L3365&lt;=1),"ATENÇÃO",IF(AND(1&lt;L3365,L3365&lt;=4),"ALERTA",IF(AND(4&lt;L3365,L3365&lt;=14),"INTERVENÇÃO","PARALISAÇÃO"))))</f>
        <v>OK</v>
      </c>
      <c r="O3365" s="361" t="str">
        <f t="shared" ref="O3365:O3366" si="9529">IF(M3365&lt;=0.25,"OK",IF(AND(0.25&lt;M3365,M3365&lt;=1),"ATENÇÃO",IF(AND(1&lt;M3365,M3365&lt;=4),"ALERTA",IF(AND(4&lt;M3365,M3365&lt;=14),"INTERVENÇÃO","PARALISAÇÃO"))))</f>
        <v>OK</v>
      </c>
      <c r="P3365" s="361" t="str">
        <f t="shared" ref="P3365:P3366" si="9530">IF(L3365&lt;=1,"COND. MIN.",IF(AND(1&lt;L3365, L3365&lt;=2),"ATENÇÃO",IF(AND(2&lt;L3365,L3365&lt;=5),"ALERTA","INTERVENÇÃO")))</f>
        <v>COND. MIN.</v>
      </c>
      <c r="Q3365" s="361" t="str">
        <f t="shared" si="9501"/>
        <v>COND. MIN.</v>
      </c>
      <c r="R3365" s="625"/>
      <c r="S3365" s="625"/>
      <c r="T3365" s="625"/>
      <c r="U3365" s="625"/>
      <c r="V3365" s="356">
        <f t="shared" si="9502"/>
        <v>-0.23999996483325958</v>
      </c>
      <c r="W3365" s="356">
        <f t="shared" si="9503"/>
        <v>-0.41999999666586518</v>
      </c>
      <c r="X3365" s="361" t="str">
        <f t="shared" ref="X3365:X3366" si="9531">IF(V3365&gt;0,"NORTE","SUL")</f>
        <v>SUL</v>
      </c>
      <c r="Y3365" s="361" t="str">
        <f t="shared" ref="Y3365:Y3366" si="9532">IF(W3365&gt;0,"LESTE","OESTE")</f>
        <v>OESTE</v>
      </c>
      <c r="Z3365" s="361" t="str">
        <f t="shared" ref="Z3365:Z3366" si="9533">IF(AND(X3365="SUL", Y3365="LESTE"),"SUDESTE", IF(AND(X3365="SUL", Y3365="OESTE"), "SUDOESTE", IF(AND(X3365="NORTE", Y3365="LESTE"), "NORDESTE", "NOROESTE")))</f>
        <v>SUDOESTE</v>
      </c>
      <c r="AA3365" s="358">
        <f t="shared" si="9507"/>
        <v>0.875</v>
      </c>
      <c r="AB3365" s="359">
        <f t="shared" ref="AB3365:AB3366" si="9534">DEGREES(ASIN(AA3365))</f>
        <v>61.044975628140158</v>
      </c>
      <c r="AC3365" s="360"/>
    </row>
    <row r="3366" spans="1:29" ht="17.25" customHeight="1" x14ac:dyDescent="0.25">
      <c r="A3366" s="463" t="str">
        <f t="shared" si="9368"/>
        <v>MS 902</v>
      </c>
      <c r="B3366" s="661">
        <f t="shared" si="9353"/>
        <v>45</v>
      </c>
      <c r="C3366" s="661" t="str">
        <f t="shared" si="9128"/>
        <v>MS 902-45</v>
      </c>
      <c r="D3366" s="346">
        <f t="shared" si="9493"/>
        <v>42202</v>
      </c>
      <c r="E3366" s="347">
        <v>7161404.1756999996</v>
      </c>
      <c r="F3366" s="348">
        <v>665960.24910000002</v>
      </c>
      <c r="G3366" s="348">
        <v>902.80600000000004</v>
      </c>
      <c r="H3366" s="464">
        <f t="shared" si="9522"/>
        <v>0.35227835629034115</v>
      </c>
      <c r="I3366" s="356">
        <f t="shared" si="9523"/>
        <v>0.70178345821297117</v>
      </c>
      <c r="J3366" s="356">
        <f t="shared" si="9524"/>
        <v>-2.299999999991087</v>
      </c>
      <c r="K3366" s="356">
        <f t="shared" si="9525"/>
        <v>-7.3999999999955435</v>
      </c>
      <c r="L3366" s="356">
        <f t="shared" si="9526"/>
        <v>5.0325479470048735E-2</v>
      </c>
      <c r="M3366" s="356">
        <f t="shared" si="9527"/>
        <v>0.32857142857015526</v>
      </c>
      <c r="N3366" s="361" t="str">
        <f t="shared" si="9528"/>
        <v>OK</v>
      </c>
      <c r="O3366" s="361" t="str">
        <f t="shared" si="9529"/>
        <v>ATENÇÃO</v>
      </c>
      <c r="P3366" s="361" t="str">
        <f t="shared" si="9530"/>
        <v>COND. MIN.</v>
      </c>
      <c r="Q3366" s="361" t="str">
        <f t="shared" si="9501"/>
        <v>COND. MIN.</v>
      </c>
      <c r="R3366" s="625"/>
      <c r="S3366" s="625"/>
      <c r="T3366" s="625"/>
      <c r="U3366" s="625"/>
      <c r="V3366" s="356">
        <f t="shared" si="9502"/>
        <v>-0.59000002220273018</v>
      </c>
      <c r="W3366" s="356">
        <f t="shared" si="9503"/>
        <v>-0.37999999476596713</v>
      </c>
      <c r="X3366" s="361" t="str">
        <f t="shared" si="9531"/>
        <v>SUL</v>
      </c>
      <c r="Y3366" s="361" t="str">
        <f t="shared" si="9532"/>
        <v>OESTE</v>
      </c>
      <c r="Z3366" s="361" t="str">
        <f t="shared" si="9533"/>
        <v>SUDOESTE</v>
      </c>
      <c r="AA3366" s="358">
        <f t="shared" si="9507"/>
        <v>0.54285714285714293</v>
      </c>
      <c r="AB3366" s="359">
        <f t="shared" si="9534"/>
        <v>32.878349564377494</v>
      </c>
      <c r="AC3366" s="360"/>
    </row>
    <row r="3367" spans="1:29" ht="17.25" customHeight="1" x14ac:dyDescent="0.25">
      <c r="A3367" s="463" t="str">
        <f t="shared" si="9368"/>
        <v>MS 902</v>
      </c>
      <c r="B3367" s="661">
        <f t="shared" si="9353"/>
        <v>46</v>
      </c>
      <c r="C3367" s="661" t="str">
        <f t="shared" si="9128"/>
        <v>MS 902-46</v>
      </c>
      <c r="D3367" s="346">
        <f t="shared" si="9493"/>
        <v>42209</v>
      </c>
      <c r="E3367" s="347">
        <v>7161404.1716</v>
      </c>
      <c r="F3367" s="348">
        <v>665960.25379999995</v>
      </c>
      <c r="G3367" s="348">
        <v>902.798</v>
      </c>
      <c r="H3367" s="464">
        <f t="shared" ref="H3367:H3368" si="9535">SQRT((E3367-E3366)^2+(F3367-F3366)^2)*100</f>
        <v>0.6236986107825705</v>
      </c>
      <c r="I3367" s="356">
        <f t="shared" ref="I3367:I3368" si="9536">SQRT((E3367-$E$3361)^2+(F3367-$F$3361)^2)*100</f>
        <v>1.0040418093975161</v>
      </c>
      <c r="J3367" s="356">
        <f t="shared" ref="J3367:J3368" si="9537">(G3367-G3366)*100</f>
        <v>-0.80000000000381988</v>
      </c>
      <c r="K3367" s="356">
        <f t="shared" ref="K3367:K3368" si="9538">(G3367-$G$3361)*100</f>
        <v>-8.1999999999993634</v>
      </c>
      <c r="L3367" s="356">
        <f t="shared" ref="L3367:L3368" si="9539">H3367/(D3367-D3366)</f>
        <v>8.9099801540367216E-2</v>
      </c>
      <c r="M3367" s="356">
        <f t="shared" ref="M3367:M3368" si="9540">ABS(J3367/(D3367-D3366))</f>
        <v>0.11428571428625998</v>
      </c>
      <c r="N3367" s="361" t="str">
        <f t="shared" ref="N3367:N3368" si="9541">IF(L3367&lt;=0.25,"OK",IF(AND(0.25&lt;L3367,L3367&lt;=1),"ATENÇÃO",IF(AND(1&lt;L3367,L3367&lt;=4),"ALERTA",IF(AND(4&lt;L3367,L3367&lt;=14),"INTERVENÇÃO","PARALISAÇÃO"))))</f>
        <v>OK</v>
      </c>
      <c r="O3367" s="361" t="str">
        <f t="shared" ref="O3367:O3368" si="9542">IF(M3367&lt;=0.25,"OK",IF(AND(0.25&lt;M3367,M3367&lt;=1),"ATENÇÃO",IF(AND(1&lt;M3367,M3367&lt;=4),"ALERTA",IF(AND(4&lt;M3367,M3367&lt;=14),"INTERVENÇÃO","PARALISAÇÃO"))))</f>
        <v>OK</v>
      </c>
      <c r="P3367" s="361" t="str">
        <f t="shared" ref="P3367:P3368" si="9543">IF(L3367&lt;=1,"COND. MIN.",IF(AND(1&lt;L3367, L3367&lt;=2),"ATENÇÃO",IF(AND(2&lt;L3367,L3367&lt;=5),"ALERTA","INTERVENÇÃO")))</f>
        <v>COND. MIN.</v>
      </c>
      <c r="Q3367" s="361" t="str">
        <f t="shared" si="9501"/>
        <v>COND. MIN.</v>
      </c>
      <c r="R3367" s="625"/>
      <c r="S3367" s="625"/>
      <c r="T3367" s="625"/>
      <c r="U3367" s="625"/>
      <c r="V3367" s="356">
        <f t="shared" si="9502"/>
        <v>-0.99999997764825821</v>
      </c>
      <c r="W3367" s="356">
        <f t="shared" si="9503"/>
        <v>8.9999998454004526E-2</v>
      </c>
      <c r="X3367" s="361" t="str">
        <f t="shared" ref="X3367:X3368" si="9544">IF(V3367&gt;0,"NORTE","SUL")</f>
        <v>SUL</v>
      </c>
      <c r="Y3367" s="361" t="str">
        <f t="shared" ref="Y3367:Y3368" si="9545">IF(W3367&gt;0,"LESTE","OESTE")</f>
        <v>LESTE</v>
      </c>
      <c r="Z3367" s="361" t="str">
        <f t="shared" ref="Z3367:Z3368" si="9546">IF(AND(X3367="SUL", Y3367="LESTE"),"SUDESTE", IF(AND(X3367="SUL", Y3367="OESTE"), "SUDOESTE", IF(AND(X3367="NORTE", Y3367="LESTE"), "NORDESTE", "NOROESTE")))</f>
        <v>SUDESTE</v>
      </c>
      <c r="AA3367" s="358">
        <f t="shared" si="9507"/>
        <v>0.09</v>
      </c>
      <c r="AB3367" s="359">
        <f t="shared" ref="AB3367:AB3368" si="9547">DEGREES(ASIN(AA3367))</f>
        <v>5.1636070908463791</v>
      </c>
      <c r="AC3367" s="360"/>
    </row>
    <row r="3368" spans="1:29" ht="17.25" customHeight="1" x14ac:dyDescent="0.25">
      <c r="A3368" s="463" t="str">
        <f t="shared" si="9368"/>
        <v>MS 902</v>
      </c>
      <c r="B3368" s="661">
        <f t="shared" si="9353"/>
        <v>47</v>
      </c>
      <c r="C3368" s="661" t="str">
        <f t="shared" si="9128"/>
        <v>MS 902-47</v>
      </c>
      <c r="D3368" s="346">
        <f t="shared" si="9493"/>
        <v>42216</v>
      </c>
      <c r="E3368" s="347">
        <v>7161404.1827999996</v>
      </c>
      <c r="F3368" s="348">
        <v>665960.24239999999</v>
      </c>
      <c r="G3368" s="348">
        <v>902.79</v>
      </c>
      <c r="H3368" s="464">
        <f t="shared" si="9535"/>
        <v>1.598123869193893</v>
      </c>
      <c r="I3368" s="356">
        <f t="shared" si="9536"/>
        <v>1.0568348927336724</v>
      </c>
      <c r="J3368" s="356">
        <f t="shared" si="9537"/>
        <v>-0.80000000000381988</v>
      </c>
      <c r="K3368" s="356">
        <f t="shared" si="9538"/>
        <v>-9.0000000000031832</v>
      </c>
      <c r="L3368" s="356">
        <f t="shared" si="9539"/>
        <v>0.22830340988484185</v>
      </c>
      <c r="M3368" s="356">
        <f t="shared" si="9540"/>
        <v>0.11428571428625998</v>
      </c>
      <c r="N3368" s="361" t="str">
        <f t="shared" si="9541"/>
        <v>OK</v>
      </c>
      <c r="O3368" s="361" t="str">
        <f t="shared" si="9542"/>
        <v>OK</v>
      </c>
      <c r="P3368" s="361" t="str">
        <f t="shared" si="9543"/>
        <v>COND. MIN.</v>
      </c>
      <c r="Q3368" s="361" t="str">
        <f t="shared" si="9501"/>
        <v>COND. MIN.</v>
      </c>
      <c r="R3368" s="625"/>
      <c r="S3368" s="625"/>
      <c r="T3368" s="625"/>
      <c r="U3368" s="625"/>
      <c r="V3368" s="356">
        <f t="shared" si="9502"/>
        <v>0.11999998241662979</v>
      </c>
      <c r="W3368" s="356">
        <f t="shared" si="9503"/>
        <v>-1.049999997485429</v>
      </c>
      <c r="X3368" s="361" t="str">
        <f t="shared" si="9544"/>
        <v>NORTE</v>
      </c>
      <c r="Y3368" s="361" t="str">
        <f t="shared" si="9545"/>
        <v>OESTE</v>
      </c>
      <c r="Z3368" s="361" t="str">
        <f t="shared" si="9546"/>
        <v>NOROESTE</v>
      </c>
      <c r="AA3368" s="358">
        <f t="shared" si="9507"/>
        <v>0.99056603773584906</v>
      </c>
      <c r="AB3368" s="359">
        <f t="shared" si="9547"/>
        <v>82.123618995010204</v>
      </c>
      <c r="AC3368" s="360"/>
    </row>
    <row r="3369" spans="1:29" ht="17.25" customHeight="1" x14ac:dyDescent="0.25">
      <c r="A3369" s="463" t="str">
        <f t="shared" si="9368"/>
        <v>MS 902</v>
      </c>
      <c r="B3369" s="661">
        <f t="shared" si="9353"/>
        <v>48</v>
      </c>
      <c r="C3369" s="661" t="str">
        <f t="shared" si="9128"/>
        <v>MS 902-48</v>
      </c>
      <c r="D3369" s="346">
        <f t="shared" si="9493"/>
        <v>42223</v>
      </c>
      <c r="E3369" s="347">
        <v>7161404.1704000002</v>
      </c>
      <c r="F3369" s="348">
        <v>665960.23910000001</v>
      </c>
      <c r="G3369" s="348">
        <v>902.78300000000002</v>
      </c>
      <c r="H3369" s="464">
        <f t="shared" ref="H3369" si="9548">SQRT((E3369-E3368)^2+(F3369-F3368)^2)*100</f>
        <v>1.2831601054326756</v>
      </c>
      <c r="I3369" s="356">
        <f t="shared" ref="I3369" si="9549">SQRT((E3369-$E$3361)^2+(F3369-$F$3361)^2)*100</f>
        <v>1.7773012965363724</v>
      </c>
      <c r="J3369" s="356">
        <f t="shared" ref="J3369" si="9550">(G3369-G3368)*100</f>
        <v>-0.69999999999481588</v>
      </c>
      <c r="K3369" s="356">
        <f t="shared" ref="K3369" si="9551">(G3369-$G$3361)*100</f>
        <v>-9.6999999999979991</v>
      </c>
      <c r="L3369" s="356">
        <f t="shared" ref="L3369" si="9552">H3369/(D3369-D3368)</f>
        <v>0.18330858649038223</v>
      </c>
      <c r="M3369" s="356">
        <f t="shared" ref="M3369" si="9553">ABS(J3369/(D3369-D3368))</f>
        <v>9.9999999999259417E-2</v>
      </c>
      <c r="N3369" s="361" t="str">
        <f t="shared" ref="N3369" si="9554">IF(L3369&lt;=0.25,"OK",IF(AND(0.25&lt;L3369,L3369&lt;=1),"ATENÇÃO",IF(AND(1&lt;L3369,L3369&lt;=4),"ALERTA",IF(AND(4&lt;L3369,L3369&lt;=14),"INTERVENÇÃO","PARALISAÇÃO"))))</f>
        <v>OK</v>
      </c>
      <c r="O3369" s="361" t="str">
        <f t="shared" ref="O3369" si="9555">IF(M3369&lt;=0.25,"OK",IF(AND(0.25&lt;M3369,M3369&lt;=1),"ATENÇÃO",IF(AND(1&lt;M3369,M3369&lt;=4),"ALERTA",IF(AND(4&lt;M3369,M3369&lt;=14),"INTERVENÇÃO","PARALISAÇÃO"))))</f>
        <v>OK</v>
      </c>
      <c r="P3369" s="361" t="str">
        <f t="shared" ref="P3369" si="9556">IF(L3369&lt;=1,"COND. MIN.",IF(AND(1&lt;L3369, L3369&lt;=2),"ATENÇÃO",IF(AND(2&lt;L3369,L3369&lt;=5),"ALERTA","INTERVENÇÃO")))</f>
        <v>COND. MIN.</v>
      </c>
      <c r="Q3369" s="361" t="str">
        <f t="shared" si="9501"/>
        <v>COND. MIN.</v>
      </c>
      <c r="R3369" s="625"/>
      <c r="S3369" s="625"/>
      <c r="T3369" s="625"/>
      <c r="U3369" s="625"/>
      <c r="V3369" s="356">
        <f t="shared" si="9502"/>
        <v>-1.119999960064888</v>
      </c>
      <c r="W3369" s="356">
        <f t="shared" si="9503"/>
        <v>-1.3799999956972897</v>
      </c>
      <c r="X3369" s="361" t="str">
        <f t="shared" ref="X3369" si="9557">IF(V3369&gt;0,"NORTE","SUL")</f>
        <v>SUL</v>
      </c>
      <c r="Y3369" s="361" t="str">
        <f t="shared" ref="Y3369" si="9558">IF(W3369&gt;0,"LESTE","OESTE")</f>
        <v>OESTE</v>
      </c>
      <c r="Z3369" s="361" t="str">
        <f t="shared" ref="Z3369" si="9559">IF(AND(X3369="SUL", Y3369="LESTE"),"SUDESTE", IF(AND(X3369="SUL", Y3369="OESTE"), "SUDOESTE", IF(AND(X3369="NORTE", Y3369="LESTE"), "NORDESTE", "NOROESTE")))</f>
        <v>SUDOESTE</v>
      </c>
      <c r="AA3369" s="358">
        <f t="shared" si="9507"/>
        <v>0.77528089887640439</v>
      </c>
      <c r="AB3369" s="359">
        <f t="shared" ref="AB3369" si="9560">DEGREES(ASIN(AA3369))</f>
        <v>50.830506778167134</v>
      </c>
      <c r="AC3369" s="360"/>
    </row>
    <row r="3370" spans="1:29" ht="12.75" x14ac:dyDescent="0.25">
      <c r="A3370" s="463" t="str">
        <f t="shared" si="9368"/>
        <v>MS 902</v>
      </c>
      <c r="B3370" s="661">
        <f t="shared" si="9353"/>
        <v>49</v>
      </c>
      <c r="C3370" s="661" t="str">
        <f t="shared" ref="C3370:C3433" si="9561">A3370&amp;"-"&amp;B3370</f>
        <v>MS 902-49</v>
      </c>
      <c r="D3370" s="346">
        <f t="shared" si="9493"/>
        <v>42230</v>
      </c>
      <c r="E3370" s="347">
        <v>7161404.1645</v>
      </c>
      <c r="F3370" s="348">
        <v>665960.24250000005</v>
      </c>
      <c r="G3370" s="348">
        <v>902.77300000000002</v>
      </c>
      <c r="H3370" s="464">
        <f t="shared" ref="H3370:H3372" si="9562">SQRT((E3370-E3369)^2+(F3370-F3369)^2)*100</f>
        <v>0.6809552329370786</v>
      </c>
      <c r="I3370" s="356">
        <f t="shared" ref="I3370:I3372" si="9563">SQRT((E3370-$E$3361)^2+(F3370-$F$3361)^2)*100</f>
        <v>2.0014244729766362</v>
      </c>
      <c r="J3370" s="356">
        <f t="shared" ref="J3370:J3372" si="9564">(G3370-G3369)*100</f>
        <v>-0.99999999999909051</v>
      </c>
      <c r="K3370" s="356">
        <f t="shared" ref="K3370:K3372" si="9565">(G3370-$G$3361)*100</f>
        <v>-10.69999999999709</v>
      </c>
      <c r="L3370" s="356">
        <f t="shared" ref="L3370:L3372" si="9566">H3370/(D3370-D3369)</f>
        <v>9.7279318991011235E-2</v>
      </c>
      <c r="M3370" s="356">
        <f t="shared" ref="M3370:M3372" si="9567">ABS(J3370/(D3370-D3369))</f>
        <v>0.14285714285701293</v>
      </c>
      <c r="N3370" s="361" t="str">
        <f t="shared" ref="N3370:N3372" si="9568">IF(L3370&lt;=0.25,"OK",IF(AND(0.25&lt;L3370,L3370&lt;=1),"ATENÇÃO",IF(AND(1&lt;L3370,L3370&lt;=4),"ALERTA",IF(AND(4&lt;L3370,L3370&lt;=14),"INTERVENÇÃO","PARALISAÇÃO"))))</f>
        <v>OK</v>
      </c>
      <c r="O3370" s="361" t="str">
        <f t="shared" ref="O3370:O3372" si="9569">IF(M3370&lt;=0.25,"OK",IF(AND(0.25&lt;M3370,M3370&lt;=1),"ATENÇÃO",IF(AND(1&lt;M3370,M3370&lt;=4),"ALERTA",IF(AND(4&lt;M3370,M3370&lt;=14),"INTERVENÇÃO","PARALISAÇÃO"))))</f>
        <v>OK</v>
      </c>
      <c r="P3370" s="361" t="str">
        <f t="shared" ref="P3370:P3372" si="9570">IF(L3370&lt;=1,"COND. MIN.",IF(AND(1&lt;L3370, L3370&lt;=2),"ATENÇÃO",IF(AND(2&lt;L3370,L3370&lt;=5),"ALERTA","INTERVENÇÃO")))</f>
        <v>COND. MIN.</v>
      </c>
      <c r="Q3370" s="361" t="str">
        <f t="shared" si="9501"/>
        <v>COND. MIN.</v>
      </c>
      <c r="R3370" s="625"/>
      <c r="S3370" s="625"/>
      <c r="T3370" s="625"/>
      <c r="U3370" s="625"/>
      <c r="V3370" s="356">
        <f t="shared" si="9502"/>
        <v>-1.7099999822676182</v>
      </c>
      <c r="W3370" s="356">
        <f t="shared" si="9503"/>
        <v>-1.0399999911896884</v>
      </c>
      <c r="X3370" s="361" t="str">
        <f t="shared" ref="X3370:X3372" si="9571">IF(V3370&gt;0,"NORTE","SUL")</f>
        <v>SUL</v>
      </c>
      <c r="Y3370" s="361" t="str">
        <f t="shared" ref="Y3370:Y3372" si="9572">IF(W3370&gt;0,"LESTE","OESTE")</f>
        <v>OESTE</v>
      </c>
      <c r="Z3370" s="361" t="str">
        <f t="shared" ref="Z3370:Z3372" si="9573">IF(AND(X3370="SUL", Y3370="LESTE"),"SUDESTE", IF(AND(X3370="SUL", Y3370="OESTE"), "SUDOESTE", IF(AND(X3370="NORTE", Y3370="LESTE"), "NORDESTE", "NOROESTE")))</f>
        <v>SUDOESTE</v>
      </c>
      <c r="AA3370" s="358">
        <f t="shared" si="9507"/>
        <v>0.52</v>
      </c>
      <c r="AB3370" s="359">
        <f t="shared" ref="AB3370:AB3372" si="9574">DEGREES(ASIN(AA3370))</f>
        <v>31.33225149759426</v>
      </c>
      <c r="AC3370" s="360"/>
    </row>
    <row r="3371" spans="1:29" ht="12.75" x14ac:dyDescent="0.25">
      <c r="A3371" s="463" t="str">
        <f t="shared" si="9368"/>
        <v>MS 902</v>
      </c>
      <c r="B3371" s="661">
        <f t="shared" si="9353"/>
        <v>50</v>
      </c>
      <c r="C3371" s="661" t="str">
        <f t="shared" si="9561"/>
        <v>MS 902-50</v>
      </c>
      <c r="D3371" s="346">
        <f t="shared" si="9493"/>
        <v>42244</v>
      </c>
      <c r="E3371" s="347">
        <v>7161404.1601</v>
      </c>
      <c r="F3371" s="348">
        <v>665960.25049999997</v>
      </c>
      <c r="G3371" s="348">
        <v>902.75300000000004</v>
      </c>
      <c r="H3371" s="464">
        <f t="shared" si="9562"/>
        <v>0.9130169681845175</v>
      </c>
      <c r="I3371" s="356">
        <f t="shared" si="9563"/>
        <v>2.1633538576438509</v>
      </c>
      <c r="J3371" s="356">
        <f t="shared" si="9564"/>
        <v>-1.999999999998181</v>
      </c>
      <c r="K3371" s="356">
        <f t="shared" si="9565"/>
        <v>-12.699999999995271</v>
      </c>
      <c r="L3371" s="356">
        <f t="shared" si="9566"/>
        <v>6.521549772746553E-2</v>
      </c>
      <c r="M3371" s="356">
        <f t="shared" si="9567"/>
        <v>0.14285714285701293</v>
      </c>
      <c r="N3371" s="361" t="str">
        <f t="shared" si="9568"/>
        <v>OK</v>
      </c>
      <c r="O3371" s="361" t="str">
        <f t="shared" si="9569"/>
        <v>OK</v>
      </c>
      <c r="P3371" s="361" t="str">
        <f t="shared" si="9570"/>
        <v>COND. MIN.</v>
      </c>
      <c r="Q3371" s="361" t="str">
        <f t="shared" si="9501"/>
        <v>COND. MIN.</v>
      </c>
      <c r="R3371" s="625"/>
      <c r="S3371" s="625"/>
      <c r="T3371" s="625"/>
      <c r="U3371" s="625"/>
      <c r="V3371" s="356">
        <f t="shared" si="9502"/>
        <v>-2.1499999798834324</v>
      </c>
      <c r="W3371" s="356">
        <f t="shared" si="9503"/>
        <v>-0.23999999975785613</v>
      </c>
      <c r="X3371" s="361" t="str">
        <f t="shared" si="9571"/>
        <v>SUL</v>
      </c>
      <c r="Y3371" s="361" t="str">
        <f t="shared" si="9572"/>
        <v>OESTE</v>
      </c>
      <c r="Z3371" s="361" t="str">
        <f t="shared" si="9573"/>
        <v>SUDOESTE</v>
      </c>
      <c r="AA3371" s="358">
        <f t="shared" si="9507"/>
        <v>0.1111111111111111</v>
      </c>
      <c r="AB3371" s="359">
        <f t="shared" si="9574"/>
        <v>6.3793702084428032</v>
      </c>
      <c r="AC3371" s="360"/>
    </row>
    <row r="3372" spans="1:29" ht="12.75" x14ac:dyDescent="0.25">
      <c r="A3372" s="463" t="str">
        <f t="shared" si="9368"/>
        <v>MS 902</v>
      </c>
      <c r="B3372" s="661">
        <f t="shared" si="9353"/>
        <v>51</v>
      </c>
      <c r="C3372" s="661" t="str">
        <f t="shared" si="9561"/>
        <v>MS 902-51</v>
      </c>
      <c r="D3372" s="346">
        <f t="shared" si="9493"/>
        <v>42251</v>
      </c>
      <c r="E3372" s="347">
        <v>7161404.1623</v>
      </c>
      <c r="F3372" s="348">
        <v>665960.24849999999</v>
      </c>
      <c r="G3372" s="348">
        <v>902.74300000000005</v>
      </c>
      <c r="H3372" s="464">
        <f t="shared" si="9562"/>
        <v>0.29732137262339947</v>
      </c>
      <c r="I3372" s="356">
        <f t="shared" si="9563"/>
        <v>1.979520124892254</v>
      </c>
      <c r="J3372" s="356">
        <f t="shared" si="9564"/>
        <v>-0.99999999999909051</v>
      </c>
      <c r="K3372" s="356">
        <f t="shared" si="9565"/>
        <v>-13.699999999994361</v>
      </c>
      <c r="L3372" s="356">
        <f t="shared" si="9566"/>
        <v>4.2474481803342783E-2</v>
      </c>
      <c r="M3372" s="356">
        <f t="shared" si="9567"/>
        <v>0.14285714285701293</v>
      </c>
      <c r="N3372" s="361" t="str">
        <f t="shared" si="9568"/>
        <v>OK</v>
      </c>
      <c r="O3372" s="361" t="str">
        <f t="shared" si="9569"/>
        <v>OK</v>
      </c>
      <c r="P3372" s="361" t="str">
        <f t="shared" si="9570"/>
        <v>COND. MIN.</v>
      </c>
      <c r="Q3372" s="361" t="str">
        <f t="shared" si="9501"/>
        <v>COND. MIN.</v>
      </c>
      <c r="R3372" s="625"/>
      <c r="S3372" s="625"/>
      <c r="T3372" s="625"/>
      <c r="U3372" s="625"/>
      <c r="V3372" s="356">
        <f t="shared" si="9502"/>
        <v>-1.9299999810755253</v>
      </c>
      <c r="W3372" s="356">
        <f t="shared" si="9503"/>
        <v>-0.43999999761581421</v>
      </c>
      <c r="X3372" s="361" t="str">
        <f t="shared" si="9571"/>
        <v>SUL</v>
      </c>
      <c r="Y3372" s="361" t="str">
        <f t="shared" si="9572"/>
        <v>OESTE</v>
      </c>
      <c r="Z3372" s="361" t="str">
        <f t="shared" si="9573"/>
        <v>SUDOESTE</v>
      </c>
      <c r="AA3372" s="358">
        <f t="shared" si="9507"/>
        <v>0.22222222222222224</v>
      </c>
      <c r="AB3372" s="359">
        <f t="shared" si="9574"/>
        <v>12.83958840690415</v>
      </c>
      <c r="AC3372" s="360"/>
    </row>
    <row r="3373" spans="1:29" ht="12.75" x14ac:dyDescent="0.25">
      <c r="A3373" s="463" t="str">
        <f t="shared" si="9368"/>
        <v>MS 902</v>
      </c>
      <c r="B3373" s="661">
        <f t="shared" si="9353"/>
        <v>52</v>
      </c>
      <c r="C3373" s="661" t="str">
        <f t="shared" si="9561"/>
        <v>MS 902-52</v>
      </c>
      <c r="D3373" s="346">
        <f t="shared" si="9493"/>
        <v>42258</v>
      </c>
      <c r="E3373" s="347">
        <v>7161404.1595999999</v>
      </c>
      <c r="F3373" s="348">
        <v>665960.24719999998</v>
      </c>
      <c r="G3373" s="348">
        <v>902.73699999999997</v>
      </c>
      <c r="H3373" s="464">
        <f t="shared" ref="H3373" si="9575">SQRT((E3373-E3372)^2+(F3373-F3372)^2)*100</f>
        <v>0.29966648773916882</v>
      </c>
      <c r="I3373" s="356">
        <f t="shared" ref="I3373" si="9576">SQRT((E3373-$E$3361)^2+(F3373-$F$3361)^2)*100</f>
        <v>2.2726416227010779</v>
      </c>
      <c r="J3373" s="356">
        <f t="shared" ref="J3373" si="9577">(G3373-G3372)*100</f>
        <v>-0.60000000000854925</v>
      </c>
      <c r="K3373" s="356">
        <f t="shared" ref="K3373" si="9578">(G3373-$G$3361)*100</f>
        <v>-14.30000000000291</v>
      </c>
      <c r="L3373" s="356">
        <f t="shared" ref="L3373" si="9579">H3373/(D3373-D3372)</f>
        <v>4.280949824845269E-2</v>
      </c>
      <c r="M3373" s="356">
        <f t="shared" ref="M3373" si="9580">ABS(J3373/(D3373-D3372))</f>
        <v>8.571428571550703E-2</v>
      </c>
      <c r="N3373" s="361" t="str">
        <f t="shared" ref="N3373" si="9581">IF(L3373&lt;=0.25,"OK",IF(AND(0.25&lt;L3373,L3373&lt;=1),"ATENÇÃO",IF(AND(1&lt;L3373,L3373&lt;=4),"ALERTA",IF(AND(4&lt;L3373,L3373&lt;=14),"INTERVENÇÃO","PARALISAÇÃO"))))</f>
        <v>OK</v>
      </c>
      <c r="O3373" s="361" t="str">
        <f t="shared" ref="O3373" si="9582">IF(M3373&lt;=0.25,"OK",IF(AND(0.25&lt;M3373,M3373&lt;=1),"ATENÇÃO",IF(AND(1&lt;M3373,M3373&lt;=4),"ALERTA",IF(AND(4&lt;M3373,M3373&lt;=14),"INTERVENÇÃO","PARALISAÇÃO"))))</f>
        <v>OK</v>
      </c>
      <c r="P3373" s="361" t="str">
        <f t="shared" ref="P3373" si="9583">IF(L3373&lt;=1,"COND. MIN.",IF(AND(1&lt;L3373, L3373&lt;=2),"ATENÇÃO",IF(AND(2&lt;L3373,L3373&lt;=5),"ALERTA","INTERVENÇÃO")))</f>
        <v>COND. MIN.</v>
      </c>
      <c r="Q3373" s="361" t="str">
        <f t="shared" si="9501"/>
        <v>COND. MIN.</v>
      </c>
      <c r="R3373" s="625"/>
      <c r="S3373" s="625"/>
      <c r="T3373" s="625"/>
      <c r="U3373" s="625"/>
      <c r="V3373" s="356">
        <f t="shared" si="9502"/>
        <v>-2.199999988079071</v>
      </c>
      <c r="W3373" s="356">
        <f t="shared" si="9503"/>
        <v>-0.56999999796971679</v>
      </c>
      <c r="X3373" s="361" t="str">
        <f t="shared" ref="X3373" si="9584">IF(V3373&gt;0,"NORTE","SUL")</f>
        <v>SUL</v>
      </c>
      <c r="Y3373" s="361" t="str">
        <f t="shared" ref="Y3373" si="9585">IF(W3373&gt;0,"LESTE","OESTE")</f>
        <v>OESTE</v>
      </c>
      <c r="Z3373" s="361" t="str">
        <f t="shared" ref="Z3373" si="9586">IF(AND(X3373="SUL", Y3373="LESTE"),"SUDESTE", IF(AND(X3373="SUL", Y3373="OESTE"), "SUDOESTE", IF(AND(X3373="NORTE", Y3373="LESTE"), "NORDESTE", "NOROESTE")))</f>
        <v>SUDOESTE</v>
      </c>
      <c r="AA3373" s="358">
        <f t="shared" si="9507"/>
        <v>0.25110132158590304</v>
      </c>
      <c r="AB3373" s="359">
        <f t="shared" ref="AB3373" si="9587">DEGREES(ASIN(AA3373))</f>
        <v>14.542692286538799</v>
      </c>
      <c r="AC3373" s="360"/>
    </row>
    <row r="3374" spans="1:29" ht="12.75" x14ac:dyDescent="0.25">
      <c r="A3374" s="463" t="str">
        <f t="shared" si="9368"/>
        <v>MS 902</v>
      </c>
      <c r="B3374" s="661">
        <f t="shared" si="9353"/>
        <v>53</v>
      </c>
      <c r="C3374" s="661" t="str">
        <f t="shared" si="9561"/>
        <v>MS 902-53</v>
      </c>
      <c r="D3374" s="346">
        <f t="shared" si="9493"/>
        <v>42265</v>
      </c>
      <c r="E3374" s="347">
        <v>7161404.1618999997</v>
      </c>
      <c r="F3374" s="348">
        <v>665960.25230000005</v>
      </c>
      <c r="G3374" s="348">
        <v>902.72900000000004</v>
      </c>
      <c r="H3374" s="464">
        <f t="shared" ref="H3374:H3375" si="9588">SQRT((E3374-E3373)^2+(F3374-F3373)^2)*100</f>
        <v>0.55946402791788019</v>
      </c>
      <c r="I3374" s="356">
        <f t="shared" ref="I3374:I3375" si="9589">SQRT((E3374-$E$3361)^2+(F3374-$F$3361)^2)*100</f>
        <v>1.970913499777055</v>
      </c>
      <c r="J3374" s="356">
        <f t="shared" ref="J3374:J3375" si="9590">(G3374-G3373)*100</f>
        <v>-0.79999999999245119</v>
      </c>
      <c r="K3374" s="356">
        <f t="shared" ref="K3374:K3375" si="9591">(G3374-$G$3361)*100</f>
        <v>-15.099999999995362</v>
      </c>
      <c r="L3374" s="356">
        <f t="shared" ref="L3374:L3375" si="9592">H3374/(D3374-D3373)</f>
        <v>7.9923432559697166E-2</v>
      </c>
      <c r="M3374" s="356">
        <f t="shared" ref="M3374:M3375" si="9593">ABS(J3374/(D3374-D3373))</f>
        <v>0.11428571428463588</v>
      </c>
      <c r="N3374" s="361" t="str">
        <f t="shared" ref="N3374:N3375" si="9594">IF(L3374&lt;=0.25,"OK",IF(AND(0.25&lt;L3374,L3374&lt;=1),"ATENÇÃO",IF(AND(1&lt;L3374,L3374&lt;=4),"ALERTA",IF(AND(4&lt;L3374,L3374&lt;=14),"INTERVENÇÃO","PARALISAÇÃO"))))</f>
        <v>OK</v>
      </c>
      <c r="O3374" s="361" t="str">
        <f t="shared" ref="O3374:O3375" si="9595">IF(M3374&lt;=0.25,"OK",IF(AND(0.25&lt;M3374,M3374&lt;=1),"ATENÇÃO",IF(AND(1&lt;M3374,M3374&lt;=4),"ALERTA",IF(AND(4&lt;M3374,M3374&lt;=14),"INTERVENÇÃO","PARALISAÇÃO"))))</f>
        <v>OK</v>
      </c>
      <c r="P3374" s="361" t="str">
        <f t="shared" ref="P3374:P3375" si="9596">IF(L3374&lt;=1,"COND. MIN.",IF(AND(1&lt;L3374, L3374&lt;=2),"ATENÇÃO",IF(AND(2&lt;L3374,L3374&lt;=5),"ALERTA","INTERVENÇÃO")))</f>
        <v>COND. MIN.</v>
      </c>
      <c r="Q3374" s="361" t="str">
        <f t="shared" si="9501"/>
        <v>COND. MIN.</v>
      </c>
      <c r="R3374" s="625"/>
      <c r="S3374" s="625"/>
      <c r="T3374" s="625"/>
      <c r="U3374" s="625"/>
      <c r="V3374" s="356">
        <f t="shared" si="9502"/>
        <v>-1.9700000062584877</v>
      </c>
      <c r="W3374" s="356">
        <f t="shared" si="9503"/>
        <v>-5.9999991208314896E-2</v>
      </c>
      <c r="X3374" s="361" t="str">
        <f t="shared" ref="X3374:X3375" si="9597">IF(V3374&gt;0,"NORTE","SUL")</f>
        <v>SUL</v>
      </c>
      <c r="Y3374" s="361" t="str">
        <f t="shared" ref="Y3374:Y3375" si="9598">IF(W3374&gt;0,"LESTE","OESTE")</f>
        <v>OESTE</v>
      </c>
      <c r="Z3374" s="361" t="str">
        <f t="shared" ref="Z3374:Z3375" si="9599">IF(AND(X3374="SUL", Y3374="LESTE"),"SUDESTE", IF(AND(X3374="SUL", Y3374="OESTE"), "SUDOESTE", IF(AND(X3374="NORTE", Y3374="LESTE"), "NORDESTE", "NOROESTE")))</f>
        <v>SUDOESTE</v>
      </c>
      <c r="AA3374" s="358">
        <f t="shared" si="9507"/>
        <v>3.045685279187817E-2</v>
      </c>
      <c r="AB3374" s="359">
        <f t="shared" ref="AB3374:AB3375" si="9600">DEGREES(ASIN(AA3374))</f>
        <v>1.7453190252831954</v>
      </c>
      <c r="AC3374" s="360"/>
    </row>
    <row r="3375" spans="1:29" ht="12.75" x14ac:dyDescent="0.25">
      <c r="A3375" s="463" t="str">
        <f t="shared" si="9368"/>
        <v>MS 902</v>
      </c>
      <c r="B3375" s="661">
        <f t="shared" si="9353"/>
        <v>54</v>
      </c>
      <c r="C3375" s="661" t="str">
        <f t="shared" si="9561"/>
        <v>MS 902-54</v>
      </c>
      <c r="D3375" s="346">
        <f t="shared" si="9493"/>
        <v>42272</v>
      </c>
      <c r="E3375" s="347">
        <v>7161404.1628</v>
      </c>
      <c r="F3375" s="348">
        <v>665960.26950000005</v>
      </c>
      <c r="G3375" s="348">
        <v>902.71799999999996</v>
      </c>
      <c r="H3375" s="464">
        <f t="shared" si="9588"/>
        <v>1.7223530435752636</v>
      </c>
      <c r="I3375" s="356">
        <f t="shared" si="9589"/>
        <v>2.5079872264222174</v>
      </c>
      <c r="J3375" s="356">
        <f t="shared" si="9590"/>
        <v>-1.1000000000080945</v>
      </c>
      <c r="K3375" s="356">
        <f t="shared" si="9591"/>
        <v>-16.200000000003456</v>
      </c>
      <c r="L3375" s="356">
        <f t="shared" si="9592"/>
        <v>0.24605043479646624</v>
      </c>
      <c r="M3375" s="356">
        <f t="shared" si="9593"/>
        <v>0.15714285714401349</v>
      </c>
      <c r="N3375" s="361" t="str">
        <f t="shared" si="9594"/>
        <v>OK</v>
      </c>
      <c r="O3375" s="361" t="str">
        <f t="shared" si="9595"/>
        <v>OK</v>
      </c>
      <c r="P3375" s="361" t="str">
        <f t="shared" si="9596"/>
        <v>COND. MIN.</v>
      </c>
      <c r="Q3375" s="361" t="str">
        <f t="shared" si="9501"/>
        <v>COND. MIN.</v>
      </c>
      <c r="R3375" s="625"/>
      <c r="S3375" s="625"/>
      <c r="T3375" s="625"/>
      <c r="U3375" s="625"/>
      <c r="V3375" s="356">
        <f t="shared" si="9502"/>
        <v>-1.8799999728798866</v>
      </c>
      <c r="W3375" s="356">
        <f t="shared" si="9503"/>
        <v>1.6600000089965761</v>
      </c>
      <c r="X3375" s="361" t="str">
        <f t="shared" si="9597"/>
        <v>SUL</v>
      </c>
      <c r="Y3375" s="361" t="str">
        <f t="shared" si="9598"/>
        <v>LESTE</v>
      </c>
      <c r="Z3375" s="361" t="str">
        <f t="shared" si="9599"/>
        <v>SUDESTE</v>
      </c>
      <c r="AA3375" s="358">
        <f t="shared" si="9507"/>
        <v>0.66135458167330685</v>
      </c>
      <c r="AB3375" s="359">
        <f t="shared" si="9600"/>
        <v>41.403262887448001</v>
      </c>
      <c r="AC3375" s="360"/>
    </row>
    <row r="3376" spans="1:29" ht="12.75" x14ac:dyDescent="0.25">
      <c r="A3376" s="463" t="str">
        <f t="shared" si="9368"/>
        <v>MS 902</v>
      </c>
      <c r="B3376" s="661">
        <f t="shared" si="9353"/>
        <v>55</v>
      </c>
      <c r="C3376" s="661" t="str">
        <f t="shared" si="9561"/>
        <v>MS 902-55</v>
      </c>
      <c r="D3376" s="346">
        <f t="shared" si="9493"/>
        <v>42279</v>
      </c>
      <c r="E3376" s="347">
        <v>7161404.1562999999</v>
      </c>
      <c r="F3376" s="348">
        <v>665960.23719999997</v>
      </c>
      <c r="G3376" s="348">
        <v>902.673</v>
      </c>
      <c r="H3376" s="464">
        <f t="shared" ref="H3376:H3378" si="9601">SQRT((E3376-E3375)^2+(F3376-F3375)^2)*100</f>
        <v>3.2947534154247347</v>
      </c>
      <c r="I3376" s="356">
        <f t="shared" ref="I3376:I3378" si="9602">SQRT((E3376-$E$3361)^2+(F3376-$F$3361)^2)*100</f>
        <v>2.9775493156589996</v>
      </c>
      <c r="J3376" s="356">
        <f t="shared" ref="J3376:J3378" si="9603">(G3376-G3375)*100</f>
        <v>-4.4999999999959073</v>
      </c>
      <c r="K3376" s="356">
        <f t="shared" ref="K3376:K3378" si="9604">(G3376-$G$3361)*100</f>
        <v>-20.699999999999363</v>
      </c>
      <c r="L3376" s="356">
        <f t="shared" ref="L3376:L3378" si="9605">H3376/(D3376-D3375)</f>
        <v>0.47067905934639065</v>
      </c>
      <c r="M3376" s="356">
        <f t="shared" ref="M3376:M3378" si="9606">ABS(J3376/(D3376-D3375))</f>
        <v>0.64285714285655815</v>
      </c>
      <c r="N3376" s="361" t="str">
        <f t="shared" ref="N3376:N3378" si="9607">IF(L3376&lt;=0.25,"OK",IF(AND(0.25&lt;L3376,L3376&lt;=1),"ATENÇÃO",IF(AND(1&lt;L3376,L3376&lt;=4),"ALERTA",IF(AND(4&lt;L3376,L3376&lt;=14),"INTERVENÇÃO","PARALISAÇÃO"))))</f>
        <v>ATENÇÃO</v>
      </c>
      <c r="O3376" s="361" t="str">
        <f t="shared" ref="O3376:O3378" si="9608">IF(M3376&lt;=0.25,"OK",IF(AND(0.25&lt;M3376,M3376&lt;=1),"ATENÇÃO",IF(AND(1&lt;M3376,M3376&lt;=4),"ALERTA",IF(AND(4&lt;M3376,M3376&lt;=14),"INTERVENÇÃO","PARALISAÇÃO"))))</f>
        <v>ATENÇÃO</v>
      </c>
      <c r="P3376" s="361" t="str">
        <f t="shared" ref="P3376:P3378" si="9609">IF(L3376&lt;=1,"COND. MIN.",IF(AND(1&lt;L3376, L3376&lt;=2),"ATENÇÃO",IF(AND(2&lt;L3376,L3376&lt;=5),"ALERTA","INTERVENÇÃO")))</f>
        <v>COND. MIN.</v>
      </c>
      <c r="Q3376" s="361" t="str">
        <f t="shared" si="9501"/>
        <v>COND. MIN.</v>
      </c>
      <c r="R3376" s="625"/>
      <c r="S3376" s="625"/>
      <c r="T3376" s="625"/>
      <c r="U3376" s="625"/>
      <c r="V3376" s="356">
        <f t="shared" si="9502"/>
        <v>-2.5299999862909317</v>
      </c>
      <c r="W3376" s="356">
        <f t="shared" si="9503"/>
        <v>-1.5699999989010394</v>
      </c>
      <c r="X3376" s="361" t="str">
        <f t="shared" ref="X3376:X3378" si="9610">IF(V3376&gt;0,"NORTE","SUL")</f>
        <v>SUL</v>
      </c>
      <c r="Y3376" s="361" t="str">
        <f t="shared" ref="Y3376:Y3378" si="9611">IF(W3376&gt;0,"LESTE","OESTE")</f>
        <v>OESTE</v>
      </c>
      <c r="Z3376" s="361" t="str">
        <f t="shared" ref="Z3376:Z3378" si="9612">IF(AND(X3376="SUL", Y3376="LESTE"),"SUDESTE", IF(AND(X3376="SUL", Y3376="OESTE"), "SUDOESTE", IF(AND(X3376="NORTE", Y3376="LESTE"), "NORDESTE", "NOROESTE")))</f>
        <v>SUDOESTE</v>
      </c>
      <c r="AA3376" s="358">
        <f t="shared" si="9507"/>
        <v>0.52684563758389269</v>
      </c>
      <c r="AB3376" s="359">
        <f t="shared" ref="AB3376:AB3378" si="9613">DEGREES(ASIN(AA3376))</f>
        <v>31.792573968501511</v>
      </c>
      <c r="AC3376" s="360"/>
    </row>
    <row r="3377" spans="1:29" ht="12.75" x14ac:dyDescent="0.25">
      <c r="A3377" s="463" t="str">
        <f t="shared" si="9368"/>
        <v>MS 902</v>
      </c>
      <c r="B3377" s="661">
        <f t="shared" si="9353"/>
        <v>56</v>
      </c>
      <c r="C3377" s="661" t="str">
        <f t="shared" si="9561"/>
        <v>MS 902-56</v>
      </c>
      <c r="D3377" s="346">
        <f t="shared" si="9493"/>
        <v>42286</v>
      </c>
      <c r="E3377" s="347">
        <v>7161404.1403999999</v>
      </c>
      <c r="F3377" s="348">
        <v>665960.25029999996</v>
      </c>
      <c r="G3377" s="348">
        <v>902.68700000000001</v>
      </c>
      <c r="H3377" s="464">
        <f t="shared" si="9601"/>
        <v>2.0601456246567658</v>
      </c>
      <c r="I3377" s="356">
        <f t="shared" si="9602"/>
        <v>4.1281957180077447</v>
      </c>
      <c r="J3377" s="356">
        <f t="shared" si="9603"/>
        <v>1.4000000000010004</v>
      </c>
      <c r="K3377" s="356">
        <f t="shared" si="9604"/>
        <v>-19.299999999998363</v>
      </c>
      <c r="L3377" s="356">
        <f t="shared" si="9605"/>
        <v>0.2943065178081094</v>
      </c>
      <c r="M3377" s="356">
        <f t="shared" si="9606"/>
        <v>0.20000000000014292</v>
      </c>
      <c r="N3377" s="361" t="str">
        <f t="shared" si="9607"/>
        <v>ATENÇÃO</v>
      </c>
      <c r="O3377" s="361" t="str">
        <f t="shared" si="9608"/>
        <v>OK</v>
      </c>
      <c r="P3377" s="361" t="str">
        <f t="shared" si="9609"/>
        <v>COND. MIN.</v>
      </c>
      <c r="Q3377" s="361" t="str">
        <f t="shared" si="9501"/>
        <v>COND. MIN.</v>
      </c>
      <c r="R3377" s="625"/>
      <c r="S3377" s="625"/>
      <c r="T3377" s="625"/>
      <c r="U3377" s="625"/>
      <c r="V3377" s="356">
        <f t="shared" si="9502"/>
        <v>-4.1199999861419201</v>
      </c>
      <c r="W3377" s="356">
        <f t="shared" si="9503"/>
        <v>-0.26000000070780516</v>
      </c>
      <c r="X3377" s="361" t="str">
        <f t="shared" si="9610"/>
        <v>SUL</v>
      </c>
      <c r="Y3377" s="361" t="str">
        <f t="shared" si="9611"/>
        <v>OESTE</v>
      </c>
      <c r="Z3377" s="361" t="str">
        <f t="shared" si="9612"/>
        <v>SUDOESTE</v>
      </c>
      <c r="AA3377" s="358">
        <f t="shared" si="9507"/>
        <v>6.2953995157384993E-2</v>
      </c>
      <c r="AB3377" s="359">
        <f t="shared" si="9613"/>
        <v>3.6093850310614721</v>
      </c>
      <c r="AC3377" s="360"/>
    </row>
    <row r="3378" spans="1:29" ht="12.75" x14ac:dyDescent="0.25">
      <c r="A3378" s="463" t="str">
        <f t="shared" si="9368"/>
        <v>MS 902</v>
      </c>
      <c r="B3378" s="661">
        <f t="shared" si="9353"/>
        <v>57</v>
      </c>
      <c r="C3378" s="661" t="str">
        <f t="shared" si="9561"/>
        <v>MS 902-57</v>
      </c>
      <c r="D3378" s="346">
        <f t="shared" si="9493"/>
        <v>42300</v>
      </c>
      <c r="E3378" s="347">
        <v>7161404.1629999997</v>
      </c>
      <c r="F3378" s="348">
        <v>665960.24300000002</v>
      </c>
      <c r="G3378" s="348">
        <v>902.66600000000005</v>
      </c>
      <c r="H3378" s="464">
        <f t="shared" si="9601"/>
        <v>2.3749736624883946</v>
      </c>
      <c r="I3378" s="356">
        <f t="shared" si="9602"/>
        <v>2.1070595660486959</v>
      </c>
      <c r="J3378" s="356">
        <f t="shared" si="9603"/>
        <v>-2.0999999999958163</v>
      </c>
      <c r="K3378" s="356">
        <f t="shared" si="9604"/>
        <v>-21.399999999994179</v>
      </c>
      <c r="L3378" s="356">
        <f t="shared" si="9605"/>
        <v>0.16964097589202817</v>
      </c>
      <c r="M3378" s="356">
        <f t="shared" si="9606"/>
        <v>0.14999999999970118</v>
      </c>
      <c r="N3378" s="361" t="str">
        <f t="shared" si="9607"/>
        <v>OK</v>
      </c>
      <c r="O3378" s="361" t="str">
        <f t="shared" si="9608"/>
        <v>OK</v>
      </c>
      <c r="P3378" s="361" t="str">
        <f t="shared" si="9609"/>
        <v>COND. MIN.</v>
      </c>
      <c r="Q3378" s="361" t="str">
        <f t="shared" si="9501"/>
        <v>COND. MIN.</v>
      </c>
      <c r="R3378" s="625"/>
      <c r="S3378" s="625"/>
      <c r="T3378" s="625"/>
      <c r="U3378" s="625"/>
      <c r="V3378" s="356">
        <f t="shared" si="9502"/>
        <v>-1.8600000068545341</v>
      </c>
      <c r="W3378" s="356">
        <f t="shared" si="9503"/>
        <v>-0.98999999463558197</v>
      </c>
      <c r="X3378" s="361" t="str">
        <f t="shared" si="9610"/>
        <v>SUL</v>
      </c>
      <c r="Y3378" s="361" t="str">
        <f t="shared" si="9611"/>
        <v>OESTE</v>
      </c>
      <c r="Z3378" s="361" t="str">
        <f t="shared" si="9612"/>
        <v>SUDOESTE</v>
      </c>
      <c r="AA3378" s="358">
        <f t="shared" si="9507"/>
        <v>0.46919431279620855</v>
      </c>
      <c r="AB3378" s="359">
        <f t="shared" si="9613"/>
        <v>27.982010338107219</v>
      </c>
      <c r="AC3378" s="360"/>
    </row>
    <row r="3379" spans="1:29" ht="12.75" x14ac:dyDescent="0.25">
      <c r="A3379" s="463" t="str">
        <f t="shared" si="9368"/>
        <v>MS 902</v>
      </c>
      <c r="B3379" s="661">
        <f t="shared" si="9353"/>
        <v>58</v>
      </c>
      <c r="C3379" s="661" t="str">
        <f t="shared" si="9561"/>
        <v>MS 902-58</v>
      </c>
      <c r="D3379" s="346">
        <f t="shared" si="9493"/>
        <v>42314</v>
      </c>
      <c r="E3379" s="347">
        <v>7161404.142</v>
      </c>
      <c r="F3379" s="348">
        <v>665960.25060000003</v>
      </c>
      <c r="G3379" s="348">
        <v>902.63800000000003</v>
      </c>
      <c r="H3379" s="464">
        <f t="shared" ref="H3379" si="9614">SQRT((E3379-E3378)^2+(F3379-F3378)^2)*100</f>
        <v>2.2332935057605847</v>
      </c>
      <c r="I3379" s="356">
        <f t="shared" ref="I3379" si="9615">SQRT((E3379-$E$3361)^2+(F3379-$F$3361)^2)*100</f>
        <v>3.9666736476609481</v>
      </c>
      <c r="J3379" s="356">
        <f t="shared" ref="J3379" si="9616">(G3379-G3378)*100</f>
        <v>-2.8000000000020009</v>
      </c>
      <c r="K3379" s="356">
        <f t="shared" ref="K3379" si="9617">(G3379-$G$3361)*100</f>
        <v>-24.19999999999618</v>
      </c>
      <c r="L3379" s="356">
        <f t="shared" ref="L3379" si="9618">H3379/(D3379-D3378)</f>
        <v>0.15952096469718463</v>
      </c>
      <c r="M3379" s="356">
        <f t="shared" ref="M3379" si="9619">ABS(J3379/(D3379-D3378))</f>
        <v>0.20000000000014292</v>
      </c>
      <c r="N3379" s="361" t="str">
        <f t="shared" ref="N3379" si="9620">IF(L3379&lt;=0.25,"OK",IF(AND(0.25&lt;L3379,L3379&lt;=1),"ATENÇÃO",IF(AND(1&lt;L3379,L3379&lt;=4),"ALERTA",IF(AND(4&lt;L3379,L3379&lt;=14),"INTERVENÇÃO","PARALISAÇÃO"))))</f>
        <v>OK</v>
      </c>
      <c r="O3379" s="361" t="str">
        <f t="shared" ref="O3379" si="9621">IF(M3379&lt;=0.25,"OK",IF(AND(0.25&lt;M3379,M3379&lt;=1),"ATENÇÃO",IF(AND(1&lt;M3379,M3379&lt;=4),"ALERTA",IF(AND(4&lt;M3379,M3379&lt;=14),"INTERVENÇÃO","PARALISAÇÃO"))))</f>
        <v>OK</v>
      </c>
      <c r="P3379" s="361" t="str">
        <f t="shared" ref="P3379" si="9622">IF(L3379&lt;=1,"COND. MIN.",IF(AND(1&lt;L3379, L3379&lt;=2),"ATENÇÃO",IF(AND(2&lt;L3379,L3379&lt;=5),"ALERTA","INTERVENÇÃO")))</f>
        <v>COND. MIN.</v>
      </c>
      <c r="Q3379" s="361" t="str">
        <f t="shared" si="9501"/>
        <v>COND. MIN.</v>
      </c>
      <c r="R3379" s="625"/>
      <c r="S3379" s="625"/>
      <c r="T3379" s="625"/>
      <c r="U3379" s="625"/>
      <c r="V3379" s="356">
        <f t="shared" si="9502"/>
        <v>-3.9599999785423279</v>
      </c>
      <c r="W3379" s="356">
        <f t="shared" si="9503"/>
        <v>-0.22999999346211553</v>
      </c>
      <c r="X3379" s="361" t="str">
        <f t="shared" ref="X3379" si="9623">IF(V3379&gt;0,"NORTE","SUL")</f>
        <v>SUL</v>
      </c>
      <c r="Y3379" s="361" t="str">
        <f t="shared" ref="Y3379" si="9624">IF(W3379&gt;0,"LESTE","OESTE")</f>
        <v>OESTE</v>
      </c>
      <c r="Z3379" s="361" t="str">
        <f t="shared" ref="Z3379" si="9625">IF(AND(X3379="SUL", Y3379="LESTE"),"SUDESTE", IF(AND(X3379="SUL", Y3379="OESTE"), "SUDOESTE", IF(AND(X3379="NORTE", Y3379="LESTE"), "NORDESTE", "NOROESTE")))</f>
        <v>SUDOESTE</v>
      </c>
      <c r="AA3379" s="358">
        <f t="shared" si="9507"/>
        <v>5.793450881612091E-2</v>
      </c>
      <c r="AB3379" s="359">
        <f t="shared" ref="AB3379" si="9626">DEGREES(ASIN(AA3379))</f>
        <v>3.3212625315363855</v>
      </c>
      <c r="AC3379" s="360"/>
    </row>
    <row r="3380" spans="1:29" ht="12.75" x14ac:dyDescent="0.25">
      <c r="A3380" s="463" t="str">
        <f t="shared" si="9368"/>
        <v>MS 902</v>
      </c>
      <c r="B3380" s="661">
        <f t="shared" si="9353"/>
        <v>59</v>
      </c>
      <c r="C3380" s="661" t="str">
        <f t="shared" si="9561"/>
        <v>MS 902-59</v>
      </c>
      <c r="D3380" s="346">
        <f t="shared" si="9493"/>
        <v>42321</v>
      </c>
      <c r="E3380" s="347">
        <v>7161404.1396000003</v>
      </c>
      <c r="F3380" s="348">
        <v>665960.24419999996</v>
      </c>
      <c r="G3380" s="348">
        <v>902.63199999999995</v>
      </c>
      <c r="H3380" s="464">
        <f t="shared" ref="H3380:H3382" si="9627">SQRT((E3380-E3379)^2+(F3380-F3379)^2)*100</f>
        <v>0.68352029393980374</v>
      </c>
      <c r="I3380" s="356">
        <f t="shared" ref="I3380:I3382" si="9628">SQRT((E3380-$E$3361)^2+(F3380-$F$3361)^2)*100</f>
        <v>4.2891607017410349</v>
      </c>
      <c r="J3380" s="356">
        <f t="shared" ref="J3380:J3382" si="9629">(G3380-G3379)*100</f>
        <v>-0.60000000000854925</v>
      </c>
      <c r="K3380" s="356">
        <f t="shared" ref="K3380:K3382" si="9630">(G3380-$G$3361)*100</f>
        <v>-24.800000000004729</v>
      </c>
      <c r="L3380" s="356">
        <f t="shared" ref="L3380:L3382" si="9631">H3380/(D3380-D3379)</f>
        <v>9.7645756277114817E-2</v>
      </c>
      <c r="M3380" s="356">
        <f t="shared" ref="M3380:M3382" si="9632">ABS(J3380/(D3380-D3379))</f>
        <v>8.571428571550703E-2</v>
      </c>
      <c r="N3380" s="361" t="str">
        <f t="shared" ref="N3380:N3382" si="9633">IF(L3380&lt;=0.25,"OK",IF(AND(0.25&lt;L3380,L3380&lt;=1),"ATENÇÃO",IF(AND(1&lt;L3380,L3380&lt;=4),"ALERTA",IF(AND(4&lt;L3380,L3380&lt;=14),"INTERVENÇÃO","PARALISAÇÃO"))))</f>
        <v>OK</v>
      </c>
      <c r="O3380" s="361" t="str">
        <f t="shared" ref="O3380:O3382" si="9634">IF(M3380&lt;=0.25,"OK",IF(AND(0.25&lt;M3380,M3380&lt;=1),"ATENÇÃO",IF(AND(1&lt;M3380,M3380&lt;=4),"ALERTA",IF(AND(4&lt;M3380,M3380&lt;=14),"INTERVENÇÃO","PARALISAÇÃO"))))</f>
        <v>OK</v>
      </c>
      <c r="P3380" s="361" t="str">
        <f t="shared" ref="P3380:P3382" si="9635">IF(L3380&lt;=1,"COND. MIN.",IF(AND(1&lt;L3380, L3380&lt;=2),"ATENÇÃO",IF(AND(2&lt;L3380,L3380&lt;=5),"ALERTA","INTERVENÇÃO")))</f>
        <v>COND. MIN.</v>
      </c>
      <c r="Q3380" s="361" t="str">
        <f t="shared" si="9501"/>
        <v>COND. MIN.</v>
      </c>
      <c r="R3380" s="625"/>
      <c r="S3380" s="625"/>
      <c r="T3380" s="625"/>
      <c r="U3380" s="625"/>
      <c r="V3380" s="356">
        <f t="shared" si="9502"/>
        <v>-4.1999999433755875</v>
      </c>
      <c r="W3380" s="356">
        <f t="shared" si="9503"/>
        <v>-0.87000000057742</v>
      </c>
      <c r="X3380" s="361" t="str">
        <f t="shared" ref="X3380:X3382" si="9636">IF(V3380&gt;0,"NORTE","SUL")</f>
        <v>SUL</v>
      </c>
      <c r="Y3380" s="361" t="str">
        <f t="shared" ref="Y3380:Y3382" si="9637">IF(W3380&gt;0,"LESTE","OESTE")</f>
        <v>OESTE</v>
      </c>
      <c r="Z3380" s="361" t="str">
        <f t="shared" ref="Z3380:Z3382" si="9638">IF(AND(X3380="SUL", Y3380="LESTE"),"SUDESTE", IF(AND(X3380="SUL", Y3380="OESTE"), "SUDOESTE", IF(AND(X3380="NORTE", Y3380="LESTE"), "NORDESTE", "NOROESTE")))</f>
        <v>SUDOESTE</v>
      </c>
      <c r="AA3380" s="358">
        <f t="shared" si="9507"/>
        <v>0.20279720279720279</v>
      </c>
      <c r="AB3380" s="359">
        <f t="shared" ref="AB3380:AB3382" si="9639">DEGREES(ASIN(AA3380))</f>
        <v>11.700579699661688</v>
      </c>
      <c r="AC3380" s="360"/>
    </row>
    <row r="3381" spans="1:29" ht="12.75" x14ac:dyDescent="0.25">
      <c r="A3381" s="463" t="str">
        <f t="shared" si="9368"/>
        <v>MS 902</v>
      </c>
      <c r="B3381" s="661">
        <f t="shared" si="9353"/>
        <v>60</v>
      </c>
      <c r="C3381" s="661" t="str">
        <f t="shared" si="9561"/>
        <v>MS 902-60</v>
      </c>
      <c r="D3381" s="346">
        <f t="shared" si="9493"/>
        <v>42328</v>
      </c>
      <c r="E3381" s="347">
        <v>7161404.1404999997</v>
      </c>
      <c r="F3381" s="348">
        <v>665960.25650000002</v>
      </c>
      <c r="G3381" s="348">
        <v>902.61599999999999</v>
      </c>
      <c r="H3381" s="464">
        <f t="shared" si="9627"/>
        <v>1.2332882891239876</v>
      </c>
      <c r="I3381" s="356">
        <f t="shared" si="9628"/>
        <v>4.1257363015165938</v>
      </c>
      <c r="J3381" s="356">
        <f t="shared" si="9629"/>
        <v>-1.5999999999962711</v>
      </c>
      <c r="K3381" s="356">
        <f t="shared" si="9630"/>
        <v>-26.400000000001</v>
      </c>
      <c r="L3381" s="356">
        <f t="shared" si="9631"/>
        <v>0.1761840413034268</v>
      </c>
      <c r="M3381" s="356">
        <f t="shared" si="9632"/>
        <v>0.22857142857089588</v>
      </c>
      <c r="N3381" s="361" t="str">
        <f t="shared" si="9633"/>
        <v>OK</v>
      </c>
      <c r="O3381" s="361" t="str">
        <f t="shared" si="9634"/>
        <v>OK</v>
      </c>
      <c r="P3381" s="361" t="str">
        <f t="shared" si="9635"/>
        <v>COND. MIN.</v>
      </c>
      <c r="Q3381" s="361" t="str">
        <f t="shared" si="9501"/>
        <v>COND. MIN.</v>
      </c>
      <c r="R3381" s="625"/>
      <c r="S3381" s="625"/>
      <c r="T3381" s="625"/>
      <c r="U3381" s="625"/>
      <c r="V3381" s="356">
        <f t="shared" si="9502"/>
        <v>-4.1100000031292439</v>
      </c>
      <c r="W3381" s="356">
        <f t="shared" si="9503"/>
        <v>0.36000000545755029</v>
      </c>
      <c r="X3381" s="361" t="str">
        <f t="shared" si="9636"/>
        <v>SUL</v>
      </c>
      <c r="Y3381" s="361" t="str">
        <f t="shared" si="9637"/>
        <v>LESTE</v>
      </c>
      <c r="Z3381" s="361" t="str">
        <f t="shared" si="9638"/>
        <v>SUDESTE</v>
      </c>
      <c r="AA3381" s="358">
        <f t="shared" si="9507"/>
        <v>8.7167070217917669E-2</v>
      </c>
      <c r="AB3381" s="359">
        <f t="shared" si="9639"/>
        <v>5.0006514956990946</v>
      </c>
      <c r="AC3381" s="360"/>
    </row>
    <row r="3382" spans="1:29" ht="12.75" x14ac:dyDescent="0.25">
      <c r="A3382" s="463" t="str">
        <f t="shared" si="9368"/>
        <v>MS 902</v>
      </c>
      <c r="B3382" s="661">
        <f t="shared" si="9353"/>
        <v>61</v>
      </c>
      <c r="C3382" s="661" t="str">
        <f t="shared" si="9561"/>
        <v>MS 902-61</v>
      </c>
      <c r="D3382" s="346">
        <f t="shared" si="9493"/>
        <v>42335</v>
      </c>
      <c r="E3382" s="347">
        <v>7161404.1353000002</v>
      </c>
      <c r="F3382" s="348">
        <v>665960.25139999995</v>
      </c>
      <c r="G3382" s="348">
        <v>902.60699999999997</v>
      </c>
      <c r="H3382" s="464">
        <f t="shared" si="9627"/>
        <v>0.7283542818849168</v>
      </c>
      <c r="I3382" s="356">
        <f t="shared" si="9628"/>
        <v>4.6324291264167394</v>
      </c>
      <c r="J3382" s="356">
        <f t="shared" si="9629"/>
        <v>-0.90000000000145519</v>
      </c>
      <c r="K3382" s="356">
        <f t="shared" si="9630"/>
        <v>-27.300000000002456</v>
      </c>
      <c r="L3382" s="356">
        <f t="shared" si="9631"/>
        <v>0.10405061169784525</v>
      </c>
      <c r="M3382" s="356">
        <f t="shared" si="9632"/>
        <v>0.12857142857163645</v>
      </c>
      <c r="N3382" s="361" t="str">
        <f t="shared" si="9633"/>
        <v>OK</v>
      </c>
      <c r="O3382" s="361" t="str">
        <f t="shared" si="9634"/>
        <v>OK</v>
      </c>
      <c r="P3382" s="361" t="str">
        <f t="shared" si="9635"/>
        <v>COND. MIN.</v>
      </c>
      <c r="Q3382" s="361" t="str">
        <f t="shared" si="9501"/>
        <v>COND. MIN.</v>
      </c>
      <c r="R3382" s="625"/>
      <c r="S3382" s="625"/>
      <c r="T3382" s="625"/>
      <c r="U3382" s="625"/>
      <c r="V3382" s="356">
        <f t="shared" si="9502"/>
        <v>-4.6299999579787254</v>
      </c>
      <c r="W3382" s="356">
        <f t="shared" si="9503"/>
        <v>-0.1500000013038516</v>
      </c>
      <c r="X3382" s="361" t="str">
        <f t="shared" si="9636"/>
        <v>SUL</v>
      </c>
      <c r="Y3382" s="361" t="str">
        <f t="shared" si="9637"/>
        <v>OESTE</v>
      </c>
      <c r="Z3382" s="361" t="str">
        <f t="shared" si="9638"/>
        <v>SUDOESTE</v>
      </c>
      <c r="AA3382" s="358">
        <f t="shared" si="9507"/>
        <v>3.2397408207343409E-2</v>
      </c>
      <c r="AB3382" s="359">
        <f t="shared" si="9639"/>
        <v>1.8565596257840322</v>
      </c>
      <c r="AC3382" s="360"/>
    </row>
    <row r="3383" spans="1:29" ht="12.75" x14ac:dyDescent="0.25">
      <c r="A3383" s="463" t="str">
        <f t="shared" si="9368"/>
        <v>MS 902</v>
      </c>
      <c r="B3383" s="661">
        <f t="shared" si="9353"/>
        <v>62</v>
      </c>
      <c r="C3383" s="661" t="str">
        <f t="shared" si="9561"/>
        <v>MS 902-62</v>
      </c>
      <c r="D3383" s="346">
        <f t="shared" si="9493"/>
        <v>42342</v>
      </c>
      <c r="E3383" s="347">
        <v>7161404.1354999999</v>
      </c>
      <c r="F3383" s="348">
        <v>665960.24620000005</v>
      </c>
      <c r="G3383" s="348">
        <v>902.59699999999998</v>
      </c>
      <c r="H3383" s="464">
        <f t="shared" ref="H3383" si="9640">SQRT((E3383-E3382)^2+(F3383-F3382)^2)*100</f>
        <v>0.52038446172619013</v>
      </c>
      <c r="I3383" s="356">
        <f t="shared" ref="I3383" si="9641">SQRT((E3383-$E$3361)^2+(F3383-$F$3361)^2)*100</f>
        <v>4.6584332037557994</v>
      </c>
      <c r="J3383" s="356">
        <f t="shared" ref="J3383" si="9642">(G3383-G3382)*100</f>
        <v>-0.99999999999909051</v>
      </c>
      <c r="K3383" s="356">
        <f t="shared" ref="K3383" si="9643">(G3383-$G$3361)*100</f>
        <v>-28.300000000001546</v>
      </c>
      <c r="L3383" s="356">
        <f t="shared" ref="L3383" si="9644">H3383/(D3383-D3382)</f>
        <v>7.4340637389455733E-2</v>
      </c>
      <c r="M3383" s="356">
        <f t="shared" ref="M3383" si="9645">ABS(J3383/(D3383-D3382))</f>
        <v>0.14285714285701293</v>
      </c>
      <c r="N3383" s="361" t="str">
        <f t="shared" ref="N3383" si="9646">IF(L3383&lt;=0.25,"OK",IF(AND(0.25&lt;L3383,L3383&lt;=1),"ATENÇÃO",IF(AND(1&lt;L3383,L3383&lt;=4),"ALERTA",IF(AND(4&lt;L3383,L3383&lt;=14),"INTERVENÇÃO","PARALISAÇÃO"))))</f>
        <v>OK</v>
      </c>
      <c r="O3383" s="361" t="str">
        <f t="shared" ref="O3383" si="9647">IF(M3383&lt;=0.25,"OK",IF(AND(0.25&lt;M3383,M3383&lt;=1),"ATENÇÃO",IF(AND(1&lt;M3383,M3383&lt;=4),"ALERTA",IF(AND(4&lt;M3383,M3383&lt;=14),"INTERVENÇÃO","PARALISAÇÃO"))))</f>
        <v>OK</v>
      </c>
      <c r="P3383" s="361" t="str">
        <f t="shared" ref="P3383" si="9648">IF(L3383&lt;=1,"COND. MIN.",IF(AND(1&lt;L3383, L3383&lt;=2),"ATENÇÃO",IF(AND(2&lt;L3383,L3383&lt;=5),"ALERTA","INTERVENÇÃO")))</f>
        <v>COND. MIN.</v>
      </c>
      <c r="Q3383" s="361" t="str">
        <f t="shared" si="9501"/>
        <v>COND. MIN.</v>
      </c>
      <c r="R3383" s="625"/>
      <c r="S3383" s="625"/>
      <c r="T3383" s="625"/>
      <c r="U3383" s="625"/>
      <c r="V3383" s="356">
        <f t="shared" si="9502"/>
        <v>-4.609999991953373</v>
      </c>
      <c r="W3383" s="356">
        <f t="shared" si="9503"/>
        <v>-0.66999999107792974</v>
      </c>
      <c r="X3383" s="361" t="str">
        <f t="shared" ref="X3383" si="9649">IF(V3383&gt;0,"NORTE","SUL")</f>
        <v>SUL</v>
      </c>
      <c r="Y3383" s="361" t="str">
        <f t="shared" ref="Y3383" si="9650">IF(W3383&gt;0,"LESTE","OESTE")</f>
        <v>OESTE</v>
      </c>
      <c r="Z3383" s="361" t="str">
        <f t="shared" ref="Z3383" si="9651">IF(AND(X3383="SUL", Y3383="LESTE"),"SUDESTE", IF(AND(X3383="SUL", Y3383="OESTE"), "SUDOESTE", IF(AND(X3383="NORTE", Y3383="LESTE"), "NORDESTE", "NOROESTE")))</f>
        <v>SUDOESTE</v>
      </c>
      <c r="AA3383" s="358">
        <f t="shared" si="9507"/>
        <v>0.14377682403433475</v>
      </c>
      <c r="AB3383" s="359">
        <f t="shared" ref="AB3383" si="9652">DEGREES(ASIN(AA3383))</f>
        <v>8.2664541949481656</v>
      </c>
      <c r="AC3383" s="360"/>
    </row>
    <row r="3384" spans="1:29" ht="12.75" x14ac:dyDescent="0.25">
      <c r="A3384" s="463" t="str">
        <f t="shared" si="9368"/>
        <v>MS 902</v>
      </c>
      <c r="B3384" s="661">
        <f t="shared" si="9353"/>
        <v>63</v>
      </c>
      <c r="C3384" s="661" t="str">
        <f t="shared" si="9561"/>
        <v>MS 902-63</v>
      </c>
      <c r="D3384" s="346">
        <f t="shared" si="9493"/>
        <v>42349</v>
      </c>
      <c r="E3384" s="347">
        <v>7161404.1239</v>
      </c>
      <c r="F3384" s="348">
        <v>665960.24769999995</v>
      </c>
      <c r="G3384" s="348">
        <v>902.58</v>
      </c>
      <c r="H3384" s="464">
        <f t="shared" ref="H3384:H3387" si="9653">SQRT((E3384-E3383)^2+(F3384-F3383)^2)*100</f>
        <v>1.1696580537378047</v>
      </c>
      <c r="I3384" s="356">
        <f t="shared" ref="I3384:I3387" si="9654">SQRT((E3384-$E$3361)^2+(F3384-$F$3361)^2)*100</f>
        <v>5.7933841352334259</v>
      </c>
      <c r="J3384" s="356">
        <f t="shared" ref="J3384:J3387" si="9655">(G3384-G3383)*100</f>
        <v>-1.6999999999939064</v>
      </c>
      <c r="K3384" s="356">
        <f t="shared" ref="K3384:K3387" si="9656">(G3384-$G$3361)*100</f>
        <v>-29.999999999995453</v>
      </c>
      <c r="L3384" s="356">
        <f t="shared" ref="L3384:L3387" si="9657">H3384/(D3384-D3383)</f>
        <v>0.16709400767682925</v>
      </c>
      <c r="M3384" s="356">
        <f t="shared" ref="M3384:M3387" si="9658">ABS(J3384/(D3384-D3383))</f>
        <v>0.24285714285627233</v>
      </c>
      <c r="N3384" s="361" t="str">
        <f t="shared" ref="N3384:N3387" si="9659">IF(L3384&lt;=0.25,"OK",IF(AND(0.25&lt;L3384,L3384&lt;=1),"ATENÇÃO",IF(AND(1&lt;L3384,L3384&lt;=4),"ALERTA",IF(AND(4&lt;L3384,L3384&lt;=14),"INTERVENÇÃO","PARALISAÇÃO"))))</f>
        <v>OK</v>
      </c>
      <c r="O3384" s="361" t="str">
        <f t="shared" ref="O3384:O3387" si="9660">IF(M3384&lt;=0.25,"OK",IF(AND(0.25&lt;M3384,M3384&lt;=1),"ATENÇÃO",IF(AND(1&lt;M3384,M3384&lt;=4),"ALERTA",IF(AND(4&lt;M3384,M3384&lt;=14),"INTERVENÇÃO","PARALISAÇÃO"))))</f>
        <v>OK</v>
      </c>
      <c r="P3384" s="361" t="str">
        <f t="shared" ref="P3384:P3387" si="9661">IF(L3384&lt;=1,"COND. MIN.",IF(AND(1&lt;L3384, L3384&lt;=2),"ATENÇÃO",IF(AND(2&lt;L3384,L3384&lt;=5),"ALERTA","INTERVENÇÃO")))</f>
        <v>COND. MIN.</v>
      </c>
      <c r="Q3384" s="361" t="str">
        <f t="shared" si="9501"/>
        <v>COND. MIN.</v>
      </c>
      <c r="R3384" s="625"/>
      <c r="S3384" s="625"/>
      <c r="T3384" s="625"/>
      <c r="U3384" s="625"/>
      <c r="V3384" s="356">
        <f t="shared" si="9502"/>
        <v>-5.7699999772012234</v>
      </c>
      <c r="W3384" s="356">
        <f t="shared" si="9503"/>
        <v>-0.52000000141561031</v>
      </c>
      <c r="X3384" s="361" t="str">
        <f t="shared" ref="X3384:X3387" si="9662">IF(V3384&gt;0,"NORTE","SUL")</f>
        <v>SUL</v>
      </c>
      <c r="Y3384" s="361" t="str">
        <f t="shared" ref="Y3384:Y3387" si="9663">IF(W3384&gt;0,"LESTE","OESTE")</f>
        <v>OESTE</v>
      </c>
      <c r="Z3384" s="361" t="str">
        <f t="shared" ref="Z3384:Z3387" si="9664">IF(AND(X3384="SUL", Y3384="LESTE"),"SUDESTE", IF(AND(X3384="SUL", Y3384="OESTE"), "SUDOESTE", IF(AND(X3384="NORTE", Y3384="LESTE"), "NORDESTE", "NOROESTE")))</f>
        <v>SUDOESTE</v>
      </c>
      <c r="AA3384" s="358">
        <f t="shared" si="9507"/>
        <v>8.9810017271157172E-2</v>
      </c>
      <c r="AB3384" s="359">
        <f t="shared" ref="AB3384:AB3387" si="9665">DEGREES(ASIN(AA3384))</f>
        <v>5.1526776217054913</v>
      </c>
      <c r="AC3384" s="360"/>
    </row>
    <row r="3385" spans="1:29" ht="12.75" x14ac:dyDescent="0.25">
      <c r="A3385" s="463" t="str">
        <f t="shared" si="9368"/>
        <v>MS 902</v>
      </c>
      <c r="B3385" s="661">
        <f t="shared" si="9353"/>
        <v>64</v>
      </c>
      <c r="C3385" s="661" t="str">
        <f t="shared" si="9561"/>
        <v>MS 902-64</v>
      </c>
      <c r="D3385" s="346">
        <f t="shared" si="9493"/>
        <v>42356</v>
      </c>
      <c r="E3385" s="347">
        <v>7161404.1338999998</v>
      </c>
      <c r="F3385" s="348">
        <v>665960.25650000002</v>
      </c>
      <c r="G3385" s="348">
        <v>902.56500000000005</v>
      </c>
      <c r="H3385" s="464">
        <f t="shared" si="9653"/>
        <v>1.3320660521885841</v>
      </c>
      <c r="I3385" s="356">
        <f t="shared" si="9654"/>
        <v>4.7835656156955482</v>
      </c>
      <c r="J3385" s="356">
        <f t="shared" si="9655"/>
        <v>-1.4999999999986358</v>
      </c>
      <c r="K3385" s="356">
        <f t="shared" si="9656"/>
        <v>-31.499999999994088</v>
      </c>
      <c r="L3385" s="356">
        <f t="shared" si="9657"/>
        <v>0.19029515031265487</v>
      </c>
      <c r="M3385" s="356">
        <f t="shared" si="9658"/>
        <v>0.2142857142855194</v>
      </c>
      <c r="N3385" s="361" t="str">
        <f t="shared" si="9659"/>
        <v>OK</v>
      </c>
      <c r="O3385" s="361" t="str">
        <f t="shared" si="9660"/>
        <v>OK</v>
      </c>
      <c r="P3385" s="361" t="str">
        <f t="shared" si="9661"/>
        <v>COND. MIN.</v>
      </c>
      <c r="Q3385" s="361" t="str">
        <f t="shared" si="9501"/>
        <v>COND. MIN.</v>
      </c>
      <c r="R3385" s="625"/>
      <c r="S3385" s="625"/>
      <c r="T3385" s="625"/>
      <c r="U3385" s="625"/>
      <c r="V3385" s="356">
        <f t="shared" si="9502"/>
        <v>-4.7699999995529652</v>
      </c>
      <c r="W3385" s="356">
        <f t="shared" si="9503"/>
        <v>0.36000000545755029</v>
      </c>
      <c r="X3385" s="361" t="str">
        <f t="shared" si="9662"/>
        <v>SUL</v>
      </c>
      <c r="Y3385" s="361" t="str">
        <f t="shared" si="9663"/>
        <v>LESTE</v>
      </c>
      <c r="Z3385" s="361" t="str">
        <f t="shared" si="9664"/>
        <v>SUDESTE</v>
      </c>
      <c r="AA3385" s="358">
        <f t="shared" si="9507"/>
        <v>7.5313807531380741E-2</v>
      </c>
      <c r="AB3385" s="359">
        <f t="shared" si="9665"/>
        <v>4.3192531481414651</v>
      </c>
      <c r="AC3385" s="360"/>
    </row>
    <row r="3386" spans="1:29" ht="12.75" x14ac:dyDescent="0.25">
      <c r="A3386" s="463" t="str">
        <f t="shared" si="9368"/>
        <v>MS 902</v>
      </c>
      <c r="B3386" s="661">
        <f t="shared" ref="B3386:B3440" si="9666">IF(A3385=A3386,B3385+1,1)</f>
        <v>65</v>
      </c>
      <c r="C3386" s="661" t="str">
        <f t="shared" si="9561"/>
        <v>MS 902-65</v>
      </c>
      <c r="D3386" s="346">
        <f t="shared" si="9493"/>
        <v>42369</v>
      </c>
      <c r="E3386" s="347">
        <v>7161404.1283999998</v>
      </c>
      <c r="F3386" s="348">
        <v>665960.25730000006</v>
      </c>
      <c r="G3386" s="348">
        <v>902.54399999999998</v>
      </c>
      <c r="H3386" s="464">
        <f t="shared" si="9653"/>
        <v>0.5557877268613548</v>
      </c>
      <c r="I3386" s="356">
        <f t="shared" si="9654"/>
        <v>5.3381644758924711</v>
      </c>
      <c r="J3386" s="356">
        <f t="shared" si="9655"/>
        <v>-2.100000000007185</v>
      </c>
      <c r="K3386" s="356">
        <f t="shared" si="9656"/>
        <v>-33.600000000001273</v>
      </c>
      <c r="L3386" s="356">
        <f t="shared" si="9657"/>
        <v>4.2752902066258064E-2</v>
      </c>
      <c r="M3386" s="356">
        <f t="shared" si="9658"/>
        <v>0.16153846153901424</v>
      </c>
      <c r="N3386" s="361" t="str">
        <f t="shared" si="9659"/>
        <v>OK</v>
      </c>
      <c r="O3386" s="361" t="str">
        <f t="shared" si="9660"/>
        <v>OK</v>
      </c>
      <c r="P3386" s="361" t="str">
        <f t="shared" si="9661"/>
        <v>COND. MIN.</v>
      </c>
      <c r="Q3386" s="361" t="str">
        <f t="shared" si="9501"/>
        <v>COND. MIN.</v>
      </c>
      <c r="R3386" s="625"/>
      <c r="S3386" s="625"/>
      <c r="T3386" s="625"/>
      <c r="U3386" s="625"/>
      <c r="V3386" s="356">
        <f t="shared" si="9502"/>
        <v>-5.3199999965727329</v>
      </c>
      <c r="W3386" s="356">
        <f t="shared" si="9503"/>
        <v>0.44000000925734639</v>
      </c>
      <c r="X3386" s="361" t="str">
        <f t="shared" si="9662"/>
        <v>SUL</v>
      </c>
      <c r="Y3386" s="361" t="str">
        <f t="shared" si="9663"/>
        <v>LESTE</v>
      </c>
      <c r="Z3386" s="361" t="str">
        <f t="shared" si="9664"/>
        <v>SUDESTE</v>
      </c>
      <c r="AA3386" s="358">
        <f t="shared" si="9507"/>
        <v>8.2397003745318359E-2</v>
      </c>
      <c r="AB3386" s="359">
        <f t="shared" si="9665"/>
        <v>4.7263589677841278</v>
      </c>
      <c r="AC3386" s="360"/>
    </row>
    <row r="3387" spans="1:29" ht="15" customHeight="1" x14ac:dyDescent="0.25">
      <c r="A3387" s="463" t="str">
        <f t="shared" si="9368"/>
        <v>MS 902</v>
      </c>
      <c r="B3387" s="661">
        <f t="shared" si="9666"/>
        <v>66</v>
      </c>
      <c r="C3387" s="661" t="str">
        <f t="shared" si="9561"/>
        <v>MS 902-66</v>
      </c>
      <c r="D3387" s="346">
        <f t="shared" si="9493"/>
        <v>42377</v>
      </c>
      <c r="E3387" s="347">
        <v>7161404.1222000001</v>
      </c>
      <c r="F3387" s="348">
        <v>665960.26280000003</v>
      </c>
      <c r="G3387" s="348">
        <v>902.53</v>
      </c>
      <c r="H3387" s="464">
        <f t="shared" si="9653"/>
        <v>0.82879428150795453</v>
      </c>
      <c r="I3387" s="356">
        <f t="shared" si="9654"/>
        <v>6.0219348742786121</v>
      </c>
      <c r="J3387" s="356">
        <f t="shared" si="9655"/>
        <v>-1.4000000000010004</v>
      </c>
      <c r="K3387" s="356">
        <f t="shared" si="9656"/>
        <v>-35.000000000002274</v>
      </c>
      <c r="L3387" s="356">
        <f t="shared" si="9657"/>
        <v>0.10359928518849432</v>
      </c>
      <c r="M3387" s="356">
        <f t="shared" si="9658"/>
        <v>0.17500000000012506</v>
      </c>
      <c r="N3387" s="361" t="str">
        <f t="shared" si="9659"/>
        <v>OK</v>
      </c>
      <c r="O3387" s="361" t="str">
        <f t="shared" si="9660"/>
        <v>OK</v>
      </c>
      <c r="P3387" s="361" t="str">
        <f t="shared" si="9661"/>
        <v>COND. MIN.</v>
      </c>
      <c r="Q3387" s="361" t="str">
        <f t="shared" si="9501"/>
        <v>COND. MIN.</v>
      </c>
      <c r="R3387" s="625"/>
      <c r="S3387" s="625"/>
      <c r="T3387" s="625"/>
      <c r="U3387" s="625"/>
      <c r="V3387" s="356">
        <f t="shared" si="9502"/>
        <v>-5.9399999678134918</v>
      </c>
      <c r="W3387" s="356">
        <f t="shared" si="9503"/>
        <v>0.99000000627711415</v>
      </c>
      <c r="X3387" s="361" t="str">
        <f t="shared" si="9662"/>
        <v>SUL</v>
      </c>
      <c r="Y3387" s="361" t="str">
        <f t="shared" si="9663"/>
        <v>LESTE</v>
      </c>
      <c r="Z3387" s="361" t="str">
        <f t="shared" si="9664"/>
        <v>SUDESTE</v>
      </c>
      <c r="AA3387" s="358">
        <f t="shared" si="9507"/>
        <v>0.16445182724252494</v>
      </c>
      <c r="AB3387" s="359">
        <f t="shared" si="9665"/>
        <v>9.4653914877858121</v>
      </c>
      <c r="AC3387" s="360"/>
    </row>
    <row r="3388" spans="1:29" ht="15" customHeight="1" x14ac:dyDescent="0.25">
      <c r="A3388" s="463" t="str">
        <f t="shared" ref="A3388:A3440" si="9667">A3387</f>
        <v>MS 902</v>
      </c>
      <c r="B3388" s="661">
        <f t="shared" si="9666"/>
        <v>67</v>
      </c>
      <c r="C3388" s="661" t="str">
        <f t="shared" si="9561"/>
        <v>MS 902-67</v>
      </c>
      <c r="D3388" s="346">
        <f t="shared" si="9493"/>
        <v>42384</v>
      </c>
      <c r="E3388" s="347">
        <v>7161404.1103999997</v>
      </c>
      <c r="F3388" s="348">
        <v>665960.2672</v>
      </c>
      <c r="G3388" s="348">
        <v>902.524</v>
      </c>
      <c r="H3388" s="464">
        <f t="shared" ref="H3388:H3401" si="9668">SQRT((E3388-E3387)^2+(F3388-F3387)^2)*100</f>
        <v>1.2593649600885379</v>
      </c>
      <c r="I3388" s="356">
        <f t="shared" ref="I3388:I3398" si="9669">SQRT((E3388-$E$3361)^2+(F3388-$F$3361)^2)*100</f>
        <v>7.2621828801767068</v>
      </c>
      <c r="J3388" s="356">
        <f t="shared" ref="J3388:J3401" si="9670">(G3388-G3387)*100</f>
        <v>-0.59999999999718057</v>
      </c>
      <c r="K3388" s="356">
        <f t="shared" ref="K3388:K3398" si="9671">(G3388-$G$3361)*100</f>
        <v>-35.599999999999454</v>
      </c>
      <c r="L3388" s="356">
        <f t="shared" ref="L3388:L3401" si="9672">H3388/(D3388-D3387)</f>
        <v>0.17990928001264828</v>
      </c>
      <c r="M3388" s="356">
        <f t="shared" ref="M3388:M3401" si="9673">ABS(J3388/(D3388-D3387))</f>
        <v>8.571428571388294E-2</v>
      </c>
      <c r="N3388" s="361" t="str">
        <f t="shared" ref="N3388:N3401" si="9674">IF(L3388&lt;=0.25,"OK",IF(AND(0.25&lt;L3388,L3388&lt;=1),"ATENÇÃO",IF(AND(1&lt;L3388,L3388&lt;=4),"ALERTA",IF(AND(4&lt;L3388,L3388&lt;=14),"INTERVENÇÃO","PARALISAÇÃO"))))</f>
        <v>OK</v>
      </c>
      <c r="O3388" s="361" t="str">
        <f t="shared" ref="O3388:O3401" si="9675">IF(M3388&lt;=0.25,"OK",IF(AND(0.25&lt;M3388,M3388&lt;=1),"ATENÇÃO",IF(AND(1&lt;M3388,M3388&lt;=4),"ALERTA",IF(AND(4&lt;M3388,M3388&lt;=14),"INTERVENÇÃO","PARALISAÇÃO"))))</f>
        <v>OK</v>
      </c>
      <c r="P3388" s="361" t="str">
        <f t="shared" ref="P3388:P3401" si="9676">IF(L3388&lt;=1,"COND. MIN.",IF(AND(1&lt;L3388, L3388&lt;=2),"ATENÇÃO",IF(AND(2&lt;L3388,L3388&lt;=5),"ALERTA","INTERVENÇÃO")))</f>
        <v>COND. MIN.</v>
      </c>
      <c r="Q3388" s="361" t="str">
        <f t="shared" si="9501"/>
        <v>COND. MIN.</v>
      </c>
      <c r="R3388" s="625"/>
      <c r="S3388" s="625"/>
      <c r="T3388" s="625"/>
      <c r="U3388" s="625"/>
      <c r="V3388" s="356">
        <f t="shared" si="9502"/>
        <v>-7.1200000122189522</v>
      </c>
      <c r="W3388" s="356">
        <f t="shared" si="9503"/>
        <v>1.4300000038929284</v>
      </c>
      <c r="X3388" s="361" t="str">
        <f t="shared" ref="X3388:X3401" si="9677">IF(V3388&gt;0,"NORTE","SUL")</f>
        <v>SUL</v>
      </c>
      <c r="Y3388" s="361" t="str">
        <f t="shared" ref="Y3388:Y3401" si="9678">IF(W3388&gt;0,"LESTE","OESTE")</f>
        <v>LESTE</v>
      </c>
      <c r="Z3388" s="361" t="str">
        <f t="shared" ref="Z3388:Z3401" si="9679">IF(AND(X3388="SUL", Y3388="LESTE"),"SUDESTE", IF(AND(X3388="SUL", Y3388="OESTE"), "SUDOESTE", IF(AND(X3388="NORTE", Y3388="LESTE"), "NORDESTE", "NOROESTE")))</f>
        <v>SUDESTE</v>
      </c>
      <c r="AA3388" s="358">
        <f t="shared" si="9507"/>
        <v>0.19696969696969696</v>
      </c>
      <c r="AB3388" s="359">
        <f t="shared" ref="AB3388:AB3401" si="9680">DEGREES(ASIN(AA3388))</f>
        <v>11.359810832513833</v>
      </c>
      <c r="AC3388" s="360"/>
    </row>
    <row r="3389" spans="1:29" ht="15" customHeight="1" x14ac:dyDescent="0.25">
      <c r="A3389" s="463" t="str">
        <f t="shared" si="9667"/>
        <v>MS 902</v>
      </c>
      <c r="B3389" s="661">
        <f t="shared" si="9666"/>
        <v>68</v>
      </c>
      <c r="C3389" s="661" t="str">
        <f t="shared" si="9561"/>
        <v>MS 902-68</v>
      </c>
      <c r="D3389" s="346">
        <f t="shared" si="9493"/>
        <v>42391</v>
      </c>
      <c r="E3389" s="347">
        <v>7161404.1212999998</v>
      </c>
      <c r="F3389" s="348">
        <v>665960.24690000003</v>
      </c>
      <c r="G3389" s="348">
        <v>902.51</v>
      </c>
      <c r="H3389" s="464">
        <f t="shared" si="9668"/>
        <v>2.304126735610212</v>
      </c>
      <c r="I3389" s="356">
        <f t="shared" si="9669"/>
        <v>6.059777224177906</v>
      </c>
      <c r="J3389" s="356">
        <f t="shared" si="9670"/>
        <v>-1.4000000000010004</v>
      </c>
      <c r="K3389" s="356">
        <f t="shared" si="9671"/>
        <v>-37.000000000000455</v>
      </c>
      <c r="L3389" s="356">
        <f t="shared" si="9672"/>
        <v>0.32916096223003027</v>
      </c>
      <c r="M3389" s="356">
        <f t="shared" si="9673"/>
        <v>0.20000000000014292</v>
      </c>
      <c r="N3389" s="361" t="str">
        <f t="shared" si="9674"/>
        <v>ATENÇÃO</v>
      </c>
      <c r="O3389" s="361" t="str">
        <f t="shared" si="9675"/>
        <v>OK</v>
      </c>
      <c r="P3389" s="361" t="str">
        <f t="shared" si="9676"/>
        <v>COND. MIN.</v>
      </c>
      <c r="Q3389" s="361" t="str">
        <f t="shared" si="9501"/>
        <v>COND. MIN.</v>
      </c>
      <c r="R3389" s="625"/>
      <c r="S3389" s="625"/>
      <c r="T3389" s="625"/>
      <c r="U3389" s="625"/>
      <c r="V3389" s="356">
        <f t="shared" si="9502"/>
        <v>-6.0300000011920929</v>
      </c>
      <c r="W3389" s="356">
        <f t="shared" si="9503"/>
        <v>-0.59999999357387424</v>
      </c>
      <c r="X3389" s="361" t="str">
        <f t="shared" si="9677"/>
        <v>SUL</v>
      </c>
      <c r="Y3389" s="361" t="str">
        <f t="shared" si="9678"/>
        <v>OESTE</v>
      </c>
      <c r="Z3389" s="361" t="str">
        <f t="shared" si="9679"/>
        <v>SUDOESTE</v>
      </c>
      <c r="AA3389" s="358">
        <f t="shared" si="9507"/>
        <v>9.9009900990099015E-2</v>
      </c>
      <c r="AB3389" s="359">
        <f t="shared" si="9680"/>
        <v>5.6821590363308081</v>
      </c>
      <c r="AC3389" s="360"/>
    </row>
    <row r="3390" spans="1:29" ht="15" customHeight="1" x14ac:dyDescent="0.25">
      <c r="A3390" s="463" t="str">
        <f t="shared" si="9667"/>
        <v>MS 902</v>
      </c>
      <c r="B3390" s="661">
        <f t="shared" si="9666"/>
        <v>69</v>
      </c>
      <c r="C3390" s="661" t="str">
        <f t="shared" si="9561"/>
        <v>MS 902-69</v>
      </c>
      <c r="D3390" s="346">
        <f t="shared" si="9493"/>
        <v>42398</v>
      </c>
      <c r="E3390" s="347">
        <v>7161404.1189000001</v>
      </c>
      <c r="F3390" s="348">
        <v>665960.25280000002</v>
      </c>
      <c r="G3390" s="348">
        <v>902.505</v>
      </c>
      <c r="H3390" s="464">
        <f t="shared" si="9668"/>
        <v>0.63694582332029737</v>
      </c>
      <c r="I3390" s="356">
        <f t="shared" si="9669"/>
        <v>6.2700079404934579</v>
      </c>
      <c r="J3390" s="356">
        <f t="shared" si="9670"/>
        <v>-0.49999999999954525</v>
      </c>
      <c r="K3390" s="356">
        <f t="shared" si="9671"/>
        <v>-37.5</v>
      </c>
      <c r="L3390" s="356">
        <f t="shared" si="9672"/>
        <v>9.0992260474328193E-2</v>
      </c>
      <c r="M3390" s="356">
        <f t="shared" si="9673"/>
        <v>7.1428571428506463E-2</v>
      </c>
      <c r="N3390" s="361" t="str">
        <f t="shared" si="9674"/>
        <v>OK</v>
      </c>
      <c r="O3390" s="361" t="str">
        <f t="shared" si="9675"/>
        <v>OK</v>
      </c>
      <c r="P3390" s="361" t="str">
        <f t="shared" si="9676"/>
        <v>COND. MIN.</v>
      </c>
      <c r="Q3390" s="361" t="str">
        <f t="shared" si="9501"/>
        <v>COND. MIN.</v>
      </c>
      <c r="R3390" s="625"/>
      <c r="S3390" s="625"/>
      <c r="T3390" s="625"/>
      <c r="U3390" s="625"/>
      <c r="V3390" s="356">
        <f t="shared" si="9502"/>
        <v>-6.2699999660253525</v>
      </c>
      <c r="W3390" s="356">
        <f t="shared" si="9503"/>
        <v>-9.9999946542084217E-3</v>
      </c>
      <c r="X3390" s="361" t="str">
        <f t="shared" si="9677"/>
        <v>SUL</v>
      </c>
      <c r="Y3390" s="361" t="str">
        <f t="shared" si="9678"/>
        <v>OESTE</v>
      </c>
      <c r="Z3390" s="361" t="str">
        <f t="shared" si="9679"/>
        <v>SUDOESTE</v>
      </c>
      <c r="AA3390" s="358">
        <f t="shared" si="9507"/>
        <v>1.5948963317384372E-3</v>
      </c>
      <c r="AB3390" s="359">
        <f t="shared" si="9680"/>
        <v>9.1380867310369235E-2</v>
      </c>
      <c r="AC3390" s="360"/>
    </row>
    <row r="3391" spans="1:29" ht="12.75" x14ac:dyDescent="0.25">
      <c r="A3391" s="463" t="str">
        <f t="shared" si="9667"/>
        <v>MS 902</v>
      </c>
      <c r="B3391" s="661">
        <f t="shared" si="9666"/>
        <v>70</v>
      </c>
      <c r="C3391" s="661" t="str">
        <f t="shared" si="9561"/>
        <v>MS 902-70</v>
      </c>
      <c r="D3391" s="346">
        <f t="shared" si="9493"/>
        <v>42405</v>
      </c>
      <c r="E3391" s="347">
        <v>7161404.1223999998</v>
      </c>
      <c r="F3391" s="348">
        <v>665960.26020000002</v>
      </c>
      <c r="G3391" s="348">
        <v>902.49199999999996</v>
      </c>
      <c r="H3391" s="464">
        <f t="shared" si="9668"/>
        <v>0.81859634454159169</v>
      </c>
      <c r="I3391" s="356">
        <f t="shared" si="9669"/>
        <v>5.9648386423525963</v>
      </c>
      <c r="J3391" s="356">
        <f t="shared" si="9670"/>
        <v>-1.3000000000033651</v>
      </c>
      <c r="K3391" s="356">
        <f t="shared" si="9671"/>
        <v>-38.800000000003365</v>
      </c>
      <c r="L3391" s="356">
        <f t="shared" si="9672"/>
        <v>0.1169423349345131</v>
      </c>
      <c r="M3391" s="356">
        <f t="shared" si="9673"/>
        <v>0.18571428571476645</v>
      </c>
      <c r="N3391" s="361" t="str">
        <f t="shared" si="9674"/>
        <v>OK</v>
      </c>
      <c r="O3391" s="361" t="str">
        <f t="shared" si="9675"/>
        <v>OK</v>
      </c>
      <c r="P3391" s="361" t="str">
        <f t="shared" si="9676"/>
        <v>COND. MIN.</v>
      </c>
      <c r="Q3391" s="361" t="str">
        <f t="shared" si="9501"/>
        <v>COND. MIN.</v>
      </c>
      <c r="R3391" s="625"/>
      <c r="S3391" s="625"/>
      <c r="T3391" s="625"/>
      <c r="U3391" s="625"/>
      <c r="V3391" s="356">
        <f t="shared" si="9502"/>
        <v>-5.9200000017881393</v>
      </c>
      <c r="W3391" s="356">
        <f t="shared" si="9503"/>
        <v>0.730000005569309</v>
      </c>
      <c r="X3391" s="361" t="str">
        <f t="shared" si="9677"/>
        <v>SUL</v>
      </c>
      <c r="Y3391" s="361" t="str">
        <f t="shared" si="9678"/>
        <v>LESTE</v>
      </c>
      <c r="Z3391" s="361" t="str">
        <f t="shared" si="9679"/>
        <v>SUDESTE</v>
      </c>
      <c r="AA3391" s="358">
        <f t="shared" si="9507"/>
        <v>0.12248322147651007</v>
      </c>
      <c r="AB3391" s="359">
        <f t="shared" si="9680"/>
        <v>7.035438110791457</v>
      </c>
      <c r="AC3391" s="360"/>
    </row>
    <row r="3392" spans="1:29" ht="12.75" x14ac:dyDescent="0.25">
      <c r="A3392" s="463" t="str">
        <f t="shared" si="9667"/>
        <v>MS 902</v>
      </c>
      <c r="B3392" s="661">
        <f t="shared" si="9666"/>
        <v>71</v>
      </c>
      <c r="C3392" s="661" t="str">
        <f t="shared" si="9561"/>
        <v>MS 902-71</v>
      </c>
      <c r="D3392" s="346">
        <f t="shared" si="9493"/>
        <v>42412</v>
      </c>
      <c r="E3392" s="347">
        <v>7161404.1140999999</v>
      </c>
      <c r="F3392" s="348">
        <v>665960.2598</v>
      </c>
      <c r="G3392" s="348">
        <v>902.471</v>
      </c>
      <c r="H3392" s="464">
        <f t="shared" si="9668"/>
        <v>0.8309632835641626</v>
      </c>
      <c r="I3392" s="356">
        <f t="shared" si="9669"/>
        <v>6.7851750054209754</v>
      </c>
      <c r="J3392" s="356">
        <f t="shared" si="9670"/>
        <v>-2.0999999999958163</v>
      </c>
      <c r="K3392" s="356">
        <f t="shared" si="9671"/>
        <v>-40.899999999999181</v>
      </c>
      <c r="L3392" s="356">
        <f t="shared" si="9672"/>
        <v>0.11870904050916609</v>
      </c>
      <c r="M3392" s="356">
        <f t="shared" si="9673"/>
        <v>0.29999999999940236</v>
      </c>
      <c r="N3392" s="361" t="str">
        <f t="shared" si="9674"/>
        <v>OK</v>
      </c>
      <c r="O3392" s="361" t="str">
        <f t="shared" si="9675"/>
        <v>ATENÇÃO</v>
      </c>
      <c r="P3392" s="361" t="str">
        <f t="shared" si="9676"/>
        <v>COND. MIN.</v>
      </c>
      <c r="Q3392" s="361" t="str">
        <f t="shared" si="9501"/>
        <v>COND. MIN.</v>
      </c>
      <c r="R3392" s="625"/>
      <c r="S3392" s="625"/>
      <c r="T3392" s="625"/>
      <c r="U3392" s="625"/>
      <c r="V3392" s="356">
        <f t="shared" si="9502"/>
        <v>-6.7499999888241291</v>
      </c>
      <c r="W3392" s="356">
        <f t="shared" si="9503"/>
        <v>0.69000000366941094</v>
      </c>
      <c r="X3392" s="361" t="str">
        <f t="shared" si="9677"/>
        <v>SUL</v>
      </c>
      <c r="Y3392" s="361" t="str">
        <f t="shared" si="9678"/>
        <v>LESTE</v>
      </c>
      <c r="Z3392" s="361" t="str">
        <f t="shared" si="9679"/>
        <v>SUDESTE</v>
      </c>
      <c r="AA3392" s="358">
        <f t="shared" si="9507"/>
        <v>0.10162002945508099</v>
      </c>
      <c r="AB3392" s="359">
        <f t="shared" si="9680"/>
        <v>5.8324666173405468</v>
      </c>
      <c r="AC3392" s="360"/>
    </row>
    <row r="3393" spans="1:29" ht="12.75" x14ac:dyDescent="0.25">
      <c r="A3393" s="463" t="str">
        <f t="shared" si="9667"/>
        <v>MS 902</v>
      </c>
      <c r="B3393" s="661">
        <f t="shared" si="9666"/>
        <v>72</v>
      </c>
      <c r="C3393" s="661" t="str">
        <f t="shared" si="9561"/>
        <v>MS 902-72</v>
      </c>
      <c r="D3393" s="346">
        <f t="shared" si="9493"/>
        <v>42419</v>
      </c>
      <c r="E3393" s="347">
        <v>7161404.0897000004</v>
      </c>
      <c r="F3393" s="348">
        <v>665960.27009999997</v>
      </c>
      <c r="G3393" s="348">
        <v>902.46799999999996</v>
      </c>
      <c r="H3393" s="464">
        <f t="shared" si="9668"/>
        <v>2.6484900911793616</v>
      </c>
      <c r="I3393" s="356">
        <f t="shared" si="9669"/>
        <v>9.3495721254943494</v>
      </c>
      <c r="J3393" s="356">
        <f t="shared" si="9670"/>
        <v>-0.30000000000427463</v>
      </c>
      <c r="K3393" s="356">
        <f t="shared" si="9671"/>
        <v>-41.200000000003456</v>
      </c>
      <c r="L3393" s="356">
        <f t="shared" si="9672"/>
        <v>0.37835572731133738</v>
      </c>
      <c r="M3393" s="356">
        <f t="shared" si="9673"/>
        <v>4.2857142857753515E-2</v>
      </c>
      <c r="N3393" s="361" t="str">
        <f t="shared" si="9674"/>
        <v>ATENÇÃO</v>
      </c>
      <c r="O3393" s="361" t="str">
        <f t="shared" si="9675"/>
        <v>OK</v>
      </c>
      <c r="P3393" s="361" t="str">
        <f t="shared" si="9676"/>
        <v>COND. MIN.</v>
      </c>
      <c r="Q3393" s="361" t="str">
        <f t="shared" si="9501"/>
        <v>COND. MIN.</v>
      </c>
      <c r="R3393" s="625"/>
      <c r="S3393" s="625"/>
      <c r="T3393" s="625"/>
      <c r="U3393" s="625"/>
      <c r="V3393" s="356">
        <f t="shared" si="9502"/>
        <v>-9.1899999417364597</v>
      </c>
      <c r="W3393" s="356">
        <f t="shared" si="9503"/>
        <v>1.720000000204891</v>
      </c>
      <c r="X3393" s="361" t="str">
        <f t="shared" si="9677"/>
        <v>SUL</v>
      </c>
      <c r="Y3393" s="361" t="str">
        <f t="shared" si="9678"/>
        <v>LESTE</v>
      </c>
      <c r="Z3393" s="361" t="str">
        <f t="shared" si="9679"/>
        <v>SUDESTE</v>
      </c>
      <c r="AA3393" s="358">
        <f t="shared" si="9507"/>
        <v>0.1839572192513369</v>
      </c>
      <c r="AB3393" s="359">
        <f t="shared" si="9680"/>
        <v>10.600342085990064</v>
      </c>
      <c r="AC3393" s="360"/>
    </row>
    <row r="3394" spans="1:29" ht="12.75" x14ac:dyDescent="0.25">
      <c r="A3394" s="463" t="str">
        <f t="shared" si="9667"/>
        <v>MS 902</v>
      </c>
      <c r="B3394" s="661">
        <f t="shared" si="9666"/>
        <v>73</v>
      </c>
      <c r="C3394" s="661" t="str">
        <f t="shared" si="9561"/>
        <v>MS 902-73</v>
      </c>
      <c r="D3394" s="346">
        <f t="shared" si="9493"/>
        <v>42426</v>
      </c>
      <c r="E3394" s="347">
        <v>7161404.0765000004</v>
      </c>
      <c r="F3394" s="348">
        <v>665960.26899999997</v>
      </c>
      <c r="G3394" s="348">
        <v>902.44799999999998</v>
      </c>
      <c r="H3394" s="464">
        <f t="shared" si="9668"/>
        <v>1.3245753964898028</v>
      </c>
      <c r="I3394" s="356">
        <f t="shared" si="9669"/>
        <v>10.63260074617366</v>
      </c>
      <c r="J3394" s="356">
        <f t="shared" si="9670"/>
        <v>-1.999999999998181</v>
      </c>
      <c r="K3394" s="356">
        <f t="shared" si="9671"/>
        <v>-43.200000000001637</v>
      </c>
      <c r="L3394" s="356">
        <f t="shared" si="9672"/>
        <v>0.18922505664140041</v>
      </c>
      <c r="M3394" s="356">
        <f t="shared" si="9673"/>
        <v>0.28571428571402585</v>
      </c>
      <c r="N3394" s="361" t="str">
        <f t="shared" si="9674"/>
        <v>OK</v>
      </c>
      <c r="O3394" s="361" t="str">
        <f t="shared" si="9675"/>
        <v>ATENÇÃO</v>
      </c>
      <c r="P3394" s="361" t="str">
        <f t="shared" si="9676"/>
        <v>COND. MIN.</v>
      </c>
      <c r="Q3394" s="361" t="str">
        <f t="shared" si="9501"/>
        <v>COND. MIN.</v>
      </c>
      <c r="R3394" s="625"/>
      <c r="S3394" s="625"/>
      <c r="T3394" s="625"/>
      <c r="U3394" s="625"/>
      <c r="V3394" s="356">
        <f t="shared" si="9502"/>
        <v>-10.509999934583902</v>
      </c>
      <c r="W3394" s="356">
        <f t="shared" si="9503"/>
        <v>1.6100000008009374</v>
      </c>
      <c r="X3394" s="361" t="str">
        <f t="shared" si="9677"/>
        <v>SUL</v>
      </c>
      <c r="Y3394" s="361" t="str">
        <f t="shared" si="9678"/>
        <v>LESTE</v>
      </c>
      <c r="Z3394" s="361" t="str">
        <f t="shared" si="9679"/>
        <v>SUDESTE</v>
      </c>
      <c r="AA3394" s="358">
        <f t="shared" si="9507"/>
        <v>0.15145813734713076</v>
      </c>
      <c r="AB3394" s="359">
        <f t="shared" si="9680"/>
        <v>8.7114372075997952</v>
      </c>
      <c r="AC3394" s="360"/>
    </row>
    <row r="3395" spans="1:29" ht="12.75" x14ac:dyDescent="0.25">
      <c r="A3395" s="463" t="str">
        <f t="shared" si="9667"/>
        <v>MS 902</v>
      </c>
      <c r="B3395" s="661">
        <f t="shared" si="9666"/>
        <v>74</v>
      </c>
      <c r="C3395" s="661" t="str">
        <f t="shared" si="9561"/>
        <v>MS 902-74</v>
      </c>
      <c r="D3395" s="346">
        <f t="shared" si="9493"/>
        <v>42433</v>
      </c>
      <c r="E3395" s="347">
        <v>7161404.0648999996</v>
      </c>
      <c r="F3395" s="348">
        <v>665960.26520000002</v>
      </c>
      <c r="G3395" s="348">
        <v>902.43100000000004</v>
      </c>
      <c r="H3395" s="464">
        <f t="shared" si="9668"/>
        <v>1.2206556344292976</v>
      </c>
      <c r="I3395" s="356">
        <f t="shared" si="9669"/>
        <v>11.734641039138181</v>
      </c>
      <c r="J3395" s="356">
        <f t="shared" si="9670"/>
        <v>-1.6999999999939064</v>
      </c>
      <c r="K3395" s="356">
        <f t="shared" si="9671"/>
        <v>-44.899999999995543</v>
      </c>
      <c r="L3395" s="356">
        <f t="shared" si="9672"/>
        <v>0.17437937634704251</v>
      </c>
      <c r="M3395" s="356">
        <f t="shared" si="9673"/>
        <v>0.24285714285627233</v>
      </c>
      <c r="N3395" s="361" t="str">
        <f t="shared" si="9674"/>
        <v>OK</v>
      </c>
      <c r="O3395" s="361" t="str">
        <f t="shared" si="9675"/>
        <v>OK</v>
      </c>
      <c r="P3395" s="361" t="str">
        <f t="shared" si="9676"/>
        <v>COND. MIN.</v>
      </c>
      <c r="Q3395" s="361" t="str">
        <f t="shared" si="9501"/>
        <v>COND. MIN.</v>
      </c>
      <c r="R3395" s="625"/>
      <c r="S3395" s="625"/>
      <c r="T3395" s="625"/>
      <c r="U3395" s="625"/>
      <c r="V3395" s="356">
        <f t="shared" si="9502"/>
        <v>-11.67000001296401</v>
      </c>
      <c r="W3395" s="356">
        <f t="shared" si="9503"/>
        <v>1.2300000060349703</v>
      </c>
      <c r="X3395" s="361" t="str">
        <f t="shared" si="9677"/>
        <v>SUL</v>
      </c>
      <c r="Y3395" s="361" t="str">
        <f t="shared" si="9678"/>
        <v>LESTE</v>
      </c>
      <c r="Z3395" s="361" t="str">
        <f t="shared" si="9679"/>
        <v>SUDESTE</v>
      </c>
      <c r="AA3395" s="358">
        <f t="shared" si="9507"/>
        <v>0.10485933503836317</v>
      </c>
      <c r="AB3395" s="359">
        <f t="shared" si="9680"/>
        <v>6.0190623131790773</v>
      </c>
      <c r="AC3395" s="360"/>
    </row>
    <row r="3396" spans="1:29" ht="12.75" x14ac:dyDescent="0.25">
      <c r="A3396" s="463" t="str">
        <f t="shared" si="9667"/>
        <v>MS 902</v>
      </c>
      <c r="B3396" s="661">
        <f t="shared" si="9666"/>
        <v>75</v>
      </c>
      <c r="C3396" s="661" t="str">
        <f t="shared" si="9561"/>
        <v>MS 902-75</v>
      </c>
      <c r="D3396" s="346">
        <f t="shared" si="9493"/>
        <v>42440</v>
      </c>
      <c r="E3396" s="347">
        <v>7161404.1028000005</v>
      </c>
      <c r="F3396" s="348">
        <v>665960.27819999994</v>
      </c>
      <c r="G3396" s="348">
        <v>902.42200000000003</v>
      </c>
      <c r="H3396" s="464">
        <f t="shared" si="9668"/>
        <v>4.0067568672663239</v>
      </c>
      <c r="I3396" s="356">
        <f t="shared" si="9669"/>
        <v>8.2761886708985166</v>
      </c>
      <c r="J3396" s="356">
        <f t="shared" si="9670"/>
        <v>-0.90000000000145519</v>
      </c>
      <c r="K3396" s="356">
        <f t="shared" si="9671"/>
        <v>-45.799999999996999</v>
      </c>
      <c r="L3396" s="356">
        <f t="shared" si="9672"/>
        <v>0.57239383818090339</v>
      </c>
      <c r="M3396" s="356">
        <f t="shared" si="9673"/>
        <v>0.12857142857163645</v>
      </c>
      <c r="N3396" s="361" t="str">
        <f t="shared" si="9674"/>
        <v>ATENÇÃO</v>
      </c>
      <c r="O3396" s="361" t="str">
        <f t="shared" si="9675"/>
        <v>OK</v>
      </c>
      <c r="P3396" s="361" t="str">
        <f t="shared" si="9676"/>
        <v>COND. MIN.</v>
      </c>
      <c r="Q3396" s="361" t="str">
        <f t="shared" si="9501"/>
        <v>COND. MIN.</v>
      </c>
      <c r="R3396" s="625"/>
      <c r="S3396" s="625"/>
      <c r="T3396" s="625"/>
      <c r="U3396" s="625"/>
      <c r="V3396" s="356">
        <f t="shared" si="9502"/>
        <v>-7.8799999319016933</v>
      </c>
      <c r="W3396" s="356">
        <f t="shared" si="9503"/>
        <v>2.5299999979324639</v>
      </c>
      <c r="X3396" s="361" t="str">
        <f t="shared" si="9677"/>
        <v>SUL</v>
      </c>
      <c r="Y3396" s="361" t="str">
        <f t="shared" si="9678"/>
        <v>LESTE</v>
      </c>
      <c r="Z3396" s="361" t="str">
        <f t="shared" si="9679"/>
        <v>SUDESTE</v>
      </c>
      <c r="AA3396" s="358">
        <f t="shared" si="9507"/>
        <v>0.30555555555555558</v>
      </c>
      <c r="AB3396" s="359">
        <f t="shared" si="9680"/>
        <v>17.791590573007635</v>
      </c>
      <c r="AC3396" s="360"/>
    </row>
    <row r="3397" spans="1:29" ht="12.75" x14ac:dyDescent="0.25">
      <c r="A3397" s="463" t="str">
        <f t="shared" si="9667"/>
        <v>MS 902</v>
      </c>
      <c r="B3397" s="661">
        <f t="shared" si="9666"/>
        <v>76</v>
      </c>
      <c r="C3397" s="661" t="str">
        <f t="shared" si="9561"/>
        <v>MS 902-76</v>
      </c>
      <c r="D3397" s="346">
        <f t="shared" si="9493"/>
        <v>42447</v>
      </c>
      <c r="E3397" s="347">
        <v>7161404.1097999997</v>
      </c>
      <c r="F3397" s="348">
        <v>665960.26820000005</v>
      </c>
      <c r="G3397" s="348">
        <v>902.41800000000001</v>
      </c>
      <c r="H3397" s="464">
        <f t="shared" si="9668"/>
        <v>1.2206555117820026</v>
      </c>
      <c r="I3397" s="356">
        <f t="shared" si="9669"/>
        <v>7.3412056282099973</v>
      </c>
      <c r="J3397" s="356">
        <f t="shared" si="9670"/>
        <v>-0.40000000000190994</v>
      </c>
      <c r="K3397" s="356">
        <f t="shared" si="9671"/>
        <v>-46.199999999998909</v>
      </c>
      <c r="L3397" s="356">
        <f t="shared" si="9672"/>
        <v>0.17437935882600036</v>
      </c>
      <c r="M3397" s="356">
        <f t="shared" si="9673"/>
        <v>5.7142857143129992E-2</v>
      </c>
      <c r="N3397" s="361" t="str">
        <f t="shared" si="9674"/>
        <v>OK</v>
      </c>
      <c r="O3397" s="361" t="str">
        <f t="shared" si="9675"/>
        <v>OK</v>
      </c>
      <c r="P3397" s="361" t="str">
        <f t="shared" si="9676"/>
        <v>COND. MIN.</v>
      </c>
      <c r="Q3397" s="361" t="str">
        <f t="shared" si="9501"/>
        <v>COND. MIN.</v>
      </c>
      <c r="R3397" s="625"/>
      <c r="S3397" s="625"/>
      <c r="T3397" s="625"/>
      <c r="U3397" s="625"/>
      <c r="V3397" s="356">
        <f t="shared" si="9502"/>
        <v>-7.1800000034272671</v>
      </c>
      <c r="W3397" s="356">
        <f t="shared" si="9503"/>
        <v>1.5300000086426735</v>
      </c>
      <c r="X3397" s="361" t="str">
        <f t="shared" si="9677"/>
        <v>SUL</v>
      </c>
      <c r="Y3397" s="361" t="str">
        <f t="shared" si="9678"/>
        <v>LESTE</v>
      </c>
      <c r="Z3397" s="361" t="str">
        <f t="shared" si="9679"/>
        <v>SUDESTE</v>
      </c>
      <c r="AA3397" s="358">
        <f t="shared" si="9507"/>
        <v>0.20844686648501362</v>
      </c>
      <c r="AB3397" s="359">
        <f t="shared" si="9680"/>
        <v>12.031350168178491</v>
      </c>
      <c r="AC3397" s="360"/>
    </row>
    <row r="3398" spans="1:29" ht="12.75" x14ac:dyDescent="0.25">
      <c r="A3398" s="463" t="str">
        <f t="shared" si="9667"/>
        <v>MS 902</v>
      </c>
      <c r="B3398" s="661">
        <f t="shared" si="9666"/>
        <v>77</v>
      </c>
      <c r="C3398" s="661" t="str">
        <f t="shared" si="9561"/>
        <v>MS 902-77</v>
      </c>
      <c r="D3398" s="346">
        <f>D165</f>
        <v>42461</v>
      </c>
      <c r="E3398" s="347">
        <v>7161404.1108999997</v>
      </c>
      <c r="F3398" s="348">
        <v>665960.25859999994</v>
      </c>
      <c r="G3398" s="348">
        <v>902.41</v>
      </c>
      <c r="H3398" s="464">
        <f t="shared" si="9668"/>
        <v>0.96628154300956548</v>
      </c>
      <c r="I3398" s="356">
        <f t="shared" si="9669"/>
        <v>7.092940155857451</v>
      </c>
      <c r="J3398" s="356">
        <f t="shared" si="9670"/>
        <v>-0.80000000000381988</v>
      </c>
      <c r="K3398" s="356">
        <f t="shared" si="9671"/>
        <v>-47.000000000002728</v>
      </c>
      <c r="L3398" s="356">
        <f t="shared" si="9672"/>
        <v>6.9020110214968969E-2</v>
      </c>
      <c r="M3398" s="356">
        <f t="shared" si="9673"/>
        <v>5.7142857143129992E-2</v>
      </c>
      <c r="N3398" s="361" t="str">
        <f t="shared" si="9674"/>
        <v>OK</v>
      </c>
      <c r="O3398" s="361" t="str">
        <f t="shared" si="9675"/>
        <v>OK</v>
      </c>
      <c r="P3398" s="361" t="str">
        <f t="shared" si="9676"/>
        <v>COND. MIN.</v>
      </c>
      <c r="Q3398" s="361" t="str">
        <f t="shared" si="9501"/>
        <v>COND. MIN.</v>
      </c>
      <c r="R3398" s="625"/>
      <c r="S3398" s="625"/>
      <c r="T3398" s="625"/>
      <c r="U3398" s="625"/>
      <c r="V3398" s="356">
        <f t="shared" si="9502"/>
        <v>-7.0700000040233135</v>
      </c>
      <c r="W3398" s="356">
        <f t="shared" si="9503"/>
        <v>0.56999999796971679</v>
      </c>
      <c r="X3398" s="361" t="str">
        <f t="shared" si="9677"/>
        <v>SUL</v>
      </c>
      <c r="Y3398" s="361" t="str">
        <f t="shared" si="9678"/>
        <v>LESTE</v>
      </c>
      <c r="Z3398" s="361" t="str">
        <f t="shared" si="9679"/>
        <v>SUDESTE</v>
      </c>
      <c r="AA3398" s="358">
        <f t="shared" si="9507"/>
        <v>8.0394922425952045E-2</v>
      </c>
      <c r="AB3398" s="359">
        <f t="shared" si="9680"/>
        <v>4.6112662425981039</v>
      </c>
      <c r="AC3398" s="360"/>
    </row>
    <row r="3399" spans="1:29" ht="12.75" x14ac:dyDescent="0.25">
      <c r="A3399" s="556"/>
      <c r="B3399" s="661">
        <f t="shared" si="9666"/>
        <v>1</v>
      </c>
      <c r="C3399" s="661" t="str">
        <f t="shared" si="9561"/>
        <v>-1</v>
      </c>
      <c r="D3399" s="393"/>
      <c r="E3399" s="381"/>
      <c r="F3399" s="382"/>
      <c r="G3399" s="382"/>
      <c r="H3399" s="383"/>
      <c r="I3399" s="383"/>
      <c r="J3399" s="383"/>
      <c r="K3399" s="383"/>
      <c r="L3399" s="383"/>
      <c r="M3399" s="383"/>
      <c r="N3399" s="384"/>
      <c r="O3399" s="384"/>
      <c r="P3399" s="384"/>
      <c r="Q3399" s="384"/>
      <c r="R3399" s="354"/>
      <c r="S3399" s="354"/>
      <c r="T3399" s="354"/>
      <c r="U3399" s="354"/>
      <c r="V3399" s="383"/>
      <c r="W3399" s="383"/>
      <c r="X3399" s="384"/>
      <c r="Y3399" s="384"/>
      <c r="Z3399" s="384"/>
      <c r="AA3399" s="383"/>
      <c r="AB3399" s="435"/>
      <c r="AC3399" s="451"/>
    </row>
    <row r="3400" spans="1:29" x14ac:dyDescent="0.25">
      <c r="A3400" s="463" t="s">
        <v>400</v>
      </c>
      <c r="B3400" s="661">
        <f t="shared" si="9666"/>
        <v>1</v>
      </c>
      <c r="C3400" s="661" t="str">
        <f t="shared" si="9561"/>
        <v>MS 902 A-1</v>
      </c>
      <c r="D3400" s="346">
        <f>D167</f>
        <v>42468</v>
      </c>
      <c r="E3400" s="622">
        <v>7161404.3048999999</v>
      </c>
      <c r="F3400" s="622">
        <v>665960.23490000004</v>
      </c>
      <c r="G3400" s="631">
        <v>902.36900000000003</v>
      </c>
      <c r="H3400" s="349"/>
      <c r="I3400" s="349"/>
      <c r="J3400" s="349"/>
      <c r="K3400" s="349"/>
      <c r="L3400" s="349"/>
      <c r="M3400" s="349"/>
      <c r="N3400" s="349"/>
      <c r="O3400" s="349"/>
      <c r="P3400" s="349"/>
      <c r="Q3400" s="349"/>
      <c r="R3400" s="354"/>
      <c r="S3400" s="354"/>
      <c r="T3400" s="354"/>
      <c r="U3400" s="354"/>
      <c r="V3400" s="383"/>
      <c r="W3400" s="383"/>
      <c r="X3400" s="384"/>
      <c r="Y3400" s="384"/>
      <c r="Z3400" s="384"/>
      <c r="AA3400" s="383"/>
      <c r="AB3400" s="435"/>
      <c r="AC3400" s="451"/>
    </row>
    <row r="3401" spans="1:29" x14ac:dyDescent="0.25">
      <c r="A3401" s="463" t="str">
        <f t="shared" si="9667"/>
        <v>MS 902 A</v>
      </c>
      <c r="B3401" s="661">
        <f t="shared" si="9666"/>
        <v>2</v>
      </c>
      <c r="C3401" s="661" t="str">
        <f t="shared" si="9561"/>
        <v>MS 902 A-2</v>
      </c>
      <c r="D3401" s="346">
        <f>D168</f>
        <v>42475</v>
      </c>
      <c r="E3401" s="622">
        <v>7161404.3017999995</v>
      </c>
      <c r="F3401" s="622">
        <v>665960.24529999995</v>
      </c>
      <c r="G3401" s="631">
        <v>902.35</v>
      </c>
      <c r="H3401" s="464">
        <f t="shared" si="9668"/>
        <v>1.0852188726843024</v>
      </c>
      <c r="I3401" s="356">
        <f>SQRT((E3401-$E$3400)^2+(F3401-$F$3400)^2)*100</f>
        <v>1.0852188726843024</v>
      </c>
      <c r="J3401" s="356">
        <f t="shared" si="9670"/>
        <v>-1.9000000000005457</v>
      </c>
      <c r="K3401" s="356">
        <f>(G3401-$G$3400)*100</f>
        <v>-1.9000000000005457</v>
      </c>
      <c r="L3401" s="356">
        <f t="shared" si="9672"/>
        <v>0.15503126752632893</v>
      </c>
      <c r="M3401" s="356">
        <f t="shared" si="9673"/>
        <v>0.2714285714286494</v>
      </c>
      <c r="N3401" s="361" t="str">
        <f t="shared" si="9674"/>
        <v>OK</v>
      </c>
      <c r="O3401" s="361" t="str">
        <f t="shared" si="9675"/>
        <v>ATENÇÃO</v>
      </c>
      <c r="P3401" s="361" t="str">
        <f t="shared" si="9676"/>
        <v>COND. MIN.</v>
      </c>
      <c r="Q3401" s="361" t="str">
        <f t="shared" ref="Q3401:Q3440" si="9681">IF(M3401&lt;=2,"COND. MIN.",IF(AND(2&lt;M3401, M3401&lt;=4),"ATENÇÃO",IF(AND(4&lt;M3401, M3401&lt;=10),"ALERTA","INTERVENÇÃO")))</f>
        <v>COND. MIN.</v>
      </c>
      <c r="R3401" s="625"/>
      <c r="S3401" s="625"/>
      <c r="T3401" s="625"/>
      <c r="U3401" s="625"/>
      <c r="V3401" s="356">
        <f>(E3401-$E$3400)*100</f>
        <v>-0.31000003218650818</v>
      </c>
      <c r="W3401" s="356">
        <f>(F3401-$F$3400)*100</f>
        <v>1.0399999911896884</v>
      </c>
      <c r="X3401" s="361" t="str">
        <f t="shared" si="9677"/>
        <v>SUL</v>
      </c>
      <c r="Y3401" s="361" t="str">
        <f t="shared" si="9678"/>
        <v>LESTE</v>
      </c>
      <c r="Z3401" s="361" t="str">
        <f t="shared" si="9679"/>
        <v>SUDESTE</v>
      </c>
      <c r="AA3401" s="358">
        <f t="shared" ref="AA3401:AA3440" si="9682">ABS(ROUND(W3401,2)/ROUND(I3401,2))</f>
        <v>0.95412844036697242</v>
      </c>
      <c r="AB3401" s="359">
        <f t="shared" si="9680"/>
        <v>72.578575175639173</v>
      </c>
      <c r="AC3401" s="678" t="s">
        <v>408</v>
      </c>
    </row>
    <row r="3402" spans="1:29" x14ac:dyDescent="0.25">
      <c r="A3402" s="463" t="str">
        <f t="shared" si="9667"/>
        <v>MS 902 A</v>
      </c>
      <c r="B3402" s="661">
        <f t="shared" si="9666"/>
        <v>3</v>
      </c>
      <c r="C3402" s="661" t="str">
        <f t="shared" si="9561"/>
        <v>MS 902 A-3</v>
      </c>
      <c r="D3402" s="346">
        <f>D169</f>
        <v>42482</v>
      </c>
      <c r="E3402" s="622">
        <v>7161404.2596000005</v>
      </c>
      <c r="F3402" s="622">
        <v>665960.23820000002</v>
      </c>
      <c r="G3402" s="631">
        <v>902.34799999999996</v>
      </c>
      <c r="H3402" s="464">
        <f t="shared" ref="H3402:H3440" si="9683">SQRT((E3402-E3401)^2+(F3402-F3401)^2)*100</f>
        <v>4.2793106016474729</v>
      </c>
      <c r="I3402" s="356">
        <f t="shared" ref="I3402:I3440" si="9684">SQRT((E3402-$E$3400)^2+(F3402-$F$3400)^2)*100</f>
        <v>4.5420039046220682</v>
      </c>
      <c r="J3402" s="356">
        <f t="shared" ref="J3402:J3440" si="9685">(G3402-G3401)*100</f>
        <v>-0.20000000000663931</v>
      </c>
      <c r="K3402" s="356">
        <f t="shared" ref="K3402:K3440" si="9686">(G3402-$G$3400)*100</f>
        <v>-2.100000000007185</v>
      </c>
      <c r="L3402" s="356">
        <f t="shared" ref="L3402:L3440" si="9687">H3402/(D3402-D3401)</f>
        <v>0.611330085949639</v>
      </c>
      <c r="M3402" s="356">
        <f t="shared" ref="M3402:M3440" si="9688">ABS(J3402/(D3402-D3401))</f>
        <v>2.8571428572377044E-2</v>
      </c>
      <c r="N3402" s="361" t="str">
        <f t="shared" ref="N3402:N3440" si="9689">IF(L3402&lt;=0.25,"OK",IF(AND(0.25&lt;L3402,L3402&lt;=1),"ATENÇÃO",IF(AND(1&lt;L3402,L3402&lt;=4),"ALERTA",IF(AND(4&lt;L3402,L3402&lt;=14),"INTERVENÇÃO","PARALISAÇÃO"))))</f>
        <v>ATENÇÃO</v>
      </c>
      <c r="O3402" s="361" t="str">
        <f t="shared" ref="O3402:O3440" si="9690">IF(M3402&lt;=0.25,"OK",IF(AND(0.25&lt;M3402,M3402&lt;=1),"ATENÇÃO",IF(AND(1&lt;M3402,M3402&lt;=4),"ALERTA",IF(AND(4&lt;M3402,M3402&lt;=14),"INTERVENÇÃO","PARALISAÇÃO"))))</f>
        <v>OK</v>
      </c>
      <c r="P3402" s="361" t="str">
        <f t="shared" ref="P3402:P3440" si="9691">IF(L3402&lt;=1,"COND. MIN.",IF(AND(1&lt;L3402, L3402&lt;=2),"ATENÇÃO",IF(AND(2&lt;L3402,L3402&lt;=5),"ALERTA","INTERVENÇÃO")))</f>
        <v>COND. MIN.</v>
      </c>
      <c r="Q3402" s="361" t="str">
        <f t="shared" si="9681"/>
        <v>COND. MIN.</v>
      </c>
      <c r="R3402" s="625"/>
      <c r="S3402" s="625"/>
      <c r="T3402" s="625"/>
      <c r="U3402" s="625"/>
      <c r="V3402" s="356">
        <f t="shared" ref="V3402:V3440" si="9692">(E3402-$E$3400)*100</f>
        <v>-4.5299999415874481</v>
      </c>
      <c r="W3402" s="356">
        <f t="shared" ref="W3402:W3440" si="9693">(F3402-$F$3400)*100</f>
        <v>0.32999999821186066</v>
      </c>
      <c r="X3402" s="361" t="str">
        <f t="shared" ref="X3402:X3440" si="9694">IF(V3402&gt;0,"NORTE","SUL")</f>
        <v>SUL</v>
      </c>
      <c r="Y3402" s="361" t="str">
        <f t="shared" ref="Y3402:Y3440" si="9695">IF(W3402&gt;0,"LESTE","OESTE")</f>
        <v>LESTE</v>
      </c>
      <c r="Z3402" s="361" t="str">
        <f t="shared" ref="Z3402:Z3440" si="9696">IF(AND(X3402="SUL", Y3402="LESTE"),"SUDESTE", IF(AND(X3402="SUL", Y3402="OESTE"), "SUDOESTE", IF(AND(X3402="NORTE", Y3402="LESTE"), "NORDESTE", "NOROESTE")))</f>
        <v>SUDESTE</v>
      </c>
      <c r="AA3402" s="358">
        <f t="shared" si="9682"/>
        <v>7.2687224669603534E-2</v>
      </c>
      <c r="AB3402" s="359">
        <f t="shared" ref="AB3402:AB3440" si="9697">DEGREES(ASIN(AA3402))</f>
        <v>4.1683472380446336</v>
      </c>
      <c r="AC3402" s="360"/>
    </row>
    <row r="3403" spans="1:29" x14ac:dyDescent="0.25">
      <c r="A3403" s="463" t="str">
        <f t="shared" si="9667"/>
        <v>MS 902 A</v>
      </c>
      <c r="B3403" s="661">
        <f t="shared" si="9666"/>
        <v>4</v>
      </c>
      <c r="C3403" s="661" t="str">
        <f t="shared" si="9561"/>
        <v>MS 902 A-4</v>
      </c>
      <c r="D3403" s="346">
        <v>42496</v>
      </c>
      <c r="E3403" s="622">
        <v>7161404.2692</v>
      </c>
      <c r="F3403" s="622">
        <v>665960.23439999996</v>
      </c>
      <c r="G3403" s="623">
        <v>902.32399999999996</v>
      </c>
      <c r="H3403" s="464">
        <f t="shared" si="9683"/>
        <v>1.0324727180914126</v>
      </c>
      <c r="I3403" s="356">
        <f t="shared" si="9684"/>
        <v>3.570350112125102</v>
      </c>
      <c r="J3403" s="356">
        <f t="shared" si="9685"/>
        <v>-2.4000000000000909</v>
      </c>
      <c r="K3403" s="356">
        <f t="shared" si="9686"/>
        <v>-4.500000000007276</v>
      </c>
      <c r="L3403" s="356">
        <f t="shared" si="9687"/>
        <v>7.3748051292243752E-2</v>
      </c>
      <c r="M3403" s="356">
        <f t="shared" si="9688"/>
        <v>0.17142857142857792</v>
      </c>
      <c r="N3403" s="361" t="str">
        <f t="shared" si="9689"/>
        <v>OK</v>
      </c>
      <c r="O3403" s="361" t="str">
        <f t="shared" si="9690"/>
        <v>OK</v>
      </c>
      <c r="P3403" s="361" t="str">
        <f t="shared" si="9691"/>
        <v>COND. MIN.</v>
      </c>
      <c r="Q3403" s="361" t="str">
        <f t="shared" si="9681"/>
        <v>COND. MIN.</v>
      </c>
      <c r="R3403" s="625"/>
      <c r="S3403" s="625"/>
      <c r="T3403" s="625"/>
      <c r="U3403" s="625"/>
      <c r="V3403" s="356">
        <f t="shared" si="9692"/>
        <v>-3.5699999891221523</v>
      </c>
      <c r="W3403" s="356">
        <f t="shared" si="9693"/>
        <v>-5.0000008195638657E-2</v>
      </c>
      <c r="X3403" s="357" t="str">
        <f t="shared" si="9694"/>
        <v>SUL</v>
      </c>
      <c r="Y3403" s="357" t="str">
        <f t="shared" si="9695"/>
        <v>OESTE</v>
      </c>
      <c r="Z3403" s="357" t="str">
        <f t="shared" si="9696"/>
        <v>SUDOESTE</v>
      </c>
      <c r="AA3403" s="358">
        <f t="shared" si="9682"/>
        <v>1.4005602240896359E-2</v>
      </c>
      <c r="AB3403" s="359">
        <f t="shared" si="9697"/>
        <v>0.80248813499728255</v>
      </c>
      <c r="AC3403" s="360"/>
    </row>
    <row r="3404" spans="1:29" ht="12.75" x14ac:dyDescent="0.25">
      <c r="A3404" s="463" t="str">
        <f t="shared" si="9667"/>
        <v>MS 902 A</v>
      </c>
      <c r="B3404" s="661">
        <f t="shared" si="9666"/>
        <v>5</v>
      </c>
      <c r="C3404" s="661" t="str">
        <f t="shared" si="9561"/>
        <v>MS 902 A-5</v>
      </c>
      <c r="D3404" s="346"/>
      <c r="E3404" s="347"/>
      <c r="F3404" s="348"/>
      <c r="G3404" s="348"/>
      <c r="H3404" s="464">
        <f t="shared" si="9683"/>
        <v>719230242.27793765</v>
      </c>
      <c r="I3404" s="356">
        <f t="shared" si="9684"/>
        <v>719230245.83723056</v>
      </c>
      <c r="J3404" s="356">
        <f t="shared" si="9685"/>
        <v>-90232.4</v>
      </c>
      <c r="K3404" s="356">
        <f t="shared" si="9686"/>
        <v>-90236.900000000009</v>
      </c>
      <c r="L3404" s="356">
        <f t="shared" si="9687"/>
        <v>-16924.657433121651</v>
      </c>
      <c r="M3404" s="356">
        <f t="shared" si="9688"/>
        <v>2.1233151355421684</v>
      </c>
      <c r="N3404" s="361" t="str">
        <f t="shared" si="9689"/>
        <v>OK</v>
      </c>
      <c r="O3404" s="361" t="str">
        <f t="shared" si="9690"/>
        <v>ALERTA</v>
      </c>
      <c r="P3404" s="361" t="str">
        <f t="shared" si="9691"/>
        <v>COND. MIN.</v>
      </c>
      <c r="Q3404" s="361" t="str">
        <f t="shared" si="9681"/>
        <v>ATENÇÃO</v>
      </c>
      <c r="R3404" s="625"/>
      <c r="S3404" s="625"/>
      <c r="T3404" s="625"/>
      <c r="U3404" s="625"/>
      <c r="V3404" s="356">
        <f t="shared" si="9692"/>
        <v>-716140430.49000001</v>
      </c>
      <c r="W3404" s="356">
        <f t="shared" si="9693"/>
        <v>-66596023.490000002</v>
      </c>
      <c r="X3404" s="357" t="str">
        <f t="shared" si="9694"/>
        <v>SUL</v>
      </c>
      <c r="Y3404" s="357" t="str">
        <f t="shared" si="9695"/>
        <v>OESTE</v>
      </c>
      <c r="Z3404" s="357" t="str">
        <f t="shared" si="9696"/>
        <v>SUDOESTE</v>
      </c>
      <c r="AA3404" s="358">
        <f t="shared" si="9682"/>
        <v>9.2593469024959435E-2</v>
      </c>
      <c r="AB3404" s="359">
        <f t="shared" si="9697"/>
        <v>5.3128251378032729</v>
      </c>
      <c r="AC3404" s="360"/>
    </row>
    <row r="3405" spans="1:29" ht="12.75" x14ac:dyDescent="0.25">
      <c r="A3405" s="463" t="str">
        <f t="shared" si="9667"/>
        <v>MS 902 A</v>
      </c>
      <c r="B3405" s="661">
        <f t="shared" si="9666"/>
        <v>6</v>
      </c>
      <c r="C3405" s="661" t="str">
        <f t="shared" si="9561"/>
        <v>MS 902 A-6</v>
      </c>
      <c r="D3405" s="346"/>
      <c r="E3405" s="347"/>
      <c r="F3405" s="348"/>
      <c r="G3405" s="348"/>
      <c r="H3405" s="464">
        <f t="shared" si="9683"/>
        <v>0</v>
      </c>
      <c r="I3405" s="356">
        <f t="shared" si="9684"/>
        <v>719230245.83723056</v>
      </c>
      <c r="J3405" s="356">
        <f t="shared" si="9685"/>
        <v>0</v>
      </c>
      <c r="K3405" s="356">
        <f t="shared" si="9686"/>
        <v>-90236.900000000009</v>
      </c>
      <c r="L3405" s="356" t="e">
        <f t="shared" si="9687"/>
        <v>#DIV/0!</v>
      </c>
      <c r="M3405" s="356" t="e">
        <f t="shared" si="9688"/>
        <v>#DIV/0!</v>
      </c>
      <c r="N3405" s="361" t="e">
        <f t="shared" si="9689"/>
        <v>#DIV/0!</v>
      </c>
      <c r="O3405" s="361" t="e">
        <f t="shared" si="9690"/>
        <v>#DIV/0!</v>
      </c>
      <c r="P3405" s="361" t="e">
        <f t="shared" si="9691"/>
        <v>#DIV/0!</v>
      </c>
      <c r="Q3405" s="361" t="e">
        <f t="shared" si="9681"/>
        <v>#DIV/0!</v>
      </c>
      <c r="R3405" s="625"/>
      <c r="S3405" s="625"/>
      <c r="T3405" s="625"/>
      <c r="U3405" s="625"/>
      <c r="V3405" s="356">
        <f t="shared" si="9692"/>
        <v>-716140430.49000001</v>
      </c>
      <c r="W3405" s="356">
        <f t="shared" si="9693"/>
        <v>-66596023.490000002</v>
      </c>
      <c r="X3405" s="357" t="str">
        <f t="shared" si="9694"/>
        <v>SUL</v>
      </c>
      <c r="Y3405" s="357" t="str">
        <f t="shared" si="9695"/>
        <v>OESTE</v>
      </c>
      <c r="Z3405" s="357" t="str">
        <f t="shared" si="9696"/>
        <v>SUDOESTE</v>
      </c>
      <c r="AA3405" s="358">
        <f t="shared" si="9682"/>
        <v>9.2593469024959435E-2</v>
      </c>
      <c r="AB3405" s="359">
        <f t="shared" si="9697"/>
        <v>5.3128251378032729</v>
      </c>
      <c r="AC3405" s="360"/>
    </row>
    <row r="3406" spans="1:29" ht="12.75" x14ac:dyDescent="0.25">
      <c r="A3406" s="463" t="str">
        <f t="shared" si="9667"/>
        <v>MS 902 A</v>
      </c>
      <c r="B3406" s="661">
        <f t="shared" si="9666"/>
        <v>7</v>
      </c>
      <c r="C3406" s="661" t="str">
        <f t="shared" si="9561"/>
        <v>MS 902 A-7</v>
      </c>
      <c r="D3406" s="346"/>
      <c r="E3406" s="347"/>
      <c r="F3406" s="348"/>
      <c r="G3406" s="348"/>
      <c r="H3406" s="464">
        <f t="shared" si="9683"/>
        <v>0</v>
      </c>
      <c r="I3406" s="356">
        <f t="shared" si="9684"/>
        <v>719230245.83723056</v>
      </c>
      <c r="J3406" s="356">
        <f t="shared" si="9685"/>
        <v>0</v>
      </c>
      <c r="K3406" s="356">
        <f t="shared" si="9686"/>
        <v>-90236.900000000009</v>
      </c>
      <c r="L3406" s="356" t="e">
        <f t="shared" si="9687"/>
        <v>#DIV/0!</v>
      </c>
      <c r="M3406" s="356" t="e">
        <f t="shared" si="9688"/>
        <v>#DIV/0!</v>
      </c>
      <c r="N3406" s="361" t="e">
        <f t="shared" si="9689"/>
        <v>#DIV/0!</v>
      </c>
      <c r="O3406" s="361" t="e">
        <f t="shared" si="9690"/>
        <v>#DIV/0!</v>
      </c>
      <c r="P3406" s="361" t="e">
        <f t="shared" si="9691"/>
        <v>#DIV/0!</v>
      </c>
      <c r="Q3406" s="361" t="e">
        <f t="shared" si="9681"/>
        <v>#DIV/0!</v>
      </c>
      <c r="R3406" s="625"/>
      <c r="S3406" s="625"/>
      <c r="T3406" s="625"/>
      <c r="U3406" s="625"/>
      <c r="V3406" s="356">
        <f t="shared" si="9692"/>
        <v>-716140430.49000001</v>
      </c>
      <c r="W3406" s="356">
        <f t="shared" si="9693"/>
        <v>-66596023.490000002</v>
      </c>
      <c r="X3406" s="357" t="str">
        <f t="shared" si="9694"/>
        <v>SUL</v>
      </c>
      <c r="Y3406" s="357" t="str">
        <f t="shared" si="9695"/>
        <v>OESTE</v>
      </c>
      <c r="Z3406" s="357" t="str">
        <f t="shared" si="9696"/>
        <v>SUDOESTE</v>
      </c>
      <c r="AA3406" s="358">
        <f t="shared" si="9682"/>
        <v>9.2593469024959435E-2</v>
      </c>
      <c r="AB3406" s="359">
        <f t="shared" si="9697"/>
        <v>5.3128251378032729</v>
      </c>
      <c r="AC3406" s="360"/>
    </row>
    <row r="3407" spans="1:29" ht="12.75" x14ac:dyDescent="0.25">
      <c r="A3407" s="463" t="str">
        <f t="shared" si="9667"/>
        <v>MS 902 A</v>
      </c>
      <c r="B3407" s="661">
        <f t="shared" si="9666"/>
        <v>8</v>
      </c>
      <c r="C3407" s="661" t="str">
        <f t="shared" si="9561"/>
        <v>MS 902 A-8</v>
      </c>
      <c r="D3407" s="346"/>
      <c r="E3407" s="347"/>
      <c r="F3407" s="348"/>
      <c r="G3407" s="348"/>
      <c r="H3407" s="464">
        <f t="shared" si="9683"/>
        <v>0</v>
      </c>
      <c r="I3407" s="356">
        <f t="shared" si="9684"/>
        <v>719230245.83723056</v>
      </c>
      <c r="J3407" s="356">
        <f t="shared" si="9685"/>
        <v>0</v>
      </c>
      <c r="K3407" s="356">
        <f t="shared" si="9686"/>
        <v>-90236.900000000009</v>
      </c>
      <c r="L3407" s="356" t="e">
        <f t="shared" si="9687"/>
        <v>#DIV/0!</v>
      </c>
      <c r="M3407" s="356" t="e">
        <f t="shared" si="9688"/>
        <v>#DIV/0!</v>
      </c>
      <c r="N3407" s="361" t="e">
        <f t="shared" si="9689"/>
        <v>#DIV/0!</v>
      </c>
      <c r="O3407" s="361" t="e">
        <f t="shared" si="9690"/>
        <v>#DIV/0!</v>
      </c>
      <c r="P3407" s="361" t="e">
        <f t="shared" si="9691"/>
        <v>#DIV/0!</v>
      </c>
      <c r="Q3407" s="361" t="e">
        <f t="shared" si="9681"/>
        <v>#DIV/0!</v>
      </c>
      <c r="R3407" s="625"/>
      <c r="S3407" s="625"/>
      <c r="T3407" s="625"/>
      <c r="U3407" s="625"/>
      <c r="V3407" s="356">
        <f t="shared" si="9692"/>
        <v>-716140430.49000001</v>
      </c>
      <c r="W3407" s="356">
        <f t="shared" si="9693"/>
        <v>-66596023.490000002</v>
      </c>
      <c r="X3407" s="357" t="str">
        <f t="shared" si="9694"/>
        <v>SUL</v>
      </c>
      <c r="Y3407" s="357" t="str">
        <f t="shared" si="9695"/>
        <v>OESTE</v>
      </c>
      <c r="Z3407" s="357" t="str">
        <f t="shared" si="9696"/>
        <v>SUDOESTE</v>
      </c>
      <c r="AA3407" s="358">
        <f t="shared" si="9682"/>
        <v>9.2593469024959435E-2</v>
      </c>
      <c r="AB3407" s="359">
        <f t="shared" si="9697"/>
        <v>5.3128251378032729</v>
      </c>
      <c r="AC3407" s="360"/>
    </row>
    <row r="3408" spans="1:29" ht="12.75" x14ac:dyDescent="0.25">
      <c r="A3408" s="463" t="str">
        <f t="shared" si="9667"/>
        <v>MS 902 A</v>
      </c>
      <c r="B3408" s="661">
        <f t="shared" si="9666"/>
        <v>9</v>
      </c>
      <c r="C3408" s="661" t="str">
        <f t="shared" si="9561"/>
        <v>MS 902 A-9</v>
      </c>
      <c r="D3408" s="346"/>
      <c r="E3408" s="347"/>
      <c r="F3408" s="348"/>
      <c r="G3408" s="348"/>
      <c r="H3408" s="464">
        <f t="shared" si="9683"/>
        <v>0</v>
      </c>
      <c r="I3408" s="356">
        <f t="shared" si="9684"/>
        <v>719230245.83723056</v>
      </c>
      <c r="J3408" s="356">
        <f t="shared" si="9685"/>
        <v>0</v>
      </c>
      <c r="K3408" s="356">
        <f t="shared" si="9686"/>
        <v>-90236.900000000009</v>
      </c>
      <c r="L3408" s="356" t="e">
        <f t="shared" si="9687"/>
        <v>#DIV/0!</v>
      </c>
      <c r="M3408" s="356" t="e">
        <f t="shared" si="9688"/>
        <v>#DIV/0!</v>
      </c>
      <c r="N3408" s="361" t="e">
        <f t="shared" si="9689"/>
        <v>#DIV/0!</v>
      </c>
      <c r="O3408" s="361" t="e">
        <f t="shared" si="9690"/>
        <v>#DIV/0!</v>
      </c>
      <c r="P3408" s="361" t="e">
        <f t="shared" si="9691"/>
        <v>#DIV/0!</v>
      </c>
      <c r="Q3408" s="361" t="e">
        <f t="shared" si="9681"/>
        <v>#DIV/0!</v>
      </c>
      <c r="R3408" s="625"/>
      <c r="S3408" s="625"/>
      <c r="T3408" s="625"/>
      <c r="U3408" s="625"/>
      <c r="V3408" s="356">
        <f t="shared" si="9692"/>
        <v>-716140430.49000001</v>
      </c>
      <c r="W3408" s="356">
        <f t="shared" si="9693"/>
        <v>-66596023.490000002</v>
      </c>
      <c r="X3408" s="357" t="str">
        <f t="shared" si="9694"/>
        <v>SUL</v>
      </c>
      <c r="Y3408" s="357" t="str">
        <f t="shared" si="9695"/>
        <v>OESTE</v>
      </c>
      <c r="Z3408" s="357" t="str">
        <f t="shared" si="9696"/>
        <v>SUDOESTE</v>
      </c>
      <c r="AA3408" s="358">
        <f t="shared" si="9682"/>
        <v>9.2593469024959435E-2</v>
      </c>
      <c r="AB3408" s="359">
        <f t="shared" si="9697"/>
        <v>5.3128251378032729</v>
      </c>
      <c r="AC3408" s="360"/>
    </row>
    <row r="3409" spans="1:29" ht="12.75" x14ac:dyDescent="0.25">
      <c r="A3409" s="463" t="str">
        <f t="shared" si="9667"/>
        <v>MS 902 A</v>
      </c>
      <c r="B3409" s="661">
        <f t="shared" si="9666"/>
        <v>10</v>
      </c>
      <c r="C3409" s="661" t="str">
        <f t="shared" si="9561"/>
        <v>MS 902 A-10</v>
      </c>
      <c r="D3409" s="346"/>
      <c r="E3409" s="347"/>
      <c r="F3409" s="348"/>
      <c r="G3409" s="348"/>
      <c r="H3409" s="464">
        <f t="shared" si="9683"/>
        <v>0</v>
      </c>
      <c r="I3409" s="356">
        <f t="shared" si="9684"/>
        <v>719230245.83723056</v>
      </c>
      <c r="J3409" s="356">
        <f t="shared" si="9685"/>
        <v>0</v>
      </c>
      <c r="K3409" s="356">
        <f t="shared" si="9686"/>
        <v>-90236.900000000009</v>
      </c>
      <c r="L3409" s="356" t="e">
        <f t="shared" si="9687"/>
        <v>#DIV/0!</v>
      </c>
      <c r="M3409" s="356" t="e">
        <f t="shared" si="9688"/>
        <v>#DIV/0!</v>
      </c>
      <c r="N3409" s="361" t="e">
        <f t="shared" si="9689"/>
        <v>#DIV/0!</v>
      </c>
      <c r="O3409" s="361" t="e">
        <f t="shared" si="9690"/>
        <v>#DIV/0!</v>
      </c>
      <c r="P3409" s="361" t="e">
        <f t="shared" si="9691"/>
        <v>#DIV/0!</v>
      </c>
      <c r="Q3409" s="361" t="e">
        <f t="shared" si="9681"/>
        <v>#DIV/0!</v>
      </c>
      <c r="R3409" s="625"/>
      <c r="S3409" s="625"/>
      <c r="T3409" s="625"/>
      <c r="U3409" s="625"/>
      <c r="V3409" s="356">
        <f t="shared" si="9692"/>
        <v>-716140430.49000001</v>
      </c>
      <c r="W3409" s="356">
        <f t="shared" si="9693"/>
        <v>-66596023.490000002</v>
      </c>
      <c r="X3409" s="357" t="str">
        <f t="shared" si="9694"/>
        <v>SUL</v>
      </c>
      <c r="Y3409" s="357" t="str">
        <f t="shared" si="9695"/>
        <v>OESTE</v>
      </c>
      <c r="Z3409" s="357" t="str">
        <f t="shared" si="9696"/>
        <v>SUDOESTE</v>
      </c>
      <c r="AA3409" s="358">
        <f t="shared" si="9682"/>
        <v>9.2593469024959435E-2</v>
      </c>
      <c r="AB3409" s="359">
        <f t="shared" si="9697"/>
        <v>5.3128251378032729</v>
      </c>
      <c r="AC3409" s="360"/>
    </row>
    <row r="3410" spans="1:29" ht="12.75" x14ac:dyDescent="0.25">
      <c r="A3410" s="463" t="str">
        <f t="shared" si="9667"/>
        <v>MS 902 A</v>
      </c>
      <c r="B3410" s="661">
        <f t="shared" si="9666"/>
        <v>11</v>
      </c>
      <c r="C3410" s="661" t="str">
        <f t="shared" si="9561"/>
        <v>MS 902 A-11</v>
      </c>
      <c r="D3410" s="346"/>
      <c r="E3410" s="347"/>
      <c r="F3410" s="348"/>
      <c r="G3410" s="348"/>
      <c r="H3410" s="464">
        <f t="shared" si="9683"/>
        <v>0</v>
      </c>
      <c r="I3410" s="356">
        <f t="shared" si="9684"/>
        <v>719230245.83723056</v>
      </c>
      <c r="J3410" s="356">
        <f t="shared" si="9685"/>
        <v>0</v>
      </c>
      <c r="K3410" s="356">
        <f t="shared" si="9686"/>
        <v>-90236.900000000009</v>
      </c>
      <c r="L3410" s="356" t="e">
        <f t="shared" si="9687"/>
        <v>#DIV/0!</v>
      </c>
      <c r="M3410" s="356" t="e">
        <f t="shared" si="9688"/>
        <v>#DIV/0!</v>
      </c>
      <c r="N3410" s="361" t="e">
        <f t="shared" si="9689"/>
        <v>#DIV/0!</v>
      </c>
      <c r="O3410" s="361" t="e">
        <f t="shared" si="9690"/>
        <v>#DIV/0!</v>
      </c>
      <c r="P3410" s="361" t="e">
        <f t="shared" si="9691"/>
        <v>#DIV/0!</v>
      </c>
      <c r="Q3410" s="361" t="e">
        <f t="shared" si="9681"/>
        <v>#DIV/0!</v>
      </c>
      <c r="R3410" s="625"/>
      <c r="S3410" s="625"/>
      <c r="T3410" s="625"/>
      <c r="U3410" s="625"/>
      <c r="V3410" s="356">
        <f t="shared" si="9692"/>
        <v>-716140430.49000001</v>
      </c>
      <c r="W3410" s="356">
        <f t="shared" si="9693"/>
        <v>-66596023.490000002</v>
      </c>
      <c r="X3410" s="357" t="str">
        <f t="shared" si="9694"/>
        <v>SUL</v>
      </c>
      <c r="Y3410" s="357" t="str">
        <f t="shared" si="9695"/>
        <v>OESTE</v>
      </c>
      <c r="Z3410" s="357" t="str">
        <f t="shared" si="9696"/>
        <v>SUDOESTE</v>
      </c>
      <c r="AA3410" s="358">
        <f t="shared" si="9682"/>
        <v>9.2593469024959435E-2</v>
      </c>
      <c r="AB3410" s="359">
        <f t="shared" si="9697"/>
        <v>5.3128251378032729</v>
      </c>
      <c r="AC3410" s="360"/>
    </row>
    <row r="3411" spans="1:29" ht="12.75" x14ac:dyDescent="0.25">
      <c r="A3411" s="463" t="str">
        <f t="shared" si="9667"/>
        <v>MS 902 A</v>
      </c>
      <c r="B3411" s="661">
        <f t="shared" si="9666"/>
        <v>12</v>
      </c>
      <c r="C3411" s="661" t="str">
        <f t="shared" si="9561"/>
        <v>MS 902 A-12</v>
      </c>
      <c r="D3411" s="346"/>
      <c r="E3411" s="347"/>
      <c r="F3411" s="348"/>
      <c r="G3411" s="348"/>
      <c r="H3411" s="464">
        <f t="shared" si="9683"/>
        <v>0</v>
      </c>
      <c r="I3411" s="356">
        <f t="shared" si="9684"/>
        <v>719230245.83723056</v>
      </c>
      <c r="J3411" s="356">
        <f t="shared" si="9685"/>
        <v>0</v>
      </c>
      <c r="K3411" s="356">
        <f t="shared" si="9686"/>
        <v>-90236.900000000009</v>
      </c>
      <c r="L3411" s="356" t="e">
        <f t="shared" si="9687"/>
        <v>#DIV/0!</v>
      </c>
      <c r="M3411" s="356" t="e">
        <f t="shared" si="9688"/>
        <v>#DIV/0!</v>
      </c>
      <c r="N3411" s="361" t="e">
        <f t="shared" si="9689"/>
        <v>#DIV/0!</v>
      </c>
      <c r="O3411" s="361" t="e">
        <f t="shared" si="9690"/>
        <v>#DIV/0!</v>
      </c>
      <c r="P3411" s="361" t="e">
        <f t="shared" si="9691"/>
        <v>#DIV/0!</v>
      </c>
      <c r="Q3411" s="361" t="e">
        <f t="shared" si="9681"/>
        <v>#DIV/0!</v>
      </c>
      <c r="R3411" s="625"/>
      <c r="S3411" s="625"/>
      <c r="T3411" s="625"/>
      <c r="U3411" s="625"/>
      <c r="V3411" s="356">
        <f t="shared" si="9692"/>
        <v>-716140430.49000001</v>
      </c>
      <c r="W3411" s="356">
        <f t="shared" si="9693"/>
        <v>-66596023.490000002</v>
      </c>
      <c r="X3411" s="357" t="str">
        <f t="shared" si="9694"/>
        <v>SUL</v>
      </c>
      <c r="Y3411" s="357" t="str">
        <f t="shared" si="9695"/>
        <v>OESTE</v>
      </c>
      <c r="Z3411" s="357" t="str">
        <f t="shared" si="9696"/>
        <v>SUDOESTE</v>
      </c>
      <c r="AA3411" s="358">
        <f t="shared" si="9682"/>
        <v>9.2593469024959435E-2</v>
      </c>
      <c r="AB3411" s="359">
        <f t="shared" si="9697"/>
        <v>5.3128251378032729</v>
      </c>
      <c r="AC3411" s="360"/>
    </row>
    <row r="3412" spans="1:29" ht="12.75" x14ac:dyDescent="0.25">
      <c r="A3412" s="463" t="str">
        <f t="shared" si="9667"/>
        <v>MS 902 A</v>
      </c>
      <c r="B3412" s="661">
        <f t="shared" si="9666"/>
        <v>13</v>
      </c>
      <c r="C3412" s="661" t="str">
        <f t="shared" si="9561"/>
        <v>MS 902 A-13</v>
      </c>
      <c r="D3412" s="346"/>
      <c r="E3412" s="347"/>
      <c r="F3412" s="348"/>
      <c r="G3412" s="348"/>
      <c r="H3412" s="464">
        <f t="shared" si="9683"/>
        <v>0</v>
      </c>
      <c r="I3412" s="356">
        <f t="shared" si="9684"/>
        <v>719230245.83723056</v>
      </c>
      <c r="J3412" s="356">
        <f t="shared" si="9685"/>
        <v>0</v>
      </c>
      <c r="K3412" s="356">
        <f t="shared" si="9686"/>
        <v>-90236.900000000009</v>
      </c>
      <c r="L3412" s="356" t="e">
        <f t="shared" si="9687"/>
        <v>#DIV/0!</v>
      </c>
      <c r="M3412" s="356" t="e">
        <f t="shared" si="9688"/>
        <v>#DIV/0!</v>
      </c>
      <c r="N3412" s="361" t="e">
        <f t="shared" si="9689"/>
        <v>#DIV/0!</v>
      </c>
      <c r="O3412" s="361" t="e">
        <f t="shared" si="9690"/>
        <v>#DIV/0!</v>
      </c>
      <c r="P3412" s="361" t="e">
        <f t="shared" si="9691"/>
        <v>#DIV/0!</v>
      </c>
      <c r="Q3412" s="361" t="e">
        <f t="shared" si="9681"/>
        <v>#DIV/0!</v>
      </c>
      <c r="R3412" s="625"/>
      <c r="S3412" s="625"/>
      <c r="T3412" s="625"/>
      <c r="U3412" s="625"/>
      <c r="V3412" s="356">
        <f t="shared" si="9692"/>
        <v>-716140430.49000001</v>
      </c>
      <c r="W3412" s="356">
        <f t="shared" si="9693"/>
        <v>-66596023.490000002</v>
      </c>
      <c r="X3412" s="357" t="str">
        <f t="shared" si="9694"/>
        <v>SUL</v>
      </c>
      <c r="Y3412" s="357" t="str">
        <f t="shared" si="9695"/>
        <v>OESTE</v>
      </c>
      <c r="Z3412" s="357" t="str">
        <f t="shared" si="9696"/>
        <v>SUDOESTE</v>
      </c>
      <c r="AA3412" s="358">
        <f t="shared" si="9682"/>
        <v>9.2593469024959435E-2</v>
      </c>
      <c r="AB3412" s="359">
        <f t="shared" si="9697"/>
        <v>5.3128251378032729</v>
      </c>
      <c r="AC3412" s="360"/>
    </row>
    <row r="3413" spans="1:29" ht="12.75" x14ac:dyDescent="0.25">
      <c r="A3413" s="463" t="str">
        <f t="shared" si="9667"/>
        <v>MS 902 A</v>
      </c>
      <c r="B3413" s="661">
        <f t="shared" si="9666"/>
        <v>14</v>
      </c>
      <c r="C3413" s="661" t="str">
        <f t="shared" si="9561"/>
        <v>MS 902 A-14</v>
      </c>
      <c r="D3413" s="346"/>
      <c r="E3413" s="347"/>
      <c r="F3413" s="348"/>
      <c r="G3413" s="348"/>
      <c r="H3413" s="464">
        <f t="shared" si="9683"/>
        <v>0</v>
      </c>
      <c r="I3413" s="356">
        <f t="shared" si="9684"/>
        <v>719230245.83723056</v>
      </c>
      <c r="J3413" s="356">
        <f t="shared" si="9685"/>
        <v>0</v>
      </c>
      <c r="K3413" s="356">
        <f t="shared" si="9686"/>
        <v>-90236.900000000009</v>
      </c>
      <c r="L3413" s="356" t="e">
        <f t="shared" si="9687"/>
        <v>#DIV/0!</v>
      </c>
      <c r="M3413" s="356" t="e">
        <f t="shared" si="9688"/>
        <v>#DIV/0!</v>
      </c>
      <c r="N3413" s="361" t="e">
        <f t="shared" si="9689"/>
        <v>#DIV/0!</v>
      </c>
      <c r="O3413" s="361" t="e">
        <f t="shared" si="9690"/>
        <v>#DIV/0!</v>
      </c>
      <c r="P3413" s="361" t="e">
        <f t="shared" si="9691"/>
        <v>#DIV/0!</v>
      </c>
      <c r="Q3413" s="361" t="e">
        <f t="shared" si="9681"/>
        <v>#DIV/0!</v>
      </c>
      <c r="R3413" s="625"/>
      <c r="S3413" s="625"/>
      <c r="T3413" s="625"/>
      <c r="U3413" s="625"/>
      <c r="V3413" s="356">
        <f t="shared" si="9692"/>
        <v>-716140430.49000001</v>
      </c>
      <c r="W3413" s="356">
        <f t="shared" si="9693"/>
        <v>-66596023.490000002</v>
      </c>
      <c r="X3413" s="357" t="str">
        <f t="shared" si="9694"/>
        <v>SUL</v>
      </c>
      <c r="Y3413" s="357" t="str">
        <f t="shared" si="9695"/>
        <v>OESTE</v>
      </c>
      <c r="Z3413" s="357" t="str">
        <f t="shared" si="9696"/>
        <v>SUDOESTE</v>
      </c>
      <c r="AA3413" s="358">
        <f t="shared" si="9682"/>
        <v>9.2593469024959435E-2</v>
      </c>
      <c r="AB3413" s="359">
        <f t="shared" si="9697"/>
        <v>5.3128251378032729</v>
      </c>
      <c r="AC3413" s="360"/>
    </row>
    <row r="3414" spans="1:29" ht="12.75" x14ac:dyDescent="0.25">
      <c r="A3414" s="463" t="str">
        <f t="shared" si="9667"/>
        <v>MS 902 A</v>
      </c>
      <c r="B3414" s="661">
        <f t="shared" si="9666"/>
        <v>15</v>
      </c>
      <c r="C3414" s="661" t="str">
        <f t="shared" si="9561"/>
        <v>MS 902 A-15</v>
      </c>
      <c r="D3414" s="346"/>
      <c r="E3414" s="347"/>
      <c r="F3414" s="348"/>
      <c r="G3414" s="348"/>
      <c r="H3414" s="464">
        <f t="shared" si="9683"/>
        <v>0</v>
      </c>
      <c r="I3414" s="356">
        <f t="shared" si="9684"/>
        <v>719230245.83723056</v>
      </c>
      <c r="J3414" s="356">
        <f t="shared" si="9685"/>
        <v>0</v>
      </c>
      <c r="K3414" s="356">
        <f t="shared" si="9686"/>
        <v>-90236.900000000009</v>
      </c>
      <c r="L3414" s="356" t="e">
        <f t="shared" si="9687"/>
        <v>#DIV/0!</v>
      </c>
      <c r="M3414" s="356" t="e">
        <f t="shared" si="9688"/>
        <v>#DIV/0!</v>
      </c>
      <c r="N3414" s="361" t="e">
        <f t="shared" si="9689"/>
        <v>#DIV/0!</v>
      </c>
      <c r="O3414" s="361" t="e">
        <f t="shared" si="9690"/>
        <v>#DIV/0!</v>
      </c>
      <c r="P3414" s="361" t="e">
        <f t="shared" si="9691"/>
        <v>#DIV/0!</v>
      </c>
      <c r="Q3414" s="361" t="e">
        <f t="shared" si="9681"/>
        <v>#DIV/0!</v>
      </c>
      <c r="R3414" s="625"/>
      <c r="S3414" s="625"/>
      <c r="T3414" s="625"/>
      <c r="U3414" s="625"/>
      <c r="V3414" s="356">
        <f t="shared" si="9692"/>
        <v>-716140430.49000001</v>
      </c>
      <c r="W3414" s="356">
        <f t="shared" si="9693"/>
        <v>-66596023.490000002</v>
      </c>
      <c r="X3414" s="357" t="str">
        <f t="shared" si="9694"/>
        <v>SUL</v>
      </c>
      <c r="Y3414" s="357" t="str">
        <f t="shared" si="9695"/>
        <v>OESTE</v>
      </c>
      <c r="Z3414" s="357" t="str">
        <f t="shared" si="9696"/>
        <v>SUDOESTE</v>
      </c>
      <c r="AA3414" s="358">
        <f t="shared" si="9682"/>
        <v>9.2593469024959435E-2</v>
      </c>
      <c r="AB3414" s="359">
        <f t="shared" si="9697"/>
        <v>5.3128251378032729</v>
      </c>
      <c r="AC3414" s="360"/>
    </row>
    <row r="3415" spans="1:29" ht="12.75" x14ac:dyDescent="0.25">
      <c r="A3415" s="463" t="str">
        <f t="shared" si="9667"/>
        <v>MS 902 A</v>
      </c>
      <c r="B3415" s="661">
        <f t="shared" si="9666"/>
        <v>16</v>
      </c>
      <c r="C3415" s="661" t="str">
        <f t="shared" si="9561"/>
        <v>MS 902 A-16</v>
      </c>
      <c r="D3415" s="346"/>
      <c r="E3415" s="347"/>
      <c r="F3415" s="348"/>
      <c r="G3415" s="348"/>
      <c r="H3415" s="464">
        <f t="shared" si="9683"/>
        <v>0</v>
      </c>
      <c r="I3415" s="356">
        <f t="shared" si="9684"/>
        <v>719230245.83723056</v>
      </c>
      <c r="J3415" s="356">
        <f t="shared" si="9685"/>
        <v>0</v>
      </c>
      <c r="K3415" s="356">
        <f t="shared" si="9686"/>
        <v>-90236.900000000009</v>
      </c>
      <c r="L3415" s="356" t="e">
        <f t="shared" si="9687"/>
        <v>#DIV/0!</v>
      </c>
      <c r="M3415" s="356" t="e">
        <f t="shared" si="9688"/>
        <v>#DIV/0!</v>
      </c>
      <c r="N3415" s="361" t="e">
        <f t="shared" si="9689"/>
        <v>#DIV/0!</v>
      </c>
      <c r="O3415" s="361" t="e">
        <f t="shared" si="9690"/>
        <v>#DIV/0!</v>
      </c>
      <c r="P3415" s="361" t="e">
        <f t="shared" si="9691"/>
        <v>#DIV/0!</v>
      </c>
      <c r="Q3415" s="361" t="e">
        <f t="shared" si="9681"/>
        <v>#DIV/0!</v>
      </c>
      <c r="R3415" s="625"/>
      <c r="S3415" s="625"/>
      <c r="T3415" s="625"/>
      <c r="U3415" s="625"/>
      <c r="V3415" s="356">
        <f t="shared" si="9692"/>
        <v>-716140430.49000001</v>
      </c>
      <c r="W3415" s="356">
        <f t="shared" si="9693"/>
        <v>-66596023.490000002</v>
      </c>
      <c r="X3415" s="357" t="str">
        <f t="shared" si="9694"/>
        <v>SUL</v>
      </c>
      <c r="Y3415" s="357" t="str">
        <f t="shared" si="9695"/>
        <v>OESTE</v>
      </c>
      <c r="Z3415" s="357" t="str">
        <f t="shared" si="9696"/>
        <v>SUDOESTE</v>
      </c>
      <c r="AA3415" s="358">
        <f t="shared" si="9682"/>
        <v>9.2593469024959435E-2</v>
      </c>
      <c r="AB3415" s="359">
        <f t="shared" si="9697"/>
        <v>5.3128251378032729</v>
      </c>
      <c r="AC3415" s="360"/>
    </row>
    <row r="3416" spans="1:29" ht="12.75" x14ac:dyDescent="0.25">
      <c r="A3416" s="463" t="str">
        <f t="shared" si="9667"/>
        <v>MS 902 A</v>
      </c>
      <c r="B3416" s="661">
        <f t="shared" si="9666"/>
        <v>17</v>
      </c>
      <c r="C3416" s="661" t="str">
        <f t="shared" si="9561"/>
        <v>MS 902 A-17</v>
      </c>
      <c r="D3416" s="346"/>
      <c r="E3416" s="347"/>
      <c r="F3416" s="348"/>
      <c r="G3416" s="348"/>
      <c r="H3416" s="464">
        <f t="shared" si="9683"/>
        <v>0</v>
      </c>
      <c r="I3416" s="356">
        <f t="shared" si="9684"/>
        <v>719230245.83723056</v>
      </c>
      <c r="J3416" s="356">
        <f t="shared" si="9685"/>
        <v>0</v>
      </c>
      <c r="K3416" s="356">
        <f t="shared" si="9686"/>
        <v>-90236.900000000009</v>
      </c>
      <c r="L3416" s="356" t="e">
        <f t="shared" si="9687"/>
        <v>#DIV/0!</v>
      </c>
      <c r="M3416" s="356" t="e">
        <f t="shared" si="9688"/>
        <v>#DIV/0!</v>
      </c>
      <c r="N3416" s="361" t="e">
        <f t="shared" si="9689"/>
        <v>#DIV/0!</v>
      </c>
      <c r="O3416" s="361" t="e">
        <f t="shared" si="9690"/>
        <v>#DIV/0!</v>
      </c>
      <c r="P3416" s="361" t="e">
        <f t="shared" si="9691"/>
        <v>#DIV/0!</v>
      </c>
      <c r="Q3416" s="361" t="e">
        <f t="shared" si="9681"/>
        <v>#DIV/0!</v>
      </c>
      <c r="R3416" s="625"/>
      <c r="S3416" s="625"/>
      <c r="T3416" s="625"/>
      <c r="U3416" s="625"/>
      <c r="V3416" s="356">
        <f t="shared" si="9692"/>
        <v>-716140430.49000001</v>
      </c>
      <c r="W3416" s="356">
        <f t="shared" si="9693"/>
        <v>-66596023.490000002</v>
      </c>
      <c r="X3416" s="357" t="str">
        <f t="shared" si="9694"/>
        <v>SUL</v>
      </c>
      <c r="Y3416" s="357" t="str">
        <f t="shared" si="9695"/>
        <v>OESTE</v>
      </c>
      <c r="Z3416" s="357" t="str">
        <f t="shared" si="9696"/>
        <v>SUDOESTE</v>
      </c>
      <c r="AA3416" s="358">
        <f t="shared" si="9682"/>
        <v>9.2593469024959435E-2</v>
      </c>
      <c r="AB3416" s="359">
        <f t="shared" si="9697"/>
        <v>5.3128251378032729</v>
      </c>
      <c r="AC3416" s="360"/>
    </row>
    <row r="3417" spans="1:29" ht="12.75" x14ac:dyDescent="0.25">
      <c r="A3417" s="463" t="str">
        <f t="shared" si="9667"/>
        <v>MS 902 A</v>
      </c>
      <c r="B3417" s="661">
        <f t="shared" si="9666"/>
        <v>18</v>
      </c>
      <c r="C3417" s="661" t="str">
        <f t="shared" si="9561"/>
        <v>MS 902 A-18</v>
      </c>
      <c r="D3417" s="346"/>
      <c r="E3417" s="347"/>
      <c r="F3417" s="348"/>
      <c r="G3417" s="348"/>
      <c r="H3417" s="464">
        <f t="shared" si="9683"/>
        <v>0</v>
      </c>
      <c r="I3417" s="356">
        <f t="shared" si="9684"/>
        <v>719230245.83723056</v>
      </c>
      <c r="J3417" s="356">
        <f t="shared" si="9685"/>
        <v>0</v>
      </c>
      <c r="K3417" s="356">
        <f t="shared" si="9686"/>
        <v>-90236.900000000009</v>
      </c>
      <c r="L3417" s="356" t="e">
        <f t="shared" si="9687"/>
        <v>#DIV/0!</v>
      </c>
      <c r="M3417" s="356" t="e">
        <f t="shared" si="9688"/>
        <v>#DIV/0!</v>
      </c>
      <c r="N3417" s="361" t="e">
        <f t="shared" si="9689"/>
        <v>#DIV/0!</v>
      </c>
      <c r="O3417" s="361" t="e">
        <f t="shared" si="9690"/>
        <v>#DIV/0!</v>
      </c>
      <c r="P3417" s="361" t="e">
        <f t="shared" si="9691"/>
        <v>#DIV/0!</v>
      </c>
      <c r="Q3417" s="361" t="e">
        <f t="shared" si="9681"/>
        <v>#DIV/0!</v>
      </c>
      <c r="R3417" s="625"/>
      <c r="S3417" s="625"/>
      <c r="T3417" s="625"/>
      <c r="U3417" s="625"/>
      <c r="V3417" s="356">
        <f t="shared" si="9692"/>
        <v>-716140430.49000001</v>
      </c>
      <c r="W3417" s="356">
        <f t="shared" si="9693"/>
        <v>-66596023.490000002</v>
      </c>
      <c r="X3417" s="357" t="str">
        <f t="shared" si="9694"/>
        <v>SUL</v>
      </c>
      <c r="Y3417" s="357" t="str">
        <f t="shared" si="9695"/>
        <v>OESTE</v>
      </c>
      <c r="Z3417" s="357" t="str">
        <f t="shared" si="9696"/>
        <v>SUDOESTE</v>
      </c>
      <c r="AA3417" s="358">
        <f t="shared" si="9682"/>
        <v>9.2593469024959435E-2</v>
      </c>
      <c r="AB3417" s="359">
        <f t="shared" si="9697"/>
        <v>5.3128251378032729</v>
      </c>
      <c r="AC3417" s="360"/>
    </row>
    <row r="3418" spans="1:29" ht="12.75" x14ac:dyDescent="0.25">
      <c r="A3418" s="463" t="str">
        <f t="shared" si="9667"/>
        <v>MS 902 A</v>
      </c>
      <c r="B3418" s="661">
        <f t="shared" si="9666"/>
        <v>19</v>
      </c>
      <c r="C3418" s="661" t="str">
        <f t="shared" si="9561"/>
        <v>MS 902 A-19</v>
      </c>
      <c r="D3418" s="346"/>
      <c r="E3418" s="347"/>
      <c r="F3418" s="348"/>
      <c r="G3418" s="348"/>
      <c r="H3418" s="464">
        <f t="shared" si="9683"/>
        <v>0</v>
      </c>
      <c r="I3418" s="356">
        <f t="shared" si="9684"/>
        <v>719230245.83723056</v>
      </c>
      <c r="J3418" s="356">
        <f t="shared" si="9685"/>
        <v>0</v>
      </c>
      <c r="K3418" s="356">
        <f t="shared" si="9686"/>
        <v>-90236.900000000009</v>
      </c>
      <c r="L3418" s="356" t="e">
        <f t="shared" si="9687"/>
        <v>#DIV/0!</v>
      </c>
      <c r="M3418" s="356" t="e">
        <f t="shared" si="9688"/>
        <v>#DIV/0!</v>
      </c>
      <c r="N3418" s="361" t="e">
        <f t="shared" si="9689"/>
        <v>#DIV/0!</v>
      </c>
      <c r="O3418" s="361" t="e">
        <f t="shared" si="9690"/>
        <v>#DIV/0!</v>
      </c>
      <c r="P3418" s="361" t="e">
        <f t="shared" si="9691"/>
        <v>#DIV/0!</v>
      </c>
      <c r="Q3418" s="361" t="e">
        <f t="shared" si="9681"/>
        <v>#DIV/0!</v>
      </c>
      <c r="R3418" s="625"/>
      <c r="S3418" s="625"/>
      <c r="T3418" s="625"/>
      <c r="U3418" s="625"/>
      <c r="V3418" s="356">
        <f t="shared" si="9692"/>
        <v>-716140430.49000001</v>
      </c>
      <c r="W3418" s="356">
        <f t="shared" si="9693"/>
        <v>-66596023.490000002</v>
      </c>
      <c r="X3418" s="357" t="str">
        <f t="shared" si="9694"/>
        <v>SUL</v>
      </c>
      <c r="Y3418" s="357" t="str">
        <f t="shared" si="9695"/>
        <v>OESTE</v>
      </c>
      <c r="Z3418" s="357" t="str">
        <f t="shared" si="9696"/>
        <v>SUDOESTE</v>
      </c>
      <c r="AA3418" s="358">
        <f t="shared" si="9682"/>
        <v>9.2593469024959435E-2</v>
      </c>
      <c r="AB3418" s="359">
        <f t="shared" si="9697"/>
        <v>5.3128251378032729</v>
      </c>
      <c r="AC3418" s="360"/>
    </row>
    <row r="3419" spans="1:29" ht="12.75" x14ac:dyDescent="0.25">
      <c r="A3419" s="463" t="str">
        <f t="shared" si="9667"/>
        <v>MS 902 A</v>
      </c>
      <c r="B3419" s="661">
        <f t="shared" si="9666"/>
        <v>20</v>
      </c>
      <c r="C3419" s="661" t="str">
        <f t="shared" si="9561"/>
        <v>MS 902 A-20</v>
      </c>
      <c r="D3419" s="346"/>
      <c r="E3419" s="347"/>
      <c r="F3419" s="348"/>
      <c r="G3419" s="348"/>
      <c r="H3419" s="464">
        <f t="shared" si="9683"/>
        <v>0</v>
      </c>
      <c r="I3419" s="356">
        <f t="shared" si="9684"/>
        <v>719230245.83723056</v>
      </c>
      <c r="J3419" s="356">
        <f t="shared" si="9685"/>
        <v>0</v>
      </c>
      <c r="K3419" s="356">
        <f t="shared" si="9686"/>
        <v>-90236.900000000009</v>
      </c>
      <c r="L3419" s="356" t="e">
        <f t="shared" si="9687"/>
        <v>#DIV/0!</v>
      </c>
      <c r="M3419" s="356" t="e">
        <f t="shared" si="9688"/>
        <v>#DIV/0!</v>
      </c>
      <c r="N3419" s="361" t="e">
        <f t="shared" si="9689"/>
        <v>#DIV/0!</v>
      </c>
      <c r="O3419" s="361" t="e">
        <f t="shared" si="9690"/>
        <v>#DIV/0!</v>
      </c>
      <c r="P3419" s="361" t="e">
        <f t="shared" si="9691"/>
        <v>#DIV/0!</v>
      </c>
      <c r="Q3419" s="361" t="e">
        <f t="shared" si="9681"/>
        <v>#DIV/0!</v>
      </c>
      <c r="R3419" s="625"/>
      <c r="S3419" s="625"/>
      <c r="T3419" s="625"/>
      <c r="U3419" s="625"/>
      <c r="V3419" s="356">
        <f t="shared" si="9692"/>
        <v>-716140430.49000001</v>
      </c>
      <c r="W3419" s="356">
        <f t="shared" si="9693"/>
        <v>-66596023.490000002</v>
      </c>
      <c r="X3419" s="357" t="str">
        <f t="shared" si="9694"/>
        <v>SUL</v>
      </c>
      <c r="Y3419" s="357" t="str">
        <f t="shared" si="9695"/>
        <v>OESTE</v>
      </c>
      <c r="Z3419" s="357" t="str">
        <f t="shared" si="9696"/>
        <v>SUDOESTE</v>
      </c>
      <c r="AA3419" s="358">
        <f t="shared" si="9682"/>
        <v>9.2593469024959435E-2</v>
      </c>
      <c r="AB3419" s="359">
        <f t="shared" si="9697"/>
        <v>5.3128251378032729</v>
      </c>
      <c r="AC3419" s="360"/>
    </row>
    <row r="3420" spans="1:29" ht="12.75" x14ac:dyDescent="0.25">
      <c r="A3420" s="463" t="str">
        <f t="shared" si="9667"/>
        <v>MS 902 A</v>
      </c>
      <c r="B3420" s="661">
        <f t="shared" si="9666"/>
        <v>21</v>
      </c>
      <c r="C3420" s="661" t="str">
        <f t="shared" si="9561"/>
        <v>MS 902 A-21</v>
      </c>
      <c r="D3420" s="346"/>
      <c r="E3420" s="347"/>
      <c r="F3420" s="348"/>
      <c r="G3420" s="348"/>
      <c r="H3420" s="464">
        <f t="shared" si="9683"/>
        <v>0</v>
      </c>
      <c r="I3420" s="356">
        <f t="shared" si="9684"/>
        <v>719230245.83723056</v>
      </c>
      <c r="J3420" s="356">
        <f t="shared" si="9685"/>
        <v>0</v>
      </c>
      <c r="K3420" s="356">
        <f t="shared" si="9686"/>
        <v>-90236.900000000009</v>
      </c>
      <c r="L3420" s="356" t="e">
        <f t="shared" si="9687"/>
        <v>#DIV/0!</v>
      </c>
      <c r="M3420" s="356" t="e">
        <f t="shared" si="9688"/>
        <v>#DIV/0!</v>
      </c>
      <c r="N3420" s="361" t="e">
        <f t="shared" si="9689"/>
        <v>#DIV/0!</v>
      </c>
      <c r="O3420" s="361" t="e">
        <f t="shared" si="9690"/>
        <v>#DIV/0!</v>
      </c>
      <c r="P3420" s="361" t="e">
        <f t="shared" si="9691"/>
        <v>#DIV/0!</v>
      </c>
      <c r="Q3420" s="361" t="e">
        <f t="shared" si="9681"/>
        <v>#DIV/0!</v>
      </c>
      <c r="R3420" s="625"/>
      <c r="S3420" s="625"/>
      <c r="T3420" s="625"/>
      <c r="U3420" s="625"/>
      <c r="V3420" s="356">
        <f t="shared" si="9692"/>
        <v>-716140430.49000001</v>
      </c>
      <c r="W3420" s="356">
        <f t="shared" si="9693"/>
        <v>-66596023.490000002</v>
      </c>
      <c r="X3420" s="357" t="str">
        <f t="shared" si="9694"/>
        <v>SUL</v>
      </c>
      <c r="Y3420" s="357" t="str">
        <f t="shared" si="9695"/>
        <v>OESTE</v>
      </c>
      <c r="Z3420" s="357" t="str">
        <f t="shared" si="9696"/>
        <v>SUDOESTE</v>
      </c>
      <c r="AA3420" s="358">
        <f t="shared" si="9682"/>
        <v>9.2593469024959435E-2</v>
      </c>
      <c r="AB3420" s="359">
        <f t="shared" si="9697"/>
        <v>5.3128251378032729</v>
      </c>
      <c r="AC3420" s="360"/>
    </row>
    <row r="3421" spans="1:29" ht="12.75" x14ac:dyDescent="0.25">
      <c r="A3421" s="463" t="str">
        <f t="shared" si="9667"/>
        <v>MS 902 A</v>
      </c>
      <c r="B3421" s="661">
        <f t="shared" si="9666"/>
        <v>22</v>
      </c>
      <c r="C3421" s="661" t="str">
        <f t="shared" si="9561"/>
        <v>MS 902 A-22</v>
      </c>
      <c r="D3421" s="346"/>
      <c r="E3421" s="347"/>
      <c r="F3421" s="348"/>
      <c r="G3421" s="348"/>
      <c r="H3421" s="464">
        <f t="shared" si="9683"/>
        <v>0</v>
      </c>
      <c r="I3421" s="356">
        <f t="shared" si="9684"/>
        <v>719230245.83723056</v>
      </c>
      <c r="J3421" s="356">
        <f t="shared" si="9685"/>
        <v>0</v>
      </c>
      <c r="K3421" s="356">
        <f t="shared" si="9686"/>
        <v>-90236.900000000009</v>
      </c>
      <c r="L3421" s="356" t="e">
        <f t="shared" si="9687"/>
        <v>#DIV/0!</v>
      </c>
      <c r="M3421" s="356" t="e">
        <f t="shared" si="9688"/>
        <v>#DIV/0!</v>
      </c>
      <c r="N3421" s="361" t="e">
        <f t="shared" si="9689"/>
        <v>#DIV/0!</v>
      </c>
      <c r="O3421" s="361" t="e">
        <f t="shared" si="9690"/>
        <v>#DIV/0!</v>
      </c>
      <c r="P3421" s="361" t="e">
        <f t="shared" si="9691"/>
        <v>#DIV/0!</v>
      </c>
      <c r="Q3421" s="361" t="e">
        <f t="shared" si="9681"/>
        <v>#DIV/0!</v>
      </c>
      <c r="R3421" s="625"/>
      <c r="S3421" s="625"/>
      <c r="T3421" s="625"/>
      <c r="U3421" s="625"/>
      <c r="V3421" s="356">
        <f t="shared" si="9692"/>
        <v>-716140430.49000001</v>
      </c>
      <c r="W3421" s="356">
        <f t="shared" si="9693"/>
        <v>-66596023.490000002</v>
      </c>
      <c r="X3421" s="357" t="str">
        <f t="shared" si="9694"/>
        <v>SUL</v>
      </c>
      <c r="Y3421" s="357" t="str">
        <f t="shared" si="9695"/>
        <v>OESTE</v>
      </c>
      <c r="Z3421" s="357" t="str">
        <f t="shared" si="9696"/>
        <v>SUDOESTE</v>
      </c>
      <c r="AA3421" s="358">
        <f t="shared" si="9682"/>
        <v>9.2593469024959435E-2</v>
      </c>
      <c r="AB3421" s="359">
        <f t="shared" si="9697"/>
        <v>5.3128251378032729</v>
      </c>
      <c r="AC3421" s="360"/>
    </row>
    <row r="3422" spans="1:29" ht="12.75" x14ac:dyDescent="0.25">
      <c r="A3422" s="463" t="str">
        <f t="shared" si="9667"/>
        <v>MS 902 A</v>
      </c>
      <c r="B3422" s="661">
        <f t="shared" si="9666"/>
        <v>23</v>
      </c>
      <c r="C3422" s="661" t="str">
        <f t="shared" si="9561"/>
        <v>MS 902 A-23</v>
      </c>
      <c r="D3422" s="346"/>
      <c r="E3422" s="347"/>
      <c r="F3422" s="348"/>
      <c r="G3422" s="348"/>
      <c r="H3422" s="464">
        <f t="shared" si="9683"/>
        <v>0</v>
      </c>
      <c r="I3422" s="356">
        <f t="shared" si="9684"/>
        <v>719230245.83723056</v>
      </c>
      <c r="J3422" s="356">
        <f t="shared" si="9685"/>
        <v>0</v>
      </c>
      <c r="K3422" s="356">
        <f t="shared" si="9686"/>
        <v>-90236.900000000009</v>
      </c>
      <c r="L3422" s="356" t="e">
        <f t="shared" si="9687"/>
        <v>#DIV/0!</v>
      </c>
      <c r="M3422" s="356" t="e">
        <f t="shared" si="9688"/>
        <v>#DIV/0!</v>
      </c>
      <c r="N3422" s="361" t="e">
        <f t="shared" si="9689"/>
        <v>#DIV/0!</v>
      </c>
      <c r="O3422" s="361" t="e">
        <f t="shared" si="9690"/>
        <v>#DIV/0!</v>
      </c>
      <c r="P3422" s="361" t="e">
        <f t="shared" si="9691"/>
        <v>#DIV/0!</v>
      </c>
      <c r="Q3422" s="361" t="e">
        <f t="shared" si="9681"/>
        <v>#DIV/0!</v>
      </c>
      <c r="R3422" s="625"/>
      <c r="S3422" s="625"/>
      <c r="T3422" s="625"/>
      <c r="U3422" s="625"/>
      <c r="V3422" s="356">
        <f t="shared" si="9692"/>
        <v>-716140430.49000001</v>
      </c>
      <c r="W3422" s="356">
        <f t="shared" si="9693"/>
        <v>-66596023.490000002</v>
      </c>
      <c r="X3422" s="357" t="str">
        <f t="shared" si="9694"/>
        <v>SUL</v>
      </c>
      <c r="Y3422" s="357" t="str">
        <f t="shared" si="9695"/>
        <v>OESTE</v>
      </c>
      <c r="Z3422" s="357" t="str">
        <f t="shared" si="9696"/>
        <v>SUDOESTE</v>
      </c>
      <c r="AA3422" s="358">
        <f t="shared" si="9682"/>
        <v>9.2593469024959435E-2</v>
      </c>
      <c r="AB3422" s="359">
        <f t="shared" si="9697"/>
        <v>5.3128251378032729</v>
      </c>
      <c r="AC3422" s="360"/>
    </row>
    <row r="3423" spans="1:29" ht="12.75" x14ac:dyDescent="0.25">
      <c r="A3423" s="463" t="str">
        <f t="shared" si="9667"/>
        <v>MS 902 A</v>
      </c>
      <c r="B3423" s="661">
        <f t="shared" si="9666"/>
        <v>24</v>
      </c>
      <c r="C3423" s="661" t="str">
        <f t="shared" si="9561"/>
        <v>MS 902 A-24</v>
      </c>
      <c r="D3423" s="346"/>
      <c r="E3423" s="347"/>
      <c r="F3423" s="348"/>
      <c r="G3423" s="348"/>
      <c r="H3423" s="464">
        <f t="shared" si="9683"/>
        <v>0</v>
      </c>
      <c r="I3423" s="356">
        <f t="shared" si="9684"/>
        <v>719230245.83723056</v>
      </c>
      <c r="J3423" s="356">
        <f t="shared" si="9685"/>
        <v>0</v>
      </c>
      <c r="K3423" s="356">
        <f t="shared" si="9686"/>
        <v>-90236.900000000009</v>
      </c>
      <c r="L3423" s="356" t="e">
        <f t="shared" si="9687"/>
        <v>#DIV/0!</v>
      </c>
      <c r="M3423" s="356" t="e">
        <f t="shared" si="9688"/>
        <v>#DIV/0!</v>
      </c>
      <c r="N3423" s="361" t="e">
        <f t="shared" si="9689"/>
        <v>#DIV/0!</v>
      </c>
      <c r="O3423" s="361" t="e">
        <f t="shared" si="9690"/>
        <v>#DIV/0!</v>
      </c>
      <c r="P3423" s="361" t="e">
        <f t="shared" si="9691"/>
        <v>#DIV/0!</v>
      </c>
      <c r="Q3423" s="361" t="e">
        <f t="shared" si="9681"/>
        <v>#DIV/0!</v>
      </c>
      <c r="R3423" s="625"/>
      <c r="S3423" s="625"/>
      <c r="T3423" s="625"/>
      <c r="U3423" s="625"/>
      <c r="V3423" s="356">
        <f t="shared" si="9692"/>
        <v>-716140430.49000001</v>
      </c>
      <c r="W3423" s="356">
        <f t="shared" si="9693"/>
        <v>-66596023.490000002</v>
      </c>
      <c r="X3423" s="357" t="str">
        <f t="shared" si="9694"/>
        <v>SUL</v>
      </c>
      <c r="Y3423" s="357" t="str">
        <f t="shared" si="9695"/>
        <v>OESTE</v>
      </c>
      <c r="Z3423" s="357" t="str">
        <f t="shared" si="9696"/>
        <v>SUDOESTE</v>
      </c>
      <c r="AA3423" s="358">
        <f t="shared" si="9682"/>
        <v>9.2593469024959435E-2</v>
      </c>
      <c r="AB3423" s="359">
        <f t="shared" si="9697"/>
        <v>5.3128251378032729</v>
      </c>
      <c r="AC3423" s="360"/>
    </row>
    <row r="3424" spans="1:29" ht="12.75" x14ac:dyDescent="0.25">
      <c r="A3424" s="463" t="str">
        <f t="shared" si="9667"/>
        <v>MS 902 A</v>
      </c>
      <c r="B3424" s="661">
        <f t="shared" si="9666"/>
        <v>25</v>
      </c>
      <c r="C3424" s="661" t="str">
        <f t="shared" si="9561"/>
        <v>MS 902 A-25</v>
      </c>
      <c r="D3424" s="346"/>
      <c r="E3424" s="347"/>
      <c r="F3424" s="348"/>
      <c r="G3424" s="348"/>
      <c r="H3424" s="464">
        <f t="shared" si="9683"/>
        <v>0</v>
      </c>
      <c r="I3424" s="356">
        <f t="shared" si="9684"/>
        <v>719230245.83723056</v>
      </c>
      <c r="J3424" s="356">
        <f t="shared" si="9685"/>
        <v>0</v>
      </c>
      <c r="K3424" s="356">
        <f t="shared" si="9686"/>
        <v>-90236.900000000009</v>
      </c>
      <c r="L3424" s="356" t="e">
        <f t="shared" si="9687"/>
        <v>#DIV/0!</v>
      </c>
      <c r="M3424" s="356" t="e">
        <f t="shared" si="9688"/>
        <v>#DIV/0!</v>
      </c>
      <c r="N3424" s="361" t="e">
        <f t="shared" si="9689"/>
        <v>#DIV/0!</v>
      </c>
      <c r="O3424" s="361" t="e">
        <f t="shared" si="9690"/>
        <v>#DIV/0!</v>
      </c>
      <c r="P3424" s="361" t="e">
        <f t="shared" si="9691"/>
        <v>#DIV/0!</v>
      </c>
      <c r="Q3424" s="361" t="e">
        <f t="shared" si="9681"/>
        <v>#DIV/0!</v>
      </c>
      <c r="R3424" s="625"/>
      <c r="S3424" s="625"/>
      <c r="T3424" s="625"/>
      <c r="U3424" s="625"/>
      <c r="V3424" s="356">
        <f t="shared" si="9692"/>
        <v>-716140430.49000001</v>
      </c>
      <c r="W3424" s="356">
        <f t="shared" si="9693"/>
        <v>-66596023.490000002</v>
      </c>
      <c r="X3424" s="357" t="str">
        <f t="shared" si="9694"/>
        <v>SUL</v>
      </c>
      <c r="Y3424" s="357" t="str">
        <f t="shared" si="9695"/>
        <v>OESTE</v>
      </c>
      <c r="Z3424" s="357" t="str">
        <f t="shared" si="9696"/>
        <v>SUDOESTE</v>
      </c>
      <c r="AA3424" s="358">
        <f t="shared" si="9682"/>
        <v>9.2593469024959435E-2</v>
      </c>
      <c r="AB3424" s="359">
        <f t="shared" si="9697"/>
        <v>5.3128251378032729</v>
      </c>
      <c r="AC3424" s="360"/>
    </row>
    <row r="3425" spans="1:29" ht="12.75" x14ac:dyDescent="0.25">
      <c r="A3425" s="463" t="str">
        <f t="shared" si="9667"/>
        <v>MS 902 A</v>
      </c>
      <c r="B3425" s="661">
        <f t="shared" si="9666"/>
        <v>26</v>
      </c>
      <c r="C3425" s="661" t="str">
        <f t="shared" si="9561"/>
        <v>MS 902 A-26</v>
      </c>
      <c r="D3425" s="346"/>
      <c r="E3425" s="347"/>
      <c r="F3425" s="348"/>
      <c r="G3425" s="348"/>
      <c r="H3425" s="464">
        <f t="shared" si="9683"/>
        <v>0</v>
      </c>
      <c r="I3425" s="356">
        <f t="shared" si="9684"/>
        <v>719230245.83723056</v>
      </c>
      <c r="J3425" s="356">
        <f t="shared" si="9685"/>
        <v>0</v>
      </c>
      <c r="K3425" s="356">
        <f t="shared" si="9686"/>
        <v>-90236.900000000009</v>
      </c>
      <c r="L3425" s="356" t="e">
        <f t="shared" si="9687"/>
        <v>#DIV/0!</v>
      </c>
      <c r="M3425" s="356" t="e">
        <f t="shared" si="9688"/>
        <v>#DIV/0!</v>
      </c>
      <c r="N3425" s="361" t="e">
        <f t="shared" si="9689"/>
        <v>#DIV/0!</v>
      </c>
      <c r="O3425" s="361" t="e">
        <f t="shared" si="9690"/>
        <v>#DIV/0!</v>
      </c>
      <c r="P3425" s="361" t="e">
        <f t="shared" si="9691"/>
        <v>#DIV/0!</v>
      </c>
      <c r="Q3425" s="361" t="e">
        <f t="shared" si="9681"/>
        <v>#DIV/0!</v>
      </c>
      <c r="R3425" s="625"/>
      <c r="S3425" s="625"/>
      <c r="T3425" s="625"/>
      <c r="U3425" s="625"/>
      <c r="V3425" s="356">
        <f t="shared" si="9692"/>
        <v>-716140430.49000001</v>
      </c>
      <c r="W3425" s="356">
        <f t="shared" si="9693"/>
        <v>-66596023.490000002</v>
      </c>
      <c r="X3425" s="357" t="str">
        <f t="shared" si="9694"/>
        <v>SUL</v>
      </c>
      <c r="Y3425" s="357" t="str">
        <f t="shared" si="9695"/>
        <v>OESTE</v>
      </c>
      <c r="Z3425" s="357" t="str">
        <f t="shared" si="9696"/>
        <v>SUDOESTE</v>
      </c>
      <c r="AA3425" s="358">
        <f t="shared" si="9682"/>
        <v>9.2593469024959435E-2</v>
      </c>
      <c r="AB3425" s="359">
        <f t="shared" si="9697"/>
        <v>5.3128251378032729</v>
      </c>
      <c r="AC3425" s="360"/>
    </row>
    <row r="3426" spans="1:29" ht="12.75" x14ac:dyDescent="0.25">
      <c r="A3426" s="463" t="str">
        <f t="shared" si="9667"/>
        <v>MS 902 A</v>
      </c>
      <c r="B3426" s="661">
        <f t="shared" si="9666"/>
        <v>27</v>
      </c>
      <c r="C3426" s="661" t="str">
        <f t="shared" si="9561"/>
        <v>MS 902 A-27</v>
      </c>
      <c r="D3426" s="346"/>
      <c r="E3426" s="347"/>
      <c r="F3426" s="348"/>
      <c r="G3426" s="348"/>
      <c r="H3426" s="464">
        <f t="shared" si="9683"/>
        <v>0</v>
      </c>
      <c r="I3426" s="356">
        <f t="shared" si="9684"/>
        <v>719230245.83723056</v>
      </c>
      <c r="J3426" s="356">
        <f t="shared" si="9685"/>
        <v>0</v>
      </c>
      <c r="K3426" s="356">
        <f t="shared" si="9686"/>
        <v>-90236.900000000009</v>
      </c>
      <c r="L3426" s="356" t="e">
        <f t="shared" si="9687"/>
        <v>#DIV/0!</v>
      </c>
      <c r="M3426" s="356" t="e">
        <f t="shared" si="9688"/>
        <v>#DIV/0!</v>
      </c>
      <c r="N3426" s="361" t="e">
        <f t="shared" si="9689"/>
        <v>#DIV/0!</v>
      </c>
      <c r="O3426" s="361" t="e">
        <f t="shared" si="9690"/>
        <v>#DIV/0!</v>
      </c>
      <c r="P3426" s="361" t="e">
        <f t="shared" si="9691"/>
        <v>#DIV/0!</v>
      </c>
      <c r="Q3426" s="361" t="e">
        <f t="shared" si="9681"/>
        <v>#DIV/0!</v>
      </c>
      <c r="R3426" s="625"/>
      <c r="S3426" s="625"/>
      <c r="T3426" s="625"/>
      <c r="U3426" s="625"/>
      <c r="V3426" s="356">
        <f t="shared" si="9692"/>
        <v>-716140430.49000001</v>
      </c>
      <c r="W3426" s="356">
        <f t="shared" si="9693"/>
        <v>-66596023.490000002</v>
      </c>
      <c r="X3426" s="357" t="str">
        <f t="shared" si="9694"/>
        <v>SUL</v>
      </c>
      <c r="Y3426" s="357" t="str">
        <f t="shared" si="9695"/>
        <v>OESTE</v>
      </c>
      <c r="Z3426" s="357" t="str">
        <f t="shared" si="9696"/>
        <v>SUDOESTE</v>
      </c>
      <c r="AA3426" s="358">
        <f t="shared" si="9682"/>
        <v>9.2593469024959435E-2</v>
      </c>
      <c r="AB3426" s="359">
        <f t="shared" si="9697"/>
        <v>5.3128251378032729</v>
      </c>
      <c r="AC3426" s="360"/>
    </row>
    <row r="3427" spans="1:29" ht="12.75" x14ac:dyDescent="0.25">
      <c r="A3427" s="463" t="str">
        <f t="shared" si="9667"/>
        <v>MS 902 A</v>
      </c>
      <c r="B3427" s="661">
        <f t="shared" si="9666"/>
        <v>28</v>
      </c>
      <c r="C3427" s="661" t="str">
        <f t="shared" si="9561"/>
        <v>MS 902 A-28</v>
      </c>
      <c r="D3427" s="346"/>
      <c r="E3427" s="347"/>
      <c r="F3427" s="348"/>
      <c r="G3427" s="348"/>
      <c r="H3427" s="464">
        <f t="shared" si="9683"/>
        <v>0</v>
      </c>
      <c r="I3427" s="356">
        <f t="shared" si="9684"/>
        <v>719230245.83723056</v>
      </c>
      <c r="J3427" s="356">
        <f t="shared" si="9685"/>
        <v>0</v>
      </c>
      <c r="K3427" s="356">
        <f t="shared" si="9686"/>
        <v>-90236.900000000009</v>
      </c>
      <c r="L3427" s="356" t="e">
        <f t="shared" si="9687"/>
        <v>#DIV/0!</v>
      </c>
      <c r="M3427" s="356" t="e">
        <f t="shared" si="9688"/>
        <v>#DIV/0!</v>
      </c>
      <c r="N3427" s="361" t="e">
        <f t="shared" si="9689"/>
        <v>#DIV/0!</v>
      </c>
      <c r="O3427" s="361" t="e">
        <f t="shared" si="9690"/>
        <v>#DIV/0!</v>
      </c>
      <c r="P3427" s="361" t="e">
        <f t="shared" si="9691"/>
        <v>#DIV/0!</v>
      </c>
      <c r="Q3427" s="361" t="e">
        <f t="shared" si="9681"/>
        <v>#DIV/0!</v>
      </c>
      <c r="R3427" s="625"/>
      <c r="S3427" s="625"/>
      <c r="T3427" s="625"/>
      <c r="U3427" s="625"/>
      <c r="V3427" s="356">
        <f t="shared" si="9692"/>
        <v>-716140430.49000001</v>
      </c>
      <c r="W3427" s="356">
        <f t="shared" si="9693"/>
        <v>-66596023.490000002</v>
      </c>
      <c r="X3427" s="357" t="str">
        <f t="shared" si="9694"/>
        <v>SUL</v>
      </c>
      <c r="Y3427" s="357" t="str">
        <f t="shared" si="9695"/>
        <v>OESTE</v>
      </c>
      <c r="Z3427" s="357" t="str">
        <f t="shared" si="9696"/>
        <v>SUDOESTE</v>
      </c>
      <c r="AA3427" s="358">
        <f t="shared" si="9682"/>
        <v>9.2593469024959435E-2</v>
      </c>
      <c r="AB3427" s="359">
        <f t="shared" si="9697"/>
        <v>5.3128251378032729</v>
      </c>
      <c r="AC3427" s="360"/>
    </row>
    <row r="3428" spans="1:29" ht="12.75" x14ac:dyDescent="0.25">
      <c r="A3428" s="463" t="str">
        <f t="shared" si="9667"/>
        <v>MS 902 A</v>
      </c>
      <c r="B3428" s="661">
        <f t="shared" si="9666"/>
        <v>29</v>
      </c>
      <c r="C3428" s="661" t="str">
        <f t="shared" si="9561"/>
        <v>MS 902 A-29</v>
      </c>
      <c r="D3428" s="346"/>
      <c r="E3428" s="347"/>
      <c r="F3428" s="348"/>
      <c r="G3428" s="348"/>
      <c r="H3428" s="464">
        <f t="shared" si="9683"/>
        <v>0</v>
      </c>
      <c r="I3428" s="356">
        <f t="shared" si="9684"/>
        <v>719230245.83723056</v>
      </c>
      <c r="J3428" s="356">
        <f t="shared" si="9685"/>
        <v>0</v>
      </c>
      <c r="K3428" s="356">
        <f t="shared" si="9686"/>
        <v>-90236.900000000009</v>
      </c>
      <c r="L3428" s="356" t="e">
        <f t="shared" si="9687"/>
        <v>#DIV/0!</v>
      </c>
      <c r="M3428" s="356" t="e">
        <f t="shared" si="9688"/>
        <v>#DIV/0!</v>
      </c>
      <c r="N3428" s="361" t="e">
        <f t="shared" si="9689"/>
        <v>#DIV/0!</v>
      </c>
      <c r="O3428" s="361" t="e">
        <f t="shared" si="9690"/>
        <v>#DIV/0!</v>
      </c>
      <c r="P3428" s="361" t="e">
        <f t="shared" si="9691"/>
        <v>#DIV/0!</v>
      </c>
      <c r="Q3428" s="361" t="e">
        <f t="shared" si="9681"/>
        <v>#DIV/0!</v>
      </c>
      <c r="R3428" s="625"/>
      <c r="S3428" s="625"/>
      <c r="T3428" s="625"/>
      <c r="U3428" s="625"/>
      <c r="V3428" s="356">
        <f t="shared" si="9692"/>
        <v>-716140430.49000001</v>
      </c>
      <c r="W3428" s="356">
        <f t="shared" si="9693"/>
        <v>-66596023.490000002</v>
      </c>
      <c r="X3428" s="357" t="str">
        <f t="shared" si="9694"/>
        <v>SUL</v>
      </c>
      <c r="Y3428" s="357" t="str">
        <f t="shared" si="9695"/>
        <v>OESTE</v>
      </c>
      <c r="Z3428" s="357" t="str">
        <f t="shared" si="9696"/>
        <v>SUDOESTE</v>
      </c>
      <c r="AA3428" s="358">
        <f t="shared" si="9682"/>
        <v>9.2593469024959435E-2</v>
      </c>
      <c r="AB3428" s="359">
        <f t="shared" si="9697"/>
        <v>5.3128251378032729</v>
      </c>
      <c r="AC3428" s="360"/>
    </row>
    <row r="3429" spans="1:29" ht="12.75" x14ac:dyDescent="0.25">
      <c r="A3429" s="463" t="str">
        <f t="shared" si="9667"/>
        <v>MS 902 A</v>
      </c>
      <c r="B3429" s="661">
        <f t="shared" si="9666"/>
        <v>30</v>
      </c>
      <c r="C3429" s="661" t="str">
        <f t="shared" si="9561"/>
        <v>MS 902 A-30</v>
      </c>
      <c r="D3429" s="346"/>
      <c r="E3429" s="347"/>
      <c r="F3429" s="348"/>
      <c r="G3429" s="348"/>
      <c r="H3429" s="464">
        <f t="shared" si="9683"/>
        <v>0</v>
      </c>
      <c r="I3429" s="356">
        <f t="shared" si="9684"/>
        <v>719230245.83723056</v>
      </c>
      <c r="J3429" s="356">
        <f t="shared" si="9685"/>
        <v>0</v>
      </c>
      <c r="K3429" s="356">
        <f t="shared" si="9686"/>
        <v>-90236.900000000009</v>
      </c>
      <c r="L3429" s="356" t="e">
        <f t="shared" si="9687"/>
        <v>#DIV/0!</v>
      </c>
      <c r="M3429" s="356" t="e">
        <f t="shared" si="9688"/>
        <v>#DIV/0!</v>
      </c>
      <c r="N3429" s="361" t="e">
        <f t="shared" si="9689"/>
        <v>#DIV/0!</v>
      </c>
      <c r="O3429" s="361" t="e">
        <f t="shared" si="9690"/>
        <v>#DIV/0!</v>
      </c>
      <c r="P3429" s="361" t="e">
        <f t="shared" si="9691"/>
        <v>#DIV/0!</v>
      </c>
      <c r="Q3429" s="361" t="e">
        <f t="shared" si="9681"/>
        <v>#DIV/0!</v>
      </c>
      <c r="R3429" s="625"/>
      <c r="S3429" s="625"/>
      <c r="T3429" s="625"/>
      <c r="U3429" s="625"/>
      <c r="V3429" s="356">
        <f t="shared" si="9692"/>
        <v>-716140430.49000001</v>
      </c>
      <c r="W3429" s="356">
        <f t="shared" si="9693"/>
        <v>-66596023.490000002</v>
      </c>
      <c r="X3429" s="357" t="str">
        <f t="shared" si="9694"/>
        <v>SUL</v>
      </c>
      <c r="Y3429" s="357" t="str">
        <f t="shared" si="9695"/>
        <v>OESTE</v>
      </c>
      <c r="Z3429" s="357" t="str">
        <f t="shared" si="9696"/>
        <v>SUDOESTE</v>
      </c>
      <c r="AA3429" s="358">
        <f t="shared" si="9682"/>
        <v>9.2593469024959435E-2</v>
      </c>
      <c r="AB3429" s="359">
        <f t="shared" si="9697"/>
        <v>5.3128251378032729</v>
      </c>
      <c r="AC3429" s="360"/>
    </row>
    <row r="3430" spans="1:29" ht="12.75" x14ac:dyDescent="0.25">
      <c r="A3430" s="463" t="str">
        <f t="shared" si="9667"/>
        <v>MS 902 A</v>
      </c>
      <c r="B3430" s="661">
        <f t="shared" si="9666"/>
        <v>31</v>
      </c>
      <c r="C3430" s="661" t="str">
        <f t="shared" si="9561"/>
        <v>MS 902 A-31</v>
      </c>
      <c r="D3430" s="346"/>
      <c r="E3430" s="347"/>
      <c r="F3430" s="348"/>
      <c r="G3430" s="348"/>
      <c r="H3430" s="464">
        <f t="shared" si="9683"/>
        <v>0</v>
      </c>
      <c r="I3430" s="356">
        <f t="shared" si="9684"/>
        <v>719230245.83723056</v>
      </c>
      <c r="J3430" s="356">
        <f t="shared" si="9685"/>
        <v>0</v>
      </c>
      <c r="K3430" s="356">
        <f t="shared" si="9686"/>
        <v>-90236.900000000009</v>
      </c>
      <c r="L3430" s="356" t="e">
        <f t="shared" si="9687"/>
        <v>#DIV/0!</v>
      </c>
      <c r="M3430" s="356" t="e">
        <f t="shared" si="9688"/>
        <v>#DIV/0!</v>
      </c>
      <c r="N3430" s="361" t="e">
        <f t="shared" si="9689"/>
        <v>#DIV/0!</v>
      </c>
      <c r="O3430" s="361" t="e">
        <f t="shared" si="9690"/>
        <v>#DIV/0!</v>
      </c>
      <c r="P3430" s="361" t="e">
        <f t="shared" si="9691"/>
        <v>#DIV/0!</v>
      </c>
      <c r="Q3430" s="361" t="e">
        <f t="shared" si="9681"/>
        <v>#DIV/0!</v>
      </c>
      <c r="R3430" s="625"/>
      <c r="S3430" s="625"/>
      <c r="T3430" s="625"/>
      <c r="U3430" s="625"/>
      <c r="V3430" s="356">
        <f t="shared" si="9692"/>
        <v>-716140430.49000001</v>
      </c>
      <c r="W3430" s="356">
        <f t="shared" si="9693"/>
        <v>-66596023.490000002</v>
      </c>
      <c r="X3430" s="357" t="str">
        <f t="shared" si="9694"/>
        <v>SUL</v>
      </c>
      <c r="Y3430" s="357" t="str">
        <f t="shared" si="9695"/>
        <v>OESTE</v>
      </c>
      <c r="Z3430" s="357" t="str">
        <f t="shared" si="9696"/>
        <v>SUDOESTE</v>
      </c>
      <c r="AA3430" s="358">
        <f t="shared" si="9682"/>
        <v>9.2593469024959435E-2</v>
      </c>
      <c r="AB3430" s="359">
        <f t="shared" si="9697"/>
        <v>5.3128251378032729</v>
      </c>
      <c r="AC3430" s="360"/>
    </row>
    <row r="3431" spans="1:29" ht="12.75" x14ac:dyDescent="0.25">
      <c r="A3431" s="463" t="str">
        <f t="shared" si="9667"/>
        <v>MS 902 A</v>
      </c>
      <c r="B3431" s="661">
        <f t="shared" si="9666"/>
        <v>32</v>
      </c>
      <c r="C3431" s="661" t="str">
        <f t="shared" si="9561"/>
        <v>MS 902 A-32</v>
      </c>
      <c r="D3431" s="346"/>
      <c r="E3431" s="347"/>
      <c r="F3431" s="348"/>
      <c r="G3431" s="348"/>
      <c r="H3431" s="464">
        <f t="shared" si="9683"/>
        <v>0</v>
      </c>
      <c r="I3431" s="356">
        <f t="shared" si="9684"/>
        <v>719230245.83723056</v>
      </c>
      <c r="J3431" s="356">
        <f t="shared" si="9685"/>
        <v>0</v>
      </c>
      <c r="K3431" s="356">
        <f t="shared" si="9686"/>
        <v>-90236.900000000009</v>
      </c>
      <c r="L3431" s="356" t="e">
        <f t="shared" si="9687"/>
        <v>#DIV/0!</v>
      </c>
      <c r="M3431" s="356" t="e">
        <f t="shared" si="9688"/>
        <v>#DIV/0!</v>
      </c>
      <c r="N3431" s="361" t="e">
        <f t="shared" si="9689"/>
        <v>#DIV/0!</v>
      </c>
      <c r="O3431" s="361" t="e">
        <f t="shared" si="9690"/>
        <v>#DIV/0!</v>
      </c>
      <c r="P3431" s="361" t="e">
        <f t="shared" si="9691"/>
        <v>#DIV/0!</v>
      </c>
      <c r="Q3431" s="361" t="e">
        <f t="shared" si="9681"/>
        <v>#DIV/0!</v>
      </c>
      <c r="R3431" s="625"/>
      <c r="S3431" s="625"/>
      <c r="T3431" s="625"/>
      <c r="U3431" s="625"/>
      <c r="V3431" s="356">
        <f t="shared" si="9692"/>
        <v>-716140430.49000001</v>
      </c>
      <c r="W3431" s="356">
        <f t="shared" si="9693"/>
        <v>-66596023.490000002</v>
      </c>
      <c r="X3431" s="357" t="str">
        <f t="shared" si="9694"/>
        <v>SUL</v>
      </c>
      <c r="Y3431" s="357" t="str">
        <f t="shared" si="9695"/>
        <v>OESTE</v>
      </c>
      <c r="Z3431" s="357" t="str">
        <f t="shared" si="9696"/>
        <v>SUDOESTE</v>
      </c>
      <c r="AA3431" s="358">
        <f t="shared" si="9682"/>
        <v>9.2593469024959435E-2</v>
      </c>
      <c r="AB3431" s="359">
        <f t="shared" si="9697"/>
        <v>5.3128251378032729</v>
      </c>
      <c r="AC3431" s="360"/>
    </row>
    <row r="3432" spans="1:29" ht="12.75" x14ac:dyDescent="0.25">
      <c r="A3432" s="463" t="str">
        <f t="shared" si="9667"/>
        <v>MS 902 A</v>
      </c>
      <c r="B3432" s="661">
        <f t="shared" si="9666"/>
        <v>33</v>
      </c>
      <c r="C3432" s="661" t="str">
        <f t="shared" si="9561"/>
        <v>MS 902 A-33</v>
      </c>
      <c r="D3432" s="346"/>
      <c r="E3432" s="347"/>
      <c r="F3432" s="348"/>
      <c r="G3432" s="348"/>
      <c r="H3432" s="464">
        <f t="shared" si="9683"/>
        <v>0</v>
      </c>
      <c r="I3432" s="356">
        <f t="shared" si="9684"/>
        <v>719230245.83723056</v>
      </c>
      <c r="J3432" s="356">
        <f t="shared" si="9685"/>
        <v>0</v>
      </c>
      <c r="K3432" s="356">
        <f t="shared" si="9686"/>
        <v>-90236.900000000009</v>
      </c>
      <c r="L3432" s="356" t="e">
        <f t="shared" si="9687"/>
        <v>#DIV/0!</v>
      </c>
      <c r="M3432" s="356" t="e">
        <f t="shared" si="9688"/>
        <v>#DIV/0!</v>
      </c>
      <c r="N3432" s="361" t="e">
        <f t="shared" si="9689"/>
        <v>#DIV/0!</v>
      </c>
      <c r="O3432" s="361" t="e">
        <f t="shared" si="9690"/>
        <v>#DIV/0!</v>
      </c>
      <c r="P3432" s="361" t="e">
        <f t="shared" si="9691"/>
        <v>#DIV/0!</v>
      </c>
      <c r="Q3432" s="361" t="e">
        <f t="shared" si="9681"/>
        <v>#DIV/0!</v>
      </c>
      <c r="R3432" s="625"/>
      <c r="S3432" s="625"/>
      <c r="T3432" s="625"/>
      <c r="U3432" s="625"/>
      <c r="V3432" s="356">
        <f t="shared" si="9692"/>
        <v>-716140430.49000001</v>
      </c>
      <c r="W3432" s="356">
        <f t="shared" si="9693"/>
        <v>-66596023.490000002</v>
      </c>
      <c r="X3432" s="357" t="str">
        <f t="shared" si="9694"/>
        <v>SUL</v>
      </c>
      <c r="Y3432" s="357" t="str">
        <f t="shared" si="9695"/>
        <v>OESTE</v>
      </c>
      <c r="Z3432" s="357" t="str">
        <f t="shared" si="9696"/>
        <v>SUDOESTE</v>
      </c>
      <c r="AA3432" s="358">
        <f t="shared" si="9682"/>
        <v>9.2593469024959435E-2</v>
      </c>
      <c r="AB3432" s="359">
        <f t="shared" si="9697"/>
        <v>5.3128251378032729</v>
      </c>
      <c r="AC3432" s="360"/>
    </row>
    <row r="3433" spans="1:29" ht="12.75" x14ac:dyDescent="0.25">
      <c r="A3433" s="463" t="str">
        <f t="shared" si="9667"/>
        <v>MS 902 A</v>
      </c>
      <c r="B3433" s="661">
        <f t="shared" si="9666"/>
        <v>34</v>
      </c>
      <c r="C3433" s="661" t="str">
        <f t="shared" si="9561"/>
        <v>MS 902 A-34</v>
      </c>
      <c r="D3433" s="346"/>
      <c r="E3433" s="347"/>
      <c r="F3433" s="348"/>
      <c r="G3433" s="348"/>
      <c r="H3433" s="464">
        <f t="shared" si="9683"/>
        <v>0</v>
      </c>
      <c r="I3433" s="356">
        <f t="shared" si="9684"/>
        <v>719230245.83723056</v>
      </c>
      <c r="J3433" s="356">
        <f t="shared" si="9685"/>
        <v>0</v>
      </c>
      <c r="K3433" s="356">
        <f t="shared" si="9686"/>
        <v>-90236.900000000009</v>
      </c>
      <c r="L3433" s="356" t="e">
        <f t="shared" si="9687"/>
        <v>#DIV/0!</v>
      </c>
      <c r="M3433" s="356" t="e">
        <f t="shared" si="9688"/>
        <v>#DIV/0!</v>
      </c>
      <c r="N3433" s="361" t="e">
        <f t="shared" si="9689"/>
        <v>#DIV/0!</v>
      </c>
      <c r="O3433" s="361" t="e">
        <f t="shared" si="9690"/>
        <v>#DIV/0!</v>
      </c>
      <c r="P3433" s="361" t="e">
        <f t="shared" si="9691"/>
        <v>#DIV/0!</v>
      </c>
      <c r="Q3433" s="361" t="e">
        <f t="shared" si="9681"/>
        <v>#DIV/0!</v>
      </c>
      <c r="R3433" s="625"/>
      <c r="S3433" s="625"/>
      <c r="T3433" s="625"/>
      <c r="U3433" s="625"/>
      <c r="V3433" s="356">
        <f t="shared" si="9692"/>
        <v>-716140430.49000001</v>
      </c>
      <c r="W3433" s="356">
        <f t="shared" si="9693"/>
        <v>-66596023.490000002</v>
      </c>
      <c r="X3433" s="357" t="str">
        <f t="shared" si="9694"/>
        <v>SUL</v>
      </c>
      <c r="Y3433" s="357" t="str">
        <f t="shared" si="9695"/>
        <v>OESTE</v>
      </c>
      <c r="Z3433" s="357" t="str">
        <f t="shared" si="9696"/>
        <v>SUDOESTE</v>
      </c>
      <c r="AA3433" s="358">
        <f t="shared" si="9682"/>
        <v>9.2593469024959435E-2</v>
      </c>
      <c r="AB3433" s="359">
        <f t="shared" si="9697"/>
        <v>5.3128251378032729</v>
      </c>
      <c r="AC3433" s="360"/>
    </row>
    <row r="3434" spans="1:29" ht="12.75" x14ac:dyDescent="0.25">
      <c r="A3434" s="463" t="str">
        <f t="shared" si="9667"/>
        <v>MS 902 A</v>
      </c>
      <c r="B3434" s="661">
        <f t="shared" si="9666"/>
        <v>35</v>
      </c>
      <c r="C3434" s="661" t="str">
        <f t="shared" ref="C3434:C3440" si="9698">A3434&amp;"-"&amp;B3434</f>
        <v>MS 902 A-35</v>
      </c>
      <c r="D3434" s="346"/>
      <c r="E3434" s="347"/>
      <c r="F3434" s="348"/>
      <c r="G3434" s="348"/>
      <c r="H3434" s="464">
        <f t="shared" si="9683"/>
        <v>0</v>
      </c>
      <c r="I3434" s="356">
        <f t="shared" si="9684"/>
        <v>719230245.83723056</v>
      </c>
      <c r="J3434" s="356">
        <f t="shared" si="9685"/>
        <v>0</v>
      </c>
      <c r="K3434" s="356">
        <f t="shared" si="9686"/>
        <v>-90236.900000000009</v>
      </c>
      <c r="L3434" s="356" t="e">
        <f t="shared" si="9687"/>
        <v>#DIV/0!</v>
      </c>
      <c r="M3434" s="356" t="e">
        <f t="shared" si="9688"/>
        <v>#DIV/0!</v>
      </c>
      <c r="N3434" s="361" t="e">
        <f t="shared" si="9689"/>
        <v>#DIV/0!</v>
      </c>
      <c r="O3434" s="361" t="e">
        <f t="shared" si="9690"/>
        <v>#DIV/0!</v>
      </c>
      <c r="P3434" s="361" t="e">
        <f t="shared" si="9691"/>
        <v>#DIV/0!</v>
      </c>
      <c r="Q3434" s="361" t="e">
        <f t="shared" si="9681"/>
        <v>#DIV/0!</v>
      </c>
      <c r="R3434" s="625"/>
      <c r="S3434" s="625"/>
      <c r="T3434" s="625"/>
      <c r="U3434" s="625"/>
      <c r="V3434" s="356">
        <f t="shared" si="9692"/>
        <v>-716140430.49000001</v>
      </c>
      <c r="W3434" s="356">
        <f t="shared" si="9693"/>
        <v>-66596023.490000002</v>
      </c>
      <c r="X3434" s="357" t="str">
        <f t="shared" si="9694"/>
        <v>SUL</v>
      </c>
      <c r="Y3434" s="357" t="str">
        <f t="shared" si="9695"/>
        <v>OESTE</v>
      </c>
      <c r="Z3434" s="357" t="str">
        <f t="shared" si="9696"/>
        <v>SUDOESTE</v>
      </c>
      <c r="AA3434" s="358">
        <f t="shared" si="9682"/>
        <v>9.2593469024959435E-2</v>
      </c>
      <c r="AB3434" s="359">
        <f t="shared" si="9697"/>
        <v>5.3128251378032729</v>
      </c>
      <c r="AC3434" s="360"/>
    </row>
    <row r="3435" spans="1:29" ht="12.75" x14ac:dyDescent="0.25">
      <c r="A3435" s="463" t="str">
        <f t="shared" si="9667"/>
        <v>MS 902 A</v>
      </c>
      <c r="B3435" s="661">
        <f t="shared" si="9666"/>
        <v>36</v>
      </c>
      <c r="C3435" s="661" t="str">
        <f t="shared" si="9698"/>
        <v>MS 902 A-36</v>
      </c>
      <c r="D3435" s="346"/>
      <c r="E3435" s="347"/>
      <c r="F3435" s="348"/>
      <c r="G3435" s="348"/>
      <c r="H3435" s="464">
        <f t="shared" si="9683"/>
        <v>0</v>
      </c>
      <c r="I3435" s="356">
        <f t="shared" si="9684"/>
        <v>719230245.83723056</v>
      </c>
      <c r="J3435" s="356">
        <f t="shared" si="9685"/>
        <v>0</v>
      </c>
      <c r="K3435" s="356">
        <f t="shared" si="9686"/>
        <v>-90236.900000000009</v>
      </c>
      <c r="L3435" s="356" t="e">
        <f t="shared" si="9687"/>
        <v>#DIV/0!</v>
      </c>
      <c r="M3435" s="356" t="e">
        <f t="shared" si="9688"/>
        <v>#DIV/0!</v>
      </c>
      <c r="N3435" s="361" t="e">
        <f t="shared" si="9689"/>
        <v>#DIV/0!</v>
      </c>
      <c r="O3435" s="361" t="e">
        <f t="shared" si="9690"/>
        <v>#DIV/0!</v>
      </c>
      <c r="P3435" s="361" t="e">
        <f t="shared" si="9691"/>
        <v>#DIV/0!</v>
      </c>
      <c r="Q3435" s="361" t="e">
        <f t="shared" si="9681"/>
        <v>#DIV/0!</v>
      </c>
      <c r="R3435" s="625"/>
      <c r="S3435" s="625"/>
      <c r="T3435" s="625"/>
      <c r="U3435" s="625"/>
      <c r="V3435" s="356">
        <f t="shared" si="9692"/>
        <v>-716140430.49000001</v>
      </c>
      <c r="W3435" s="356">
        <f t="shared" si="9693"/>
        <v>-66596023.490000002</v>
      </c>
      <c r="X3435" s="357" t="str">
        <f t="shared" si="9694"/>
        <v>SUL</v>
      </c>
      <c r="Y3435" s="357" t="str">
        <f t="shared" si="9695"/>
        <v>OESTE</v>
      </c>
      <c r="Z3435" s="357" t="str">
        <f t="shared" si="9696"/>
        <v>SUDOESTE</v>
      </c>
      <c r="AA3435" s="358">
        <f t="shared" si="9682"/>
        <v>9.2593469024959435E-2</v>
      </c>
      <c r="AB3435" s="359">
        <f t="shared" si="9697"/>
        <v>5.3128251378032729</v>
      </c>
      <c r="AC3435" s="360"/>
    </row>
    <row r="3436" spans="1:29" ht="12.75" x14ac:dyDescent="0.25">
      <c r="A3436" s="463" t="str">
        <f t="shared" si="9667"/>
        <v>MS 902 A</v>
      </c>
      <c r="B3436" s="661">
        <f t="shared" si="9666"/>
        <v>37</v>
      </c>
      <c r="C3436" s="661" t="str">
        <f t="shared" si="9698"/>
        <v>MS 902 A-37</v>
      </c>
      <c r="D3436" s="346"/>
      <c r="E3436" s="347"/>
      <c r="F3436" s="348"/>
      <c r="G3436" s="348"/>
      <c r="H3436" s="464">
        <f t="shared" si="9683"/>
        <v>0</v>
      </c>
      <c r="I3436" s="356">
        <f t="shared" si="9684"/>
        <v>719230245.83723056</v>
      </c>
      <c r="J3436" s="356">
        <f t="shared" si="9685"/>
        <v>0</v>
      </c>
      <c r="K3436" s="356">
        <f t="shared" si="9686"/>
        <v>-90236.900000000009</v>
      </c>
      <c r="L3436" s="356" t="e">
        <f t="shared" si="9687"/>
        <v>#DIV/0!</v>
      </c>
      <c r="M3436" s="356" t="e">
        <f t="shared" si="9688"/>
        <v>#DIV/0!</v>
      </c>
      <c r="N3436" s="361" t="e">
        <f t="shared" si="9689"/>
        <v>#DIV/0!</v>
      </c>
      <c r="O3436" s="361" t="e">
        <f t="shared" si="9690"/>
        <v>#DIV/0!</v>
      </c>
      <c r="P3436" s="361" t="e">
        <f t="shared" si="9691"/>
        <v>#DIV/0!</v>
      </c>
      <c r="Q3436" s="361" t="e">
        <f t="shared" si="9681"/>
        <v>#DIV/0!</v>
      </c>
      <c r="R3436" s="625"/>
      <c r="S3436" s="625"/>
      <c r="T3436" s="625"/>
      <c r="U3436" s="625"/>
      <c r="V3436" s="356">
        <f t="shared" si="9692"/>
        <v>-716140430.49000001</v>
      </c>
      <c r="W3436" s="356">
        <f t="shared" si="9693"/>
        <v>-66596023.490000002</v>
      </c>
      <c r="X3436" s="357" t="str">
        <f t="shared" si="9694"/>
        <v>SUL</v>
      </c>
      <c r="Y3436" s="357" t="str">
        <f t="shared" si="9695"/>
        <v>OESTE</v>
      </c>
      <c r="Z3436" s="357" t="str">
        <f t="shared" si="9696"/>
        <v>SUDOESTE</v>
      </c>
      <c r="AA3436" s="358">
        <f t="shared" si="9682"/>
        <v>9.2593469024959435E-2</v>
      </c>
      <c r="AB3436" s="359">
        <f t="shared" si="9697"/>
        <v>5.3128251378032729</v>
      </c>
      <c r="AC3436" s="360"/>
    </row>
    <row r="3437" spans="1:29" ht="12.75" x14ac:dyDescent="0.25">
      <c r="A3437" s="463" t="str">
        <f t="shared" si="9667"/>
        <v>MS 902 A</v>
      </c>
      <c r="B3437" s="661">
        <f t="shared" si="9666"/>
        <v>38</v>
      </c>
      <c r="C3437" s="661" t="str">
        <f t="shared" si="9698"/>
        <v>MS 902 A-38</v>
      </c>
      <c r="D3437" s="346"/>
      <c r="E3437" s="347"/>
      <c r="F3437" s="348"/>
      <c r="G3437" s="348"/>
      <c r="H3437" s="464">
        <f t="shared" si="9683"/>
        <v>0</v>
      </c>
      <c r="I3437" s="356">
        <f t="shared" si="9684"/>
        <v>719230245.83723056</v>
      </c>
      <c r="J3437" s="356">
        <f t="shared" si="9685"/>
        <v>0</v>
      </c>
      <c r="K3437" s="356">
        <f t="shared" si="9686"/>
        <v>-90236.900000000009</v>
      </c>
      <c r="L3437" s="356" t="e">
        <f t="shared" si="9687"/>
        <v>#DIV/0!</v>
      </c>
      <c r="M3437" s="356" t="e">
        <f t="shared" si="9688"/>
        <v>#DIV/0!</v>
      </c>
      <c r="N3437" s="361" t="e">
        <f t="shared" si="9689"/>
        <v>#DIV/0!</v>
      </c>
      <c r="O3437" s="361" t="e">
        <f t="shared" si="9690"/>
        <v>#DIV/0!</v>
      </c>
      <c r="P3437" s="361" t="e">
        <f t="shared" si="9691"/>
        <v>#DIV/0!</v>
      </c>
      <c r="Q3437" s="361" t="e">
        <f t="shared" si="9681"/>
        <v>#DIV/0!</v>
      </c>
      <c r="R3437" s="625"/>
      <c r="S3437" s="625"/>
      <c r="T3437" s="625"/>
      <c r="U3437" s="625"/>
      <c r="V3437" s="356">
        <f t="shared" si="9692"/>
        <v>-716140430.49000001</v>
      </c>
      <c r="W3437" s="356">
        <f t="shared" si="9693"/>
        <v>-66596023.490000002</v>
      </c>
      <c r="X3437" s="357" t="str">
        <f t="shared" si="9694"/>
        <v>SUL</v>
      </c>
      <c r="Y3437" s="357" t="str">
        <f t="shared" si="9695"/>
        <v>OESTE</v>
      </c>
      <c r="Z3437" s="357" t="str">
        <f t="shared" si="9696"/>
        <v>SUDOESTE</v>
      </c>
      <c r="AA3437" s="358">
        <f t="shared" si="9682"/>
        <v>9.2593469024959435E-2</v>
      </c>
      <c r="AB3437" s="359">
        <f t="shared" si="9697"/>
        <v>5.3128251378032729</v>
      </c>
      <c r="AC3437" s="360"/>
    </row>
    <row r="3438" spans="1:29" ht="12.75" x14ac:dyDescent="0.25">
      <c r="A3438" s="463" t="str">
        <f t="shared" si="9667"/>
        <v>MS 902 A</v>
      </c>
      <c r="B3438" s="661">
        <f t="shared" si="9666"/>
        <v>39</v>
      </c>
      <c r="C3438" s="661" t="str">
        <f t="shared" si="9698"/>
        <v>MS 902 A-39</v>
      </c>
      <c r="D3438" s="346"/>
      <c r="E3438" s="347"/>
      <c r="F3438" s="348"/>
      <c r="G3438" s="348"/>
      <c r="H3438" s="464">
        <f t="shared" si="9683"/>
        <v>0</v>
      </c>
      <c r="I3438" s="356">
        <f t="shared" si="9684"/>
        <v>719230245.83723056</v>
      </c>
      <c r="J3438" s="356">
        <f t="shared" si="9685"/>
        <v>0</v>
      </c>
      <c r="K3438" s="356">
        <f t="shared" si="9686"/>
        <v>-90236.900000000009</v>
      </c>
      <c r="L3438" s="356" t="e">
        <f t="shared" si="9687"/>
        <v>#DIV/0!</v>
      </c>
      <c r="M3438" s="356" t="e">
        <f t="shared" si="9688"/>
        <v>#DIV/0!</v>
      </c>
      <c r="N3438" s="361" t="e">
        <f t="shared" si="9689"/>
        <v>#DIV/0!</v>
      </c>
      <c r="O3438" s="361" t="e">
        <f t="shared" si="9690"/>
        <v>#DIV/0!</v>
      </c>
      <c r="P3438" s="361" t="e">
        <f t="shared" si="9691"/>
        <v>#DIV/0!</v>
      </c>
      <c r="Q3438" s="361" t="e">
        <f t="shared" si="9681"/>
        <v>#DIV/0!</v>
      </c>
      <c r="R3438" s="625"/>
      <c r="S3438" s="625"/>
      <c r="T3438" s="625"/>
      <c r="U3438" s="625"/>
      <c r="V3438" s="356">
        <f t="shared" si="9692"/>
        <v>-716140430.49000001</v>
      </c>
      <c r="W3438" s="356">
        <f t="shared" si="9693"/>
        <v>-66596023.490000002</v>
      </c>
      <c r="X3438" s="357" t="str">
        <f t="shared" si="9694"/>
        <v>SUL</v>
      </c>
      <c r="Y3438" s="357" t="str">
        <f t="shared" si="9695"/>
        <v>OESTE</v>
      </c>
      <c r="Z3438" s="357" t="str">
        <f t="shared" si="9696"/>
        <v>SUDOESTE</v>
      </c>
      <c r="AA3438" s="358">
        <f t="shared" si="9682"/>
        <v>9.2593469024959435E-2</v>
      </c>
      <c r="AB3438" s="359">
        <f t="shared" si="9697"/>
        <v>5.3128251378032729</v>
      </c>
      <c r="AC3438" s="360"/>
    </row>
    <row r="3439" spans="1:29" ht="12.75" x14ac:dyDescent="0.25">
      <c r="A3439" s="463" t="str">
        <f t="shared" si="9667"/>
        <v>MS 902 A</v>
      </c>
      <c r="B3439" s="661">
        <f t="shared" si="9666"/>
        <v>40</v>
      </c>
      <c r="C3439" s="661" t="str">
        <f t="shared" si="9698"/>
        <v>MS 902 A-40</v>
      </c>
      <c r="D3439" s="346"/>
      <c r="E3439" s="347"/>
      <c r="F3439" s="348"/>
      <c r="G3439" s="348"/>
      <c r="H3439" s="464">
        <f t="shared" si="9683"/>
        <v>0</v>
      </c>
      <c r="I3439" s="356">
        <f t="shared" si="9684"/>
        <v>719230245.83723056</v>
      </c>
      <c r="J3439" s="356">
        <f t="shared" si="9685"/>
        <v>0</v>
      </c>
      <c r="K3439" s="356">
        <f t="shared" si="9686"/>
        <v>-90236.900000000009</v>
      </c>
      <c r="L3439" s="356" t="e">
        <f t="shared" si="9687"/>
        <v>#DIV/0!</v>
      </c>
      <c r="M3439" s="356" t="e">
        <f t="shared" si="9688"/>
        <v>#DIV/0!</v>
      </c>
      <c r="N3439" s="361" t="e">
        <f t="shared" si="9689"/>
        <v>#DIV/0!</v>
      </c>
      <c r="O3439" s="361" t="e">
        <f t="shared" si="9690"/>
        <v>#DIV/0!</v>
      </c>
      <c r="P3439" s="361" t="e">
        <f t="shared" si="9691"/>
        <v>#DIV/0!</v>
      </c>
      <c r="Q3439" s="361" t="e">
        <f t="shared" si="9681"/>
        <v>#DIV/0!</v>
      </c>
      <c r="R3439" s="625"/>
      <c r="S3439" s="625"/>
      <c r="T3439" s="625"/>
      <c r="U3439" s="625"/>
      <c r="V3439" s="356">
        <f t="shared" si="9692"/>
        <v>-716140430.49000001</v>
      </c>
      <c r="W3439" s="356">
        <f t="shared" si="9693"/>
        <v>-66596023.490000002</v>
      </c>
      <c r="X3439" s="357" t="str">
        <f t="shared" si="9694"/>
        <v>SUL</v>
      </c>
      <c r="Y3439" s="357" t="str">
        <f t="shared" si="9695"/>
        <v>OESTE</v>
      </c>
      <c r="Z3439" s="357" t="str">
        <f t="shared" si="9696"/>
        <v>SUDOESTE</v>
      </c>
      <c r="AA3439" s="358">
        <f t="shared" si="9682"/>
        <v>9.2593469024959435E-2</v>
      </c>
      <c r="AB3439" s="359">
        <f t="shared" si="9697"/>
        <v>5.3128251378032729</v>
      </c>
      <c r="AC3439" s="360"/>
    </row>
    <row r="3440" spans="1:29" ht="12.75" x14ac:dyDescent="0.25">
      <c r="A3440" s="409" t="str">
        <f t="shared" si="9667"/>
        <v>MS 902 A</v>
      </c>
      <c r="B3440" s="661">
        <f t="shared" si="9666"/>
        <v>41</v>
      </c>
      <c r="C3440" s="661" t="str">
        <f t="shared" si="9698"/>
        <v>MS 902 A-41</v>
      </c>
      <c r="D3440" s="346"/>
      <c r="E3440" s="347"/>
      <c r="F3440" s="348"/>
      <c r="G3440" s="348"/>
      <c r="H3440" s="464">
        <f t="shared" si="9683"/>
        <v>0</v>
      </c>
      <c r="I3440" s="356">
        <f t="shared" si="9684"/>
        <v>719230245.83723056</v>
      </c>
      <c r="J3440" s="356">
        <f t="shared" si="9685"/>
        <v>0</v>
      </c>
      <c r="K3440" s="356">
        <f t="shared" si="9686"/>
        <v>-90236.900000000009</v>
      </c>
      <c r="L3440" s="356" t="e">
        <f t="shared" si="9687"/>
        <v>#DIV/0!</v>
      </c>
      <c r="M3440" s="356" t="e">
        <f t="shared" si="9688"/>
        <v>#DIV/0!</v>
      </c>
      <c r="N3440" s="361" t="e">
        <f t="shared" si="9689"/>
        <v>#DIV/0!</v>
      </c>
      <c r="O3440" s="361" t="e">
        <f t="shared" si="9690"/>
        <v>#DIV/0!</v>
      </c>
      <c r="P3440" s="361" t="e">
        <f t="shared" si="9691"/>
        <v>#DIV/0!</v>
      </c>
      <c r="Q3440" s="361" t="e">
        <f t="shared" si="9681"/>
        <v>#DIV/0!</v>
      </c>
      <c r="R3440" s="625"/>
      <c r="S3440" s="625"/>
      <c r="T3440" s="625"/>
      <c r="U3440" s="625"/>
      <c r="V3440" s="356">
        <f t="shared" si="9692"/>
        <v>-716140430.49000001</v>
      </c>
      <c r="W3440" s="356">
        <f t="shared" si="9693"/>
        <v>-66596023.490000002</v>
      </c>
      <c r="X3440" s="357" t="str">
        <f t="shared" si="9694"/>
        <v>SUL</v>
      </c>
      <c r="Y3440" s="357" t="str">
        <f t="shared" si="9695"/>
        <v>OESTE</v>
      </c>
      <c r="Z3440" s="357" t="str">
        <f t="shared" si="9696"/>
        <v>SUDOESTE</v>
      </c>
      <c r="AA3440" s="358">
        <f t="shared" si="9682"/>
        <v>9.2593469024959435E-2</v>
      </c>
      <c r="AB3440" s="359">
        <f t="shared" si="9697"/>
        <v>5.3128251378032729</v>
      </c>
      <c r="AC3440" s="360"/>
    </row>
  </sheetData>
  <sheetProtection insertRows="0" sort="0" autoFilter="0"/>
  <autoFilter ref="A5:D3440"/>
  <mergeCells count="18">
    <mergeCell ref="T3:T5"/>
    <mergeCell ref="U3:U5"/>
    <mergeCell ref="E3:G3"/>
    <mergeCell ref="AC2617:AC2618"/>
    <mergeCell ref="P3:Q4"/>
    <mergeCell ref="N3:O4"/>
    <mergeCell ref="H4:I4"/>
    <mergeCell ref="J4:K4"/>
    <mergeCell ref="H3:K3"/>
    <mergeCell ref="L3:M3"/>
    <mergeCell ref="AC3:AC5"/>
    <mergeCell ref="AA3:AB4"/>
    <mergeCell ref="V3:Z3"/>
    <mergeCell ref="V4:W4"/>
    <mergeCell ref="X4:X5"/>
    <mergeCell ref="Y4:Y5"/>
    <mergeCell ref="Z4:Z5"/>
    <mergeCell ref="R3:S4"/>
  </mergeCells>
  <conditionalFormatting sqref="N1:U2 N6:U163 N1066:U1143 R1145:S1145 N1344:O1355 R3087:S3087 R3400:U3400 N1146:O1147 N164:O164 P164:U165 N447:O447 N449:U450 P1039:U1065 N3088:U3113 N3193:U3215 N3401:U1048576 N5:Q5 T195:Z321 N201:U321 R201:Z202 N324:U360 N322:R323 N534:O534 N578:R579 N580:Z616 P618:S618 N617:S617 T619:Z1143 N1144:S1144 T1146:Z1210 P1211:S1212 T1213:Z1355 N2764:S2764 N2727:Z2763 N2725:S2726 R3191:Z3192 N3086:S3086 T3088:Z3402 N2982:Z3008 R2980:Z2981 N2766:Z2793 N2658:U2686 R2656:U2657 N2873:Z2902 R2872:Z2872 R534:R535 N809:U810 R808:U808 T1358:Z1422 N1384:U1384 N1425:U1462 N1423:O1424 T1425:Z1613 N1464:U1613 R1463:U1463 N1614:S1615 N1616:Z1653 N1685:S1685 N1687:Z1844 N1845:S1845 N1847:Z1876 N2024:S2025 N2026:Z2063 N2135:S2136 N2137:Z2173 N2174:S2174 N2176:Z2202 N2429:S2430 T2431:Z2724 N452:U533 P451:U451 N812:U1037 P811:U811 P168:U200 N536:Z577 N619:U807 P1172:U1210 P1213:U1250 N1358:O1383 R1846:S1846 N1956:Z1985 R1955:Z1955 N2065:Z2096 R2064:Z2064 R2175:S2175 N2282:Z2308 R2281:Z2281 N363:U446 T324:Z533 R1038:U1038 P1252:U1277 R1251:U1251 N1655:Z1684 S1654:Z1654 N2431:U2468 N3295:U3321 R3294:U3294 N3323:U3399 R3322:U3322 N3217:U3293 R3216:U3216 N3115:U3190 R3114:U3114 N3010:Z3085 R3009:Z3009 N2904:Z2979 R2903:Z2903 N2795:Z2871 R2794:Z2794 R2765:S2765 N2688:U2724 R2687:U2687 N2498:U2655 R2497:U2497 N2470:U2496 R2469:U2469 N2310:Z2428 R2309:Z2309 N2204:Z2280 R2203:Z2203 N2098:Z2134 R2097:Z2097 N1987:Z2023 R1986:Z1986 N1878:Z1954 R1877:Z1877 R1686:S1686 N1386:U1422 R1385:U1385">
    <cfRule type="containsText" dxfId="689" priority="329" operator="containsText" text="alerta">
      <formula>NOT(ISERROR(SEARCH("alerta",N1)))</formula>
    </cfRule>
    <cfRule type="containsText" dxfId="688" priority="330" operator="containsText" text="atenção">
      <formula>NOT(ISERROR(SEARCH("atenção",N1)))</formula>
    </cfRule>
    <cfRule type="containsText" dxfId="687" priority="331" operator="containsText" text="cond. Min.">
      <formula>NOT(ISERROR(SEARCH("cond. Min.",N1)))</formula>
    </cfRule>
    <cfRule type="containsText" dxfId="686" priority="332" operator="containsText" text="ok">
      <formula>NOT(ISERROR(SEARCH("ok",N1)))</formula>
    </cfRule>
  </conditionalFormatting>
  <conditionalFormatting sqref="N1:U2 N1066:U1143 R1145:S1145 N1344:O1355 R3087:S3087 R3400:U3400 N1146:O1147 N164:O164 P164:U165 N447:O447 N449:U450 P1039:U1065 N3088:U3113 N3193:U3215 N3401:U1048576 N6:U163 N5:Q5 T195:Z321 N201:U321 R201:Z202 N324:U360 N322:R323 N534:O534 N578:R579 N580:Z616 P618:S618 N617:S617 T619:Z1143 N1144:S1144 T1146:Z1210 P1211:S1212 T1213:Z1355 N2764:S2764 N2727:Z2763 N2725:S2726 R3191:Z3192 N3086:S3086 T3088:Z3402 N2982:Z3008 R2980:Z2981 N2766:Z2793 N2658:U2686 R2656:U2657 N2873:Z2902 R2872:Z2872 R534:R535 N809:U810 R808:U808 T1358:Z1422 N1384:U1384 N1425:U1462 N1423:O1424 T1425:Z1613 N1464:U1613 R1463:U1463 N1614:S1615 N1616:Z1653 N1685:S1685 N1687:Z1844 N1845:S1845 N1847:Z1876 N2024:S2025 N2026:Z2063 N2135:S2136 N2137:Z2173 N2174:S2174 N2176:Z2202 N2429:S2430 T2431:Z2724 N452:U533 P451:U451 N812:U1037 P811:U811 P168:U200 N536:Z577 N619:U807 P1172:U1210 P1213:U1250 N1358:O1383 R1846:S1846 N1956:Z1985 R1955:Z1955 N2065:Z2096 R2064:Z2064 R2175:S2175 N2282:Z2308 R2281:Z2281 N363:U446 T324:Z533 R1038:U1038 P1252:U1277 R1251:U1251 N1655:Z1684 S1654:Z1654 N2431:U2468 N3295:U3321 R3294:U3294 N3323:U3399 R3322:U3322 N3217:U3293 R3216:U3216 N3115:U3190 R3114:U3114 N3010:Z3085 R3009:Z3009 N2904:Z2979 R2903:Z2903 N2795:Z2871 R2794:Z2794 R2765:S2765 N2688:U2724 R2687:U2687 N2498:U2655 R2497:U2497 N2470:U2496 R2469:U2469 N2310:Z2428 R2309:Z2309 N2204:Z2280 R2203:Z2203 N2098:Z2134 R2097:Z2097 N1987:Z2023 R1986:Z1986 N1878:Z1954 R1877:Z1877 R1686:S1686 N1386:U1422 R1385:U1385 N3 P3">
    <cfRule type="containsText" dxfId="685" priority="327" operator="containsText" text="paralisação">
      <formula>NOT(ISERROR(SEARCH("paralisação",N1)))</formula>
    </cfRule>
    <cfRule type="containsText" dxfId="684" priority="328" operator="containsText" text="intervenção">
      <formula>NOT(ISERROR(SEARCH("intervenção",N1)))</formula>
    </cfRule>
  </conditionalFormatting>
  <conditionalFormatting sqref="N165:O166 N451:O451 N811:O811 N1041:O1041 N1148:O1148 N168:O200">
    <cfRule type="containsText" dxfId="683" priority="317" operator="containsText" text="alerta">
      <formula>NOT(ISERROR(SEARCH("alerta",N165)))</formula>
    </cfRule>
    <cfRule type="containsText" dxfId="682" priority="318" operator="containsText" text="atenção">
      <formula>NOT(ISERROR(SEARCH("atenção",N165)))</formula>
    </cfRule>
    <cfRule type="containsText" dxfId="681" priority="319" operator="containsText" text="cond. Min.">
      <formula>NOT(ISERROR(SEARCH("cond. Min.",N165)))</formula>
    </cfRule>
    <cfRule type="containsText" dxfId="680" priority="320" operator="containsText" text="ok">
      <formula>NOT(ISERROR(SEARCH("ok",N165)))</formula>
    </cfRule>
  </conditionalFormatting>
  <conditionalFormatting sqref="N165:O166 N451:O451 N811:O811 N1041:O1041 N1148:O1148 N168:O200">
    <cfRule type="containsText" dxfId="679" priority="315" operator="containsText" text="paralisação">
      <formula>NOT(ISERROR(SEARCH("paralisação",N165)))</formula>
    </cfRule>
    <cfRule type="containsText" dxfId="678" priority="316" operator="containsText" text="intervenção">
      <formula>NOT(ISERROR(SEARCH("intervenção",N165)))</formula>
    </cfRule>
  </conditionalFormatting>
  <conditionalFormatting sqref="N1039:O1040 N1042:O1065">
    <cfRule type="containsText" dxfId="677" priority="311" operator="containsText" text="alerta">
      <formula>NOT(ISERROR(SEARCH("alerta",N1039)))</formula>
    </cfRule>
    <cfRule type="containsText" dxfId="676" priority="312" operator="containsText" text="atenção">
      <formula>NOT(ISERROR(SEARCH("atenção",N1039)))</formula>
    </cfRule>
    <cfRule type="containsText" dxfId="675" priority="313" operator="containsText" text="cond. Min.">
      <formula>NOT(ISERROR(SEARCH("cond. Min.",N1039)))</formula>
    </cfRule>
    <cfRule type="containsText" dxfId="674" priority="314" operator="containsText" text="ok">
      <formula>NOT(ISERROR(SEARCH("ok",N1039)))</formula>
    </cfRule>
  </conditionalFormatting>
  <conditionalFormatting sqref="N1039:O1040 N1042:O1065">
    <cfRule type="containsText" dxfId="673" priority="309" operator="containsText" text="paralisação">
      <formula>NOT(ISERROR(SEARCH("paralisação",N1039)))</formula>
    </cfRule>
    <cfRule type="containsText" dxfId="672" priority="310" operator="containsText" text="intervenção">
      <formula>NOT(ISERROR(SEARCH("intervenção",N1039)))</formula>
    </cfRule>
  </conditionalFormatting>
  <conditionalFormatting sqref="T1358:U1383 P1358:Q1383">
    <cfRule type="containsText" dxfId="671" priority="255" operator="containsText" text="paralisação">
      <formula>NOT(ISERROR(SEARCH("paralisação",P1358)))</formula>
    </cfRule>
    <cfRule type="containsText" dxfId="670" priority="256" operator="containsText" text="intervenção">
      <formula>NOT(ISERROR(SEARCH("intervenção",P1358)))</formula>
    </cfRule>
  </conditionalFormatting>
  <conditionalFormatting sqref="H448:U448">
    <cfRule type="containsText" dxfId="669" priority="305" operator="containsText" text="alerta">
      <formula>NOT(ISERROR(SEARCH("alerta",H448)))</formula>
    </cfRule>
    <cfRule type="containsText" dxfId="668" priority="306" operator="containsText" text="atenção">
      <formula>NOT(ISERROR(SEARCH("atenção",H448)))</formula>
    </cfRule>
    <cfRule type="containsText" dxfId="667" priority="307" operator="containsText" text="cond. Min.">
      <formula>NOT(ISERROR(SEARCH("cond. Min.",H448)))</formula>
    </cfRule>
    <cfRule type="containsText" dxfId="666" priority="308" operator="containsText" text="ok">
      <formula>NOT(ISERROR(SEARCH("ok",H448)))</formula>
    </cfRule>
  </conditionalFormatting>
  <conditionalFormatting sqref="H448:U448">
    <cfRule type="containsText" dxfId="665" priority="303" operator="containsText" text="paralisação">
      <formula>NOT(ISERROR(SEARCH("paralisação",H448)))</formula>
    </cfRule>
    <cfRule type="containsText" dxfId="664" priority="304" operator="containsText" text="intervenção">
      <formula>NOT(ISERROR(SEARCH("intervenção",H448)))</formula>
    </cfRule>
  </conditionalFormatting>
  <conditionalFormatting sqref="P166:AB166">
    <cfRule type="containsText" dxfId="663" priority="299" operator="containsText" text="alerta">
      <formula>NOT(ISERROR(SEARCH("alerta",P166)))</formula>
    </cfRule>
    <cfRule type="containsText" dxfId="662" priority="300" operator="containsText" text="atenção">
      <formula>NOT(ISERROR(SEARCH("atenção",P166)))</formula>
    </cfRule>
    <cfRule type="containsText" dxfId="661" priority="301" operator="containsText" text="cond. Min.">
      <formula>NOT(ISERROR(SEARCH("cond. Min.",P166)))</formula>
    </cfRule>
    <cfRule type="containsText" dxfId="660" priority="302" operator="containsText" text="ok">
      <formula>NOT(ISERROR(SEARCH("ok",P166)))</formula>
    </cfRule>
  </conditionalFormatting>
  <conditionalFormatting sqref="P166:AB166">
    <cfRule type="containsText" dxfId="659" priority="297" operator="containsText" text="paralisação">
      <formula>NOT(ISERROR(SEARCH("paralisação",P166)))</formula>
    </cfRule>
    <cfRule type="containsText" dxfId="658" priority="298" operator="containsText" text="intervenção">
      <formula>NOT(ISERROR(SEARCH("intervenção",P166)))</formula>
    </cfRule>
  </conditionalFormatting>
  <conditionalFormatting sqref="N167:U167">
    <cfRule type="containsText" dxfId="657" priority="293" operator="containsText" text="alerta">
      <formula>NOT(ISERROR(SEARCH("alerta",N167)))</formula>
    </cfRule>
    <cfRule type="containsText" dxfId="656" priority="294" operator="containsText" text="atenção">
      <formula>NOT(ISERROR(SEARCH("atenção",N167)))</formula>
    </cfRule>
    <cfRule type="containsText" dxfId="655" priority="295" operator="containsText" text="cond. Min.">
      <formula>NOT(ISERROR(SEARCH("cond. Min.",N167)))</formula>
    </cfRule>
    <cfRule type="containsText" dxfId="654" priority="296" operator="containsText" text="ok">
      <formula>NOT(ISERROR(SEARCH("ok",N167)))</formula>
    </cfRule>
  </conditionalFormatting>
  <conditionalFormatting sqref="N167:U167">
    <cfRule type="containsText" dxfId="653" priority="291" operator="containsText" text="paralisação">
      <formula>NOT(ISERROR(SEARCH("paralisação",N167)))</formula>
    </cfRule>
    <cfRule type="containsText" dxfId="652" priority="292" operator="containsText" text="intervenção">
      <formula>NOT(ISERROR(SEARCH("intervenção",N167)))</formula>
    </cfRule>
  </conditionalFormatting>
  <conditionalFormatting sqref="N361:U362">
    <cfRule type="containsText" dxfId="651" priority="287" operator="containsText" text="alerta">
      <formula>NOT(ISERROR(SEARCH("alerta",N361)))</formula>
    </cfRule>
    <cfRule type="containsText" dxfId="650" priority="288" operator="containsText" text="atenção">
      <formula>NOT(ISERROR(SEARCH("atenção",N361)))</formula>
    </cfRule>
    <cfRule type="containsText" dxfId="649" priority="289" operator="containsText" text="cond. Min.">
      <formula>NOT(ISERROR(SEARCH("cond. Min.",N361)))</formula>
    </cfRule>
    <cfRule type="containsText" dxfId="648" priority="290" operator="containsText" text="ok">
      <formula>NOT(ISERROR(SEARCH("ok",N361)))</formula>
    </cfRule>
  </conditionalFormatting>
  <conditionalFormatting sqref="N361:U362">
    <cfRule type="containsText" dxfId="647" priority="285" operator="containsText" text="paralisação">
      <formula>NOT(ISERROR(SEARCH("paralisação",N361)))</formula>
    </cfRule>
    <cfRule type="containsText" dxfId="646" priority="286" operator="containsText" text="intervenção">
      <formula>NOT(ISERROR(SEARCH("intervenção",N361)))</formula>
    </cfRule>
  </conditionalFormatting>
  <conditionalFormatting sqref="K535:O535">
    <cfRule type="containsText" dxfId="645" priority="281" operator="containsText" text="alerta">
      <formula>NOT(ISERROR(SEARCH("alerta",K535)))</formula>
    </cfRule>
    <cfRule type="containsText" dxfId="644" priority="282" operator="containsText" text="atenção">
      <formula>NOT(ISERROR(SEARCH("atenção",K535)))</formula>
    </cfRule>
    <cfRule type="containsText" dxfId="643" priority="283" operator="containsText" text="cond. Min.">
      <formula>NOT(ISERROR(SEARCH("cond. Min.",K535)))</formula>
    </cfRule>
    <cfRule type="containsText" dxfId="642" priority="284" operator="containsText" text="ok">
      <formula>NOT(ISERROR(SEARCH("ok",K535)))</formula>
    </cfRule>
  </conditionalFormatting>
  <conditionalFormatting sqref="K535:O535">
    <cfRule type="containsText" dxfId="641" priority="279" operator="containsText" text="paralisação">
      <formula>NOT(ISERROR(SEARCH("paralisação",K535)))</formula>
    </cfRule>
    <cfRule type="containsText" dxfId="640" priority="280" operator="containsText" text="intervenção">
      <formula>NOT(ISERROR(SEARCH("intervenção",K535)))</formula>
    </cfRule>
  </conditionalFormatting>
  <conditionalFormatting sqref="H535:J535">
    <cfRule type="containsText" dxfId="639" priority="275" operator="containsText" text="alerta">
      <formula>NOT(ISERROR(SEARCH("alerta",H535)))</formula>
    </cfRule>
    <cfRule type="containsText" dxfId="638" priority="276" operator="containsText" text="atenção">
      <formula>NOT(ISERROR(SEARCH("atenção",H535)))</formula>
    </cfRule>
    <cfRule type="containsText" dxfId="637" priority="277" operator="containsText" text="cond. Min.">
      <formula>NOT(ISERROR(SEARCH("cond. Min.",H535)))</formula>
    </cfRule>
    <cfRule type="containsText" dxfId="636" priority="278" operator="containsText" text="ok">
      <formula>NOT(ISERROR(SEARCH("ok",H535)))</formula>
    </cfRule>
  </conditionalFormatting>
  <conditionalFormatting sqref="H535:J535">
    <cfRule type="containsText" dxfId="635" priority="273" operator="containsText" text="paralisação">
      <formula>NOT(ISERROR(SEARCH("paralisação",H535)))</formula>
    </cfRule>
    <cfRule type="containsText" dxfId="634" priority="274" operator="containsText" text="intervenção">
      <formula>NOT(ISERROR(SEARCH("intervenção",H535)))</formula>
    </cfRule>
  </conditionalFormatting>
  <conditionalFormatting sqref="P1146:Q1171 T1146:U1171">
    <cfRule type="containsText" dxfId="633" priority="269" operator="containsText" text="alerta">
      <formula>NOT(ISERROR(SEARCH("alerta",P1146)))</formula>
    </cfRule>
    <cfRule type="containsText" dxfId="632" priority="270" operator="containsText" text="atenção">
      <formula>NOT(ISERROR(SEARCH("atenção",P1146)))</formula>
    </cfRule>
    <cfRule type="containsText" dxfId="631" priority="271" operator="containsText" text="cond. Min.">
      <formula>NOT(ISERROR(SEARCH("cond. Min.",P1146)))</formula>
    </cfRule>
    <cfRule type="containsText" dxfId="630" priority="272" operator="containsText" text="ok">
      <formula>NOT(ISERROR(SEARCH("ok",P1146)))</formula>
    </cfRule>
  </conditionalFormatting>
  <conditionalFormatting sqref="P1146:Q1171 T1146:U1171">
    <cfRule type="containsText" dxfId="629" priority="267" operator="containsText" text="paralisação">
      <formula>NOT(ISERROR(SEARCH("paralisação",P1146)))</formula>
    </cfRule>
    <cfRule type="containsText" dxfId="628" priority="268" operator="containsText" text="intervenção">
      <formula>NOT(ISERROR(SEARCH("intervenção",P1146)))</formula>
    </cfRule>
  </conditionalFormatting>
  <conditionalFormatting sqref="N1252:O1277">
    <cfRule type="containsText" dxfId="627" priority="263" operator="containsText" text="alerta">
      <formula>NOT(ISERROR(SEARCH("alerta",N1252)))</formula>
    </cfRule>
    <cfRule type="containsText" dxfId="626" priority="264" operator="containsText" text="atenção">
      <formula>NOT(ISERROR(SEARCH("atenção",N1252)))</formula>
    </cfRule>
    <cfRule type="containsText" dxfId="625" priority="265" operator="containsText" text="cond. Min.">
      <formula>NOT(ISERROR(SEARCH("cond. Min.",N1252)))</formula>
    </cfRule>
    <cfRule type="containsText" dxfId="624" priority="266" operator="containsText" text="ok">
      <formula>NOT(ISERROR(SEARCH("ok",N1252)))</formula>
    </cfRule>
  </conditionalFormatting>
  <conditionalFormatting sqref="N1252:O1277">
    <cfRule type="containsText" dxfId="623" priority="261" operator="containsText" text="paralisação">
      <formula>NOT(ISERROR(SEARCH("paralisação",N1252)))</formula>
    </cfRule>
    <cfRule type="containsText" dxfId="622" priority="262" operator="containsText" text="intervenção">
      <formula>NOT(ISERROR(SEARCH("intervenção",N1252)))</formula>
    </cfRule>
  </conditionalFormatting>
  <conditionalFormatting sqref="T1358:U1383 P1358:Q1383">
    <cfRule type="containsText" dxfId="621" priority="257" operator="containsText" text="alerta">
      <formula>NOT(ISERROR(SEARCH("alerta",P1358)))</formula>
    </cfRule>
    <cfRule type="containsText" dxfId="620" priority="258" operator="containsText" text="atenção">
      <formula>NOT(ISERROR(SEARCH("atenção",P1358)))</formula>
    </cfRule>
    <cfRule type="containsText" dxfId="619" priority="259" operator="containsText" text="cond. Min.">
      <formula>NOT(ISERROR(SEARCH("cond. Min.",P1358)))</formula>
    </cfRule>
    <cfRule type="containsText" dxfId="618" priority="260" operator="containsText" text="ok">
      <formula>NOT(ISERROR(SEARCH("ok",P1358)))</formula>
    </cfRule>
  </conditionalFormatting>
  <conditionalFormatting sqref="T3">
    <cfRule type="containsText" dxfId="617" priority="247" operator="containsText" text="INTERVENÇÃO">
      <formula>NOT(ISERROR(SEARCH("INTERVENÇÃO",T3)))</formula>
    </cfRule>
    <cfRule type="containsText" dxfId="616" priority="248" operator="containsText" text="ALERTA">
      <formula>NOT(ISERROR(SEARCH("ALERTA",T3)))</formula>
    </cfRule>
    <cfRule type="containsText" dxfId="615" priority="249" operator="containsText" text="ATENÇÃO">
      <formula>NOT(ISERROR(SEARCH("ATENÇÃO",T3)))</formula>
    </cfRule>
    <cfRule type="containsText" dxfId="614" priority="250" operator="containsText" text="COND. MIN.">
      <formula>NOT(ISERROR(SEARCH("COND. MIN.",T3)))</formula>
    </cfRule>
  </conditionalFormatting>
  <conditionalFormatting sqref="U3">
    <cfRule type="containsText" dxfId="613" priority="243" operator="containsText" text="INTERVENÇÃO">
      <formula>NOT(ISERROR(SEARCH("INTERVENÇÃO",U3)))</formula>
    </cfRule>
    <cfRule type="containsText" dxfId="612" priority="244" operator="containsText" text="ALERTA">
      <formula>NOT(ISERROR(SEARCH("ALERTA",U3)))</formula>
    </cfRule>
    <cfRule type="containsText" dxfId="611" priority="245" operator="containsText" text="ATENÇÃO">
      <formula>NOT(ISERROR(SEARCH("ATENÇÃO",U3)))</formula>
    </cfRule>
    <cfRule type="containsText" dxfId="610" priority="246" operator="containsText" text="COND. MIN.">
      <formula>NOT(ISERROR(SEARCH("COND. MIN.",U3)))</formula>
    </cfRule>
  </conditionalFormatting>
  <conditionalFormatting sqref="R1279:S1355 R1358:S1360 R1278">
    <cfRule type="containsText" dxfId="609" priority="239" operator="containsText" text="alerta">
      <formula>NOT(ISERROR(SEARCH("alerta",R1278)))</formula>
    </cfRule>
    <cfRule type="containsText" dxfId="608" priority="240" operator="containsText" text="atenção">
      <formula>NOT(ISERROR(SEARCH("atenção",R1278)))</formula>
    </cfRule>
    <cfRule type="containsText" dxfId="607" priority="241" operator="containsText" text="cond. Min.">
      <formula>NOT(ISERROR(SEARCH("cond. Min.",R1278)))</formula>
    </cfRule>
    <cfRule type="containsText" dxfId="606" priority="242" operator="containsText" text="ok">
      <formula>NOT(ISERROR(SEARCH("ok",R1278)))</formula>
    </cfRule>
  </conditionalFormatting>
  <conditionalFormatting sqref="R1279:S1355 R1358:S1360 R1278">
    <cfRule type="containsText" dxfId="605" priority="237" operator="containsText" text="paralisação">
      <formula>NOT(ISERROR(SEARCH("paralisação",R1278)))</formula>
    </cfRule>
    <cfRule type="containsText" dxfId="604" priority="238" operator="containsText" text="intervenção">
      <formula>NOT(ISERROR(SEARCH("intervenção",R1278)))</formula>
    </cfRule>
  </conditionalFormatting>
  <conditionalFormatting sqref="R3">
    <cfRule type="containsText" dxfId="603" priority="235" operator="containsText" text="paralisação">
      <formula>NOT(ISERROR(SEARCH("paralisação",R3)))</formula>
    </cfRule>
    <cfRule type="containsText" dxfId="602" priority="236" operator="containsText" text="intervenção">
      <formula>NOT(ISERROR(SEARCH("intervenção",R3)))</formula>
    </cfRule>
  </conditionalFormatting>
  <conditionalFormatting sqref="P535:Q535">
    <cfRule type="containsText" dxfId="601" priority="121" operator="containsText" text="paralisação">
      <formula>NOT(ISERROR(SEARCH("paralisação",P535)))</formula>
    </cfRule>
    <cfRule type="containsText" dxfId="600" priority="122" operator="containsText" text="intervenção">
      <formula>NOT(ISERROR(SEARCH("intervenção",P535)))</formula>
    </cfRule>
  </conditionalFormatting>
  <conditionalFormatting sqref="P535:Q535">
    <cfRule type="containsText" dxfId="599" priority="123" operator="containsText" text="alerta">
      <formula>NOT(ISERROR(SEARCH("alerta",P535)))</formula>
    </cfRule>
    <cfRule type="containsText" dxfId="598" priority="124" operator="containsText" text="atenção">
      <formula>NOT(ISERROR(SEARCH("atenção",P535)))</formula>
    </cfRule>
    <cfRule type="containsText" dxfId="597" priority="125" operator="containsText" text="cond. Min.">
      <formula>NOT(ISERROR(SEARCH("cond. Min.",P535)))</formula>
    </cfRule>
    <cfRule type="containsText" dxfId="596" priority="126" operator="containsText" text="ok">
      <formula>NOT(ISERROR(SEARCH("ok",P535)))</formula>
    </cfRule>
  </conditionalFormatting>
  <conditionalFormatting sqref="T2429:AC2430">
    <cfRule type="containsText" dxfId="595" priority="31" operator="containsText" text="paralisação">
      <formula>NOT(ISERROR(SEARCH("paralisação",T2429)))</formula>
    </cfRule>
    <cfRule type="containsText" dxfId="594" priority="32" operator="containsText" text="intervenção">
      <formula>NOT(ISERROR(SEARCH("intervenção",T2429)))</formula>
    </cfRule>
  </conditionalFormatting>
  <conditionalFormatting sqref="T2429:AC2430">
    <cfRule type="containsText" dxfId="593" priority="33" operator="containsText" text="alerta">
      <formula>NOT(ISERROR(SEARCH("alerta",T2429)))</formula>
    </cfRule>
    <cfRule type="containsText" dxfId="592" priority="34" operator="containsText" text="atenção">
      <formula>NOT(ISERROR(SEARCH("atenção",T2429)))</formula>
    </cfRule>
    <cfRule type="containsText" dxfId="591" priority="35" operator="containsText" text="cond. Min.">
      <formula>NOT(ISERROR(SEARCH("cond. Min.",T2429)))</formula>
    </cfRule>
    <cfRule type="containsText" dxfId="590" priority="36" operator="containsText" text="ok">
      <formula>NOT(ISERROR(SEARCH("ok",T2429)))</formula>
    </cfRule>
  </conditionalFormatting>
  <conditionalFormatting sqref="S322:AC323">
    <cfRule type="containsText" dxfId="589" priority="219" operator="containsText" text="alerta">
      <formula>NOT(ISERROR(SEARCH("alerta",S322)))</formula>
    </cfRule>
    <cfRule type="containsText" dxfId="588" priority="220" operator="containsText" text="atenção">
      <formula>NOT(ISERROR(SEARCH("atenção",S322)))</formula>
    </cfRule>
    <cfRule type="containsText" dxfId="587" priority="221" operator="containsText" text="cond. Min.">
      <formula>NOT(ISERROR(SEARCH("cond. Min.",S322)))</formula>
    </cfRule>
    <cfRule type="containsText" dxfId="586" priority="222" operator="containsText" text="ok">
      <formula>NOT(ISERROR(SEARCH("ok",S322)))</formula>
    </cfRule>
  </conditionalFormatting>
  <conditionalFormatting sqref="S322:AC323">
    <cfRule type="containsText" dxfId="585" priority="217" operator="containsText" text="paralisação">
      <formula>NOT(ISERROR(SEARCH("paralisação",S322)))</formula>
    </cfRule>
    <cfRule type="containsText" dxfId="584" priority="218" operator="containsText" text="intervenção">
      <formula>NOT(ISERROR(SEARCH("intervenção",S322)))</formula>
    </cfRule>
  </conditionalFormatting>
  <conditionalFormatting sqref="AC495:AC496">
    <cfRule type="containsText" dxfId="583" priority="213" operator="containsText" text="alerta">
      <formula>NOT(ISERROR(SEARCH("alerta",AC495)))</formula>
    </cfRule>
    <cfRule type="containsText" dxfId="582" priority="214" operator="containsText" text="atenção">
      <formula>NOT(ISERROR(SEARCH("atenção",AC495)))</formula>
    </cfRule>
    <cfRule type="containsText" dxfId="581" priority="215" operator="containsText" text="cond. Min.">
      <formula>NOT(ISERROR(SEARCH("cond. Min.",AC495)))</formula>
    </cfRule>
    <cfRule type="containsText" dxfId="580" priority="216" operator="containsText" text="ok">
      <formula>NOT(ISERROR(SEARCH("ok",AC495)))</formula>
    </cfRule>
  </conditionalFormatting>
  <conditionalFormatting sqref="AC495:AC496">
    <cfRule type="containsText" dxfId="579" priority="211" operator="containsText" text="paralisação">
      <formula>NOT(ISERROR(SEARCH("paralisação",AC495)))</formula>
    </cfRule>
    <cfRule type="containsText" dxfId="578" priority="212" operator="containsText" text="intervenção">
      <formula>NOT(ISERROR(SEARCH("intervenção",AC495)))</formula>
    </cfRule>
  </conditionalFormatting>
  <conditionalFormatting sqref="S534:AB535">
    <cfRule type="containsText" dxfId="577" priority="207" operator="containsText" text="alerta">
      <formula>NOT(ISERROR(SEARCH("alerta",S534)))</formula>
    </cfRule>
    <cfRule type="containsText" dxfId="576" priority="208" operator="containsText" text="atenção">
      <formula>NOT(ISERROR(SEARCH("atenção",S534)))</formula>
    </cfRule>
    <cfRule type="containsText" dxfId="575" priority="209" operator="containsText" text="cond. Min.">
      <formula>NOT(ISERROR(SEARCH("cond. Min.",S534)))</formula>
    </cfRule>
    <cfRule type="containsText" dxfId="574" priority="210" operator="containsText" text="ok">
      <formula>NOT(ISERROR(SEARCH("ok",S534)))</formula>
    </cfRule>
  </conditionalFormatting>
  <conditionalFormatting sqref="S534:AB535">
    <cfRule type="containsText" dxfId="573" priority="205" operator="containsText" text="paralisação">
      <formula>NOT(ISERROR(SEARCH("paralisação",S534)))</formula>
    </cfRule>
    <cfRule type="containsText" dxfId="572" priority="206" operator="containsText" text="intervenção">
      <formula>NOT(ISERROR(SEARCH("intervenção",S534)))</formula>
    </cfRule>
  </conditionalFormatting>
  <conditionalFormatting sqref="T617:AA618">
    <cfRule type="containsText" dxfId="571" priority="201" operator="containsText" text="alerta">
      <formula>NOT(ISERROR(SEARCH("alerta",T617)))</formula>
    </cfRule>
    <cfRule type="containsText" dxfId="570" priority="202" operator="containsText" text="atenção">
      <formula>NOT(ISERROR(SEARCH("atenção",T617)))</formula>
    </cfRule>
    <cfRule type="containsText" dxfId="569" priority="203" operator="containsText" text="cond. Min.">
      <formula>NOT(ISERROR(SEARCH("cond. Min.",T617)))</formula>
    </cfRule>
    <cfRule type="containsText" dxfId="568" priority="204" operator="containsText" text="ok">
      <formula>NOT(ISERROR(SEARCH("ok",T617)))</formula>
    </cfRule>
  </conditionalFormatting>
  <conditionalFormatting sqref="T617:AA618">
    <cfRule type="containsText" dxfId="567" priority="199" operator="containsText" text="paralisação">
      <formula>NOT(ISERROR(SEARCH("paralisação",T617)))</formula>
    </cfRule>
    <cfRule type="containsText" dxfId="566" priority="200" operator="containsText" text="intervenção">
      <formula>NOT(ISERROR(SEARCH("intervenção",T617)))</formula>
    </cfRule>
  </conditionalFormatting>
  <conditionalFormatting sqref="T1144:Z1145">
    <cfRule type="containsText" dxfId="565" priority="195" operator="containsText" text="alerta">
      <formula>NOT(ISERROR(SEARCH("alerta",T1144)))</formula>
    </cfRule>
    <cfRule type="containsText" dxfId="564" priority="196" operator="containsText" text="atenção">
      <formula>NOT(ISERROR(SEARCH("atenção",T1144)))</formula>
    </cfRule>
    <cfRule type="containsText" dxfId="563" priority="197" operator="containsText" text="cond. Min.">
      <formula>NOT(ISERROR(SEARCH("cond. Min.",T1144)))</formula>
    </cfRule>
    <cfRule type="containsText" dxfId="562" priority="198" operator="containsText" text="ok">
      <formula>NOT(ISERROR(SEARCH("ok",T1144)))</formula>
    </cfRule>
  </conditionalFormatting>
  <conditionalFormatting sqref="T1144:Z1145">
    <cfRule type="containsText" dxfId="561" priority="193" operator="containsText" text="paralisação">
      <formula>NOT(ISERROR(SEARCH("paralisação",T1144)))</formula>
    </cfRule>
    <cfRule type="containsText" dxfId="560" priority="194" operator="containsText" text="intervenção">
      <formula>NOT(ISERROR(SEARCH("intervenção",T1144)))</formula>
    </cfRule>
  </conditionalFormatting>
  <conditionalFormatting sqref="R1146:S1171">
    <cfRule type="containsText" dxfId="559" priority="189" operator="containsText" text="alerta">
      <formula>NOT(ISERROR(SEARCH("alerta",R1146)))</formula>
    </cfRule>
    <cfRule type="containsText" dxfId="558" priority="190" operator="containsText" text="atenção">
      <formula>NOT(ISERROR(SEARCH("atenção",R1146)))</formula>
    </cfRule>
    <cfRule type="containsText" dxfId="557" priority="191" operator="containsText" text="cond. Min.">
      <formula>NOT(ISERROR(SEARCH("cond. Min.",R1146)))</formula>
    </cfRule>
    <cfRule type="containsText" dxfId="556" priority="192" operator="containsText" text="ok">
      <formula>NOT(ISERROR(SEARCH("ok",R1146)))</formula>
    </cfRule>
  </conditionalFormatting>
  <conditionalFormatting sqref="R1146:S1171">
    <cfRule type="containsText" dxfId="555" priority="187" operator="containsText" text="paralisação">
      <formula>NOT(ISERROR(SEARCH("paralisação",R1146)))</formula>
    </cfRule>
    <cfRule type="containsText" dxfId="554" priority="188" operator="containsText" text="intervenção">
      <formula>NOT(ISERROR(SEARCH("intervenção",R1146)))</formula>
    </cfRule>
  </conditionalFormatting>
  <conditionalFormatting sqref="T1211:AA1212">
    <cfRule type="containsText" dxfId="553" priority="183" operator="containsText" text="alerta">
      <formula>NOT(ISERROR(SEARCH("alerta",T1211)))</formula>
    </cfRule>
    <cfRule type="containsText" dxfId="552" priority="184" operator="containsText" text="atenção">
      <formula>NOT(ISERROR(SEARCH("atenção",T1211)))</formula>
    </cfRule>
    <cfRule type="containsText" dxfId="551" priority="185" operator="containsText" text="cond. Min.">
      <formula>NOT(ISERROR(SEARCH("cond. Min.",T1211)))</formula>
    </cfRule>
    <cfRule type="containsText" dxfId="550" priority="186" operator="containsText" text="ok">
      <formula>NOT(ISERROR(SEARCH("ok",T1211)))</formula>
    </cfRule>
  </conditionalFormatting>
  <conditionalFormatting sqref="T1211:AA1212">
    <cfRule type="containsText" dxfId="549" priority="181" operator="containsText" text="paralisação">
      <formula>NOT(ISERROR(SEARCH("paralisação",T1211)))</formula>
    </cfRule>
    <cfRule type="containsText" dxfId="548" priority="182" operator="containsText" text="intervenção">
      <formula>NOT(ISERROR(SEARCH("intervenção",T1211)))</formula>
    </cfRule>
  </conditionalFormatting>
  <conditionalFormatting sqref="N1280:O1316">
    <cfRule type="containsText" dxfId="547" priority="177" operator="containsText" text="alerta">
      <formula>NOT(ISERROR(SEARCH("alerta",N1280)))</formula>
    </cfRule>
    <cfRule type="containsText" dxfId="546" priority="178" operator="containsText" text="atenção">
      <formula>NOT(ISERROR(SEARCH("atenção",N1280)))</formula>
    </cfRule>
    <cfRule type="containsText" dxfId="545" priority="179" operator="containsText" text="cond. Min.">
      <formula>NOT(ISERROR(SEARCH("cond. Min.",N1280)))</formula>
    </cfRule>
    <cfRule type="containsText" dxfId="544" priority="180" operator="containsText" text="ok">
      <formula>NOT(ISERROR(SEARCH("ok",N1280)))</formula>
    </cfRule>
  </conditionalFormatting>
  <conditionalFormatting sqref="N1280:O1316">
    <cfRule type="containsText" dxfId="543" priority="175" operator="containsText" text="paralisação">
      <formula>NOT(ISERROR(SEARCH("paralisação",N1280)))</formula>
    </cfRule>
    <cfRule type="containsText" dxfId="542" priority="176" operator="containsText" text="intervenção">
      <formula>NOT(ISERROR(SEARCH("intervenção",N1280)))</formula>
    </cfRule>
  </conditionalFormatting>
  <conditionalFormatting sqref="N1213:O1249">
    <cfRule type="containsText" dxfId="541" priority="171" operator="containsText" text="alerta">
      <formula>NOT(ISERROR(SEARCH("alerta",N1213)))</formula>
    </cfRule>
    <cfRule type="containsText" dxfId="540" priority="172" operator="containsText" text="atenção">
      <formula>NOT(ISERROR(SEARCH("atenção",N1213)))</formula>
    </cfRule>
    <cfRule type="containsText" dxfId="539" priority="173" operator="containsText" text="cond. Min.">
      <formula>NOT(ISERROR(SEARCH("cond. Min.",N1213)))</formula>
    </cfRule>
    <cfRule type="containsText" dxfId="538" priority="174" operator="containsText" text="ok">
      <formula>NOT(ISERROR(SEARCH("ok",N1213)))</formula>
    </cfRule>
  </conditionalFormatting>
  <conditionalFormatting sqref="N1213:O1249">
    <cfRule type="containsText" dxfId="537" priority="169" operator="containsText" text="paralisação">
      <formula>NOT(ISERROR(SEARCH("paralisação",N1213)))</formula>
    </cfRule>
    <cfRule type="containsText" dxfId="536" priority="170" operator="containsText" text="intervenção">
      <formula>NOT(ISERROR(SEARCH("intervenção",N1213)))</formula>
    </cfRule>
  </conditionalFormatting>
  <conditionalFormatting sqref="N1174:O1210">
    <cfRule type="containsText" dxfId="535" priority="165" operator="containsText" text="alerta">
      <formula>NOT(ISERROR(SEARCH("alerta",N1174)))</formula>
    </cfRule>
    <cfRule type="containsText" dxfId="534" priority="166" operator="containsText" text="atenção">
      <formula>NOT(ISERROR(SEARCH("atenção",N1174)))</formula>
    </cfRule>
    <cfRule type="containsText" dxfId="533" priority="167" operator="containsText" text="cond. Min.">
      <formula>NOT(ISERROR(SEARCH("cond. Min.",N1174)))</formula>
    </cfRule>
    <cfRule type="containsText" dxfId="532" priority="168" operator="containsText" text="ok">
      <formula>NOT(ISERROR(SEARCH("ok",N1174)))</formula>
    </cfRule>
  </conditionalFormatting>
  <conditionalFormatting sqref="N1174:O1210">
    <cfRule type="containsText" dxfId="531" priority="163" operator="containsText" text="paralisação">
      <formula>NOT(ISERROR(SEARCH("paralisação",N1174)))</formula>
    </cfRule>
    <cfRule type="containsText" dxfId="530" priority="164" operator="containsText" text="intervenção">
      <formula>NOT(ISERROR(SEARCH("intervenção",N1174)))</formula>
    </cfRule>
  </conditionalFormatting>
  <conditionalFormatting sqref="N1319:O1343">
    <cfRule type="containsText" dxfId="529" priority="159" operator="containsText" text="alerta">
      <formula>NOT(ISERROR(SEARCH("alerta",N1319)))</formula>
    </cfRule>
    <cfRule type="containsText" dxfId="528" priority="160" operator="containsText" text="atenção">
      <formula>NOT(ISERROR(SEARCH("atenção",N1319)))</formula>
    </cfRule>
    <cfRule type="containsText" dxfId="527" priority="161" operator="containsText" text="cond. Min.">
      <formula>NOT(ISERROR(SEARCH("cond. Min.",N1319)))</formula>
    </cfRule>
    <cfRule type="containsText" dxfId="526" priority="162" operator="containsText" text="ok">
      <formula>NOT(ISERROR(SEARCH("ok",N1319)))</formula>
    </cfRule>
  </conditionalFormatting>
  <conditionalFormatting sqref="N1319:O1343">
    <cfRule type="containsText" dxfId="525" priority="157" operator="containsText" text="paralisação">
      <formula>NOT(ISERROR(SEARCH("paralisação",N1319)))</formula>
    </cfRule>
    <cfRule type="containsText" dxfId="524" priority="158" operator="containsText" text="intervenção">
      <formula>NOT(ISERROR(SEARCH("intervenção",N1319)))</formula>
    </cfRule>
  </conditionalFormatting>
  <conditionalFormatting sqref="T2764:AC2765">
    <cfRule type="containsText" dxfId="523" priority="147" operator="containsText" text="alerta">
      <formula>NOT(ISERROR(SEARCH("alerta",T2764)))</formula>
    </cfRule>
    <cfRule type="containsText" dxfId="522" priority="148" operator="containsText" text="atenção">
      <formula>NOT(ISERROR(SEARCH("atenção",T2764)))</formula>
    </cfRule>
    <cfRule type="containsText" dxfId="521" priority="149" operator="containsText" text="cond. Min.">
      <formula>NOT(ISERROR(SEARCH("cond. Min.",T2764)))</formula>
    </cfRule>
    <cfRule type="containsText" dxfId="520" priority="150" operator="containsText" text="ok">
      <formula>NOT(ISERROR(SEARCH("ok",T2764)))</formula>
    </cfRule>
  </conditionalFormatting>
  <conditionalFormatting sqref="T2764:AC2765">
    <cfRule type="containsText" dxfId="519" priority="145" operator="containsText" text="paralisação">
      <formula>NOT(ISERROR(SEARCH("paralisação",T2764)))</formula>
    </cfRule>
    <cfRule type="containsText" dxfId="518" priority="146" operator="containsText" text="intervenção">
      <formula>NOT(ISERROR(SEARCH("intervenção",T2764)))</formula>
    </cfRule>
  </conditionalFormatting>
  <conditionalFormatting sqref="H3191:Q3191">
    <cfRule type="containsText" dxfId="517" priority="141" operator="containsText" text="alerta">
      <formula>NOT(ISERROR(SEARCH("alerta",H3191)))</formula>
    </cfRule>
    <cfRule type="containsText" dxfId="516" priority="142" operator="containsText" text="atenção">
      <formula>NOT(ISERROR(SEARCH("atenção",H3191)))</formula>
    </cfRule>
    <cfRule type="containsText" dxfId="515" priority="143" operator="containsText" text="cond. Min.">
      <formula>NOT(ISERROR(SEARCH("cond. Min.",H3191)))</formula>
    </cfRule>
    <cfRule type="containsText" dxfId="514" priority="144" operator="containsText" text="ok">
      <formula>NOT(ISERROR(SEARCH("ok",H3191)))</formula>
    </cfRule>
  </conditionalFormatting>
  <conditionalFormatting sqref="H3191:Q3191">
    <cfRule type="containsText" dxfId="513" priority="139" operator="containsText" text="paralisação">
      <formula>NOT(ISERROR(SEARCH("paralisação",H3191)))</formula>
    </cfRule>
    <cfRule type="containsText" dxfId="512" priority="140" operator="containsText" text="intervenção">
      <formula>NOT(ISERROR(SEARCH("intervenção",H3191)))</formula>
    </cfRule>
  </conditionalFormatting>
  <conditionalFormatting sqref="T3086:Z3087">
    <cfRule type="containsText" dxfId="511" priority="135" operator="containsText" text="alerta">
      <formula>NOT(ISERROR(SEARCH("alerta",T3086)))</formula>
    </cfRule>
    <cfRule type="containsText" dxfId="510" priority="136" operator="containsText" text="atenção">
      <formula>NOT(ISERROR(SEARCH("atenção",T3086)))</formula>
    </cfRule>
    <cfRule type="containsText" dxfId="509" priority="137" operator="containsText" text="cond. Min.">
      <formula>NOT(ISERROR(SEARCH("cond. Min.",T3086)))</formula>
    </cfRule>
    <cfRule type="containsText" dxfId="508" priority="138" operator="containsText" text="ok">
      <formula>NOT(ISERROR(SEARCH("ok",T3086)))</formula>
    </cfRule>
  </conditionalFormatting>
  <conditionalFormatting sqref="T3086:Z3087">
    <cfRule type="containsText" dxfId="507" priority="133" operator="containsText" text="paralisação">
      <formula>NOT(ISERROR(SEARCH("paralisação",T3086)))</formula>
    </cfRule>
    <cfRule type="containsText" dxfId="506" priority="134" operator="containsText" text="intervenção">
      <formula>NOT(ISERROR(SEARCH("intervenção",T3086)))</formula>
    </cfRule>
  </conditionalFormatting>
  <conditionalFormatting sqref="P534:Q534">
    <cfRule type="containsText" dxfId="505" priority="129" operator="containsText" text="alerta">
      <formula>NOT(ISERROR(SEARCH("alerta",P534)))</formula>
    </cfRule>
    <cfRule type="containsText" dxfId="504" priority="130" operator="containsText" text="atenção">
      <formula>NOT(ISERROR(SEARCH("atenção",P534)))</formula>
    </cfRule>
    <cfRule type="containsText" dxfId="503" priority="131" operator="containsText" text="cond. Min.">
      <formula>NOT(ISERROR(SEARCH("cond. Min.",P534)))</formula>
    </cfRule>
    <cfRule type="containsText" dxfId="502" priority="132" operator="containsText" text="ok">
      <formula>NOT(ISERROR(SEARCH("ok",P534)))</formula>
    </cfRule>
  </conditionalFormatting>
  <conditionalFormatting sqref="P534:Q534">
    <cfRule type="containsText" dxfId="501" priority="127" operator="containsText" text="paralisação">
      <formula>NOT(ISERROR(SEARCH("paralisação",P534)))</formula>
    </cfRule>
    <cfRule type="containsText" dxfId="500" priority="128" operator="containsText" text="intervenção">
      <formula>NOT(ISERROR(SEARCH("intervenção",P534)))</formula>
    </cfRule>
  </conditionalFormatting>
  <conditionalFormatting sqref="R1361:S1383">
    <cfRule type="containsText" dxfId="499" priority="117" operator="containsText" text="alerta">
      <formula>NOT(ISERROR(SEARCH("alerta",R1361)))</formula>
    </cfRule>
    <cfRule type="containsText" dxfId="498" priority="118" operator="containsText" text="atenção">
      <formula>NOT(ISERROR(SEARCH("atenção",R1361)))</formula>
    </cfRule>
    <cfRule type="containsText" dxfId="497" priority="119" operator="containsText" text="cond. Min.">
      <formula>NOT(ISERROR(SEARCH("cond. Min.",R1361)))</formula>
    </cfRule>
    <cfRule type="containsText" dxfId="496" priority="120" operator="containsText" text="ok">
      <formula>NOT(ISERROR(SEARCH("ok",R1361)))</formula>
    </cfRule>
  </conditionalFormatting>
  <conditionalFormatting sqref="R1361:S1383">
    <cfRule type="containsText" dxfId="495" priority="115" operator="containsText" text="paralisação">
      <formula>NOT(ISERROR(SEARCH("paralisação",R1361)))</formula>
    </cfRule>
    <cfRule type="containsText" dxfId="494" priority="116" operator="containsText" text="intervenção">
      <formula>NOT(ISERROR(SEARCH("intervenção",R1361)))</formula>
    </cfRule>
  </conditionalFormatting>
  <conditionalFormatting sqref="P1280:Q1316">
    <cfRule type="containsText" dxfId="493" priority="111" operator="containsText" text="alerta">
      <formula>NOT(ISERROR(SEARCH("alerta",P1280)))</formula>
    </cfRule>
    <cfRule type="containsText" dxfId="492" priority="112" operator="containsText" text="atenção">
      <formula>NOT(ISERROR(SEARCH("atenção",P1280)))</formula>
    </cfRule>
    <cfRule type="containsText" dxfId="491" priority="113" operator="containsText" text="cond. Min.">
      <formula>NOT(ISERROR(SEARCH("cond. Min.",P1280)))</formula>
    </cfRule>
    <cfRule type="containsText" dxfId="490" priority="114" operator="containsText" text="ok">
      <formula>NOT(ISERROR(SEARCH("ok",P1280)))</formula>
    </cfRule>
  </conditionalFormatting>
  <conditionalFormatting sqref="P1280:Q1316">
    <cfRule type="containsText" dxfId="489" priority="109" operator="containsText" text="paralisação">
      <formula>NOT(ISERROR(SEARCH("paralisação",P1280)))</formula>
    </cfRule>
    <cfRule type="containsText" dxfId="488" priority="110" operator="containsText" text="intervenção">
      <formula>NOT(ISERROR(SEARCH("intervenção",P1280)))</formula>
    </cfRule>
  </conditionalFormatting>
  <conditionalFormatting sqref="P1319:Q1355">
    <cfRule type="containsText" dxfId="487" priority="105" operator="containsText" text="alerta">
      <formula>NOT(ISERROR(SEARCH("alerta",P1319)))</formula>
    </cfRule>
    <cfRule type="containsText" dxfId="486" priority="106" operator="containsText" text="atenção">
      <formula>NOT(ISERROR(SEARCH("atenção",P1319)))</formula>
    </cfRule>
    <cfRule type="containsText" dxfId="485" priority="107" operator="containsText" text="cond. Min.">
      <formula>NOT(ISERROR(SEARCH("cond. Min.",P1319)))</formula>
    </cfRule>
    <cfRule type="containsText" dxfId="484" priority="108" operator="containsText" text="ok">
      <formula>NOT(ISERROR(SEARCH("ok",P1319)))</formula>
    </cfRule>
  </conditionalFormatting>
  <conditionalFormatting sqref="P1319:Q1355">
    <cfRule type="containsText" dxfId="483" priority="103" operator="containsText" text="paralisação">
      <formula>NOT(ISERROR(SEARCH("paralisação",P1319)))</formula>
    </cfRule>
    <cfRule type="containsText" dxfId="482" priority="104" operator="containsText" text="intervenção">
      <formula>NOT(ISERROR(SEARCH("intervenção",P1319)))</formula>
    </cfRule>
  </conditionalFormatting>
  <conditionalFormatting sqref="P1423:AC1424">
    <cfRule type="containsText" dxfId="481" priority="99" operator="containsText" text="alerta">
      <formula>NOT(ISERROR(SEARCH("alerta",P1423)))</formula>
    </cfRule>
    <cfRule type="containsText" dxfId="480" priority="100" operator="containsText" text="atenção">
      <formula>NOT(ISERROR(SEARCH("atenção",P1423)))</formula>
    </cfRule>
    <cfRule type="containsText" dxfId="479" priority="101" operator="containsText" text="cond. Min.">
      <formula>NOT(ISERROR(SEARCH("cond. Min.",P1423)))</formula>
    </cfRule>
    <cfRule type="containsText" dxfId="478" priority="102" operator="containsText" text="ok">
      <formula>NOT(ISERROR(SEARCH("ok",P1423)))</formula>
    </cfRule>
  </conditionalFormatting>
  <conditionalFormatting sqref="P1423:AC1424">
    <cfRule type="containsText" dxfId="477" priority="97" operator="containsText" text="paralisação">
      <formula>NOT(ISERROR(SEARCH("paralisação",P1423)))</formula>
    </cfRule>
    <cfRule type="containsText" dxfId="476" priority="98" operator="containsText" text="intervenção">
      <formula>NOT(ISERROR(SEARCH("intervenção",P1423)))</formula>
    </cfRule>
  </conditionalFormatting>
  <conditionalFormatting sqref="T1614:AA1615">
    <cfRule type="containsText" dxfId="475" priority="75" operator="containsText" text="alerta">
      <formula>NOT(ISERROR(SEARCH("alerta",T1614)))</formula>
    </cfRule>
    <cfRule type="containsText" dxfId="474" priority="76" operator="containsText" text="atenção">
      <formula>NOT(ISERROR(SEARCH("atenção",T1614)))</formula>
    </cfRule>
    <cfRule type="containsText" dxfId="473" priority="77" operator="containsText" text="cond. Min.">
      <formula>NOT(ISERROR(SEARCH("cond. Min.",T1614)))</formula>
    </cfRule>
    <cfRule type="containsText" dxfId="472" priority="78" operator="containsText" text="ok">
      <formula>NOT(ISERROR(SEARCH("ok",T1614)))</formula>
    </cfRule>
  </conditionalFormatting>
  <conditionalFormatting sqref="T1614:AA1615">
    <cfRule type="containsText" dxfId="471" priority="73" operator="containsText" text="paralisação">
      <formula>NOT(ISERROR(SEARCH("paralisação",T1614)))</formula>
    </cfRule>
    <cfRule type="containsText" dxfId="470" priority="74" operator="containsText" text="intervenção">
      <formula>NOT(ISERROR(SEARCH("intervenção",T1614)))</formula>
    </cfRule>
  </conditionalFormatting>
  <conditionalFormatting sqref="T1685:AA1686">
    <cfRule type="containsText" dxfId="469" priority="69" operator="containsText" text="alerta">
      <formula>NOT(ISERROR(SEARCH("alerta",T1685)))</formula>
    </cfRule>
    <cfRule type="containsText" dxfId="468" priority="70" operator="containsText" text="atenção">
      <formula>NOT(ISERROR(SEARCH("atenção",T1685)))</formula>
    </cfRule>
    <cfRule type="containsText" dxfId="467" priority="71" operator="containsText" text="cond. Min.">
      <formula>NOT(ISERROR(SEARCH("cond. Min.",T1685)))</formula>
    </cfRule>
    <cfRule type="containsText" dxfId="466" priority="72" operator="containsText" text="ok">
      <formula>NOT(ISERROR(SEARCH("ok",T1685)))</formula>
    </cfRule>
  </conditionalFormatting>
  <conditionalFormatting sqref="T1685:AA1686">
    <cfRule type="containsText" dxfId="465" priority="67" operator="containsText" text="paralisação">
      <formula>NOT(ISERROR(SEARCH("paralisação",T1685)))</formula>
    </cfRule>
    <cfRule type="containsText" dxfId="464" priority="68" operator="containsText" text="intervenção">
      <formula>NOT(ISERROR(SEARCH("intervenção",T1685)))</formula>
    </cfRule>
  </conditionalFormatting>
  <conditionalFormatting sqref="T1845:AA1846">
    <cfRule type="containsText" dxfId="463" priority="63" operator="containsText" text="alerta">
      <formula>NOT(ISERROR(SEARCH("alerta",T1845)))</formula>
    </cfRule>
    <cfRule type="containsText" dxfId="462" priority="64" operator="containsText" text="atenção">
      <formula>NOT(ISERROR(SEARCH("atenção",T1845)))</formula>
    </cfRule>
    <cfRule type="containsText" dxfId="461" priority="65" operator="containsText" text="cond. Min.">
      <formula>NOT(ISERROR(SEARCH("cond. Min.",T1845)))</formula>
    </cfRule>
    <cfRule type="containsText" dxfId="460" priority="66" operator="containsText" text="ok">
      <formula>NOT(ISERROR(SEARCH("ok",T1845)))</formula>
    </cfRule>
  </conditionalFormatting>
  <conditionalFormatting sqref="T1845:AA1846">
    <cfRule type="containsText" dxfId="459" priority="61" operator="containsText" text="paralisação">
      <formula>NOT(ISERROR(SEARCH("paralisação",T1845)))</formula>
    </cfRule>
    <cfRule type="containsText" dxfId="458" priority="62" operator="containsText" text="intervenção">
      <formula>NOT(ISERROR(SEARCH("intervenção",T1845)))</formula>
    </cfRule>
  </conditionalFormatting>
  <conditionalFormatting sqref="T2024:AA2025">
    <cfRule type="containsText" dxfId="457" priority="57" operator="containsText" text="alerta">
      <formula>NOT(ISERROR(SEARCH("alerta",T2024)))</formula>
    </cfRule>
    <cfRule type="containsText" dxfId="456" priority="58" operator="containsText" text="atenção">
      <formula>NOT(ISERROR(SEARCH("atenção",T2024)))</formula>
    </cfRule>
    <cfRule type="containsText" dxfId="455" priority="59" operator="containsText" text="cond. Min.">
      <formula>NOT(ISERROR(SEARCH("cond. Min.",T2024)))</formula>
    </cfRule>
    <cfRule type="containsText" dxfId="454" priority="60" operator="containsText" text="ok">
      <formula>NOT(ISERROR(SEARCH("ok",T2024)))</formula>
    </cfRule>
  </conditionalFormatting>
  <conditionalFormatting sqref="T2024:AA2025">
    <cfRule type="containsText" dxfId="453" priority="55" operator="containsText" text="paralisação">
      <formula>NOT(ISERROR(SEARCH("paralisação",T2024)))</formula>
    </cfRule>
    <cfRule type="containsText" dxfId="452" priority="56" operator="containsText" text="intervenção">
      <formula>NOT(ISERROR(SEARCH("intervenção",T2024)))</formula>
    </cfRule>
  </conditionalFormatting>
  <conditionalFormatting sqref="T2135:AC2136">
    <cfRule type="containsText" dxfId="451" priority="51" operator="containsText" text="alerta">
      <formula>NOT(ISERROR(SEARCH("alerta",T2135)))</formula>
    </cfRule>
    <cfRule type="containsText" dxfId="450" priority="52" operator="containsText" text="atenção">
      <formula>NOT(ISERROR(SEARCH("atenção",T2135)))</formula>
    </cfRule>
    <cfRule type="containsText" dxfId="449" priority="53" operator="containsText" text="cond. Min.">
      <formula>NOT(ISERROR(SEARCH("cond. Min.",T2135)))</formula>
    </cfRule>
    <cfRule type="containsText" dxfId="448" priority="54" operator="containsText" text="ok">
      <formula>NOT(ISERROR(SEARCH("ok",T2135)))</formula>
    </cfRule>
  </conditionalFormatting>
  <conditionalFormatting sqref="T2135:AC2136">
    <cfRule type="containsText" dxfId="447" priority="49" operator="containsText" text="paralisação">
      <formula>NOT(ISERROR(SEARCH("paralisação",T2135)))</formula>
    </cfRule>
    <cfRule type="containsText" dxfId="446" priority="50" operator="containsText" text="intervenção">
      <formula>NOT(ISERROR(SEARCH("intervenção",T2135)))</formula>
    </cfRule>
  </conditionalFormatting>
  <conditionalFormatting sqref="T2174:AA2175">
    <cfRule type="containsText" dxfId="445" priority="45" operator="containsText" text="alerta">
      <formula>NOT(ISERROR(SEARCH("alerta",T2174)))</formula>
    </cfRule>
    <cfRule type="containsText" dxfId="444" priority="46" operator="containsText" text="atenção">
      <formula>NOT(ISERROR(SEARCH("atenção",T2174)))</formula>
    </cfRule>
    <cfRule type="containsText" dxfId="443" priority="47" operator="containsText" text="cond. Min.">
      <formula>NOT(ISERROR(SEARCH("cond. Min.",T2174)))</formula>
    </cfRule>
    <cfRule type="containsText" dxfId="442" priority="48" operator="containsText" text="ok">
      <formula>NOT(ISERROR(SEARCH("ok",T2174)))</formula>
    </cfRule>
  </conditionalFormatting>
  <conditionalFormatting sqref="T2174:AA2175">
    <cfRule type="containsText" dxfId="441" priority="43" operator="containsText" text="paralisação">
      <formula>NOT(ISERROR(SEARCH("paralisação",T2174)))</formula>
    </cfRule>
    <cfRule type="containsText" dxfId="440" priority="44" operator="containsText" text="intervenção">
      <formula>NOT(ISERROR(SEARCH("intervenção",T2174)))</formula>
    </cfRule>
  </conditionalFormatting>
  <conditionalFormatting sqref="AC2241:AC2242">
    <cfRule type="containsText" dxfId="439" priority="39" operator="containsText" text="alerta">
      <formula>NOT(ISERROR(SEARCH("alerta",AC2241)))</formula>
    </cfRule>
    <cfRule type="containsText" dxfId="438" priority="40" operator="containsText" text="atenção">
      <formula>NOT(ISERROR(SEARCH("atenção",AC2241)))</formula>
    </cfRule>
    <cfRule type="containsText" dxfId="437" priority="41" operator="containsText" text="cond. Min.">
      <formula>NOT(ISERROR(SEARCH("cond. Min.",AC2241)))</formula>
    </cfRule>
    <cfRule type="containsText" dxfId="436" priority="42" operator="containsText" text="ok">
      <formula>NOT(ISERROR(SEARCH("ok",AC2241)))</formula>
    </cfRule>
  </conditionalFormatting>
  <conditionalFormatting sqref="AC2241:AC2242">
    <cfRule type="containsText" dxfId="435" priority="37" operator="containsText" text="paralisação">
      <formula>NOT(ISERROR(SEARCH("paralisação",AC2241)))</formula>
    </cfRule>
    <cfRule type="containsText" dxfId="434" priority="38" operator="containsText" text="intervenção">
      <formula>NOT(ISERROR(SEARCH("intervenção",AC2241)))</formula>
    </cfRule>
  </conditionalFormatting>
  <conditionalFormatting sqref="N1463:Q1463">
    <cfRule type="containsText" dxfId="433" priority="27" operator="containsText" text="alerta">
      <formula>NOT(ISERROR(SEARCH("alerta",N1463)))</formula>
    </cfRule>
    <cfRule type="containsText" dxfId="432" priority="28" operator="containsText" text="atenção">
      <formula>NOT(ISERROR(SEARCH("atenção",N1463)))</formula>
    </cfRule>
    <cfRule type="containsText" dxfId="431" priority="29" operator="containsText" text="cond. Min.">
      <formula>NOT(ISERROR(SEARCH("cond. Min.",N1463)))</formula>
    </cfRule>
    <cfRule type="containsText" dxfId="430" priority="30" operator="containsText" text="ok">
      <formula>NOT(ISERROR(SEARCH("ok",N1463)))</formula>
    </cfRule>
  </conditionalFormatting>
  <conditionalFormatting sqref="N1463:Q1463">
    <cfRule type="containsText" dxfId="429" priority="25" operator="containsText" text="paralisação">
      <formula>NOT(ISERROR(SEARCH("paralisação",N1463)))</formula>
    </cfRule>
    <cfRule type="containsText" dxfId="428" priority="26" operator="containsText" text="intervenção">
      <formula>NOT(ISERROR(SEARCH("intervenção",N1463)))</formula>
    </cfRule>
  </conditionalFormatting>
  <conditionalFormatting sqref="N1385:Q1385">
    <cfRule type="containsText" dxfId="427" priority="21" operator="containsText" text="alerta">
      <formula>NOT(ISERROR(SEARCH("alerta",N1385)))</formula>
    </cfRule>
    <cfRule type="containsText" dxfId="426" priority="22" operator="containsText" text="atenção">
      <formula>NOT(ISERROR(SEARCH("atenção",N1385)))</formula>
    </cfRule>
    <cfRule type="containsText" dxfId="425" priority="23" operator="containsText" text="cond. Min.">
      <formula>NOT(ISERROR(SEARCH("cond. Min.",N1385)))</formula>
    </cfRule>
    <cfRule type="containsText" dxfId="424" priority="24" operator="containsText" text="ok">
      <formula>NOT(ISERROR(SEARCH("ok",N1385)))</formula>
    </cfRule>
  </conditionalFormatting>
  <conditionalFormatting sqref="N1385:Q1385">
    <cfRule type="containsText" dxfId="423" priority="19" operator="containsText" text="paralisação">
      <formula>NOT(ISERROR(SEARCH("paralisação",N1385)))</formula>
    </cfRule>
    <cfRule type="containsText" dxfId="422" priority="20" operator="containsText" text="intervenção">
      <formula>NOT(ISERROR(SEARCH("intervenção",N1385)))</formula>
    </cfRule>
  </conditionalFormatting>
  <conditionalFormatting sqref="N1357:Q1357">
    <cfRule type="containsText" dxfId="421" priority="15" operator="containsText" text="alerta">
      <formula>NOT(ISERROR(SEARCH("alerta",N1357)))</formula>
    </cfRule>
    <cfRule type="containsText" dxfId="420" priority="16" operator="containsText" text="atenção">
      <formula>NOT(ISERROR(SEARCH("atenção",N1357)))</formula>
    </cfRule>
    <cfRule type="containsText" dxfId="419" priority="17" operator="containsText" text="cond. Min.">
      <formula>NOT(ISERROR(SEARCH("cond. Min.",N1357)))</formula>
    </cfRule>
    <cfRule type="containsText" dxfId="418" priority="18" operator="containsText" text="ok">
      <formula>NOT(ISERROR(SEARCH("ok",N1357)))</formula>
    </cfRule>
  </conditionalFormatting>
  <conditionalFormatting sqref="N1357:Q1357">
    <cfRule type="containsText" dxfId="417" priority="13" operator="containsText" text="paralisação">
      <formula>NOT(ISERROR(SEARCH("paralisação",N1357)))</formula>
    </cfRule>
    <cfRule type="containsText" dxfId="416" priority="14" operator="containsText" text="intervenção">
      <formula>NOT(ISERROR(SEARCH("intervenção",N1357)))</formula>
    </cfRule>
  </conditionalFormatting>
  <conditionalFormatting sqref="N1279:Q1279">
    <cfRule type="containsText" dxfId="415" priority="9" operator="containsText" text="alerta">
      <formula>NOT(ISERROR(SEARCH("alerta",N1279)))</formula>
    </cfRule>
    <cfRule type="containsText" dxfId="414" priority="10" operator="containsText" text="atenção">
      <formula>NOT(ISERROR(SEARCH("atenção",N1279)))</formula>
    </cfRule>
    <cfRule type="containsText" dxfId="413" priority="11" operator="containsText" text="cond. Min.">
      <formula>NOT(ISERROR(SEARCH("cond. Min.",N1279)))</formula>
    </cfRule>
    <cfRule type="containsText" dxfId="412" priority="12" operator="containsText" text="ok">
      <formula>NOT(ISERROR(SEARCH("ok",N1279)))</formula>
    </cfRule>
  </conditionalFormatting>
  <conditionalFormatting sqref="N1279:Q1279">
    <cfRule type="containsText" dxfId="411" priority="7" operator="containsText" text="paralisação">
      <formula>NOT(ISERROR(SEARCH("paralisação",N1279)))</formula>
    </cfRule>
    <cfRule type="containsText" dxfId="410" priority="8" operator="containsText" text="intervenção">
      <formula>NOT(ISERROR(SEARCH("intervenção",N1279)))</formula>
    </cfRule>
  </conditionalFormatting>
  <conditionalFormatting sqref="N1251:Q1251">
    <cfRule type="containsText" dxfId="409" priority="3" operator="containsText" text="alerta">
      <formula>NOT(ISERROR(SEARCH("alerta",N1251)))</formula>
    </cfRule>
    <cfRule type="containsText" dxfId="408" priority="4" operator="containsText" text="atenção">
      <formula>NOT(ISERROR(SEARCH("atenção",N1251)))</formula>
    </cfRule>
    <cfRule type="containsText" dxfId="407" priority="5" operator="containsText" text="cond. Min.">
      <formula>NOT(ISERROR(SEARCH("cond. Min.",N1251)))</formula>
    </cfRule>
    <cfRule type="containsText" dxfId="406" priority="6" operator="containsText" text="ok">
      <formula>NOT(ISERROR(SEARCH("ok",N1251)))</formula>
    </cfRule>
  </conditionalFormatting>
  <conditionalFormatting sqref="N1251:Q1251">
    <cfRule type="containsText" dxfId="405" priority="1" operator="containsText" text="paralisação">
      <formula>NOT(ISERROR(SEARCH("paralisação",N1251)))</formula>
    </cfRule>
    <cfRule type="containsText" dxfId="404" priority="2" operator="containsText" text="intervenção">
      <formula>NOT(ISERROR(SEARCH("intervenção",N1251)))</formula>
    </cfRule>
  </conditionalFormatting>
  <pageMargins left="0.51181102362204722" right="0.51181102362204722" top="0.78740157480314965" bottom="0.78740157480314965" header="0.31496062992125984" footer="0.31496062992125984"/>
  <pageSetup paperSize="9" scale="41" orientation="landscape" r:id="rId1"/>
  <ignoredErrors>
    <ignoredError sqref="D359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1:H13"/>
  <sheetViews>
    <sheetView workbookViewId="0"/>
  </sheetViews>
  <sheetFormatPr defaultRowHeight="15" x14ac:dyDescent="0.25"/>
  <cols>
    <col min="2" max="4" width="26.875" customWidth="1"/>
    <col min="5" max="5" width="28.375" customWidth="1"/>
  </cols>
  <sheetData>
    <row r="1" spans="2:8" x14ac:dyDescent="0.25">
      <c r="B1" s="714" t="s">
        <v>72</v>
      </c>
      <c r="C1" s="714"/>
      <c r="D1" s="714"/>
      <c r="E1" s="714"/>
    </row>
    <row r="2" spans="2:8" ht="47.25" customHeight="1" x14ac:dyDescent="0.25">
      <c r="B2" s="7" t="s">
        <v>58</v>
      </c>
      <c r="C2" s="7" t="s">
        <v>61</v>
      </c>
      <c r="D2" s="7" t="s">
        <v>59</v>
      </c>
      <c r="E2" s="7" t="s">
        <v>60</v>
      </c>
      <c r="F2" s="5"/>
      <c r="G2" s="5"/>
      <c r="H2" s="5"/>
    </row>
    <row r="3" spans="2:8" s="4" customFormat="1" ht="23.25" customHeight="1" x14ac:dyDescent="0.25">
      <c r="B3" s="6">
        <v>1</v>
      </c>
      <c r="C3" s="6" t="s">
        <v>62</v>
      </c>
      <c r="D3" s="6" t="s">
        <v>66</v>
      </c>
      <c r="E3" s="6" t="s">
        <v>69</v>
      </c>
    </row>
    <row r="4" spans="2:8" s="4" customFormat="1" ht="63.75" customHeight="1" x14ac:dyDescent="0.25">
      <c r="B4" s="8">
        <v>2</v>
      </c>
      <c r="C4" s="8" t="s">
        <v>63</v>
      </c>
      <c r="D4" s="8" t="s">
        <v>67</v>
      </c>
      <c r="E4" s="8" t="s">
        <v>95</v>
      </c>
    </row>
    <row r="5" spans="2:8" s="4" customFormat="1" ht="51.75" customHeight="1" x14ac:dyDescent="0.25">
      <c r="B5" s="6">
        <v>3</v>
      </c>
      <c r="C5" s="6" t="s">
        <v>94</v>
      </c>
      <c r="D5" s="6" t="s">
        <v>68</v>
      </c>
      <c r="E5" s="35" t="s">
        <v>96</v>
      </c>
    </row>
    <row r="6" spans="2:8" s="4" customFormat="1" ht="56.25" customHeight="1" x14ac:dyDescent="0.25">
      <c r="B6" s="8">
        <v>4</v>
      </c>
      <c r="C6" s="8" t="s">
        <v>64</v>
      </c>
      <c r="D6" s="8" t="s">
        <v>68</v>
      </c>
      <c r="E6" s="8" t="s">
        <v>70</v>
      </c>
    </row>
    <row r="7" spans="2:8" s="4" customFormat="1" ht="82.5" customHeight="1" x14ac:dyDescent="0.25">
      <c r="B7" s="6">
        <v>5</v>
      </c>
      <c r="C7" s="6" t="s">
        <v>65</v>
      </c>
      <c r="D7" s="6" t="s">
        <v>68</v>
      </c>
      <c r="E7" s="6" t="s">
        <v>71</v>
      </c>
    </row>
    <row r="8" spans="2:8" s="4" customFormat="1" ht="82.5" customHeight="1" x14ac:dyDescent="0.25">
      <c r="B8" s="34"/>
      <c r="C8" s="34"/>
      <c r="D8" s="34"/>
      <c r="E8" s="34"/>
    </row>
    <row r="9" spans="2:8" s="4" customFormat="1" x14ac:dyDescent="0.25"/>
    <row r="10" spans="2:8" ht="30.75" customHeight="1" thickBot="1" x14ac:dyDescent="0.3">
      <c r="B10" s="18" t="s">
        <v>73</v>
      </c>
      <c r="C10" s="18" t="s">
        <v>80</v>
      </c>
      <c r="D10" s="18" t="s">
        <v>60</v>
      </c>
    </row>
    <row r="11" spans="2:8" ht="45" customHeight="1" x14ac:dyDescent="0.25">
      <c r="B11" s="16" t="s">
        <v>74</v>
      </c>
      <c r="C11" s="17" t="s">
        <v>77</v>
      </c>
      <c r="D11" s="17" t="s">
        <v>69</v>
      </c>
    </row>
    <row r="12" spans="2:8" ht="45" customHeight="1" x14ac:dyDescent="0.25">
      <c r="B12" s="14" t="s">
        <v>75</v>
      </c>
      <c r="C12" s="19" t="s">
        <v>78</v>
      </c>
      <c r="D12" s="19" t="s">
        <v>81</v>
      </c>
    </row>
    <row r="13" spans="2:8" ht="45" customHeight="1" x14ac:dyDescent="0.25">
      <c r="B13" s="15" t="s">
        <v>76</v>
      </c>
      <c r="C13" s="19" t="s">
        <v>79</v>
      </c>
      <c r="D13" s="19" t="s">
        <v>82</v>
      </c>
    </row>
  </sheetData>
  <mergeCells count="1">
    <mergeCell ref="B1:E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tão1_Clique">
                <anchor moveWithCells="1" sizeWithCells="1">
                  <from>
                    <xdr:col>10</xdr:col>
                    <xdr:colOff>409575</xdr:colOff>
                    <xdr:row>0</xdr:row>
                    <xdr:rowOff>85725</xdr:rowOff>
                  </from>
                  <to>
                    <xdr:col>12</xdr:col>
                    <xdr:colOff>314325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2:BR95"/>
  <sheetViews>
    <sheetView workbookViewId="0"/>
  </sheetViews>
  <sheetFormatPr defaultColWidth="9.125" defaultRowHeight="12.75" x14ac:dyDescent="0.2"/>
  <cols>
    <col min="1" max="1" width="37.75" style="88" bestFit="1" customWidth="1"/>
    <col min="2" max="2" width="5.375" style="88" customWidth="1"/>
    <col min="3" max="3" width="15.375" style="90" customWidth="1"/>
    <col min="4" max="52" width="14.75" style="90" customWidth="1"/>
    <col min="53" max="53" width="9.125" style="88"/>
    <col min="54" max="54" width="11" style="98" bestFit="1" customWidth="1"/>
    <col min="55" max="16384" width="9.125" style="88"/>
  </cols>
  <sheetData>
    <row r="2" spans="1:70" ht="17.25" x14ac:dyDescent="0.2">
      <c r="A2" s="88" t="s">
        <v>46</v>
      </c>
      <c r="C2" s="89" t="s">
        <v>121</v>
      </c>
      <c r="BB2" s="60" t="s">
        <v>113</v>
      </c>
      <c r="BC2" s="88">
        <f>COUNTIF('Leituras semanais - MS'!A:A,BB2)</f>
        <v>160</v>
      </c>
    </row>
    <row r="3" spans="1:70" ht="17.25" x14ac:dyDescent="0.2">
      <c r="A3" s="88" t="s">
        <v>173</v>
      </c>
      <c r="D3" s="90">
        <v>159</v>
      </c>
      <c r="BB3" s="60" t="s">
        <v>148</v>
      </c>
      <c r="BC3" s="88">
        <f>COUNTIF('Leituras semanais - MS'!A:A,BB3)</f>
        <v>56</v>
      </c>
    </row>
    <row r="4" spans="1:70" ht="17.25" x14ac:dyDescent="0.2">
      <c r="BB4" s="60" t="s">
        <v>114</v>
      </c>
      <c r="BC4" s="88">
        <f>COUNTIF('Leituras semanais - MS'!A:A,BB4)</f>
        <v>159</v>
      </c>
    </row>
    <row r="5" spans="1:70" ht="17.25" x14ac:dyDescent="0.2">
      <c r="A5" s="88" t="str">
        <f>C2&amp;" - "&amp;A6</f>
        <v>MS 401 - Horizontal</v>
      </c>
      <c r="BB5" s="49" t="s">
        <v>323</v>
      </c>
      <c r="BC5" s="88">
        <f>COUNTIF('Leituras semanais - MS'!A:A,BB5)</f>
        <v>56</v>
      </c>
      <c r="BR5" s="88">
        <v>12.23</v>
      </c>
    </row>
    <row r="6" spans="1:70" ht="17.25" x14ac:dyDescent="0.2">
      <c r="A6" s="92" t="s">
        <v>51</v>
      </c>
      <c r="D6" s="90">
        <f t="shared" ref="D6:AY6" si="0">E6-1</f>
        <v>111</v>
      </c>
      <c r="E6" s="90">
        <f t="shared" si="0"/>
        <v>112</v>
      </c>
      <c r="F6" s="90">
        <f t="shared" si="0"/>
        <v>113</v>
      </c>
      <c r="G6" s="90">
        <f t="shared" si="0"/>
        <v>114</v>
      </c>
      <c r="H6" s="90">
        <f t="shared" si="0"/>
        <v>115</v>
      </c>
      <c r="I6" s="90">
        <f t="shared" si="0"/>
        <v>116</v>
      </c>
      <c r="J6" s="90">
        <f t="shared" si="0"/>
        <v>117</v>
      </c>
      <c r="K6" s="90">
        <f t="shared" si="0"/>
        <v>118</v>
      </c>
      <c r="L6" s="90">
        <f t="shared" si="0"/>
        <v>119</v>
      </c>
      <c r="M6" s="90">
        <f t="shared" si="0"/>
        <v>120</v>
      </c>
      <c r="N6" s="90">
        <f t="shared" si="0"/>
        <v>121</v>
      </c>
      <c r="O6" s="90">
        <f t="shared" si="0"/>
        <v>122</v>
      </c>
      <c r="P6" s="90">
        <f t="shared" si="0"/>
        <v>123</v>
      </c>
      <c r="Q6" s="90">
        <f t="shared" si="0"/>
        <v>124</v>
      </c>
      <c r="R6" s="90">
        <f t="shared" si="0"/>
        <v>125</v>
      </c>
      <c r="S6" s="90">
        <f t="shared" si="0"/>
        <v>126</v>
      </c>
      <c r="T6" s="90">
        <f t="shared" si="0"/>
        <v>127</v>
      </c>
      <c r="U6" s="90">
        <f t="shared" si="0"/>
        <v>128</v>
      </c>
      <c r="V6" s="90">
        <f t="shared" si="0"/>
        <v>129</v>
      </c>
      <c r="W6" s="90">
        <f t="shared" si="0"/>
        <v>130</v>
      </c>
      <c r="X6" s="90">
        <f t="shared" si="0"/>
        <v>131</v>
      </c>
      <c r="Y6" s="90">
        <f t="shared" si="0"/>
        <v>132</v>
      </c>
      <c r="Z6" s="90">
        <f t="shared" si="0"/>
        <v>133</v>
      </c>
      <c r="AA6" s="90">
        <f t="shared" si="0"/>
        <v>134</v>
      </c>
      <c r="AB6" s="90">
        <f t="shared" si="0"/>
        <v>135</v>
      </c>
      <c r="AC6" s="90">
        <f t="shared" si="0"/>
        <v>136</v>
      </c>
      <c r="AD6" s="90">
        <f t="shared" si="0"/>
        <v>137</v>
      </c>
      <c r="AE6" s="90">
        <f t="shared" si="0"/>
        <v>138</v>
      </c>
      <c r="AF6" s="90">
        <f t="shared" si="0"/>
        <v>139</v>
      </c>
      <c r="AG6" s="90">
        <f t="shared" si="0"/>
        <v>140</v>
      </c>
      <c r="AH6" s="90">
        <f t="shared" si="0"/>
        <v>141</v>
      </c>
      <c r="AI6" s="90">
        <f t="shared" si="0"/>
        <v>142</v>
      </c>
      <c r="AJ6" s="90">
        <f t="shared" si="0"/>
        <v>143</v>
      </c>
      <c r="AK6" s="90">
        <f t="shared" si="0"/>
        <v>144</v>
      </c>
      <c r="AL6" s="90">
        <f t="shared" si="0"/>
        <v>145</v>
      </c>
      <c r="AM6" s="90">
        <f t="shared" si="0"/>
        <v>146</v>
      </c>
      <c r="AN6" s="90">
        <f t="shared" si="0"/>
        <v>147</v>
      </c>
      <c r="AO6" s="90">
        <f t="shared" si="0"/>
        <v>148</v>
      </c>
      <c r="AP6" s="90">
        <f t="shared" si="0"/>
        <v>149</v>
      </c>
      <c r="AQ6" s="90">
        <f t="shared" si="0"/>
        <v>150</v>
      </c>
      <c r="AR6" s="90">
        <f t="shared" si="0"/>
        <v>151</v>
      </c>
      <c r="AS6" s="90">
        <f t="shared" si="0"/>
        <v>152</v>
      </c>
      <c r="AT6" s="90">
        <f t="shared" si="0"/>
        <v>153</v>
      </c>
      <c r="AU6" s="90">
        <f t="shared" si="0"/>
        <v>154</v>
      </c>
      <c r="AV6" s="90">
        <f t="shared" si="0"/>
        <v>155</v>
      </c>
      <c r="AW6" s="90">
        <f t="shared" si="0"/>
        <v>156</v>
      </c>
      <c r="AX6" s="90">
        <f t="shared" si="0"/>
        <v>157</v>
      </c>
      <c r="AY6" s="90">
        <f t="shared" si="0"/>
        <v>158</v>
      </c>
      <c r="AZ6" s="90">
        <f>D3</f>
        <v>159</v>
      </c>
      <c r="BB6" s="49" t="s">
        <v>324</v>
      </c>
      <c r="BC6" s="88">
        <f>COUNTIF('Leituras semanais - MS'!A:A,BB6)</f>
        <v>56</v>
      </c>
      <c r="BR6" s="88">
        <v>22.17</v>
      </c>
    </row>
    <row r="7" spans="1:70" ht="17.25" x14ac:dyDescent="0.2">
      <c r="A7" s="88" t="s">
        <v>98</v>
      </c>
      <c r="B7" s="88">
        <v>2</v>
      </c>
      <c r="D7" s="93">
        <f>VLOOKUP($C$2&amp;"-"&amp;D$6,'Leituras semanais - MS'!$C:$M,$B$7,FALSE)</f>
        <v>42083</v>
      </c>
      <c r="E7" s="93">
        <f>VLOOKUP($C$2&amp;"-"&amp;E$6,'Leituras semanais - MS'!$C:$M,$B$7,FALSE)</f>
        <v>42090</v>
      </c>
      <c r="F7" s="93">
        <f>VLOOKUP($C$2&amp;"-"&amp;F$6,'Leituras semanais - MS'!$C:$M,$B$7,FALSE)</f>
        <v>42097</v>
      </c>
      <c r="G7" s="93">
        <f>VLOOKUP($C$2&amp;"-"&amp;G$6,'Leituras semanais - MS'!$C:$M,$B$7,FALSE)</f>
        <v>42104</v>
      </c>
      <c r="H7" s="93">
        <f>VLOOKUP($C$2&amp;"-"&amp;H$6,'Leituras semanais - MS'!$C:$M,$B$7,FALSE)</f>
        <v>42111</v>
      </c>
      <c r="I7" s="93">
        <f>VLOOKUP($C$2&amp;"-"&amp;I$6,'Leituras semanais - MS'!$C:$M,$B$7,FALSE)</f>
        <v>42118</v>
      </c>
      <c r="J7" s="93">
        <f>VLOOKUP($C$2&amp;"-"&amp;J$6,'Leituras semanais - MS'!$C:$M,$B$7,FALSE)</f>
        <v>42125</v>
      </c>
      <c r="K7" s="93">
        <f>VLOOKUP($C$2&amp;"-"&amp;K$6,'Leituras semanais - MS'!$C:$M,$B$7,FALSE)</f>
        <v>42132</v>
      </c>
      <c r="L7" s="93">
        <f>VLOOKUP($C$2&amp;"-"&amp;L$6,'Leituras semanais - MS'!$C:$M,$B$7,FALSE)</f>
        <v>42146</v>
      </c>
      <c r="M7" s="93">
        <f>VLOOKUP($C$2&amp;"-"&amp;M$6,'Leituras semanais - MS'!$C:$M,$B$7,FALSE)</f>
        <v>42153</v>
      </c>
      <c r="N7" s="93">
        <f>VLOOKUP($C$2&amp;"-"&amp;N$6,'Leituras semanais - MS'!$C:$M,$B$7,FALSE)</f>
        <v>0</v>
      </c>
      <c r="O7" s="93">
        <f>VLOOKUP($C$2&amp;"-"&amp;O$6,'Leituras semanais - MS'!$C:$M,$B$7,FALSE)</f>
        <v>42160</v>
      </c>
      <c r="P7" s="93">
        <f>VLOOKUP($C$2&amp;"-"&amp;P$6,'Leituras semanais - MS'!$C:$M,$B$7,FALSE)</f>
        <v>42174</v>
      </c>
      <c r="Q7" s="93">
        <f>VLOOKUP($C$2&amp;"-"&amp;Q$6,'Leituras semanais - MS'!$C:$M,$B$7,FALSE)</f>
        <v>42181</v>
      </c>
      <c r="R7" s="93">
        <f>VLOOKUP($C$2&amp;"-"&amp;R$6,'Leituras semanais - MS'!$C:$M,$B$7,FALSE)</f>
        <v>42188</v>
      </c>
      <c r="S7" s="93">
        <f>VLOOKUP($C$2&amp;"-"&amp;S$6,'Leituras semanais - MS'!$C:$M,$B$7,FALSE)</f>
        <v>42195</v>
      </c>
      <c r="T7" s="93">
        <f>VLOOKUP($C$2&amp;"-"&amp;T$6,'Leituras semanais - MS'!$C:$M,$B$7,FALSE)</f>
        <v>42202</v>
      </c>
      <c r="U7" s="93">
        <f>VLOOKUP($C$2&amp;"-"&amp;U$6,'Leituras semanais - MS'!$C:$M,$B$7,FALSE)</f>
        <v>42209</v>
      </c>
      <c r="V7" s="93">
        <f>VLOOKUP($C$2&amp;"-"&amp;V$6,'Leituras semanais - MS'!$C:$M,$B$7,FALSE)</f>
        <v>42216</v>
      </c>
      <c r="W7" s="93">
        <f>VLOOKUP($C$2&amp;"-"&amp;W$6,'Leituras semanais - MS'!$C:$M,$B$7,FALSE)</f>
        <v>42223</v>
      </c>
      <c r="X7" s="93">
        <f>VLOOKUP($C$2&amp;"-"&amp;X$6,'Leituras semanais - MS'!$C:$M,$B$7,FALSE)</f>
        <v>42230</v>
      </c>
      <c r="Y7" s="93">
        <f>VLOOKUP($C$2&amp;"-"&amp;Y$6,'Leituras semanais - MS'!$C:$M,$B$7,FALSE)</f>
        <v>42244</v>
      </c>
      <c r="Z7" s="93">
        <f>VLOOKUP($C$2&amp;"-"&amp;Z$6,'Leituras semanais - MS'!$C:$M,$B$7,FALSE)</f>
        <v>42251</v>
      </c>
      <c r="AA7" s="93">
        <f>VLOOKUP($C$2&amp;"-"&amp;AA$6,'Leituras semanais - MS'!$C:$M,$B$7,FALSE)</f>
        <v>42258</v>
      </c>
      <c r="AB7" s="93">
        <f>VLOOKUP($C$2&amp;"-"&amp;AB$6,'Leituras semanais - MS'!$C:$M,$B$7,FALSE)</f>
        <v>42265</v>
      </c>
      <c r="AC7" s="93">
        <f>VLOOKUP($C$2&amp;"-"&amp;AC$6,'Leituras semanais - MS'!$C:$M,$B$7,FALSE)</f>
        <v>42272</v>
      </c>
      <c r="AD7" s="93">
        <f>VLOOKUP($C$2&amp;"-"&amp;AD$6,'Leituras semanais - MS'!$C:$M,$B$7,FALSE)</f>
        <v>42279</v>
      </c>
      <c r="AE7" s="93">
        <f>VLOOKUP($C$2&amp;"-"&amp;AE$6,'Leituras semanais - MS'!$C:$M,$B$7,FALSE)</f>
        <v>42286</v>
      </c>
      <c r="AF7" s="93">
        <f>VLOOKUP($C$2&amp;"-"&amp;AF$6,'Leituras semanais - MS'!$C:$M,$B$7,FALSE)</f>
        <v>42300</v>
      </c>
      <c r="AG7" s="93">
        <f>VLOOKUP($C$2&amp;"-"&amp;AG$6,'Leituras semanais - MS'!$C:$M,$B$7,FALSE)</f>
        <v>42314</v>
      </c>
      <c r="AH7" s="93">
        <f>VLOOKUP($C$2&amp;"-"&amp;AH$6,'Leituras semanais - MS'!$C:$M,$B$7,FALSE)</f>
        <v>42321</v>
      </c>
      <c r="AI7" s="93">
        <f>VLOOKUP($C$2&amp;"-"&amp;AI$6,'Leituras semanais - MS'!$C:$M,$B$7,FALSE)</f>
        <v>42328</v>
      </c>
      <c r="AJ7" s="93">
        <f>VLOOKUP($C$2&amp;"-"&amp;AJ$6,'Leituras semanais - MS'!$C:$M,$B$7,FALSE)</f>
        <v>42335</v>
      </c>
      <c r="AK7" s="93">
        <f>VLOOKUP($C$2&amp;"-"&amp;AK$6,'Leituras semanais - MS'!$C:$M,$B$7,FALSE)</f>
        <v>42342</v>
      </c>
      <c r="AL7" s="93">
        <f>VLOOKUP($C$2&amp;"-"&amp;AL$6,'Leituras semanais - MS'!$C:$M,$B$7,FALSE)</f>
        <v>42349</v>
      </c>
      <c r="AM7" s="93">
        <f>VLOOKUP($C$2&amp;"-"&amp;AM$6,'Leituras semanais - MS'!$C:$M,$B$7,FALSE)</f>
        <v>42356</v>
      </c>
      <c r="AN7" s="93">
        <f>VLOOKUP($C$2&amp;"-"&amp;AN$6,'Leituras semanais - MS'!$C:$M,$B$7,FALSE)</f>
        <v>42369</v>
      </c>
      <c r="AO7" s="93">
        <f>VLOOKUP($C$2&amp;"-"&amp;AO$6,'Leituras semanais - MS'!$C:$M,$B$7,FALSE)</f>
        <v>42377</v>
      </c>
      <c r="AP7" s="93">
        <f>VLOOKUP($C$2&amp;"-"&amp;AP$6,'Leituras semanais - MS'!$C:$M,$B$7,FALSE)</f>
        <v>42384</v>
      </c>
      <c r="AQ7" s="93">
        <f>VLOOKUP($C$2&amp;"-"&amp;AQ$6,'Leituras semanais - MS'!$C:$M,$B$7,FALSE)</f>
        <v>42391</v>
      </c>
      <c r="AR7" s="93">
        <f>VLOOKUP($C$2&amp;"-"&amp;AR$6,'Leituras semanais - MS'!$C:$M,$B$7,FALSE)</f>
        <v>42398</v>
      </c>
      <c r="AS7" s="93">
        <f>VLOOKUP($C$2&amp;"-"&amp;AS$6,'Leituras semanais - MS'!$C:$M,$B$7,FALSE)</f>
        <v>42405</v>
      </c>
      <c r="AT7" s="93">
        <f>VLOOKUP($C$2&amp;"-"&amp;AT$6,'Leituras semanais - MS'!$C:$M,$B$7,FALSE)</f>
        <v>42412</v>
      </c>
      <c r="AU7" s="93">
        <f>VLOOKUP($C$2&amp;"-"&amp;AU$6,'Leituras semanais - MS'!$C:$M,$B$7,FALSE)</f>
        <v>42419</v>
      </c>
      <c r="AV7" s="93">
        <f>VLOOKUP($C$2&amp;"-"&amp;AV$6,'Leituras semanais - MS'!$C:$M,$B$7,FALSE)</f>
        <v>42426</v>
      </c>
      <c r="AW7" s="93">
        <f>VLOOKUP($C$2&amp;"-"&amp;AW$6,'Leituras semanais - MS'!$C:$M,$B$7,FALSE)</f>
        <v>42433</v>
      </c>
      <c r="AX7" s="93">
        <f>VLOOKUP($C$2&amp;"-"&amp;AX$6,'Leituras semanais - MS'!$C:$M,$B$7,FALSE)</f>
        <v>42440</v>
      </c>
      <c r="AY7" s="93">
        <f>VLOOKUP($C$2&amp;"-"&amp;AY$6,'Leituras semanais - MS'!$C:$M,$B$7,FALSE)</f>
        <v>42447</v>
      </c>
      <c r="AZ7" s="93">
        <f>VLOOKUP($C$2&amp;"-"&amp;AZ$6,'Leituras semanais - MS'!$C:$M,$B$7,FALSE)</f>
        <v>42461</v>
      </c>
      <c r="BB7" s="60" t="s">
        <v>115</v>
      </c>
      <c r="BC7" s="88">
        <f>COUNTIF('Leituras semanais - MS'!A:A,BB7)</f>
        <v>159</v>
      </c>
    </row>
    <row r="8" spans="1:70" ht="17.25" x14ac:dyDescent="0.2">
      <c r="A8" s="94" t="s">
        <v>174</v>
      </c>
      <c r="B8" s="94"/>
      <c r="D8" s="90">
        <v>0.25</v>
      </c>
      <c r="E8" s="90">
        <f t="shared" ref="E8:T9" si="1">D8</f>
        <v>0.25</v>
      </c>
      <c r="F8" s="90">
        <f t="shared" si="1"/>
        <v>0.25</v>
      </c>
      <c r="G8" s="90">
        <f t="shared" si="1"/>
        <v>0.25</v>
      </c>
      <c r="H8" s="90">
        <f t="shared" si="1"/>
        <v>0.25</v>
      </c>
      <c r="I8" s="90">
        <f t="shared" si="1"/>
        <v>0.25</v>
      </c>
      <c r="J8" s="90">
        <f t="shared" si="1"/>
        <v>0.25</v>
      </c>
      <c r="K8" s="90">
        <f t="shared" si="1"/>
        <v>0.25</v>
      </c>
      <c r="L8" s="90">
        <f t="shared" si="1"/>
        <v>0.25</v>
      </c>
      <c r="M8" s="90">
        <f t="shared" si="1"/>
        <v>0.25</v>
      </c>
      <c r="N8" s="90">
        <f t="shared" si="1"/>
        <v>0.25</v>
      </c>
      <c r="O8" s="90">
        <f t="shared" si="1"/>
        <v>0.25</v>
      </c>
      <c r="P8" s="90">
        <f t="shared" si="1"/>
        <v>0.25</v>
      </c>
      <c r="Q8" s="90">
        <f t="shared" si="1"/>
        <v>0.25</v>
      </c>
      <c r="R8" s="90">
        <f t="shared" si="1"/>
        <v>0.25</v>
      </c>
      <c r="S8" s="90">
        <f t="shared" si="1"/>
        <v>0.25</v>
      </c>
      <c r="T8" s="90">
        <f t="shared" si="1"/>
        <v>0.25</v>
      </c>
      <c r="U8" s="90">
        <f t="shared" ref="U8:AJ9" si="2">T8</f>
        <v>0.25</v>
      </c>
      <c r="V8" s="90">
        <f t="shared" si="2"/>
        <v>0.25</v>
      </c>
      <c r="W8" s="90">
        <f t="shared" si="2"/>
        <v>0.25</v>
      </c>
      <c r="X8" s="90">
        <f t="shared" si="2"/>
        <v>0.25</v>
      </c>
      <c r="Y8" s="90">
        <f t="shared" si="2"/>
        <v>0.25</v>
      </c>
      <c r="Z8" s="90">
        <f t="shared" si="2"/>
        <v>0.25</v>
      </c>
      <c r="AA8" s="90">
        <f t="shared" si="2"/>
        <v>0.25</v>
      </c>
      <c r="AB8" s="90">
        <f t="shared" si="2"/>
        <v>0.25</v>
      </c>
      <c r="AC8" s="90">
        <f t="shared" si="2"/>
        <v>0.25</v>
      </c>
      <c r="AD8" s="90">
        <f t="shared" si="2"/>
        <v>0.25</v>
      </c>
      <c r="AE8" s="90">
        <f t="shared" si="2"/>
        <v>0.25</v>
      </c>
      <c r="AF8" s="90">
        <f t="shared" si="2"/>
        <v>0.25</v>
      </c>
      <c r="AG8" s="90">
        <f t="shared" si="2"/>
        <v>0.25</v>
      </c>
      <c r="AH8" s="90">
        <f t="shared" si="2"/>
        <v>0.25</v>
      </c>
      <c r="AI8" s="90">
        <f t="shared" si="2"/>
        <v>0.25</v>
      </c>
      <c r="AJ8" s="90">
        <f t="shared" si="2"/>
        <v>0.25</v>
      </c>
      <c r="AK8" s="90">
        <f t="shared" ref="AK8:AZ9" si="3">AJ8</f>
        <v>0.25</v>
      </c>
      <c r="AL8" s="90">
        <f t="shared" si="3"/>
        <v>0.25</v>
      </c>
      <c r="AM8" s="90">
        <f t="shared" si="3"/>
        <v>0.25</v>
      </c>
      <c r="AN8" s="90">
        <f t="shared" si="3"/>
        <v>0.25</v>
      </c>
      <c r="AO8" s="90">
        <f t="shared" si="3"/>
        <v>0.25</v>
      </c>
      <c r="AP8" s="90">
        <f t="shared" si="3"/>
        <v>0.25</v>
      </c>
      <c r="AQ8" s="90">
        <f t="shared" si="3"/>
        <v>0.25</v>
      </c>
      <c r="AR8" s="90">
        <f t="shared" si="3"/>
        <v>0.25</v>
      </c>
      <c r="AS8" s="90">
        <f t="shared" si="3"/>
        <v>0.25</v>
      </c>
      <c r="AT8" s="90">
        <f t="shared" si="3"/>
        <v>0.25</v>
      </c>
      <c r="AU8" s="90">
        <f t="shared" si="3"/>
        <v>0.25</v>
      </c>
      <c r="AV8" s="90">
        <f t="shared" si="3"/>
        <v>0.25</v>
      </c>
      <c r="AW8" s="90">
        <f t="shared" si="3"/>
        <v>0.25</v>
      </c>
      <c r="AX8" s="90">
        <f t="shared" si="3"/>
        <v>0.25</v>
      </c>
      <c r="AY8" s="90">
        <f t="shared" si="3"/>
        <v>0.25</v>
      </c>
      <c r="AZ8" s="90">
        <f t="shared" si="3"/>
        <v>0.25</v>
      </c>
      <c r="BB8" s="60" t="s">
        <v>116</v>
      </c>
      <c r="BC8" s="88">
        <f>COUNTIF('Leituras semanais - MS'!A:A,BB8)</f>
        <v>159</v>
      </c>
    </row>
    <row r="9" spans="1:70" ht="17.25" x14ac:dyDescent="0.2">
      <c r="A9" s="94" t="s">
        <v>175</v>
      </c>
      <c r="B9" s="94"/>
      <c r="D9" s="90">
        <v>1</v>
      </c>
      <c r="E9" s="90">
        <f t="shared" si="1"/>
        <v>1</v>
      </c>
      <c r="F9" s="90">
        <f t="shared" si="1"/>
        <v>1</v>
      </c>
      <c r="G9" s="90">
        <f t="shared" si="1"/>
        <v>1</v>
      </c>
      <c r="H9" s="90">
        <f t="shared" si="1"/>
        <v>1</v>
      </c>
      <c r="I9" s="90">
        <f t="shared" si="1"/>
        <v>1</v>
      </c>
      <c r="J9" s="90">
        <f t="shared" si="1"/>
        <v>1</v>
      </c>
      <c r="K9" s="90">
        <f t="shared" si="1"/>
        <v>1</v>
      </c>
      <c r="L9" s="90">
        <f t="shared" si="1"/>
        <v>1</v>
      </c>
      <c r="M9" s="90">
        <f t="shared" si="1"/>
        <v>1</v>
      </c>
      <c r="N9" s="90">
        <f t="shared" si="1"/>
        <v>1</v>
      </c>
      <c r="O9" s="90">
        <f t="shared" si="1"/>
        <v>1</v>
      </c>
      <c r="P9" s="90">
        <f t="shared" si="1"/>
        <v>1</v>
      </c>
      <c r="Q9" s="90">
        <f t="shared" si="1"/>
        <v>1</v>
      </c>
      <c r="R9" s="90">
        <f t="shared" si="1"/>
        <v>1</v>
      </c>
      <c r="S9" s="90">
        <f t="shared" si="1"/>
        <v>1</v>
      </c>
      <c r="T9" s="90">
        <f t="shared" si="1"/>
        <v>1</v>
      </c>
      <c r="U9" s="90">
        <f t="shared" si="2"/>
        <v>1</v>
      </c>
      <c r="V9" s="90">
        <f t="shared" si="2"/>
        <v>1</v>
      </c>
      <c r="W9" s="90">
        <f t="shared" si="2"/>
        <v>1</v>
      </c>
      <c r="X9" s="90">
        <f t="shared" si="2"/>
        <v>1</v>
      </c>
      <c r="Y9" s="90">
        <f t="shared" si="2"/>
        <v>1</v>
      </c>
      <c r="Z9" s="90">
        <f t="shared" si="2"/>
        <v>1</v>
      </c>
      <c r="AA9" s="90">
        <f t="shared" si="2"/>
        <v>1</v>
      </c>
      <c r="AB9" s="90">
        <f t="shared" si="2"/>
        <v>1</v>
      </c>
      <c r="AC9" s="90">
        <f t="shared" si="2"/>
        <v>1</v>
      </c>
      <c r="AD9" s="90">
        <f t="shared" si="2"/>
        <v>1</v>
      </c>
      <c r="AE9" s="90">
        <f t="shared" si="2"/>
        <v>1</v>
      </c>
      <c r="AF9" s="90">
        <f t="shared" si="2"/>
        <v>1</v>
      </c>
      <c r="AG9" s="90">
        <f t="shared" si="2"/>
        <v>1</v>
      </c>
      <c r="AH9" s="90">
        <f t="shared" si="2"/>
        <v>1</v>
      </c>
      <c r="AI9" s="90">
        <f t="shared" si="2"/>
        <v>1</v>
      </c>
      <c r="AJ9" s="90">
        <f t="shared" si="2"/>
        <v>1</v>
      </c>
      <c r="AK9" s="90">
        <f t="shared" si="3"/>
        <v>1</v>
      </c>
      <c r="AL9" s="90">
        <f t="shared" si="3"/>
        <v>1</v>
      </c>
      <c r="AM9" s="90">
        <f t="shared" si="3"/>
        <v>1</v>
      </c>
      <c r="AN9" s="90">
        <f t="shared" si="3"/>
        <v>1</v>
      </c>
      <c r="AO9" s="90">
        <f t="shared" si="3"/>
        <v>1</v>
      </c>
      <c r="AP9" s="90">
        <f t="shared" si="3"/>
        <v>1</v>
      </c>
      <c r="AQ9" s="90">
        <f t="shared" si="3"/>
        <v>1</v>
      </c>
      <c r="AR9" s="90">
        <f t="shared" si="3"/>
        <v>1</v>
      </c>
      <c r="AS9" s="90">
        <f t="shared" si="3"/>
        <v>1</v>
      </c>
      <c r="AT9" s="90">
        <f t="shared" si="3"/>
        <v>1</v>
      </c>
      <c r="AU9" s="90">
        <f t="shared" si="3"/>
        <v>1</v>
      </c>
      <c r="AV9" s="90">
        <f t="shared" si="3"/>
        <v>1</v>
      </c>
      <c r="AW9" s="90">
        <f t="shared" si="3"/>
        <v>1</v>
      </c>
      <c r="AX9" s="90">
        <f t="shared" si="3"/>
        <v>1</v>
      </c>
      <c r="AY9" s="90">
        <f t="shared" si="3"/>
        <v>1</v>
      </c>
      <c r="AZ9" s="90">
        <f t="shared" si="3"/>
        <v>1</v>
      </c>
      <c r="BB9" s="50" t="s">
        <v>117</v>
      </c>
      <c r="BC9" s="88">
        <f>COUNTIF('Leituras semanais - MS'!A:A,BB9)</f>
        <v>77</v>
      </c>
    </row>
    <row r="10" spans="1:70" ht="17.25" x14ac:dyDescent="0.2">
      <c r="A10" s="94" t="s">
        <v>176</v>
      </c>
      <c r="B10" s="94">
        <v>7</v>
      </c>
      <c r="D10" s="95">
        <f>VLOOKUP($C$2&amp;"-"&amp;D$6,'Leituras semanais - MS'!$C:$M,$B$10,FALSE)</f>
        <v>38.151081245829133</v>
      </c>
      <c r="E10" s="95">
        <f>VLOOKUP($C$2&amp;"-"&amp;E$6,'Leituras semanais - MS'!$C:$M,$B$10,FALSE)</f>
        <v>43.470056359122708</v>
      </c>
      <c r="F10" s="95">
        <f>VLOOKUP($C$2&amp;"-"&amp;F$6,'Leituras semanais - MS'!$C:$M,$B$10,FALSE)</f>
        <v>39.382239648404074</v>
      </c>
      <c r="G10" s="95">
        <f>VLOOKUP($C$2&amp;"-"&amp;G$6,'Leituras semanais - MS'!$C:$M,$B$10,FALSE)</f>
        <v>41.252346598560585</v>
      </c>
      <c r="H10" s="95">
        <f>VLOOKUP($C$2&amp;"-"&amp;H$6,'Leituras semanais - MS'!$C:$M,$B$10,FALSE)</f>
        <v>40.911673155842799</v>
      </c>
      <c r="I10" s="95">
        <f>VLOOKUP($C$2&amp;"-"&amp;I$6,'Leituras semanais - MS'!$C:$M,$B$10,FALSE)</f>
        <v>39.800363068100872</v>
      </c>
      <c r="J10" s="95">
        <f>VLOOKUP($C$2&amp;"-"&amp;J$6,'Leituras semanais - MS'!$C:$M,$B$10,FALSE)</f>
        <v>40.371308192841227</v>
      </c>
      <c r="K10" s="95">
        <f>VLOOKUP($C$2&amp;"-"&amp;K$6,'Leituras semanais - MS'!$C:$M,$B$10,FALSE)</f>
        <v>40.948211194631583</v>
      </c>
      <c r="L10" s="95">
        <f>VLOOKUP($C$2&amp;"-"&amp;L$6,'Leituras semanais - MS'!$C:$M,$B$10,FALSE)</f>
        <v>42.235636608514795</v>
      </c>
      <c r="M10" s="95">
        <f>VLOOKUP($C$2&amp;"-"&amp;M$6,'Leituras semanais - MS'!$C:$M,$B$10,FALSE)</f>
        <v>42.221065834803937</v>
      </c>
      <c r="N10" s="95">
        <f>VLOOKUP($C$2&amp;"-"&amp;N$6,'Leituras semanais - MS'!$C:$M,$B$10,FALSE)</f>
        <v>0</v>
      </c>
      <c r="O10" s="95">
        <f>VLOOKUP($C$2&amp;"-"&amp;O$6,'Leituras semanais - MS'!$C:$M,$B$10,FALSE)</f>
        <v>0</v>
      </c>
      <c r="P10" s="95">
        <f>VLOOKUP($C$2&amp;"-"&amp;P$6,'Leituras semanais - MS'!$C:$M,$B$10,FALSE)</f>
        <v>3.5242304116004139</v>
      </c>
      <c r="Q10" s="95">
        <f>VLOOKUP($C$2&amp;"-"&amp;Q$6,'Leituras semanais - MS'!$C:$M,$B$10,FALSE)</f>
        <v>2.5994614957216022</v>
      </c>
      <c r="R10" s="95">
        <f>VLOOKUP($C$2&amp;"-"&amp;R$6,'Leituras semanais - MS'!$C:$M,$B$10,FALSE)</f>
        <v>2.258937829143655</v>
      </c>
      <c r="S10" s="95">
        <f>VLOOKUP($C$2&amp;"-"&amp;S$6,'Leituras semanais - MS'!$C:$M,$B$10,FALSE)</f>
        <v>2.4848541018061052</v>
      </c>
      <c r="T10" s="95">
        <f>VLOOKUP($C$2&amp;"-"&amp;T$6,'Leituras semanais - MS'!$C:$M,$B$10,FALSE)</f>
        <v>1.8707217936664615</v>
      </c>
      <c r="U10" s="95">
        <f>VLOOKUP($C$2&amp;"-"&amp;U$6,'Leituras semanais - MS'!$C:$M,$B$10,FALSE)</f>
        <v>1.9370596398678421</v>
      </c>
      <c r="V10" s="95">
        <f>VLOOKUP($C$2&amp;"-"&amp;V$6,'Leituras semanais - MS'!$C:$M,$B$10,FALSE)</f>
        <v>1.0846658319764935</v>
      </c>
      <c r="W10" s="95">
        <f>VLOOKUP($C$2&amp;"-"&amp;W$6,'Leituras semanais - MS'!$C:$M,$B$10,FALSE)</f>
        <v>0.59439039150970596</v>
      </c>
      <c r="X10" s="95">
        <f>VLOOKUP($C$2&amp;"-"&amp;X$6,'Leituras semanais - MS'!$C:$M,$B$10,FALSE)</f>
        <v>0.97185389163964642</v>
      </c>
      <c r="Y10" s="95">
        <f>VLOOKUP($C$2&amp;"-"&amp;Y$6,'Leituras semanais - MS'!$C:$M,$B$10,FALSE)</f>
        <v>1.6867127680076106</v>
      </c>
      <c r="Z10" s="95">
        <f>VLOOKUP($C$2&amp;"-"&amp;Z$6,'Leituras semanais - MS'!$C:$M,$B$10,FALSE)</f>
        <v>1.0846658456071852</v>
      </c>
      <c r="AA10" s="95">
        <f>VLOOKUP($C$2&amp;"-"&amp;AA$6,'Leituras semanais - MS'!$C:$M,$B$10,FALSE)</f>
        <v>2.1746263965282622</v>
      </c>
      <c r="AB10" s="95">
        <f>VLOOKUP($C$2&amp;"-"&amp;AB$6,'Leituras semanais - MS'!$C:$M,$B$10,FALSE)</f>
        <v>1.6114899912376506</v>
      </c>
      <c r="AC10" s="95">
        <f>VLOOKUP($C$2&amp;"-"&amp;AC$6,'Leituras semanais - MS'!$C:$M,$B$10,FALSE)</f>
        <v>2.573033204669263</v>
      </c>
      <c r="AD10" s="95">
        <f>VLOOKUP($C$2&amp;"-"&amp;AD$6,'Leituras semanais - MS'!$C:$M,$B$10,FALSE)</f>
        <v>2.4767922897208883</v>
      </c>
      <c r="AE10" s="95">
        <f>VLOOKUP($C$2&amp;"-"&amp;AE$6,'Leituras semanais - MS'!$C:$M,$B$10,FALSE)</f>
        <v>1.8313383070747222</v>
      </c>
      <c r="AF10" s="95">
        <f>VLOOKUP($C$2&amp;"-"&amp;AF$6,'Leituras semanais - MS'!$C:$M,$B$10,FALSE)</f>
        <v>1.9800252531911127</v>
      </c>
      <c r="AG10" s="95">
        <f>VLOOKUP($C$2&amp;"-"&amp;AG$6,'Leituras semanais - MS'!$C:$M,$B$10,FALSE)</f>
        <v>2.4413111212240586</v>
      </c>
      <c r="AH10" s="95">
        <f>VLOOKUP($C$2&amp;"-"&amp;AH$6,'Leituras semanais - MS'!$C:$M,$B$10,FALSE)</f>
        <v>3.1077966429721555</v>
      </c>
      <c r="AI10" s="95">
        <f>VLOOKUP($C$2&amp;"-"&amp;AI$6,'Leituras semanais - MS'!$C:$M,$B$10,FALSE)</f>
        <v>3.5555730925093254</v>
      </c>
      <c r="AJ10" s="95">
        <f>VLOOKUP($C$2&amp;"-"&amp;AJ$6,'Leituras semanais - MS'!$C:$M,$B$10,FALSE)</f>
        <v>4.082560473493853</v>
      </c>
      <c r="AK10" s="95">
        <f>VLOOKUP($C$2&amp;"-"&amp;AK$6,'Leituras semanais - MS'!$C:$M,$B$10,FALSE)</f>
        <v>4.1400120764193558</v>
      </c>
      <c r="AL10" s="95">
        <f>VLOOKUP($C$2&amp;"-"&amp;AL$6,'Leituras semanais - MS'!$C:$M,$B$10,FALSE)</f>
        <v>4.3204282174495887</v>
      </c>
      <c r="AM10" s="95">
        <f>VLOOKUP($C$2&amp;"-"&amp;AM$6,'Leituras semanais - MS'!$C:$M,$B$10,FALSE)</f>
        <v>4.0547502907235025</v>
      </c>
      <c r="AN10" s="95">
        <f>VLOOKUP($C$2&amp;"-"&amp;AN$6,'Leituras semanais - MS'!$C:$M,$B$10,FALSE)</f>
        <v>3.4406104056408711</v>
      </c>
      <c r="AO10" s="95">
        <f>VLOOKUP($C$2&amp;"-"&amp;AO$6,'Leituras semanais - MS'!$C:$M,$B$10,FALSE)</f>
        <v>5.178127068297667</v>
      </c>
      <c r="AP10" s="95">
        <f>VLOOKUP($C$2&amp;"-"&amp;AP$6,'Leituras semanais - MS'!$C:$M,$B$10,FALSE)</f>
        <v>3.7200537532958426</v>
      </c>
      <c r="AQ10" s="95">
        <f>VLOOKUP($C$2&amp;"-"&amp;AQ$6,'Leituras semanais - MS'!$C:$M,$B$10,FALSE)</f>
        <v>5.668730012916666</v>
      </c>
      <c r="AR10" s="95">
        <f>VLOOKUP($C$2&amp;"-"&amp;AR$6,'Leituras semanais - MS'!$C:$M,$B$10,FALSE)</f>
        <v>6.4401241972035379</v>
      </c>
      <c r="AS10" s="95">
        <f>VLOOKUP($C$2&amp;"-"&amp;AS$6,'Leituras semanais - MS'!$C:$M,$B$10,FALSE)</f>
        <v>7.3683715884464345</v>
      </c>
      <c r="AT10" s="95">
        <f>VLOOKUP($C$2&amp;"-"&amp;AT$6,'Leituras semanais - MS'!$C:$M,$B$10,FALSE)</f>
        <v>7.0866705766092277</v>
      </c>
      <c r="AU10" s="95">
        <f>VLOOKUP($C$2&amp;"-"&amp;AU$6,'Leituras semanais - MS'!$C:$M,$B$10,FALSE)</f>
        <v>6.0498264392303494</v>
      </c>
      <c r="AV10" s="95">
        <f>VLOOKUP($C$2&amp;"-"&amp;AV$6,'Leituras semanais - MS'!$C:$M,$B$10,FALSE)</f>
        <v>6.0498264392303494</v>
      </c>
      <c r="AW10" s="95">
        <f>VLOOKUP($C$2&amp;"-"&amp;AW$6,'Leituras semanais - MS'!$C:$M,$B$10,FALSE)</f>
        <v>9.7627967341943958</v>
      </c>
      <c r="AX10" s="95">
        <f>VLOOKUP($C$2&amp;"-"&amp;AX$6,'Leituras semanais - MS'!$C:$M,$B$10,FALSE)</f>
        <v>9.6960610459906267</v>
      </c>
      <c r="AY10" s="95">
        <f>VLOOKUP($C$2&amp;"-"&amp;AY$6,'Leituras semanais - MS'!$C:$M,$B$10,FALSE)</f>
        <v>8.5767884451280647</v>
      </c>
      <c r="AZ10" s="95">
        <f>VLOOKUP($C$2&amp;"-"&amp;AZ$6,'Leituras semanais - MS'!$C:$M,$B$10,FALSE)</f>
        <v>7.7112904270684099</v>
      </c>
      <c r="BB10" s="50" t="s">
        <v>118</v>
      </c>
      <c r="BC10" s="88">
        <f>COUNTIF('Leituras semanais - MS'!A:A,BB10)</f>
        <v>77</v>
      </c>
    </row>
    <row r="11" spans="1:70" ht="17.25" x14ac:dyDescent="0.2">
      <c r="A11" s="94" t="s">
        <v>177</v>
      </c>
      <c r="B11" s="94">
        <v>6</v>
      </c>
      <c r="D11" s="95">
        <f>VLOOKUP($C$2&amp;"-"&amp;D$6,'Leituras semanais - MS'!$C:$M,$B$11,FALSE)</f>
        <v>3.8215441980777332</v>
      </c>
      <c r="E11" s="95">
        <f>VLOOKUP($C$2&amp;"-"&amp;E$6,'Leituras semanais - MS'!$C:$M,$B$11,FALSE)</f>
        <v>5.6231307988604895</v>
      </c>
      <c r="F11" s="95">
        <f>VLOOKUP($C$2&amp;"-"&amp;F$6,'Leituras semanais - MS'!$C:$M,$B$11,FALSE)</f>
        <v>4.1049482326568603</v>
      </c>
      <c r="G11" s="95">
        <f>VLOOKUP($C$2&amp;"-"&amp;G$6,'Leituras semanais - MS'!$C:$M,$B$11,FALSE)</f>
        <v>1.8701069509546788</v>
      </c>
      <c r="H11" s="95">
        <f>VLOOKUP($C$2&amp;"-"&amp;H$6,'Leituras semanais - MS'!$C:$M,$B$11,FALSE)</f>
        <v>0.34713110574880257</v>
      </c>
      <c r="I11" s="95">
        <f>VLOOKUP($C$2&amp;"-"&amp;I$6,'Leituras semanais - MS'!$C:$M,$B$11,FALSE)</f>
        <v>1.2343824431155734</v>
      </c>
      <c r="J11" s="95">
        <f>VLOOKUP($C$2&amp;"-"&amp;J$6,'Leituras semanais - MS'!$C:$M,$B$11,FALSE)</f>
        <v>0.75493376863807737</v>
      </c>
      <c r="K11" s="95">
        <f>VLOOKUP($C$2&amp;"-"&amp;K$6,'Leituras semanais - MS'!$C:$M,$B$11,FALSE)</f>
        <v>0.75493376863807737</v>
      </c>
      <c r="L11" s="95">
        <f>VLOOKUP($C$2&amp;"-"&amp;L$6,'Leituras semanais - MS'!$C:$M,$B$11,FALSE)</f>
        <v>1.9860009668508649</v>
      </c>
      <c r="M11" s="95">
        <f>VLOOKUP($C$2&amp;"-"&amp;M$6,'Leituras semanais - MS'!$C:$M,$B$11,FALSE)</f>
        <v>0.39012817334924843</v>
      </c>
      <c r="N11" s="95">
        <f>VLOOKUP($C$2&amp;"-"&amp;N$6,'Leituras semanais - MS'!$C:$M,$B$11,FALSE)</f>
        <v>0</v>
      </c>
      <c r="O11" s="95">
        <f>VLOOKUP($C$2&amp;"-"&amp;O$6,'Leituras semanais - MS'!$C:$M,$B$11,FALSE)</f>
        <v>0</v>
      </c>
      <c r="P11" s="95">
        <f>VLOOKUP($C$2&amp;"-"&amp;P$6,'Leituras semanais - MS'!$C:$M,$B$11,FALSE)</f>
        <v>3.5242304116004139</v>
      </c>
      <c r="Q11" s="95">
        <f>VLOOKUP($C$2&amp;"-"&amp;Q$6,'Leituras semanais - MS'!$C:$M,$B$11,FALSE)</f>
        <v>3.011610882127842</v>
      </c>
      <c r="R11" s="95">
        <f>VLOOKUP($C$2&amp;"-"&amp;R$6,'Leituras semanais - MS'!$C:$M,$B$11,FALSE)</f>
        <v>1.6552945274202284</v>
      </c>
      <c r="S11" s="95">
        <f>VLOOKUP($C$2&amp;"-"&amp;S$6,'Leituras semanais - MS'!$C:$M,$B$11,FALSE)</f>
        <v>2.1600231942181671</v>
      </c>
      <c r="T11" s="95">
        <f>VLOOKUP($C$2&amp;"-"&amp;T$6,'Leituras semanais - MS'!$C:$M,$B$11,FALSE)</f>
        <v>3.6276300594347681</v>
      </c>
      <c r="U11" s="95">
        <f>VLOOKUP($C$2&amp;"-"&amp;U$6,'Leituras semanais - MS'!$C:$M,$B$11,FALSE)</f>
        <v>2.325725684281434</v>
      </c>
      <c r="V11" s="95">
        <f>VLOOKUP($C$2&amp;"-"&amp;V$6,'Leituras semanais - MS'!$C:$M,$B$11,FALSE)</f>
        <v>1.6007810657579307</v>
      </c>
      <c r="W11" s="95">
        <f>VLOOKUP($C$2&amp;"-"&amp;W$6,'Leituras semanais - MS'!$C:$M,$B$11,FALSE)</f>
        <v>0.76105190611304996</v>
      </c>
      <c r="X11" s="95">
        <f>VLOOKUP($C$2&amp;"-"&amp;X$6,'Leituras semanais - MS'!$C:$M,$B$11,FALSE)</f>
        <v>1.0560302592719271</v>
      </c>
      <c r="Y11" s="95">
        <f>VLOOKUP($C$2&amp;"-"&amp;Y$6,'Leituras semanais - MS'!$C:$M,$B$11,FALSE)</f>
        <v>1.3373480989068689</v>
      </c>
      <c r="Z11" s="95">
        <f>VLOOKUP($C$2&amp;"-"&amp;Z$6,'Leituras semanais - MS'!$C:$M,$B$11,FALSE)</f>
        <v>0.60207971934919091</v>
      </c>
      <c r="AA11" s="95">
        <f>VLOOKUP($C$2&amp;"-"&amp;AA$6,'Leituras semanais - MS'!$C:$M,$B$11,FALSE)</f>
        <v>1.300038464377774</v>
      </c>
      <c r="AB11" s="95">
        <f>VLOOKUP($C$2&amp;"-"&amp;AB$6,'Leituras semanais - MS'!$C:$M,$B$11,FALSE)</f>
        <v>0.66189122678796408</v>
      </c>
      <c r="AC11" s="95">
        <f>VLOOKUP($C$2&amp;"-"&amp;AC$6,'Leituras semanais - MS'!$C:$M,$B$11,FALSE)</f>
        <v>1.0080674446190345</v>
      </c>
      <c r="AD11" s="95">
        <f>VLOOKUP($C$2&amp;"-"&amp;AD$6,'Leituras semanais - MS'!$C:$M,$B$11,FALSE)</f>
        <v>0.39623230038572327</v>
      </c>
      <c r="AE11" s="95">
        <f>VLOOKUP($C$2&amp;"-"&amp;AE$6,'Leituras semanais - MS'!$C:$M,$B$11,FALSE)</f>
        <v>1.4499999923181943</v>
      </c>
      <c r="AF11" s="95">
        <f>VLOOKUP($C$2&amp;"-"&amp;AF$6,'Leituras semanais - MS'!$C:$M,$B$11,FALSE)</f>
        <v>0.16999998102512862</v>
      </c>
      <c r="AG11" s="95">
        <f>VLOOKUP($C$2&amp;"-"&amp;AG$6,'Leituras semanais - MS'!$C:$M,$B$11,FALSE)</f>
        <v>0.46529559966911527</v>
      </c>
      <c r="AH11" s="95">
        <f>VLOOKUP($C$2&amp;"-"&amp;AH$6,'Leituras semanais - MS'!$C:$M,$B$11,FALSE)</f>
        <v>0.6746851168657132</v>
      </c>
      <c r="AI11" s="95">
        <f>VLOOKUP($C$2&amp;"-"&amp;AI$6,'Leituras semanais - MS'!$C:$M,$B$11,FALSE)</f>
        <v>0.72945187526195299</v>
      </c>
      <c r="AJ11" s="95">
        <f>VLOOKUP($C$2&amp;"-"&amp;AJ$6,'Leituras semanais - MS'!$C:$M,$B$11,FALSE)</f>
        <v>0.82219220549254768</v>
      </c>
      <c r="AK11" s="95">
        <f>VLOOKUP($C$2&amp;"-"&amp;AK$6,'Leituras semanais - MS'!$C:$M,$B$11,FALSE)</f>
        <v>1.130044283185448</v>
      </c>
      <c r="AL11" s="95">
        <f>VLOOKUP($C$2&amp;"-"&amp;AL$6,'Leituras semanais - MS'!$C:$M,$B$11,FALSE)</f>
        <v>1.1378048831336192</v>
      </c>
      <c r="AM11" s="95">
        <f>VLOOKUP($C$2&amp;"-"&amp;AM$6,'Leituras semanais - MS'!$C:$M,$B$11,FALSE)</f>
        <v>1.0107918065645125</v>
      </c>
      <c r="AN11" s="95">
        <f>VLOOKUP($C$2&amp;"-"&amp;AN$6,'Leituras semanais - MS'!$C:$M,$B$11,FALSE)</f>
        <v>1.037882446334367</v>
      </c>
      <c r="AO11" s="95">
        <f>VLOOKUP($C$2&amp;"-"&amp;AO$6,'Leituras semanais - MS'!$C:$M,$B$11,FALSE)</f>
        <v>1.740114939496773</v>
      </c>
      <c r="AP11" s="95">
        <f>VLOOKUP($C$2&amp;"-"&amp;AP$6,'Leituras semanais - MS'!$C:$M,$B$11,FALSE)</f>
        <v>1.4749237328846054</v>
      </c>
      <c r="AQ11" s="95">
        <f>VLOOKUP($C$2&amp;"-"&amp;AQ$6,'Leituras semanais - MS'!$C:$M,$B$11,FALSE)</f>
        <v>1.9972230806764097</v>
      </c>
      <c r="AR11" s="95">
        <f>VLOOKUP($C$2&amp;"-"&amp;AR$6,'Leituras semanais - MS'!$C:$M,$B$11,FALSE)</f>
        <v>1.8971821095850772</v>
      </c>
      <c r="AS11" s="95">
        <f>VLOOKUP($C$2&amp;"-"&amp;AS$6,'Leituras semanais - MS'!$C:$M,$B$11,FALSE)</f>
        <v>2.3703375283073007</v>
      </c>
      <c r="AT11" s="95">
        <f>VLOOKUP($C$2&amp;"-"&amp;AT$6,'Leituras semanais - MS'!$C:$M,$B$11,FALSE)</f>
        <v>0.36055514790062959</v>
      </c>
      <c r="AU11" s="95">
        <f>VLOOKUP($C$2&amp;"-"&amp;AU$6,'Leituras semanais - MS'!$C:$M,$B$11,FALSE)</f>
        <v>1.0369667249449619</v>
      </c>
      <c r="AV11" s="95">
        <f>VLOOKUP($C$2&amp;"-"&amp;AV$6,'Leituras semanais - MS'!$C:$M,$B$11,FALSE)</f>
        <v>0</v>
      </c>
      <c r="AW11" s="95">
        <f>VLOOKUP($C$2&amp;"-"&amp;AW$6,'Leituras semanais - MS'!$C:$M,$B$11,FALSE)</f>
        <v>4.0832585219768607</v>
      </c>
      <c r="AX11" s="95">
        <f>VLOOKUP($C$2&amp;"-"&amp;AX$6,'Leituras semanais - MS'!$C:$M,$B$11,FALSE)</f>
        <v>3.1357614622364216</v>
      </c>
      <c r="AY11" s="95">
        <f>VLOOKUP($C$2&amp;"-"&amp;AY$6,'Leituras semanais - MS'!$C:$M,$B$11,FALSE)</f>
        <v>1.1289375353276339</v>
      </c>
      <c r="AZ11" s="95">
        <f>VLOOKUP($C$2&amp;"-"&amp;AZ$6,'Leituras semanais - MS'!$C:$M,$B$11,FALSE)</f>
        <v>0.87206651119608336</v>
      </c>
      <c r="BB11" s="50" t="s">
        <v>119</v>
      </c>
      <c r="BC11" s="88">
        <f>COUNTIF('Leituras semanais - MS'!A:A,BB11)</f>
        <v>77</v>
      </c>
    </row>
    <row r="12" spans="1:70" ht="17.25" x14ac:dyDescent="0.2">
      <c r="A12" s="94" t="s">
        <v>178</v>
      </c>
      <c r="B12" s="94">
        <v>10</v>
      </c>
      <c r="D12" s="95">
        <f>VLOOKUP($C$2&amp;"-"&amp;D$6,'Leituras semanais - MS'!$C:$M,$B$12,FALSE)</f>
        <v>0.54593488543967617</v>
      </c>
      <c r="E12" s="95">
        <f>VLOOKUP($C$2&amp;"-"&amp;E$6,'Leituras semanais - MS'!$C:$M,$B$12,FALSE)</f>
        <v>0.8033043998372128</v>
      </c>
      <c r="F12" s="95">
        <f>VLOOKUP($C$2&amp;"-"&amp;F$6,'Leituras semanais - MS'!$C:$M,$B$12,FALSE)</f>
        <v>0.58642117609383715</v>
      </c>
      <c r="G12" s="95">
        <f>VLOOKUP($C$2&amp;"-"&amp;G$6,'Leituras semanais - MS'!$C:$M,$B$12,FALSE)</f>
        <v>0.26715813585066839</v>
      </c>
      <c r="H12" s="95">
        <f>VLOOKUP($C$2&amp;"-"&amp;H$6,'Leituras semanais - MS'!$C:$M,$B$12,FALSE)</f>
        <v>4.9590157964114652E-2</v>
      </c>
      <c r="I12" s="95">
        <f>VLOOKUP($C$2&amp;"-"&amp;I$6,'Leituras semanais - MS'!$C:$M,$B$12,FALSE)</f>
        <v>0.17634034901651049</v>
      </c>
      <c r="J12" s="95">
        <f>VLOOKUP($C$2&amp;"-"&amp;J$6,'Leituras semanais - MS'!$C:$M,$B$12,FALSE)</f>
        <v>0.10784768123401105</v>
      </c>
      <c r="K12" s="95">
        <f>VLOOKUP($C$2&amp;"-"&amp;K$6,'Leituras semanais - MS'!$C:$M,$B$12,FALSE)</f>
        <v>0.10784768123401105</v>
      </c>
      <c r="L12" s="95">
        <f>VLOOKUP($C$2&amp;"-"&amp;L$6,'Leituras semanais - MS'!$C:$M,$B$12,FALSE)</f>
        <v>0.14185721191791892</v>
      </c>
      <c r="M12" s="95">
        <f>VLOOKUP($C$2&amp;"-"&amp;M$6,'Leituras semanais - MS'!$C:$M,$B$12,FALSE)</f>
        <v>5.5732596192749777E-2</v>
      </c>
      <c r="N12" s="95">
        <f>VLOOKUP($C$2&amp;"-"&amp;N$6,'Leituras semanais - MS'!$C:$M,$B$12,FALSE)</f>
        <v>0</v>
      </c>
      <c r="O12" s="95">
        <f>VLOOKUP($C$2&amp;"-"&amp;O$6,'Leituras semanais - MS'!$C:$M,$B$12,FALSE)</f>
        <v>0</v>
      </c>
      <c r="P12" s="95">
        <f>VLOOKUP($C$2&amp;"-"&amp;P$6,'Leituras semanais - MS'!$C:$M,$B$12,FALSE)</f>
        <v>0.25173074368574383</v>
      </c>
      <c r="Q12" s="95">
        <f>VLOOKUP($C$2&amp;"-"&amp;Q$6,'Leituras semanais - MS'!$C:$M,$B$12,FALSE)</f>
        <v>0.43023012601826316</v>
      </c>
      <c r="R12" s="95">
        <f>VLOOKUP($C$2&amp;"-"&amp;R$6,'Leituras semanais - MS'!$C:$M,$B$12,FALSE)</f>
        <v>0.23647064677431834</v>
      </c>
      <c r="S12" s="95">
        <f>VLOOKUP($C$2&amp;"-"&amp;S$6,'Leituras semanais - MS'!$C:$M,$B$12,FALSE)</f>
        <v>0.30857474203116675</v>
      </c>
      <c r="T12" s="95">
        <f>VLOOKUP($C$2&amp;"-"&amp;T$6,'Leituras semanais - MS'!$C:$M,$B$12,FALSE)</f>
        <v>0.51823286563353832</v>
      </c>
      <c r="U12" s="95">
        <f>VLOOKUP($C$2&amp;"-"&amp;U$6,'Leituras semanais - MS'!$C:$M,$B$12,FALSE)</f>
        <v>0.33224652632591917</v>
      </c>
      <c r="V12" s="95">
        <f>VLOOKUP($C$2&amp;"-"&amp;V$6,'Leituras semanais - MS'!$C:$M,$B$12,FALSE)</f>
        <v>0.22868300939399008</v>
      </c>
      <c r="W12" s="95">
        <f>VLOOKUP($C$2&amp;"-"&amp;W$6,'Leituras semanais - MS'!$C:$M,$B$12,FALSE)</f>
        <v>0.10872170087329285</v>
      </c>
      <c r="X12" s="95">
        <f>VLOOKUP($C$2&amp;"-"&amp;X$6,'Leituras semanais - MS'!$C:$M,$B$12,FALSE)</f>
        <v>0.1508614656102753</v>
      </c>
      <c r="Y12" s="95">
        <f>VLOOKUP($C$2&amp;"-"&amp;Y$6,'Leituras semanais - MS'!$C:$M,$B$12,FALSE)</f>
        <v>9.5524864207633495E-2</v>
      </c>
      <c r="Z12" s="95">
        <f>VLOOKUP($C$2&amp;"-"&amp;Z$6,'Leituras semanais - MS'!$C:$M,$B$12,FALSE)</f>
        <v>8.6011388478455839E-2</v>
      </c>
      <c r="AA12" s="95">
        <f>VLOOKUP($C$2&amp;"-"&amp;AA$6,'Leituras semanais - MS'!$C:$M,$B$12,FALSE)</f>
        <v>0.18571978062539629</v>
      </c>
      <c r="AB12" s="95">
        <f>VLOOKUP($C$2&amp;"-"&amp;AB$6,'Leituras semanais - MS'!$C:$M,$B$12,FALSE)</f>
        <v>9.4555889541137722E-2</v>
      </c>
      <c r="AC12" s="95">
        <f>VLOOKUP($C$2&amp;"-"&amp;AC$6,'Leituras semanais - MS'!$C:$M,$B$12,FALSE)</f>
        <v>0.14400963494557636</v>
      </c>
      <c r="AD12" s="95">
        <f>VLOOKUP($C$2&amp;"-"&amp;AD$6,'Leituras semanais - MS'!$C:$M,$B$12,FALSE)</f>
        <v>5.6604614340817608E-2</v>
      </c>
      <c r="AE12" s="95">
        <f>VLOOKUP($C$2&amp;"-"&amp;AE$6,'Leituras semanais - MS'!$C:$M,$B$12,FALSE)</f>
        <v>0.20714285604545632</v>
      </c>
      <c r="AF12" s="95">
        <f>VLOOKUP($C$2&amp;"-"&amp;AF$6,'Leituras semanais - MS'!$C:$M,$B$12,FALSE)</f>
        <v>1.2142855787509187E-2</v>
      </c>
      <c r="AG12" s="95">
        <f>VLOOKUP($C$2&amp;"-"&amp;AG$6,'Leituras semanais - MS'!$C:$M,$B$12,FALSE)</f>
        <v>3.3235399976365376E-2</v>
      </c>
      <c r="AH12" s="95">
        <f>VLOOKUP($C$2&amp;"-"&amp;AH$6,'Leituras semanais - MS'!$C:$M,$B$12,FALSE)</f>
        <v>9.6383588123673314E-2</v>
      </c>
      <c r="AI12" s="95">
        <f>VLOOKUP($C$2&amp;"-"&amp;AI$6,'Leituras semanais - MS'!$C:$M,$B$12,FALSE)</f>
        <v>0.10420741075170757</v>
      </c>
      <c r="AJ12" s="95">
        <f>VLOOKUP($C$2&amp;"-"&amp;AJ$6,'Leituras semanais - MS'!$C:$M,$B$12,FALSE)</f>
        <v>0.11745602935607824</v>
      </c>
      <c r="AK12" s="95">
        <f>VLOOKUP($C$2&amp;"-"&amp;AK$6,'Leituras semanais - MS'!$C:$M,$B$12,FALSE)</f>
        <v>0.16143489759792115</v>
      </c>
      <c r="AL12" s="95">
        <f>VLOOKUP($C$2&amp;"-"&amp;AL$6,'Leituras semanais - MS'!$C:$M,$B$12,FALSE)</f>
        <v>0.16254355473337417</v>
      </c>
      <c r="AM12" s="95">
        <f>VLOOKUP($C$2&amp;"-"&amp;AM$6,'Leituras semanais - MS'!$C:$M,$B$12,FALSE)</f>
        <v>0.14439882950921606</v>
      </c>
      <c r="AN12" s="95">
        <f>VLOOKUP($C$2&amp;"-"&amp;AN$6,'Leituras semanais - MS'!$C:$M,$B$12,FALSE)</f>
        <v>7.9837111256489762E-2</v>
      </c>
      <c r="AO12" s="95">
        <f>VLOOKUP($C$2&amp;"-"&amp;AO$6,'Leituras semanais - MS'!$C:$M,$B$12,FALSE)</f>
        <v>0.21751436743709662</v>
      </c>
      <c r="AP12" s="95">
        <f>VLOOKUP($C$2&amp;"-"&amp;AP$6,'Leituras semanais - MS'!$C:$M,$B$12,FALSE)</f>
        <v>0.21070339041208649</v>
      </c>
      <c r="AQ12" s="95">
        <f>VLOOKUP($C$2&amp;"-"&amp;AQ$6,'Leituras semanais - MS'!$C:$M,$B$12,FALSE)</f>
        <v>0.2853175829537728</v>
      </c>
      <c r="AR12" s="95">
        <f>VLOOKUP($C$2&amp;"-"&amp;AR$6,'Leituras semanais - MS'!$C:$M,$B$12,FALSE)</f>
        <v>0.271026015655011</v>
      </c>
      <c r="AS12" s="95">
        <f>VLOOKUP($C$2&amp;"-"&amp;AS$6,'Leituras semanais - MS'!$C:$M,$B$12,FALSE)</f>
        <v>0.33861964690104296</v>
      </c>
      <c r="AT12" s="95">
        <f>VLOOKUP($C$2&amp;"-"&amp;AT$6,'Leituras semanais - MS'!$C:$M,$B$12,FALSE)</f>
        <v>5.1507878271518516E-2</v>
      </c>
      <c r="AU12" s="95">
        <f>VLOOKUP($C$2&amp;"-"&amp;AU$6,'Leituras semanais - MS'!$C:$M,$B$12,FALSE)</f>
        <v>0.14813810356356599</v>
      </c>
      <c r="AV12" s="95">
        <f>VLOOKUP($C$2&amp;"-"&amp;AV$6,'Leituras semanais - MS'!$C:$M,$B$12,FALSE)</f>
        <v>0</v>
      </c>
      <c r="AW12" s="95">
        <f>VLOOKUP($C$2&amp;"-"&amp;AW$6,'Leituras semanais - MS'!$C:$M,$B$12,FALSE)</f>
        <v>0.58332264599669437</v>
      </c>
      <c r="AX12" s="95">
        <f>VLOOKUP($C$2&amp;"-"&amp;AX$6,'Leituras semanais - MS'!$C:$M,$B$12,FALSE)</f>
        <v>0.44796592317663164</v>
      </c>
      <c r="AY12" s="95">
        <f>VLOOKUP($C$2&amp;"-"&amp;AY$6,'Leituras semanais - MS'!$C:$M,$B$12,FALSE)</f>
        <v>0.16127679076109055</v>
      </c>
      <c r="AZ12" s="95">
        <f>VLOOKUP($C$2&amp;"-"&amp;AZ$6,'Leituras semanais - MS'!$C:$M,$B$12,FALSE)</f>
        <v>6.2290465085434524E-2</v>
      </c>
      <c r="BB12" s="51" t="s">
        <v>120</v>
      </c>
      <c r="BC12" s="88">
        <f>COUNTIF('Leituras semanais - MS'!A:A,BB12)</f>
        <v>77</v>
      </c>
    </row>
    <row r="13" spans="1:70" ht="17.25" x14ac:dyDescent="0.2">
      <c r="A13" s="88" t="str">
        <f>C2&amp;" - "&amp;A14</f>
        <v>MS 401 - Vertical</v>
      </c>
      <c r="B13" s="94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  <c r="AS13" s="95"/>
      <c r="AT13" s="95"/>
      <c r="AU13" s="95"/>
      <c r="AV13" s="95"/>
      <c r="AW13" s="95"/>
      <c r="AX13" s="95"/>
      <c r="AY13" s="95"/>
      <c r="AZ13" s="95"/>
      <c r="BB13" s="60" t="s">
        <v>121</v>
      </c>
      <c r="BC13" s="88">
        <f>COUNTIF('Leituras semanais - MS'!A:A,BB13)</f>
        <v>159</v>
      </c>
    </row>
    <row r="14" spans="1:70" ht="17.25" x14ac:dyDescent="0.2">
      <c r="A14" s="92" t="s">
        <v>50</v>
      </c>
      <c r="B14" s="94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  <c r="AX14" s="95"/>
      <c r="AY14" s="95"/>
      <c r="AZ14" s="95"/>
      <c r="BB14" s="60" t="s">
        <v>122</v>
      </c>
      <c r="BC14" s="88">
        <f>COUNTIF('Leituras semanais - MS'!A:A,BB14)</f>
        <v>159</v>
      </c>
    </row>
    <row r="15" spans="1:70" ht="17.25" x14ac:dyDescent="0.2">
      <c r="A15" s="96" t="s">
        <v>179</v>
      </c>
      <c r="B15" s="94">
        <v>9</v>
      </c>
      <c r="D15" s="95">
        <f>VLOOKUP($C$2&amp;"-"&amp;D$6,'Leituras semanais - MS'!$C:$M,$B$15,FALSE)</f>
        <v>-42.199999999991178</v>
      </c>
      <c r="E15" s="95">
        <f>VLOOKUP($C$2&amp;"-"&amp;E$6,'Leituras semanais - MS'!$C:$M,$B$15,FALSE)</f>
        <v>-42.099999999993543</v>
      </c>
      <c r="F15" s="95">
        <f>VLOOKUP($C$2&amp;"-"&amp;F$6,'Leituras semanais - MS'!$C:$M,$B$15,FALSE)</f>
        <v>-43.099999999992633</v>
      </c>
      <c r="G15" s="95">
        <f>VLOOKUP($C$2&amp;"-"&amp;G$6,'Leituras semanais - MS'!$C:$M,$B$15,FALSE)</f>
        <v>-43.299999999999272</v>
      </c>
      <c r="H15" s="95">
        <f>VLOOKUP($C$2&amp;"-"&amp;H$6,'Leituras semanais - MS'!$C:$M,$B$15,FALSE)</f>
        <v>-43.399999999996908</v>
      </c>
      <c r="I15" s="95">
        <f>VLOOKUP($C$2&amp;"-"&amp;I$6,'Leituras semanais - MS'!$C:$M,$B$15,FALSE)</f>
        <v>-44.099999999991724</v>
      </c>
      <c r="J15" s="95">
        <f>VLOOKUP($C$2&amp;"-"&amp;J$6,'Leituras semanais - MS'!$C:$M,$B$15,FALSE)</f>
        <v>-44.249999999988177</v>
      </c>
      <c r="K15" s="95">
        <f>VLOOKUP($C$2&amp;"-"&amp;K$6,'Leituras semanais - MS'!$C:$M,$B$15,FALSE)</f>
        <v>-44.399999999995998</v>
      </c>
      <c r="L15" s="95">
        <f>VLOOKUP($C$2&amp;"-"&amp;L$6,'Leituras semanais - MS'!$C:$M,$B$15,FALSE)</f>
        <v>-45.699999999999363</v>
      </c>
      <c r="M15" s="95">
        <f>VLOOKUP($C$2&amp;"-"&amp;M$6,'Leituras semanais - MS'!$C:$M,$B$15,FALSE)</f>
        <v>-45.899999999994634</v>
      </c>
      <c r="N15" s="95">
        <f>VLOOKUP($C$2&amp;"-"&amp;N$6,'Leituras semanais - MS'!$C:$M,$B$15,FALSE)</f>
        <v>0</v>
      </c>
      <c r="O15" s="95">
        <f>VLOOKUP($C$2&amp;"-"&amp;O$6,'Leituras semanais - MS'!$C:$M,$B$15,FALSE)</f>
        <v>0</v>
      </c>
      <c r="P15" s="95">
        <f>VLOOKUP($C$2&amp;"-"&amp;P$6,'Leituras semanais - MS'!$C:$M,$B$15,FALSE)</f>
        <v>-1.2999999999919964</v>
      </c>
      <c r="Q15" s="95">
        <f>VLOOKUP($C$2&amp;"-"&amp;Q$6,'Leituras semanais - MS'!$C:$M,$B$15,FALSE)</f>
        <v>-0.90000000000145519</v>
      </c>
      <c r="R15" s="95">
        <f>VLOOKUP($C$2&amp;"-"&amp;R$6,'Leituras semanais - MS'!$C:$M,$B$15,FALSE)</f>
        <v>-1.999999999998181</v>
      </c>
      <c r="S15" s="95">
        <f>VLOOKUP($C$2&amp;"-"&amp;S$6,'Leituras semanais - MS'!$C:$M,$B$15,FALSE)</f>
        <v>-1.9000000000005457</v>
      </c>
      <c r="T15" s="95">
        <f>VLOOKUP($C$2&amp;"-"&amp;T$6,'Leituras semanais - MS'!$C:$M,$B$15,FALSE)</f>
        <v>-2.8000000000020009</v>
      </c>
      <c r="U15" s="95">
        <f>VLOOKUP($C$2&amp;"-"&amp;U$6,'Leituras semanais - MS'!$C:$M,$B$15,FALSE)</f>
        <v>-2.299999999991087</v>
      </c>
      <c r="V15" s="95">
        <f>VLOOKUP($C$2&amp;"-"&amp;V$6,'Leituras semanais - MS'!$C:$M,$B$15,FALSE)</f>
        <v>-2.6999999999929969</v>
      </c>
      <c r="W15" s="95">
        <f>VLOOKUP($C$2&amp;"-"&amp;W$6,'Leituras semanais - MS'!$C:$M,$B$15,FALSE)</f>
        <v>-3.3999999999991815</v>
      </c>
      <c r="X15" s="95">
        <f>VLOOKUP($C$2&amp;"-"&amp;X$6,'Leituras semanais - MS'!$C:$M,$B$15,FALSE)</f>
        <v>-3.3999999999991815</v>
      </c>
      <c r="Y15" s="95">
        <f>VLOOKUP($C$2&amp;"-"&amp;Y$6,'Leituras semanais - MS'!$C:$M,$B$15,FALSE)</f>
        <v>-4.1999999999916326</v>
      </c>
      <c r="Z15" s="95">
        <f>VLOOKUP($C$2&amp;"-"&amp;Z$6,'Leituras semanais - MS'!$C:$M,$B$15,FALSE)</f>
        <v>-4.4999999999959073</v>
      </c>
      <c r="AA15" s="95">
        <f>VLOOKUP($C$2&amp;"-"&amp;AA$6,'Leituras semanais - MS'!$C:$M,$B$15,FALSE)</f>
        <v>-5.4999999999949978</v>
      </c>
      <c r="AB15" s="95">
        <f>VLOOKUP($C$2&amp;"-"&amp;AB$6,'Leituras semanais - MS'!$C:$M,$B$15,FALSE)</f>
        <v>-5.7000000000016371</v>
      </c>
      <c r="AC15" s="95">
        <f>VLOOKUP($C$2&amp;"-"&amp;AC$6,'Leituras semanais - MS'!$C:$M,$B$15,FALSE)</f>
        <v>-5.7000000000016371</v>
      </c>
      <c r="AD15" s="95">
        <f>VLOOKUP($C$2&amp;"-"&amp;AD$6,'Leituras semanais - MS'!$C:$M,$B$15,FALSE)</f>
        <v>-6.7000000000007276</v>
      </c>
      <c r="AE15" s="95">
        <f>VLOOKUP($C$2&amp;"-"&amp;AE$6,'Leituras semanais - MS'!$C:$M,$B$15,FALSE)</f>
        <v>-7.0999999999912689</v>
      </c>
      <c r="AF15" s="95">
        <f>VLOOKUP($C$2&amp;"-"&amp;AF$6,'Leituras semanais - MS'!$C:$M,$B$15,FALSE)</f>
        <v>-10.099999999999909</v>
      </c>
      <c r="AG15" s="95">
        <f>VLOOKUP($C$2&amp;"-"&amp;AG$6,'Leituras semanais - MS'!$C:$M,$B$15,FALSE)</f>
        <v>-8.6000000000012733</v>
      </c>
      <c r="AH15" s="95">
        <f>VLOOKUP($C$2&amp;"-"&amp;AH$6,'Leituras semanais - MS'!$C:$M,$B$15,FALSE)</f>
        <v>-9.6000000000003638</v>
      </c>
      <c r="AI15" s="95">
        <f>VLOOKUP($C$2&amp;"-"&amp;AI$6,'Leituras semanais - MS'!$C:$M,$B$15,FALSE)</f>
        <v>-9.3999999999937245</v>
      </c>
      <c r="AJ15" s="95">
        <f>VLOOKUP($C$2&amp;"-"&amp;AJ$6,'Leituras semanais - MS'!$C:$M,$B$15,FALSE)</f>
        <v>-9.7999999999956344</v>
      </c>
      <c r="AK15" s="95">
        <f>VLOOKUP($C$2&amp;"-"&amp;AK$6,'Leituras semanais - MS'!$C:$M,$B$15,FALSE)</f>
        <v>-9.8999999999932697</v>
      </c>
      <c r="AL15" s="95">
        <f>VLOOKUP($C$2&amp;"-"&amp;AL$6,'Leituras semanais - MS'!$C:$M,$B$15,FALSE)</f>
        <v>-10.29999999999518</v>
      </c>
      <c r="AM15" s="95">
        <f>VLOOKUP($C$2&amp;"-"&amp;AM$6,'Leituras semanais - MS'!$C:$M,$B$15,FALSE)</f>
        <v>-10.89999999999236</v>
      </c>
      <c r="AN15" s="95">
        <f>VLOOKUP($C$2&amp;"-"&amp;AN$6,'Leituras semanais - MS'!$C:$M,$B$15,FALSE)</f>
        <v>-12.299999999993361</v>
      </c>
      <c r="AO15" s="95">
        <f>VLOOKUP($C$2&amp;"-"&amp;AO$6,'Leituras semanais - MS'!$C:$M,$B$15,FALSE)</f>
        <v>-11.899999999991451</v>
      </c>
      <c r="AP15" s="95">
        <f>VLOOKUP($C$2&amp;"-"&amp;AP$6,'Leituras semanais - MS'!$C:$M,$B$15,FALSE)</f>
        <v>-11.899999999991451</v>
      </c>
      <c r="AQ15" s="95">
        <f>VLOOKUP($C$2&amp;"-"&amp;AQ$6,'Leituras semanais - MS'!$C:$M,$B$15,FALSE)</f>
        <v>-13.400000000001455</v>
      </c>
      <c r="AR15" s="95">
        <f>VLOOKUP($C$2&amp;"-"&amp;AR$6,'Leituras semanais - MS'!$C:$M,$B$15,FALSE)</f>
        <v>-13.599999999996726</v>
      </c>
      <c r="AS15" s="95">
        <f>VLOOKUP($C$2&amp;"-"&amp;AS$6,'Leituras semanais - MS'!$C:$M,$B$15,FALSE)</f>
        <v>-13.699999999994361</v>
      </c>
      <c r="AT15" s="95">
        <f>VLOOKUP($C$2&amp;"-"&amp;AT$6,'Leituras semanais - MS'!$C:$M,$B$15,FALSE)</f>
        <v>-14.900000000000091</v>
      </c>
      <c r="AU15" s="95">
        <f>VLOOKUP($C$2&amp;"-"&amp;AU$6,'Leituras semanais - MS'!$C:$M,$B$15,FALSE)</f>
        <v>-15.199999999992997</v>
      </c>
      <c r="AV15" s="95">
        <f>VLOOKUP($C$2&amp;"-"&amp;AV$6,'Leituras semanais - MS'!$C:$M,$B$15,FALSE)</f>
        <v>-15.199999999992997</v>
      </c>
      <c r="AW15" s="95">
        <f>VLOOKUP($C$2&amp;"-"&amp;AW$6,'Leituras semanais - MS'!$C:$M,$B$15,FALSE)</f>
        <v>-16.999999999995907</v>
      </c>
      <c r="AX15" s="95">
        <f>VLOOKUP($C$2&amp;"-"&amp;AX$6,'Leituras semanais - MS'!$C:$M,$B$15,FALSE)</f>
        <v>-16.699999999991633</v>
      </c>
      <c r="AY15" s="95">
        <f>VLOOKUP($C$2&amp;"-"&amp;AY$6,'Leituras semanais - MS'!$C:$M,$B$15,FALSE)</f>
        <v>-17.199999999991178</v>
      </c>
      <c r="AZ15" s="95">
        <f>VLOOKUP($C$2&amp;"-"&amp;AZ$6,'Leituras semanais - MS'!$C:$M,$B$15,FALSE)</f>
        <v>-17.099999999993543</v>
      </c>
      <c r="BB15" s="50" t="s">
        <v>123</v>
      </c>
      <c r="BC15" s="88">
        <f>COUNTIF('Leituras semanais - MS'!A:A,BB15)</f>
        <v>77</v>
      </c>
    </row>
    <row r="16" spans="1:70" ht="17.25" x14ac:dyDescent="0.2">
      <c r="A16" s="96" t="s">
        <v>180</v>
      </c>
      <c r="B16" s="94">
        <v>8</v>
      </c>
      <c r="D16" s="95">
        <f>VLOOKUP($C$2&amp;"-"&amp;D$6,'Leituras semanais - MS'!$C:$M,$B$16,FALSE)</f>
        <v>-0.39999999999054126</v>
      </c>
      <c r="E16" s="95">
        <f>VLOOKUP($C$2&amp;"-"&amp;E$6,'Leituras semanais - MS'!$C:$M,$B$16,FALSE)</f>
        <v>9.9999999997635314E-2</v>
      </c>
      <c r="F16" s="95">
        <f>VLOOKUP($C$2&amp;"-"&amp;F$6,'Leituras semanais - MS'!$C:$M,$B$16,FALSE)</f>
        <v>-0.99999999999909051</v>
      </c>
      <c r="G16" s="95">
        <f>VLOOKUP($C$2&amp;"-"&amp;G$6,'Leituras semanais - MS'!$C:$M,$B$16,FALSE)</f>
        <v>-0.20000000000663931</v>
      </c>
      <c r="H16" s="95">
        <f>VLOOKUP($C$2&amp;"-"&amp;H$6,'Leituras semanais - MS'!$C:$M,$B$16,FALSE)</f>
        <v>-9.9999999997635314E-2</v>
      </c>
      <c r="I16" s="95">
        <f>VLOOKUP($C$2&amp;"-"&amp;I$6,'Leituras semanais - MS'!$C:$M,$B$16,FALSE)</f>
        <v>-0.69999999999481588</v>
      </c>
      <c r="J16" s="95">
        <f>VLOOKUP($C$2&amp;"-"&amp;J$6,'Leituras semanais - MS'!$C:$M,$B$16,FALSE)</f>
        <v>-0.14999999999645297</v>
      </c>
      <c r="K16" s="95">
        <f>VLOOKUP($C$2&amp;"-"&amp;K$6,'Leituras semanais - MS'!$C:$M,$B$16,FALSE)</f>
        <v>-0.15000000000782165</v>
      </c>
      <c r="L16" s="95">
        <f>VLOOKUP($C$2&amp;"-"&amp;L$6,'Leituras semanais - MS'!$C:$M,$B$16,FALSE)</f>
        <v>-1.3000000000033651</v>
      </c>
      <c r="M16" s="95">
        <f>VLOOKUP($C$2&amp;"-"&amp;M$6,'Leituras semanais - MS'!$C:$M,$B$16,FALSE)</f>
        <v>-0.19999999999527063</v>
      </c>
      <c r="N16" s="95">
        <f>VLOOKUP($C$2&amp;"-"&amp;N$6,'Leituras semanais - MS'!$C:$M,$B$16,FALSE)</f>
        <v>0</v>
      </c>
      <c r="O16" s="95">
        <f>VLOOKUP($C$2&amp;"-"&amp;O$6,'Leituras semanais - MS'!$C:$M,$B$16,FALSE)</f>
        <v>0</v>
      </c>
      <c r="P16" s="95">
        <f>VLOOKUP($C$2&amp;"-"&amp;P$6,'Leituras semanais - MS'!$C:$M,$B$16,FALSE)</f>
        <v>-1.2999999999919964</v>
      </c>
      <c r="Q16" s="95">
        <f>VLOOKUP($C$2&amp;"-"&amp;Q$6,'Leituras semanais - MS'!$C:$M,$B$16,FALSE)</f>
        <v>0.39999999999054126</v>
      </c>
      <c r="R16" s="95">
        <f>VLOOKUP($C$2&amp;"-"&amp;R$6,'Leituras semanais - MS'!$C:$M,$B$16,FALSE)</f>
        <v>-1.0999999999967258</v>
      </c>
      <c r="S16" s="95">
        <f>VLOOKUP($C$2&amp;"-"&amp;S$6,'Leituras semanais - MS'!$C:$M,$B$16,FALSE)</f>
        <v>9.9999999997635314E-2</v>
      </c>
      <c r="T16" s="95">
        <f>VLOOKUP($C$2&amp;"-"&amp;T$6,'Leituras semanais - MS'!$C:$M,$B$16,FALSE)</f>
        <v>-0.90000000000145519</v>
      </c>
      <c r="U16" s="95">
        <f>VLOOKUP($C$2&amp;"-"&amp;U$6,'Leituras semanais - MS'!$C:$M,$B$16,FALSE)</f>
        <v>0.50000000001091394</v>
      </c>
      <c r="V16" s="95">
        <f>VLOOKUP($C$2&amp;"-"&amp;V$6,'Leituras semanais - MS'!$C:$M,$B$16,FALSE)</f>
        <v>-0.40000000000190994</v>
      </c>
      <c r="W16" s="95">
        <f>VLOOKUP($C$2&amp;"-"&amp;W$6,'Leituras semanais - MS'!$C:$M,$B$16,FALSE)</f>
        <v>-0.70000000000618456</v>
      </c>
      <c r="X16" s="95">
        <f>VLOOKUP($C$2&amp;"-"&amp;X$6,'Leituras semanais - MS'!$C:$M,$B$16,FALSE)</f>
        <v>0</v>
      </c>
      <c r="Y16" s="95">
        <f>VLOOKUP($C$2&amp;"-"&amp;Y$6,'Leituras semanais - MS'!$C:$M,$B$16,FALSE)</f>
        <v>-0.79999999999245119</v>
      </c>
      <c r="Z16" s="95">
        <f>VLOOKUP($C$2&amp;"-"&amp;Z$6,'Leituras semanais - MS'!$C:$M,$B$16,FALSE)</f>
        <v>-0.30000000000427463</v>
      </c>
      <c r="AA16" s="95">
        <f>VLOOKUP($C$2&amp;"-"&amp;AA$6,'Leituras semanais - MS'!$C:$M,$B$16,FALSE)</f>
        <v>-0.99999999999909051</v>
      </c>
      <c r="AB16" s="95">
        <f>VLOOKUP($C$2&amp;"-"&amp;AB$6,'Leituras semanais - MS'!$C:$M,$B$16,FALSE)</f>
        <v>-0.20000000000663931</v>
      </c>
      <c r="AC16" s="95">
        <f>VLOOKUP($C$2&amp;"-"&amp;AC$6,'Leituras semanais - MS'!$C:$M,$B$16,FALSE)</f>
        <v>0</v>
      </c>
      <c r="AD16" s="95">
        <f>VLOOKUP($C$2&amp;"-"&amp;AD$6,'Leituras semanais - MS'!$C:$M,$B$16,FALSE)</f>
        <v>-0.99999999999909051</v>
      </c>
      <c r="AE16" s="95">
        <f>VLOOKUP($C$2&amp;"-"&amp;AE$6,'Leituras semanais - MS'!$C:$M,$B$16,FALSE)</f>
        <v>-0.39999999999054126</v>
      </c>
      <c r="AF16" s="95">
        <f>VLOOKUP($C$2&amp;"-"&amp;AF$6,'Leituras semanais - MS'!$C:$M,$B$16,FALSE)</f>
        <v>-3.0000000000086402</v>
      </c>
      <c r="AG16" s="95">
        <f>VLOOKUP($C$2&amp;"-"&amp;AG$6,'Leituras semanais - MS'!$C:$M,$B$16,FALSE)</f>
        <v>1.4999999999986358</v>
      </c>
      <c r="AH16" s="95">
        <f>VLOOKUP($C$2&amp;"-"&amp;AH$6,'Leituras semanais - MS'!$C:$M,$B$16,FALSE)</f>
        <v>-0.99999999999909051</v>
      </c>
      <c r="AI16" s="95">
        <f>VLOOKUP($C$2&amp;"-"&amp;AI$6,'Leituras semanais - MS'!$C:$M,$B$16,FALSE)</f>
        <v>0.20000000000663931</v>
      </c>
      <c r="AJ16" s="95">
        <f>VLOOKUP($C$2&amp;"-"&amp;AJ$6,'Leituras semanais - MS'!$C:$M,$B$16,FALSE)</f>
        <v>-0.40000000000190994</v>
      </c>
      <c r="AK16" s="95">
        <f>VLOOKUP($C$2&amp;"-"&amp;AK$6,'Leituras semanais - MS'!$C:$M,$B$16,FALSE)</f>
        <v>-9.9999999997635314E-2</v>
      </c>
      <c r="AL16" s="95">
        <f>VLOOKUP($C$2&amp;"-"&amp;AL$6,'Leituras semanais - MS'!$C:$M,$B$16,FALSE)</f>
        <v>-0.40000000000190994</v>
      </c>
      <c r="AM16" s="95">
        <f>VLOOKUP($C$2&amp;"-"&amp;AM$6,'Leituras semanais - MS'!$C:$M,$B$16,FALSE)</f>
        <v>-0.59999999999718057</v>
      </c>
      <c r="AN16" s="95">
        <f>VLOOKUP($C$2&amp;"-"&amp;AN$6,'Leituras semanais - MS'!$C:$M,$B$16,FALSE)</f>
        <v>-1.4000000000010004</v>
      </c>
      <c r="AO16" s="95">
        <f>VLOOKUP($C$2&amp;"-"&amp;AO$6,'Leituras semanais - MS'!$C:$M,$B$16,FALSE)</f>
        <v>0.40000000000190994</v>
      </c>
      <c r="AP16" s="95">
        <f>VLOOKUP($C$2&amp;"-"&amp;AP$6,'Leituras semanais - MS'!$C:$M,$B$16,FALSE)</f>
        <v>0</v>
      </c>
      <c r="AQ16" s="95">
        <f>VLOOKUP($C$2&amp;"-"&amp;AQ$6,'Leituras semanais - MS'!$C:$M,$B$16,FALSE)</f>
        <v>-1.5000000000100044</v>
      </c>
      <c r="AR16" s="95">
        <f>VLOOKUP($C$2&amp;"-"&amp;AR$6,'Leituras semanais - MS'!$C:$M,$B$16,FALSE)</f>
        <v>-0.19999999999527063</v>
      </c>
      <c r="AS16" s="95">
        <f>VLOOKUP($C$2&amp;"-"&amp;AS$6,'Leituras semanais - MS'!$C:$M,$B$16,FALSE)</f>
        <v>-9.9999999997635314E-2</v>
      </c>
      <c r="AT16" s="95">
        <f>VLOOKUP($C$2&amp;"-"&amp;AT$6,'Leituras semanais - MS'!$C:$M,$B$16,FALSE)</f>
        <v>-1.2000000000057298</v>
      </c>
      <c r="AU16" s="95">
        <f>VLOOKUP($C$2&amp;"-"&amp;AU$6,'Leituras semanais - MS'!$C:$M,$B$16,FALSE)</f>
        <v>-0.29999999999290594</v>
      </c>
      <c r="AV16" s="95">
        <f>VLOOKUP($C$2&amp;"-"&amp;AV$6,'Leituras semanais - MS'!$C:$M,$B$16,FALSE)</f>
        <v>0</v>
      </c>
      <c r="AW16" s="95">
        <f>VLOOKUP($C$2&amp;"-"&amp;AW$6,'Leituras semanais - MS'!$C:$M,$B$16,FALSE)</f>
        <v>-1.8000000000029104</v>
      </c>
      <c r="AX16" s="95">
        <f>VLOOKUP($C$2&amp;"-"&amp;AX$6,'Leituras semanais - MS'!$C:$M,$B$16,FALSE)</f>
        <v>0.30000000000427463</v>
      </c>
      <c r="AY16" s="95">
        <f>VLOOKUP($C$2&amp;"-"&amp;AY$6,'Leituras semanais - MS'!$C:$M,$B$16,FALSE)</f>
        <v>-0.49999999999954525</v>
      </c>
      <c r="AZ16" s="95">
        <f>VLOOKUP($C$2&amp;"-"&amp;AZ$6,'Leituras semanais - MS'!$C:$M,$B$16,FALSE)</f>
        <v>9.9999999997635314E-2</v>
      </c>
      <c r="BA16" s="97"/>
      <c r="BB16" s="51" t="s">
        <v>124</v>
      </c>
      <c r="BC16" s="88">
        <f>COUNTIF('Leituras semanais - MS'!A:A,BB16)</f>
        <v>77</v>
      </c>
    </row>
    <row r="17" spans="1:55" ht="17.25" x14ac:dyDescent="0.2">
      <c r="A17" s="96" t="s">
        <v>181</v>
      </c>
      <c r="B17" s="94">
        <v>11</v>
      </c>
      <c r="D17" s="95">
        <f>VLOOKUP($C$2&amp;"-"&amp;D$6,'Leituras semanais - MS'!$C:$M,$B$17,FALSE)</f>
        <v>5.7142857141505896E-2</v>
      </c>
      <c r="E17" s="95">
        <f>VLOOKUP($C$2&amp;"-"&amp;E$6,'Leituras semanais - MS'!$C:$M,$B$17,FALSE)</f>
        <v>1.4285714285376474E-2</v>
      </c>
      <c r="F17" s="95">
        <f>VLOOKUP($C$2&amp;"-"&amp;F$6,'Leituras semanais - MS'!$C:$M,$B$17,FALSE)</f>
        <v>0.14285714285701293</v>
      </c>
      <c r="G17" s="95">
        <f>VLOOKUP($C$2&amp;"-"&amp;G$6,'Leituras semanais - MS'!$C:$M,$B$17,FALSE)</f>
        <v>2.8571428572377044E-2</v>
      </c>
      <c r="H17" s="95">
        <f>VLOOKUP($C$2&amp;"-"&amp;H$6,'Leituras semanais - MS'!$C:$M,$B$17,FALSE)</f>
        <v>1.4285714285376474E-2</v>
      </c>
      <c r="I17" s="95">
        <f>VLOOKUP($C$2&amp;"-"&amp;I$6,'Leituras semanais - MS'!$C:$M,$B$17,FALSE)</f>
        <v>9.9999999999259417E-2</v>
      </c>
      <c r="J17" s="95">
        <f>VLOOKUP($C$2&amp;"-"&amp;J$6,'Leituras semanais - MS'!$C:$M,$B$17,FALSE)</f>
        <v>2.1428571428064709E-2</v>
      </c>
      <c r="K17" s="95">
        <f>VLOOKUP($C$2&amp;"-"&amp;K$6,'Leituras semanais - MS'!$C:$M,$B$17,FALSE)</f>
        <v>2.1428571429688809E-2</v>
      </c>
      <c r="L17" s="95">
        <f>VLOOKUP($C$2&amp;"-"&amp;L$6,'Leituras semanais - MS'!$C:$M,$B$17,FALSE)</f>
        <v>9.2857142857383224E-2</v>
      </c>
      <c r="M17" s="95">
        <f>VLOOKUP($C$2&amp;"-"&amp;M$6,'Leituras semanais - MS'!$C:$M,$B$17,FALSE)</f>
        <v>2.8571428570752948E-2</v>
      </c>
      <c r="N17" s="95">
        <f>VLOOKUP($C$2&amp;"-"&amp;N$6,'Leituras semanais - MS'!$C:$M,$B$17,FALSE)</f>
        <v>0</v>
      </c>
      <c r="O17" s="95">
        <f>VLOOKUP($C$2&amp;"-"&amp;O$6,'Leituras semanais - MS'!$C:$M,$B$17,FALSE)</f>
        <v>0</v>
      </c>
      <c r="P17" s="95">
        <f>VLOOKUP($C$2&amp;"-"&amp;P$6,'Leituras semanais - MS'!$C:$M,$B$17,FALSE)</f>
        <v>9.2857142856571179E-2</v>
      </c>
      <c r="Q17" s="95">
        <f>VLOOKUP($C$2&amp;"-"&amp;Q$6,'Leituras semanais - MS'!$C:$M,$B$17,FALSE)</f>
        <v>5.7142857141505896E-2</v>
      </c>
      <c r="R17" s="95">
        <f>VLOOKUP($C$2&amp;"-"&amp;R$6,'Leituras semanais - MS'!$C:$M,$B$17,FALSE)</f>
        <v>0.1571428571423894</v>
      </c>
      <c r="S17" s="95">
        <f>VLOOKUP($C$2&amp;"-"&amp;S$6,'Leituras semanais - MS'!$C:$M,$B$17,FALSE)</f>
        <v>1.4285714285376474E-2</v>
      </c>
      <c r="T17" s="95">
        <f>VLOOKUP($C$2&amp;"-"&amp;T$6,'Leituras semanais - MS'!$C:$M,$B$17,FALSE)</f>
        <v>0.12857142857163645</v>
      </c>
      <c r="U17" s="95">
        <f>VLOOKUP($C$2&amp;"-"&amp;U$6,'Leituras semanais - MS'!$C:$M,$B$17,FALSE)</f>
        <v>7.1428571430130566E-2</v>
      </c>
      <c r="V17" s="95">
        <f>VLOOKUP($C$2&amp;"-"&amp;V$6,'Leituras semanais - MS'!$C:$M,$B$17,FALSE)</f>
        <v>5.7142857143129992E-2</v>
      </c>
      <c r="W17" s="95">
        <f>VLOOKUP($C$2&amp;"-"&amp;W$6,'Leituras semanais - MS'!$C:$M,$B$17,FALSE)</f>
        <v>0.10000000000088351</v>
      </c>
      <c r="X17" s="95">
        <f>VLOOKUP($C$2&amp;"-"&amp;X$6,'Leituras semanais - MS'!$C:$M,$B$17,FALSE)</f>
        <v>0</v>
      </c>
      <c r="Y17" s="95">
        <f>VLOOKUP($C$2&amp;"-"&amp;Y$6,'Leituras semanais - MS'!$C:$M,$B$17,FALSE)</f>
        <v>5.714285714231794E-2</v>
      </c>
      <c r="Z17" s="95">
        <f>VLOOKUP($C$2&amp;"-"&amp;Z$6,'Leituras semanais - MS'!$C:$M,$B$17,FALSE)</f>
        <v>4.2857142857753515E-2</v>
      </c>
      <c r="AA17" s="95">
        <f>VLOOKUP($C$2&amp;"-"&amp;AA$6,'Leituras semanais - MS'!$C:$M,$B$17,FALSE)</f>
        <v>0.14285714285701293</v>
      </c>
      <c r="AB17" s="95">
        <f>VLOOKUP($C$2&amp;"-"&amp;AB$6,'Leituras semanais - MS'!$C:$M,$B$17,FALSE)</f>
        <v>2.8571428572377044E-2</v>
      </c>
      <c r="AC17" s="95">
        <f>VLOOKUP($C$2&amp;"-"&amp;AC$6,'Leituras semanais - MS'!$C:$M,$B$17,FALSE)</f>
        <v>0</v>
      </c>
      <c r="AD17" s="95">
        <f>VLOOKUP($C$2&amp;"-"&amp;AD$6,'Leituras semanais - MS'!$C:$M,$B$17,FALSE)</f>
        <v>0.14285714285701293</v>
      </c>
      <c r="AE17" s="95">
        <f>VLOOKUP($C$2&amp;"-"&amp;AE$6,'Leituras semanais - MS'!$C:$M,$B$17,FALSE)</f>
        <v>5.7142857141505896E-2</v>
      </c>
      <c r="AF17" s="95">
        <f>VLOOKUP($C$2&amp;"-"&amp;AF$6,'Leituras semanais - MS'!$C:$M,$B$17,FALSE)</f>
        <v>0.21428571428633145</v>
      </c>
      <c r="AG17" s="95">
        <f>VLOOKUP($C$2&amp;"-"&amp;AG$6,'Leituras semanais - MS'!$C:$M,$B$17,FALSE)</f>
        <v>0.1071428571427597</v>
      </c>
      <c r="AH17" s="95">
        <f>VLOOKUP($C$2&amp;"-"&amp;AH$6,'Leituras semanais - MS'!$C:$M,$B$17,FALSE)</f>
        <v>0.14285714285701293</v>
      </c>
      <c r="AI17" s="95">
        <f>VLOOKUP($C$2&amp;"-"&amp;AI$6,'Leituras semanais - MS'!$C:$M,$B$17,FALSE)</f>
        <v>2.8571428572377044E-2</v>
      </c>
      <c r="AJ17" s="95">
        <f>VLOOKUP($C$2&amp;"-"&amp;AJ$6,'Leituras semanais - MS'!$C:$M,$B$17,FALSE)</f>
        <v>5.7142857143129992E-2</v>
      </c>
      <c r="AK17" s="95">
        <f>VLOOKUP($C$2&amp;"-"&amp;AK$6,'Leituras semanais - MS'!$C:$M,$B$17,FALSE)</f>
        <v>1.4285714285376474E-2</v>
      </c>
      <c r="AL17" s="95">
        <f>VLOOKUP($C$2&amp;"-"&amp;AL$6,'Leituras semanais - MS'!$C:$M,$B$17,FALSE)</f>
        <v>5.7142857143129992E-2</v>
      </c>
      <c r="AM17" s="95">
        <f>VLOOKUP($C$2&amp;"-"&amp;AM$6,'Leituras semanais - MS'!$C:$M,$B$17,FALSE)</f>
        <v>8.571428571388294E-2</v>
      </c>
      <c r="AN17" s="95">
        <f>VLOOKUP($C$2&amp;"-"&amp;AN$6,'Leituras semanais - MS'!$C:$M,$B$17,FALSE)</f>
        <v>0.10769230769238465</v>
      </c>
      <c r="AO17" s="95">
        <f>VLOOKUP($C$2&amp;"-"&amp;AO$6,'Leituras semanais - MS'!$C:$M,$B$17,FALSE)</f>
        <v>5.0000000000238742E-2</v>
      </c>
      <c r="AP17" s="95">
        <f>VLOOKUP($C$2&amp;"-"&amp;AP$6,'Leituras semanais - MS'!$C:$M,$B$17,FALSE)</f>
        <v>0</v>
      </c>
      <c r="AQ17" s="95">
        <f>VLOOKUP($C$2&amp;"-"&amp;AQ$6,'Leituras semanais - MS'!$C:$M,$B$17,FALSE)</f>
        <v>0.21428571428714349</v>
      </c>
      <c r="AR17" s="95">
        <f>VLOOKUP($C$2&amp;"-"&amp;AR$6,'Leituras semanais - MS'!$C:$M,$B$17,FALSE)</f>
        <v>2.8571428570752948E-2</v>
      </c>
      <c r="AS17" s="95">
        <f>VLOOKUP($C$2&amp;"-"&amp;AS$6,'Leituras semanais - MS'!$C:$M,$B$17,FALSE)</f>
        <v>1.4285714285376474E-2</v>
      </c>
      <c r="AT17" s="95">
        <f>VLOOKUP($C$2&amp;"-"&amp;AT$6,'Leituras semanais - MS'!$C:$M,$B$17,FALSE)</f>
        <v>0.17142857142938997</v>
      </c>
      <c r="AU17" s="95">
        <f>VLOOKUP($C$2&amp;"-"&amp;AU$6,'Leituras semanais - MS'!$C:$M,$B$17,FALSE)</f>
        <v>4.2857142856129418E-2</v>
      </c>
      <c r="AV17" s="95">
        <f>VLOOKUP($C$2&amp;"-"&amp;AV$6,'Leituras semanais - MS'!$C:$M,$B$17,FALSE)</f>
        <v>0</v>
      </c>
      <c r="AW17" s="95">
        <f>VLOOKUP($C$2&amp;"-"&amp;AW$6,'Leituras semanais - MS'!$C:$M,$B$17,FALSE)</f>
        <v>0.2571428571432729</v>
      </c>
      <c r="AX17" s="95">
        <f>VLOOKUP($C$2&amp;"-"&amp;AX$6,'Leituras semanais - MS'!$C:$M,$B$17,FALSE)</f>
        <v>4.2857142857753515E-2</v>
      </c>
      <c r="AY17" s="95">
        <f>VLOOKUP($C$2&amp;"-"&amp;AY$6,'Leituras semanais - MS'!$C:$M,$B$17,FALSE)</f>
        <v>7.1428571428506463E-2</v>
      </c>
      <c r="AZ17" s="95">
        <f>VLOOKUP($C$2&amp;"-"&amp;AZ$6,'Leituras semanais - MS'!$C:$M,$B$17,FALSE)</f>
        <v>7.1428571426882369E-3</v>
      </c>
      <c r="BA17" s="97"/>
      <c r="BB17" s="51" t="s">
        <v>125</v>
      </c>
      <c r="BC17" s="88">
        <f>COUNTIF('Leituras semanais - MS'!A:A,BB17)</f>
        <v>77</v>
      </c>
    </row>
    <row r="18" spans="1:55" ht="17.25" x14ac:dyDescent="0.2">
      <c r="A18" s="96" t="s">
        <v>182</v>
      </c>
      <c r="BB18" s="51" t="s">
        <v>126</v>
      </c>
      <c r="BC18" s="88">
        <f>COUNTIF('Leituras semanais - MS'!A:A,BB18)</f>
        <v>77</v>
      </c>
    </row>
    <row r="19" spans="1:55" ht="17.25" x14ac:dyDescent="0.2">
      <c r="BB19" s="60" t="s">
        <v>127</v>
      </c>
      <c r="BC19" s="88">
        <f>COUNTIF('Leituras semanais - MS'!A:A,BB19)</f>
        <v>159</v>
      </c>
    </row>
    <row r="20" spans="1:55" ht="17.25" x14ac:dyDescent="0.2">
      <c r="BB20" s="60" t="s">
        <v>128</v>
      </c>
      <c r="BC20" s="88">
        <f>COUNTIF('Leituras semanais - MS'!A:A,BB20)</f>
        <v>159</v>
      </c>
    </row>
    <row r="21" spans="1:55" ht="17.25" x14ac:dyDescent="0.2">
      <c r="BB21" s="60" t="s">
        <v>129</v>
      </c>
      <c r="BC21" s="88">
        <f>COUNTIF('Leituras semanais - MS'!A:A,BB21)</f>
        <v>77</v>
      </c>
    </row>
    <row r="22" spans="1:55" ht="17.25" x14ac:dyDescent="0.2">
      <c r="BB22" s="60" t="s">
        <v>130</v>
      </c>
      <c r="BC22" s="88">
        <f>COUNTIF('Leituras semanais - MS'!A:A,BB22)</f>
        <v>77</v>
      </c>
    </row>
    <row r="23" spans="1:55" ht="17.25" x14ac:dyDescent="0.2">
      <c r="BB23" s="60" t="s">
        <v>131</v>
      </c>
      <c r="BC23" s="88">
        <f>COUNTIF('Leituras semanais - MS'!A:A,BB23)</f>
        <v>77</v>
      </c>
    </row>
    <row r="24" spans="1:55" ht="17.25" x14ac:dyDescent="0.2">
      <c r="BB24" s="60" t="s">
        <v>132</v>
      </c>
      <c r="BC24" s="88">
        <f>COUNTIF('Leituras semanais - MS'!A:A,BB24)</f>
        <v>77</v>
      </c>
    </row>
    <row r="25" spans="1:55" ht="17.25" x14ac:dyDescent="0.2">
      <c r="BB25" s="60" t="s">
        <v>133</v>
      </c>
      <c r="BC25" s="88">
        <f>COUNTIF('Leituras semanais - MS'!A:A,BB25)</f>
        <v>77</v>
      </c>
    </row>
    <row r="26" spans="1:55" ht="17.25" x14ac:dyDescent="0.2">
      <c r="AO26" s="89"/>
      <c r="BB26" s="60" t="s">
        <v>134</v>
      </c>
      <c r="BC26" s="88">
        <f>COUNTIF('Leituras semanais - MS'!A:A,BB26)</f>
        <v>77</v>
      </c>
    </row>
    <row r="27" spans="1:55" ht="17.25" x14ac:dyDescent="0.2">
      <c r="BB27" s="43" t="s">
        <v>135</v>
      </c>
      <c r="BC27" s="88">
        <f>COUNTIF('Leituras semanais - MS'!A:A,BB27)</f>
        <v>77</v>
      </c>
    </row>
    <row r="28" spans="1:55" ht="14.25" x14ac:dyDescent="0.2">
      <c r="BB28" s="91"/>
    </row>
    <row r="29" spans="1:55" ht="14.25" x14ac:dyDescent="0.2">
      <c r="BB29" s="91"/>
    </row>
    <row r="30" spans="1:55" ht="14.25" x14ac:dyDescent="0.2">
      <c r="BB30" s="91"/>
    </row>
    <row r="31" spans="1:55" ht="14.25" x14ac:dyDescent="0.2">
      <c r="BB31" s="91"/>
    </row>
    <row r="32" spans="1:55" ht="14.25" x14ac:dyDescent="0.2">
      <c r="BB32" s="91"/>
    </row>
    <row r="33" spans="54:54" ht="14.25" x14ac:dyDescent="0.2">
      <c r="BB33" s="91"/>
    </row>
    <row r="34" spans="54:54" ht="14.25" x14ac:dyDescent="0.2">
      <c r="BB34" s="91"/>
    </row>
    <row r="35" spans="54:54" ht="14.25" x14ac:dyDescent="0.2">
      <c r="BB35" s="91"/>
    </row>
    <row r="36" spans="54:54" ht="14.25" x14ac:dyDescent="0.2">
      <c r="BB36" s="91"/>
    </row>
    <row r="37" spans="54:54" ht="14.25" x14ac:dyDescent="0.2">
      <c r="BB37" s="91"/>
    </row>
    <row r="38" spans="54:54" ht="14.25" x14ac:dyDescent="0.2">
      <c r="BB38" s="91"/>
    </row>
    <row r="39" spans="54:54" ht="14.25" x14ac:dyDescent="0.2">
      <c r="BB39" s="91"/>
    </row>
    <row r="40" spans="54:54" ht="14.25" x14ac:dyDescent="0.2">
      <c r="BB40" s="91"/>
    </row>
    <row r="41" spans="54:54" ht="14.25" x14ac:dyDescent="0.2">
      <c r="BB41" s="91"/>
    </row>
    <row r="42" spans="54:54" ht="14.25" x14ac:dyDescent="0.2">
      <c r="BB42" s="91"/>
    </row>
    <row r="43" spans="54:54" ht="14.25" x14ac:dyDescent="0.2">
      <c r="BB43" s="91"/>
    </row>
    <row r="44" spans="54:54" ht="14.25" x14ac:dyDescent="0.2">
      <c r="BB44" s="91"/>
    </row>
    <row r="45" spans="54:54" ht="14.25" x14ac:dyDescent="0.2">
      <c r="BB45" s="91"/>
    </row>
    <row r="46" spans="54:54" ht="14.25" x14ac:dyDescent="0.2">
      <c r="BB46" s="91"/>
    </row>
    <row r="47" spans="54:54" ht="14.25" x14ac:dyDescent="0.2">
      <c r="BB47" s="91"/>
    </row>
    <row r="48" spans="54:54" ht="14.25" x14ac:dyDescent="0.2">
      <c r="BB48" s="91"/>
    </row>
    <row r="49" spans="54:54" ht="14.25" x14ac:dyDescent="0.2">
      <c r="BB49" s="91"/>
    </row>
    <row r="50" spans="54:54" ht="14.25" x14ac:dyDescent="0.2">
      <c r="BB50" s="91"/>
    </row>
    <row r="51" spans="54:54" ht="14.25" x14ac:dyDescent="0.2">
      <c r="BB51" s="91"/>
    </row>
    <row r="52" spans="54:54" ht="14.25" x14ac:dyDescent="0.2">
      <c r="BB52" s="91"/>
    </row>
    <row r="53" spans="54:54" ht="14.25" x14ac:dyDescent="0.2">
      <c r="BB53" s="91"/>
    </row>
    <row r="54" spans="54:54" ht="14.25" x14ac:dyDescent="0.2">
      <c r="BB54" s="91"/>
    </row>
    <row r="55" spans="54:54" ht="14.25" x14ac:dyDescent="0.2">
      <c r="BB55" s="91"/>
    </row>
    <row r="56" spans="54:54" ht="14.25" x14ac:dyDescent="0.2">
      <c r="BB56" s="91"/>
    </row>
    <row r="57" spans="54:54" ht="14.25" x14ac:dyDescent="0.2">
      <c r="BB57" s="91"/>
    </row>
    <row r="58" spans="54:54" ht="14.25" x14ac:dyDescent="0.2">
      <c r="BB58" s="91"/>
    </row>
    <row r="59" spans="54:54" ht="14.25" x14ac:dyDescent="0.2">
      <c r="BB59" s="91"/>
    </row>
    <row r="60" spans="54:54" ht="14.25" x14ac:dyDescent="0.2">
      <c r="BB60" s="91"/>
    </row>
    <row r="61" spans="54:54" ht="14.25" x14ac:dyDescent="0.2">
      <c r="BB61" s="91"/>
    </row>
    <row r="62" spans="54:54" ht="14.25" x14ac:dyDescent="0.2">
      <c r="BB62" s="91"/>
    </row>
    <row r="63" spans="54:54" ht="14.25" x14ac:dyDescent="0.2">
      <c r="BB63" s="91"/>
    </row>
    <row r="64" spans="54:54" ht="14.25" x14ac:dyDescent="0.2">
      <c r="BB64" s="91"/>
    </row>
    <row r="65" spans="54:54" ht="14.25" x14ac:dyDescent="0.2">
      <c r="BB65" s="91"/>
    </row>
    <row r="66" spans="54:54" ht="14.25" x14ac:dyDescent="0.2">
      <c r="BB66" s="91"/>
    </row>
    <row r="67" spans="54:54" ht="14.25" x14ac:dyDescent="0.2">
      <c r="BB67" s="91"/>
    </row>
    <row r="68" spans="54:54" ht="14.25" x14ac:dyDescent="0.2">
      <c r="BB68" s="91"/>
    </row>
    <row r="69" spans="54:54" ht="14.25" x14ac:dyDescent="0.2">
      <c r="BB69" s="91"/>
    </row>
    <row r="70" spans="54:54" ht="14.25" x14ac:dyDescent="0.2">
      <c r="BB70" s="91"/>
    </row>
    <row r="71" spans="54:54" ht="14.25" x14ac:dyDescent="0.2">
      <c r="BB71" s="91"/>
    </row>
    <row r="72" spans="54:54" ht="14.25" x14ac:dyDescent="0.2">
      <c r="BB72" s="91"/>
    </row>
    <row r="73" spans="54:54" ht="14.25" x14ac:dyDescent="0.2">
      <c r="BB73" s="91"/>
    </row>
    <row r="74" spans="54:54" ht="14.25" x14ac:dyDescent="0.2">
      <c r="BB74" s="91"/>
    </row>
    <row r="75" spans="54:54" ht="14.25" x14ac:dyDescent="0.2">
      <c r="BB75" s="91"/>
    </row>
    <row r="76" spans="54:54" ht="14.25" x14ac:dyDescent="0.2">
      <c r="BB76" s="91"/>
    </row>
    <row r="77" spans="54:54" ht="14.25" x14ac:dyDescent="0.2">
      <c r="BB77" s="91"/>
    </row>
    <row r="78" spans="54:54" ht="14.25" x14ac:dyDescent="0.2">
      <c r="BB78" s="91"/>
    </row>
    <row r="79" spans="54:54" ht="14.25" x14ac:dyDescent="0.2">
      <c r="BB79" s="91"/>
    </row>
    <row r="80" spans="54:54" ht="14.25" x14ac:dyDescent="0.2">
      <c r="BB80" s="91"/>
    </row>
    <row r="81" spans="54:54" ht="14.25" x14ac:dyDescent="0.2">
      <c r="BB81" s="91"/>
    </row>
    <row r="82" spans="54:54" ht="14.25" x14ac:dyDescent="0.2">
      <c r="BB82" s="91"/>
    </row>
    <row r="83" spans="54:54" ht="14.25" x14ac:dyDescent="0.2">
      <c r="BB83" s="91"/>
    </row>
    <row r="84" spans="54:54" ht="14.25" x14ac:dyDescent="0.2">
      <c r="BB84" s="91"/>
    </row>
    <row r="85" spans="54:54" ht="14.25" x14ac:dyDescent="0.2">
      <c r="BB85" s="91"/>
    </row>
    <row r="86" spans="54:54" ht="14.25" x14ac:dyDescent="0.2">
      <c r="BB86" s="91"/>
    </row>
    <row r="87" spans="54:54" ht="14.25" x14ac:dyDescent="0.2">
      <c r="BB87" s="91"/>
    </row>
    <row r="88" spans="54:54" ht="14.25" x14ac:dyDescent="0.2">
      <c r="BB88" s="91"/>
    </row>
    <row r="89" spans="54:54" ht="14.25" x14ac:dyDescent="0.2">
      <c r="BB89" s="91"/>
    </row>
    <row r="90" spans="54:54" ht="14.25" x14ac:dyDescent="0.2">
      <c r="BB90" s="91"/>
    </row>
    <row r="91" spans="54:54" ht="14.25" x14ac:dyDescent="0.2">
      <c r="BB91" s="91"/>
    </row>
    <row r="92" spans="54:54" ht="14.25" x14ac:dyDescent="0.2">
      <c r="BB92" s="91"/>
    </row>
    <row r="93" spans="54:54" ht="14.25" x14ac:dyDescent="0.2">
      <c r="BB93" s="91"/>
    </row>
    <row r="94" spans="54:54" ht="14.25" x14ac:dyDescent="0.2">
      <c r="BB94" s="91"/>
    </row>
    <row r="95" spans="54:54" ht="14.25" x14ac:dyDescent="0.2">
      <c r="BB95" s="91"/>
    </row>
  </sheetData>
  <dataValidations count="1">
    <dataValidation type="list" allowBlank="1" showInputMessage="1" showErrorMessage="1" sqref="C2">
      <formula1>$BB:$BB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C37"/>
  <sheetViews>
    <sheetView workbookViewId="0"/>
  </sheetViews>
  <sheetFormatPr defaultRowHeight="15" x14ac:dyDescent="0.25"/>
  <cols>
    <col min="1" max="1" width="15.25" customWidth="1"/>
    <col min="2" max="3" width="12.75" customWidth="1"/>
  </cols>
  <sheetData>
    <row r="1" spans="1:3" ht="40.5" customHeight="1" x14ac:dyDescent="0.25">
      <c r="A1" s="36" t="s">
        <v>98</v>
      </c>
      <c r="B1" s="36" t="s">
        <v>92</v>
      </c>
      <c r="C1" s="36" t="s">
        <v>93</v>
      </c>
    </row>
    <row r="2" spans="1:3" x14ac:dyDescent="0.25">
      <c r="A2" s="37"/>
      <c r="B2" s="37"/>
      <c r="C2" s="37"/>
    </row>
    <row r="3" spans="1:3" x14ac:dyDescent="0.25">
      <c r="A3" s="39">
        <f>'Leituras semanais - MS'!D6</f>
        <v>41299</v>
      </c>
      <c r="B3" s="13">
        <v>0.25</v>
      </c>
      <c r="C3" s="13">
        <v>1</v>
      </c>
    </row>
    <row r="4" spans="1:3" x14ac:dyDescent="0.25">
      <c r="A4" s="39">
        <f>'Leituras semanais - MS'!D7</f>
        <v>41306</v>
      </c>
      <c r="B4" s="13">
        <v>0.25</v>
      </c>
      <c r="C4" s="13">
        <v>1</v>
      </c>
    </row>
    <row r="5" spans="1:3" x14ac:dyDescent="0.25">
      <c r="A5" s="39">
        <f>'Leituras semanais - MS'!D8</f>
        <v>41313</v>
      </c>
      <c r="B5" s="13">
        <v>0.25</v>
      </c>
      <c r="C5" s="13">
        <v>1</v>
      </c>
    </row>
    <row r="6" spans="1:3" x14ac:dyDescent="0.25">
      <c r="A6" s="39">
        <f>'Leituras semanais - MS'!D9</f>
        <v>41320</v>
      </c>
      <c r="B6" s="13">
        <v>0.25</v>
      </c>
      <c r="C6" s="13">
        <v>1</v>
      </c>
    </row>
    <row r="7" spans="1:3" x14ac:dyDescent="0.25">
      <c r="A7" s="39">
        <f>'Leituras semanais - MS'!D10</f>
        <v>41327</v>
      </c>
      <c r="B7" s="13">
        <v>0.25</v>
      </c>
      <c r="C7" s="13">
        <v>1</v>
      </c>
    </row>
    <row r="8" spans="1:3" x14ac:dyDescent="0.25">
      <c r="A8" s="39">
        <f>'Leituras semanais - MS'!D11</f>
        <v>41334</v>
      </c>
      <c r="B8" s="13">
        <v>0.25</v>
      </c>
      <c r="C8" s="13">
        <v>1</v>
      </c>
    </row>
    <row r="9" spans="1:3" x14ac:dyDescent="0.25">
      <c r="A9" s="39">
        <f>'Leituras semanais - MS'!D12</f>
        <v>41341</v>
      </c>
      <c r="B9" s="13">
        <v>0.25</v>
      </c>
      <c r="C9" s="13">
        <v>1</v>
      </c>
    </row>
    <row r="10" spans="1:3" x14ac:dyDescent="0.25">
      <c r="A10" s="39">
        <f>'Leituras semanais - MS'!D13</f>
        <v>41348</v>
      </c>
      <c r="B10" s="13">
        <v>0.25</v>
      </c>
      <c r="C10" s="13">
        <v>1</v>
      </c>
    </row>
    <row r="11" spans="1:3" x14ac:dyDescent="0.25">
      <c r="A11" s="39">
        <f>'Leituras semanais - MS'!D14</f>
        <v>41355</v>
      </c>
      <c r="B11" s="13">
        <v>0.25</v>
      </c>
      <c r="C11" s="13">
        <v>1</v>
      </c>
    </row>
    <row r="12" spans="1:3" x14ac:dyDescent="0.25">
      <c r="A12" s="39">
        <f>'Leituras semanais - MS'!D15</f>
        <v>41361</v>
      </c>
      <c r="B12" s="13">
        <v>0.25</v>
      </c>
      <c r="C12" s="13">
        <v>1</v>
      </c>
    </row>
    <row r="13" spans="1:3" x14ac:dyDescent="0.25">
      <c r="A13" s="39">
        <f>'Leituras semanais - MS'!D16</f>
        <v>41369</v>
      </c>
      <c r="B13" s="13">
        <v>0.25</v>
      </c>
      <c r="C13" s="13">
        <v>1</v>
      </c>
    </row>
    <row r="14" spans="1:3" x14ac:dyDescent="0.25">
      <c r="A14" s="39">
        <f>'Leituras semanais - MS'!D17</f>
        <v>41376</v>
      </c>
      <c r="B14" s="13">
        <v>0.25</v>
      </c>
      <c r="C14" s="13">
        <v>1</v>
      </c>
    </row>
    <row r="15" spans="1:3" x14ac:dyDescent="0.25">
      <c r="A15" s="39">
        <f>'Leituras semanais - MS'!D18</f>
        <v>41383</v>
      </c>
      <c r="B15" s="13">
        <v>0.25</v>
      </c>
      <c r="C15" s="13">
        <v>1</v>
      </c>
    </row>
    <row r="16" spans="1:3" x14ac:dyDescent="0.25">
      <c r="A16" s="39">
        <f>'Leituras semanais - MS'!D19</f>
        <v>41390</v>
      </c>
      <c r="B16" s="13">
        <v>0.25</v>
      </c>
      <c r="C16" s="13">
        <v>1</v>
      </c>
    </row>
    <row r="17" spans="1:3" x14ac:dyDescent="0.25">
      <c r="A17" s="39">
        <f>'Leituras semanais - MS'!D20</f>
        <v>41400</v>
      </c>
      <c r="B17" s="13">
        <v>0.25</v>
      </c>
      <c r="C17" s="13">
        <v>1</v>
      </c>
    </row>
    <row r="18" spans="1:3" x14ac:dyDescent="0.25">
      <c r="A18" s="39">
        <f>'Leituras semanais - MS'!D21</f>
        <v>41404</v>
      </c>
      <c r="B18" s="13">
        <v>0.25</v>
      </c>
      <c r="C18" s="13">
        <v>1</v>
      </c>
    </row>
    <row r="19" spans="1:3" x14ac:dyDescent="0.25">
      <c r="A19" s="39">
        <f>'Leituras semanais - MS'!D22</f>
        <v>41411</v>
      </c>
      <c r="B19" s="13">
        <v>0.25</v>
      </c>
      <c r="C19" s="13">
        <v>1</v>
      </c>
    </row>
    <row r="20" spans="1:3" x14ac:dyDescent="0.25">
      <c r="A20" s="39">
        <f>'Leituras semanais - MS'!D23</f>
        <v>41418</v>
      </c>
      <c r="B20" s="13">
        <v>0.25</v>
      </c>
      <c r="C20" s="13">
        <v>1</v>
      </c>
    </row>
    <row r="21" spans="1:3" x14ac:dyDescent="0.25">
      <c r="A21" s="39">
        <f>'Leituras semanais - MS'!D24</f>
        <v>41425</v>
      </c>
      <c r="B21" s="13">
        <v>0.25</v>
      </c>
      <c r="C21" s="13">
        <v>1</v>
      </c>
    </row>
    <row r="22" spans="1:3" x14ac:dyDescent="0.25">
      <c r="A22" s="39">
        <f>'Leituras semanais - MS'!D25</f>
        <v>41432</v>
      </c>
      <c r="B22" s="13">
        <v>0.25</v>
      </c>
      <c r="C22" s="13">
        <v>1</v>
      </c>
    </row>
    <row r="23" spans="1:3" x14ac:dyDescent="0.25">
      <c r="A23" s="39">
        <f>'Leituras semanais - MS'!D26</f>
        <v>41439</v>
      </c>
      <c r="B23" s="13">
        <v>0.25</v>
      </c>
      <c r="C23" s="13">
        <v>1</v>
      </c>
    </row>
    <row r="24" spans="1:3" x14ac:dyDescent="0.25">
      <c r="A24" s="39">
        <f>'Leituras semanais - MS'!D27</f>
        <v>41446</v>
      </c>
      <c r="B24" s="13">
        <v>0.25</v>
      </c>
      <c r="C24" s="13">
        <v>1</v>
      </c>
    </row>
    <row r="25" spans="1:3" x14ac:dyDescent="0.25">
      <c r="A25" s="39">
        <f>'Leituras semanais - MS'!D28</f>
        <v>41456</v>
      </c>
      <c r="B25" s="13">
        <v>0.25</v>
      </c>
      <c r="C25" s="13">
        <v>1</v>
      </c>
    </row>
    <row r="26" spans="1:3" x14ac:dyDescent="0.25">
      <c r="A26" s="39">
        <f>'Leituras semanais - MS'!D29</f>
        <v>41460</v>
      </c>
      <c r="B26" s="13">
        <v>0.25</v>
      </c>
      <c r="C26" s="13">
        <v>1</v>
      </c>
    </row>
    <row r="27" spans="1:3" x14ac:dyDescent="0.25">
      <c r="A27" s="39">
        <f>'Leituras semanais - MS'!D30</f>
        <v>41467</v>
      </c>
      <c r="B27" s="13">
        <v>0.25</v>
      </c>
      <c r="C27" s="13">
        <v>1</v>
      </c>
    </row>
    <row r="28" spans="1:3" x14ac:dyDescent="0.25">
      <c r="A28" s="39">
        <f>'Leituras semanais - MS'!D31</f>
        <v>41477</v>
      </c>
      <c r="B28" s="13">
        <v>0.25</v>
      </c>
      <c r="C28" s="13">
        <v>1</v>
      </c>
    </row>
    <row r="29" spans="1:3" x14ac:dyDescent="0.25">
      <c r="A29" s="39">
        <f>'Leituras semanais - MS'!D32</f>
        <v>41481</v>
      </c>
      <c r="B29" s="13">
        <v>0.25</v>
      </c>
      <c r="C29" s="13">
        <v>1</v>
      </c>
    </row>
    <row r="30" spans="1:3" x14ac:dyDescent="0.25">
      <c r="A30" s="39">
        <f>'Leituras semanais - MS'!D33</f>
        <v>41488</v>
      </c>
      <c r="B30" s="13">
        <v>0.25</v>
      </c>
      <c r="C30" s="13">
        <v>1</v>
      </c>
    </row>
    <row r="31" spans="1:3" x14ac:dyDescent="0.25">
      <c r="A31" s="39">
        <f>'Leituras semanais - MS'!D34</f>
        <v>41495</v>
      </c>
      <c r="B31" s="13">
        <v>0.25</v>
      </c>
      <c r="C31" s="13">
        <v>1</v>
      </c>
    </row>
    <row r="32" spans="1:3" x14ac:dyDescent="0.25">
      <c r="A32" s="39">
        <f>'Leituras semanais - MS'!D35</f>
        <v>41502</v>
      </c>
      <c r="B32" s="13">
        <v>0.25</v>
      </c>
      <c r="C32" s="13">
        <v>1</v>
      </c>
    </row>
    <row r="33" spans="1:3" x14ac:dyDescent="0.25">
      <c r="A33" s="39">
        <f>'Leituras semanais - MS'!D36</f>
        <v>41509</v>
      </c>
      <c r="B33" s="13">
        <v>0.25</v>
      </c>
      <c r="C33" s="13">
        <v>1</v>
      </c>
    </row>
    <row r="34" spans="1:3" x14ac:dyDescent="0.25">
      <c r="A34" s="39">
        <f>'Leituras semanais - MS'!D37</f>
        <v>41516</v>
      </c>
      <c r="B34" s="13">
        <v>0.25</v>
      </c>
      <c r="C34" s="13">
        <v>1</v>
      </c>
    </row>
    <row r="35" spans="1:3" x14ac:dyDescent="0.25">
      <c r="A35" s="39">
        <f>'Leituras semanais - MS'!D38</f>
        <v>41523</v>
      </c>
      <c r="B35" s="13">
        <v>0.25</v>
      </c>
      <c r="C35" s="13">
        <v>1</v>
      </c>
    </row>
    <row r="36" spans="1:3" x14ac:dyDescent="0.25">
      <c r="A36" s="39">
        <f>'Leituras semanais - MS'!D39</f>
        <v>41530</v>
      </c>
      <c r="B36" s="13">
        <v>0.25</v>
      </c>
      <c r="C36" s="13">
        <v>1</v>
      </c>
    </row>
    <row r="37" spans="1:3" x14ac:dyDescent="0.25">
      <c r="A37" s="39">
        <f>'Leituras semanais - MS'!D40</f>
        <v>41537</v>
      </c>
      <c r="B37" s="13">
        <v>0.25</v>
      </c>
      <c r="C37" s="13">
        <v>1</v>
      </c>
    </row>
  </sheetData>
  <conditionalFormatting sqref="B1:C37">
    <cfRule type="containsText" dxfId="403" priority="6" operator="containsText" text="EMERGÊNCIA">
      <formula>NOT(ISERROR(SEARCH("EMERGÊNCIA",B1)))</formula>
    </cfRule>
    <cfRule type="containsText" dxfId="402" priority="7" operator="containsText" text="ATENÇÃO">
      <formula>NOT(ISERROR(SEARCH("ATENÇÃO",B1)))</formula>
    </cfRule>
    <cfRule type="containsText" dxfId="401" priority="8" operator="containsText" text="OK">
      <formula>NOT(ISERROR(SEARCH("OK",B1)))</formula>
    </cfRule>
  </conditionalFormatting>
  <conditionalFormatting sqref="B3:C37">
    <cfRule type="expression" dxfId="400" priority="5">
      <formula>MOD(ROW(),2)=0</formula>
    </cfRule>
  </conditionalFormatting>
  <conditionalFormatting sqref="A3:A37">
    <cfRule type="expression" dxfId="399" priority="1">
      <formula>MOD(ROW(),2)=0</formula>
    </cfRule>
  </conditionalFormatting>
  <conditionalFormatting sqref="A1:A37">
    <cfRule type="containsText" dxfId="398" priority="2" operator="containsText" text="EMERGÊNCIA">
      <formula>NOT(ISERROR(SEARCH("EMERGÊNCIA",A1)))</formula>
    </cfRule>
    <cfRule type="containsText" dxfId="397" priority="3" operator="containsText" text="ATENÇÃO">
      <formula>NOT(ISERROR(SEARCH("ATENÇÃO",A1)))</formula>
    </cfRule>
    <cfRule type="containsText" dxfId="396" priority="4" operator="containsText" text="OK">
      <formula>NOT(ISERROR(SEARCH("OK",A1)))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I28"/>
  <sheetViews>
    <sheetView workbookViewId="0"/>
  </sheetViews>
  <sheetFormatPr defaultRowHeight="15" x14ac:dyDescent="0.25"/>
  <cols>
    <col min="2" max="3" width="0" hidden="1" customWidth="1"/>
    <col min="6" max="6" width="0" hidden="1" customWidth="1"/>
    <col min="8" max="8" width="0" hidden="1" customWidth="1"/>
  </cols>
  <sheetData>
    <row r="1" spans="1:9" x14ac:dyDescent="0.25">
      <c r="I1">
        <v>878.71600000000001</v>
      </c>
    </row>
    <row r="2" spans="1:9" x14ac:dyDescent="0.25">
      <c r="D2" t="s">
        <v>111</v>
      </c>
      <c r="G2" t="s">
        <v>112</v>
      </c>
    </row>
    <row r="3" spans="1:9" x14ac:dyDescent="0.25">
      <c r="A3">
        <v>0</v>
      </c>
      <c r="B3">
        <v>0</v>
      </c>
      <c r="C3">
        <v>878.71600000000001</v>
      </c>
      <c r="D3">
        <f>C3-I1</f>
        <v>0</v>
      </c>
      <c r="F3">
        <f>B4+B5</f>
        <v>18.907499999999999</v>
      </c>
      <c r="G3">
        <f>F3</f>
        <v>18.907499999999999</v>
      </c>
      <c r="H3">
        <v>883.18700000000001</v>
      </c>
      <c r="I3">
        <f>H3-$I$1</f>
        <v>4.4710000000000036</v>
      </c>
    </row>
    <row r="4" spans="1:9" x14ac:dyDescent="0.25">
      <c r="A4">
        <f>B4+A3</f>
        <v>9.2921999999999993</v>
      </c>
      <c r="B4">
        <v>9.2921999999999993</v>
      </c>
      <c r="C4">
        <v>883.54399999999998</v>
      </c>
      <c r="D4">
        <f>C4-$I$1</f>
        <v>4.8279999999999745</v>
      </c>
      <c r="F4">
        <v>4.6616</v>
      </c>
      <c r="G4">
        <f>F4+G3</f>
        <v>23.569099999999999</v>
      </c>
      <c r="H4">
        <v>885.80100000000004</v>
      </c>
      <c r="I4">
        <f t="shared" ref="I4:I28" si="0">H4-$I$1</f>
        <v>7.0850000000000364</v>
      </c>
    </row>
    <row r="5" spans="1:9" x14ac:dyDescent="0.25">
      <c r="A5">
        <f>B5+A4</f>
        <v>18.907499999999999</v>
      </c>
      <c r="B5">
        <v>9.6152999999999995</v>
      </c>
      <c r="C5">
        <v>883.18700000000001</v>
      </c>
      <c r="D5">
        <f t="shared" ref="D5:D21" si="1">C5-$I$1</f>
        <v>4.4710000000000036</v>
      </c>
      <c r="F5">
        <v>4.5719000000000003</v>
      </c>
      <c r="G5">
        <f t="shared" ref="G5:G28" si="2">F5+G4</f>
        <v>28.140999999999998</v>
      </c>
      <c r="H5">
        <v>885.57899999999995</v>
      </c>
      <c r="I5">
        <f t="shared" si="0"/>
        <v>6.8629999999999427</v>
      </c>
    </row>
    <row r="6" spans="1:9" x14ac:dyDescent="0.25">
      <c r="A6">
        <f t="shared" ref="A6:A21" si="3">B6+A5</f>
        <v>23.172599999999999</v>
      </c>
      <c r="B6">
        <v>4.2651000000000003</v>
      </c>
      <c r="C6">
        <v>883.10500000000002</v>
      </c>
      <c r="D6">
        <f t="shared" si="1"/>
        <v>4.38900000000001</v>
      </c>
      <c r="F6">
        <v>5.6372</v>
      </c>
      <c r="G6">
        <f t="shared" si="2"/>
        <v>33.778199999999998</v>
      </c>
      <c r="H6">
        <v>889.09199999999998</v>
      </c>
      <c r="I6">
        <f t="shared" si="0"/>
        <v>10.375999999999976</v>
      </c>
    </row>
    <row r="7" spans="1:9" x14ac:dyDescent="0.25">
      <c r="A7">
        <f t="shared" si="3"/>
        <v>27.5852</v>
      </c>
      <c r="B7">
        <v>4.4126000000000003</v>
      </c>
      <c r="C7">
        <v>879.07899999999995</v>
      </c>
      <c r="D7">
        <f t="shared" si="1"/>
        <v>0.3629999999999427</v>
      </c>
      <c r="F7">
        <v>4.4562999999999997</v>
      </c>
      <c r="G7">
        <f t="shared" si="2"/>
        <v>38.234499999999997</v>
      </c>
      <c r="H7">
        <v>889.00699999999995</v>
      </c>
      <c r="I7">
        <f t="shared" si="0"/>
        <v>10.29099999999994</v>
      </c>
    </row>
    <row r="8" spans="1:9" x14ac:dyDescent="0.25">
      <c r="A8">
        <f t="shared" si="3"/>
        <v>31.805300000000003</v>
      </c>
      <c r="B8">
        <v>4.2201000000000004</v>
      </c>
      <c r="C8">
        <v>879.03300000000002</v>
      </c>
      <c r="D8">
        <f t="shared" si="1"/>
        <v>0.31700000000000728</v>
      </c>
      <c r="F8">
        <v>8.0997000000000003</v>
      </c>
      <c r="G8">
        <f t="shared" si="2"/>
        <v>46.334199999999996</v>
      </c>
      <c r="H8">
        <v>893.53200000000004</v>
      </c>
      <c r="I8">
        <f t="shared" si="0"/>
        <v>14.816000000000031</v>
      </c>
    </row>
    <row r="9" spans="1:9" x14ac:dyDescent="0.25">
      <c r="A9">
        <f t="shared" si="3"/>
        <v>34.045999999999999</v>
      </c>
      <c r="B9">
        <v>2.2406999999999999</v>
      </c>
      <c r="C9">
        <v>880.49</v>
      </c>
      <c r="D9">
        <f t="shared" si="1"/>
        <v>1.7740000000000009</v>
      </c>
      <c r="F9">
        <v>4.7207999999999997</v>
      </c>
      <c r="G9">
        <f t="shared" si="2"/>
        <v>51.054999999999993</v>
      </c>
      <c r="H9">
        <v>893.26900000000001</v>
      </c>
      <c r="I9">
        <f t="shared" si="0"/>
        <v>14.552999999999997</v>
      </c>
    </row>
    <row r="10" spans="1:9" x14ac:dyDescent="0.25">
      <c r="A10">
        <f t="shared" si="3"/>
        <v>69.232300000000009</v>
      </c>
      <c r="B10">
        <v>35.186300000000003</v>
      </c>
      <c r="C10">
        <v>880.76599999999996</v>
      </c>
      <c r="D10">
        <f t="shared" si="1"/>
        <v>2.0499999999999545</v>
      </c>
      <c r="F10">
        <v>6.7530999999999999</v>
      </c>
      <c r="G10">
        <f t="shared" si="2"/>
        <v>57.808099999999996</v>
      </c>
      <c r="H10">
        <v>897.40099999999995</v>
      </c>
      <c r="I10">
        <f t="shared" si="0"/>
        <v>18.684999999999945</v>
      </c>
    </row>
    <row r="11" spans="1:9" x14ac:dyDescent="0.25">
      <c r="A11">
        <f t="shared" si="3"/>
        <v>76.706300000000013</v>
      </c>
      <c r="B11">
        <v>7.4740000000000002</v>
      </c>
      <c r="C11">
        <v>885.82399999999996</v>
      </c>
      <c r="D11">
        <f t="shared" si="1"/>
        <v>7.1079999999999472</v>
      </c>
      <c r="F11">
        <v>5.1412000000000004</v>
      </c>
      <c r="G11">
        <f t="shared" si="2"/>
        <v>62.949299999999994</v>
      </c>
      <c r="H11">
        <v>897.16300000000001</v>
      </c>
      <c r="I11">
        <f t="shared" si="0"/>
        <v>18.447000000000003</v>
      </c>
    </row>
    <row r="12" spans="1:9" x14ac:dyDescent="0.25">
      <c r="A12">
        <f t="shared" si="3"/>
        <v>217.26220000000001</v>
      </c>
      <c r="B12">
        <v>140.55590000000001</v>
      </c>
      <c r="C12">
        <v>888.72500000000002</v>
      </c>
      <c r="D12">
        <f t="shared" si="1"/>
        <v>10.009000000000015</v>
      </c>
      <c r="F12">
        <v>10.646000000000001</v>
      </c>
      <c r="G12">
        <f t="shared" si="2"/>
        <v>73.595299999999995</v>
      </c>
      <c r="H12">
        <v>903.31700000000001</v>
      </c>
      <c r="I12">
        <f t="shared" si="0"/>
        <v>24.600999999999999</v>
      </c>
    </row>
    <row r="13" spans="1:9" x14ac:dyDescent="0.25">
      <c r="A13">
        <f t="shared" si="3"/>
        <v>225.017</v>
      </c>
      <c r="B13">
        <v>7.7548000000000004</v>
      </c>
      <c r="C13">
        <v>885.11800000000005</v>
      </c>
      <c r="D13">
        <f t="shared" si="1"/>
        <v>6.4020000000000437</v>
      </c>
      <c r="F13">
        <v>4.9640000000000004</v>
      </c>
      <c r="G13">
        <f t="shared" si="2"/>
        <v>78.559299999999993</v>
      </c>
      <c r="H13">
        <v>903.08699999999999</v>
      </c>
      <c r="I13">
        <f t="shared" si="0"/>
        <v>24.370999999999981</v>
      </c>
    </row>
    <row r="14" spans="1:9" x14ac:dyDescent="0.25">
      <c r="A14">
        <f t="shared" si="3"/>
        <v>468.94219999999996</v>
      </c>
      <c r="B14">
        <v>243.92519999999999</v>
      </c>
      <c r="C14">
        <v>884.36400000000003</v>
      </c>
      <c r="D14">
        <f t="shared" si="1"/>
        <v>5.6480000000000246</v>
      </c>
      <c r="F14">
        <v>9.1806000000000001</v>
      </c>
      <c r="G14">
        <f t="shared" si="2"/>
        <v>87.739899999999992</v>
      </c>
      <c r="H14">
        <v>908.50800000000004</v>
      </c>
      <c r="I14">
        <f t="shared" si="0"/>
        <v>29.79200000000003</v>
      </c>
    </row>
    <row r="15" spans="1:9" x14ac:dyDescent="0.25">
      <c r="A15">
        <f t="shared" si="3"/>
        <v>471.20309999999995</v>
      </c>
      <c r="B15">
        <v>2.2608999999999999</v>
      </c>
      <c r="C15">
        <v>883.42899999999997</v>
      </c>
      <c r="D15">
        <f t="shared" si="1"/>
        <v>4.7129999999999654</v>
      </c>
      <c r="F15">
        <v>6.1759000000000004</v>
      </c>
      <c r="G15">
        <f t="shared" si="2"/>
        <v>93.91579999999999</v>
      </c>
      <c r="H15">
        <v>908.09900000000005</v>
      </c>
      <c r="I15">
        <f t="shared" si="0"/>
        <v>29.383000000000038</v>
      </c>
    </row>
    <row r="16" spans="1:9" x14ac:dyDescent="0.25">
      <c r="A16">
        <f t="shared" si="3"/>
        <v>476.17299999999994</v>
      </c>
      <c r="B16">
        <v>4.9699</v>
      </c>
      <c r="C16">
        <v>883.49900000000002</v>
      </c>
      <c r="D16">
        <f t="shared" si="1"/>
        <v>4.7830000000000155</v>
      </c>
      <c r="F16">
        <v>9.9832000000000001</v>
      </c>
      <c r="G16">
        <f t="shared" si="2"/>
        <v>103.89899999999999</v>
      </c>
      <c r="H16">
        <v>913.52200000000005</v>
      </c>
      <c r="I16">
        <f t="shared" si="0"/>
        <v>34.80600000000004</v>
      </c>
    </row>
    <row r="17" spans="1:9" x14ac:dyDescent="0.25">
      <c r="A17">
        <f t="shared" si="3"/>
        <v>484.36889999999994</v>
      </c>
      <c r="B17">
        <v>8.1959</v>
      </c>
      <c r="C17">
        <v>888.19799999999998</v>
      </c>
      <c r="D17">
        <f t="shared" si="1"/>
        <v>9.4819999999999709</v>
      </c>
      <c r="F17">
        <v>7.1849999999999996</v>
      </c>
      <c r="G17">
        <f t="shared" si="2"/>
        <v>111.08399999999999</v>
      </c>
      <c r="H17">
        <v>913.22500000000002</v>
      </c>
      <c r="I17">
        <f t="shared" si="0"/>
        <v>34.509000000000015</v>
      </c>
    </row>
    <row r="18" spans="1:9" x14ac:dyDescent="0.25">
      <c r="A18">
        <f t="shared" si="3"/>
        <v>488.93249999999995</v>
      </c>
      <c r="B18">
        <v>4.5636000000000001</v>
      </c>
      <c r="C18">
        <v>888.15599999999995</v>
      </c>
      <c r="D18">
        <f t="shared" si="1"/>
        <v>9.4399999999999409</v>
      </c>
      <c r="F18">
        <v>28.627800000000001</v>
      </c>
      <c r="G18">
        <f t="shared" si="2"/>
        <v>139.71179999999998</v>
      </c>
      <c r="H18">
        <v>913.94799999999998</v>
      </c>
      <c r="I18">
        <f t="shared" si="0"/>
        <v>35.231999999999971</v>
      </c>
    </row>
    <row r="19" spans="1:9" x14ac:dyDescent="0.25">
      <c r="A19">
        <f t="shared" si="3"/>
        <v>496.89869999999996</v>
      </c>
      <c r="B19">
        <v>7.9661999999999997</v>
      </c>
      <c r="C19">
        <v>893.16200000000003</v>
      </c>
      <c r="D19">
        <f t="shared" si="1"/>
        <v>14.446000000000026</v>
      </c>
      <c r="F19">
        <v>10.015000000000001</v>
      </c>
      <c r="G19">
        <f t="shared" si="2"/>
        <v>149.72679999999997</v>
      </c>
      <c r="H19">
        <v>909.15099999999995</v>
      </c>
      <c r="I19">
        <f t="shared" si="0"/>
        <v>30.434999999999945</v>
      </c>
    </row>
    <row r="20" spans="1:9" x14ac:dyDescent="0.25">
      <c r="A20">
        <f t="shared" si="3"/>
        <v>509.24509999999998</v>
      </c>
      <c r="B20">
        <v>12.346399999999999</v>
      </c>
      <c r="C20">
        <v>893.92899999999997</v>
      </c>
      <c r="D20">
        <f t="shared" si="1"/>
        <v>15.212999999999965</v>
      </c>
      <c r="F20">
        <v>5.8312999999999997</v>
      </c>
      <c r="G20">
        <f t="shared" si="2"/>
        <v>155.55809999999997</v>
      </c>
      <c r="H20">
        <v>909.35599999999999</v>
      </c>
      <c r="I20">
        <f t="shared" si="0"/>
        <v>30.639999999999986</v>
      </c>
    </row>
    <row r="21" spans="1:9" x14ac:dyDescent="0.25">
      <c r="A21">
        <f t="shared" si="3"/>
        <v>525.1454</v>
      </c>
      <c r="B21">
        <v>15.9003</v>
      </c>
      <c r="C21">
        <v>886.38099999999997</v>
      </c>
      <c r="D21">
        <f t="shared" si="1"/>
        <v>7.6649999999999636</v>
      </c>
      <c r="F21">
        <v>9.7156000000000002</v>
      </c>
      <c r="G21">
        <f t="shared" si="2"/>
        <v>165.27369999999996</v>
      </c>
      <c r="H21">
        <v>904.49099999999999</v>
      </c>
      <c r="I21">
        <f t="shared" si="0"/>
        <v>25.774999999999977</v>
      </c>
    </row>
    <row r="22" spans="1:9" x14ac:dyDescent="0.25">
      <c r="F22">
        <v>5.5148000000000001</v>
      </c>
      <c r="G22">
        <f t="shared" si="2"/>
        <v>170.78849999999997</v>
      </c>
      <c r="H22">
        <v>904.67399999999998</v>
      </c>
      <c r="I22">
        <f t="shared" si="0"/>
        <v>25.95799999999997</v>
      </c>
    </row>
    <row r="23" spans="1:9" x14ac:dyDescent="0.25">
      <c r="F23">
        <v>8.8779000000000003</v>
      </c>
      <c r="G23">
        <f t="shared" si="2"/>
        <v>179.66639999999998</v>
      </c>
      <c r="H23">
        <v>900.18299999999999</v>
      </c>
      <c r="I23">
        <f t="shared" si="0"/>
        <v>21.466999999999985</v>
      </c>
    </row>
    <row r="24" spans="1:9" x14ac:dyDescent="0.25">
      <c r="F24">
        <v>107.2616</v>
      </c>
      <c r="G24">
        <f t="shared" si="2"/>
        <v>286.928</v>
      </c>
      <c r="H24">
        <v>899.07500000000005</v>
      </c>
      <c r="I24">
        <f t="shared" si="0"/>
        <v>20.359000000000037</v>
      </c>
    </row>
    <row r="25" spans="1:9" x14ac:dyDescent="0.25">
      <c r="F25">
        <v>12.206799999999999</v>
      </c>
      <c r="G25">
        <f t="shared" si="2"/>
        <v>299.13479999999998</v>
      </c>
      <c r="H25">
        <v>894.16099999999994</v>
      </c>
      <c r="I25">
        <f t="shared" si="0"/>
        <v>15.444999999999936</v>
      </c>
    </row>
    <row r="26" spans="1:9" x14ac:dyDescent="0.25">
      <c r="F26">
        <v>48.187600000000003</v>
      </c>
      <c r="G26">
        <f t="shared" si="2"/>
        <v>347.32240000000002</v>
      </c>
      <c r="H26">
        <v>894.36900000000003</v>
      </c>
      <c r="I26">
        <f t="shared" si="0"/>
        <v>15.65300000000002</v>
      </c>
    </row>
    <row r="27" spans="1:9" x14ac:dyDescent="0.25">
      <c r="F27">
        <v>17.107800000000001</v>
      </c>
      <c r="G27">
        <f t="shared" si="2"/>
        <v>364.43020000000001</v>
      </c>
      <c r="H27">
        <v>890.30200000000002</v>
      </c>
      <c r="I27">
        <f t="shared" si="0"/>
        <v>11.586000000000013</v>
      </c>
    </row>
    <row r="28" spans="1:9" x14ac:dyDescent="0.25">
      <c r="F28">
        <v>144.8151</v>
      </c>
      <c r="G28">
        <f t="shared" si="2"/>
        <v>509.24530000000004</v>
      </c>
      <c r="H28">
        <v>893.92899999999997</v>
      </c>
      <c r="I28">
        <f t="shared" si="0"/>
        <v>15.212999999999965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BJ83"/>
  <sheetViews>
    <sheetView workbookViewId="0"/>
  </sheetViews>
  <sheetFormatPr defaultRowHeight="15" x14ac:dyDescent="0.25"/>
  <cols>
    <col min="1" max="1" width="10.75" bestFit="1" customWidth="1"/>
    <col min="2" max="2" width="12.625" style="44" bestFit="1" customWidth="1"/>
    <col min="3" max="3" width="11.625" style="44" bestFit="1" customWidth="1"/>
    <col min="4" max="4" width="9.25" style="45" bestFit="1" customWidth="1"/>
    <col min="9" max="9" width="10.75" bestFit="1" customWidth="1"/>
    <col min="15" max="15" width="10.75" bestFit="1" customWidth="1"/>
    <col min="21" max="21" width="10.75" bestFit="1" customWidth="1"/>
    <col min="27" max="27" width="10.75" bestFit="1" customWidth="1"/>
    <col min="34" max="34" width="10.75" bestFit="1" customWidth="1"/>
    <col min="39" max="39" width="9.125" style="64"/>
    <col min="40" max="40" width="18.875" style="63" customWidth="1"/>
    <col min="41" max="41" width="14.125" style="63" customWidth="1"/>
    <col min="42" max="44" width="9.125" style="63"/>
    <col min="45" max="45" width="16.375" style="66" customWidth="1"/>
    <col min="46" max="46" width="16" style="66" customWidth="1"/>
    <col min="47" max="47" width="9.125" style="66"/>
    <col min="48" max="48" width="9.125" style="63"/>
    <col min="49" max="49" width="9.125" style="64"/>
    <col min="50" max="50" width="16.375" style="63" customWidth="1"/>
    <col min="51" max="51" width="14.875" style="63" customWidth="1"/>
    <col min="52" max="52" width="9.125" style="63"/>
    <col min="55" max="55" width="15.75" style="65" customWidth="1"/>
    <col min="56" max="56" width="16" style="65" customWidth="1"/>
    <col min="57" max="57" width="9.125" style="65"/>
    <col min="59" max="59" width="9.125" style="65"/>
    <col min="60" max="60" width="13.875" style="65" bestFit="1" customWidth="1"/>
    <col min="61" max="61" width="18.75" style="65" customWidth="1"/>
    <col min="62" max="62" width="10.75" style="65" customWidth="1"/>
  </cols>
  <sheetData>
    <row r="1" spans="1:37" x14ac:dyDescent="0.25">
      <c r="A1" s="12">
        <v>41733</v>
      </c>
    </row>
    <row r="2" spans="1:37" x14ac:dyDescent="0.25">
      <c r="A2" t="s">
        <v>103</v>
      </c>
      <c r="B2" s="46">
        <v>7162140.8768999996</v>
      </c>
      <c r="C2" s="46">
        <v>665832.69590000005</v>
      </c>
      <c r="D2" s="47">
        <v>885.03499999999997</v>
      </c>
      <c r="H2" t="s">
        <v>136</v>
      </c>
      <c r="I2" s="56">
        <v>41964</v>
      </c>
      <c r="J2">
        <v>7162140.8271000003</v>
      </c>
      <c r="K2">
        <v>665832.71129999997</v>
      </c>
      <c r="L2">
        <v>884.97699999999998</v>
      </c>
      <c r="N2" t="s">
        <v>136</v>
      </c>
      <c r="O2" s="56">
        <v>41971</v>
      </c>
      <c r="P2">
        <v>7162140.8212000001</v>
      </c>
      <c r="Q2">
        <v>665832.70689999999</v>
      </c>
      <c r="R2">
        <v>884.97799999999995</v>
      </c>
      <c r="T2" t="s">
        <v>136</v>
      </c>
      <c r="U2" s="56">
        <v>41978</v>
      </c>
      <c r="V2">
        <v>7162140.8263999997</v>
      </c>
      <c r="W2">
        <v>665832.7108</v>
      </c>
      <c r="X2">
        <v>884.97500000000002</v>
      </c>
      <c r="Z2" t="s">
        <v>136</v>
      </c>
      <c r="AA2" s="56">
        <v>41985</v>
      </c>
      <c r="AB2">
        <v>7162140.8169999998</v>
      </c>
      <c r="AC2">
        <v>665832.70739999996</v>
      </c>
      <c r="AD2">
        <v>884.97400000000005</v>
      </c>
    </row>
    <row r="3" spans="1:37" x14ac:dyDescent="0.25">
      <c r="A3" t="s">
        <v>104</v>
      </c>
      <c r="B3" s="46">
        <v>7162117.0624000002</v>
      </c>
      <c r="C3" s="46">
        <v>665848.41720000003</v>
      </c>
      <c r="D3" s="47">
        <v>893.37900000000002</v>
      </c>
      <c r="H3" t="s">
        <v>137</v>
      </c>
      <c r="I3" s="56">
        <v>41964</v>
      </c>
      <c r="J3">
        <v>7162117.199</v>
      </c>
      <c r="K3">
        <v>665848.34649999999</v>
      </c>
      <c r="L3">
        <v>892.91600000000005</v>
      </c>
      <c r="N3" t="s">
        <v>137</v>
      </c>
      <c r="O3" s="56">
        <v>41971</v>
      </c>
      <c r="P3">
        <v>7162117.1858000001</v>
      </c>
      <c r="Q3">
        <v>665848.34970000002</v>
      </c>
      <c r="R3">
        <v>892.91</v>
      </c>
      <c r="T3" t="s">
        <v>137</v>
      </c>
      <c r="U3" s="56">
        <v>41978</v>
      </c>
      <c r="V3">
        <v>7162117.1950000003</v>
      </c>
      <c r="W3">
        <v>665848.34750000003</v>
      </c>
      <c r="X3">
        <v>892.89</v>
      </c>
      <c r="Z3" t="s">
        <v>137</v>
      </c>
      <c r="AA3" s="56">
        <v>41985</v>
      </c>
      <c r="AB3">
        <v>7162117.1973999999</v>
      </c>
      <c r="AC3">
        <v>665848.34279999998</v>
      </c>
      <c r="AD3">
        <v>892.88199999999995</v>
      </c>
      <c r="AG3" t="s">
        <v>146</v>
      </c>
    </row>
    <row r="4" spans="1:37" x14ac:dyDescent="0.25">
      <c r="A4" t="s">
        <v>105</v>
      </c>
      <c r="B4" s="46">
        <v>7162007.3461999996</v>
      </c>
      <c r="C4" s="46">
        <v>665766.34019999998</v>
      </c>
      <c r="D4" s="47">
        <v>889.32600000000002</v>
      </c>
      <c r="H4" t="s">
        <v>138</v>
      </c>
      <c r="I4" s="56">
        <v>41964</v>
      </c>
      <c r="J4">
        <v>7162007.3510999996</v>
      </c>
      <c r="K4">
        <v>665766.2476</v>
      </c>
      <c r="L4">
        <v>889.09699999999998</v>
      </c>
      <c r="N4" t="s">
        <v>138</v>
      </c>
      <c r="O4" s="56">
        <v>41971</v>
      </c>
      <c r="P4">
        <v>7162007.3546000002</v>
      </c>
      <c r="Q4">
        <v>665766.24430000002</v>
      </c>
      <c r="R4">
        <v>889.06799999999998</v>
      </c>
      <c r="T4" t="s">
        <v>138</v>
      </c>
      <c r="U4" s="56">
        <v>41978</v>
      </c>
      <c r="V4">
        <v>7162007.3584000003</v>
      </c>
      <c r="W4">
        <v>665766.24010000005</v>
      </c>
      <c r="X4">
        <v>889.06200000000001</v>
      </c>
      <c r="Z4" t="s">
        <v>138</v>
      </c>
      <c r="AA4" s="56">
        <v>41985</v>
      </c>
      <c r="AB4">
        <v>7162007.3507000003</v>
      </c>
      <c r="AC4">
        <v>665766.23809999996</v>
      </c>
      <c r="AD4">
        <v>889.05700000000002</v>
      </c>
    </row>
    <row r="5" spans="1:37" x14ac:dyDescent="0.25">
      <c r="A5" t="s">
        <v>106</v>
      </c>
      <c r="B5" s="46">
        <v>7162006.3028999995</v>
      </c>
      <c r="C5" s="46">
        <v>665789.09739999997</v>
      </c>
      <c r="D5" s="47">
        <v>896.76800000000003</v>
      </c>
      <c r="H5" t="s">
        <v>139</v>
      </c>
      <c r="I5" s="56">
        <v>41964</v>
      </c>
      <c r="J5">
        <v>7162006.3536999999</v>
      </c>
      <c r="K5">
        <v>665788.88459999999</v>
      </c>
      <c r="L5">
        <v>896.154</v>
      </c>
      <c r="N5" t="s">
        <v>139</v>
      </c>
      <c r="O5" s="56">
        <v>41971</v>
      </c>
      <c r="P5">
        <v>7162006.3595000003</v>
      </c>
      <c r="Q5">
        <v>665788.8763</v>
      </c>
      <c r="R5">
        <v>896.11699999999996</v>
      </c>
      <c r="T5" t="s">
        <v>139</v>
      </c>
      <c r="U5" s="56">
        <v>41978</v>
      </c>
      <c r="V5">
        <v>7162006.3622000003</v>
      </c>
      <c r="W5">
        <v>665788.86340000003</v>
      </c>
      <c r="X5">
        <v>896.096</v>
      </c>
      <c r="Z5" t="s">
        <v>139</v>
      </c>
      <c r="AA5" s="56">
        <v>41985</v>
      </c>
      <c r="AB5">
        <v>7162006.3553999998</v>
      </c>
      <c r="AC5">
        <v>665788.85549999995</v>
      </c>
      <c r="AD5">
        <v>896.08699999999999</v>
      </c>
    </row>
    <row r="6" spans="1:37" x14ac:dyDescent="0.25">
      <c r="A6" s="48" t="s">
        <v>107</v>
      </c>
      <c r="B6" s="46">
        <v>7161893.6244000001</v>
      </c>
      <c r="C6" s="46">
        <v>665794.51100000006</v>
      </c>
      <c r="D6" s="47">
        <v>898.02099999999996</v>
      </c>
      <c r="H6" t="s">
        <v>140</v>
      </c>
      <c r="I6" s="56">
        <v>41964</v>
      </c>
      <c r="J6">
        <v>7162009.8322000001</v>
      </c>
      <c r="K6">
        <v>665821.92819999997</v>
      </c>
      <c r="L6">
        <v>907.85799999999995</v>
      </c>
      <c r="N6" t="s">
        <v>140</v>
      </c>
      <c r="O6" s="56">
        <v>41971</v>
      </c>
      <c r="P6">
        <v>7162009.8328999998</v>
      </c>
      <c r="Q6">
        <v>665821.91529999999</v>
      </c>
      <c r="R6">
        <v>907.81399999999996</v>
      </c>
      <c r="T6" t="s">
        <v>140</v>
      </c>
      <c r="U6" s="56">
        <v>41978</v>
      </c>
      <c r="V6">
        <v>7162009.8419000003</v>
      </c>
      <c r="W6">
        <v>665821.90430000005</v>
      </c>
      <c r="X6">
        <v>907.79300000000001</v>
      </c>
      <c r="Z6" t="s">
        <v>140</v>
      </c>
      <c r="AA6" s="56">
        <v>41985</v>
      </c>
      <c r="AB6">
        <v>7162009.8387000002</v>
      </c>
      <c r="AC6">
        <v>665821.89469999995</v>
      </c>
      <c r="AD6">
        <v>907.774</v>
      </c>
      <c r="AG6" t="s">
        <v>136</v>
      </c>
      <c r="AH6" s="61">
        <v>41992</v>
      </c>
      <c r="AI6" s="62">
        <v>7162140.8299000002</v>
      </c>
      <c r="AJ6" s="62">
        <v>665832.70860000001</v>
      </c>
      <c r="AK6" s="62">
        <v>884.97299999999996</v>
      </c>
    </row>
    <row r="7" spans="1:37" x14ac:dyDescent="0.25">
      <c r="A7" t="s">
        <v>108</v>
      </c>
      <c r="B7" s="46">
        <v>7161893.6760999998</v>
      </c>
      <c r="C7" s="46">
        <v>665770.11419999995</v>
      </c>
      <c r="D7" s="47">
        <v>890.16700000000003</v>
      </c>
      <c r="H7" t="s">
        <v>141</v>
      </c>
      <c r="I7" s="56">
        <v>41964</v>
      </c>
      <c r="J7">
        <v>7161952.8984000003</v>
      </c>
      <c r="K7">
        <v>665756.72250000003</v>
      </c>
      <c r="L7">
        <v>886.00300000000004</v>
      </c>
      <c r="N7" t="s">
        <v>141</v>
      </c>
      <c r="O7" s="56">
        <v>41971</v>
      </c>
      <c r="P7">
        <v>7161952.9007000001</v>
      </c>
      <c r="Q7">
        <v>665756.72400000005</v>
      </c>
      <c r="R7">
        <v>885.97699999999998</v>
      </c>
      <c r="T7" t="s">
        <v>141</v>
      </c>
      <c r="U7" s="56">
        <v>41978</v>
      </c>
      <c r="V7">
        <v>7161952.9139</v>
      </c>
      <c r="W7">
        <v>665756.71979999996</v>
      </c>
      <c r="X7">
        <v>885.98</v>
      </c>
      <c r="Z7" t="s">
        <v>141</v>
      </c>
      <c r="AA7" s="56">
        <v>41985</v>
      </c>
      <c r="AB7">
        <v>7161952.9040999999</v>
      </c>
      <c r="AC7">
        <v>665756.71329999994</v>
      </c>
      <c r="AD7">
        <v>885.97900000000004</v>
      </c>
      <c r="AG7" t="s">
        <v>137</v>
      </c>
      <c r="AH7" s="61">
        <v>41992</v>
      </c>
      <c r="AI7" s="62">
        <v>7162117.2041999996</v>
      </c>
      <c r="AJ7" s="62">
        <v>665848.33799999999</v>
      </c>
      <c r="AK7" s="62">
        <v>892.86099999999999</v>
      </c>
    </row>
    <row r="8" spans="1:37" x14ac:dyDescent="0.25">
      <c r="A8" t="s">
        <v>109</v>
      </c>
      <c r="B8" s="46">
        <v>7161712.1665000003</v>
      </c>
      <c r="C8" s="46">
        <v>665786.05989999999</v>
      </c>
      <c r="D8" s="47">
        <v>891.20699999999999</v>
      </c>
      <c r="H8" t="s">
        <v>142</v>
      </c>
      <c r="I8" s="56">
        <v>41964</v>
      </c>
      <c r="J8">
        <v>7161954.1814000001</v>
      </c>
      <c r="K8">
        <v>665780.23080000002</v>
      </c>
      <c r="L8">
        <v>893.68700000000001</v>
      </c>
      <c r="N8" t="s">
        <v>142</v>
      </c>
      <c r="O8" s="56">
        <v>41971</v>
      </c>
      <c r="P8">
        <v>7161954.1941999998</v>
      </c>
      <c r="Q8">
        <v>665780.21680000005</v>
      </c>
      <c r="R8">
        <v>893.65599999999995</v>
      </c>
      <c r="T8" t="s">
        <v>142</v>
      </c>
      <c r="U8" s="56">
        <v>41978</v>
      </c>
      <c r="V8">
        <v>7161954.1908999998</v>
      </c>
      <c r="W8">
        <v>665780.23219999997</v>
      </c>
      <c r="X8">
        <v>893.654</v>
      </c>
      <c r="Z8" t="s">
        <v>142</v>
      </c>
      <c r="AA8" s="56">
        <v>41985</v>
      </c>
      <c r="AB8">
        <v>7161954.1819000002</v>
      </c>
      <c r="AC8">
        <v>665780.21840000001</v>
      </c>
      <c r="AD8">
        <v>893.64599999999996</v>
      </c>
      <c r="AG8" t="s">
        <v>138</v>
      </c>
      <c r="AH8" s="61">
        <v>41992</v>
      </c>
      <c r="AI8" s="62">
        <v>7162007.3547</v>
      </c>
      <c r="AJ8" s="62">
        <v>665766.22450000001</v>
      </c>
      <c r="AK8" s="62">
        <v>889.04</v>
      </c>
    </row>
    <row r="9" spans="1:37" x14ac:dyDescent="0.25">
      <c r="A9" t="s">
        <v>110</v>
      </c>
      <c r="B9" s="46">
        <v>7161716.3393000001</v>
      </c>
      <c r="C9" s="46">
        <v>665809.60900000005</v>
      </c>
      <c r="D9" s="47">
        <v>898.58199999999999</v>
      </c>
      <c r="H9" t="s">
        <v>143</v>
      </c>
      <c r="I9" s="56">
        <v>41964</v>
      </c>
      <c r="J9">
        <v>7161954.9161</v>
      </c>
      <c r="K9">
        <v>665807.99239999999</v>
      </c>
      <c r="L9">
        <v>903.48500000000001</v>
      </c>
      <c r="N9" t="s">
        <v>143</v>
      </c>
      <c r="O9" s="56">
        <v>41971</v>
      </c>
      <c r="P9">
        <v>7161954.9259000001</v>
      </c>
      <c r="Q9">
        <v>665807.98160000006</v>
      </c>
      <c r="R9">
        <v>903.44899999999996</v>
      </c>
      <c r="T9" t="s">
        <v>143</v>
      </c>
      <c r="U9" s="56">
        <v>41978</v>
      </c>
      <c r="V9">
        <v>7161954.9236000003</v>
      </c>
      <c r="W9">
        <v>665807.98</v>
      </c>
      <c r="X9">
        <v>903.43100000000004</v>
      </c>
      <c r="Z9" t="s">
        <v>143</v>
      </c>
      <c r="AA9" s="56">
        <v>41985</v>
      </c>
      <c r="AB9">
        <v>7161954.9082000004</v>
      </c>
      <c r="AC9">
        <v>665807.97840000002</v>
      </c>
      <c r="AD9">
        <v>903.41800000000001</v>
      </c>
      <c r="AG9" t="s">
        <v>139</v>
      </c>
      <c r="AH9" s="61">
        <v>41992</v>
      </c>
      <c r="AI9" s="62">
        <v>7162006.3733999999</v>
      </c>
      <c r="AJ9" s="62">
        <v>665788.84569999995</v>
      </c>
      <c r="AK9" s="62">
        <v>896.05499999999995</v>
      </c>
    </row>
    <row r="10" spans="1:37" x14ac:dyDescent="0.25">
      <c r="H10" t="s">
        <v>144</v>
      </c>
      <c r="I10" s="56">
        <v>41964</v>
      </c>
      <c r="J10">
        <v>7161893.6403999999</v>
      </c>
      <c r="K10">
        <v>665770.07620000001</v>
      </c>
      <c r="L10">
        <v>890.08</v>
      </c>
      <c r="N10" t="s">
        <v>144</v>
      </c>
      <c r="O10" s="56">
        <v>41971</v>
      </c>
      <c r="P10">
        <v>7161893.6457000002</v>
      </c>
      <c r="Q10">
        <v>665770.08860000002</v>
      </c>
      <c r="R10">
        <v>890.06</v>
      </c>
      <c r="T10" t="s">
        <v>144</v>
      </c>
      <c r="U10" s="56">
        <v>41978</v>
      </c>
      <c r="V10">
        <v>7161893.6607999997</v>
      </c>
      <c r="W10">
        <v>665770.06929999997</v>
      </c>
      <c r="X10">
        <v>890.06</v>
      </c>
      <c r="Z10" t="s">
        <v>144</v>
      </c>
      <c r="AA10" s="56">
        <v>41985</v>
      </c>
      <c r="AB10">
        <v>7161893.6453</v>
      </c>
      <c r="AC10">
        <v>665770.05469999998</v>
      </c>
      <c r="AD10">
        <v>890.04600000000005</v>
      </c>
      <c r="AG10" t="s">
        <v>140</v>
      </c>
      <c r="AH10" s="61">
        <v>41992</v>
      </c>
      <c r="AI10" s="62">
        <v>7162009.8432999998</v>
      </c>
      <c r="AJ10" s="62">
        <v>665821.8848</v>
      </c>
      <c r="AK10" s="62">
        <v>907.73699999999997</v>
      </c>
    </row>
    <row r="11" spans="1:37" x14ac:dyDescent="0.25">
      <c r="A11" s="12">
        <v>41740</v>
      </c>
      <c r="H11" t="s">
        <v>145</v>
      </c>
      <c r="I11" s="56">
        <v>41964</v>
      </c>
      <c r="J11">
        <v>7161893.5829999996</v>
      </c>
      <c r="K11">
        <v>665794.30339999998</v>
      </c>
      <c r="L11">
        <v>897.70299999999997</v>
      </c>
      <c r="N11" t="s">
        <v>145</v>
      </c>
      <c r="O11" s="56">
        <v>41971</v>
      </c>
      <c r="P11">
        <v>7161893.5707</v>
      </c>
      <c r="Q11">
        <v>665794.2892</v>
      </c>
      <c r="R11">
        <v>897.67</v>
      </c>
      <c r="T11" t="s">
        <v>145</v>
      </c>
      <c r="U11" s="56">
        <v>41978</v>
      </c>
      <c r="V11">
        <v>7161893.5893999999</v>
      </c>
      <c r="W11">
        <v>665794.28760000004</v>
      </c>
      <c r="X11">
        <v>897.65899999999999</v>
      </c>
      <c r="Z11" t="s">
        <v>145</v>
      </c>
      <c r="AA11" s="56">
        <v>41985</v>
      </c>
      <c r="AB11">
        <v>7161893.5727000004</v>
      </c>
      <c r="AC11">
        <v>665794.27150000003</v>
      </c>
      <c r="AD11">
        <v>897.654</v>
      </c>
      <c r="AG11" t="s">
        <v>141</v>
      </c>
      <c r="AH11" s="61">
        <v>41992</v>
      </c>
      <c r="AI11" s="62">
        <v>7161952.8918000003</v>
      </c>
      <c r="AJ11" s="62">
        <v>665756.71219999995</v>
      </c>
      <c r="AK11" s="62">
        <v>885.96900000000005</v>
      </c>
    </row>
    <row r="12" spans="1:37" x14ac:dyDescent="0.25">
      <c r="A12" t="s">
        <v>103</v>
      </c>
      <c r="B12" s="46">
        <v>7162140.8759000003</v>
      </c>
      <c r="C12" s="46">
        <v>665832.69350000005</v>
      </c>
      <c r="D12" s="47">
        <v>885.03099999999995</v>
      </c>
      <c r="H12" t="s">
        <v>0</v>
      </c>
      <c r="I12" s="56">
        <v>41964</v>
      </c>
      <c r="J12">
        <v>7161895.3487999998</v>
      </c>
      <c r="K12">
        <v>665826.31929999997</v>
      </c>
      <c r="L12">
        <v>908.851</v>
      </c>
      <c r="N12" t="s">
        <v>0</v>
      </c>
      <c r="O12" s="56">
        <v>41971</v>
      </c>
      <c r="P12">
        <v>7161895.3366</v>
      </c>
      <c r="Q12">
        <v>665826.31839999999</v>
      </c>
      <c r="R12">
        <v>908.79100000000005</v>
      </c>
      <c r="T12" t="s">
        <v>0</v>
      </c>
      <c r="U12" s="56">
        <v>41978</v>
      </c>
      <c r="V12">
        <v>7161895.3397000004</v>
      </c>
      <c r="W12">
        <v>665826.30729999999</v>
      </c>
      <c r="X12">
        <v>908.77099999999996</v>
      </c>
      <c r="Z12" t="s">
        <v>0</v>
      </c>
      <c r="AA12" s="56">
        <v>41985</v>
      </c>
      <c r="AB12">
        <v>7161895.3284</v>
      </c>
      <c r="AC12">
        <v>665826.2916</v>
      </c>
      <c r="AD12">
        <v>908.76400000000001</v>
      </c>
      <c r="AG12" t="s">
        <v>142</v>
      </c>
      <c r="AH12" s="61">
        <v>41992</v>
      </c>
      <c r="AI12" s="62">
        <v>7161954.1885000002</v>
      </c>
      <c r="AJ12" s="62">
        <v>665780.22479999997</v>
      </c>
      <c r="AK12" s="62">
        <v>893.63199999999995</v>
      </c>
    </row>
    <row r="13" spans="1:37" x14ac:dyDescent="0.25">
      <c r="A13" t="s">
        <v>104</v>
      </c>
      <c r="B13" s="46">
        <v>7162117.0700000003</v>
      </c>
      <c r="C13" s="46">
        <v>665848.41980000003</v>
      </c>
      <c r="D13" s="47">
        <v>893.36500000000001</v>
      </c>
      <c r="H13" t="s">
        <v>4</v>
      </c>
      <c r="I13" s="56">
        <v>41964</v>
      </c>
      <c r="J13">
        <v>7161801.6638000002</v>
      </c>
      <c r="K13">
        <v>665766.53769999999</v>
      </c>
      <c r="L13">
        <v>887.78399999999999</v>
      </c>
      <c r="N13" t="s">
        <v>4</v>
      </c>
      <c r="O13" s="56">
        <v>41971</v>
      </c>
      <c r="P13">
        <v>7161801.6688999999</v>
      </c>
      <c r="Q13">
        <v>665766.54669999995</v>
      </c>
      <c r="R13">
        <v>887.78099999999995</v>
      </c>
      <c r="T13" t="s">
        <v>4</v>
      </c>
      <c r="U13" s="56">
        <v>41978</v>
      </c>
      <c r="V13">
        <v>7161801.6750999996</v>
      </c>
      <c r="W13">
        <v>665766.54570000002</v>
      </c>
      <c r="X13">
        <v>887.78</v>
      </c>
      <c r="Z13" t="s">
        <v>4</v>
      </c>
      <c r="AA13" s="56">
        <v>41985</v>
      </c>
      <c r="AB13">
        <v>7161801.6731000002</v>
      </c>
      <c r="AC13">
        <v>665766.54009999998</v>
      </c>
      <c r="AD13">
        <v>887.78099999999995</v>
      </c>
      <c r="AG13" t="s">
        <v>143</v>
      </c>
      <c r="AH13" s="61">
        <v>41992</v>
      </c>
      <c r="AI13" s="62">
        <v>7161954.9118999997</v>
      </c>
      <c r="AJ13" s="62">
        <v>665807.95880000002</v>
      </c>
      <c r="AK13" s="62">
        <v>903.39599999999996</v>
      </c>
    </row>
    <row r="14" spans="1:37" x14ac:dyDescent="0.25">
      <c r="A14" t="s">
        <v>105</v>
      </c>
      <c r="B14" s="46">
        <v>7162007.3393000001</v>
      </c>
      <c r="C14" s="46">
        <v>665766.33089999994</v>
      </c>
      <c r="D14" s="47">
        <v>889.322</v>
      </c>
      <c r="H14" t="s">
        <v>5</v>
      </c>
      <c r="I14" s="56">
        <v>41964</v>
      </c>
      <c r="J14">
        <v>7161803.8222000003</v>
      </c>
      <c r="K14">
        <v>665787.91330000001</v>
      </c>
      <c r="L14">
        <v>894.99699999999996</v>
      </c>
      <c r="N14" t="s">
        <v>5</v>
      </c>
      <c r="O14" s="56">
        <v>41971</v>
      </c>
      <c r="P14">
        <v>7161803.8280999996</v>
      </c>
      <c r="Q14">
        <v>665787.91610000003</v>
      </c>
      <c r="R14">
        <v>894.99</v>
      </c>
      <c r="T14" t="s">
        <v>5</v>
      </c>
      <c r="U14" s="56">
        <v>41978</v>
      </c>
      <c r="V14">
        <v>7161803.8285999997</v>
      </c>
      <c r="W14">
        <v>665787.89309999999</v>
      </c>
      <c r="X14">
        <v>894.98699999999997</v>
      </c>
      <c r="Z14" t="s">
        <v>5</v>
      </c>
      <c r="AA14" s="56">
        <v>41985</v>
      </c>
      <c r="AB14">
        <v>7161803.8256999999</v>
      </c>
      <c r="AC14">
        <v>665787.90430000005</v>
      </c>
      <c r="AD14">
        <v>894.98400000000004</v>
      </c>
      <c r="AG14" t="s">
        <v>144</v>
      </c>
      <c r="AH14" s="61">
        <v>41992</v>
      </c>
      <c r="AI14" s="62">
        <v>7161893.6475999998</v>
      </c>
      <c r="AJ14" s="62">
        <v>665770.06189999997</v>
      </c>
      <c r="AK14" s="62">
        <v>890.04700000000003</v>
      </c>
    </row>
    <row r="15" spans="1:37" x14ac:dyDescent="0.25">
      <c r="A15" t="s">
        <v>106</v>
      </c>
      <c r="B15" s="46">
        <v>7162006.3020000001</v>
      </c>
      <c r="C15" s="46">
        <v>665789.08470000001</v>
      </c>
      <c r="D15" s="47">
        <v>896.76</v>
      </c>
      <c r="H15" t="s">
        <v>6</v>
      </c>
      <c r="I15" s="56">
        <v>41964</v>
      </c>
      <c r="J15">
        <v>7161807.8057000004</v>
      </c>
      <c r="K15">
        <v>665816.96640000003</v>
      </c>
      <c r="L15">
        <v>904.21</v>
      </c>
      <c r="N15" t="s">
        <v>6</v>
      </c>
      <c r="O15" s="56">
        <v>41971</v>
      </c>
      <c r="P15">
        <v>7161807.8026000001</v>
      </c>
      <c r="Q15">
        <v>665816.96389999997</v>
      </c>
      <c r="R15">
        <v>904.19399999999996</v>
      </c>
      <c r="T15" t="s">
        <v>6</v>
      </c>
      <c r="U15" s="56">
        <v>41978</v>
      </c>
      <c r="V15">
        <v>7161807.7977999998</v>
      </c>
      <c r="W15">
        <v>665816.94169999997</v>
      </c>
      <c r="X15">
        <v>904.17499999999995</v>
      </c>
      <c r="Z15" t="s">
        <v>6</v>
      </c>
      <c r="AA15" s="56">
        <v>41985</v>
      </c>
      <c r="AB15">
        <v>7161807.8009000001</v>
      </c>
      <c r="AC15">
        <v>665816.93920000002</v>
      </c>
      <c r="AD15">
        <v>904.16800000000001</v>
      </c>
      <c r="AG15" t="s">
        <v>145</v>
      </c>
      <c r="AH15" s="61">
        <v>41992</v>
      </c>
      <c r="AI15" s="62">
        <v>7161893.5845999997</v>
      </c>
      <c r="AJ15" s="62">
        <v>665794.27150000003</v>
      </c>
      <c r="AK15" s="62">
        <v>897.63300000000004</v>
      </c>
    </row>
    <row r="16" spans="1:37" x14ac:dyDescent="0.25">
      <c r="A16" s="48" t="s">
        <v>107</v>
      </c>
      <c r="B16" s="46">
        <v>7161893.6305999998</v>
      </c>
      <c r="C16" s="46">
        <v>665794.51260000002</v>
      </c>
      <c r="D16" s="47">
        <v>898.01599999999996</v>
      </c>
      <c r="H16" t="s">
        <v>10</v>
      </c>
      <c r="I16" s="56">
        <v>41964</v>
      </c>
      <c r="J16">
        <v>7161712.1074000001</v>
      </c>
      <c r="K16">
        <v>665786.04249999998</v>
      </c>
      <c r="L16">
        <v>891.09900000000005</v>
      </c>
      <c r="N16" t="s">
        <v>10</v>
      </c>
      <c r="O16" s="56">
        <v>41971</v>
      </c>
      <c r="P16">
        <v>7161712.0829999996</v>
      </c>
      <c r="Q16">
        <v>665786.03430000006</v>
      </c>
      <c r="R16">
        <v>891.09299999999996</v>
      </c>
      <c r="T16" t="s">
        <v>10</v>
      </c>
      <c r="U16" s="56">
        <v>41978</v>
      </c>
      <c r="V16">
        <v>7161712.1210000003</v>
      </c>
      <c r="W16">
        <v>665786.03949999996</v>
      </c>
      <c r="X16">
        <v>891.09100000000001</v>
      </c>
      <c r="Z16" t="s">
        <v>10</v>
      </c>
      <c r="AA16" s="56">
        <v>41985</v>
      </c>
      <c r="AB16">
        <v>7161712.1075999998</v>
      </c>
      <c r="AC16">
        <v>665786.03260000004</v>
      </c>
      <c r="AD16">
        <v>891.09699999999998</v>
      </c>
      <c r="AG16" t="s">
        <v>0</v>
      </c>
      <c r="AH16" s="61">
        <v>41992</v>
      </c>
      <c r="AI16" s="62">
        <v>7161895.3295</v>
      </c>
      <c r="AJ16" s="62">
        <v>665826.26919999998</v>
      </c>
      <c r="AK16" s="62">
        <v>908.721</v>
      </c>
    </row>
    <row r="17" spans="1:37" x14ac:dyDescent="0.25">
      <c r="A17" t="s">
        <v>108</v>
      </c>
      <c r="B17" s="46">
        <v>7161893.6875</v>
      </c>
      <c r="C17" s="46">
        <v>665770.12710000004</v>
      </c>
      <c r="D17" s="47">
        <v>890.17</v>
      </c>
      <c r="H17" t="s">
        <v>11</v>
      </c>
      <c r="I17" s="56">
        <v>41964</v>
      </c>
      <c r="J17">
        <v>7161716.3009000001</v>
      </c>
      <c r="K17">
        <v>665809.46849999996</v>
      </c>
      <c r="L17">
        <v>898.21199999999999</v>
      </c>
      <c r="N17" t="s">
        <v>11</v>
      </c>
      <c r="O17" s="56">
        <v>41971</v>
      </c>
      <c r="P17">
        <v>7161716.2937000003</v>
      </c>
      <c r="Q17">
        <v>665809.44790000003</v>
      </c>
      <c r="R17">
        <v>898.20600000000002</v>
      </c>
      <c r="T17" t="s">
        <v>11</v>
      </c>
      <c r="U17" s="56">
        <v>41978</v>
      </c>
      <c r="V17">
        <v>7161716.2918999996</v>
      </c>
      <c r="W17">
        <v>665809.45070000004</v>
      </c>
      <c r="X17">
        <v>898.19299999999998</v>
      </c>
      <c r="Z17" t="s">
        <v>11</v>
      </c>
      <c r="AA17" s="56">
        <v>41985</v>
      </c>
      <c r="AB17">
        <v>7161716.3051000005</v>
      </c>
      <c r="AC17">
        <v>665809.46470000001</v>
      </c>
      <c r="AD17">
        <v>898.18600000000004</v>
      </c>
      <c r="AG17" t="s">
        <v>4</v>
      </c>
      <c r="AH17" s="61">
        <v>41992</v>
      </c>
      <c r="AI17" s="62">
        <v>7161801.6786000002</v>
      </c>
      <c r="AJ17" s="62">
        <v>665766.52960000001</v>
      </c>
      <c r="AK17" s="62">
        <v>887.77499999999998</v>
      </c>
    </row>
    <row r="18" spans="1:37" x14ac:dyDescent="0.25">
      <c r="A18" t="s">
        <v>109</v>
      </c>
      <c r="B18" s="46">
        <v>7161712.1706999997</v>
      </c>
      <c r="C18" s="46">
        <v>665786.06469999999</v>
      </c>
      <c r="D18" s="47">
        <v>891.20699999999999</v>
      </c>
      <c r="H18" t="s">
        <v>13</v>
      </c>
      <c r="I18" s="56">
        <v>41964</v>
      </c>
      <c r="J18">
        <v>7161607.6589000002</v>
      </c>
      <c r="K18">
        <v>665812.00950000004</v>
      </c>
      <c r="L18">
        <v>889.03499999999997</v>
      </c>
      <c r="N18" t="s">
        <v>13</v>
      </c>
      <c r="O18" s="56">
        <v>41971</v>
      </c>
      <c r="P18">
        <v>7161607.6671000002</v>
      </c>
      <c r="Q18">
        <v>665812.02159999998</v>
      </c>
      <c r="R18">
        <v>889.03800000000001</v>
      </c>
      <c r="T18" t="s">
        <v>13</v>
      </c>
      <c r="U18" s="56">
        <v>41978</v>
      </c>
      <c r="V18">
        <v>7161607.6608999996</v>
      </c>
      <c r="W18">
        <v>665811.99419999996</v>
      </c>
      <c r="X18">
        <v>889.03599999999994</v>
      </c>
      <c r="Z18" t="s">
        <v>13</v>
      </c>
      <c r="AA18" s="56">
        <v>41985</v>
      </c>
      <c r="AB18">
        <v>7161607.6573000001</v>
      </c>
      <c r="AC18">
        <v>665812.00040000002</v>
      </c>
      <c r="AD18">
        <v>889.03399999999999</v>
      </c>
      <c r="AG18" t="s">
        <v>5</v>
      </c>
      <c r="AH18" s="61">
        <v>41992</v>
      </c>
      <c r="AI18" s="62">
        <v>7161803.8322999999</v>
      </c>
      <c r="AJ18" s="62">
        <v>665787.89580000006</v>
      </c>
      <c r="AK18" s="62">
        <v>894.971</v>
      </c>
    </row>
    <row r="19" spans="1:37" x14ac:dyDescent="0.25">
      <c r="A19" t="s">
        <v>110</v>
      </c>
      <c r="B19" s="46">
        <v>7161716.3320000004</v>
      </c>
      <c r="C19" s="46">
        <v>665809.58909999998</v>
      </c>
      <c r="D19" s="47">
        <v>898.577</v>
      </c>
      <c r="H19" t="s">
        <v>14</v>
      </c>
      <c r="I19" s="56">
        <v>41964</v>
      </c>
      <c r="J19">
        <v>7161619.3455999997</v>
      </c>
      <c r="K19">
        <v>665832.01760000002</v>
      </c>
      <c r="L19">
        <v>896.04</v>
      </c>
      <c r="N19" t="s">
        <v>14</v>
      </c>
      <c r="O19" s="56">
        <v>41971</v>
      </c>
      <c r="P19">
        <v>7161619.3569999998</v>
      </c>
      <c r="Q19">
        <v>665832.01269999996</v>
      </c>
      <c r="R19">
        <v>896.03200000000004</v>
      </c>
      <c r="T19" t="s">
        <v>14</v>
      </c>
      <c r="U19" s="56">
        <v>41978</v>
      </c>
      <c r="V19">
        <v>7161619.3490000004</v>
      </c>
      <c r="W19">
        <v>665832.0148</v>
      </c>
      <c r="X19">
        <v>896.02499999999998</v>
      </c>
      <c r="Z19" t="s">
        <v>14</v>
      </c>
      <c r="AA19" s="56">
        <v>41985</v>
      </c>
      <c r="AB19">
        <v>7161619.3402000004</v>
      </c>
      <c r="AC19">
        <v>665832.00630000001</v>
      </c>
      <c r="AD19">
        <v>896.02499999999998</v>
      </c>
      <c r="AG19" t="s">
        <v>6</v>
      </c>
      <c r="AH19" s="61">
        <v>41992</v>
      </c>
      <c r="AI19" s="62">
        <v>7161807.7993999999</v>
      </c>
      <c r="AJ19" s="62">
        <v>665816.93330000003</v>
      </c>
      <c r="AK19" s="62">
        <v>904.13400000000001</v>
      </c>
    </row>
    <row r="20" spans="1:37" x14ac:dyDescent="0.25">
      <c r="H20" t="s">
        <v>15</v>
      </c>
      <c r="I20" s="56">
        <v>41964</v>
      </c>
      <c r="J20">
        <v>7161634.7095999997</v>
      </c>
      <c r="K20">
        <v>665857.37990000006</v>
      </c>
      <c r="L20">
        <v>905.17899999999997</v>
      </c>
      <c r="N20" t="s">
        <v>15</v>
      </c>
      <c r="O20" s="56">
        <v>41971</v>
      </c>
      <c r="P20">
        <v>7161634.7132000001</v>
      </c>
      <c r="Q20">
        <v>665857.41200000001</v>
      </c>
      <c r="R20">
        <v>905.16200000000003</v>
      </c>
      <c r="T20" t="s">
        <v>15</v>
      </c>
      <c r="U20" s="56">
        <v>41978</v>
      </c>
      <c r="V20">
        <v>7161634.7116999999</v>
      </c>
      <c r="W20">
        <v>665857.39839999995</v>
      </c>
      <c r="X20">
        <v>905.14200000000005</v>
      </c>
      <c r="Z20" t="s">
        <v>15</v>
      </c>
      <c r="AA20" s="56">
        <v>41985</v>
      </c>
      <c r="AB20">
        <v>7161634.7150999997</v>
      </c>
      <c r="AC20">
        <v>665857.39229999995</v>
      </c>
      <c r="AD20">
        <v>905.14300000000003</v>
      </c>
      <c r="AG20" t="s">
        <v>10</v>
      </c>
      <c r="AH20" s="61">
        <v>41992</v>
      </c>
      <c r="AI20" s="62">
        <v>7161712.1052000001</v>
      </c>
      <c r="AJ20" s="62">
        <v>665786.04110000003</v>
      </c>
      <c r="AK20" s="62">
        <v>891.08500000000004</v>
      </c>
    </row>
    <row r="21" spans="1:37" x14ac:dyDescent="0.25">
      <c r="A21" s="12">
        <v>41746</v>
      </c>
      <c r="H21" t="s">
        <v>18</v>
      </c>
      <c r="I21" s="56">
        <v>41964</v>
      </c>
      <c r="J21">
        <v>7161461.1781000001</v>
      </c>
      <c r="K21">
        <v>665920.6801</v>
      </c>
      <c r="L21">
        <v>891.25199999999995</v>
      </c>
      <c r="N21" t="s">
        <v>18</v>
      </c>
      <c r="O21" s="56">
        <v>41971</v>
      </c>
      <c r="P21">
        <v>7161461.1673999997</v>
      </c>
      <c r="Q21">
        <v>665920.68740000005</v>
      </c>
      <c r="R21">
        <v>891.25300000000004</v>
      </c>
      <c r="T21" t="s">
        <v>18</v>
      </c>
      <c r="U21" s="56">
        <v>41978</v>
      </c>
      <c r="V21">
        <v>7161461.2159000002</v>
      </c>
      <c r="W21">
        <v>665920.68799999997</v>
      </c>
      <c r="X21">
        <v>891.25300000000004</v>
      </c>
      <c r="Z21" t="s">
        <v>18</v>
      </c>
      <c r="AA21" s="56">
        <v>41985</v>
      </c>
      <c r="AB21">
        <v>7161461.1898999996</v>
      </c>
      <c r="AC21">
        <v>665920.68530000001</v>
      </c>
      <c r="AD21">
        <v>891.25400000000002</v>
      </c>
      <c r="AG21" t="s">
        <v>11</v>
      </c>
      <c r="AH21" s="61">
        <v>41992</v>
      </c>
      <c r="AI21" s="62">
        <v>7161716.2942000004</v>
      </c>
      <c r="AJ21" s="62">
        <v>665809.46420000005</v>
      </c>
      <c r="AK21" s="62">
        <v>898.16800000000001</v>
      </c>
    </row>
    <row r="22" spans="1:37" x14ac:dyDescent="0.25">
      <c r="A22" t="s">
        <v>103</v>
      </c>
      <c r="B22" s="46">
        <v>7162140.8731000004</v>
      </c>
      <c r="C22" s="46">
        <v>665832.69299999997</v>
      </c>
      <c r="D22" s="47">
        <v>885.029</v>
      </c>
      <c r="H22" t="s">
        <v>19</v>
      </c>
      <c r="I22" s="56">
        <v>41964</v>
      </c>
      <c r="J22">
        <v>7161474.5505999997</v>
      </c>
      <c r="K22">
        <v>665940.40549999999</v>
      </c>
      <c r="L22">
        <v>898.42700000000002</v>
      </c>
      <c r="N22" t="s">
        <v>19</v>
      </c>
      <c r="O22" s="56">
        <v>41971</v>
      </c>
      <c r="P22">
        <v>7161474.5482999999</v>
      </c>
      <c r="Q22">
        <v>665940.41410000005</v>
      </c>
      <c r="R22">
        <v>898.40800000000002</v>
      </c>
      <c r="T22" t="s">
        <v>19</v>
      </c>
      <c r="U22" s="56">
        <v>41978</v>
      </c>
      <c r="V22">
        <v>7161474.5647999998</v>
      </c>
      <c r="W22">
        <v>665940.39320000005</v>
      </c>
      <c r="X22">
        <v>898.404</v>
      </c>
      <c r="Z22" t="s">
        <v>19</v>
      </c>
      <c r="AA22" s="56">
        <v>41985</v>
      </c>
      <c r="AB22">
        <v>7161474.5403000005</v>
      </c>
      <c r="AC22">
        <v>665940.39280000003</v>
      </c>
      <c r="AD22">
        <v>898.38599999999997</v>
      </c>
      <c r="AG22" t="s">
        <v>13</v>
      </c>
      <c r="AH22" s="61">
        <v>41992</v>
      </c>
      <c r="AI22" s="62">
        <v>7161607.6616000002</v>
      </c>
      <c r="AJ22" s="62">
        <v>665812.00789999997</v>
      </c>
      <c r="AK22" s="62">
        <v>889.02700000000004</v>
      </c>
    </row>
    <row r="23" spans="1:37" x14ac:dyDescent="0.25">
      <c r="A23" t="s">
        <v>104</v>
      </c>
      <c r="B23" s="46">
        <v>7162117.0685999999</v>
      </c>
      <c r="C23" s="46">
        <v>665848.41</v>
      </c>
      <c r="D23" s="47">
        <v>893.34799999999996</v>
      </c>
      <c r="H23" t="s">
        <v>23</v>
      </c>
      <c r="I23" s="56">
        <v>41964</v>
      </c>
      <c r="J23">
        <v>7161427.0492000002</v>
      </c>
      <c r="K23">
        <v>666021.69539999997</v>
      </c>
      <c r="L23">
        <v>897.26800000000003</v>
      </c>
      <c r="N23" t="s">
        <v>23</v>
      </c>
      <c r="O23" s="56">
        <v>41971</v>
      </c>
      <c r="P23">
        <v>7161427.0449000001</v>
      </c>
      <c r="Q23">
        <v>666021.70140000002</v>
      </c>
      <c r="R23">
        <v>897.26099999999997</v>
      </c>
      <c r="T23" t="s">
        <v>23</v>
      </c>
      <c r="U23" s="56">
        <v>41978</v>
      </c>
      <c r="V23">
        <v>7161427.0323000001</v>
      </c>
      <c r="W23">
        <v>666021.7058</v>
      </c>
      <c r="X23">
        <v>897.24900000000002</v>
      </c>
      <c r="Z23" t="s">
        <v>23</v>
      </c>
      <c r="AA23" s="56">
        <v>41985</v>
      </c>
      <c r="AB23">
        <v>7161427.0491000004</v>
      </c>
      <c r="AC23">
        <v>666021.68790000002</v>
      </c>
      <c r="AD23">
        <v>897.24699999999996</v>
      </c>
      <c r="AG23" t="s">
        <v>14</v>
      </c>
      <c r="AH23" s="61">
        <v>41992</v>
      </c>
      <c r="AI23" s="62">
        <v>7161619.3400999997</v>
      </c>
      <c r="AJ23" s="62">
        <v>665831.99800000002</v>
      </c>
      <c r="AK23" s="62">
        <v>896.00099999999998</v>
      </c>
    </row>
    <row r="24" spans="1:37" x14ac:dyDescent="0.25">
      <c r="A24" t="s">
        <v>105</v>
      </c>
      <c r="B24" s="46">
        <v>7161993.0016999999</v>
      </c>
      <c r="C24" s="46">
        <v>665762.85569999996</v>
      </c>
      <c r="D24" s="47">
        <v>889.31299999999999</v>
      </c>
      <c r="H24" t="s">
        <v>24</v>
      </c>
      <c r="I24" s="56">
        <v>41964</v>
      </c>
      <c r="J24">
        <v>7161447.9335000003</v>
      </c>
      <c r="K24">
        <v>666009.47080000001</v>
      </c>
      <c r="L24">
        <v>903.18600000000004</v>
      </c>
      <c r="N24" t="s">
        <v>24</v>
      </c>
      <c r="O24" s="56">
        <v>41971</v>
      </c>
      <c r="P24">
        <v>7161447.9391000001</v>
      </c>
      <c r="Q24">
        <v>666009.48369999998</v>
      </c>
      <c r="R24">
        <v>903.16899999999998</v>
      </c>
      <c r="T24" t="s">
        <v>24</v>
      </c>
      <c r="U24" s="56">
        <v>41978</v>
      </c>
      <c r="V24">
        <v>7161447.9316999996</v>
      </c>
      <c r="W24">
        <v>666009.4987</v>
      </c>
      <c r="X24">
        <v>903.15099999999995</v>
      </c>
      <c r="Z24" t="s">
        <v>24</v>
      </c>
      <c r="AA24" s="56">
        <v>41985</v>
      </c>
      <c r="AB24">
        <v>7161447.9362000003</v>
      </c>
      <c r="AC24">
        <v>666009.48490000004</v>
      </c>
      <c r="AD24">
        <v>903.14400000000001</v>
      </c>
      <c r="AG24" t="s">
        <v>15</v>
      </c>
      <c r="AH24" s="61">
        <v>41992</v>
      </c>
      <c r="AI24" s="62">
        <v>7161634.7032000003</v>
      </c>
      <c r="AJ24" s="62">
        <v>665857.39800000004</v>
      </c>
      <c r="AK24" s="62">
        <v>905.10299999999995</v>
      </c>
    </row>
    <row r="25" spans="1:37" x14ac:dyDescent="0.25">
      <c r="A25" t="s">
        <v>106</v>
      </c>
      <c r="B25" s="46">
        <v>7161982.6939000003</v>
      </c>
      <c r="C25" s="46">
        <v>665783.16029999999</v>
      </c>
      <c r="D25" s="47">
        <v>896.73900000000003</v>
      </c>
      <c r="AG25" t="s">
        <v>18</v>
      </c>
      <c r="AH25" s="61">
        <v>41992</v>
      </c>
      <c r="AI25" s="62">
        <v>7161461.1868000003</v>
      </c>
      <c r="AJ25" s="62">
        <v>665920.68530000001</v>
      </c>
      <c r="AK25" s="62">
        <v>891.24099999999999</v>
      </c>
    </row>
    <row r="26" spans="1:37" x14ac:dyDescent="0.25">
      <c r="A26" s="48" t="s">
        <v>107</v>
      </c>
      <c r="B26" s="46">
        <v>7161877.7648999998</v>
      </c>
      <c r="C26" s="46">
        <v>665741.75749999995</v>
      </c>
      <c r="D26" s="47">
        <v>898.00400000000002</v>
      </c>
      <c r="AG26" t="s">
        <v>19</v>
      </c>
      <c r="AH26" s="61">
        <v>41992</v>
      </c>
      <c r="AI26" s="62">
        <v>7161474.5433999998</v>
      </c>
      <c r="AJ26" s="62">
        <v>665940.40240000002</v>
      </c>
      <c r="AK26" s="62">
        <v>898.36699999999996</v>
      </c>
    </row>
    <row r="27" spans="1:37" x14ac:dyDescent="0.25">
      <c r="A27" t="s">
        <v>108</v>
      </c>
      <c r="B27" s="46">
        <v>7161887.8507000003</v>
      </c>
      <c r="C27" s="46">
        <v>665719.55249999999</v>
      </c>
      <c r="D27" s="47">
        <v>890.16499999999996</v>
      </c>
      <c r="AG27" t="s">
        <v>23</v>
      </c>
      <c r="AH27" s="61">
        <v>41992</v>
      </c>
      <c r="AI27" s="62">
        <v>7161427.0303999996</v>
      </c>
      <c r="AJ27" s="62">
        <v>666021.68550000002</v>
      </c>
      <c r="AK27" s="62">
        <v>897.23199999999997</v>
      </c>
    </row>
    <row r="28" spans="1:37" x14ac:dyDescent="0.25">
      <c r="A28" t="s">
        <v>109</v>
      </c>
      <c r="B28" s="46">
        <v>7161712.1706999997</v>
      </c>
      <c r="C28" s="46">
        <v>665786.06469999999</v>
      </c>
      <c r="D28" s="47">
        <v>891.18100000000004</v>
      </c>
      <c r="AG28" t="s">
        <v>24</v>
      </c>
      <c r="AH28" s="56">
        <v>41992</v>
      </c>
      <c r="AI28">
        <v>7161447.9309999999</v>
      </c>
      <c r="AJ28">
        <v>666009.4767</v>
      </c>
      <c r="AK28">
        <v>903.13199999999995</v>
      </c>
    </row>
    <row r="29" spans="1:37" x14ac:dyDescent="0.25">
      <c r="A29" t="s">
        <v>110</v>
      </c>
      <c r="B29" s="46">
        <v>7161716.3125999998</v>
      </c>
      <c r="C29" s="46">
        <v>665809.58900000004</v>
      </c>
      <c r="D29" s="47">
        <v>898.57299999999998</v>
      </c>
    </row>
    <row r="31" spans="1:37" x14ac:dyDescent="0.25">
      <c r="A31" s="12">
        <v>41754</v>
      </c>
    </row>
    <row r="32" spans="1:37" x14ac:dyDescent="0.25">
      <c r="A32" t="s">
        <v>103</v>
      </c>
      <c r="B32" s="46">
        <v>7162140.8777999999</v>
      </c>
      <c r="C32" s="46">
        <v>665832.69559999998</v>
      </c>
      <c r="D32" s="47">
        <v>885.02599999999995</v>
      </c>
      <c r="AG32" t="s">
        <v>147</v>
      </c>
    </row>
    <row r="33" spans="1:59" x14ac:dyDescent="0.25">
      <c r="A33" t="s">
        <v>104</v>
      </c>
      <c r="B33" s="46">
        <v>7162117.0719999997</v>
      </c>
      <c r="C33" s="46">
        <v>665848.41310000001</v>
      </c>
      <c r="D33" s="47">
        <v>893.33399999999995</v>
      </c>
    </row>
    <row r="34" spans="1:59" x14ac:dyDescent="0.25">
      <c r="A34" t="s">
        <v>105</v>
      </c>
      <c r="B34" s="46">
        <v>7162007.3426000001</v>
      </c>
      <c r="C34" s="46">
        <v>665766.32189999998</v>
      </c>
      <c r="D34" s="47">
        <v>889.30600000000004</v>
      </c>
    </row>
    <row r="35" spans="1:59" x14ac:dyDescent="0.25">
      <c r="A35" t="s">
        <v>106</v>
      </c>
      <c r="B35" s="46">
        <v>7162006.3104999997</v>
      </c>
      <c r="C35" s="46">
        <v>665789.06359999999</v>
      </c>
      <c r="D35" s="47">
        <v>896.71699999999998</v>
      </c>
      <c r="AG35" t="s">
        <v>136</v>
      </c>
      <c r="AH35" s="61">
        <v>41999</v>
      </c>
      <c r="AI35" s="62">
        <v>7162140.8299000002</v>
      </c>
      <c r="AJ35" s="62">
        <v>665832.70860000001</v>
      </c>
      <c r="AK35" s="62">
        <v>884.97199999999998</v>
      </c>
    </row>
    <row r="36" spans="1:59" x14ac:dyDescent="0.25">
      <c r="A36" s="48" t="s">
        <v>107</v>
      </c>
      <c r="B36" s="46">
        <v>7161893.6243000003</v>
      </c>
      <c r="C36" s="46">
        <v>665794.50450000004</v>
      </c>
      <c r="D36" s="47">
        <v>897.99199999999996</v>
      </c>
      <c r="AG36" t="s">
        <v>137</v>
      </c>
      <c r="AH36" s="61">
        <v>41999</v>
      </c>
      <c r="AI36" s="62">
        <v>7162117.2041999996</v>
      </c>
      <c r="AJ36" s="62">
        <v>665848.33799999999</v>
      </c>
      <c r="AK36" s="62">
        <v>892.851</v>
      </c>
    </row>
    <row r="37" spans="1:59" x14ac:dyDescent="0.25">
      <c r="A37" t="s">
        <v>108</v>
      </c>
      <c r="B37" s="46">
        <v>7161893.6867000004</v>
      </c>
      <c r="C37" s="46">
        <v>665770.12789999996</v>
      </c>
      <c r="D37" s="47">
        <v>890.16499999999996</v>
      </c>
      <c r="AG37" t="s">
        <v>138</v>
      </c>
      <c r="AH37" s="61">
        <v>41999</v>
      </c>
      <c r="AI37" s="62">
        <v>7162007.3547</v>
      </c>
      <c r="AJ37" s="62">
        <v>665766.22450000001</v>
      </c>
      <c r="AK37" s="62">
        <v>889.01</v>
      </c>
    </row>
    <row r="38" spans="1:59" x14ac:dyDescent="0.25">
      <c r="A38" t="s">
        <v>109</v>
      </c>
      <c r="B38" s="46">
        <v>7161712.1618999997</v>
      </c>
      <c r="C38" s="46">
        <v>665786.05290000001</v>
      </c>
      <c r="D38" s="47">
        <v>891.19799999999998</v>
      </c>
      <c r="AG38" t="s">
        <v>139</v>
      </c>
      <c r="AH38" s="61">
        <v>41999</v>
      </c>
      <c r="AI38" s="62">
        <v>7162006.3733999999</v>
      </c>
      <c r="AJ38" s="62">
        <v>665788.84569999995</v>
      </c>
      <c r="AK38" s="62">
        <v>896.08500000000004</v>
      </c>
    </row>
    <row r="39" spans="1:59" x14ac:dyDescent="0.25">
      <c r="A39" t="s">
        <v>110</v>
      </c>
      <c r="B39" s="44">
        <v>7161716.3222000003</v>
      </c>
      <c r="C39" s="44">
        <v>665809.58660000004</v>
      </c>
      <c r="D39" s="45">
        <v>898.55600000000004</v>
      </c>
      <c r="AG39" t="s">
        <v>140</v>
      </c>
      <c r="AH39" s="61">
        <v>41999</v>
      </c>
      <c r="AI39" s="62">
        <v>7162009.8432999998</v>
      </c>
      <c r="AJ39" s="62">
        <v>665821.8848</v>
      </c>
      <c r="AK39" s="62">
        <v>907.74699999999996</v>
      </c>
      <c r="AR39" s="64"/>
      <c r="BG39" s="67"/>
    </row>
    <row r="40" spans="1:59" x14ac:dyDescent="0.25">
      <c r="AG40" t="s">
        <v>141</v>
      </c>
      <c r="AH40" s="61">
        <v>41999</v>
      </c>
      <c r="AI40" s="62">
        <v>7161952.8918000003</v>
      </c>
      <c r="AJ40" s="62">
        <v>665756.71219999995</v>
      </c>
      <c r="AK40" s="62">
        <v>885.96199999999999</v>
      </c>
      <c r="AR40" s="64"/>
      <c r="BG40" s="67"/>
    </row>
    <row r="41" spans="1:59" x14ac:dyDescent="0.25">
      <c r="AG41" t="s">
        <v>142</v>
      </c>
      <c r="AH41" s="61">
        <v>41999</v>
      </c>
      <c r="AI41" s="62">
        <v>7161954.1885000002</v>
      </c>
      <c r="AJ41" s="62">
        <v>665780.22479999997</v>
      </c>
      <c r="AK41" s="62">
        <v>893.61199999999997</v>
      </c>
      <c r="AR41" s="64"/>
      <c r="BG41" s="67"/>
    </row>
    <row r="42" spans="1:59" x14ac:dyDescent="0.25">
      <c r="AG42" t="s">
        <v>143</v>
      </c>
      <c r="AH42" s="61">
        <v>41999</v>
      </c>
      <c r="AI42" s="62">
        <v>7161954.9118999997</v>
      </c>
      <c r="AJ42" s="62">
        <v>665807.95880000002</v>
      </c>
      <c r="AK42" s="62">
        <v>903.37599999999998</v>
      </c>
      <c r="AR42" s="64"/>
      <c r="BG42" s="67"/>
    </row>
    <row r="43" spans="1:59" x14ac:dyDescent="0.25">
      <c r="AG43" t="s">
        <v>144</v>
      </c>
      <c r="AH43" s="61">
        <v>41999</v>
      </c>
      <c r="AI43" s="62">
        <v>7161893.6475999998</v>
      </c>
      <c r="AJ43" s="62">
        <v>665770.06189999997</v>
      </c>
      <c r="AK43" s="62">
        <v>890.01599999999996</v>
      </c>
      <c r="AR43" s="64"/>
      <c r="BG43" s="67"/>
    </row>
    <row r="44" spans="1:59" x14ac:dyDescent="0.25">
      <c r="AG44" t="s">
        <v>145</v>
      </c>
      <c r="AH44" s="61">
        <v>41999</v>
      </c>
      <c r="AI44" s="62">
        <v>7161893.5845999997</v>
      </c>
      <c r="AJ44" s="62">
        <v>665794.27150000003</v>
      </c>
      <c r="AK44" s="62">
        <v>897.63800000000003</v>
      </c>
      <c r="AR44" s="64"/>
      <c r="BG44" s="67"/>
    </row>
    <row r="45" spans="1:59" x14ac:dyDescent="0.25">
      <c r="AG45" t="s">
        <v>0</v>
      </c>
      <c r="AH45" s="61">
        <v>41999</v>
      </c>
      <c r="AI45" s="62">
        <v>7161895.3295</v>
      </c>
      <c r="AJ45" s="62">
        <v>665826.26919999998</v>
      </c>
      <c r="AK45" s="62">
        <v>908.75099999999998</v>
      </c>
      <c r="AR45" s="64"/>
      <c r="BG45" s="67"/>
    </row>
    <row r="46" spans="1:59" x14ac:dyDescent="0.25">
      <c r="AG46" t="s">
        <v>4</v>
      </c>
      <c r="AH46" s="61">
        <v>41999</v>
      </c>
      <c r="AI46" s="62">
        <v>7161801.6786000002</v>
      </c>
      <c r="AJ46" s="62">
        <v>665766.52960000001</v>
      </c>
      <c r="AK46" s="62">
        <v>887.71500000000003</v>
      </c>
      <c r="AR46" s="64"/>
      <c r="BG46" s="67"/>
    </row>
    <row r="47" spans="1:59" x14ac:dyDescent="0.25">
      <c r="AG47" t="s">
        <v>5</v>
      </c>
      <c r="AH47" s="61">
        <v>41999</v>
      </c>
      <c r="AI47" s="62">
        <v>7161803.8322999999</v>
      </c>
      <c r="AJ47" s="62">
        <v>665787.89580000006</v>
      </c>
      <c r="AK47" s="62">
        <v>894.95299999999997</v>
      </c>
      <c r="AR47" s="64"/>
      <c r="BG47" s="67"/>
    </row>
    <row r="48" spans="1:59" x14ac:dyDescent="0.25">
      <c r="AG48" t="s">
        <v>6</v>
      </c>
      <c r="AH48" s="61">
        <v>41999</v>
      </c>
      <c r="AI48" s="62">
        <v>7161807.7993999999</v>
      </c>
      <c r="AJ48" s="62">
        <v>665816.93330000003</v>
      </c>
      <c r="AK48" s="62">
        <v>904.12099999999998</v>
      </c>
      <c r="AR48" s="64"/>
      <c r="BG48" s="67"/>
    </row>
    <row r="49" spans="33:59" x14ac:dyDescent="0.25">
      <c r="AG49" t="s">
        <v>10</v>
      </c>
      <c r="AH49" s="61">
        <v>41999</v>
      </c>
      <c r="AI49" s="62">
        <v>7161712.1052000001</v>
      </c>
      <c r="AJ49" s="62">
        <v>665786.04110000003</v>
      </c>
      <c r="AK49" s="62">
        <v>891.06500000000005</v>
      </c>
      <c r="AR49" s="64"/>
      <c r="BG49" s="67"/>
    </row>
    <row r="50" spans="33:59" x14ac:dyDescent="0.25">
      <c r="AG50" t="s">
        <v>11</v>
      </c>
      <c r="AH50" s="61">
        <v>41999</v>
      </c>
      <c r="AI50" s="62">
        <v>7161716.2942000004</v>
      </c>
      <c r="AJ50" s="62">
        <v>665809.46420000005</v>
      </c>
      <c r="AK50" s="62">
        <v>898.14200000000005</v>
      </c>
      <c r="AR50" s="64"/>
      <c r="BG50" s="67"/>
    </row>
    <row r="51" spans="33:59" x14ac:dyDescent="0.25">
      <c r="AG51" t="s">
        <v>13</v>
      </c>
      <c r="AH51" s="61">
        <v>41999</v>
      </c>
      <c r="AI51" s="62">
        <v>7161607.6616000002</v>
      </c>
      <c r="AJ51" s="62">
        <v>665812.00789999997</v>
      </c>
      <c r="AK51" s="62">
        <v>889.00699999999995</v>
      </c>
      <c r="AR51" s="64"/>
      <c r="BG51" s="67"/>
    </row>
    <row r="52" spans="33:59" x14ac:dyDescent="0.25">
      <c r="AG52" t="s">
        <v>14</v>
      </c>
      <c r="AH52" s="61">
        <v>41999</v>
      </c>
      <c r="AI52" s="62">
        <v>7161619.3400999997</v>
      </c>
      <c r="AJ52" s="62">
        <v>665831.99800000002</v>
      </c>
      <c r="AK52" s="62">
        <v>896.01099999999997</v>
      </c>
      <c r="AR52" s="64"/>
      <c r="BG52" s="67"/>
    </row>
    <row r="53" spans="33:59" x14ac:dyDescent="0.25">
      <c r="AG53" t="s">
        <v>15</v>
      </c>
      <c r="AH53" s="61">
        <v>41999</v>
      </c>
      <c r="AI53" s="62">
        <v>7161634.7032000003</v>
      </c>
      <c r="AJ53" s="62">
        <v>665857.39800000004</v>
      </c>
      <c r="AK53" s="62">
        <v>905.10699999999997</v>
      </c>
      <c r="AR53" s="64"/>
      <c r="BG53" s="67"/>
    </row>
    <row r="54" spans="33:59" x14ac:dyDescent="0.25">
      <c r="AG54" t="s">
        <v>18</v>
      </c>
      <c r="AH54" s="61">
        <v>41999</v>
      </c>
      <c r="AI54" s="62">
        <v>7161461.1868000003</v>
      </c>
      <c r="AJ54" s="62">
        <v>665920.68530000001</v>
      </c>
      <c r="AK54" s="62">
        <v>891.21100000000001</v>
      </c>
      <c r="AR54" s="64"/>
      <c r="BG54" s="67"/>
    </row>
    <row r="55" spans="33:59" x14ac:dyDescent="0.25">
      <c r="AG55" t="s">
        <v>19</v>
      </c>
      <c r="AH55" s="61">
        <v>41999</v>
      </c>
      <c r="AI55" s="62">
        <v>7161474.5433999998</v>
      </c>
      <c r="AJ55" s="62">
        <v>665940.40240000002</v>
      </c>
      <c r="AK55" s="62">
        <v>898.35799999999995</v>
      </c>
      <c r="AR55" s="64"/>
      <c r="BG55" s="67"/>
    </row>
    <row r="56" spans="33:59" x14ac:dyDescent="0.25">
      <c r="AG56" t="s">
        <v>23</v>
      </c>
      <c r="AH56" s="61">
        <v>41999</v>
      </c>
      <c r="AI56" s="62">
        <v>7161427.0303999996</v>
      </c>
      <c r="AJ56" s="62">
        <v>666021.68550000002</v>
      </c>
      <c r="AK56" s="62">
        <v>897.21199999999999</v>
      </c>
      <c r="AR56" s="64"/>
      <c r="BG56" s="67"/>
    </row>
    <row r="57" spans="33:59" x14ac:dyDescent="0.25">
      <c r="AG57" t="s">
        <v>24</v>
      </c>
      <c r="AH57" s="56">
        <v>41999</v>
      </c>
      <c r="AI57">
        <v>7161447.9309999999</v>
      </c>
      <c r="AJ57">
        <v>666009.4767</v>
      </c>
      <c r="AK57">
        <v>903.125</v>
      </c>
      <c r="AR57" s="64"/>
      <c r="BG57" s="67"/>
    </row>
    <row r="58" spans="33:59" x14ac:dyDescent="0.25">
      <c r="AR58" s="64"/>
      <c r="BG58" s="67"/>
    </row>
    <row r="59" spans="33:59" x14ac:dyDescent="0.25">
      <c r="AR59" s="64"/>
      <c r="BG59" s="67"/>
    </row>
    <row r="60" spans="33:59" x14ac:dyDescent="0.25">
      <c r="AR60" s="64"/>
      <c r="BG60" s="67"/>
    </row>
    <row r="61" spans="33:59" x14ac:dyDescent="0.25">
      <c r="AR61" s="64"/>
      <c r="BG61" s="67"/>
    </row>
    <row r="62" spans="33:59" x14ac:dyDescent="0.25">
      <c r="AR62" s="64"/>
      <c r="BG62" s="67"/>
    </row>
    <row r="63" spans="33:59" x14ac:dyDescent="0.25">
      <c r="AR63" s="64"/>
      <c r="BG63" s="67"/>
    </row>
    <row r="64" spans="33:59" x14ac:dyDescent="0.25">
      <c r="AR64" s="64"/>
      <c r="BG64" s="67"/>
    </row>
    <row r="65" spans="33:59" x14ac:dyDescent="0.25">
      <c r="AR65" s="64"/>
      <c r="BG65" s="67"/>
    </row>
    <row r="66" spans="33:59" x14ac:dyDescent="0.25">
      <c r="AR66" s="64"/>
      <c r="BG66" s="67"/>
    </row>
    <row r="67" spans="33:59" x14ac:dyDescent="0.25">
      <c r="AG67" s="62"/>
      <c r="AR67" s="64"/>
      <c r="BG67" s="67"/>
    </row>
    <row r="68" spans="33:59" x14ac:dyDescent="0.25">
      <c r="AR68" s="64"/>
      <c r="BG68" s="67"/>
    </row>
    <row r="69" spans="33:59" x14ac:dyDescent="0.25">
      <c r="AR69" s="64"/>
      <c r="BG69" s="67"/>
    </row>
    <row r="70" spans="33:59" x14ac:dyDescent="0.25">
      <c r="AR70" s="64"/>
      <c r="BG70" s="67"/>
    </row>
    <row r="71" spans="33:59" x14ac:dyDescent="0.25">
      <c r="AR71" s="64"/>
      <c r="BG71" s="67"/>
    </row>
    <row r="72" spans="33:59" x14ac:dyDescent="0.25">
      <c r="AR72" s="64"/>
      <c r="BG72" s="67"/>
    </row>
    <row r="73" spans="33:59" x14ac:dyDescent="0.25">
      <c r="AR73" s="64"/>
      <c r="BG73" s="67"/>
    </row>
    <row r="74" spans="33:59" x14ac:dyDescent="0.25">
      <c r="AR74" s="64"/>
      <c r="BG74" s="67"/>
    </row>
    <row r="75" spans="33:59" x14ac:dyDescent="0.25">
      <c r="AR75" s="64"/>
      <c r="BG75" s="67"/>
    </row>
    <row r="76" spans="33:59" x14ac:dyDescent="0.25">
      <c r="AR76" s="64"/>
      <c r="BG76" s="67"/>
    </row>
    <row r="77" spans="33:59" x14ac:dyDescent="0.25">
      <c r="AR77" s="64"/>
      <c r="BG77" s="67"/>
    </row>
    <row r="78" spans="33:59" x14ac:dyDescent="0.25">
      <c r="AR78" s="64"/>
      <c r="BG78" s="67"/>
    </row>
    <row r="79" spans="33:59" x14ac:dyDescent="0.25">
      <c r="AR79" s="64"/>
      <c r="BG79" s="67"/>
    </row>
    <row r="80" spans="33:59" x14ac:dyDescent="0.25">
      <c r="AR80" s="64"/>
      <c r="BG80" s="67"/>
    </row>
    <row r="81" spans="44:59" x14ac:dyDescent="0.25">
      <c r="AR81" s="64"/>
      <c r="BG81" s="67"/>
    </row>
    <row r="82" spans="44:59" x14ac:dyDescent="0.25">
      <c r="AR82" s="64"/>
      <c r="BG82" s="67"/>
    </row>
    <row r="83" spans="44:59" x14ac:dyDescent="0.25">
      <c r="AR83" s="64"/>
      <c r="BG83" s="6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AQ21"/>
  <sheetViews>
    <sheetView workbookViewId="0"/>
  </sheetViews>
  <sheetFormatPr defaultRowHeight="15" x14ac:dyDescent="0.25"/>
  <cols>
    <col min="1" max="1" width="16.125" bestFit="1" customWidth="1"/>
    <col min="2" max="2" width="11.625" bestFit="1" customWidth="1"/>
    <col min="3" max="3" width="10.625" bestFit="1" customWidth="1"/>
    <col min="4" max="4" width="12.375" bestFit="1" customWidth="1"/>
    <col min="5" max="5" width="11.625" bestFit="1" customWidth="1"/>
    <col min="6" max="6" width="10.625" bestFit="1" customWidth="1"/>
    <col min="7" max="7" width="12.375" bestFit="1" customWidth="1"/>
    <col min="8" max="8" width="11.625" bestFit="1" customWidth="1"/>
    <col min="9" max="9" width="10.625" bestFit="1" customWidth="1"/>
    <col min="10" max="10" width="12.375" bestFit="1" customWidth="1"/>
    <col min="11" max="11" width="11.625" bestFit="1" customWidth="1"/>
    <col min="12" max="12" width="10.625" bestFit="1" customWidth="1"/>
    <col min="13" max="13" width="12.375" bestFit="1" customWidth="1"/>
    <col min="16" max="16" width="12.375" bestFit="1" customWidth="1"/>
    <col min="19" max="19" width="12.375" bestFit="1" customWidth="1"/>
    <col min="22" max="22" width="12.375" bestFit="1" customWidth="1"/>
    <col min="25" max="25" width="12.375" bestFit="1" customWidth="1"/>
    <col min="28" max="28" width="12.375" bestFit="1" customWidth="1"/>
    <col min="31" max="31" width="12.375" bestFit="1" customWidth="1"/>
    <col min="34" max="34" width="12.375" bestFit="1" customWidth="1"/>
    <col min="37" max="37" width="12.375" bestFit="1" customWidth="1"/>
    <col min="40" max="40" width="12.375" bestFit="1" customWidth="1"/>
    <col min="43" max="43" width="12.375" bestFit="1" customWidth="1"/>
  </cols>
  <sheetData>
    <row r="1" spans="1:43" x14ac:dyDescent="0.25">
      <c r="A1" s="71"/>
      <c r="B1" s="724" t="s">
        <v>167</v>
      </c>
      <c r="C1" s="724"/>
      <c r="D1" s="724"/>
      <c r="E1" s="724"/>
      <c r="F1" s="724"/>
      <c r="G1" s="724"/>
      <c r="H1" s="724"/>
      <c r="I1" s="724"/>
      <c r="J1" s="724"/>
      <c r="K1" s="724"/>
      <c r="L1" s="724"/>
      <c r="M1" s="724"/>
      <c r="N1" s="724"/>
      <c r="O1" s="724"/>
      <c r="P1" s="724"/>
      <c r="Q1" s="724"/>
      <c r="R1" s="724"/>
      <c r="S1" s="724"/>
      <c r="T1" s="724"/>
      <c r="U1" s="724"/>
      <c r="V1" s="724"/>
      <c r="W1" s="724"/>
      <c r="X1" s="724"/>
      <c r="Y1" s="724"/>
      <c r="Z1" s="724"/>
      <c r="AA1" s="724"/>
      <c r="AB1" s="724"/>
      <c r="AC1" s="724"/>
      <c r="AD1" s="724"/>
      <c r="AE1" s="724"/>
      <c r="AF1" s="724"/>
      <c r="AG1" s="724"/>
      <c r="AH1" s="724"/>
      <c r="AI1" s="724"/>
      <c r="AJ1" s="724"/>
      <c r="AK1" s="724"/>
      <c r="AL1" s="724"/>
      <c r="AM1" s="724"/>
      <c r="AN1" s="724"/>
      <c r="AO1" s="724"/>
      <c r="AP1" s="724"/>
      <c r="AQ1" s="724"/>
    </row>
    <row r="2" spans="1:43" x14ac:dyDescent="0.25">
      <c r="A2" s="72"/>
      <c r="B2" s="724"/>
      <c r="C2" s="724"/>
      <c r="D2" s="724"/>
      <c r="E2" s="724"/>
      <c r="F2" s="724"/>
      <c r="G2" s="724"/>
      <c r="H2" s="724"/>
      <c r="I2" s="724"/>
      <c r="J2" s="724"/>
      <c r="K2" s="724"/>
      <c r="L2" s="724"/>
      <c r="M2" s="724"/>
      <c r="N2" s="724"/>
      <c r="O2" s="724"/>
      <c r="P2" s="724"/>
      <c r="Q2" s="724"/>
      <c r="R2" s="724"/>
      <c r="S2" s="724"/>
      <c r="T2" s="724"/>
      <c r="U2" s="724"/>
      <c r="V2" s="724"/>
      <c r="W2" s="724"/>
      <c r="X2" s="724"/>
      <c r="Y2" s="724"/>
      <c r="Z2" s="724"/>
      <c r="AA2" s="724"/>
      <c r="AB2" s="724"/>
      <c r="AC2" s="724"/>
      <c r="AD2" s="724"/>
      <c r="AE2" s="724"/>
      <c r="AF2" s="724"/>
      <c r="AG2" s="724"/>
      <c r="AH2" s="724"/>
      <c r="AI2" s="724"/>
      <c r="AJ2" s="724"/>
      <c r="AK2" s="724"/>
      <c r="AL2" s="724"/>
      <c r="AM2" s="724"/>
      <c r="AN2" s="724"/>
      <c r="AO2" s="724"/>
      <c r="AP2" s="724"/>
      <c r="AQ2" s="724"/>
    </row>
    <row r="3" spans="1:43" x14ac:dyDescent="0.25">
      <c r="A3" s="70" t="s">
        <v>98</v>
      </c>
      <c r="B3" s="722" t="s">
        <v>166</v>
      </c>
      <c r="C3" s="722"/>
      <c r="D3" s="722"/>
      <c r="E3" s="725">
        <v>42041</v>
      </c>
      <c r="F3" s="725"/>
      <c r="G3" s="725"/>
      <c r="H3" s="725">
        <v>42048</v>
      </c>
      <c r="I3" s="725"/>
      <c r="J3" s="725"/>
      <c r="K3" s="725">
        <v>42055</v>
      </c>
      <c r="L3" s="725"/>
      <c r="M3" s="725"/>
      <c r="N3" s="722"/>
      <c r="O3" s="722"/>
      <c r="P3" s="722"/>
      <c r="Q3" s="722"/>
      <c r="R3" s="722"/>
      <c r="S3" s="722"/>
      <c r="T3" s="722"/>
      <c r="U3" s="722"/>
      <c r="V3" s="722"/>
      <c r="W3" s="722"/>
      <c r="X3" s="722"/>
      <c r="Y3" s="722"/>
      <c r="Z3" s="722"/>
      <c r="AA3" s="722"/>
      <c r="AB3" s="722"/>
      <c r="AC3" s="722"/>
      <c r="AD3" s="722"/>
      <c r="AE3" s="722"/>
      <c r="AF3" s="722"/>
      <c r="AG3" s="722"/>
      <c r="AH3" s="722"/>
      <c r="AI3" s="722"/>
      <c r="AJ3" s="722"/>
      <c r="AK3" s="722"/>
      <c r="AL3" s="722"/>
      <c r="AM3" s="722"/>
      <c r="AN3" s="722"/>
      <c r="AO3" s="722"/>
      <c r="AP3" s="722"/>
      <c r="AQ3" s="722"/>
    </row>
    <row r="4" spans="1:43" x14ac:dyDescent="0.25">
      <c r="A4" s="726" t="s">
        <v>165</v>
      </c>
      <c r="B4" s="723" t="s">
        <v>47</v>
      </c>
      <c r="C4" s="723"/>
      <c r="D4" s="723" t="s">
        <v>164</v>
      </c>
      <c r="E4" s="723" t="s">
        <v>47</v>
      </c>
      <c r="F4" s="723"/>
      <c r="G4" s="723" t="s">
        <v>164</v>
      </c>
      <c r="H4" s="723" t="s">
        <v>47</v>
      </c>
      <c r="I4" s="723"/>
      <c r="J4" s="723" t="s">
        <v>164</v>
      </c>
      <c r="K4" s="723" t="s">
        <v>47</v>
      </c>
      <c r="L4" s="723"/>
      <c r="M4" s="723" t="s">
        <v>164</v>
      </c>
      <c r="N4" s="723" t="s">
        <v>47</v>
      </c>
      <c r="O4" s="723"/>
      <c r="P4" s="723" t="s">
        <v>164</v>
      </c>
      <c r="Q4" s="723" t="s">
        <v>47</v>
      </c>
      <c r="R4" s="723"/>
      <c r="S4" s="723" t="s">
        <v>164</v>
      </c>
      <c r="T4" s="723" t="s">
        <v>47</v>
      </c>
      <c r="U4" s="723"/>
      <c r="V4" s="723" t="s">
        <v>164</v>
      </c>
      <c r="W4" s="723" t="s">
        <v>47</v>
      </c>
      <c r="X4" s="723"/>
      <c r="Y4" s="723" t="s">
        <v>164</v>
      </c>
      <c r="Z4" s="723" t="s">
        <v>47</v>
      </c>
      <c r="AA4" s="723"/>
      <c r="AB4" s="723" t="s">
        <v>164</v>
      </c>
      <c r="AC4" s="723" t="s">
        <v>47</v>
      </c>
      <c r="AD4" s="723"/>
      <c r="AE4" s="723" t="s">
        <v>164</v>
      </c>
      <c r="AF4" s="723" t="s">
        <v>47</v>
      </c>
      <c r="AG4" s="723"/>
      <c r="AH4" s="723" t="s">
        <v>164</v>
      </c>
      <c r="AI4" s="723" t="s">
        <v>47</v>
      </c>
      <c r="AJ4" s="723"/>
      <c r="AK4" s="723" t="s">
        <v>164</v>
      </c>
      <c r="AL4" s="723" t="s">
        <v>47</v>
      </c>
      <c r="AM4" s="723"/>
      <c r="AN4" s="723" t="s">
        <v>164</v>
      </c>
      <c r="AO4" s="723" t="s">
        <v>47</v>
      </c>
      <c r="AP4" s="723"/>
      <c r="AQ4" s="723" t="s">
        <v>164</v>
      </c>
    </row>
    <row r="5" spans="1:43" x14ac:dyDescent="0.25">
      <c r="A5" s="727"/>
      <c r="B5" s="69" t="s">
        <v>52</v>
      </c>
      <c r="C5" s="69" t="s">
        <v>53</v>
      </c>
      <c r="D5" s="723"/>
      <c r="E5" s="69" t="s">
        <v>52</v>
      </c>
      <c r="F5" s="69" t="s">
        <v>53</v>
      </c>
      <c r="G5" s="723"/>
      <c r="H5" s="69" t="s">
        <v>52</v>
      </c>
      <c r="I5" s="69" t="s">
        <v>53</v>
      </c>
      <c r="J5" s="723"/>
      <c r="K5" s="69" t="s">
        <v>52</v>
      </c>
      <c r="L5" s="69" t="s">
        <v>53</v>
      </c>
      <c r="M5" s="723"/>
      <c r="N5" s="69" t="s">
        <v>52</v>
      </c>
      <c r="O5" s="69" t="s">
        <v>53</v>
      </c>
      <c r="P5" s="723"/>
      <c r="Q5" s="69" t="s">
        <v>52</v>
      </c>
      <c r="R5" s="69" t="s">
        <v>53</v>
      </c>
      <c r="S5" s="723"/>
      <c r="T5" s="69" t="s">
        <v>52</v>
      </c>
      <c r="U5" s="69" t="s">
        <v>53</v>
      </c>
      <c r="V5" s="723"/>
      <c r="W5" s="69" t="s">
        <v>52</v>
      </c>
      <c r="X5" s="69" t="s">
        <v>53</v>
      </c>
      <c r="Y5" s="723"/>
      <c r="Z5" s="69" t="s">
        <v>52</v>
      </c>
      <c r="AA5" s="69" t="s">
        <v>53</v>
      </c>
      <c r="AB5" s="723"/>
      <c r="AC5" s="69" t="s">
        <v>52</v>
      </c>
      <c r="AD5" s="69" t="s">
        <v>53</v>
      </c>
      <c r="AE5" s="723"/>
      <c r="AF5" s="69" t="s">
        <v>52</v>
      </c>
      <c r="AG5" s="69" t="s">
        <v>53</v>
      </c>
      <c r="AH5" s="723"/>
      <c r="AI5" s="69" t="s">
        <v>52</v>
      </c>
      <c r="AJ5" s="69" t="s">
        <v>53</v>
      </c>
      <c r="AK5" s="723"/>
      <c r="AL5" s="69" t="s">
        <v>52</v>
      </c>
      <c r="AM5" s="69" t="s">
        <v>53</v>
      </c>
      <c r="AN5" s="723"/>
      <c r="AO5" s="69" t="s">
        <v>52</v>
      </c>
      <c r="AP5" s="69" t="s">
        <v>53</v>
      </c>
      <c r="AQ5" s="723"/>
    </row>
    <row r="6" spans="1:43" x14ac:dyDescent="0.25">
      <c r="A6" s="73" t="s">
        <v>158</v>
      </c>
      <c r="B6" s="74">
        <v>7162084.7980000004</v>
      </c>
      <c r="C6" s="74">
        <v>665770.04779999994</v>
      </c>
      <c r="D6" s="73"/>
      <c r="E6" s="74">
        <v>7162084.7999999998</v>
      </c>
      <c r="F6" s="74">
        <v>665770.04610000004</v>
      </c>
      <c r="G6" s="73"/>
      <c r="H6" s="74">
        <v>7162084.8017999995</v>
      </c>
      <c r="I6" s="74">
        <v>665770.04359999998</v>
      </c>
      <c r="J6" s="73"/>
      <c r="K6" s="74">
        <v>7162084.8035000004</v>
      </c>
      <c r="L6" s="74">
        <v>665770.04110000003</v>
      </c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</row>
    <row r="7" spans="1:43" x14ac:dyDescent="0.25">
      <c r="A7" s="73" t="s">
        <v>159</v>
      </c>
      <c r="B7" s="73"/>
      <c r="C7" s="75"/>
      <c r="D7" s="75"/>
      <c r="E7" s="75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</row>
    <row r="8" spans="1:43" x14ac:dyDescent="0.25">
      <c r="A8" s="73" t="s">
        <v>160</v>
      </c>
      <c r="B8" s="73"/>
      <c r="C8" s="75"/>
      <c r="D8" s="75"/>
      <c r="E8" s="75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</row>
    <row r="9" spans="1:43" x14ac:dyDescent="0.25">
      <c r="A9" s="73" t="s">
        <v>161</v>
      </c>
      <c r="B9" s="73"/>
      <c r="C9" s="75"/>
      <c r="D9" s="75"/>
      <c r="E9" s="75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</row>
    <row r="10" spans="1:43" x14ac:dyDescent="0.25">
      <c r="A10" s="73" t="s">
        <v>162</v>
      </c>
      <c r="B10" s="73"/>
      <c r="C10" s="75"/>
      <c r="D10" s="75"/>
      <c r="E10" s="75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</row>
    <row r="11" spans="1:43" x14ac:dyDescent="0.25">
      <c r="A11" s="73" t="s">
        <v>163</v>
      </c>
      <c r="B11" s="73"/>
      <c r="C11" s="75"/>
      <c r="D11" s="75"/>
      <c r="E11" s="75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</row>
    <row r="14" spans="1:43" ht="15.75" thickBot="1" x14ac:dyDescent="0.3"/>
    <row r="15" spans="1:43" x14ac:dyDescent="0.25">
      <c r="A15" s="85"/>
      <c r="B15" s="86" t="s">
        <v>168</v>
      </c>
      <c r="C15" s="86"/>
      <c r="D15" s="87"/>
    </row>
    <row r="16" spans="1:43" x14ac:dyDescent="0.25">
      <c r="A16" s="77" t="s">
        <v>151</v>
      </c>
      <c r="B16" s="715" t="s">
        <v>152</v>
      </c>
      <c r="C16" s="716"/>
      <c r="D16" s="717"/>
    </row>
    <row r="17" spans="1:4" x14ac:dyDescent="0.25">
      <c r="A17" s="78"/>
      <c r="B17" s="718" t="s">
        <v>153</v>
      </c>
      <c r="C17" s="719"/>
      <c r="D17" s="720" t="s">
        <v>154</v>
      </c>
    </row>
    <row r="18" spans="1:4" x14ac:dyDescent="0.25">
      <c r="A18" s="79" t="s">
        <v>155</v>
      </c>
      <c r="B18" s="68" t="s">
        <v>157</v>
      </c>
      <c r="C18" s="68" t="s">
        <v>156</v>
      </c>
      <c r="D18" s="721"/>
    </row>
    <row r="19" spans="1:4" x14ac:dyDescent="0.25">
      <c r="A19" s="80" t="s">
        <v>169</v>
      </c>
      <c r="B19" s="76">
        <v>7165135.5250000004</v>
      </c>
      <c r="C19" s="76">
        <v>666290.86199999996</v>
      </c>
      <c r="D19" s="81" t="s">
        <v>170</v>
      </c>
    </row>
    <row r="20" spans="1:4" x14ac:dyDescent="0.25">
      <c r="A20" s="80" t="s">
        <v>171</v>
      </c>
      <c r="B20" s="76">
        <v>7165026.9970000004</v>
      </c>
      <c r="C20" s="76">
        <v>666478.27099999995</v>
      </c>
      <c r="D20" s="81" t="s">
        <v>172</v>
      </c>
    </row>
    <row r="21" spans="1:4" ht="15.75" thickBot="1" x14ac:dyDescent="0.3">
      <c r="A21" s="82"/>
      <c r="B21" s="83"/>
      <c r="C21" s="83"/>
      <c r="D21" s="84"/>
    </row>
  </sheetData>
  <mergeCells count="47">
    <mergeCell ref="B4:C4"/>
    <mergeCell ref="D4:D5"/>
    <mergeCell ref="A4:A5"/>
    <mergeCell ref="E3:G3"/>
    <mergeCell ref="E4:F4"/>
    <mergeCell ref="G4:G5"/>
    <mergeCell ref="Q4:R4"/>
    <mergeCell ref="S4:S5"/>
    <mergeCell ref="T4:U4"/>
    <mergeCell ref="V4:V5"/>
    <mergeCell ref="H3:J3"/>
    <mergeCell ref="H4:I4"/>
    <mergeCell ref="J4:J5"/>
    <mergeCell ref="K3:M3"/>
    <mergeCell ref="K4:L4"/>
    <mergeCell ref="M4:M5"/>
    <mergeCell ref="B1:AQ2"/>
    <mergeCell ref="N3:P3"/>
    <mergeCell ref="Q3:S3"/>
    <mergeCell ref="T3:V3"/>
    <mergeCell ref="W3:Y3"/>
    <mergeCell ref="B3:D3"/>
    <mergeCell ref="AO3:AQ3"/>
    <mergeCell ref="AO4:AP4"/>
    <mergeCell ref="AQ4:AQ5"/>
    <mergeCell ref="AF3:AH3"/>
    <mergeCell ref="AF4:AG4"/>
    <mergeCell ref="AH4:AH5"/>
    <mergeCell ref="AI3:AK3"/>
    <mergeCell ref="AI4:AJ4"/>
    <mergeCell ref="AK4:AK5"/>
    <mergeCell ref="B16:D16"/>
    <mergeCell ref="B17:C17"/>
    <mergeCell ref="D17:D18"/>
    <mergeCell ref="AL3:AN3"/>
    <mergeCell ref="AL4:AM4"/>
    <mergeCell ref="AN4:AN5"/>
    <mergeCell ref="AC3:AE3"/>
    <mergeCell ref="AC4:AD4"/>
    <mergeCell ref="AE4:AE5"/>
    <mergeCell ref="W4:X4"/>
    <mergeCell ref="Y4:Y5"/>
    <mergeCell ref="Z3:AB3"/>
    <mergeCell ref="Z4:AA4"/>
    <mergeCell ref="AB4:AB5"/>
    <mergeCell ref="N4:O4"/>
    <mergeCell ref="P4:P5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 filterMode="1">
    <tabColor rgb="FFFFC000"/>
  </sheetPr>
  <dimension ref="B1:AC175"/>
  <sheetViews>
    <sheetView workbookViewId="0"/>
  </sheetViews>
  <sheetFormatPr defaultColWidth="9.125" defaultRowHeight="15" x14ac:dyDescent="0.25"/>
  <cols>
    <col min="1" max="1" width="7" style="38" customWidth="1"/>
    <col min="2" max="2" width="10.25" style="38" bestFit="1" customWidth="1"/>
    <col min="3" max="3" width="12" style="38" bestFit="1" customWidth="1"/>
    <col min="4" max="4" width="16.375" style="38" bestFit="1" customWidth="1"/>
    <col min="5" max="5" width="14.875" style="38" bestFit="1" customWidth="1"/>
    <col min="6" max="6" width="9.125" style="38"/>
    <col min="7" max="12" width="11" style="38" customWidth="1"/>
    <col min="13" max="13" width="13.125" style="38" customWidth="1"/>
    <col min="14" max="14" width="13.125" style="211" customWidth="1"/>
    <col min="15" max="15" width="14.125" style="38" customWidth="1"/>
    <col min="16" max="16" width="14.375" style="38" customWidth="1"/>
    <col min="17" max="19" width="9.125" style="38"/>
    <col min="24" max="24" width="11.625" bestFit="1" customWidth="1"/>
    <col min="26" max="16384" width="9.125" style="38"/>
  </cols>
  <sheetData>
    <row r="1" spans="2:29" ht="16.5" customHeight="1" x14ac:dyDescent="0.25">
      <c r="B1" s="53"/>
      <c r="C1" s="54"/>
      <c r="D1" s="54"/>
      <c r="E1" s="54"/>
      <c r="F1" s="54" t="s">
        <v>100</v>
      </c>
      <c r="G1" s="54"/>
      <c r="H1" s="54"/>
      <c r="I1" s="54"/>
      <c r="J1" s="54"/>
      <c r="K1" s="54"/>
      <c r="L1" s="54"/>
      <c r="M1" s="54"/>
      <c r="N1" s="55"/>
      <c r="O1" s="54"/>
      <c r="P1" s="55"/>
    </row>
    <row r="2" spans="2:29" hidden="1" x14ac:dyDescent="0.25">
      <c r="B2" s="736" t="s">
        <v>46</v>
      </c>
      <c r="C2" s="739" t="s">
        <v>40</v>
      </c>
      <c r="D2" s="742" t="s">
        <v>47</v>
      </c>
      <c r="E2" s="743"/>
      <c r="F2" s="744"/>
      <c r="G2" s="728" t="s">
        <v>48</v>
      </c>
      <c r="H2" s="748"/>
      <c r="I2" s="748"/>
      <c r="J2" s="729"/>
      <c r="K2" s="728" t="s">
        <v>49</v>
      </c>
      <c r="L2" s="729"/>
      <c r="M2" s="730" t="s">
        <v>101</v>
      </c>
      <c r="N2" s="731"/>
      <c r="O2" s="730" t="s">
        <v>102</v>
      </c>
      <c r="P2" s="731"/>
      <c r="Z2" s="38" t="e">
        <f>LARGE($U$2:$U$118,1)</f>
        <v>#NUM!</v>
      </c>
      <c r="AA2" s="57" t="e">
        <f t="shared" ref="AA2:AA7" si="0">VLOOKUP(Z2,$U$2:$W$118,3,FALSE)</f>
        <v>#NUM!</v>
      </c>
      <c r="AB2" s="58" t="e">
        <f>LARGE($V$2:$V$118,1)</f>
        <v>#NUM!</v>
      </c>
      <c r="AC2" s="59" t="e">
        <f t="shared" ref="AC2:AC7" si="1">VLOOKUP(AB2,$V$2:$W$118,2,FALSE)</f>
        <v>#NUM!</v>
      </c>
    </row>
    <row r="3" spans="2:29" hidden="1" x14ac:dyDescent="0.25">
      <c r="B3" s="737"/>
      <c r="C3" s="740"/>
      <c r="D3" s="745"/>
      <c r="E3" s="746"/>
      <c r="F3" s="747"/>
      <c r="G3" s="734" t="s">
        <v>51</v>
      </c>
      <c r="H3" s="735"/>
      <c r="I3" s="734" t="s">
        <v>50</v>
      </c>
      <c r="J3" s="735"/>
      <c r="K3" s="188" t="s">
        <v>51</v>
      </c>
      <c r="L3" s="188" t="s">
        <v>50</v>
      </c>
      <c r="M3" s="732"/>
      <c r="N3" s="733"/>
      <c r="O3" s="732"/>
      <c r="P3" s="733"/>
      <c r="Z3" s="38" t="e">
        <f>LARGE($U$2:$U$118,2)</f>
        <v>#NUM!</v>
      </c>
      <c r="AA3" s="59" t="e">
        <f t="shared" si="0"/>
        <v>#NUM!</v>
      </c>
      <c r="AB3" s="58" t="e">
        <f>LARGE($V$2:$V$118,2)</f>
        <v>#NUM!</v>
      </c>
      <c r="AC3" s="38" t="e">
        <f t="shared" si="1"/>
        <v>#NUM!</v>
      </c>
    </row>
    <row r="4" spans="2:29" ht="14.25" hidden="1" customHeight="1" x14ac:dyDescent="0.25">
      <c r="B4" s="738"/>
      <c r="C4" s="741"/>
      <c r="D4" s="28" t="s">
        <v>52</v>
      </c>
      <c r="E4" s="28" t="s">
        <v>53</v>
      </c>
      <c r="F4" s="30" t="s">
        <v>54</v>
      </c>
      <c r="G4" s="9" t="s">
        <v>56</v>
      </c>
      <c r="H4" s="9" t="s">
        <v>57</v>
      </c>
      <c r="I4" s="9" t="s">
        <v>56</v>
      </c>
      <c r="J4" s="9" t="s">
        <v>57</v>
      </c>
      <c r="K4" s="9" t="s">
        <v>55</v>
      </c>
      <c r="L4" s="9" t="s">
        <v>55</v>
      </c>
      <c r="M4" s="190" t="s">
        <v>51</v>
      </c>
      <c r="N4" s="190" t="s">
        <v>50</v>
      </c>
      <c r="O4" s="196" t="str">
        <f>M4</f>
        <v>Horizontal</v>
      </c>
      <c r="P4" s="190" t="str">
        <f>N4</f>
        <v>Vertical</v>
      </c>
      <c r="Z4" s="38" t="e">
        <f>LARGE($U$2:$U$118,3)</f>
        <v>#NUM!</v>
      </c>
      <c r="AA4" s="38" t="e">
        <f t="shared" si="0"/>
        <v>#NUM!</v>
      </c>
      <c r="AB4" s="58" t="e">
        <f>LARGE($V$2:$V$118,3)</f>
        <v>#NUM!</v>
      </c>
      <c r="AC4" s="59" t="e">
        <f t="shared" si="1"/>
        <v>#NUM!</v>
      </c>
    </row>
    <row r="5" spans="2:29" x14ac:dyDescent="0.25">
      <c r="B5" s="345" t="s">
        <v>113</v>
      </c>
      <c r="C5" s="346">
        <v>42433</v>
      </c>
      <c r="D5" s="347">
        <v>7162097.0972999996</v>
      </c>
      <c r="E5" s="348">
        <v>665783.44929999998</v>
      </c>
      <c r="F5" s="348">
        <v>884.86900000000003</v>
      </c>
      <c r="G5" s="368">
        <v>0.69426217527826573</v>
      </c>
      <c r="H5" s="377">
        <v>1.6707483792872002</v>
      </c>
      <c r="I5" s="377">
        <v>9.9999999997635314E-2</v>
      </c>
      <c r="J5" s="377">
        <v>-5.5999999999926331</v>
      </c>
      <c r="K5" s="377">
        <v>9.9180310754037965E-2</v>
      </c>
      <c r="L5" s="377">
        <v>1.4285714285376474E-2</v>
      </c>
      <c r="M5" s="378" t="s">
        <v>74</v>
      </c>
      <c r="N5" s="378" t="s">
        <v>74</v>
      </c>
      <c r="O5" s="197" t="str">
        <f>IF(K5&lt;=1,"COND. MIN.",IF(AND(1&lt;K5, K5&lt;=2),"ATENÇÃO",IF(AND(2&lt;K5,K5&lt;=5),"ALERTA","INTERVENÇÃO")))</f>
        <v>COND. MIN.</v>
      </c>
      <c r="P5" s="13" t="str">
        <f t="shared" ref="P5" si="2">IF(L5&lt;=2,"COND. MIN.",IF(AND(2&lt;L5, L5&lt;=4),"ATENÇÃO",IF(AND(4&lt;L5, L5&lt;=10),"ALERTA","INTERVENÇÃO")))</f>
        <v>COND. MIN.</v>
      </c>
      <c r="S5" s="5"/>
      <c r="Z5" s="38" t="e">
        <f>LARGE($U$2:$U$118,4)</f>
        <v>#NUM!</v>
      </c>
      <c r="AA5" s="57" t="e">
        <f t="shared" si="0"/>
        <v>#NUM!</v>
      </c>
      <c r="AB5" s="58" t="e">
        <f>LARGE($V$2:$V$118,4)</f>
        <v>#NUM!</v>
      </c>
      <c r="AC5" s="38" t="e">
        <f t="shared" si="1"/>
        <v>#NUM!</v>
      </c>
    </row>
    <row r="6" spans="2:29" x14ac:dyDescent="0.25">
      <c r="B6" s="345" t="s">
        <v>113</v>
      </c>
      <c r="C6" s="346">
        <v>42440</v>
      </c>
      <c r="D6" s="347">
        <v>7162097.0953000002</v>
      </c>
      <c r="E6" s="348">
        <v>665783.44319999998</v>
      </c>
      <c r="F6" s="348">
        <v>884.87</v>
      </c>
      <c r="G6" s="368">
        <v>0.64195013490227781</v>
      </c>
      <c r="H6" s="377">
        <v>1.6646020455265518</v>
      </c>
      <c r="I6" s="377">
        <v>9.9999999997635314E-2</v>
      </c>
      <c r="J6" s="377">
        <v>-5.4999999999949978</v>
      </c>
      <c r="K6" s="377">
        <v>9.1707162128896832E-2</v>
      </c>
      <c r="L6" s="377">
        <v>1.4285714285376474E-2</v>
      </c>
      <c r="M6" s="378" t="s">
        <v>74</v>
      </c>
      <c r="N6" s="378" t="s">
        <v>74</v>
      </c>
      <c r="O6" s="197" t="str">
        <f t="shared" ref="O6:O23" si="3">IF(K6&lt;=1,"COND. MIN.",IF(AND(1&lt;K6, K6&lt;=2),"ATENÇÃO",IF(AND(2&lt;K6,K6&lt;=5),"ALERTA","INTERVENÇÃO")))</f>
        <v>COND. MIN.</v>
      </c>
      <c r="P6" s="13" t="str">
        <f t="shared" ref="P6:P23" si="4">IF(L6&lt;=2,"COND. MIN.",IF(AND(2&lt;L6, L6&lt;=4),"ATENÇÃO",IF(AND(4&lt;L6, L6&lt;=10),"ALERTA","INTERVENÇÃO")))</f>
        <v>COND. MIN.</v>
      </c>
      <c r="Z6" s="38" t="e">
        <f>LARGE($U$2:$U$118,5)</f>
        <v>#NUM!</v>
      </c>
      <c r="AA6" s="57" t="e">
        <f t="shared" si="0"/>
        <v>#NUM!</v>
      </c>
      <c r="AB6" s="58" t="e">
        <f>LARGE($V$2:$V$118,5)</f>
        <v>#NUM!</v>
      </c>
      <c r="AC6" s="38" t="e">
        <f t="shared" si="1"/>
        <v>#NUM!</v>
      </c>
    </row>
    <row r="7" spans="2:29" x14ac:dyDescent="0.25">
      <c r="B7" s="345" t="s">
        <v>113</v>
      </c>
      <c r="C7" s="346">
        <v>42447</v>
      </c>
      <c r="D7" s="347">
        <v>7162097.0950999996</v>
      </c>
      <c r="E7" s="348">
        <v>665783.44609999994</v>
      </c>
      <c r="F7" s="348">
        <v>884.86500000000001</v>
      </c>
      <c r="G7" s="368">
        <v>0.290688837465848</v>
      </c>
      <c r="H7" s="377">
        <v>1.7461386436210498</v>
      </c>
      <c r="I7" s="377">
        <v>-0.49999999999954525</v>
      </c>
      <c r="J7" s="377">
        <v>-5.999999999994543</v>
      </c>
      <c r="K7" s="377">
        <v>4.1526976780835431E-2</v>
      </c>
      <c r="L7" s="377">
        <v>7.1428571428506463E-2</v>
      </c>
      <c r="M7" s="378" t="s">
        <v>74</v>
      </c>
      <c r="N7" s="378" t="s">
        <v>74</v>
      </c>
      <c r="O7" s="197" t="str">
        <f t="shared" si="3"/>
        <v>COND. MIN.</v>
      </c>
      <c r="P7" s="13" t="str">
        <f t="shared" si="4"/>
        <v>COND. MIN.</v>
      </c>
      <c r="Z7" s="38" t="e">
        <f>LARGE($U$2:$U$118,6)</f>
        <v>#NUM!</v>
      </c>
      <c r="AA7" s="57" t="e">
        <f t="shared" si="0"/>
        <v>#NUM!</v>
      </c>
      <c r="AB7" s="58" t="e">
        <f>LARGE($V$2:$V$118,6)</f>
        <v>#NUM!</v>
      </c>
      <c r="AC7" s="38" t="e">
        <f t="shared" si="1"/>
        <v>#NUM!</v>
      </c>
    </row>
    <row r="8" spans="2:29" x14ac:dyDescent="0.25">
      <c r="B8" s="345" t="s">
        <v>113</v>
      </c>
      <c r="C8" s="346">
        <v>42453</v>
      </c>
      <c r="D8" s="347">
        <v>7162097.0937000001</v>
      </c>
      <c r="E8" s="348">
        <v>665783.44880000001</v>
      </c>
      <c r="F8" s="348">
        <v>884.86199999999997</v>
      </c>
      <c r="G8" s="368">
        <v>0.30413810899930388</v>
      </c>
      <c r="H8" s="377">
        <v>1.9709134933978534</v>
      </c>
      <c r="I8" s="377">
        <v>-0.30000000000427463</v>
      </c>
      <c r="J8" s="377">
        <v>-6.2999999999988177</v>
      </c>
      <c r="K8" s="377">
        <v>5.0689684833217313E-2</v>
      </c>
      <c r="L8" s="377">
        <v>5.000000000071244E-2</v>
      </c>
      <c r="M8" s="532" t="str">
        <f t="shared" ref="M8:N8" si="5">IF(K8&lt;=0.25,"OK",IF(AND(0.25&lt;K8,K8&lt;=1),"ATENÇÃO",IF(AND(1&lt;K8,K8&lt;=4),"ALERTA",IF(AND(4&lt;K8,K8&lt;=14),"INTERVENÇÃO","PARALISAÇÃO"))))</f>
        <v>OK</v>
      </c>
      <c r="N8" s="532" t="str">
        <f t="shared" si="5"/>
        <v>OK</v>
      </c>
      <c r="O8" s="197" t="str">
        <f t="shared" si="3"/>
        <v>COND. MIN.</v>
      </c>
      <c r="P8" s="13" t="str">
        <f t="shared" si="4"/>
        <v>COND. MIN.</v>
      </c>
      <c r="AA8" s="57"/>
      <c r="AB8" s="58"/>
    </row>
    <row r="9" spans="2:29" x14ac:dyDescent="0.25">
      <c r="B9" s="345" t="s">
        <v>114</v>
      </c>
      <c r="C9" s="346">
        <v>42433</v>
      </c>
      <c r="D9" s="347">
        <v>7162073.6478000004</v>
      </c>
      <c r="E9" s="348">
        <v>665798.97470000002</v>
      </c>
      <c r="F9" s="348">
        <v>892.28499999999997</v>
      </c>
      <c r="G9" s="368">
        <v>1.9026297978950475</v>
      </c>
      <c r="H9" s="377">
        <v>7.8817384296850115</v>
      </c>
      <c r="I9" s="377">
        <v>-0.99999999999909051</v>
      </c>
      <c r="J9" s="377">
        <v>-30.799999999999272</v>
      </c>
      <c r="K9" s="377">
        <v>0.27180425684214965</v>
      </c>
      <c r="L9" s="377">
        <v>0.14285714285701293</v>
      </c>
      <c r="M9" s="378" t="s">
        <v>75</v>
      </c>
      <c r="N9" s="378" t="s">
        <v>74</v>
      </c>
      <c r="O9" s="197" t="str">
        <f t="shared" si="3"/>
        <v>COND. MIN.</v>
      </c>
      <c r="P9" s="13" t="str">
        <f t="shared" si="4"/>
        <v>COND. MIN.</v>
      </c>
      <c r="AA9" s="57"/>
      <c r="AB9" s="58"/>
    </row>
    <row r="10" spans="2:29" x14ac:dyDescent="0.25">
      <c r="B10" s="345" t="s">
        <v>114</v>
      </c>
      <c r="C10" s="346">
        <v>42440</v>
      </c>
      <c r="D10" s="347">
        <v>7162073.6311999997</v>
      </c>
      <c r="E10" s="348">
        <v>665798.96290000004</v>
      </c>
      <c r="F10" s="348">
        <v>892.28599999999994</v>
      </c>
      <c r="G10" s="368">
        <v>2.0366639924196859</v>
      </c>
      <c r="H10" s="377">
        <v>6.9144052340657804</v>
      </c>
      <c r="I10" s="377">
        <v>9.9999999997635314E-2</v>
      </c>
      <c r="J10" s="377">
        <v>-30.700000000001637</v>
      </c>
      <c r="K10" s="377">
        <v>0.290951998917098</v>
      </c>
      <c r="L10" s="377">
        <v>1.4285714285376474E-2</v>
      </c>
      <c r="M10" s="378" t="s">
        <v>75</v>
      </c>
      <c r="N10" s="378" t="s">
        <v>74</v>
      </c>
      <c r="O10" s="197" t="str">
        <f t="shared" si="3"/>
        <v>COND. MIN.</v>
      </c>
      <c r="P10" s="13" t="str">
        <f t="shared" si="4"/>
        <v>COND. MIN.</v>
      </c>
      <c r="Z10" s="38" t="e">
        <f>LARGE($U$2:$U$118,9)</f>
        <v>#NUM!</v>
      </c>
      <c r="AA10" s="38" t="e">
        <f>VLOOKUP(Z10,$U$2:$W$118,3,FALSE)</f>
        <v>#NUM!</v>
      </c>
      <c r="AB10" s="58" t="e">
        <f>LARGE($V$2:$V$118,9)</f>
        <v>#NUM!</v>
      </c>
      <c r="AC10" s="59" t="e">
        <f>VLOOKUP(AB10,$V$2:$W$118,2,FALSE)</f>
        <v>#NUM!</v>
      </c>
    </row>
    <row r="11" spans="2:29" x14ac:dyDescent="0.25">
      <c r="B11" s="345" t="s">
        <v>114</v>
      </c>
      <c r="C11" s="346">
        <v>42447</v>
      </c>
      <c r="D11" s="347">
        <v>7162073.6330000004</v>
      </c>
      <c r="E11" s="348">
        <v>665798.98190000001</v>
      </c>
      <c r="F11" s="348">
        <v>892.279</v>
      </c>
      <c r="G11" s="368">
        <v>1.9085072735155129</v>
      </c>
      <c r="H11" s="377">
        <v>6.2490479703812705</v>
      </c>
      <c r="I11" s="377">
        <v>-0.69999999999481588</v>
      </c>
      <c r="J11" s="377">
        <v>-31.399999999996453</v>
      </c>
      <c r="K11" s="377">
        <v>0.27264389621650181</v>
      </c>
      <c r="L11" s="377">
        <v>9.9999999999259417E-2</v>
      </c>
      <c r="M11" s="378" t="s">
        <v>75</v>
      </c>
      <c r="N11" s="378" t="s">
        <v>74</v>
      </c>
      <c r="O11" s="197" t="str">
        <f t="shared" si="3"/>
        <v>COND. MIN.</v>
      </c>
      <c r="P11" s="13" t="str">
        <f t="shared" si="4"/>
        <v>COND. MIN.</v>
      </c>
      <c r="Z11" s="38" t="e">
        <f>LARGE($U$2:$U$118,10)</f>
        <v>#NUM!</v>
      </c>
      <c r="AA11" s="59" t="e">
        <f>VLOOKUP(Z11,$U$2:$W$118,3,FALSE)</f>
        <v>#NUM!</v>
      </c>
      <c r="AB11" s="58" t="e">
        <f>LARGE($V$2:$V$118,10)</f>
        <v>#NUM!</v>
      </c>
      <c r="AC11" s="57" t="e">
        <f>VLOOKUP(AB11,$V$2:$W$118,2,FALSE)</f>
        <v>#NUM!</v>
      </c>
    </row>
    <row r="12" spans="2:29" x14ac:dyDescent="0.25">
      <c r="B12" s="345" t="s">
        <v>114</v>
      </c>
      <c r="C12" s="346">
        <v>42453</v>
      </c>
      <c r="D12" s="347">
        <v>7162073.6349999998</v>
      </c>
      <c r="E12" s="348">
        <v>665798.98160000006</v>
      </c>
      <c r="F12" s="348">
        <v>892.26900000000001</v>
      </c>
      <c r="G12" s="368">
        <v>0.20223742382747059</v>
      </c>
      <c r="H12" s="377">
        <v>6.4487285409262611</v>
      </c>
      <c r="I12" s="377">
        <v>-0.99999999999909051</v>
      </c>
      <c r="J12" s="377">
        <v>-32.399999999995543</v>
      </c>
      <c r="K12" s="377">
        <v>3.3706237304578432E-2</v>
      </c>
      <c r="L12" s="377">
        <v>0.16666666666651508</v>
      </c>
      <c r="M12" s="532" t="str">
        <f t="shared" ref="M12:N12" si="6">IF(K12&lt;=0.25,"OK",IF(AND(0.25&lt;K12,K12&lt;=1),"ATENÇÃO",IF(AND(1&lt;K12,K12&lt;=4),"ALERTA",IF(AND(4&lt;K12,K12&lt;=14),"INTERVENÇÃO","PARALISAÇÃO"))))</f>
        <v>OK</v>
      </c>
      <c r="N12" s="532" t="str">
        <f t="shared" si="6"/>
        <v>OK</v>
      </c>
      <c r="O12" s="197" t="str">
        <f t="shared" si="3"/>
        <v>COND. MIN.</v>
      </c>
      <c r="P12" s="13" t="str">
        <f t="shared" si="4"/>
        <v>COND. MIN.</v>
      </c>
      <c r="AB12" s="58" t="e">
        <f>LARGE($V$2:$V$118,11)</f>
        <v>#NUM!</v>
      </c>
      <c r="AC12" s="57" t="e">
        <f>VLOOKUP(AB12,$V$2:$W$118,2,FALSE)</f>
        <v>#NUM!</v>
      </c>
    </row>
    <row r="13" spans="2:29" x14ac:dyDescent="0.25">
      <c r="B13" s="345" t="s">
        <v>148</v>
      </c>
      <c r="C13" s="346">
        <v>42433</v>
      </c>
      <c r="D13" s="347">
        <v>7162036.9116000002</v>
      </c>
      <c r="E13" s="348">
        <v>665728.33239999996</v>
      </c>
      <c r="F13" s="348">
        <v>889.25300000000004</v>
      </c>
      <c r="G13" s="377">
        <v>0.1843909168444795</v>
      </c>
      <c r="H13" s="377">
        <v>7.621548417622785</v>
      </c>
      <c r="I13" s="377">
        <v>-0.29999999999290594</v>
      </c>
      <c r="J13" s="377">
        <v>-18.700000000001182</v>
      </c>
      <c r="K13" s="377">
        <v>2.6341559549211357E-2</v>
      </c>
      <c r="L13" s="377">
        <v>4.2857142856129418E-2</v>
      </c>
      <c r="M13" s="378" t="s">
        <v>74</v>
      </c>
      <c r="N13" s="378" t="s">
        <v>74</v>
      </c>
      <c r="O13" s="197" t="str">
        <f t="shared" si="3"/>
        <v>COND. MIN.</v>
      </c>
      <c r="P13" s="13" t="str">
        <f t="shared" si="4"/>
        <v>COND. MIN.</v>
      </c>
      <c r="AB13" s="58"/>
      <c r="AC13" s="57"/>
    </row>
    <row r="14" spans="2:29" x14ac:dyDescent="0.25">
      <c r="B14" s="345" t="s">
        <v>148</v>
      </c>
      <c r="C14" s="346">
        <v>42440</v>
      </c>
      <c r="D14" s="347">
        <v>7162036.9101</v>
      </c>
      <c r="E14" s="348">
        <v>665728.34479999996</v>
      </c>
      <c r="F14" s="348">
        <v>889.25300000000004</v>
      </c>
      <c r="G14" s="377">
        <v>1.249039634713502</v>
      </c>
      <c r="H14" s="377">
        <v>6.4973302257884349</v>
      </c>
      <c r="I14" s="377">
        <v>0</v>
      </c>
      <c r="J14" s="377">
        <v>-18.700000000001182</v>
      </c>
      <c r="K14" s="377">
        <v>0.17843423353050028</v>
      </c>
      <c r="L14" s="377">
        <v>0</v>
      </c>
      <c r="M14" s="378" t="s">
        <v>74</v>
      </c>
      <c r="N14" s="378" t="s">
        <v>74</v>
      </c>
      <c r="O14" s="197" t="str">
        <f t="shared" si="3"/>
        <v>COND. MIN.</v>
      </c>
      <c r="P14" s="13" t="str">
        <f t="shared" si="4"/>
        <v>COND. MIN.</v>
      </c>
      <c r="AB14" s="58"/>
      <c r="AC14" s="57"/>
    </row>
    <row r="15" spans="2:29" x14ac:dyDescent="0.25">
      <c r="B15" s="345" t="s">
        <v>148</v>
      </c>
      <c r="C15" s="346">
        <v>42447</v>
      </c>
      <c r="D15" s="347">
        <v>7162036.9190999996</v>
      </c>
      <c r="E15" s="348">
        <v>665728.34109999996</v>
      </c>
      <c r="F15" s="348">
        <v>889.24829999999997</v>
      </c>
      <c r="G15" s="377">
        <v>0.97308783280095967</v>
      </c>
      <c r="H15" s="377">
        <v>7.3357344353263727</v>
      </c>
      <c r="I15" s="377">
        <v>-0.47000000000707587</v>
      </c>
      <c r="J15" s="377">
        <v>-19.170000000008258</v>
      </c>
      <c r="K15" s="377">
        <v>0.13901254754299425</v>
      </c>
      <c r="L15" s="377">
        <v>6.7142857143867987E-2</v>
      </c>
      <c r="M15" s="378" t="s">
        <v>74</v>
      </c>
      <c r="N15" s="378" t="s">
        <v>74</v>
      </c>
      <c r="O15" s="197" t="str">
        <f t="shared" si="3"/>
        <v>COND. MIN.</v>
      </c>
      <c r="P15" s="13" t="str">
        <f t="shared" si="4"/>
        <v>COND. MIN.</v>
      </c>
      <c r="AB15" s="58" t="e">
        <f>LARGE($V$2:$V$118,14)</f>
        <v>#NUM!</v>
      </c>
      <c r="AC15" s="57" t="e">
        <f>VLOOKUP(AB15,$V$2:$W$118,2,FALSE)</f>
        <v>#NUM!</v>
      </c>
    </row>
    <row r="16" spans="2:29" x14ac:dyDescent="0.25">
      <c r="B16" s="345" t="s">
        <v>148</v>
      </c>
      <c r="C16" s="346">
        <v>42453</v>
      </c>
      <c r="D16" s="347">
        <v>7162036.9199000001</v>
      </c>
      <c r="E16" s="348">
        <v>665728.33660000004</v>
      </c>
      <c r="F16" s="348">
        <v>889.24099999999999</v>
      </c>
      <c r="G16" s="377">
        <v>0.45705579648613032</v>
      </c>
      <c r="H16" s="377">
        <v>7.7384559238859829</v>
      </c>
      <c r="I16" s="377">
        <v>-0.72999999999865395</v>
      </c>
      <c r="J16" s="377">
        <v>-19.900000000006912</v>
      </c>
      <c r="K16" s="377">
        <v>7.6175966081021715E-2</v>
      </c>
      <c r="L16" s="377">
        <v>0.12166666666644232</v>
      </c>
      <c r="M16" s="532" t="str">
        <f t="shared" ref="M16:N16" si="7">IF(K16&lt;=0.25,"OK",IF(AND(0.25&lt;K16,K16&lt;=1),"ATENÇÃO",IF(AND(1&lt;K16,K16&lt;=4),"ALERTA",IF(AND(4&lt;K16,K16&lt;=14),"INTERVENÇÃO","PARALISAÇÃO"))))</f>
        <v>OK</v>
      </c>
      <c r="N16" s="532" t="str">
        <f t="shared" si="7"/>
        <v>OK</v>
      </c>
      <c r="O16" s="197" t="str">
        <f t="shared" si="3"/>
        <v>COND. MIN.</v>
      </c>
      <c r="P16" s="13" t="str">
        <f t="shared" si="4"/>
        <v>COND. MIN.</v>
      </c>
    </row>
    <row r="17" spans="2:16" x14ac:dyDescent="0.25">
      <c r="B17" s="409" t="s">
        <v>323</v>
      </c>
      <c r="C17" s="346">
        <v>42433</v>
      </c>
      <c r="D17" s="412">
        <v>7162023.1536999997</v>
      </c>
      <c r="E17" s="413">
        <v>665753.25210000004</v>
      </c>
      <c r="F17" s="413">
        <v>896.48</v>
      </c>
      <c r="G17" s="377">
        <v>4.0642096144327811</v>
      </c>
      <c r="H17" s="377">
        <v>23.454781971960177</v>
      </c>
      <c r="I17" s="377">
        <v>-0.80000000000381988</v>
      </c>
      <c r="J17" s="377">
        <v>-48.500000000001364</v>
      </c>
      <c r="K17" s="377">
        <v>0.58060137349039731</v>
      </c>
      <c r="L17" s="377">
        <v>0.11428571428625998</v>
      </c>
      <c r="M17" s="378" t="s">
        <v>75</v>
      </c>
      <c r="N17" s="378" t="s">
        <v>74</v>
      </c>
      <c r="O17" s="197" t="str">
        <f t="shared" si="3"/>
        <v>COND. MIN.</v>
      </c>
      <c r="P17" s="13" t="str">
        <f t="shared" si="4"/>
        <v>COND. MIN.</v>
      </c>
    </row>
    <row r="18" spans="2:16" x14ac:dyDescent="0.25">
      <c r="B18" s="409" t="s">
        <v>323</v>
      </c>
      <c r="C18" s="346">
        <v>42440</v>
      </c>
      <c r="D18" s="412">
        <v>7162023.1490000002</v>
      </c>
      <c r="E18" s="413">
        <v>665753.26340000005</v>
      </c>
      <c r="F18" s="413">
        <v>896.48</v>
      </c>
      <c r="G18" s="377">
        <v>1.223846376290433</v>
      </c>
      <c r="H18" s="377">
        <v>22.278837467493634</v>
      </c>
      <c r="I18" s="377">
        <v>0</v>
      </c>
      <c r="J18" s="377">
        <v>-48.500000000001364</v>
      </c>
      <c r="K18" s="377">
        <v>0.17483519661291899</v>
      </c>
      <c r="L18" s="377">
        <v>0</v>
      </c>
      <c r="M18" s="378" t="s">
        <v>74</v>
      </c>
      <c r="N18" s="378" t="s">
        <v>74</v>
      </c>
      <c r="O18" s="197" t="str">
        <f t="shared" si="3"/>
        <v>COND. MIN.</v>
      </c>
      <c r="P18" s="13" t="str">
        <f t="shared" si="4"/>
        <v>COND. MIN.</v>
      </c>
    </row>
    <row r="19" spans="2:16" x14ac:dyDescent="0.25">
      <c r="B19" s="409" t="s">
        <v>323</v>
      </c>
      <c r="C19" s="346">
        <v>42447</v>
      </c>
      <c r="D19" s="412">
        <v>7162023.1409999998</v>
      </c>
      <c r="E19" s="413">
        <v>665753.26809999999</v>
      </c>
      <c r="F19" s="413">
        <v>896.46500000000003</v>
      </c>
      <c r="G19" s="377">
        <v>0.92784699946893856</v>
      </c>
      <c r="H19" s="377">
        <v>21.412026951578724</v>
      </c>
      <c r="I19" s="377">
        <v>-1.4999999999986358</v>
      </c>
      <c r="J19" s="377">
        <v>-50</v>
      </c>
      <c r="K19" s="377">
        <v>0.13254957135270551</v>
      </c>
      <c r="L19" s="377">
        <v>0.2142857142855194</v>
      </c>
      <c r="M19" s="378" t="s">
        <v>74</v>
      </c>
      <c r="N19" s="378" t="s">
        <v>74</v>
      </c>
      <c r="O19" s="197" t="str">
        <f t="shared" si="3"/>
        <v>COND. MIN.</v>
      </c>
      <c r="P19" s="13" t="str">
        <f t="shared" si="4"/>
        <v>COND. MIN.</v>
      </c>
    </row>
    <row r="20" spans="2:16" ht="14.25" customHeight="1" x14ac:dyDescent="0.25">
      <c r="B20" s="409" t="s">
        <v>323</v>
      </c>
      <c r="C20" s="346">
        <v>42453</v>
      </c>
      <c r="D20" s="412">
        <v>7162023.1376999998</v>
      </c>
      <c r="E20" s="413">
        <v>665753.27280000004</v>
      </c>
      <c r="F20" s="413">
        <v>896.45799999999997</v>
      </c>
      <c r="G20" s="377">
        <v>0.57428216356564799</v>
      </c>
      <c r="H20" s="377">
        <v>20.838639545523669</v>
      </c>
      <c r="I20" s="377">
        <v>-0.70000000000618456</v>
      </c>
      <c r="J20" s="377">
        <v>-50.700000000006185</v>
      </c>
      <c r="K20" s="377">
        <v>9.5713693927607993E-2</v>
      </c>
      <c r="L20" s="377">
        <v>0.11666666666769743</v>
      </c>
      <c r="M20" s="532" t="str">
        <f t="shared" ref="M20:N20" si="8">IF(K20&lt;=0.25,"OK",IF(AND(0.25&lt;K20,K20&lt;=1),"ATENÇÃO",IF(AND(1&lt;K20,K20&lt;=4),"ALERTA",IF(AND(4&lt;K20,K20&lt;=14),"INTERVENÇÃO","PARALISAÇÃO"))))</f>
        <v>OK</v>
      </c>
      <c r="N20" s="532" t="str">
        <f t="shared" si="8"/>
        <v>OK</v>
      </c>
      <c r="O20" s="197" t="str">
        <f t="shared" ref="O20" si="9">IF(K20&lt;=1,"COND. MIN.",IF(AND(1&lt;K20, K20&lt;=2),"ATENÇÃO",IF(AND(2&lt;K20,K20&lt;=5),"ALERTA","INTERVENÇÃO")))</f>
        <v>COND. MIN.</v>
      </c>
      <c r="P20" s="13" t="str">
        <f t="shared" ref="P20" si="10">IF(L20&lt;=2,"COND. MIN.",IF(AND(2&lt;L20, L20&lt;=4),"ATENÇÃO",IF(AND(4&lt;L20, L20&lt;=10),"ALERTA","INTERVENÇÃO")))</f>
        <v>COND. MIN.</v>
      </c>
    </row>
    <row r="21" spans="2:16" x14ac:dyDescent="0.25">
      <c r="B21" s="415" t="s">
        <v>324</v>
      </c>
      <c r="C21" s="346">
        <v>42433</v>
      </c>
      <c r="D21" s="347">
        <v>7162005.6660000002</v>
      </c>
      <c r="E21" s="348">
        <v>665783.72499999998</v>
      </c>
      <c r="F21" s="348">
        <v>906.93399999999997</v>
      </c>
      <c r="G21" s="356">
        <v>1.8106904879712011</v>
      </c>
      <c r="H21" s="356">
        <v>26.074502865009151</v>
      </c>
      <c r="I21" s="356">
        <v>-2.3000000000024556</v>
      </c>
      <c r="J21" s="356">
        <v>-78.800000000001091</v>
      </c>
      <c r="K21" s="356">
        <v>0.25867006971017159</v>
      </c>
      <c r="L21" s="356">
        <v>0.3285714285717794</v>
      </c>
      <c r="M21" s="361" t="s">
        <v>75</v>
      </c>
      <c r="N21" s="361" t="s">
        <v>75</v>
      </c>
      <c r="O21" s="197" t="str">
        <f t="shared" si="3"/>
        <v>COND. MIN.</v>
      </c>
      <c r="P21" s="13" t="str">
        <f t="shared" si="4"/>
        <v>COND. MIN.</v>
      </c>
    </row>
    <row r="22" spans="2:16" x14ac:dyDescent="0.25">
      <c r="B22" s="415" t="s">
        <v>324</v>
      </c>
      <c r="C22" s="346">
        <v>42440</v>
      </c>
      <c r="D22" s="347">
        <v>7162005.6591999996</v>
      </c>
      <c r="E22" s="348">
        <v>665783.72309999994</v>
      </c>
      <c r="F22" s="348">
        <v>906.93200000000002</v>
      </c>
      <c r="G22" s="356">
        <v>0.7060453787172879</v>
      </c>
      <c r="H22" s="356">
        <v>25.88900149442977</v>
      </c>
      <c r="I22" s="356">
        <v>-0.19999999999527063</v>
      </c>
      <c r="J22" s="356">
        <v>-78.999999999996362</v>
      </c>
      <c r="K22" s="356">
        <v>0.10086362553104113</v>
      </c>
      <c r="L22" s="356">
        <v>2.8571428570752948E-2</v>
      </c>
      <c r="M22" s="361" t="s">
        <v>74</v>
      </c>
      <c r="N22" s="361" t="s">
        <v>74</v>
      </c>
      <c r="O22" s="197" t="str">
        <f t="shared" si="3"/>
        <v>COND. MIN.</v>
      </c>
      <c r="P22" s="13" t="str">
        <f t="shared" si="4"/>
        <v>COND. MIN.</v>
      </c>
    </row>
    <row r="23" spans="2:16" x14ac:dyDescent="0.25">
      <c r="B23" s="415" t="s">
        <v>324</v>
      </c>
      <c r="C23" s="346">
        <v>42447</v>
      </c>
      <c r="D23" s="347">
        <v>7162005.6650999999</v>
      </c>
      <c r="E23" s="348">
        <v>665783.71600000001</v>
      </c>
      <c r="F23" s="348">
        <v>906.90200000000004</v>
      </c>
      <c r="G23" s="356">
        <v>0.92314680101690094</v>
      </c>
      <c r="H23" s="356">
        <v>26.79957086559579</v>
      </c>
      <c r="I23" s="356">
        <v>-2.9999999999972715</v>
      </c>
      <c r="J23" s="356">
        <v>-81.999999999993634</v>
      </c>
      <c r="K23" s="356">
        <v>0.13187811443098585</v>
      </c>
      <c r="L23" s="356">
        <v>0.4285714285710388</v>
      </c>
      <c r="M23" s="361" t="s">
        <v>74</v>
      </c>
      <c r="N23" s="361" t="s">
        <v>75</v>
      </c>
      <c r="O23" s="197" t="str">
        <f t="shared" si="3"/>
        <v>COND. MIN.</v>
      </c>
      <c r="P23" s="13" t="str">
        <f t="shared" si="4"/>
        <v>COND. MIN.</v>
      </c>
    </row>
    <row r="24" spans="2:16" x14ac:dyDescent="0.25">
      <c r="B24" s="415" t="s">
        <v>324</v>
      </c>
      <c r="C24" s="346">
        <v>42453</v>
      </c>
      <c r="D24" s="347">
        <v>7162005.6759000001</v>
      </c>
      <c r="E24" s="348">
        <v>665783.71129999997</v>
      </c>
      <c r="F24" s="348">
        <v>906.89300000000003</v>
      </c>
      <c r="G24" s="356">
        <v>1.1778370282345727</v>
      </c>
      <c r="H24" s="356">
        <v>27.760383634307022</v>
      </c>
      <c r="I24" s="356">
        <v>-0.90000000000145519</v>
      </c>
      <c r="J24" s="356">
        <v>-82.899999999995089</v>
      </c>
      <c r="K24" s="356">
        <v>0.19630617137242878</v>
      </c>
      <c r="L24" s="356">
        <v>0.15000000000024252</v>
      </c>
      <c r="M24" s="532" t="str">
        <f t="shared" ref="M24:N24" si="11">IF(K24&lt;=0.25,"OK",IF(AND(0.25&lt;K24,K24&lt;=1),"ATENÇÃO",IF(AND(1&lt;K24,K24&lt;=4),"ALERTA",IF(AND(4&lt;K24,K24&lt;=14),"INTERVENÇÃO","PARALISAÇÃO"))))</f>
        <v>OK</v>
      </c>
      <c r="N24" s="532" t="str">
        <f t="shared" si="11"/>
        <v>OK</v>
      </c>
      <c r="O24" s="197" t="str">
        <f t="shared" ref="O24" si="12">IF(K24&lt;=1,"COND. MIN.",IF(AND(1&lt;K24, K24&lt;=2),"ATENÇÃO",IF(AND(2&lt;K24,K24&lt;=5),"ALERTA","INTERVENÇÃO")))</f>
        <v>COND. MIN.</v>
      </c>
      <c r="P24" s="13" t="str">
        <f t="shared" ref="P24" si="13">IF(L24&lt;=2,"COND. MIN.",IF(AND(2&lt;L24, L24&lt;=4),"ATENÇÃO",IF(AND(4&lt;L24, L24&lt;=10),"ALERTA","INTERVENÇÃO")))</f>
        <v>COND. MIN.</v>
      </c>
    </row>
    <row r="25" spans="2:16" x14ac:dyDescent="0.25">
      <c r="B25" s="345" t="s">
        <v>115</v>
      </c>
      <c r="C25" s="346">
        <v>42433</v>
      </c>
      <c r="D25" s="347">
        <v>7161963.6638000002</v>
      </c>
      <c r="E25" s="348">
        <v>665716.83750000002</v>
      </c>
      <c r="F25" s="348">
        <v>888.649</v>
      </c>
      <c r="G25" s="355">
        <v>1.0420173019248102</v>
      </c>
      <c r="H25" s="356">
        <v>8.7747364574464672</v>
      </c>
      <c r="I25" s="356">
        <v>-0.19999999999527063</v>
      </c>
      <c r="J25" s="356">
        <v>-23.500000000001364</v>
      </c>
      <c r="K25" s="356">
        <v>0.14885961456068716</v>
      </c>
      <c r="L25" s="356">
        <v>2.8571428570752948E-2</v>
      </c>
      <c r="M25" s="361" t="s">
        <v>74</v>
      </c>
      <c r="N25" s="361" t="s">
        <v>74</v>
      </c>
      <c r="O25" s="197" t="str">
        <f>IF(K25&lt;=1,"COND. MIN.",IF(AND(1&lt;K25, K25&lt;=2),"ATENÇÃO",IF(AND(2&lt;K25,K25&lt;=5),"ALERTA","INTERVENÇÃO")))</f>
        <v>COND. MIN.</v>
      </c>
      <c r="P25" s="13" t="str">
        <f>IF(L25&lt;=2,"COND. MIN.",IF(AND(2&lt;L25, L25&lt;=4),"ATENÇÃO",IF(AND(4&lt;L25, L25&lt;=10),"ALERTA","INTERVENÇÃO")))</f>
        <v>COND. MIN.</v>
      </c>
    </row>
    <row r="26" spans="2:16" ht="17.25" hidden="1" x14ac:dyDescent="0.25">
      <c r="B26" s="99"/>
      <c r="C26" s="198"/>
      <c r="D26" s="199"/>
      <c r="E26" s="199"/>
      <c r="F26" s="199"/>
      <c r="G26" s="200"/>
      <c r="H26" s="200"/>
      <c r="I26" s="200"/>
      <c r="J26" s="200"/>
      <c r="K26" s="200"/>
      <c r="L26" s="200"/>
      <c r="M26" s="201"/>
      <c r="N26" s="202"/>
    </row>
    <row r="27" spans="2:16" hidden="1" x14ac:dyDescent="0.25">
      <c r="B27" s="53"/>
      <c r="C27" s="54"/>
      <c r="D27" s="54"/>
      <c r="E27" s="54"/>
      <c r="F27" s="54" t="s">
        <v>100</v>
      </c>
      <c r="G27" s="54"/>
      <c r="H27" s="54"/>
      <c r="I27" s="54"/>
      <c r="J27" s="54"/>
      <c r="K27" s="54"/>
      <c r="L27" s="54"/>
      <c r="M27" s="54"/>
      <c r="N27" s="55"/>
      <c r="O27" s="54"/>
      <c r="P27" s="55"/>
    </row>
    <row r="28" spans="2:16" hidden="1" x14ac:dyDescent="0.25">
      <c r="B28" s="751" t="s">
        <v>46</v>
      </c>
      <c r="C28" s="752" t="s">
        <v>40</v>
      </c>
      <c r="D28" s="753" t="s">
        <v>47</v>
      </c>
      <c r="E28" s="753"/>
      <c r="F28" s="753"/>
      <c r="G28" s="754" t="s">
        <v>48</v>
      </c>
      <c r="H28" s="754"/>
      <c r="I28" s="754"/>
      <c r="J28" s="754"/>
      <c r="K28" s="754" t="s">
        <v>49</v>
      </c>
      <c r="L28" s="754"/>
      <c r="M28" s="730" t="s">
        <v>101</v>
      </c>
      <c r="N28" s="731"/>
      <c r="O28" s="730" t="s">
        <v>102</v>
      </c>
      <c r="P28" s="731"/>
    </row>
    <row r="29" spans="2:16" hidden="1" x14ac:dyDescent="0.25">
      <c r="B29" s="751"/>
      <c r="C29" s="752"/>
      <c r="D29" s="753"/>
      <c r="E29" s="753"/>
      <c r="F29" s="753"/>
      <c r="G29" s="750" t="s">
        <v>51</v>
      </c>
      <c r="H29" s="750"/>
      <c r="I29" s="750" t="s">
        <v>50</v>
      </c>
      <c r="J29" s="750"/>
      <c r="K29" s="188" t="s">
        <v>51</v>
      </c>
      <c r="L29" s="188" t="s">
        <v>50</v>
      </c>
      <c r="M29" s="732"/>
      <c r="N29" s="733"/>
      <c r="O29" s="732"/>
      <c r="P29" s="733"/>
    </row>
    <row r="30" spans="2:16" hidden="1" x14ac:dyDescent="0.25">
      <c r="B30" s="751"/>
      <c r="C30" s="752"/>
      <c r="D30" s="28" t="s">
        <v>52</v>
      </c>
      <c r="E30" s="28" t="s">
        <v>53</v>
      </c>
      <c r="F30" s="30" t="s">
        <v>54</v>
      </c>
      <c r="G30" s="9" t="s">
        <v>56</v>
      </c>
      <c r="H30" s="9" t="s">
        <v>57</v>
      </c>
      <c r="I30" s="9" t="s">
        <v>56</v>
      </c>
      <c r="J30" s="9" t="s">
        <v>57</v>
      </c>
      <c r="K30" s="9" t="s">
        <v>55</v>
      </c>
      <c r="L30" s="9" t="s">
        <v>55</v>
      </c>
      <c r="M30" s="190" t="s">
        <v>51</v>
      </c>
      <c r="N30" s="190" t="s">
        <v>50</v>
      </c>
      <c r="O30" s="196" t="str">
        <f>M30</f>
        <v>Horizontal</v>
      </c>
      <c r="P30" s="190" t="str">
        <f>N30</f>
        <v>Vertical</v>
      </c>
    </row>
    <row r="31" spans="2:16" x14ac:dyDescent="0.25">
      <c r="B31" s="345" t="s">
        <v>115</v>
      </c>
      <c r="C31" s="346">
        <v>42440</v>
      </c>
      <c r="D31" s="347">
        <v>7161963.6671000002</v>
      </c>
      <c r="E31" s="348">
        <v>665716.83909999998</v>
      </c>
      <c r="F31" s="348">
        <v>888.65</v>
      </c>
      <c r="G31" s="355">
        <v>0.36674241304546068</v>
      </c>
      <c r="H31" s="356">
        <v>8.6515027567662734</v>
      </c>
      <c r="I31" s="356">
        <v>9.9999999997635314E-2</v>
      </c>
      <c r="J31" s="356">
        <v>-23.400000000003729</v>
      </c>
      <c r="K31" s="356">
        <v>5.239177329220867E-2</v>
      </c>
      <c r="L31" s="356">
        <v>1.4285714285376474E-2</v>
      </c>
      <c r="M31" s="361" t="s">
        <v>74</v>
      </c>
      <c r="N31" s="361" t="s">
        <v>74</v>
      </c>
      <c r="O31" s="197" t="str">
        <f t="shared" ref="O31:O37" si="14">IF(K31&lt;=1,"COND. MIN.",IF(AND(1&lt;K31, K31&lt;=2),"ATENÇÃO",IF(AND(2&lt;K31,K31&lt;=5),"ALERTA","INTERVENÇÃO")))</f>
        <v>COND. MIN.</v>
      </c>
      <c r="P31" s="13" t="str">
        <f t="shared" ref="P31:P37" si="15">IF(L31&lt;=2,"COND. MIN.",IF(AND(2&lt;L31, L31&lt;=4),"ATENÇÃO",IF(AND(4&lt;L31, L31&lt;=10),"ALERTA","INTERVENÇÃO")))</f>
        <v>COND. MIN.</v>
      </c>
    </row>
    <row r="32" spans="2:16" x14ac:dyDescent="0.25">
      <c r="B32" s="345" t="s">
        <v>115</v>
      </c>
      <c r="C32" s="346">
        <v>42447</v>
      </c>
      <c r="D32" s="347">
        <v>7161963.6673999997</v>
      </c>
      <c r="E32" s="348">
        <v>665716.83510000003</v>
      </c>
      <c r="F32" s="348">
        <v>888.649</v>
      </c>
      <c r="G32" s="355">
        <v>0.40112341431910614</v>
      </c>
      <c r="H32" s="356">
        <v>9.0520715726225749</v>
      </c>
      <c r="I32" s="356">
        <v>-9.9999999997635314E-2</v>
      </c>
      <c r="J32" s="356">
        <v>-23.500000000001364</v>
      </c>
      <c r="K32" s="356">
        <v>5.7303344902729446E-2</v>
      </c>
      <c r="L32" s="356">
        <v>1.4285714285376474E-2</v>
      </c>
      <c r="M32" s="361" t="s">
        <v>74</v>
      </c>
      <c r="N32" s="361" t="s">
        <v>74</v>
      </c>
      <c r="O32" s="197" t="str">
        <f t="shared" si="14"/>
        <v>COND. MIN.</v>
      </c>
      <c r="P32" s="13" t="str">
        <f t="shared" si="15"/>
        <v>COND. MIN.</v>
      </c>
    </row>
    <row r="33" spans="2:16" x14ac:dyDescent="0.25">
      <c r="B33" s="345" t="s">
        <v>115</v>
      </c>
      <c r="C33" s="346">
        <v>42453</v>
      </c>
      <c r="D33" s="347">
        <v>7161963.6668999996</v>
      </c>
      <c r="E33" s="348">
        <v>665716.83310000005</v>
      </c>
      <c r="F33" s="348">
        <v>888.63699999999994</v>
      </c>
      <c r="G33" s="355">
        <v>0.20615528119053164</v>
      </c>
      <c r="H33" s="356">
        <v>9.2444848263380539</v>
      </c>
      <c r="I33" s="356">
        <v>-1.2000000000057298</v>
      </c>
      <c r="J33" s="356">
        <v>-24.700000000007094</v>
      </c>
      <c r="K33" s="356">
        <v>3.4359213531755271E-2</v>
      </c>
      <c r="L33" s="356">
        <v>0.20000000000095497</v>
      </c>
      <c r="M33" s="532" t="str">
        <f t="shared" ref="M33:N33" si="16">IF(K33&lt;=0.25,"OK",IF(AND(0.25&lt;K33,K33&lt;=1),"ATENÇÃO",IF(AND(1&lt;K33,K33&lt;=4),"ALERTA",IF(AND(4&lt;K33,K33&lt;=14),"INTERVENÇÃO","PARALISAÇÃO"))))</f>
        <v>OK</v>
      </c>
      <c r="N33" s="532" t="str">
        <f t="shared" si="16"/>
        <v>OK</v>
      </c>
      <c r="O33" s="197" t="str">
        <f t="shared" si="14"/>
        <v>COND. MIN.</v>
      </c>
      <c r="P33" s="13" t="str">
        <f t="shared" si="15"/>
        <v>COND. MIN.</v>
      </c>
    </row>
    <row r="34" spans="2:16" x14ac:dyDescent="0.25">
      <c r="B34" s="345" t="s">
        <v>116</v>
      </c>
      <c r="C34" s="346">
        <v>42433</v>
      </c>
      <c r="D34" s="347">
        <v>7161962.7577</v>
      </c>
      <c r="E34" s="348">
        <v>665739.25340000005</v>
      </c>
      <c r="F34" s="348">
        <v>895.19399999999996</v>
      </c>
      <c r="G34" s="368">
        <v>1.288254632050821</v>
      </c>
      <c r="H34" s="377">
        <v>19.680002544092538</v>
      </c>
      <c r="I34" s="377">
        <v>-0.70000000000618456</v>
      </c>
      <c r="J34" s="377">
        <v>-47.599999999999909</v>
      </c>
      <c r="K34" s="377">
        <v>0.18403637600726014</v>
      </c>
      <c r="L34" s="377">
        <v>0.10000000000088351</v>
      </c>
      <c r="M34" s="378" t="s">
        <v>74</v>
      </c>
      <c r="N34" s="378" t="s">
        <v>74</v>
      </c>
      <c r="O34" s="197" t="str">
        <f t="shared" si="14"/>
        <v>COND. MIN.</v>
      </c>
      <c r="P34" s="13" t="str">
        <f t="shared" si="15"/>
        <v>COND. MIN.</v>
      </c>
    </row>
    <row r="35" spans="2:16" x14ac:dyDescent="0.25">
      <c r="B35" s="345" t="s">
        <v>116</v>
      </c>
      <c r="C35" s="346">
        <v>42440</v>
      </c>
      <c r="D35" s="347">
        <v>7161962.7573999995</v>
      </c>
      <c r="E35" s="348">
        <v>665739.25340000005</v>
      </c>
      <c r="F35" s="348">
        <v>895.19500000000005</v>
      </c>
      <c r="G35" s="368">
        <v>3.0000042170286179E-2</v>
      </c>
      <c r="H35" s="377">
        <v>19.671608975137183</v>
      </c>
      <c r="I35" s="377">
        <v>0.100000000009004</v>
      </c>
      <c r="J35" s="377">
        <v>-47.499999999990905</v>
      </c>
      <c r="K35" s="377">
        <v>4.2857203100408825E-3</v>
      </c>
      <c r="L35" s="377">
        <v>1.4285714287000571E-2</v>
      </c>
      <c r="M35" s="378" t="s">
        <v>74</v>
      </c>
      <c r="N35" s="378" t="s">
        <v>74</v>
      </c>
      <c r="O35" s="197" t="str">
        <f t="shared" si="14"/>
        <v>COND. MIN.</v>
      </c>
      <c r="P35" s="13" t="str">
        <f t="shared" si="15"/>
        <v>COND. MIN.</v>
      </c>
    </row>
    <row r="36" spans="2:16" x14ac:dyDescent="0.25">
      <c r="B36" s="345" t="s">
        <v>116</v>
      </c>
      <c r="C36" s="346">
        <v>42447</v>
      </c>
      <c r="D36" s="347">
        <v>7161962.7583999997</v>
      </c>
      <c r="E36" s="348">
        <v>665739.24340000004</v>
      </c>
      <c r="F36" s="348">
        <v>895.18499999999995</v>
      </c>
      <c r="G36" s="368">
        <v>1.0049875646697828</v>
      </c>
      <c r="H36" s="377">
        <v>20.660595341820464</v>
      </c>
      <c r="I36" s="377">
        <v>-1.0000000000104592</v>
      </c>
      <c r="J36" s="377">
        <v>-48.500000000001364</v>
      </c>
      <c r="K36" s="377">
        <v>0.14356965209568326</v>
      </c>
      <c r="L36" s="377">
        <v>0.14285714285863702</v>
      </c>
      <c r="M36" s="378" t="s">
        <v>74</v>
      </c>
      <c r="N36" s="378" t="s">
        <v>74</v>
      </c>
      <c r="O36" s="197" t="str">
        <f t="shared" si="14"/>
        <v>COND. MIN.</v>
      </c>
      <c r="P36" s="13" t="str">
        <f t="shared" si="15"/>
        <v>COND. MIN.</v>
      </c>
    </row>
    <row r="37" spans="2:16" x14ac:dyDescent="0.25">
      <c r="B37" s="345" t="s">
        <v>116</v>
      </c>
      <c r="C37" s="346">
        <v>42453</v>
      </c>
      <c r="D37" s="347">
        <v>7161962.7597000003</v>
      </c>
      <c r="E37" s="348">
        <v>665739.23369999998</v>
      </c>
      <c r="F37" s="348">
        <v>895.17200000000003</v>
      </c>
      <c r="G37" s="368">
        <v>0.97867258343161434</v>
      </c>
      <c r="H37" s="377">
        <v>21.630025445285529</v>
      </c>
      <c r="I37" s="377">
        <v>-1.2999999999919964</v>
      </c>
      <c r="J37" s="377">
        <v>-49.799999999993361</v>
      </c>
      <c r="K37" s="377">
        <v>0.1631120972386024</v>
      </c>
      <c r="L37" s="377">
        <v>0.21666666666533274</v>
      </c>
      <c r="M37" s="532" t="str">
        <f t="shared" ref="M37:N37" si="17">IF(K37&lt;=0.25,"OK",IF(AND(0.25&lt;K37,K37&lt;=1),"ATENÇÃO",IF(AND(1&lt;K37,K37&lt;=4),"ALERTA",IF(AND(4&lt;K37,K37&lt;=14),"INTERVENÇÃO","PARALISAÇÃO"))))</f>
        <v>OK</v>
      </c>
      <c r="N37" s="532" t="str">
        <f t="shared" si="17"/>
        <v>OK</v>
      </c>
      <c r="O37" s="197" t="str">
        <f t="shared" si="14"/>
        <v>COND. MIN.</v>
      </c>
      <c r="P37" s="13" t="str">
        <f t="shared" si="15"/>
        <v>COND. MIN.</v>
      </c>
    </row>
    <row r="38" spans="2:16" x14ac:dyDescent="0.25">
      <c r="B38" s="434" t="s">
        <v>117</v>
      </c>
      <c r="C38" s="346">
        <v>42433</v>
      </c>
      <c r="D38" s="347">
        <v>7161966.2936000004</v>
      </c>
      <c r="E38" s="348">
        <v>665772.23259999999</v>
      </c>
      <c r="F38" s="348">
        <v>906.54399999999998</v>
      </c>
      <c r="G38" s="425">
        <v>2.057304061900092</v>
      </c>
      <c r="H38" s="397">
        <v>25.25462336260728</v>
      </c>
      <c r="I38" s="397">
        <v>-1.7000000000052751</v>
      </c>
      <c r="J38" s="397">
        <v>-70.699999999999363</v>
      </c>
      <c r="K38" s="397">
        <v>0.29390058027144172</v>
      </c>
      <c r="L38" s="397">
        <v>0.24285714285789645</v>
      </c>
      <c r="M38" s="398" t="s">
        <v>75</v>
      </c>
      <c r="N38" s="398" t="s">
        <v>74</v>
      </c>
      <c r="O38" s="197" t="str">
        <f t="shared" ref="O38:O39" si="18">IF(K38&lt;=1,"COND. MIN.",IF(AND(1&lt;K38, K38&lt;=2),"ATENÇÃO",IF(AND(2&lt;K38,K38&lt;=5),"ALERTA","INTERVENÇÃO")))</f>
        <v>COND. MIN.</v>
      </c>
      <c r="P38" s="13" t="str">
        <f t="shared" ref="P38:P39" si="19">IF(L38&lt;=2,"COND. MIN.",IF(AND(2&lt;L38, L38&lt;=4),"ATENÇÃO",IF(AND(4&lt;L38, L38&lt;=10),"ALERTA","INTERVENÇÃO")))</f>
        <v>COND. MIN.</v>
      </c>
    </row>
    <row r="39" spans="2:16" x14ac:dyDescent="0.25">
      <c r="B39" s="434" t="s">
        <v>117</v>
      </c>
      <c r="C39" s="346">
        <v>42440</v>
      </c>
      <c r="D39" s="347">
        <v>7161966.2932000002</v>
      </c>
      <c r="E39" s="348">
        <v>665772.23450000002</v>
      </c>
      <c r="F39" s="348">
        <v>906.54300000000001</v>
      </c>
      <c r="G39" s="425">
        <v>0.19416488671246021</v>
      </c>
      <c r="H39" s="397">
        <v>25.061262950116959</v>
      </c>
      <c r="I39" s="397">
        <v>-9.9999999997635314E-2</v>
      </c>
      <c r="J39" s="397">
        <v>-70.799999999996999</v>
      </c>
      <c r="K39" s="397">
        <v>2.7737840958922889E-2</v>
      </c>
      <c r="L39" s="397">
        <v>1.4285714285376474E-2</v>
      </c>
      <c r="M39" s="398" t="s">
        <v>74</v>
      </c>
      <c r="N39" s="398" t="s">
        <v>74</v>
      </c>
      <c r="O39" s="197" t="str">
        <f t="shared" si="18"/>
        <v>COND. MIN.</v>
      </c>
      <c r="P39" s="13" t="str">
        <f t="shared" si="19"/>
        <v>COND. MIN.</v>
      </c>
    </row>
    <row r="40" spans="2:16" x14ac:dyDescent="0.25">
      <c r="B40" s="434" t="s">
        <v>117</v>
      </c>
      <c r="C40" s="346">
        <v>42447</v>
      </c>
      <c r="D40" s="347">
        <v>7161966.3032</v>
      </c>
      <c r="E40" s="348">
        <v>665772.23250000004</v>
      </c>
      <c r="F40" s="348">
        <v>906.52300000000002</v>
      </c>
      <c r="G40" s="425">
        <v>1.0198038803807818</v>
      </c>
      <c r="H40" s="397">
        <v>25.562607461881793</v>
      </c>
      <c r="I40" s="397">
        <v>-1.999999999998181</v>
      </c>
      <c r="J40" s="397">
        <v>-72.79999999999518</v>
      </c>
      <c r="K40" s="397">
        <v>0.14568626862582598</v>
      </c>
      <c r="L40" s="397">
        <v>0.28571428571402585</v>
      </c>
      <c r="M40" s="398" t="s">
        <v>74</v>
      </c>
      <c r="N40" s="398" t="s">
        <v>75</v>
      </c>
      <c r="O40" s="197" t="str">
        <f t="shared" ref="O40:O51" si="20">IF(K40&lt;=1,"COND. MIN.",IF(AND(1&lt;K40, K40&lt;=2),"ATENÇÃO",IF(AND(2&lt;K40,K40&lt;=5),"ALERTA","INTERVENÇÃO")))</f>
        <v>COND. MIN.</v>
      </c>
      <c r="P40" s="13" t="str">
        <f t="shared" ref="P40:P51" si="21">IF(L40&lt;=2,"COND. MIN.",IF(AND(2&lt;L40, L40&lt;=4),"ATENÇÃO",IF(AND(4&lt;L40, L40&lt;=10),"ALERTA","INTERVENÇÃO")))</f>
        <v>COND. MIN.</v>
      </c>
    </row>
    <row r="41" spans="2:16" x14ac:dyDescent="0.25">
      <c r="B41" s="434" t="s">
        <v>117</v>
      </c>
      <c r="C41" s="346">
        <v>42453</v>
      </c>
      <c r="D41" s="347">
        <v>7161966.3118000003</v>
      </c>
      <c r="E41" s="348">
        <v>665772.22439999995</v>
      </c>
      <c r="F41" s="348">
        <v>906.51300000000003</v>
      </c>
      <c r="G41" s="425">
        <v>1.181397505250771</v>
      </c>
      <c r="H41" s="397">
        <v>26.615394065880967</v>
      </c>
      <c r="I41" s="397">
        <v>-0.99999999999909051</v>
      </c>
      <c r="J41" s="397">
        <v>-73.79999999999427</v>
      </c>
      <c r="K41" s="397">
        <v>0.19689958420846185</v>
      </c>
      <c r="L41" s="397">
        <v>0.16666666666651508</v>
      </c>
      <c r="M41" s="532" t="str">
        <f t="shared" ref="M41:N41" si="22">IF(K41&lt;=0.25,"OK",IF(AND(0.25&lt;K41,K41&lt;=1),"ATENÇÃO",IF(AND(1&lt;K41,K41&lt;=4),"ALERTA",IF(AND(4&lt;K41,K41&lt;=14),"INTERVENÇÃO","PARALISAÇÃO"))))</f>
        <v>OK</v>
      </c>
      <c r="N41" s="532" t="str">
        <f t="shared" si="22"/>
        <v>OK</v>
      </c>
      <c r="O41" s="197" t="str">
        <f t="shared" si="20"/>
        <v>COND. MIN.</v>
      </c>
      <c r="P41" s="13" t="str">
        <f t="shared" si="21"/>
        <v>COND. MIN.</v>
      </c>
    </row>
    <row r="42" spans="2:16" x14ac:dyDescent="0.25">
      <c r="B42" s="434" t="s">
        <v>118</v>
      </c>
      <c r="C42" s="346">
        <v>42433</v>
      </c>
      <c r="D42" s="347">
        <v>7161909.2074999996</v>
      </c>
      <c r="E42" s="348">
        <v>665707.39839999995</v>
      </c>
      <c r="F42" s="348">
        <v>885.84699999999998</v>
      </c>
      <c r="G42" s="425">
        <v>1.363598170751521</v>
      </c>
      <c r="H42" s="397">
        <v>3.1069277507361939</v>
      </c>
      <c r="I42" s="397">
        <v>-9.9999999997635314E-2</v>
      </c>
      <c r="J42" s="397">
        <v>-7.4000000000069122</v>
      </c>
      <c r="K42" s="397">
        <v>0.19479973867878872</v>
      </c>
      <c r="L42" s="397">
        <v>1.4285714285376474E-2</v>
      </c>
      <c r="M42" s="398" t="s">
        <v>74</v>
      </c>
      <c r="N42" s="398" t="s">
        <v>74</v>
      </c>
      <c r="O42" s="197" t="str">
        <f t="shared" si="20"/>
        <v>COND. MIN.</v>
      </c>
      <c r="P42" s="13" t="str">
        <f t="shared" si="21"/>
        <v>COND. MIN.</v>
      </c>
    </row>
    <row r="43" spans="2:16" x14ac:dyDescent="0.25">
      <c r="B43" s="434" t="s">
        <v>118</v>
      </c>
      <c r="C43" s="346">
        <v>42440</v>
      </c>
      <c r="D43" s="347">
        <v>7161909.2056</v>
      </c>
      <c r="E43" s="348">
        <v>665707.39659999998</v>
      </c>
      <c r="F43" s="348">
        <v>885.85199999999998</v>
      </c>
      <c r="G43" s="425">
        <v>0.26172501296051376</v>
      </c>
      <c r="H43" s="397">
        <v>3.2422985802861986</v>
      </c>
      <c r="I43" s="397">
        <v>0.49999999999954525</v>
      </c>
      <c r="J43" s="397">
        <v>-6.9000000000073669</v>
      </c>
      <c r="K43" s="397">
        <v>3.7389287565787681E-2</v>
      </c>
      <c r="L43" s="397">
        <v>7.1428571428506463E-2</v>
      </c>
      <c r="M43" s="398" t="s">
        <v>74</v>
      </c>
      <c r="N43" s="398" t="s">
        <v>74</v>
      </c>
      <c r="O43" s="197" t="str">
        <f t="shared" si="20"/>
        <v>COND. MIN.</v>
      </c>
      <c r="P43" s="13" t="str">
        <f t="shared" si="21"/>
        <v>COND. MIN.</v>
      </c>
    </row>
    <row r="44" spans="2:16" x14ac:dyDescent="0.25">
      <c r="B44" s="434" t="s">
        <v>118</v>
      </c>
      <c r="C44" s="346">
        <v>42447</v>
      </c>
      <c r="D44" s="347">
        <v>7161909.2012</v>
      </c>
      <c r="E44" s="348">
        <v>665707.39980000001</v>
      </c>
      <c r="F44" s="348">
        <v>885.85199999999998</v>
      </c>
      <c r="G44" s="425">
        <v>0.54405882051375098</v>
      </c>
      <c r="H44" s="397">
        <v>2.8734126097111017</v>
      </c>
      <c r="I44" s="397">
        <v>0</v>
      </c>
      <c r="J44" s="397">
        <v>-6.9000000000073669</v>
      </c>
      <c r="K44" s="397">
        <v>7.7722688644821569E-2</v>
      </c>
      <c r="L44" s="397">
        <v>0</v>
      </c>
      <c r="M44" s="398" t="s">
        <v>74</v>
      </c>
      <c r="N44" s="398" t="s">
        <v>74</v>
      </c>
      <c r="O44" s="197" t="str">
        <f t="shared" si="20"/>
        <v>COND. MIN.</v>
      </c>
      <c r="P44" s="13" t="str">
        <f t="shared" si="21"/>
        <v>COND. MIN.</v>
      </c>
    </row>
    <row r="45" spans="2:16" x14ac:dyDescent="0.25">
      <c r="B45" s="434" t="s">
        <v>118</v>
      </c>
      <c r="C45" s="346">
        <v>42453</v>
      </c>
      <c r="D45" s="347">
        <v>7161909.2023999998</v>
      </c>
      <c r="E45" s="348">
        <v>665707.40399999998</v>
      </c>
      <c r="F45" s="348">
        <v>885.851</v>
      </c>
      <c r="G45" s="425">
        <v>0.43680658532045763</v>
      </c>
      <c r="H45" s="397">
        <v>2.4637573015150722</v>
      </c>
      <c r="I45" s="397">
        <v>-9.9999999997635314E-2</v>
      </c>
      <c r="J45" s="397">
        <v>-7.0000000000050022</v>
      </c>
      <c r="K45" s="397">
        <v>7.2801097553409605E-2</v>
      </c>
      <c r="L45" s="397">
        <v>1.6666666666272551E-2</v>
      </c>
      <c r="M45" s="532" t="str">
        <f t="shared" ref="M45:N45" si="23">IF(K45&lt;=0.25,"OK",IF(AND(0.25&lt;K45,K45&lt;=1),"ATENÇÃO",IF(AND(1&lt;K45,K45&lt;=4),"ALERTA",IF(AND(4&lt;K45,K45&lt;=14),"INTERVENÇÃO","PARALISAÇÃO"))))</f>
        <v>OK</v>
      </c>
      <c r="N45" s="532" t="str">
        <f t="shared" si="23"/>
        <v>OK</v>
      </c>
      <c r="O45" s="197" t="str">
        <f t="shared" si="20"/>
        <v>COND. MIN.</v>
      </c>
      <c r="P45" s="13" t="str">
        <f t="shared" si="21"/>
        <v>COND. MIN.</v>
      </c>
    </row>
    <row r="46" spans="2:16" x14ac:dyDescent="0.25">
      <c r="B46" s="415" t="s">
        <v>119</v>
      </c>
      <c r="C46" s="346">
        <v>42433</v>
      </c>
      <c r="D46" s="347">
        <v>7161910.4911000002</v>
      </c>
      <c r="E46" s="348">
        <v>665730.69429999997</v>
      </c>
      <c r="F46" s="348">
        <v>893.12099999999998</v>
      </c>
      <c r="G46" s="368">
        <v>1.2946814715972264</v>
      </c>
      <c r="H46" s="377">
        <v>15.952636153698224</v>
      </c>
      <c r="I46" s="377">
        <v>-0.59999999999718057</v>
      </c>
      <c r="J46" s="377">
        <v>-31.299999999998818</v>
      </c>
      <c r="K46" s="377">
        <v>0.18495449594246091</v>
      </c>
      <c r="L46" s="377">
        <v>8.571428571388294E-2</v>
      </c>
      <c r="M46" s="378" t="s">
        <v>74</v>
      </c>
      <c r="N46" s="378" t="s">
        <v>74</v>
      </c>
      <c r="O46" s="197" t="str">
        <f t="shared" si="20"/>
        <v>COND. MIN.</v>
      </c>
      <c r="P46" s="13" t="str">
        <f t="shared" si="21"/>
        <v>COND. MIN.</v>
      </c>
    </row>
    <row r="47" spans="2:16" x14ac:dyDescent="0.25">
      <c r="B47" s="415" t="s">
        <v>119</v>
      </c>
      <c r="C47" s="346">
        <v>42440</v>
      </c>
      <c r="D47" s="347">
        <v>7161910.4826999996</v>
      </c>
      <c r="E47" s="348">
        <v>665730.6801</v>
      </c>
      <c r="F47" s="348">
        <v>893.12300000000005</v>
      </c>
      <c r="G47" s="368">
        <v>1.6498485079909513</v>
      </c>
      <c r="H47" s="377">
        <v>17.378705364502785</v>
      </c>
      <c r="I47" s="377">
        <v>0.20000000000663931</v>
      </c>
      <c r="J47" s="377">
        <v>-31.099999999992178</v>
      </c>
      <c r="K47" s="377">
        <v>0.23569264399870732</v>
      </c>
      <c r="L47" s="377">
        <v>2.8571428572377044E-2</v>
      </c>
      <c r="M47" s="378" t="s">
        <v>74</v>
      </c>
      <c r="N47" s="378" t="s">
        <v>74</v>
      </c>
      <c r="O47" s="197" t="str">
        <f t="shared" si="20"/>
        <v>COND. MIN.</v>
      </c>
      <c r="P47" s="13" t="str">
        <f t="shared" si="21"/>
        <v>COND. MIN.</v>
      </c>
    </row>
    <row r="48" spans="2:16" x14ac:dyDescent="0.25">
      <c r="B48" s="415" t="s">
        <v>119</v>
      </c>
      <c r="C48" s="346">
        <v>42447</v>
      </c>
      <c r="D48" s="347">
        <v>7161910.4809999997</v>
      </c>
      <c r="E48" s="348">
        <v>665730.6851</v>
      </c>
      <c r="F48" s="348">
        <v>893.125</v>
      </c>
      <c r="G48" s="368">
        <v>0.52810983447937476</v>
      </c>
      <c r="H48" s="377">
        <v>16.885357565407141</v>
      </c>
      <c r="I48" s="377">
        <v>0.19999999999527063</v>
      </c>
      <c r="J48" s="377">
        <v>-30.899999999996908</v>
      </c>
      <c r="K48" s="377">
        <v>7.5444262068482107E-2</v>
      </c>
      <c r="L48" s="377">
        <v>2.8571428570752948E-2</v>
      </c>
      <c r="M48" s="378" t="s">
        <v>74</v>
      </c>
      <c r="N48" s="378" t="s">
        <v>74</v>
      </c>
      <c r="O48" s="197" t="str">
        <f t="shared" si="20"/>
        <v>COND. MIN.</v>
      </c>
      <c r="P48" s="13" t="str">
        <f t="shared" si="21"/>
        <v>COND. MIN.</v>
      </c>
    </row>
    <row r="49" spans="2:16" x14ac:dyDescent="0.25">
      <c r="B49" s="415" t="s">
        <v>119</v>
      </c>
      <c r="C49" s="346">
        <v>42453</v>
      </c>
      <c r="D49" s="347">
        <v>7161910.4796000002</v>
      </c>
      <c r="E49" s="348">
        <v>665730.69420000003</v>
      </c>
      <c r="F49" s="348">
        <v>893.11099999999999</v>
      </c>
      <c r="G49" s="368">
        <v>0.92070624526635891</v>
      </c>
      <c r="H49" s="377">
        <v>15.983153629163738</v>
      </c>
      <c r="I49" s="377">
        <v>-1.4000000000010004</v>
      </c>
      <c r="J49" s="377">
        <v>-32.299999999997908</v>
      </c>
      <c r="K49" s="377">
        <v>0.15345104087772649</v>
      </c>
      <c r="L49" s="377">
        <v>0.23333333333350006</v>
      </c>
      <c r="M49" s="532" t="str">
        <f t="shared" ref="M49:N49" si="24">IF(K49&lt;=0.25,"OK",IF(AND(0.25&lt;K49,K49&lt;=1),"ATENÇÃO",IF(AND(1&lt;K49,K49&lt;=4),"ALERTA",IF(AND(4&lt;K49,K49&lt;=14),"INTERVENÇÃO","PARALISAÇÃO"))))</f>
        <v>OK</v>
      </c>
      <c r="N49" s="532" t="str">
        <f t="shared" si="24"/>
        <v>OK</v>
      </c>
      <c r="O49" s="197" t="str">
        <f t="shared" si="20"/>
        <v>COND. MIN.</v>
      </c>
      <c r="P49" s="13" t="str">
        <f t="shared" si="21"/>
        <v>COND. MIN.</v>
      </c>
    </row>
    <row r="50" spans="2:16" x14ac:dyDescent="0.25">
      <c r="B50" s="415" t="s">
        <v>120</v>
      </c>
      <c r="C50" s="346">
        <v>42433</v>
      </c>
      <c r="D50" s="347">
        <v>7161911.2350000003</v>
      </c>
      <c r="E50" s="348">
        <v>665758.35080000001</v>
      </c>
      <c r="F50" s="348">
        <v>902.51599999999996</v>
      </c>
      <c r="G50" s="355">
        <v>0.81271151465318381</v>
      </c>
      <c r="H50" s="356">
        <v>22.222601105033185</v>
      </c>
      <c r="I50" s="356">
        <v>-1.999999999998181</v>
      </c>
      <c r="J50" s="356">
        <v>-55.100000000004457</v>
      </c>
      <c r="K50" s="356">
        <v>0.11610164495045483</v>
      </c>
      <c r="L50" s="356">
        <v>0.28571428571402585</v>
      </c>
      <c r="M50" s="361" t="s">
        <v>74</v>
      </c>
      <c r="N50" s="361" t="s">
        <v>75</v>
      </c>
      <c r="O50" s="197" t="str">
        <f t="shared" si="20"/>
        <v>COND. MIN.</v>
      </c>
      <c r="P50" s="13" t="str">
        <f t="shared" si="21"/>
        <v>COND. MIN.</v>
      </c>
    </row>
    <row r="51" spans="2:16" ht="17.25" hidden="1" customHeight="1" x14ac:dyDescent="0.25">
      <c r="B51" s="205" t="s">
        <v>123</v>
      </c>
      <c r="C51" s="206">
        <v>42300</v>
      </c>
      <c r="D51" s="207">
        <v>7161851.6886</v>
      </c>
      <c r="E51" s="207">
        <v>665776.6568</v>
      </c>
      <c r="F51" s="208">
        <v>907.80499999999995</v>
      </c>
      <c r="G51" s="209">
        <v>2.0419843609401291</v>
      </c>
      <c r="H51" s="209">
        <v>16.174857028553824</v>
      </c>
      <c r="I51" s="209">
        <v>-6.7000000000007276</v>
      </c>
      <c r="J51" s="209">
        <v>-44.300000000009732</v>
      </c>
      <c r="K51" s="209">
        <v>0.1458560257814378</v>
      </c>
      <c r="L51" s="209">
        <v>0.47857142857148055</v>
      </c>
      <c r="M51" s="210" t="s">
        <v>74</v>
      </c>
      <c r="N51" s="40" t="s">
        <v>75</v>
      </c>
      <c r="O51" s="197" t="str">
        <f t="shared" si="20"/>
        <v>COND. MIN.</v>
      </c>
      <c r="P51" s="13" t="str">
        <f t="shared" si="21"/>
        <v>COND. MIN.</v>
      </c>
    </row>
    <row r="52" spans="2:16" hidden="1" x14ac:dyDescent="0.25">
      <c r="B52" s="42"/>
    </row>
    <row r="53" spans="2:16" hidden="1" x14ac:dyDescent="0.25">
      <c r="B53" s="53"/>
      <c r="C53" s="54"/>
      <c r="D53" s="54"/>
      <c r="E53" s="54"/>
      <c r="F53" s="54" t="s">
        <v>100</v>
      </c>
      <c r="G53" s="54"/>
      <c r="H53" s="54"/>
      <c r="I53" s="54"/>
      <c r="J53" s="54"/>
      <c r="K53" s="54"/>
      <c r="L53" s="54"/>
      <c r="M53" s="54"/>
      <c r="N53" s="55"/>
      <c r="O53" s="54"/>
      <c r="P53" s="55"/>
    </row>
    <row r="54" spans="2:16" hidden="1" x14ac:dyDescent="0.25">
      <c r="B54" s="736" t="s">
        <v>46</v>
      </c>
      <c r="C54" s="739" t="s">
        <v>40</v>
      </c>
      <c r="D54" s="742" t="s">
        <v>47</v>
      </c>
      <c r="E54" s="743"/>
      <c r="F54" s="744"/>
      <c r="G54" s="728" t="s">
        <v>48</v>
      </c>
      <c r="H54" s="748"/>
      <c r="I54" s="748"/>
      <c r="J54" s="729"/>
      <c r="K54" s="728" t="s">
        <v>49</v>
      </c>
      <c r="L54" s="729"/>
      <c r="M54" s="730" t="s">
        <v>101</v>
      </c>
      <c r="N54" s="731"/>
      <c r="O54" s="730" t="s">
        <v>102</v>
      </c>
      <c r="P54" s="731"/>
    </row>
    <row r="55" spans="2:16" hidden="1" x14ac:dyDescent="0.25">
      <c r="B55" s="737"/>
      <c r="C55" s="740"/>
      <c r="D55" s="745"/>
      <c r="E55" s="746"/>
      <c r="F55" s="747"/>
      <c r="G55" s="734" t="s">
        <v>51</v>
      </c>
      <c r="H55" s="735"/>
      <c r="I55" s="734" t="s">
        <v>50</v>
      </c>
      <c r="J55" s="735"/>
      <c r="K55" s="188" t="s">
        <v>51</v>
      </c>
      <c r="L55" s="188" t="s">
        <v>50</v>
      </c>
      <c r="M55" s="732"/>
      <c r="N55" s="733"/>
      <c r="O55" s="732"/>
      <c r="P55" s="733"/>
    </row>
    <row r="56" spans="2:16" hidden="1" x14ac:dyDescent="0.25">
      <c r="B56" s="738"/>
      <c r="C56" s="741"/>
      <c r="D56" s="28" t="s">
        <v>52</v>
      </c>
      <c r="E56" s="28" t="s">
        <v>53</v>
      </c>
      <c r="F56" s="30" t="s">
        <v>54</v>
      </c>
      <c r="G56" s="9" t="s">
        <v>56</v>
      </c>
      <c r="H56" s="9" t="s">
        <v>57</v>
      </c>
      <c r="I56" s="9" t="s">
        <v>56</v>
      </c>
      <c r="J56" s="9" t="s">
        <v>57</v>
      </c>
      <c r="K56" s="9" t="s">
        <v>55</v>
      </c>
      <c r="L56" s="9" t="s">
        <v>55</v>
      </c>
      <c r="M56" s="190" t="s">
        <v>51</v>
      </c>
      <c r="N56" s="190" t="s">
        <v>50</v>
      </c>
      <c r="O56" s="196" t="str">
        <f>M56</f>
        <v>Horizontal</v>
      </c>
      <c r="P56" s="190" t="str">
        <f>N56</f>
        <v>Vertical</v>
      </c>
    </row>
    <row r="57" spans="2:16" x14ac:dyDescent="0.25">
      <c r="B57" s="415" t="s">
        <v>120</v>
      </c>
      <c r="C57" s="346">
        <v>42440</v>
      </c>
      <c r="D57" s="347">
        <v>7161911.2363999998</v>
      </c>
      <c r="E57" s="348">
        <v>665758.34340000001</v>
      </c>
      <c r="F57" s="348">
        <v>902.51599999999996</v>
      </c>
      <c r="G57" s="355">
        <v>0.75312680598592663</v>
      </c>
      <c r="H57" s="356">
        <v>22.965016870211763</v>
      </c>
      <c r="I57" s="356">
        <v>0</v>
      </c>
      <c r="J57" s="356">
        <v>-55.100000000004457</v>
      </c>
      <c r="K57" s="356">
        <v>0.10758954371227523</v>
      </c>
      <c r="L57" s="356">
        <v>0</v>
      </c>
      <c r="M57" s="361" t="s">
        <v>74</v>
      </c>
      <c r="N57" s="361" t="s">
        <v>74</v>
      </c>
      <c r="O57" s="204" t="s">
        <v>232</v>
      </c>
      <c r="P57" s="109" t="s">
        <v>232</v>
      </c>
    </row>
    <row r="58" spans="2:16" x14ac:dyDescent="0.25">
      <c r="B58" s="415" t="s">
        <v>120</v>
      </c>
      <c r="C58" s="346">
        <v>42447</v>
      </c>
      <c r="D58" s="347">
        <v>7161911.2406000001</v>
      </c>
      <c r="E58" s="348">
        <v>665758.33669999999</v>
      </c>
      <c r="F58" s="348">
        <v>902.50099999999998</v>
      </c>
      <c r="G58" s="355">
        <v>0.79075914802173974</v>
      </c>
      <c r="H58" s="356">
        <v>23.647133019641188</v>
      </c>
      <c r="I58" s="356">
        <v>-1.4999999999986358</v>
      </c>
      <c r="J58" s="356">
        <v>-56.600000000003092</v>
      </c>
      <c r="K58" s="356">
        <v>0.11296559257453424</v>
      </c>
      <c r="L58" s="356">
        <v>0.2142857142855194</v>
      </c>
      <c r="M58" s="361" t="s">
        <v>74</v>
      </c>
      <c r="N58" s="361" t="s">
        <v>74</v>
      </c>
      <c r="O58" s="204" t="s">
        <v>232</v>
      </c>
      <c r="P58" s="109" t="s">
        <v>232</v>
      </c>
    </row>
    <row r="59" spans="2:16" x14ac:dyDescent="0.25">
      <c r="B59" s="415" t="s">
        <v>120</v>
      </c>
      <c r="C59" s="346">
        <v>42453</v>
      </c>
      <c r="D59" s="347">
        <v>7161911.2505999999</v>
      </c>
      <c r="E59" s="348">
        <v>665758.33959999995</v>
      </c>
      <c r="F59" s="348">
        <v>902.49099999999999</v>
      </c>
      <c r="G59" s="355">
        <v>1.0412012068555507</v>
      </c>
      <c r="H59" s="356">
        <v>23.417207353679238</v>
      </c>
      <c r="I59" s="356">
        <v>-0.99999999999909051</v>
      </c>
      <c r="J59" s="356">
        <v>-57.600000000002183</v>
      </c>
      <c r="K59" s="356">
        <v>0.17353353447592512</v>
      </c>
      <c r="L59" s="356">
        <v>0.16666666666651508</v>
      </c>
      <c r="M59" s="532" t="str">
        <f t="shared" ref="M59:N59" si="25">IF(K59&lt;=0.25,"OK",IF(AND(0.25&lt;K59,K59&lt;=1),"ATENÇÃO",IF(AND(1&lt;K59,K59&lt;=4),"ALERTA",IF(AND(4&lt;K59,K59&lt;=14),"INTERVENÇÃO","PARALISAÇÃO"))))</f>
        <v>OK</v>
      </c>
      <c r="N59" s="532" t="str">
        <f t="shared" si="25"/>
        <v>OK</v>
      </c>
      <c r="O59" s="197" t="str">
        <f t="shared" ref="O59" si="26">IF(K59&lt;=1,"COND. MIN.",IF(AND(1&lt;K59, K59&lt;=2),"ATENÇÃO",IF(AND(2&lt;K59,K59&lt;=5),"ALERTA","INTERVENÇÃO")))</f>
        <v>COND. MIN.</v>
      </c>
      <c r="P59" s="13" t="str">
        <f t="shared" ref="P59" si="27">IF(L59&lt;=2,"COND. MIN.",IF(AND(2&lt;L59, L59&lt;=4),"ATENÇÃO",IF(AND(4&lt;L59, L59&lt;=10),"ALERTA","INTERVENÇÃO")))</f>
        <v>COND. MIN.</v>
      </c>
    </row>
    <row r="60" spans="2:16" x14ac:dyDescent="0.25">
      <c r="B60" s="345" t="s">
        <v>121</v>
      </c>
      <c r="C60" s="346">
        <v>42433</v>
      </c>
      <c r="D60" s="347">
        <v>7161849.9342999998</v>
      </c>
      <c r="E60" s="348">
        <v>665720.65839999996</v>
      </c>
      <c r="F60" s="348">
        <v>889.79300000000001</v>
      </c>
      <c r="G60" s="355">
        <v>4.0832585219768607</v>
      </c>
      <c r="H60" s="356">
        <v>9.7627967341943958</v>
      </c>
      <c r="I60" s="356">
        <v>-1.8000000000029104</v>
      </c>
      <c r="J60" s="356">
        <v>-16.999999999995907</v>
      </c>
      <c r="K60" s="356">
        <v>0.58332264599669437</v>
      </c>
      <c r="L60" s="356">
        <v>0.2571428571432729</v>
      </c>
      <c r="M60" s="361" t="s">
        <v>75</v>
      </c>
      <c r="N60" s="361" t="s">
        <v>75</v>
      </c>
      <c r="O60" s="204" t="s">
        <v>232</v>
      </c>
      <c r="P60" s="109" t="s">
        <v>232</v>
      </c>
    </row>
    <row r="61" spans="2:16" x14ac:dyDescent="0.25">
      <c r="B61" s="345" t="s">
        <v>121</v>
      </c>
      <c r="C61" s="346">
        <v>42440</v>
      </c>
      <c r="D61" s="347">
        <v>7161849.9655999998</v>
      </c>
      <c r="E61" s="348">
        <v>665720.66029999999</v>
      </c>
      <c r="F61" s="348">
        <v>889.79600000000005</v>
      </c>
      <c r="G61" s="355">
        <v>3.1357614622364216</v>
      </c>
      <c r="H61" s="356">
        <v>9.6960610459906267</v>
      </c>
      <c r="I61" s="356">
        <v>0.30000000000427463</v>
      </c>
      <c r="J61" s="356">
        <v>-16.699999999991633</v>
      </c>
      <c r="K61" s="356">
        <v>0.44796592317663164</v>
      </c>
      <c r="L61" s="356">
        <v>4.2857142857753515E-2</v>
      </c>
      <c r="M61" s="361" t="s">
        <v>75</v>
      </c>
      <c r="N61" s="361" t="s">
        <v>74</v>
      </c>
      <c r="O61" s="204" t="s">
        <v>232</v>
      </c>
      <c r="P61" s="109" t="s">
        <v>232</v>
      </c>
    </row>
    <row r="62" spans="2:16" ht="18" customHeight="1" x14ac:dyDescent="0.25">
      <c r="B62" s="345" t="s">
        <v>121</v>
      </c>
      <c r="C62" s="346">
        <v>42447</v>
      </c>
      <c r="D62" s="347">
        <v>7161849.9620000003</v>
      </c>
      <c r="E62" s="348">
        <v>665720.67099999997</v>
      </c>
      <c r="F62" s="348">
        <v>889.79100000000005</v>
      </c>
      <c r="G62" s="355">
        <v>1.1289375353276339</v>
      </c>
      <c r="H62" s="356">
        <v>8.5767884451280647</v>
      </c>
      <c r="I62" s="356">
        <v>-0.49999999999954525</v>
      </c>
      <c r="J62" s="356">
        <v>-17.199999999991178</v>
      </c>
      <c r="K62" s="356">
        <v>0.16127679076109055</v>
      </c>
      <c r="L62" s="356">
        <v>7.1428571428506463E-2</v>
      </c>
      <c r="M62" s="361" t="s">
        <v>74</v>
      </c>
      <c r="N62" s="361" t="s">
        <v>74</v>
      </c>
      <c r="O62" s="204" t="s">
        <v>232</v>
      </c>
      <c r="P62" s="109" t="s">
        <v>232</v>
      </c>
    </row>
    <row r="63" spans="2:16" ht="18" customHeight="1" x14ac:dyDescent="0.25">
      <c r="B63" s="345" t="s">
        <v>121</v>
      </c>
      <c r="C63" s="346">
        <v>42453</v>
      </c>
      <c r="D63" s="347">
        <v>7161849.9614000004</v>
      </c>
      <c r="E63" s="348">
        <v>665720.67969999998</v>
      </c>
      <c r="F63" s="348">
        <v>889.79200000000003</v>
      </c>
      <c r="G63" s="355">
        <v>0.87206651119608336</v>
      </c>
      <c r="H63" s="356">
        <v>7.7112904270684099</v>
      </c>
      <c r="I63" s="356">
        <v>9.9999999997635314E-2</v>
      </c>
      <c r="J63" s="356">
        <v>-17.099999999993543</v>
      </c>
      <c r="K63" s="356">
        <v>0.14534441853268057</v>
      </c>
      <c r="L63" s="356">
        <v>1.6666666666272551E-2</v>
      </c>
      <c r="M63" s="532" t="str">
        <f t="shared" ref="M63:N63" si="28">IF(K63&lt;=0.25,"OK",IF(AND(0.25&lt;K63,K63&lt;=1),"ATENÇÃO",IF(AND(1&lt;K63,K63&lt;=4),"ALERTA",IF(AND(4&lt;K63,K63&lt;=14),"INTERVENÇÃO","PARALISAÇÃO"))))</f>
        <v>OK</v>
      </c>
      <c r="N63" s="532" t="str">
        <f t="shared" si="28"/>
        <v>OK</v>
      </c>
      <c r="O63" s="197" t="str">
        <f t="shared" ref="O63" si="29">IF(K63&lt;=1,"COND. MIN.",IF(AND(1&lt;K63, K63&lt;=2),"ATENÇÃO",IF(AND(2&lt;K63,K63&lt;=5),"ALERTA","INTERVENÇÃO")))</f>
        <v>COND. MIN.</v>
      </c>
      <c r="P63" s="13" t="str">
        <f t="shared" ref="P63" si="30">IF(L63&lt;=2,"COND. MIN.",IF(AND(2&lt;L63, L63&lt;=4),"ATENÇÃO",IF(AND(4&lt;L63, L63&lt;=10),"ALERTA","INTERVENÇÃO")))</f>
        <v>COND. MIN.</v>
      </c>
    </row>
    <row r="64" spans="2:16" x14ac:dyDescent="0.25">
      <c r="B64" s="345" t="s">
        <v>122</v>
      </c>
      <c r="C64" s="346">
        <v>42433</v>
      </c>
      <c r="D64" s="347">
        <v>7161849.8783999998</v>
      </c>
      <c r="E64" s="348">
        <v>665744.54059999995</v>
      </c>
      <c r="F64" s="348">
        <v>896.99400000000003</v>
      </c>
      <c r="G64" s="355">
        <v>1.7774701164602902</v>
      </c>
      <c r="H64" s="356">
        <v>28.632139287553716</v>
      </c>
      <c r="I64" s="356">
        <v>-1.9000000000005457</v>
      </c>
      <c r="J64" s="356">
        <v>-39.499999999998181</v>
      </c>
      <c r="K64" s="356">
        <v>0.25392430235147001</v>
      </c>
      <c r="L64" s="356">
        <v>0.2714285714286494</v>
      </c>
      <c r="M64" s="361" t="s">
        <v>75</v>
      </c>
      <c r="N64" s="361" t="s">
        <v>75</v>
      </c>
      <c r="O64" s="204" t="s">
        <v>232</v>
      </c>
      <c r="P64" s="109" t="s">
        <v>232</v>
      </c>
    </row>
    <row r="65" spans="2:16" x14ac:dyDescent="0.25">
      <c r="B65" s="345" t="s">
        <v>122</v>
      </c>
      <c r="C65" s="346">
        <v>42440</v>
      </c>
      <c r="D65" s="347">
        <v>7161849.8748000003</v>
      </c>
      <c r="E65" s="348">
        <v>665744.55409999995</v>
      </c>
      <c r="F65" s="348">
        <v>897.00199999999995</v>
      </c>
      <c r="G65" s="355">
        <v>1.3971757091616572</v>
      </c>
      <c r="H65" s="356">
        <v>27.280001836358686</v>
      </c>
      <c r="I65" s="356">
        <v>0.79999999999245119</v>
      </c>
      <c r="J65" s="356">
        <v>-38.70000000000573</v>
      </c>
      <c r="K65" s="356">
        <v>0.19959652988023674</v>
      </c>
      <c r="L65" s="356">
        <v>0.11428571428463588</v>
      </c>
      <c r="M65" s="361" t="s">
        <v>74</v>
      </c>
      <c r="N65" s="361" t="s">
        <v>74</v>
      </c>
      <c r="O65" s="204" t="s">
        <v>232</v>
      </c>
      <c r="P65" s="109" t="s">
        <v>232</v>
      </c>
    </row>
    <row r="66" spans="2:16" x14ac:dyDescent="0.25">
      <c r="B66" s="345" t="s">
        <v>122</v>
      </c>
      <c r="C66" s="346">
        <v>42447</v>
      </c>
      <c r="D66" s="347">
        <v>7161849.8767999997</v>
      </c>
      <c r="E66" s="348">
        <v>665744.54410000006</v>
      </c>
      <c r="F66" s="348">
        <v>896.99599999999998</v>
      </c>
      <c r="G66" s="355">
        <v>1.0198038803807836</v>
      </c>
      <c r="H66" s="356">
        <v>28.28063824557124</v>
      </c>
      <c r="I66" s="356">
        <v>-0.59999999999718057</v>
      </c>
      <c r="J66" s="356">
        <v>-39.30000000000291</v>
      </c>
      <c r="K66" s="356">
        <v>0.14568626862582623</v>
      </c>
      <c r="L66" s="356">
        <v>8.571428571388294E-2</v>
      </c>
      <c r="M66" s="361" t="s">
        <v>74</v>
      </c>
      <c r="N66" s="361" t="s">
        <v>74</v>
      </c>
      <c r="O66" s="204" t="s">
        <v>232</v>
      </c>
      <c r="P66" s="109" t="s">
        <v>232</v>
      </c>
    </row>
    <row r="67" spans="2:16" x14ac:dyDescent="0.25">
      <c r="B67" s="345" t="s">
        <v>122</v>
      </c>
      <c r="C67" s="346">
        <v>42453</v>
      </c>
      <c r="D67" s="347">
        <v>7161849.8770000003</v>
      </c>
      <c r="E67" s="348">
        <v>665744.5442</v>
      </c>
      <c r="F67" s="348">
        <v>896.98</v>
      </c>
      <c r="G67" s="355">
        <v>2.236073029648393E-2</v>
      </c>
      <c r="H67" s="356">
        <v>28.270779966289805</v>
      </c>
      <c r="I67" s="356">
        <v>-1.5999999999962711</v>
      </c>
      <c r="J67" s="356">
        <v>-40.899999999999181</v>
      </c>
      <c r="K67" s="356">
        <v>3.7267883827473217E-3</v>
      </c>
      <c r="L67" s="356">
        <v>0.26666666666604516</v>
      </c>
      <c r="M67" s="532" t="str">
        <f t="shared" ref="M67:N67" si="31">IF(K67&lt;=0.25,"OK",IF(AND(0.25&lt;K67,K67&lt;=1),"ATENÇÃO",IF(AND(1&lt;K67,K67&lt;=4),"ALERTA",IF(AND(4&lt;K67,K67&lt;=14),"INTERVENÇÃO","PARALISAÇÃO"))))</f>
        <v>OK</v>
      </c>
      <c r="N67" s="532" t="str">
        <f t="shared" si="31"/>
        <v>ATENÇÃO</v>
      </c>
      <c r="O67" s="197" t="str">
        <f t="shared" ref="O67" si="32">IF(K67&lt;=1,"COND. MIN.",IF(AND(1&lt;K67, K67&lt;=2),"ATENÇÃO",IF(AND(2&lt;K67,K67&lt;=5),"ALERTA","INTERVENÇÃO")))</f>
        <v>COND. MIN.</v>
      </c>
      <c r="P67" s="13" t="str">
        <f t="shared" ref="P67" si="33">IF(L67&lt;=2,"COND. MIN.",IF(AND(2&lt;L67, L67&lt;=4),"ATENÇÃO",IF(AND(4&lt;L67, L67&lt;=10),"ALERTA","INTERVENÇÃO")))</f>
        <v>COND. MIN.</v>
      </c>
    </row>
    <row r="68" spans="2:16" ht="16.5" customHeight="1" x14ac:dyDescent="0.25">
      <c r="B68" s="434" t="s">
        <v>123</v>
      </c>
      <c r="C68" s="346">
        <v>42433</v>
      </c>
      <c r="D68" s="347">
        <v>7161851.6923000002</v>
      </c>
      <c r="E68" s="348">
        <v>665776.47400000005</v>
      </c>
      <c r="F68" s="348">
        <v>907.40899999999999</v>
      </c>
      <c r="G68" s="355">
        <v>0.23537205264695704</v>
      </c>
      <c r="H68" s="356">
        <v>34.352189154136077</v>
      </c>
      <c r="I68" s="356">
        <v>-2.8000000000020009</v>
      </c>
      <c r="J68" s="356">
        <v>-83.900000000005548</v>
      </c>
      <c r="K68" s="356">
        <v>3.362457894956529E-2</v>
      </c>
      <c r="L68" s="356">
        <v>0.40000000000028585</v>
      </c>
      <c r="M68" s="361" t="s">
        <v>74</v>
      </c>
      <c r="N68" s="361" t="s">
        <v>75</v>
      </c>
      <c r="O68" s="204" t="s">
        <v>232</v>
      </c>
      <c r="P68" s="109" t="s">
        <v>232</v>
      </c>
    </row>
    <row r="69" spans="2:16" ht="16.5" customHeight="1" x14ac:dyDescent="0.25">
      <c r="B69" s="434" t="s">
        <v>123</v>
      </c>
      <c r="C69" s="346">
        <v>42440</v>
      </c>
      <c r="D69" s="347">
        <v>7161851.6830000002</v>
      </c>
      <c r="E69" s="348">
        <v>665776.4791</v>
      </c>
      <c r="F69" s="348">
        <v>907.41200000000003</v>
      </c>
      <c r="G69" s="355">
        <v>1.0606601724383657</v>
      </c>
      <c r="H69" s="356">
        <v>33.768418677596109</v>
      </c>
      <c r="I69" s="356">
        <v>0.30000000000427463</v>
      </c>
      <c r="J69" s="356">
        <v>-83.600000000001273</v>
      </c>
      <c r="K69" s="356">
        <v>0.1515228817769094</v>
      </c>
      <c r="L69" s="356">
        <v>4.2857142857753515E-2</v>
      </c>
      <c r="M69" s="361" t="s">
        <v>74</v>
      </c>
      <c r="N69" s="361" t="s">
        <v>74</v>
      </c>
      <c r="O69" s="203" t="s">
        <v>232</v>
      </c>
      <c r="P69" s="103" t="s">
        <v>232</v>
      </c>
    </row>
    <row r="70" spans="2:16" ht="16.5" customHeight="1" x14ac:dyDescent="0.25">
      <c r="B70" s="434" t="s">
        <v>123</v>
      </c>
      <c r="C70" s="346">
        <v>42447</v>
      </c>
      <c r="D70" s="347">
        <v>7161851.693</v>
      </c>
      <c r="E70" s="348">
        <v>665776.46909999999</v>
      </c>
      <c r="F70" s="348">
        <v>907.39200000000005</v>
      </c>
      <c r="G70" s="355">
        <v>1.4142135472265716</v>
      </c>
      <c r="H70" s="356">
        <v>34.846608155033017</v>
      </c>
      <c r="I70" s="356">
        <v>-1.999999999998181</v>
      </c>
      <c r="J70" s="356">
        <v>-85.599999999999454</v>
      </c>
      <c r="K70" s="356">
        <v>0.20203050674665307</v>
      </c>
      <c r="L70" s="356">
        <v>0.28571428571402585</v>
      </c>
      <c r="M70" s="361" t="s">
        <v>74</v>
      </c>
      <c r="N70" s="361" t="s">
        <v>75</v>
      </c>
      <c r="O70" s="203" t="s">
        <v>232</v>
      </c>
      <c r="P70" s="103" t="s">
        <v>232</v>
      </c>
    </row>
    <row r="71" spans="2:16" ht="16.5" customHeight="1" x14ac:dyDescent="0.25">
      <c r="B71" s="434" t="s">
        <v>123</v>
      </c>
      <c r="C71" s="346">
        <v>42453</v>
      </c>
      <c r="D71" s="347">
        <v>7161851.7028999999</v>
      </c>
      <c r="E71" s="348">
        <v>665776.45959999994</v>
      </c>
      <c r="F71" s="348">
        <v>907.37699999999995</v>
      </c>
      <c r="G71" s="355">
        <v>1.3720787141032262</v>
      </c>
      <c r="H71" s="356">
        <v>35.897265914575833</v>
      </c>
      <c r="I71" s="356">
        <v>-1.5000000000100044</v>
      </c>
      <c r="J71" s="356">
        <v>-87.100000000009459</v>
      </c>
      <c r="K71" s="356">
        <v>0.22867978568387104</v>
      </c>
      <c r="L71" s="356">
        <v>0.25000000000166739</v>
      </c>
      <c r="M71" s="532" t="str">
        <f t="shared" ref="M71:N71" si="34">IF(K71&lt;=0.25,"OK",IF(AND(0.25&lt;K71,K71&lt;=1),"ATENÇÃO",IF(AND(1&lt;K71,K71&lt;=4),"ALERTA",IF(AND(4&lt;K71,K71&lt;=14),"INTERVENÇÃO","PARALISAÇÃO"))))</f>
        <v>OK</v>
      </c>
      <c r="N71" s="532" t="str">
        <f t="shared" si="34"/>
        <v>ATENÇÃO</v>
      </c>
      <c r="O71" s="197" t="str">
        <f t="shared" ref="O71" si="35">IF(K71&lt;=1,"COND. MIN.",IF(AND(1&lt;K71, K71&lt;=2),"ATENÇÃO",IF(AND(2&lt;K71,K71&lt;=5),"ALERTA","INTERVENÇÃO")))</f>
        <v>COND. MIN.</v>
      </c>
      <c r="P71" s="13" t="str">
        <f t="shared" ref="P71" si="36">IF(L71&lt;=2,"COND. MIN.",IF(AND(2&lt;L71, L71&lt;=4),"ATENÇÃO",IF(AND(4&lt;L71, L71&lt;=10),"ALERTA","INTERVENÇÃO")))</f>
        <v>COND. MIN.</v>
      </c>
    </row>
    <row r="72" spans="2:16" x14ac:dyDescent="0.25">
      <c r="B72" s="415" t="s">
        <v>124</v>
      </c>
      <c r="C72" s="346">
        <v>42433</v>
      </c>
      <c r="D72" s="347">
        <v>7161757.9433000004</v>
      </c>
      <c r="E72" s="348">
        <v>665717.19629999995</v>
      </c>
      <c r="F72" s="348">
        <v>887.65800000000002</v>
      </c>
      <c r="G72" s="355">
        <v>1.5076471749983011</v>
      </c>
      <c r="H72" s="356">
        <v>4.2261684621473981</v>
      </c>
      <c r="I72" s="356">
        <v>0.20000000000663931</v>
      </c>
      <c r="J72" s="356">
        <v>-6.7000000000007276</v>
      </c>
      <c r="K72" s="356">
        <v>0.21537816785690017</v>
      </c>
      <c r="L72" s="356">
        <v>2.8571428572377044E-2</v>
      </c>
      <c r="M72" s="361" t="s">
        <v>74</v>
      </c>
      <c r="N72" s="361" t="s">
        <v>74</v>
      </c>
      <c r="O72" s="204" t="s">
        <v>232</v>
      </c>
      <c r="P72" s="109" t="s">
        <v>232</v>
      </c>
    </row>
    <row r="73" spans="2:16" x14ac:dyDescent="0.25">
      <c r="B73" s="415" t="s">
        <v>124</v>
      </c>
      <c r="C73" s="346">
        <v>42440</v>
      </c>
      <c r="D73" s="347">
        <v>7161757.9447999997</v>
      </c>
      <c r="E73" s="348">
        <v>665717.18909999996</v>
      </c>
      <c r="F73" s="348">
        <v>887.65599999999995</v>
      </c>
      <c r="G73" s="355">
        <v>0.73545902563660248</v>
      </c>
      <c r="H73" s="356">
        <v>4.8246865310362361</v>
      </c>
      <c r="I73" s="356">
        <v>-0.20000000000663931</v>
      </c>
      <c r="J73" s="356">
        <v>-6.9000000000073669</v>
      </c>
      <c r="K73" s="356">
        <v>0.10506557509094321</v>
      </c>
      <c r="L73" s="356">
        <v>2.8571428572377044E-2</v>
      </c>
      <c r="M73" s="361" t="s">
        <v>74</v>
      </c>
      <c r="N73" s="361" t="s">
        <v>74</v>
      </c>
      <c r="O73" s="203" t="s">
        <v>232</v>
      </c>
      <c r="P73" s="103" t="s">
        <v>232</v>
      </c>
    </row>
    <row r="74" spans="2:16" x14ac:dyDescent="0.25">
      <c r="B74" s="415" t="s">
        <v>124</v>
      </c>
      <c r="C74" s="346">
        <v>42447</v>
      </c>
      <c r="D74" s="347">
        <v>7161757.9409999996</v>
      </c>
      <c r="E74" s="348">
        <v>665717.18500000006</v>
      </c>
      <c r="F74" s="348">
        <v>887.654</v>
      </c>
      <c r="G74" s="355">
        <v>0.55901699166769681</v>
      </c>
      <c r="H74" s="356">
        <v>5.348130521721985</v>
      </c>
      <c r="I74" s="356">
        <v>-0.19999999999527063</v>
      </c>
      <c r="J74" s="356">
        <v>-7.1000000000026375</v>
      </c>
      <c r="K74" s="356">
        <v>7.9859570238242403E-2</v>
      </c>
      <c r="L74" s="356">
        <v>2.8571428570752948E-2</v>
      </c>
      <c r="M74" s="361" t="s">
        <v>74</v>
      </c>
      <c r="N74" s="361" t="s">
        <v>74</v>
      </c>
      <c r="O74" s="203" t="s">
        <v>232</v>
      </c>
      <c r="P74" s="103" t="s">
        <v>232</v>
      </c>
    </row>
    <row r="75" spans="2:16" x14ac:dyDescent="0.25">
      <c r="B75" s="415" t="s">
        <v>124</v>
      </c>
      <c r="C75" s="346">
        <v>42453</v>
      </c>
      <c r="D75" s="347">
        <v>7161757.9362000003</v>
      </c>
      <c r="E75" s="348">
        <v>665717.18339999998</v>
      </c>
      <c r="F75" s="348">
        <v>887.65300000000002</v>
      </c>
      <c r="G75" s="355">
        <v>0.50596436130594502</v>
      </c>
      <c r="H75" s="356">
        <v>5.6977978041144262</v>
      </c>
      <c r="I75" s="356">
        <v>-9.9999999997635314E-2</v>
      </c>
      <c r="J75" s="356">
        <v>-7.2000000000002728</v>
      </c>
      <c r="K75" s="356">
        <v>8.4327393550990837E-2</v>
      </c>
      <c r="L75" s="356">
        <v>1.6666666666272551E-2</v>
      </c>
      <c r="M75" s="532" t="str">
        <f t="shared" ref="M75:N75" si="37">IF(K75&lt;=0.25,"OK",IF(AND(0.25&lt;K75,K75&lt;=1),"ATENÇÃO",IF(AND(1&lt;K75,K75&lt;=4),"ALERTA",IF(AND(4&lt;K75,K75&lt;=14),"INTERVENÇÃO","PARALISAÇÃO"))))</f>
        <v>OK</v>
      </c>
      <c r="N75" s="532" t="str">
        <f t="shared" si="37"/>
        <v>OK</v>
      </c>
      <c r="O75" s="197" t="str">
        <f t="shared" ref="O75" si="38">IF(K75&lt;=1,"COND. MIN.",IF(AND(1&lt;K75, K75&lt;=2),"ATENÇÃO",IF(AND(2&lt;K75,K75&lt;=5),"ALERTA","INTERVENÇÃO")))</f>
        <v>COND. MIN.</v>
      </c>
      <c r="P75" s="13" t="str">
        <f t="shared" ref="P75" si="39">IF(L75&lt;=2,"COND. MIN.",IF(AND(2&lt;L75, L75&lt;=4),"ATENÇÃO",IF(AND(4&lt;L75, L75&lt;=10),"ALERTA","INTERVENÇÃO")))</f>
        <v>COND. MIN.</v>
      </c>
    </row>
    <row r="76" spans="2:16" ht="17.25" hidden="1" x14ac:dyDescent="0.25">
      <c r="B76" s="108"/>
      <c r="C76" s="100"/>
      <c r="D76" s="104"/>
      <c r="E76" s="104"/>
      <c r="F76" s="104"/>
      <c r="G76" s="101"/>
      <c r="H76" s="102"/>
      <c r="I76" s="102"/>
      <c r="J76" s="102"/>
      <c r="K76" s="102"/>
      <c r="L76" s="102"/>
      <c r="M76" s="103"/>
      <c r="N76" s="103"/>
      <c r="O76" s="203"/>
      <c r="P76" s="103"/>
    </row>
    <row r="77" spans="2:16" hidden="1" x14ac:dyDescent="0.25">
      <c r="B77" s="189"/>
      <c r="C77" s="100"/>
      <c r="D77" s="104"/>
      <c r="E77" s="104"/>
      <c r="F77" s="104"/>
      <c r="G77" s="101"/>
      <c r="H77" s="102"/>
      <c r="I77" s="102"/>
      <c r="J77" s="102"/>
      <c r="K77" s="102"/>
      <c r="L77" s="102"/>
      <c r="M77" s="41"/>
      <c r="N77" s="41"/>
      <c r="O77" s="197"/>
      <c r="P77" s="13"/>
    </row>
    <row r="78" spans="2:16" hidden="1" x14ac:dyDescent="0.25">
      <c r="B78" s="53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5"/>
      <c r="O78" s="54"/>
      <c r="P78" s="55"/>
    </row>
    <row r="79" spans="2:16" ht="15" hidden="1" customHeight="1" x14ac:dyDescent="0.25">
      <c r="B79" s="736" t="s">
        <v>46</v>
      </c>
      <c r="C79" s="739" t="s">
        <v>40</v>
      </c>
      <c r="D79" s="742" t="s">
        <v>47</v>
      </c>
      <c r="E79" s="743"/>
      <c r="F79" s="744"/>
      <c r="G79" s="728" t="s">
        <v>48</v>
      </c>
      <c r="H79" s="748"/>
      <c r="I79" s="748"/>
      <c r="J79" s="729"/>
      <c r="K79" s="728" t="s">
        <v>49</v>
      </c>
      <c r="L79" s="729"/>
      <c r="M79" s="730" t="s">
        <v>101</v>
      </c>
      <c r="N79" s="731"/>
      <c r="O79" s="730" t="s">
        <v>102</v>
      </c>
      <c r="P79" s="731"/>
    </row>
    <row r="80" spans="2:16" hidden="1" x14ac:dyDescent="0.25">
      <c r="B80" s="737"/>
      <c r="C80" s="740"/>
      <c r="D80" s="745"/>
      <c r="E80" s="746"/>
      <c r="F80" s="747"/>
      <c r="G80" s="734" t="s">
        <v>51</v>
      </c>
      <c r="H80" s="735"/>
      <c r="I80" s="734" t="s">
        <v>50</v>
      </c>
      <c r="J80" s="735"/>
      <c r="K80" s="502" t="s">
        <v>51</v>
      </c>
      <c r="L80" s="502" t="s">
        <v>50</v>
      </c>
      <c r="M80" s="732"/>
      <c r="N80" s="733"/>
      <c r="O80" s="732"/>
      <c r="P80" s="733"/>
    </row>
    <row r="81" spans="2:16" hidden="1" x14ac:dyDescent="0.25">
      <c r="B81" s="738"/>
      <c r="C81" s="741"/>
      <c r="D81" s="28" t="s">
        <v>52</v>
      </c>
      <c r="E81" s="28" t="s">
        <v>53</v>
      </c>
      <c r="F81" s="30" t="s">
        <v>54</v>
      </c>
      <c r="G81" s="9" t="s">
        <v>56</v>
      </c>
      <c r="H81" s="9" t="s">
        <v>57</v>
      </c>
      <c r="I81" s="9" t="s">
        <v>56</v>
      </c>
      <c r="J81" s="9" t="s">
        <v>57</v>
      </c>
      <c r="K81" s="9" t="s">
        <v>55</v>
      </c>
      <c r="L81" s="9" t="s">
        <v>55</v>
      </c>
      <c r="M81" s="501" t="s">
        <v>51</v>
      </c>
      <c r="N81" s="501" t="s">
        <v>50</v>
      </c>
      <c r="O81" s="196" t="str">
        <f>M81</f>
        <v>Horizontal</v>
      </c>
      <c r="P81" s="501" t="str">
        <f>N81</f>
        <v>Vertical</v>
      </c>
    </row>
    <row r="82" spans="2:16" x14ac:dyDescent="0.25">
      <c r="B82" s="415" t="s">
        <v>125</v>
      </c>
      <c r="C82" s="346">
        <v>42433</v>
      </c>
      <c r="D82" s="347">
        <v>7161760.0906999996</v>
      </c>
      <c r="E82" s="348">
        <v>665738.38159999996</v>
      </c>
      <c r="F82" s="348">
        <v>894.51</v>
      </c>
      <c r="G82" s="355">
        <v>2.3634931966725703</v>
      </c>
      <c r="H82" s="356">
        <v>15.547308455914404</v>
      </c>
      <c r="I82" s="356">
        <v>-0.30000000000427463</v>
      </c>
      <c r="J82" s="356">
        <v>-28.300000000001546</v>
      </c>
      <c r="K82" s="356">
        <v>0.33764188523893862</v>
      </c>
      <c r="L82" s="356">
        <v>4.2857142857753515E-2</v>
      </c>
      <c r="M82" s="361" t="s">
        <v>75</v>
      </c>
      <c r="N82" s="361" t="s">
        <v>74</v>
      </c>
      <c r="O82" s="103" t="s">
        <v>232</v>
      </c>
      <c r="P82" s="103" t="s">
        <v>232</v>
      </c>
    </row>
    <row r="83" spans="2:16" x14ac:dyDescent="0.25">
      <c r="B83" s="415" t="s">
        <v>125</v>
      </c>
      <c r="C83" s="346">
        <v>42440</v>
      </c>
      <c r="D83" s="347">
        <v>7161760.0970000001</v>
      </c>
      <c r="E83" s="348">
        <v>665738.39870000002</v>
      </c>
      <c r="F83" s="348">
        <v>894.50400000000002</v>
      </c>
      <c r="G83" s="355">
        <v>1.8223611274084259</v>
      </c>
      <c r="H83" s="356">
        <v>13.739294005407832</v>
      </c>
      <c r="I83" s="356">
        <v>-0.59999999999718057</v>
      </c>
      <c r="J83" s="356">
        <v>-28.899999999998727</v>
      </c>
      <c r="K83" s="356">
        <v>0.26033730391548943</v>
      </c>
      <c r="L83" s="356">
        <v>8.571428571388294E-2</v>
      </c>
      <c r="M83" s="361" t="s">
        <v>75</v>
      </c>
      <c r="N83" s="361" t="s">
        <v>74</v>
      </c>
      <c r="O83" s="103" t="s">
        <v>232</v>
      </c>
      <c r="P83" s="103" t="s">
        <v>232</v>
      </c>
    </row>
    <row r="84" spans="2:16" x14ac:dyDescent="0.25">
      <c r="B84" s="415" t="s">
        <v>125</v>
      </c>
      <c r="C84" s="346">
        <v>42447</v>
      </c>
      <c r="D84" s="347">
        <v>7161760.0930000003</v>
      </c>
      <c r="E84" s="348">
        <v>665738.39099999995</v>
      </c>
      <c r="F84" s="348">
        <v>894.50099999999998</v>
      </c>
      <c r="G84" s="355">
        <v>0.86769809810144283</v>
      </c>
      <c r="H84" s="356">
        <v>14.579591892632585</v>
      </c>
      <c r="I84" s="356">
        <v>-0.30000000000427463</v>
      </c>
      <c r="J84" s="356">
        <v>-29.200000000003001</v>
      </c>
      <c r="K84" s="356">
        <v>0.12395687115734898</v>
      </c>
      <c r="L84" s="356">
        <v>4.2857142857753515E-2</v>
      </c>
      <c r="M84" s="361" t="s">
        <v>74</v>
      </c>
      <c r="N84" s="361" t="s">
        <v>74</v>
      </c>
      <c r="O84" s="103" t="s">
        <v>232</v>
      </c>
      <c r="P84" s="103" t="s">
        <v>232</v>
      </c>
    </row>
    <row r="85" spans="2:16" x14ac:dyDescent="0.25">
      <c r="B85" s="415" t="s">
        <v>125</v>
      </c>
      <c r="C85" s="346">
        <v>42453</v>
      </c>
      <c r="D85" s="347">
        <v>7161760.0899999999</v>
      </c>
      <c r="E85" s="348">
        <v>665738.38159999996</v>
      </c>
      <c r="F85" s="348">
        <v>894.49400000000003</v>
      </c>
      <c r="G85" s="355">
        <v>0.98671172380664229</v>
      </c>
      <c r="H85" s="356">
        <v>15.563755974465899</v>
      </c>
      <c r="I85" s="356">
        <v>-0.69999999999481588</v>
      </c>
      <c r="J85" s="356">
        <v>-29.899999999997817</v>
      </c>
      <c r="K85" s="356">
        <v>0.16445195396777371</v>
      </c>
      <c r="L85" s="356">
        <v>0.11666666666580265</v>
      </c>
      <c r="M85" s="532" t="str">
        <f t="shared" ref="M85:N85" si="40">IF(K85&lt;=0.25,"OK",IF(AND(0.25&lt;K85,K85&lt;=1),"ATENÇÃO",IF(AND(1&lt;K85,K85&lt;=4),"ALERTA",IF(AND(4&lt;K85,K85&lt;=14),"INTERVENÇÃO","PARALISAÇÃO"))))</f>
        <v>OK</v>
      </c>
      <c r="N85" s="532" t="str">
        <f t="shared" si="40"/>
        <v>OK</v>
      </c>
      <c r="O85" s="197" t="str">
        <f t="shared" ref="O85" si="41">IF(K85&lt;=1,"COND. MIN.",IF(AND(1&lt;K85, K85&lt;=2),"ATENÇÃO",IF(AND(2&lt;K85,K85&lt;=5),"ALERTA","INTERVENÇÃO")))</f>
        <v>COND. MIN.</v>
      </c>
      <c r="P85" s="13" t="str">
        <f t="shared" ref="P85" si="42">IF(L85&lt;=2,"COND. MIN.",IF(AND(2&lt;L85, L85&lt;=4),"ATENÇÃO",IF(AND(4&lt;L85, L85&lt;=10),"ALERTA","INTERVENÇÃO")))</f>
        <v>COND. MIN.</v>
      </c>
    </row>
    <row r="86" spans="2:16" x14ac:dyDescent="0.25">
      <c r="B86" s="415" t="s">
        <v>126</v>
      </c>
      <c r="C86" s="346">
        <v>42433</v>
      </c>
      <c r="D86" s="347">
        <v>7161763.9866000004</v>
      </c>
      <c r="E86" s="348">
        <v>665767.19940000004</v>
      </c>
      <c r="F86" s="348">
        <v>903.16300000000001</v>
      </c>
      <c r="G86" s="355">
        <v>1.5792720666684079</v>
      </c>
      <c r="H86" s="356">
        <v>28.90432838413664</v>
      </c>
      <c r="I86" s="356">
        <v>-0.99999999999909051</v>
      </c>
      <c r="J86" s="356">
        <v>-59.89999999999327</v>
      </c>
      <c r="K86" s="356">
        <v>0.225610295238344</v>
      </c>
      <c r="L86" s="356">
        <v>0.14285714285701293</v>
      </c>
      <c r="M86" s="361" t="s">
        <v>74</v>
      </c>
      <c r="N86" s="361" t="s">
        <v>74</v>
      </c>
      <c r="O86" s="103" t="s">
        <v>232</v>
      </c>
      <c r="P86" s="103" t="s">
        <v>232</v>
      </c>
    </row>
    <row r="87" spans="2:16" x14ac:dyDescent="0.25">
      <c r="B87" s="415" t="s">
        <v>126</v>
      </c>
      <c r="C87" s="346">
        <v>42440</v>
      </c>
      <c r="D87" s="347">
        <v>7161763.9691000003</v>
      </c>
      <c r="E87" s="348">
        <v>665767.19030000002</v>
      </c>
      <c r="F87" s="348">
        <v>903.15499999999997</v>
      </c>
      <c r="G87" s="355">
        <v>1.9724604002579496</v>
      </c>
      <c r="H87" s="356">
        <v>30.311080474801226</v>
      </c>
      <c r="I87" s="356">
        <v>-0.80000000000381988</v>
      </c>
      <c r="J87" s="356">
        <v>-60.69999999999709</v>
      </c>
      <c r="K87" s="356">
        <v>0.28178005717970706</v>
      </c>
      <c r="L87" s="356">
        <v>0.11428571428625998</v>
      </c>
      <c r="M87" s="361" t="s">
        <v>75</v>
      </c>
      <c r="N87" s="361" t="s">
        <v>74</v>
      </c>
      <c r="O87" s="103" t="s">
        <v>232</v>
      </c>
      <c r="P87" s="103" t="s">
        <v>232</v>
      </c>
    </row>
    <row r="88" spans="2:16" x14ac:dyDescent="0.25">
      <c r="B88" s="415" t="s">
        <v>126</v>
      </c>
      <c r="C88" s="346">
        <v>42447</v>
      </c>
      <c r="D88" s="347">
        <v>7161763.9650999997</v>
      </c>
      <c r="E88" s="348">
        <v>665767.18030000001</v>
      </c>
      <c r="F88" s="348">
        <v>903.14499999999998</v>
      </c>
      <c r="G88" s="355">
        <v>1.0770329866418842</v>
      </c>
      <c r="H88" s="356">
        <v>31.387156624280095</v>
      </c>
      <c r="I88" s="356">
        <v>-0.99999999999909051</v>
      </c>
      <c r="J88" s="356">
        <v>-61.69999999999618</v>
      </c>
      <c r="K88" s="356">
        <v>0.1538618552345549</v>
      </c>
      <c r="L88" s="356">
        <v>0.14285714285701293</v>
      </c>
      <c r="M88" s="361" t="s">
        <v>74</v>
      </c>
      <c r="N88" s="361" t="s">
        <v>74</v>
      </c>
      <c r="O88" s="103" t="s">
        <v>232</v>
      </c>
      <c r="P88" s="103" t="s">
        <v>232</v>
      </c>
    </row>
    <row r="89" spans="2:16" x14ac:dyDescent="0.25">
      <c r="B89" s="415" t="s">
        <v>126</v>
      </c>
      <c r="C89" s="346">
        <v>42453</v>
      </c>
      <c r="D89" s="347">
        <v>7161763.9671999998</v>
      </c>
      <c r="E89" s="348">
        <v>665767.17020000005</v>
      </c>
      <c r="F89" s="348">
        <v>903.13499999999999</v>
      </c>
      <c r="G89" s="355">
        <v>1.0316006968380595</v>
      </c>
      <c r="H89" s="356">
        <v>32.274215719917066</v>
      </c>
      <c r="I89" s="356">
        <v>-0.99999999999909051</v>
      </c>
      <c r="J89" s="356">
        <v>-62.699999999995271</v>
      </c>
      <c r="K89" s="356">
        <v>0.17193344947300992</v>
      </c>
      <c r="L89" s="356">
        <v>0.16666666666651508</v>
      </c>
      <c r="M89" s="532" t="str">
        <f t="shared" ref="M89:N89" si="43">IF(K89&lt;=0.25,"OK",IF(AND(0.25&lt;K89,K89&lt;=1),"ATENÇÃO",IF(AND(1&lt;K89,K89&lt;=4),"ALERTA",IF(AND(4&lt;K89,K89&lt;=14),"INTERVENÇÃO","PARALISAÇÃO"))))</f>
        <v>OK</v>
      </c>
      <c r="N89" s="532" t="str">
        <f t="shared" si="43"/>
        <v>OK</v>
      </c>
      <c r="O89" s="197" t="str">
        <f t="shared" ref="O89" si="44">IF(K89&lt;=1,"COND. MIN.",IF(AND(1&lt;K89, K89&lt;=2),"ATENÇÃO",IF(AND(2&lt;K89,K89&lt;=5),"ALERTA","INTERVENÇÃO")))</f>
        <v>COND. MIN.</v>
      </c>
      <c r="P89" s="13" t="str">
        <f t="shared" ref="P89" si="45">IF(L89&lt;=2,"COND. MIN.",IF(AND(2&lt;L89, L89&lt;=4),"ATENÇÃO",IF(AND(4&lt;L89, L89&lt;=10),"ALERTA","INTERVENÇÃO")))</f>
        <v>COND. MIN.</v>
      </c>
    </row>
    <row r="90" spans="2:16" x14ac:dyDescent="0.25">
      <c r="B90" s="345" t="s">
        <v>127</v>
      </c>
      <c r="C90" s="346">
        <v>42433</v>
      </c>
      <c r="D90" s="347">
        <v>7161668.3322000001</v>
      </c>
      <c r="E90" s="348">
        <v>665736.68799999997</v>
      </c>
      <c r="F90" s="348">
        <v>890.85</v>
      </c>
      <c r="G90" s="355">
        <v>1.2941792521274955</v>
      </c>
      <c r="H90" s="356">
        <v>7.871619936508405</v>
      </c>
      <c r="I90" s="356">
        <v>0</v>
      </c>
      <c r="J90" s="356">
        <v>-14.30000000000291</v>
      </c>
      <c r="K90" s="356">
        <v>0.18488275030392792</v>
      </c>
      <c r="L90" s="356">
        <v>0</v>
      </c>
      <c r="M90" s="361" t="s">
        <v>74</v>
      </c>
      <c r="N90" s="361" t="s">
        <v>74</v>
      </c>
      <c r="O90" s="103" t="s">
        <v>232</v>
      </c>
      <c r="P90" s="103" t="s">
        <v>232</v>
      </c>
    </row>
    <row r="91" spans="2:16" x14ac:dyDescent="0.25">
      <c r="B91" s="345" t="s">
        <v>127</v>
      </c>
      <c r="C91" s="346">
        <v>42440</v>
      </c>
      <c r="D91" s="347">
        <v>7161668.3428999996</v>
      </c>
      <c r="E91" s="348">
        <v>665736.701</v>
      </c>
      <c r="F91" s="348">
        <v>890.846</v>
      </c>
      <c r="G91" s="355">
        <v>1.6837161002382983</v>
      </c>
      <c r="H91" s="356">
        <v>6.1905816133939089</v>
      </c>
      <c r="I91" s="356">
        <v>-0.40000000000190994</v>
      </c>
      <c r="J91" s="356">
        <v>-14.70000000000482</v>
      </c>
      <c r="K91" s="356">
        <v>0.24053087146261404</v>
      </c>
      <c r="L91" s="356">
        <v>5.7142857143129992E-2</v>
      </c>
      <c r="M91" s="361" t="s">
        <v>74</v>
      </c>
      <c r="N91" s="361" t="s">
        <v>74</v>
      </c>
      <c r="O91" s="103" t="s">
        <v>232</v>
      </c>
      <c r="P91" s="103" t="s">
        <v>232</v>
      </c>
    </row>
    <row r="92" spans="2:16" x14ac:dyDescent="0.25">
      <c r="B92" s="345" t="s">
        <v>127</v>
      </c>
      <c r="C92" s="346">
        <v>42447</v>
      </c>
      <c r="D92" s="347">
        <v>7161668.3480000002</v>
      </c>
      <c r="E92" s="348">
        <v>665736.69099999999</v>
      </c>
      <c r="F92" s="348">
        <v>890.84100000000001</v>
      </c>
      <c r="G92" s="355">
        <v>1.1225417890355323</v>
      </c>
      <c r="H92" s="356">
        <v>6.6564855719090081</v>
      </c>
      <c r="I92" s="356">
        <v>-0.49999999999954525</v>
      </c>
      <c r="J92" s="356">
        <v>-15.200000000004366</v>
      </c>
      <c r="K92" s="356">
        <v>0.16036311271936174</v>
      </c>
      <c r="L92" s="356">
        <v>7.1428571428506463E-2</v>
      </c>
      <c r="M92" s="361" t="s">
        <v>74</v>
      </c>
      <c r="N92" s="361" t="s">
        <v>74</v>
      </c>
      <c r="O92" s="103" t="s">
        <v>232</v>
      </c>
      <c r="P92" s="103" t="s">
        <v>232</v>
      </c>
    </row>
    <row r="93" spans="2:16" x14ac:dyDescent="0.25">
      <c r="B93" s="345" t="s">
        <v>127</v>
      </c>
      <c r="C93" s="346">
        <v>42453</v>
      </c>
      <c r="D93" s="347">
        <v>7161668.3547999999</v>
      </c>
      <c r="E93" s="348">
        <v>665736.68500000006</v>
      </c>
      <c r="F93" s="348">
        <v>890.83900000000006</v>
      </c>
      <c r="G93" s="355">
        <v>0.90686269149160104</v>
      </c>
      <c r="H93" s="356">
        <v>6.8334471760107292</v>
      </c>
      <c r="I93" s="356">
        <v>-0.19999999999527063</v>
      </c>
      <c r="J93" s="356">
        <v>-15.399999999999636</v>
      </c>
      <c r="K93" s="356">
        <v>0.15114378191526684</v>
      </c>
      <c r="L93" s="356">
        <v>3.3333333332545102E-2</v>
      </c>
      <c r="M93" s="532" t="str">
        <f t="shared" ref="M93:N93" si="46">IF(K93&lt;=0.25,"OK",IF(AND(0.25&lt;K93,K93&lt;=1),"ATENÇÃO",IF(AND(1&lt;K93,K93&lt;=4),"ALERTA",IF(AND(4&lt;K93,K93&lt;=14),"INTERVENÇÃO","PARALISAÇÃO"))))</f>
        <v>OK</v>
      </c>
      <c r="N93" s="532" t="str">
        <f t="shared" si="46"/>
        <v>OK</v>
      </c>
      <c r="O93" s="197" t="str">
        <f t="shared" ref="O93" si="47">IF(K93&lt;=1,"COND. MIN.",IF(AND(1&lt;K93, K93&lt;=2),"ATENÇÃO",IF(AND(2&lt;K93,K93&lt;=5),"ALERTA","INTERVENÇÃO")))</f>
        <v>COND. MIN.</v>
      </c>
      <c r="P93" s="13" t="str">
        <f t="shared" ref="P93" si="48">IF(L93&lt;=2,"COND. MIN.",IF(AND(2&lt;L93, L93&lt;=4),"ATENÇÃO",IF(AND(4&lt;L93, L93&lt;=10),"ALERTA","INTERVENÇÃO")))</f>
        <v>COND. MIN.</v>
      </c>
    </row>
    <row r="94" spans="2:16" x14ac:dyDescent="0.25">
      <c r="B94" s="345" t="s">
        <v>128</v>
      </c>
      <c r="C94" s="447">
        <v>42433</v>
      </c>
      <c r="D94" s="347">
        <v>7161672.4831999997</v>
      </c>
      <c r="E94" s="348">
        <v>665759.9558</v>
      </c>
      <c r="F94" s="348">
        <v>897.51900000000001</v>
      </c>
      <c r="G94" s="448">
        <v>1.0012492359470404</v>
      </c>
      <c r="H94" s="356">
        <v>15.530782335132439</v>
      </c>
      <c r="I94" s="356">
        <v>-0.69999999999481588</v>
      </c>
      <c r="J94" s="356">
        <v>-38.800000000003365</v>
      </c>
      <c r="K94" s="356">
        <v>0.14303560513529148</v>
      </c>
      <c r="L94" s="356">
        <v>9.9999999999259417E-2</v>
      </c>
      <c r="M94" s="361" t="s">
        <v>74</v>
      </c>
      <c r="N94" s="361" t="s">
        <v>74</v>
      </c>
      <c r="O94" s="103" t="s">
        <v>232</v>
      </c>
      <c r="P94" s="103" t="s">
        <v>232</v>
      </c>
    </row>
    <row r="95" spans="2:16" x14ac:dyDescent="0.25">
      <c r="B95" s="345" t="s">
        <v>128</v>
      </c>
      <c r="C95" s="447">
        <v>42440</v>
      </c>
      <c r="D95" s="347">
        <v>7161672.4885</v>
      </c>
      <c r="E95" s="348">
        <v>665759.96609999996</v>
      </c>
      <c r="F95" s="348">
        <v>897.51800000000003</v>
      </c>
      <c r="G95" s="448">
        <v>1.1583609220433717</v>
      </c>
      <c r="H95" s="356">
        <v>14.37248063549405</v>
      </c>
      <c r="I95" s="356">
        <v>-9.9999999997635314E-2</v>
      </c>
      <c r="J95" s="356">
        <v>-38.900000000001</v>
      </c>
      <c r="K95" s="356">
        <v>0.16548013172048168</v>
      </c>
      <c r="L95" s="356">
        <v>1.4285714285376474E-2</v>
      </c>
      <c r="M95" s="361" t="s">
        <v>74</v>
      </c>
      <c r="N95" s="361" t="s">
        <v>74</v>
      </c>
      <c r="O95" s="103" t="s">
        <v>232</v>
      </c>
      <c r="P95" s="103" t="s">
        <v>232</v>
      </c>
    </row>
    <row r="96" spans="2:16" x14ac:dyDescent="0.25">
      <c r="B96" s="345" t="s">
        <v>128</v>
      </c>
      <c r="C96" s="447">
        <v>42447</v>
      </c>
      <c r="D96" s="347">
        <v>7161672.4984999998</v>
      </c>
      <c r="E96" s="348">
        <v>665759.95109999995</v>
      </c>
      <c r="F96" s="348">
        <v>897.50800000000004</v>
      </c>
      <c r="G96" s="448">
        <v>1.8027756264958401</v>
      </c>
      <c r="H96" s="356">
        <v>15.314313566000578</v>
      </c>
      <c r="I96" s="356">
        <v>-0.99999999999909051</v>
      </c>
      <c r="J96" s="356">
        <v>-39.900000000000091</v>
      </c>
      <c r="K96" s="356">
        <v>0.25753937521369147</v>
      </c>
      <c r="L96" s="356">
        <v>0.14285714285701293</v>
      </c>
      <c r="M96" s="361" t="s">
        <v>75</v>
      </c>
      <c r="N96" s="361" t="s">
        <v>74</v>
      </c>
      <c r="O96" s="103" t="s">
        <v>232</v>
      </c>
      <c r="P96" s="103" t="s">
        <v>232</v>
      </c>
    </row>
    <row r="97" spans="2:16" x14ac:dyDescent="0.25">
      <c r="B97" s="345" t="s">
        <v>128</v>
      </c>
      <c r="C97" s="447">
        <v>42453</v>
      </c>
      <c r="D97" s="347">
        <v>7161672.5180000002</v>
      </c>
      <c r="E97" s="348">
        <v>665759.94440000004</v>
      </c>
      <c r="F97" s="348">
        <v>897.49699999999996</v>
      </c>
      <c r="G97" s="448">
        <v>2.0618923698761908</v>
      </c>
      <c r="H97" s="356">
        <v>15.347703394703096</v>
      </c>
      <c r="I97" s="356">
        <v>-1.1000000000080945</v>
      </c>
      <c r="J97" s="356">
        <v>-41.000000000008185</v>
      </c>
      <c r="K97" s="356">
        <v>0.34364872831269849</v>
      </c>
      <c r="L97" s="356">
        <v>0.18333333333468241</v>
      </c>
      <c r="M97" s="532" t="str">
        <f t="shared" ref="M97:N97" si="49">IF(K97&lt;=0.25,"OK",IF(AND(0.25&lt;K97,K97&lt;=1),"ATENÇÃO",IF(AND(1&lt;K97,K97&lt;=4),"ALERTA",IF(AND(4&lt;K97,K97&lt;=14),"INTERVENÇÃO","PARALISAÇÃO"))))</f>
        <v>ATENÇÃO</v>
      </c>
      <c r="N97" s="532" t="str">
        <f t="shared" si="49"/>
        <v>OK</v>
      </c>
      <c r="O97" s="197" t="str">
        <f t="shared" ref="O97" si="50">IF(K97&lt;=1,"COND. MIN.",IF(AND(1&lt;K97, K97&lt;=2),"ATENÇÃO",IF(AND(2&lt;K97,K97&lt;=5),"ALERTA","INTERVENÇÃO")))</f>
        <v>COND. MIN.</v>
      </c>
      <c r="P97" s="13" t="str">
        <f t="shared" ref="P97" si="51">IF(L97&lt;=2,"COND. MIN.",IF(AND(2&lt;L97, L97&lt;=4),"ATENÇÃO",IF(AND(4&lt;L97, L97&lt;=10),"ALERTA","INTERVENÇÃO")))</f>
        <v>COND. MIN.</v>
      </c>
    </row>
    <row r="98" spans="2:16" x14ac:dyDescent="0.25">
      <c r="B98" s="345" t="s">
        <v>129</v>
      </c>
      <c r="C98" s="447">
        <v>42433</v>
      </c>
      <c r="D98" s="347">
        <v>7161563.9221000001</v>
      </c>
      <c r="E98" s="348">
        <v>665762.66870000004</v>
      </c>
      <c r="F98" s="348">
        <v>888.89499999999998</v>
      </c>
      <c r="G98" s="448">
        <v>2.3380760997128371</v>
      </c>
      <c r="H98" s="356">
        <v>5.3669823969835653</v>
      </c>
      <c r="I98" s="356">
        <v>0.69999999999481588</v>
      </c>
      <c r="J98" s="356">
        <v>-8.6000000000012733</v>
      </c>
      <c r="K98" s="356">
        <v>0.33401087138754815</v>
      </c>
      <c r="L98" s="356">
        <v>9.9999999999259417E-2</v>
      </c>
      <c r="M98" s="361" t="s">
        <v>75</v>
      </c>
      <c r="N98" s="361" t="s">
        <v>74</v>
      </c>
      <c r="O98" s="103" t="s">
        <v>232</v>
      </c>
      <c r="P98" s="103" t="s">
        <v>232</v>
      </c>
    </row>
    <row r="99" spans="2:16" x14ac:dyDescent="0.25">
      <c r="B99" s="345" t="s">
        <v>129</v>
      </c>
      <c r="C99" s="447">
        <v>42440</v>
      </c>
      <c r="D99" s="347">
        <v>7161563.9294999996</v>
      </c>
      <c r="E99" s="348">
        <v>665762.6862</v>
      </c>
      <c r="F99" s="348">
        <v>888.89099999999996</v>
      </c>
      <c r="G99" s="448">
        <v>1.9000262936982231</v>
      </c>
      <c r="H99" s="356">
        <v>3.4707924472795408</v>
      </c>
      <c r="I99" s="356">
        <v>-0.40000000000190994</v>
      </c>
      <c r="J99" s="356">
        <v>-9.0000000000031832</v>
      </c>
      <c r="K99" s="356">
        <v>0.2714323276711747</v>
      </c>
      <c r="L99" s="356">
        <v>5.7142857143129992E-2</v>
      </c>
      <c r="M99" s="361" t="s">
        <v>75</v>
      </c>
      <c r="N99" s="361" t="s">
        <v>74</v>
      </c>
      <c r="O99" s="103" t="s">
        <v>232</v>
      </c>
      <c r="P99" s="103" t="s">
        <v>232</v>
      </c>
    </row>
    <row r="100" spans="2:16" x14ac:dyDescent="0.25">
      <c r="B100" s="345" t="s">
        <v>129</v>
      </c>
      <c r="C100" s="447">
        <v>42447</v>
      </c>
      <c r="D100" s="347">
        <v>7161563.9275000002</v>
      </c>
      <c r="E100" s="348">
        <v>665762.67619999999</v>
      </c>
      <c r="F100" s="348">
        <v>888.89099999999996</v>
      </c>
      <c r="G100" s="448">
        <v>1.0198038917962453</v>
      </c>
      <c r="H100" s="356">
        <v>4.4594170048041253</v>
      </c>
      <c r="I100" s="356">
        <v>0</v>
      </c>
      <c r="J100" s="356">
        <v>-9.0000000000031832</v>
      </c>
      <c r="K100" s="356">
        <v>0.14568627025660646</v>
      </c>
      <c r="L100" s="356">
        <v>0</v>
      </c>
      <c r="M100" s="361" t="s">
        <v>74</v>
      </c>
      <c r="N100" s="361" t="s">
        <v>74</v>
      </c>
      <c r="O100" s="103"/>
      <c r="P100" s="103"/>
    </row>
    <row r="101" spans="2:16" x14ac:dyDescent="0.25">
      <c r="B101" s="345" t="s">
        <v>129</v>
      </c>
      <c r="C101" s="447">
        <v>42453</v>
      </c>
      <c r="D101" s="347">
        <v>7161563.9250999996</v>
      </c>
      <c r="E101" s="348">
        <v>665762.66740000003</v>
      </c>
      <c r="F101" s="348">
        <v>888.89599999999996</v>
      </c>
      <c r="G101" s="448">
        <v>0.91214035073069621</v>
      </c>
      <c r="H101" s="356">
        <v>5.3631334322575368</v>
      </c>
      <c r="I101" s="356">
        <v>0.49999999999954525</v>
      </c>
      <c r="J101" s="356">
        <v>-8.500000000003638</v>
      </c>
      <c r="K101" s="356">
        <v>0.15202339178844937</v>
      </c>
      <c r="L101" s="356">
        <v>8.3333333333257542E-2</v>
      </c>
      <c r="M101" s="532" t="str">
        <f t="shared" ref="M101:N101" si="52">IF(K101&lt;=0.25,"OK",IF(AND(0.25&lt;K101,K101&lt;=1),"ATENÇÃO",IF(AND(1&lt;K101,K101&lt;=4),"ALERTA",IF(AND(4&lt;K101,K101&lt;=14),"INTERVENÇÃO","PARALISAÇÃO"))))</f>
        <v>OK</v>
      </c>
      <c r="N101" s="532" t="str">
        <f t="shared" si="52"/>
        <v>OK</v>
      </c>
      <c r="O101" s="197" t="str">
        <f t="shared" ref="O101" si="53">IF(K101&lt;=1,"COND. MIN.",IF(AND(1&lt;K101, K101&lt;=2),"ATENÇÃO",IF(AND(2&lt;K101,K101&lt;=5),"ALERTA","INTERVENÇÃO")))</f>
        <v>COND. MIN.</v>
      </c>
      <c r="P101" s="13" t="str">
        <f t="shared" ref="P101" si="54">IF(L101&lt;=2,"COND. MIN.",IF(AND(2&lt;L101, L101&lt;=4),"ATENÇÃO",IF(AND(4&lt;L101, L101&lt;=10),"ALERTA","INTERVENÇÃO")))</f>
        <v>COND. MIN.</v>
      </c>
    </row>
    <row r="102" spans="2:16" ht="17.25" hidden="1" x14ac:dyDescent="0.25">
      <c r="B102" s="113"/>
      <c r="C102" s="100"/>
      <c r="D102" s="104"/>
      <c r="E102" s="104"/>
      <c r="F102" s="104"/>
      <c r="G102" s="115"/>
      <c r="H102" s="102"/>
      <c r="I102" s="102"/>
      <c r="J102" s="102"/>
      <c r="K102" s="102"/>
      <c r="L102" s="102"/>
      <c r="M102" s="103"/>
      <c r="N102" s="103"/>
      <c r="O102" s="103"/>
      <c r="P102" s="103"/>
    </row>
    <row r="103" spans="2:16" ht="17.25" hidden="1" x14ac:dyDescent="0.25">
      <c r="B103" s="99"/>
      <c r="C103" s="198"/>
      <c r="D103" s="199"/>
      <c r="E103" s="199"/>
      <c r="F103" s="199"/>
      <c r="G103" s="212"/>
      <c r="H103" s="213"/>
      <c r="I103" s="213"/>
      <c r="J103" s="213"/>
      <c r="K103" s="213"/>
      <c r="L103" s="213"/>
      <c r="M103" s="214"/>
      <c r="N103" s="203"/>
      <c r="O103" s="214"/>
      <c r="P103" s="203"/>
    </row>
    <row r="104" spans="2:16" hidden="1" x14ac:dyDescent="0.25">
      <c r="B104" s="53"/>
      <c r="C104" s="54"/>
      <c r="D104" s="54"/>
      <c r="E104" s="54"/>
      <c r="F104" s="54" t="s">
        <v>100</v>
      </c>
      <c r="G104" s="54"/>
      <c r="H104" s="54"/>
      <c r="I104" s="54"/>
      <c r="J104" s="54"/>
      <c r="K104" s="54"/>
      <c r="L104" s="54"/>
      <c r="M104" s="54"/>
      <c r="N104" s="55"/>
      <c r="O104" s="54"/>
      <c r="P104" s="55"/>
    </row>
    <row r="105" spans="2:16" hidden="1" x14ac:dyDescent="0.25">
      <c r="B105" s="736" t="s">
        <v>46</v>
      </c>
      <c r="C105" s="739" t="s">
        <v>40</v>
      </c>
      <c r="D105" s="742" t="s">
        <v>47</v>
      </c>
      <c r="E105" s="743"/>
      <c r="F105" s="744"/>
      <c r="G105" s="728" t="s">
        <v>48</v>
      </c>
      <c r="H105" s="748"/>
      <c r="I105" s="748"/>
      <c r="J105" s="729"/>
      <c r="K105" s="728" t="s">
        <v>49</v>
      </c>
      <c r="L105" s="729"/>
      <c r="M105" s="730" t="s">
        <v>101</v>
      </c>
      <c r="N105" s="731"/>
      <c r="O105" s="730" t="s">
        <v>102</v>
      </c>
      <c r="P105" s="731"/>
    </row>
    <row r="106" spans="2:16" hidden="1" x14ac:dyDescent="0.25">
      <c r="B106" s="737"/>
      <c r="C106" s="740"/>
      <c r="D106" s="745"/>
      <c r="E106" s="746"/>
      <c r="F106" s="747"/>
      <c r="G106" s="734" t="s">
        <v>51</v>
      </c>
      <c r="H106" s="735"/>
      <c r="I106" s="734" t="s">
        <v>50</v>
      </c>
      <c r="J106" s="735"/>
      <c r="K106" s="188" t="s">
        <v>51</v>
      </c>
      <c r="L106" s="188" t="s">
        <v>50</v>
      </c>
      <c r="M106" s="732"/>
      <c r="N106" s="733"/>
      <c r="O106" s="732"/>
      <c r="P106" s="733"/>
    </row>
    <row r="107" spans="2:16" hidden="1" x14ac:dyDescent="0.25">
      <c r="B107" s="738"/>
      <c r="C107" s="741"/>
      <c r="D107" s="28" t="s">
        <v>52</v>
      </c>
      <c r="E107" s="28" t="s">
        <v>53</v>
      </c>
      <c r="F107" s="30" t="s">
        <v>54</v>
      </c>
      <c r="G107" s="9" t="s">
        <v>56</v>
      </c>
      <c r="H107" s="9" t="s">
        <v>57</v>
      </c>
      <c r="I107" s="9" t="s">
        <v>56</v>
      </c>
      <c r="J107" s="9" t="s">
        <v>57</v>
      </c>
      <c r="K107" s="9" t="s">
        <v>55</v>
      </c>
      <c r="L107" s="9" t="s">
        <v>55</v>
      </c>
      <c r="M107" s="190" t="s">
        <v>51</v>
      </c>
      <c r="N107" s="190" t="s">
        <v>50</v>
      </c>
      <c r="O107" s="196" t="str">
        <f>M107</f>
        <v>Horizontal</v>
      </c>
      <c r="P107" s="190" t="str">
        <f>N107</f>
        <v>Vertical</v>
      </c>
    </row>
    <row r="108" spans="2:16" x14ac:dyDescent="0.25">
      <c r="B108" s="345" t="s">
        <v>130</v>
      </c>
      <c r="C108" s="447">
        <v>42433</v>
      </c>
      <c r="D108" s="452">
        <v>7161575.5543999998</v>
      </c>
      <c r="E108" s="453">
        <v>665782.57979999995</v>
      </c>
      <c r="F108" s="411">
        <v>895.45100000000002</v>
      </c>
      <c r="G108" s="448">
        <v>0.49193495759060457</v>
      </c>
      <c r="H108" s="356">
        <v>11.90062604981458</v>
      </c>
      <c r="I108" s="356">
        <v>-0.79999999999245119</v>
      </c>
      <c r="J108" s="356">
        <v>-34.600000000000364</v>
      </c>
      <c r="K108" s="356">
        <v>7.0276422512943512E-2</v>
      </c>
      <c r="L108" s="356">
        <v>0.11428571428463588</v>
      </c>
      <c r="M108" s="361" t="s">
        <v>74</v>
      </c>
      <c r="N108" s="361" t="s">
        <v>74</v>
      </c>
      <c r="O108" s="203" t="s">
        <v>232</v>
      </c>
      <c r="P108" s="103" t="s">
        <v>232</v>
      </c>
    </row>
    <row r="109" spans="2:16" x14ac:dyDescent="0.25">
      <c r="B109" s="345" t="s">
        <v>130</v>
      </c>
      <c r="C109" s="447">
        <v>42440</v>
      </c>
      <c r="D109" s="452">
        <v>7161575.5571999997</v>
      </c>
      <c r="E109" s="453">
        <v>665782.58550000004</v>
      </c>
      <c r="F109" s="411">
        <v>895.44</v>
      </c>
      <c r="G109" s="448">
        <v>0.63505905659702888</v>
      </c>
      <c r="H109" s="356">
        <v>11.265567019120017</v>
      </c>
      <c r="I109" s="356">
        <v>-1.0999999999967258</v>
      </c>
      <c r="J109" s="356">
        <v>-35.69999999999709</v>
      </c>
      <c r="K109" s="356">
        <v>9.0722722371004122E-2</v>
      </c>
      <c r="L109" s="356">
        <v>0.1571428571423894</v>
      </c>
      <c r="M109" s="361" t="s">
        <v>74</v>
      </c>
      <c r="N109" s="361" t="s">
        <v>74</v>
      </c>
      <c r="O109" s="203" t="s">
        <v>232</v>
      </c>
      <c r="P109" s="103" t="s">
        <v>232</v>
      </c>
    </row>
    <row r="110" spans="2:16" x14ac:dyDescent="0.25">
      <c r="B110" s="345" t="s">
        <v>130</v>
      </c>
      <c r="C110" s="447">
        <v>42447</v>
      </c>
      <c r="D110" s="452">
        <v>7161575.5570999999</v>
      </c>
      <c r="E110" s="453">
        <v>665782.58149999997</v>
      </c>
      <c r="F110" s="411">
        <v>895.44</v>
      </c>
      <c r="G110" s="448">
        <v>0.40012498740545127</v>
      </c>
      <c r="H110" s="356">
        <v>11.630154781689352</v>
      </c>
      <c r="I110" s="356">
        <v>0</v>
      </c>
      <c r="J110" s="356">
        <v>-35.69999999999709</v>
      </c>
      <c r="K110" s="356">
        <v>5.7160712486493036E-2</v>
      </c>
      <c r="L110" s="356">
        <v>0</v>
      </c>
      <c r="M110" s="361" t="s">
        <v>74</v>
      </c>
      <c r="N110" s="361" t="s">
        <v>74</v>
      </c>
      <c r="O110" s="203" t="s">
        <v>232</v>
      </c>
      <c r="P110" s="103" t="s">
        <v>232</v>
      </c>
    </row>
    <row r="111" spans="2:16" x14ac:dyDescent="0.25">
      <c r="B111" s="345" t="s">
        <v>130</v>
      </c>
      <c r="C111" s="447">
        <v>42453</v>
      </c>
      <c r="D111" s="348">
        <v>7161575.5555999996</v>
      </c>
      <c r="E111" s="453">
        <v>665782.57429999998</v>
      </c>
      <c r="F111" s="411">
        <v>895.43899999999996</v>
      </c>
      <c r="G111" s="448">
        <v>0.73545904463131995</v>
      </c>
      <c r="H111" s="356">
        <v>12.346246413100054</v>
      </c>
      <c r="I111" s="356">
        <v>-0.100000000009004</v>
      </c>
      <c r="J111" s="356">
        <v>-35.800000000006094</v>
      </c>
      <c r="K111" s="356">
        <v>0.12257650743855332</v>
      </c>
      <c r="L111" s="356">
        <v>1.6666666668167334E-2</v>
      </c>
      <c r="M111" s="532" t="str">
        <f t="shared" ref="M111:N111" si="55">IF(K111&lt;=0.25,"OK",IF(AND(0.25&lt;K111,K111&lt;=1),"ATENÇÃO",IF(AND(1&lt;K111,K111&lt;=4),"ALERTA",IF(AND(4&lt;K111,K111&lt;=14),"INTERVENÇÃO","PARALISAÇÃO"))))</f>
        <v>OK</v>
      </c>
      <c r="N111" s="532" t="str">
        <f t="shared" si="55"/>
        <v>OK</v>
      </c>
      <c r="O111" s="197" t="str">
        <f t="shared" ref="O111" si="56">IF(K111&lt;=1,"COND. MIN.",IF(AND(1&lt;K111, K111&lt;=2),"ATENÇÃO",IF(AND(2&lt;K111,K111&lt;=5),"ALERTA","INTERVENÇÃO")))</f>
        <v>COND. MIN.</v>
      </c>
      <c r="P111" s="13" t="str">
        <f t="shared" ref="P111" si="57">IF(L111&lt;=2,"COND. MIN.",IF(AND(2&lt;L111, L111&lt;=4),"ATENÇÃO",IF(AND(4&lt;L111, L111&lt;=10),"ALERTA","INTERVENÇÃO")))</f>
        <v>COND. MIN.</v>
      </c>
    </row>
    <row r="112" spans="2:16" x14ac:dyDescent="0.25">
      <c r="B112" s="345" t="s">
        <v>131</v>
      </c>
      <c r="C112" s="460">
        <v>42433</v>
      </c>
      <c r="D112" s="347">
        <v>7161590.8638000004</v>
      </c>
      <c r="E112" s="348">
        <v>665808.06350000005</v>
      </c>
      <c r="F112" s="348">
        <v>904.06500000000005</v>
      </c>
      <c r="G112" s="448">
        <v>1.0562196689587495</v>
      </c>
      <c r="H112" s="356">
        <v>10.939561191470318</v>
      </c>
      <c r="I112" s="356">
        <v>-0.39999999999054126</v>
      </c>
      <c r="J112" s="356">
        <v>-64.699999999993452</v>
      </c>
      <c r="K112" s="356">
        <v>0.15088852413696421</v>
      </c>
      <c r="L112" s="356">
        <v>5.7142857141505896E-2</v>
      </c>
      <c r="M112" s="361" t="s">
        <v>74</v>
      </c>
      <c r="N112" s="361" t="s">
        <v>74</v>
      </c>
      <c r="O112" s="203" t="s">
        <v>232</v>
      </c>
      <c r="P112" s="103" t="s">
        <v>232</v>
      </c>
    </row>
    <row r="113" spans="2:16" x14ac:dyDescent="0.25">
      <c r="B113" s="345" t="s">
        <v>131</v>
      </c>
      <c r="C113" s="460">
        <v>42440</v>
      </c>
      <c r="D113" s="347">
        <v>7161590.875</v>
      </c>
      <c r="E113" s="348">
        <v>665808.07169999997</v>
      </c>
      <c r="F113" s="348">
        <v>904.05</v>
      </c>
      <c r="G113" s="448">
        <v>1.3880921792343159</v>
      </c>
      <c r="H113" s="356">
        <v>9.5770559113277578</v>
      </c>
      <c r="I113" s="356">
        <v>-1.5000000000100044</v>
      </c>
      <c r="J113" s="356">
        <v>-66.200000000003456</v>
      </c>
      <c r="K113" s="356">
        <v>0.19829888274775942</v>
      </c>
      <c r="L113" s="356">
        <v>0.21428571428714349</v>
      </c>
      <c r="M113" s="361" t="s">
        <v>74</v>
      </c>
      <c r="N113" s="361" t="s">
        <v>74</v>
      </c>
      <c r="O113" s="203" t="s">
        <v>232</v>
      </c>
      <c r="P113" s="103" t="s">
        <v>232</v>
      </c>
    </row>
    <row r="114" spans="2:16" x14ac:dyDescent="0.25">
      <c r="B114" s="345" t="s">
        <v>131</v>
      </c>
      <c r="C114" s="460">
        <v>42447</v>
      </c>
      <c r="D114" s="347">
        <v>7161590.8650000002</v>
      </c>
      <c r="E114" s="348">
        <v>665808.07149999996</v>
      </c>
      <c r="F114" s="348">
        <v>904.04</v>
      </c>
      <c r="G114" s="448">
        <v>1.0001999576757215</v>
      </c>
      <c r="H114" s="356">
        <v>10.503275655336287</v>
      </c>
      <c r="I114" s="356">
        <v>-0.99999999999909051</v>
      </c>
      <c r="J114" s="356">
        <v>-67.200000000002547</v>
      </c>
      <c r="K114" s="356">
        <v>0.14288570823938879</v>
      </c>
      <c r="L114" s="356">
        <v>0.14285714285701293</v>
      </c>
      <c r="M114" s="361" t="s">
        <v>74</v>
      </c>
      <c r="N114" s="361" t="s">
        <v>74</v>
      </c>
      <c r="O114" s="203" t="s">
        <v>232</v>
      </c>
      <c r="P114" s="103" t="s">
        <v>232</v>
      </c>
    </row>
    <row r="115" spans="2:16" x14ac:dyDescent="0.25">
      <c r="B115" s="345" t="s">
        <v>131</v>
      </c>
      <c r="C115" s="460">
        <v>42453</v>
      </c>
      <c r="D115" s="347">
        <v>7161590.8465999998</v>
      </c>
      <c r="E115" s="348">
        <v>665808.07169999997</v>
      </c>
      <c r="F115" s="348">
        <v>904.03599999999994</v>
      </c>
      <c r="G115" s="448">
        <v>1.8401087332789299</v>
      </c>
      <c r="H115" s="356">
        <v>12.219459903284008</v>
      </c>
      <c r="I115" s="356">
        <v>-0.40000000000190994</v>
      </c>
      <c r="J115" s="356">
        <v>-67.600000000004457</v>
      </c>
      <c r="K115" s="356">
        <v>0.30668478887982165</v>
      </c>
      <c r="L115" s="356">
        <v>6.6666666666984994E-2</v>
      </c>
      <c r="M115" s="532" t="str">
        <f t="shared" ref="M115:N115" si="58">IF(K115&lt;=0.25,"OK",IF(AND(0.25&lt;K115,K115&lt;=1),"ATENÇÃO",IF(AND(1&lt;K115,K115&lt;=4),"ALERTA",IF(AND(4&lt;K115,K115&lt;=14),"INTERVENÇÃO","PARALISAÇÃO"))))</f>
        <v>ATENÇÃO</v>
      </c>
      <c r="N115" s="532" t="str">
        <f t="shared" si="58"/>
        <v>OK</v>
      </c>
      <c r="O115" s="197" t="str">
        <f t="shared" ref="O115" si="59">IF(K115&lt;=1,"COND. MIN.",IF(AND(1&lt;K115, K115&lt;=2),"ATENÇÃO",IF(AND(2&lt;K115,K115&lt;=5),"ALERTA","INTERVENÇÃO")))</f>
        <v>COND. MIN.</v>
      </c>
      <c r="P115" s="13" t="str">
        <f t="shared" ref="P115" si="60">IF(L115&lt;=2,"COND. MIN.",IF(AND(2&lt;L115, L115&lt;=4),"ATENÇÃO",IF(AND(4&lt;L115, L115&lt;=10),"ALERTA","INTERVENÇÃO")))</f>
        <v>COND. MIN.</v>
      </c>
    </row>
    <row r="116" spans="2:16" x14ac:dyDescent="0.25">
      <c r="B116" s="345" t="s">
        <v>132</v>
      </c>
      <c r="C116" s="447">
        <v>42433</v>
      </c>
      <c r="D116" s="452">
        <v>7161417.4254000001</v>
      </c>
      <c r="E116" s="453">
        <v>665871.32609999995</v>
      </c>
      <c r="F116" s="411">
        <v>891.06600000000003</v>
      </c>
      <c r="G116" s="448">
        <v>1.4786818628742995</v>
      </c>
      <c r="H116" s="356">
        <v>6.4585137658352494</v>
      </c>
      <c r="I116" s="356">
        <v>9.9999999997635314E-2</v>
      </c>
      <c r="J116" s="356">
        <v>-11.099999999999</v>
      </c>
      <c r="K116" s="356">
        <v>0.21124026612489993</v>
      </c>
      <c r="L116" s="356">
        <v>1.4285714285376474E-2</v>
      </c>
      <c r="M116" s="361" t="s">
        <v>74</v>
      </c>
      <c r="N116" s="361" t="s">
        <v>74</v>
      </c>
      <c r="O116" s="203" t="s">
        <v>232</v>
      </c>
      <c r="P116" s="103" t="s">
        <v>232</v>
      </c>
    </row>
    <row r="117" spans="2:16" x14ac:dyDescent="0.25">
      <c r="B117" s="345" t="s">
        <v>132</v>
      </c>
      <c r="C117" s="447">
        <v>42440</v>
      </c>
      <c r="D117" s="452">
        <v>7161417.4288999997</v>
      </c>
      <c r="E117" s="453">
        <v>665871.31909999996</v>
      </c>
      <c r="F117" s="411">
        <v>891.06700000000001</v>
      </c>
      <c r="G117" s="448">
        <v>0.78262377463192212</v>
      </c>
      <c r="H117" s="356">
        <v>6.9651202598165405</v>
      </c>
      <c r="I117" s="356">
        <v>9.9999999997635314E-2</v>
      </c>
      <c r="J117" s="356">
        <v>-11.000000000001364</v>
      </c>
      <c r="K117" s="356">
        <v>0.11180339637598888</v>
      </c>
      <c r="L117" s="356">
        <v>1.4285714285376474E-2</v>
      </c>
      <c r="M117" s="361" t="s">
        <v>74</v>
      </c>
      <c r="N117" s="361" t="s">
        <v>74</v>
      </c>
      <c r="O117" s="203" t="s">
        <v>232</v>
      </c>
      <c r="P117" s="103" t="s">
        <v>232</v>
      </c>
    </row>
    <row r="118" spans="2:16" x14ac:dyDescent="0.25">
      <c r="B118" s="345" t="s">
        <v>132</v>
      </c>
      <c r="C118" s="447">
        <v>42447</v>
      </c>
      <c r="D118" s="452">
        <v>7161417.4181000004</v>
      </c>
      <c r="E118" s="453">
        <v>665871.29799999995</v>
      </c>
      <c r="F118" s="411">
        <v>891.06500000000005</v>
      </c>
      <c r="G118" s="448">
        <v>2.3703375001653266</v>
      </c>
      <c r="H118" s="356">
        <v>9.3240441809417316</v>
      </c>
      <c r="I118" s="356">
        <v>-0.19999999999527063</v>
      </c>
      <c r="J118" s="356">
        <v>-11.199999999996635</v>
      </c>
      <c r="K118" s="356">
        <v>0.33861964288076096</v>
      </c>
      <c r="L118" s="356">
        <v>2.8571428570752948E-2</v>
      </c>
      <c r="M118" s="361" t="s">
        <v>75</v>
      </c>
      <c r="N118" s="361" t="s">
        <v>74</v>
      </c>
      <c r="O118" s="203" t="s">
        <v>232</v>
      </c>
      <c r="P118" s="103" t="s">
        <v>232</v>
      </c>
    </row>
    <row r="119" spans="2:16" x14ac:dyDescent="0.25">
      <c r="B119" s="345" t="s">
        <v>132</v>
      </c>
      <c r="C119" s="447">
        <v>42453</v>
      </c>
      <c r="D119" s="452">
        <v>7161417.3952000001</v>
      </c>
      <c r="E119" s="453">
        <v>665871.26690000005</v>
      </c>
      <c r="F119" s="411">
        <v>891.06299999999999</v>
      </c>
      <c r="G119" s="448">
        <v>3.8621496656055263</v>
      </c>
      <c r="H119" s="356">
        <v>13.103434656702282</v>
      </c>
      <c r="I119" s="356">
        <v>-0.20000000000663931</v>
      </c>
      <c r="J119" s="356">
        <v>-11.400000000003274</v>
      </c>
      <c r="K119" s="356">
        <v>0.64369161093425442</v>
      </c>
      <c r="L119" s="356">
        <v>3.3333333334439885E-2</v>
      </c>
      <c r="M119" s="532" t="str">
        <f t="shared" ref="M119:N119" si="61">IF(K119&lt;=0.25,"OK",IF(AND(0.25&lt;K119,K119&lt;=1),"ATENÇÃO",IF(AND(1&lt;K119,K119&lt;=4),"ALERTA",IF(AND(4&lt;K119,K119&lt;=14),"INTERVENÇÃO","PARALISAÇÃO"))))</f>
        <v>ATENÇÃO</v>
      </c>
      <c r="N119" s="532" t="str">
        <f t="shared" si="61"/>
        <v>OK</v>
      </c>
      <c r="O119" s="197" t="str">
        <f t="shared" ref="O119" si="62">IF(K119&lt;=1,"COND. MIN.",IF(AND(1&lt;K119, K119&lt;=2),"ATENÇÃO",IF(AND(2&lt;K119,K119&lt;=5),"ALERTA","INTERVENÇÃO")))</f>
        <v>COND. MIN.</v>
      </c>
      <c r="P119" s="13" t="str">
        <f t="shared" ref="P119" si="63">IF(L119&lt;=2,"COND. MIN.",IF(AND(2&lt;L119, L119&lt;=4),"ATENÇÃO",IF(AND(4&lt;L119, L119&lt;=10),"ALERTA","INTERVENÇÃO")))</f>
        <v>COND. MIN.</v>
      </c>
    </row>
    <row r="120" spans="2:16" x14ac:dyDescent="0.25">
      <c r="B120" s="345" t="s">
        <v>133</v>
      </c>
      <c r="C120" s="447">
        <v>42433</v>
      </c>
      <c r="D120" s="347">
        <v>7161430.7084999997</v>
      </c>
      <c r="E120" s="348">
        <v>665890.94449999998</v>
      </c>
      <c r="F120" s="348">
        <v>897.81299999999999</v>
      </c>
      <c r="G120" s="448">
        <v>1.0357606258063952</v>
      </c>
      <c r="H120" s="356">
        <v>14.633991256530388</v>
      </c>
      <c r="I120" s="356">
        <v>-0.90000000000145519</v>
      </c>
      <c r="J120" s="356">
        <v>-36.000000000001364</v>
      </c>
      <c r="K120" s="356">
        <v>0.14796580368662787</v>
      </c>
      <c r="L120" s="356">
        <v>0.12857142857163645</v>
      </c>
      <c r="M120" s="361" t="s">
        <v>74</v>
      </c>
      <c r="N120" s="361" t="s">
        <v>74</v>
      </c>
      <c r="O120" s="203" t="s">
        <v>232</v>
      </c>
      <c r="P120" s="103" t="s">
        <v>232</v>
      </c>
    </row>
    <row r="121" spans="2:16" x14ac:dyDescent="0.25">
      <c r="B121" s="345" t="s">
        <v>133</v>
      </c>
      <c r="C121" s="447">
        <v>42440</v>
      </c>
      <c r="D121" s="347">
        <v>7161430.7188999997</v>
      </c>
      <c r="E121" s="348">
        <v>665890.95689999999</v>
      </c>
      <c r="F121" s="348">
        <v>897.81399999999996</v>
      </c>
      <c r="G121" s="448">
        <v>1.6183942682789327</v>
      </c>
      <c r="H121" s="356">
        <v>13.03853136029867</v>
      </c>
      <c r="I121" s="356">
        <v>9.9999999997635314E-2</v>
      </c>
      <c r="J121" s="356">
        <v>-35.900000000003729</v>
      </c>
      <c r="K121" s="356">
        <v>0.23119918118270469</v>
      </c>
      <c r="L121" s="356">
        <v>1.4285714285376474E-2</v>
      </c>
      <c r="M121" s="361" t="s">
        <v>74</v>
      </c>
      <c r="N121" s="361" t="s">
        <v>74</v>
      </c>
      <c r="O121" s="203" t="s">
        <v>232</v>
      </c>
      <c r="P121" s="103" t="s">
        <v>232</v>
      </c>
    </row>
    <row r="122" spans="2:16" x14ac:dyDescent="0.25">
      <c r="B122" s="345" t="s">
        <v>133</v>
      </c>
      <c r="C122" s="447">
        <v>42447</v>
      </c>
      <c r="D122" s="347">
        <v>7161430.7089</v>
      </c>
      <c r="E122" s="348">
        <v>665890.92689999996</v>
      </c>
      <c r="F122" s="348">
        <v>897.80399999999997</v>
      </c>
      <c r="G122" s="448">
        <v>3.1622776557507279</v>
      </c>
      <c r="H122" s="356">
        <v>16.151263102004002</v>
      </c>
      <c r="I122" s="356">
        <v>-0.99999999999909051</v>
      </c>
      <c r="J122" s="356">
        <v>-36.900000000002819</v>
      </c>
      <c r="K122" s="356">
        <v>0.45175395082153258</v>
      </c>
      <c r="L122" s="356">
        <v>0.14285714285701293</v>
      </c>
      <c r="M122" s="361" t="s">
        <v>75</v>
      </c>
      <c r="N122" s="361" t="s">
        <v>74</v>
      </c>
      <c r="O122" s="203" t="s">
        <v>232</v>
      </c>
      <c r="P122" s="103" t="s">
        <v>232</v>
      </c>
    </row>
    <row r="123" spans="2:16" x14ac:dyDescent="0.25">
      <c r="B123" s="345" t="s">
        <v>133</v>
      </c>
      <c r="C123" s="447">
        <v>42453</v>
      </c>
      <c r="D123" s="347">
        <v>7161430.6818000004</v>
      </c>
      <c r="E123" s="348">
        <v>665890.89870000002</v>
      </c>
      <c r="F123" s="348">
        <v>897.79600000000005</v>
      </c>
      <c r="G123" s="448">
        <v>3.9110739893643816</v>
      </c>
      <c r="H123" s="356">
        <v>19.935194974644183</v>
      </c>
      <c r="I123" s="356">
        <v>-0.79999999999245119</v>
      </c>
      <c r="J123" s="356">
        <v>-37.699999999995271</v>
      </c>
      <c r="K123" s="356">
        <v>0.65184566489406359</v>
      </c>
      <c r="L123" s="356">
        <v>0.1333333333320752</v>
      </c>
      <c r="M123" s="532" t="str">
        <f t="shared" ref="M123:N123" si="64">IF(K123&lt;=0.25,"OK",IF(AND(0.25&lt;K123,K123&lt;=1),"ATENÇÃO",IF(AND(1&lt;K123,K123&lt;=4),"ALERTA",IF(AND(4&lt;K123,K123&lt;=14),"INTERVENÇÃO","PARALISAÇÃO"))))</f>
        <v>ATENÇÃO</v>
      </c>
      <c r="N123" s="532" t="str">
        <f t="shared" si="64"/>
        <v>OK</v>
      </c>
      <c r="O123" s="197" t="str">
        <f t="shared" ref="O123" si="65">IF(K123&lt;=1,"COND. MIN.",IF(AND(1&lt;K123, K123&lt;=2),"ATENÇÃO",IF(AND(2&lt;K123,K123&lt;=5),"ALERTA","INTERVENÇÃO")))</f>
        <v>COND. MIN.</v>
      </c>
      <c r="P123" s="13" t="str">
        <f t="shared" ref="P123" si="66">IF(L123&lt;=2,"COND. MIN.",IF(AND(2&lt;L123, L123&lt;=4),"ATENÇÃO",IF(AND(4&lt;L123, L123&lt;=10),"ALERTA","INTERVENÇÃO")))</f>
        <v>COND. MIN.</v>
      </c>
    </row>
    <row r="124" spans="2:16" x14ac:dyDescent="0.25">
      <c r="B124" s="345" t="s">
        <v>134</v>
      </c>
      <c r="C124" s="447">
        <v>42433</v>
      </c>
      <c r="D124" s="347">
        <v>7161383.2618000004</v>
      </c>
      <c r="E124" s="348">
        <v>665972.44620000001</v>
      </c>
      <c r="F124" s="348">
        <v>896.79</v>
      </c>
      <c r="G124" s="448">
        <v>1.7687565804711254</v>
      </c>
      <c r="H124" s="356">
        <v>4.0127794964365</v>
      </c>
      <c r="I124" s="356">
        <v>-1.1000000000080945</v>
      </c>
      <c r="J124" s="356">
        <v>-27.60000000000673</v>
      </c>
      <c r="K124" s="356">
        <v>0.25267951149587503</v>
      </c>
      <c r="L124" s="356">
        <v>0.15714285714401349</v>
      </c>
      <c r="M124" s="361" t="s">
        <v>75</v>
      </c>
      <c r="N124" s="361" t="s">
        <v>74</v>
      </c>
      <c r="O124" s="203" t="s">
        <v>232</v>
      </c>
      <c r="P124" s="103" t="s">
        <v>232</v>
      </c>
    </row>
    <row r="125" spans="2:16" x14ac:dyDescent="0.25">
      <c r="B125" s="345" t="s">
        <v>134</v>
      </c>
      <c r="C125" s="447">
        <v>42440</v>
      </c>
      <c r="D125" s="347">
        <v>7161383.2720999997</v>
      </c>
      <c r="E125" s="348">
        <v>665972.43400000001</v>
      </c>
      <c r="F125" s="348">
        <v>896.78499999999997</v>
      </c>
      <c r="G125" s="448">
        <v>1.5966527012276268</v>
      </c>
      <c r="H125" s="356">
        <v>3.1033691204129923</v>
      </c>
      <c r="I125" s="356">
        <v>-0.49999999999954525</v>
      </c>
      <c r="J125" s="356">
        <v>-28.100000000006276</v>
      </c>
      <c r="K125" s="356">
        <v>0.22809324303251813</v>
      </c>
      <c r="L125" s="356">
        <v>7.1428571428506463E-2</v>
      </c>
      <c r="M125" s="361" t="s">
        <v>74</v>
      </c>
      <c r="N125" s="361" t="s">
        <v>74</v>
      </c>
      <c r="O125" s="203" t="s">
        <v>232</v>
      </c>
      <c r="P125" s="103" t="s">
        <v>232</v>
      </c>
    </row>
    <row r="126" spans="2:16" x14ac:dyDescent="0.25">
      <c r="B126" s="345" t="s">
        <v>134</v>
      </c>
      <c r="C126" s="447">
        <v>42447</v>
      </c>
      <c r="D126" s="347">
        <v>7161383.273</v>
      </c>
      <c r="E126" s="348">
        <v>665972.43099999998</v>
      </c>
      <c r="F126" s="348">
        <v>896.78099999999995</v>
      </c>
      <c r="G126" s="448">
        <v>0.31320920735631519</v>
      </c>
      <c r="H126" s="356">
        <v>3.1199999538680112</v>
      </c>
      <c r="I126" s="356">
        <v>-0.40000000000190994</v>
      </c>
      <c r="J126" s="356">
        <v>-28.500000000008185</v>
      </c>
      <c r="K126" s="356">
        <v>4.4744172479473598E-2</v>
      </c>
      <c r="L126" s="356">
        <v>5.7142857143129992E-2</v>
      </c>
      <c r="M126" s="361" t="s">
        <v>74</v>
      </c>
      <c r="N126" s="361" t="s">
        <v>74</v>
      </c>
      <c r="O126" s="203" t="s">
        <v>232</v>
      </c>
      <c r="P126" s="103" t="s">
        <v>232</v>
      </c>
    </row>
    <row r="127" spans="2:16" x14ac:dyDescent="0.25">
      <c r="B127" s="345" t="s">
        <v>134</v>
      </c>
      <c r="C127" s="447">
        <v>42453</v>
      </c>
      <c r="D127" s="347">
        <v>7161383.2741</v>
      </c>
      <c r="E127" s="348">
        <v>665972.42830000003</v>
      </c>
      <c r="F127" s="348">
        <v>896.774</v>
      </c>
      <c r="G127" s="448">
        <v>0.29154759022217475</v>
      </c>
      <c r="H127" s="356">
        <v>3.135888982734055</v>
      </c>
      <c r="I127" s="356">
        <v>-0.69999999999481588</v>
      </c>
      <c r="J127" s="356">
        <v>-29.200000000003001</v>
      </c>
      <c r="K127" s="356">
        <v>4.8591265037029124E-2</v>
      </c>
      <c r="L127" s="356">
        <v>0.11666666666580265</v>
      </c>
      <c r="M127" s="532" t="str">
        <f t="shared" ref="M127:N127" si="67">IF(K127&lt;=0.25,"OK",IF(AND(0.25&lt;K127,K127&lt;=1),"ATENÇÃO",IF(AND(1&lt;K127,K127&lt;=4),"ALERTA",IF(AND(4&lt;K127,K127&lt;=14),"INTERVENÇÃO","PARALISAÇÃO"))))</f>
        <v>OK</v>
      </c>
      <c r="N127" s="532" t="str">
        <f t="shared" si="67"/>
        <v>OK</v>
      </c>
      <c r="O127" s="197" t="str">
        <f t="shared" ref="O127" si="68">IF(K127&lt;=1,"COND. MIN.",IF(AND(1&lt;K127, K127&lt;=2),"ATENÇÃO",IF(AND(2&lt;K127,K127&lt;=5),"ALERTA","INTERVENÇÃO")))</f>
        <v>COND. MIN.</v>
      </c>
      <c r="P127" s="13" t="str">
        <f t="shared" ref="P127" si="69">IF(L127&lt;=2,"COND. MIN.",IF(AND(2&lt;L127, L127&lt;=4),"ATENÇÃO",IF(AND(4&lt;L127, L127&lt;=10),"ALERTA","INTERVENÇÃO")))</f>
        <v>COND. MIN.</v>
      </c>
    </row>
    <row r="128" spans="2:16" hidden="1" x14ac:dyDescent="0.25"/>
    <row r="129" spans="2:16" hidden="1" x14ac:dyDescent="0.25">
      <c r="B129" s="53"/>
      <c r="C129" s="54"/>
      <c r="D129" s="54"/>
      <c r="E129" s="54"/>
      <c r="F129" s="54" t="s">
        <v>100</v>
      </c>
      <c r="G129" s="54"/>
      <c r="H129" s="54"/>
      <c r="I129" s="54"/>
      <c r="J129" s="54"/>
      <c r="K129" s="54"/>
      <c r="L129" s="54"/>
      <c r="M129" s="54"/>
      <c r="N129" s="55"/>
      <c r="O129" s="54"/>
      <c r="P129" s="55"/>
    </row>
    <row r="130" spans="2:16" hidden="1" x14ac:dyDescent="0.25">
      <c r="B130" s="736" t="s">
        <v>46</v>
      </c>
      <c r="C130" s="739" t="s">
        <v>40</v>
      </c>
      <c r="D130" s="742" t="s">
        <v>47</v>
      </c>
      <c r="E130" s="743"/>
      <c r="F130" s="744"/>
      <c r="G130" s="728" t="s">
        <v>48</v>
      </c>
      <c r="H130" s="748"/>
      <c r="I130" s="748"/>
      <c r="J130" s="729"/>
      <c r="K130" s="728" t="s">
        <v>49</v>
      </c>
      <c r="L130" s="729"/>
      <c r="M130" s="730" t="s">
        <v>101</v>
      </c>
      <c r="N130" s="731"/>
      <c r="O130" s="730" t="s">
        <v>102</v>
      </c>
      <c r="P130" s="731"/>
    </row>
    <row r="131" spans="2:16" hidden="1" x14ac:dyDescent="0.25">
      <c r="B131" s="737"/>
      <c r="C131" s="740"/>
      <c r="D131" s="745"/>
      <c r="E131" s="746"/>
      <c r="F131" s="747"/>
      <c r="G131" s="734" t="s">
        <v>51</v>
      </c>
      <c r="H131" s="735"/>
      <c r="I131" s="734" t="s">
        <v>50</v>
      </c>
      <c r="J131" s="735"/>
      <c r="K131" s="188" t="s">
        <v>51</v>
      </c>
      <c r="L131" s="188" t="s">
        <v>50</v>
      </c>
      <c r="M131" s="732"/>
      <c r="N131" s="733"/>
      <c r="O131" s="732"/>
      <c r="P131" s="733"/>
    </row>
    <row r="132" spans="2:16" hidden="1" x14ac:dyDescent="0.25">
      <c r="B132" s="738"/>
      <c r="C132" s="741"/>
      <c r="D132" s="28" t="s">
        <v>52</v>
      </c>
      <c r="E132" s="28" t="s">
        <v>53</v>
      </c>
      <c r="F132" s="30" t="s">
        <v>54</v>
      </c>
      <c r="G132" s="9" t="s">
        <v>56</v>
      </c>
      <c r="H132" s="9" t="s">
        <v>57</v>
      </c>
      <c r="I132" s="9" t="s">
        <v>56</v>
      </c>
      <c r="J132" s="9" t="s">
        <v>57</v>
      </c>
      <c r="K132" s="9" t="s">
        <v>55</v>
      </c>
      <c r="L132" s="9" t="s">
        <v>55</v>
      </c>
      <c r="M132" s="190" t="s">
        <v>51</v>
      </c>
      <c r="N132" s="190" t="s">
        <v>50</v>
      </c>
      <c r="O132" s="196" t="str">
        <f>M132</f>
        <v>Horizontal</v>
      </c>
      <c r="P132" s="190" t="str">
        <f>N132</f>
        <v>Vertical</v>
      </c>
    </row>
    <row r="133" spans="2:16" x14ac:dyDescent="0.25">
      <c r="B133" s="463" t="s">
        <v>135</v>
      </c>
      <c r="C133" s="346">
        <v>42433</v>
      </c>
      <c r="D133" s="347">
        <v>7161404.0648999996</v>
      </c>
      <c r="E133" s="348">
        <v>665960.26520000002</v>
      </c>
      <c r="F133" s="348">
        <v>902.43100000000004</v>
      </c>
      <c r="G133" s="464">
        <v>1.2206556344292976</v>
      </c>
      <c r="H133" s="356">
        <v>11.734641039138181</v>
      </c>
      <c r="I133" s="356">
        <v>-1.6999999999939064</v>
      </c>
      <c r="J133" s="356">
        <v>-44.899999999995543</v>
      </c>
      <c r="K133" s="356">
        <v>0.17437937634704251</v>
      </c>
      <c r="L133" s="356">
        <v>0.24285714285627233</v>
      </c>
      <c r="M133" s="361" t="s">
        <v>74</v>
      </c>
      <c r="N133" s="361" t="s">
        <v>74</v>
      </c>
      <c r="O133" s="203" t="s">
        <v>232</v>
      </c>
      <c r="P133" s="103" t="s">
        <v>232</v>
      </c>
    </row>
    <row r="134" spans="2:16" x14ac:dyDescent="0.25">
      <c r="B134" s="463" t="s">
        <v>135</v>
      </c>
      <c r="C134" s="346">
        <v>42440</v>
      </c>
      <c r="D134" s="347">
        <v>7161404.1028000005</v>
      </c>
      <c r="E134" s="348">
        <v>665960.27819999994</v>
      </c>
      <c r="F134" s="348">
        <v>902.42200000000003</v>
      </c>
      <c r="G134" s="464">
        <v>4.0067568672663239</v>
      </c>
      <c r="H134" s="356">
        <v>8.2761886708985166</v>
      </c>
      <c r="I134" s="356">
        <v>-0.90000000000145519</v>
      </c>
      <c r="J134" s="356">
        <v>-45.799999999996999</v>
      </c>
      <c r="K134" s="356">
        <v>0.57239383818090339</v>
      </c>
      <c r="L134" s="356">
        <v>0.12857142857163645</v>
      </c>
      <c r="M134" s="361" t="s">
        <v>75</v>
      </c>
      <c r="N134" s="361" t="s">
        <v>74</v>
      </c>
      <c r="O134" s="203" t="s">
        <v>232</v>
      </c>
      <c r="P134" s="103" t="s">
        <v>232</v>
      </c>
    </row>
    <row r="135" spans="2:16" x14ac:dyDescent="0.25">
      <c r="B135" s="463" t="s">
        <v>135</v>
      </c>
      <c r="C135" s="346">
        <v>42447</v>
      </c>
      <c r="D135" s="347">
        <v>7161404.1097999997</v>
      </c>
      <c r="E135" s="348">
        <v>665960.26820000005</v>
      </c>
      <c r="F135" s="348">
        <v>902.41800000000001</v>
      </c>
      <c r="G135" s="464">
        <v>1.2206555117820026</v>
      </c>
      <c r="H135" s="356">
        <v>7.3412056282099973</v>
      </c>
      <c r="I135" s="356">
        <v>-0.40000000000190994</v>
      </c>
      <c r="J135" s="356">
        <v>-46.199999999998909</v>
      </c>
      <c r="K135" s="356">
        <v>0.17437935882600036</v>
      </c>
      <c r="L135" s="356">
        <v>5.7142857143129992E-2</v>
      </c>
      <c r="M135" s="361" t="s">
        <v>74</v>
      </c>
      <c r="N135" s="361" t="s">
        <v>74</v>
      </c>
      <c r="O135" s="203" t="s">
        <v>232</v>
      </c>
      <c r="P135" s="103" t="s">
        <v>232</v>
      </c>
    </row>
    <row r="136" spans="2:16" x14ac:dyDescent="0.25">
      <c r="B136" s="345" t="s">
        <v>135</v>
      </c>
      <c r="C136" s="447">
        <v>42453</v>
      </c>
      <c r="D136" s="347">
        <v>7161404.1108999997</v>
      </c>
      <c r="E136" s="348">
        <v>665960.25859999994</v>
      </c>
      <c r="F136" s="348">
        <v>902.41</v>
      </c>
      <c r="G136" s="448">
        <v>0.96628154300956548</v>
      </c>
      <c r="H136" s="356">
        <v>7.092940155857451</v>
      </c>
      <c r="I136" s="356">
        <v>-0.80000000000381988</v>
      </c>
      <c r="J136" s="356">
        <v>-47.000000000002728</v>
      </c>
      <c r="K136" s="356">
        <v>0.16104692383492758</v>
      </c>
      <c r="L136" s="356">
        <v>0.13333333333396999</v>
      </c>
      <c r="M136" s="532" t="str">
        <f t="shared" ref="M136:N136" si="70">IF(K136&lt;=0.25,"OK",IF(AND(0.25&lt;K136,K136&lt;=1),"ATENÇÃO",IF(AND(1&lt;K136,K136&lt;=4),"ALERTA",IF(AND(4&lt;K136,K136&lt;=14),"INTERVENÇÃO","PARALISAÇÃO"))))</f>
        <v>OK</v>
      </c>
      <c r="N136" s="532" t="str">
        <f t="shared" si="70"/>
        <v>OK</v>
      </c>
      <c r="O136" s="197" t="str">
        <f t="shared" ref="O136" si="71">IF(K136&lt;=1,"COND. MIN.",IF(AND(1&lt;K136, K136&lt;=2),"ATENÇÃO",IF(AND(2&lt;K136,K136&lt;=5),"ALERTA","INTERVENÇÃO")))</f>
        <v>COND. MIN.</v>
      </c>
      <c r="P136" s="13" t="str">
        <f t="shared" ref="P136" si="72">IF(L136&lt;=2,"COND. MIN.",IF(AND(2&lt;L136, L136&lt;=4),"ATENÇÃO",IF(AND(4&lt;L136, L136&lt;=10),"ALERTA","INTERVENÇÃO")))</f>
        <v>COND. MIN.</v>
      </c>
    </row>
    <row r="137" spans="2:16" ht="17.25" hidden="1" x14ac:dyDescent="0.25">
      <c r="B137" s="99"/>
      <c r="C137" s="100"/>
      <c r="D137" s="104"/>
      <c r="E137" s="104"/>
      <c r="F137" s="104"/>
      <c r="G137" s="112"/>
      <c r="H137" s="102"/>
      <c r="I137" s="102"/>
      <c r="J137" s="102"/>
      <c r="K137" s="102"/>
      <c r="L137" s="102"/>
      <c r="M137" s="103"/>
      <c r="N137" s="103"/>
      <c r="O137" s="203"/>
      <c r="P137" s="103"/>
    </row>
    <row r="138" spans="2:16" ht="17.25" hidden="1" x14ac:dyDescent="0.25">
      <c r="B138" s="99"/>
      <c r="C138" s="100"/>
      <c r="D138" s="104"/>
      <c r="E138" s="104"/>
      <c r="F138" s="104"/>
      <c r="G138" s="112"/>
      <c r="H138" s="102"/>
      <c r="I138" s="102"/>
      <c r="J138" s="102"/>
      <c r="K138" s="102"/>
      <c r="L138" s="102"/>
      <c r="M138" s="103"/>
      <c r="N138" s="103"/>
      <c r="O138" s="203"/>
      <c r="P138" s="103"/>
    </row>
    <row r="139" spans="2:16" ht="17.25" hidden="1" x14ac:dyDescent="0.25">
      <c r="B139" s="99"/>
      <c r="C139" s="100"/>
      <c r="D139" s="104"/>
      <c r="E139" s="104"/>
      <c r="F139" s="104"/>
      <c r="G139" s="112"/>
      <c r="H139" s="102"/>
      <c r="I139" s="102"/>
      <c r="J139" s="102"/>
      <c r="K139" s="102"/>
      <c r="L139" s="102"/>
      <c r="M139" s="103"/>
      <c r="N139" s="103"/>
      <c r="O139" s="203"/>
      <c r="P139" s="103"/>
    </row>
    <row r="140" spans="2:16" ht="17.25" hidden="1" x14ac:dyDescent="0.25">
      <c r="B140" s="99"/>
      <c r="C140" s="100"/>
      <c r="D140" s="104"/>
      <c r="E140" s="104"/>
      <c r="F140" s="104"/>
      <c r="G140" s="112"/>
      <c r="H140" s="102"/>
      <c r="I140" s="102"/>
      <c r="J140" s="102"/>
      <c r="K140" s="102"/>
      <c r="L140" s="102"/>
      <c r="M140" s="103"/>
      <c r="N140" s="103"/>
      <c r="O140" s="203"/>
      <c r="P140" s="103"/>
    </row>
    <row r="141" spans="2:16" ht="17.25" hidden="1" x14ac:dyDescent="0.25">
      <c r="B141" s="99"/>
      <c r="C141" s="100"/>
      <c r="D141" s="104"/>
      <c r="E141" s="104"/>
      <c r="F141" s="104"/>
      <c r="G141" s="112"/>
      <c r="H141" s="102"/>
      <c r="I141" s="102"/>
      <c r="J141" s="102"/>
      <c r="K141" s="102"/>
      <c r="L141" s="102"/>
      <c r="M141" s="103"/>
      <c r="N141" s="103"/>
      <c r="O141" s="203"/>
      <c r="P141" s="103"/>
    </row>
    <row r="142" spans="2:16" ht="17.25" hidden="1" x14ac:dyDescent="0.25">
      <c r="B142" s="99"/>
      <c r="C142" s="100"/>
      <c r="D142" s="104"/>
      <c r="E142" s="104"/>
      <c r="F142" s="104"/>
      <c r="G142" s="112"/>
      <c r="H142" s="102"/>
      <c r="I142" s="102"/>
      <c r="J142" s="102"/>
      <c r="K142" s="102"/>
      <c r="L142" s="102"/>
      <c r="M142" s="103"/>
      <c r="N142" s="103"/>
      <c r="O142" s="203"/>
      <c r="P142" s="103"/>
    </row>
    <row r="143" spans="2:16" ht="17.25" hidden="1" x14ac:dyDescent="0.25">
      <c r="B143" s="99"/>
      <c r="C143" s="100"/>
      <c r="D143" s="104"/>
      <c r="E143" s="104"/>
      <c r="F143" s="104"/>
      <c r="G143" s="112"/>
      <c r="H143" s="102"/>
      <c r="I143" s="102"/>
      <c r="J143" s="102"/>
      <c r="K143" s="102"/>
      <c r="L143" s="102"/>
      <c r="M143" s="103"/>
      <c r="N143" s="103"/>
      <c r="O143" s="203"/>
      <c r="P143" s="103"/>
    </row>
    <row r="144" spans="2:16" ht="17.25" hidden="1" x14ac:dyDescent="0.25">
      <c r="B144" s="99"/>
      <c r="C144" s="100"/>
      <c r="D144" s="104"/>
      <c r="E144" s="104"/>
      <c r="F144" s="104"/>
      <c r="G144" s="112"/>
      <c r="H144" s="102"/>
      <c r="I144" s="102"/>
      <c r="J144" s="102"/>
      <c r="K144" s="102"/>
      <c r="L144" s="102"/>
      <c r="M144" s="103"/>
      <c r="N144" s="103"/>
      <c r="O144" s="203"/>
      <c r="P144" s="103"/>
    </row>
    <row r="145" spans="2:16" ht="17.25" hidden="1" x14ac:dyDescent="0.25">
      <c r="B145" s="99"/>
      <c r="C145" s="100"/>
      <c r="D145" s="104"/>
      <c r="E145" s="104"/>
      <c r="F145" s="104"/>
      <c r="G145" s="112"/>
      <c r="H145" s="102"/>
      <c r="I145" s="102"/>
      <c r="J145" s="102"/>
      <c r="K145" s="102"/>
      <c r="L145" s="102"/>
      <c r="M145" s="103"/>
      <c r="N145" s="103"/>
      <c r="O145" s="203"/>
      <c r="P145" s="103"/>
    </row>
    <row r="146" spans="2:16" ht="17.25" hidden="1" x14ac:dyDescent="0.25">
      <c r="B146" s="99"/>
      <c r="C146" s="100"/>
      <c r="D146" s="104"/>
      <c r="E146" s="104"/>
      <c r="F146" s="104"/>
      <c r="G146" s="112"/>
      <c r="H146" s="102"/>
      <c r="I146" s="102"/>
      <c r="J146" s="102"/>
      <c r="K146" s="102"/>
      <c r="L146" s="102"/>
      <c r="M146" s="103"/>
      <c r="N146" s="103"/>
      <c r="O146" s="203"/>
      <c r="P146" s="103"/>
    </row>
    <row r="147" spans="2:16" ht="17.25" hidden="1" x14ac:dyDescent="0.25">
      <c r="B147" s="99"/>
      <c r="C147" s="100"/>
      <c r="D147" s="104"/>
      <c r="E147" s="104"/>
      <c r="F147" s="104"/>
      <c r="G147" s="112"/>
      <c r="H147" s="102"/>
      <c r="I147" s="102"/>
      <c r="J147" s="102"/>
      <c r="K147" s="102"/>
      <c r="L147" s="102"/>
      <c r="M147" s="103"/>
      <c r="N147" s="103"/>
      <c r="O147" s="203"/>
      <c r="P147" s="103"/>
    </row>
    <row r="148" spans="2:16" ht="17.25" hidden="1" x14ac:dyDescent="0.25">
      <c r="B148" s="99"/>
      <c r="C148" s="100"/>
      <c r="D148" s="104"/>
      <c r="E148" s="104"/>
      <c r="F148" s="104"/>
      <c r="G148" s="112"/>
      <c r="H148" s="102"/>
      <c r="I148" s="102"/>
      <c r="J148" s="102"/>
      <c r="K148" s="102"/>
      <c r="L148" s="102"/>
      <c r="M148" s="103"/>
      <c r="N148" s="103"/>
      <c r="O148" s="203"/>
      <c r="P148" s="103"/>
    </row>
    <row r="149" spans="2:16" ht="17.25" hidden="1" x14ac:dyDescent="0.25">
      <c r="B149" s="99"/>
      <c r="C149" s="100"/>
      <c r="D149" s="104"/>
      <c r="E149" s="104"/>
      <c r="F149" s="104"/>
      <c r="G149" s="112"/>
      <c r="H149" s="102"/>
      <c r="I149" s="102"/>
      <c r="J149" s="102"/>
      <c r="K149" s="102"/>
      <c r="L149" s="102"/>
      <c r="M149" s="103"/>
      <c r="N149" s="103"/>
      <c r="O149" s="203"/>
      <c r="P149" s="103"/>
    </row>
    <row r="150" spans="2:16" ht="17.25" hidden="1" x14ac:dyDescent="0.25">
      <c r="B150" s="99"/>
      <c r="C150" s="100"/>
      <c r="D150" s="104"/>
      <c r="E150" s="104"/>
      <c r="F150" s="104"/>
      <c r="G150" s="112"/>
      <c r="H150" s="102"/>
      <c r="I150" s="102"/>
      <c r="J150" s="102"/>
      <c r="K150" s="102"/>
      <c r="L150" s="102"/>
      <c r="M150" s="103"/>
      <c r="N150" s="103"/>
      <c r="O150" s="203"/>
      <c r="P150" s="103"/>
    </row>
    <row r="151" spans="2:16" ht="17.25" hidden="1" x14ac:dyDescent="0.25">
      <c r="B151" s="99"/>
      <c r="C151" s="100"/>
      <c r="D151" s="104"/>
      <c r="E151" s="104"/>
      <c r="F151" s="104"/>
      <c r="G151" s="112"/>
      <c r="H151" s="102"/>
      <c r="I151" s="102"/>
      <c r="J151" s="102"/>
      <c r="K151" s="102"/>
      <c r="L151" s="102"/>
      <c r="M151" s="103"/>
      <c r="N151" s="103"/>
      <c r="O151" s="203"/>
      <c r="P151" s="103"/>
    </row>
    <row r="152" spans="2:16" ht="17.25" hidden="1" x14ac:dyDescent="0.25">
      <c r="B152" s="111"/>
      <c r="C152" s="100"/>
      <c r="D152" s="104"/>
      <c r="E152" s="104"/>
      <c r="F152" s="104"/>
      <c r="G152" s="112"/>
      <c r="H152" s="102"/>
      <c r="I152" s="102"/>
      <c r="J152" s="102"/>
      <c r="K152" s="102"/>
      <c r="L152" s="102"/>
      <c r="M152" s="103"/>
      <c r="N152" s="103"/>
      <c r="O152" s="203"/>
      <c r="P152" s="103"/>
    </row>
    <row r="153" spans="2:16" hidden="1" x14ac:dyDescent="0.25"/>
    <row r="154" spans="2:16" hidden="1" x14ac:dyDescent="0.25">
      <c r="B154" s="53"/>
      <c r="C154" s="54"/>
      <c r="D154" s="54"/>
      <c r="E154" s="54"/>
      <c r="F154" s="54" t="s">
        <v>100</v>
      </c>
      <c r="G154" s="54"/>
      <c r="H154" s="54"/>
      <c r="I154" s="54"/>
      <c r="J154" s="54"/>
      <c r="K154" s="54"/>
      <c r="L154" s="54"/>
      <c r="M154" s="54"/>
      <c r="N154" s="55"/>
      <c r="O154" s="54"/>
      <c r="P154" s="55"/>
    </row>
    <row r="155" spans="2:16" hidden="1" x14ac:dyDescent="0.25">
      <c r="B155" s="736" t="s">
        <v>46</v>
      </c>
      <c r="C155" s="739" t="s">
        <v>40</v>
      </c>
      <c r="D155" s="742" t="s">
        <v>47</v>
      </c>
      <c r="E155" s="743"/>
      <c r="F155" s="744"/>
      <c r="G155" s="728" t="s">
        <v>48</v>
      </c>
      <c r="H155" s="748"/>
      <c r="I155" s="748"/>
      <c r="J155" s="729"/>
      <c r="K155" s="728" t="s">
        <v>49</v>
      </c>
      <c r="L155" s="729"/>
      <c r="M155" s="730" t="s">
        <v>101</v>
      </c>
      <c r="N155" s="731"/>
      <c r="O155" s="730" t="s">
        <v>102</v>
      </c>
      <c r="P155" s="731"/>
    </row>
    <row r="156" spans="2:16" hidden="1" x14ac:dyDescent="0.25">
      <c r="B156" s="737"/>
      <c r="C156" s="740"/>
      <c r="D156" s="745"/>
      <c r="E156" s="746"/>
      <c r="F156" s="747"/>
      <c r="G156" s="734" t="s">
        <v>51</v>
      </c>
      <c r="H156" s="735"/>
      <c r="I156" s="734" t="s">
        <v>50</v>
      </c>
      <c r="J156" s="735"/>
      <c r="K156" s="188" t="s">
        <v>51</v>
      </c>
      <c r="L156" s="188" t="s">
        <v>50</v>
      </c>
      <c r="M156" s="732"/>
      <c r="N156" s="733"/>
      <c r="O156" s="732"/>
      <c r="P156" s="733"/>
    </row>
    <row r="157" spans="2:16" hidden="1" x14ac:dyDescent="0.25">
      <c r="B157" s="738"/>
      <c r="C157" s="741"/>
      <c r="D157" s="28" t="s">
        <v>52</v>
      </c>
      <c r="E157" s="28" t="s">
        <v>53</v>
      </c>
      <c r="F157" s="30" t="s">
        <v>54</v>
      </c>
      <c r="G157" s="9" t="s">
        <v>56</v>
      </c>
      <c r="H157" s="9" t="s">
        <v>57</v>
      </c>
      <c r="I157" s="9" t="s">
        <v>56</v>
      </c>
      <c r="J157" s="9" t="s">
        <v>57</v>
      </c>
      <c r="K157" s="9" t="s">
        <v>55</v>
      </c>
      <c r="L157" s="9" t="s">
        <v>55</v>
      </c>
      <c r="M157" s="190" t="s">
        <v>51</v>
      </c>
      <c r="N157" s="190" t="s">
        <v>50</v>
      </c>
      <c r="O157" s="196" t="str">
        <f>M157</f>
        <v>Horizontal</v>
      </c>
      <c r="P157" s="190" t="str">
        <f>N157</f>
        <v>Vertical</v>
      </c>
    </row>
    <row r="158" spans="2:16" ht="17.25" hidden="1" x14ac:dyDescent="0.25">
      <c r="B158" s="99"/>
      <c r="C158" s="100"/>
      <c r="D158" s="104"/>
      <c r="E158" s="104"/>
      <c r="F158" s="104"/>
      <c r="G158" s="112"/>
      <c r="H158" s="102"/>
      <c r="I158" s="102"/>
      <c r="J158" s="102"/>
      <c r="K158" s="102"/>
      <c r="L158" s="102"/>
      <c r="M158" s="103"/>
      <c r="N158" s="103"/>
      <c r="O158" s="203"/>
      <c r="P158" s="103"/>
    </row>
    <row r="159" spans="2:16" ht="17.25" hidden="1" x14ac:dyDescent="0.25">
      <c r="B159" s="99"/>
      <c r="C159" s="100"/>
      <c r="D159" s="104"/>
      <c r="E159" s="104"/>
      <c r="F159" s="104"/>
      <c r="G159" s="112"/>
      <c r="H159" s="102"/>
      <c r="I159" s="102"/>
      <c r="J159" s="102"/>
      <c r="K159" s="102"/>
      <c r="L159" s="102"/>
      <c r="M159" s="103"/>
      <c r="N159" s="103"/>
      <c r="O159" s="203"/>
      <c r="P159" s="103"/>
    </row>
    <row r="160" spans="2:16" ht="17.25" hidden="1" x14ac:dyDescent="0.25">
      <c r="B160" s="99"/>
      <c r="C160" s="100"/>
      <c r="D160" s="104"/>
      <c r="E160" s="104"/>
      <c r="F160" s="104"/>
      <c r="G160" s="112"/>
      <c r="H160" s="102"/>
      <c r="I160" s="102"/>
      <c r="J160" s="102"/>
      <c r="K160" s="102"/>
      <c r="L160" s="102"/>
      <c r="M160" s="103"/>
      <c r="N160" s="103"/>
      <c r="O160" s="203"/>
      <c r="P160" s="103"/>
    </row>
    <row r="161" spans="2:16" ht="17.25" hidden="1" x14ac:dyDescent="0.25">
      <c r="B161" s="99"/>
      <c r="C161" s="100"/>
      <c r="D161" s="104"/>
      <c r="E161" s="104"/>
      <c r="F161" s="104"/>
      <c r="G161" s="112"/>
      <c r="H161" s="102"/>
      <c r="I161" s="102"/>
      <c r="J161" s="102"/>
      <c r="K161" s="102"/>
      <c r="L161" s="102"/>
      <c r="M161" s="103"/>
      <c r="N161" s="103"/>
      <c r="O161" s="203"/>
      <c r="P161" s="103"/>
    </row>
    <row r="162" spans="2:16" ht="17.25" hidden="1" x14ac:dyDescent="0.25">
      <c r="B162" s="99"/>
      <c r="C162" s="100"/>
      <c r="D162" s="104"/>
      <c r="E162" s="104"/>
      <c r="F162" s="104"/>
      <c r="G162" s="112"/>
      <c r="H162" s="102"/>
      <c r="I162" s="102"/>
      <c r="J162" s="102"/>
      <c r="K162" s="102"/>
      <c r="L162" s="102"/>
      <c r="M162" s="103"/>
      <c r="N162" s="103"/>
      <c r="O162" s="203"/>
      <c r="P162" s="103"/>
    </row>
    <row r="163" spans="2:16" ht="17.25" hidden="1" x14ac:dyDescent="0.25">
      <c r="B163" s="113"/>
      <c r="C163" s="114"/>
      <c r="D163" s="104"/>
      <c r="E163" s="104"/>
      <c r="F163" s="104"/>
      <c r="G163" s="115"/>
      <c r="H163" s="102"/>
      <c r="I163" s="102"/>
      <c r="J163" s="102"/>
      <c r="K163" s="102"/>
      <c r="L163" s="102"/>
      <c r="M163" s="103"/>
      <c r="N163" s="103"/>
      <c r="O163" s="203"/>
      <c r="P163" s="103"/>
    </row>
    <row r="164" spans="2:16" ht="17.25" hidden="1" x14ac:dyDescent="0.25">
      <c r="B164" s="113"/>
      <c r="C164" s="114"/>
      <c r="D164" s="104"/>
      <c r="E164" s="104"/>
      <c r="F164" s="104"/>
      <c r="G164" s="115"/>
      <c r="H164" s="102"/>
      <c r="I164" s="102"/>
      <c r="J164" s="102"/>
      <c r="K164" s="102"/>
      <c r="L164" s="102"/>
      <c r="M164" s="103"/>
      <c r="N164" s="103"/>
      <c r="O164" s="203"/>
      <c r="P164" s="103"/>
    </row>
    <row r="165" spans="2:16" ht="17.25" hidden="1" x14ac:dyDescent="0.25">
      <c r="B165" s="113"/>
      <c r="C165" s="114"/>
      <c r="D165" s="104"/>
      <c r="E165" s="104"/>
      <c r="F165" s="104"/>
      <c r="G165" s="115"/>
      <c r="H165" s="102"/>
      <c r="I165" s="102"/>
      <c r="J165" s="102"/>
      <c r="K165" s="102"/>
      <c r="L165" s="102"/>
      <c r="M165" s="103"/>
      <c r="N165" s="103"/>
      <c r="O165" s="203"/>
      <c r="P165" s="103"/>
    </row>
    <row r="166" spans="2:16" ht="17.25" hidden="1" x14ac:dyDescent="0.25">
      <c r="B166" s="113"/>
      <c r="C166" s="114"/>
      <c r="D166" s="104"/>
      <c r="E166" s="104"/>
      <c r="F166" s="104"/>
      <c r="G166" s="115"/>
      <c r="H166" s="102"/>
      <c r="I166" s="102"/>
      <c r="J166" s="102"/>
      <c r="K166" s="102"/>
      <c r="L166" s="102"/>
      <c r="M166" s="103"/>
      <c r="N166" s="103"/>
      <c r="O166" s="203"/>
      <c r="P166" s="103"/>
    </row>
    <row r="167" spans="2:16" ht="17.25" hidden="1" x14ac:dyDescent="0.25">
      <c r="B167" s="113"/>
      <c r="C167" s="114"/>
      <c r="D167" s="104"/>
      <c r="E167" s="104"/>
      <c r="F167" s="104"/>
      <c r="G167" s="115"/>
      <c r="H167" s="102"/>
      <c r="I167" s="102"/>
      <c r="J167" s="102"/>
      <c r="K167" s="102"/>
      <c r="L167" s="102"/>
      <c r="M167" s="103"/>
      <c r="N167" s="103"/>
      <c r="O167" s="203"/>
      <c r="P167" s="103"/>
    </row>
    <row r="168" spans="2:16" hidden="1" x14ac:dyDescent="0.25">
      <c r="B168" s="749"/>
      <c r="C168" s="39"/>
      <c r="D168" s="32"/>
      <c r="E168" s="32"/>
      <c r="F168" s="33"/>
      <c r="G168" s="31"/>
      <c r="H168" s="31"/>
      <c r="I168" s="31"/>
      <c r="J168" s="31"/>
      <c r="K168" s="31"/>
      <c r="L168" s="31"/>
      <c r="M168" s="52"/>
      <c r="N168" s="52"/>
      <c r="O168" s="215"/>
      <c r="P168" s="52"/>
    </row>
    <row r="169" spans="2:16" hidden="1" x14ac:dyDescent="0.25">
      <c r="B169" s="749"/>
      <c r="C169" s="39"/>
      <c r="D169" s="32"/>
      <c r="E169" s="32"/>
      <c r="F169" s="33"/>
      <c r="G169" s="31"/>
      <c r="H169" s="31"/>
      <c r="I169" s="31"/>
      <c r="J169" s="31"/>
      <c r="K169" s="31"/>
      <c r="L169" s="31"/>
      <c r="M169" s="40"/>
      <c r="N169" s="40"/>
      <c r="O169" s="215"/>
      <c r="P169" s="52"/>
    </row>
    <row r="170" spans="2:16" hidden="1" x14ac:dyDescent="0.25">
      <c r="B170" s="749"/>
      <c r="C170" s="39"/>
      <c r="D170" s="32"/>
      <c r="E170" s="32"/>
      <c r="F170" s="33"/>
      <c r="G170" s="31"/>
      <c r="H170" s="31"/>
      <c r="I170" s="31"/>
      <c r="J170" s="31"/>
      <c r="K170" s="31"/>
      <c r="L170" s="31"/>
      <c r="M170" s="40"/>
      <c r="N170" s="40"/>
      <c r="O170" s="215"/>
      <c r="P170" s="52"/>
    </row>
    <row r="171" spans="2:16" hidden="1" x14ac:dyDescent="0.25">
      <c r="B171" s="749"/>
      <c r="C171" s="39"/>
      <c r="D171" s="32"/>
      <c r="E171" s="32"/>
      <c r="F171" s="33"/>
      <c r="G171" s="31"/>
      <c r="H171" s="31"/>
      <c r="I171" s="31"/>
      <c r="J171" s="31"/>
      <c r="K171" s="31"/>
      <c r="L171" s="31"/>
      <c r="M171" s="40"/>
      <c r="N171" s="40"/>
      <c r="O171" s="215"/>
      <c r="P171" s="52"/>
    </row>
    <row r="172" spans="2:16" hidden="1" x14ac:dyDescent="0.25">
      <c r="B172" s="749"/>
      <c r="C172" s="39"/>
      <c r="D172" s="32"/>
      <c r="E172" s="32"/>
      <c r="F172" s="33"/>
      <c r="G172" s="31"/>
      <c r="H172" s="31"/>
      <c r="I172" s="31"/>
      <c r="J172" s="31"/>
      <c r="K172" s="31"/>
      <c r="L172" s="31"/>
      <c r="M172" s="52"/>
      <c r="N172" s="52"/>
      <c r="O172" s="215"/>
      <c r="P172" s="52"/>
    </row>
    <row r="173" spans="2:16" hidden="1" x14ac:dyDescent="0.25">
      <c r="B173" s="749"/>
      <c r="C173" s="39"/>
      <c r="D173" s="32"/>
      <c r="E173" s="32"/>
      <c r="F173" s="33"/>
      <c r="G173" s="31"/>
      <c r="H173" s="31"/>
      <c r="I173" s="31"/>
      <c r="J173" s="31"/>
      <c r="K173" s="31"/>
      <c r="L173" s="31"/>
      <c r="M173" s="40"/>
      <c r="N173" s="40"/>
      <c r="O173" s="215"/>
      <c r="P173" s="52"/>
    </row>
    <row r="174" spans="2:16" hidden="1" x14ac:dyDescent="0.25">
      <c r="B174" s="749"/>
      <c r="C174" s="39"/>
      <c r="D174" s="32"/>
      <c r="E174" s="32"/>
      <c r="F174" s="33"/>
      <c r="G174" s="31"/>
      <c r="H174" s="31"/>
      <c r="I174" s="31"/>
      <c r="J174" s="31"/>
      <c r="K174" s="31"/>
      <c r="L174" s="31"/>
      <c r="M174" s="40"/>
      <c r="N174" s="40"/>
      <c r="O174" s="215"/>
      <c r="P174" s="52"/>
    </row>
    <row r="175" spans="2:16" hidden="1" x14ac:dyDescent="0.25">
      <c r="B175" s="749"/>
      <c r="C175" s="39"/>
      <c r="D175" s="32"/>
      <c r="E175" s="32"/>
      <c r="F175" s="33"/>
      <c r="G175" s="31"/>
      <c r="H175" s="31"/>
      <c r="I175" s="31"/>
      <c r="J175" s="31"/>
      <c r="K175" s="31"/>
      <c r="L175" s="31"/>
      <c r="M175" s="40"/>
      <c r="N175" s="40"/>
      <c r="O175" s="215"/>
      <c r="P175" s="52"/>
    </row>
  </sheetData>
  <autoFilter ref="C1:C175">
    <filterColumn colId="0">
      <filters>
        <dateGroupItem year="2016" dateTimeGrouping="year"/>
      </filters>
    </filterColumn>
  </autoFilter>
  <mergeCells count="65">
    <mergeCell ref="O2:P3"/>
    <mergeCell ref="G3:H3"/>
    <mergeCell ref="I3:J3"/>
    <mergeCell ref="B28:B30"/>
    <mergeCell ref="C28:C30"/>
    <mergeCell ref="D28:F29"/>
    <mergeCell ref="G28:J28"/>
    <mergeCell ref="K28:L28"/>
    <mergeCell ref="M28:N29"/>
    <mergeCell ref="O28:P29"/>
    <mergeCell ref="B2:B4"/>
    <mergeCell ref="C2:C4"/>
    <mergeCell ref="D2:F3"/>
    <mergeCell ref="G2:J2"/>
    <mergeCell ref="K2:L2"/>
    <mergeCell ref="M2:N3"/>
    <mergeCell ref="G29:H29"/>
    <mergeCell ref="I29:J29"/>
    <mergeCell ref="B54:B56"/>
    <mergeCell ref="C54:C56"/>
    <mergeCell ref="D54:F55"/>
    <mergeCell ref="G54:J54"/>
    <mergeCell ref="K54:L54"/>
    <mergeCell ref="M54:N55"/>
    <mergeCell ref="O54:P55"/>
    <mergeCell ref="G55:H55"/>
    <mergeCell ref="I55:J55"/>
    <mergeCell ref="M79:N80"/>
    <mergeCell ref="O79:P80"/>
    <mergeCell ref="G80:H80"/>
    <mergeCell ref="I80:J80"/>
    <mergeCell ref="B105:B107"/>
    <mergeCell ref="C105:C107"/>
    <mergeCell ref="D105:F106"/>
    <mergeCell ref="G105:J105"/>
    <mergeCell ref="K105:L105"/>
    <mergeCell ref="M105:N106"/>
    <mergeCell ref="B79:B81"/>
    <mergeCell ref="C79:C81"/>
    <mergeCell ref="D79:F80"/>
    <mergeCell ref="G79:J79"/>
    <mergeCell ref="K79:L79"/>
    <mergeCell ref="O105:P106"/>
    <mergeCell ref="G106:H106"/>
    <mergeCell ref="I106:J106"/>
    <mergeCell ref="B130:B132"/>
    <mergeCell ref="C130:C132"/>
    <mergeCell ref="D130:F131"/>
    <mergeCell ref="G130:J130"/>
    <mergeCell ref="K130:L130"/>
    <mergeCell ref="M130:N131"/>
    <mergeCell ref="O130:P131"/>
    <mergeCell ref="G131:H131"/>
    <mergeCell ref="I131:J131"/>
    <mergeCell ref="B155:B157"/>
    <mergeCell ref="C155:C157"/>
    <mergeCell ref="D155:F156"/>
    <mergeCell ref="G155:J155"/>
    <mergeCell ref="B172:B175"/>
    <mergeCell ref="B168:B171"/>
    <mergeCell ref="K155:L155"/>
    <mergeCell ref="M155:N156"/>
    <mergeCell ref="O155:P156"/>
    <mergeCell ref="G156:H156"/>
    <mergeCell ref="I156:J156"/>
  </mergeCells>
  <conditionalFormatting sqref="M51:N51 M2:P4 M28:P30 M54:P56 M105:P107 M130:P132 M77:P77 O5:P25 O31:P51">
    <cfRule type="containsText" dxfId="395" priority="847" operator="containsText" text="EMERGÊNCIA">
      <formula>NOT(ISERROR(SEARCH("EMERGÊNCIA",M2)))</formula>
    </cfRule>
    <cfRule type="containsText" dxfId="394" priority="848" operator="containsText" text="ATENÇÃO">
      <formula>NOT(ISERROR(SEARCH("ATENÇÃO",M2)))</formula>
    </cfRule>
    <cfRule type="containsText" dxfId="393" priority="849" operator="containsText" text="OK">
      <formula>NOT(ISERROR(SEARCH("OK",M2)))</formula>
    </cfRule>
  </conditionalFormatting>
  <conditionalFormatting sqref="M51 M77 O77 O5:O25 O31:O51">
    <cfRule type="containsText" dxfId="392" priority="846" operator="containsText" text="OK">
      <formula>NOT(ISERROR(SEARCH("OK",M5)))</formula>
    </cfRule>
  </conditionalFormatting>
  <conditionalFormatting sqref="C51:L51">
    <cfRule type="expression" dxfId="391" priority="845">
      <formula>MOD(ROW(),2)</formula>
    </cfRule>
  </conditionalFormatting>
  <conditionalFormatting sqref="O77:P77 O5:P25 O31:P51">
    <cfRule type="containsText" dxfId="390" priority="842" operator="containsText" text="INTERVENÇÃO">
      <formula>NOT(ISERROR(SEARCH("INTERVENÇÃO",O5)))</formula>
    </cfRule>
    <cfRule type="containsText" dxfId="389" priority="843" operator="containsText" text="ATENÇÃO">
      <formula>NOT(ISERROR(SEARCH("ATENÇÃO",O5)))</formula>
    </cfRule>
    <cfRule type="containsText" dxfId="388" priority="844" operator="containsText" text="COND. MIN.">
      <formula>NOT(ISERROR(SEARCH("COND. MIN.",O5)))</formula>
    </cfRule>
  </conditionalFormatting>
  <conditionalFormatting sqref="M77:P77 O5:P25 O31:P51">
    <cfRule type="containsText" dxfId="387" priority="841" operator="containsText" text="ALERTA">
      <formula>NOT(ISERROR(SEARCH("ALERTA",M5)))</formula>
    </cfRule>
  </conditionalFormatting>
  <conditionalFormatting sqref="M155:P157 M168:P171">
    <cfRule type="containsText" dxfId="386" priority="838" operator="containsText" text="EMERGÊNCIA">
      <formula>NOT(ISERROR(SEARCH("EMERGÊNCIA",M155)))</formula>
    </cfRule>
    <cfRule type="containsText" dxfId="385" priority="839" operator="containsText" text="ATENÇÃO">
      <formula>NOT(ISERROR(SEARCH("ATENÇÃO",M155)))</formula>
    </cfRule>
    <cfRule type="containsText" dxfId="384" priority="840" operator="containsText" text="OK">
      <formula>NOT(ISERROR(SEARCH("OK",M155)))</formula>
    </cfRule>
  </conditionalFormatting>
  <conditionalFormatting sqref="M168:M171 O168:O171">
    <cfRule type="containsText" dxfId="383" priority="837" operator="containsText" text="OK">
      <formula>NOT(ISERROR(SEARCH("OK",M168)))</formula>
    </cfRule>
  </conditionalFormatting>
  <conditionalFormatting sqref="C168:L171">
    <cfRule type="expression" dxfId="382" priority="836">
      <formula>MOD(ROW(),2)</formula>
    </cfRule>
  </conditionalFormatting>
  <conditionalFormatting sqref="M168:P171">
    <cfRule type="containsText" dxfId="381" priority="833" operator="containsText" text="INTERVENÇÃO">
      <formula>NOT(ISERROR(SEARCH("INTERVENÇÃO",M168)))</formula>
    </cfRule>
    <cfRule type="containsText" dxfId="380" priority="834" operator="containsText" text="ATENÇÃO">
      <formula>NOT(ISERROR(SEARCH("ATENÇÃO",M168)))</formula>
    </cfRule>
    <cfRule type="containsText" dxfId="379" priority="835" operator="containsText" text="COND. MIN.">
      <formula>NOT(ISERROR(SEARCH("COND. MIN.",M168)))</formula>
    </cfRule>
  </conditionalFormatting>
  <conditionalFormatting sqref="M168:P171">
    <cfRule type="containsText" dxfId="378" priority="832" operator="containsText" text="ALERTA">
      <formula>NOT(ISERROR(SEARCH("ALERTA",M168)))</formula>
    </cfRule>
  </conditionalFormatting>
  <conditionalFormatting sqref="M172:P175">
    <cfRule type="containsText" dxfId="377" priority="829" operator="containsText" text="EMERGÊNCIA">
      <formula>NOT(ISERROR(SEARCH("EMERGÊNCIA",M172)))</formula>
    </cfRule>
    <cfRule type="containsText" dxfId="376" priority="830" operator="containsText" text="ATENÇÃO">
      <formula>NOT(ISERROR(SEARCH("ATENÇÃO",M172)))</formula>
    </cfRule>
    <cfRule type="containsText" dxfId="375" priority="831" operator="containsText" text="OK">
      <formula>NOT(ISERROR(SEARCH("OK",M172)))</formula>
    </cfRule>
  </conditionalFormatting>
  <conditionalFormatting sqref="M172:M175 O172:O175">
    <cfRule type="containsText" dxfId="374" priority="828" operator="containsText" text="OK">
      <formula>NOT(ISERROR(SEARCH("OK",M172)))</formula>
    </cfRule>
  </conditionalFormatting>
  <conditionalFormatting sqref="C172:L175">
    <cfRule type="expression" dxfId="373" priority="827">
      <formula>MOD(ROW(),2)</formula>
    </cfRule>
  </conditionalFormatting>
  <conditionalFormatting sqref="M172:P175">
    <cfRule type="containsText" dxfId="372" priority="824" operator="containsText" text="INTERVENÇÃO">
      <formula>NOT(ISERROR(SEARCH("INTERVENÇÃO",M172)))</formula>
    </cfRule>
    <cfRule type="containsText" dxfId="371" priority="825" operator="containsText" text="ATENÇÃO">
      <formula>NOT(ISERROR(SEARCH("ATENÇÃO",M172)))</formula>
    </cfRule>
    <cfRule type="containsText" dxfId="370" priority="826" operator="containsText" text="COND. MIN.">
      <formula>NOT(ISERROR(SEARCH("COND. MIN.",M172)))</formula>
    </cfRule>
  </conditionalFormatting>
  <conditionalFormatting sqref="M172:P175">
    <cfRule type="containsText" dxfId="369" priority="823" operator="containsText" text="ALERTA">
      <formula>NOT(ISERROR(SEARCH("ALERTA",M172)))</formula>
    </cfRule>
  </conditionalFormatting>
  <conditionalFormatting sqref="C26:F26">
    <cfRule type="expression" dxfId="368" priority="608">
      <formula>MOD(ROW(),2)</formula>
    </cfRule>
  </conditionalFormatting>
  <conditionalFormatting sqref="G26:L26">
    <cfRule type="expression" dxfId="367" priority="607">
      <formula>MOD(ROW(),2)</formula>
    </cfRule>
  </conditionalFormatting>
  <conditionalFormatting sqref="M26">
    <cfRule type="containsText" dxfId="366" priority="606" operator="containsText" text="OK">
      <formula>NOT(ISERROR(SEARCH("OK",M26)))</formula>
    </cfRule>
  </conditionalFormatting>
  <conditionalFormatting sqref="M26:N26">
    <cfRule type="containsText" dxfId="365" priority="603" operator="containsText" text="EMERGÊNCIA">
      <formula>NOT(ISERROR(SEARCH("EMERGÊNCIA",M26)))</formula>
    </cfRule>
    <cfRule type="containsText" dxfId="364" priority="604" operator="containsText" text="ATENÇÃO">
      <formula>NOT(ISERROR(SEARCH("ATENÇÃO",M26)))</formula>
    </cfRule>
    <cfRule type="containsText" dxfId="363" priority="605" operator="containsText" text="OK">
      <formula>NOT(ISERROR(SEARCH("OK",M26)))</formula>
    </cfRule>
  </conditionalFormatting>
  <conditionalFormatting sqref="M26:N26">
    <cfRule type="containsText" dxfId="362" priority="601" operator="containsText" text="intervenção">
      <formula>NOT(ISERROR(SEARCH("intervenção",M26)))</formula>
    </cfRule>
    <cfRule type="containsText" dxfId="361" priority="602" operator="containsText" text="alerta">
      <formula>NOT(ISERROR(SEARCH("alerta",M26)))</formula>
    </cfRule>
  </conditionalFormatting>
  <conditionalFormatting sqref="M26:N26">
    <cfRule type="containsText" dxfId="360" priority="600" operator="containsText" text="PARALISAÇÃO">
      <formula>NOT(ISERROR(SEARCH("PARALISAÇÃO",M26)))</formula>
    </cfRule>
  </conditionalFormatting>
  <conditionalFormatting sqref="O57:O58 O60">
    <cfRule type="containsText" dxfId="359" priority="782" operator="containsText" text="EMERGÊNCIA">
      <formula>NOT(ISERROR(SEARCH("EMERGÊNCIA",O57)))</formula>
    </cfRule>
    <cfRule type="containsText" dxfId="358" priority="783" operator="containsText" text="ATENÇÃO">
      <formula>NOT(ISERROR(SEARCH("ATENÇÃO",O57)))</formula>
    </cfRule>
    <cfRule type="containsText" dxfId="357" priority="784" operator="containsText" text="OK">
      <formula>NOT(ISERROR(SEARCH("OK",O57)))</formula>
    </cfRule>
  </conditionalFormatting>
  <conditionalFormatting sqref="O57:O58 O60">
    <cfRule type="containsText" dxfId="356" priority="778" operator="containsText" text="intervenção">
      <formula>NOT(ISERROR(SEARCH("intervenção",O57)))</formula>
    </cfRule>
    <cfRule type="containsText" dxfId="355" priority="779" operator="containsText" text="alerta">
      <formula>NOT(ISERROR(SEARCH("alerta",O57)))</formula>
    </cfRule>
    <cfRule type="containsText" dxfId="354" priority="780" operator="containsText" text="atenção">
      <formula>NOT(ISERROR(SEARCH("atenção",O57)))</formula>
    </cfRule>
    <cfRule type="containsText" dxfId="353" priority="781" operator="containsText" text="Cond. Min.">
      <formula>NOT(ISERROR(SEARCH("Cond. Min.",O57)))</formula>
    </cfRule>
  </conditionalFormatting>
  <conditionalFormatting sqref="O57:O58 O60">
    <cfRule type="containsText" dxfId="352" priority="777" operator="containsText" text="PARALISAÇÃO">
      <formula>NOT(ISERROR(SEARCH("PARALISAÇÃO",O57)))</formula>
    </cfRule>
  </conditionalFormatting>
  <conditionalFormatting sqref="O61:O62 O72 O64:O66 O68">
    <cfRule type="containsText" dxfId="351" priority="774" operator="containsText" text="EMERGÊNCIA">
      <formula>NOT(ISERROR(SEARCH("EMERGÊNCIA",O61)))</formula>
    </cfRule>
    <cfRule type="containsText" dxfId="350" priority="775" operator="containsText" text="ATENÇÃO">
      <formula>NOT(ISERROR(SEARCH("ATENÇÃO",O61)))</formula>
    </cfRule>
    <cfRule type="containsText" dxfId="349" priority="776" operator="containsText" text="OK">
      <formula>NOT(ISERROR(SEARCH("OK",O61)))</formula>
    </cfRule>
  </conditionalFormatting>
  <conditionalFormatting sqref="O61:O62 O72 O64:O66 O68">
    <cfRule type="containsText" dxfId="348" priority="770" operator="containsText" text="intervenção">
      <formula>NOT(ISERROR(SEARCH("intervenção",O61)))</formula>
    </cfRule>
    <cfRule type="containsText" dxfId="347" priority="771" operator="containsText" text="alerta">
      <formula>NOT(ISERROR(SEARCH("alerta",O61)))</formula>
    </cfRule>
    <cfRule type="containsText" dxfId="346" priority="772" operator="containsText" text="atenção">
      <formula>NOT(ISERROR(SEARCH("atenção",O61)))</formula>
    </cfRule>
    <cfRule type="containsText" dxfId="345" priority="773" operator="containsText" text="Cond. Min.">
      <formula>NOT(ISERROR(SEARCH("Cond. Min.",O61)))</formula>
    </cfRule>
  </conditionalFormatting>
  <conditionalFormatting sqref="O61:O62 O72 O64:O66 O68">
    <cfRule type="containsText" dxfId="344" priority="769" operator="containsText" text="PARALISAÇÃO">
      <formula>NOT(ISERROR(SEARCH("PARALISAÇÃO",O61)))</formula>
    </cfRule>
  </conditionalFormatting>
  <conditionalFormatting sqref="M163:N167">
    <cfRule type="containsText" dxfId="343" priority="615" operator="containsText" text="intervenção">
      <formula>NOT(ISERROR(SEARCH("intervenção",M163)))</formula>
    </cfRule>
    <cfRule type="containsText" dxfId="342" priority="616" operator="containsText" text="alerta">
      <formula>NOT(ISERROR(SEARCH("alerta",M163)))</formula>
    </cfRule>
  </conditionalFormatting>
  <conditionalFormatting sqref="M163:P167">
    <cfRule type="containsText" dxfId="341" priority="614" operator="containsText" text="PARALISAÇÃO">
      <formula>NOT(ISERROR(SEARCH("PARALISAÇÃO",M163)))</formula>
    </cfRule>
  </conditionalFormatting>
  <conditionalFormatting sqref="O73:O74 O76">
    <cfRule type="containsText" dxfId="340" priority="764" operator="containsText" text="EMERGÊNCIA">
      <formula>NOT(ISERROR(SEARCH("EMERGÊNCIA",O73)))</formula>
    </cfRule>
    <cfRule type="containsText" dxfId="339" priority="765" operator="containsText" text="ATENÇÃO">
      <formula>NOT(ISERROR(SEARCH("ATENÇÃO",O73)))</formula>
    </cfRule>
    <cfRule type="containsText" dxfId="338" priority="766" operator="containsText" text="OK">
      <formula>NOT(ISERROR(SEARCH("OK",O73)))</formula>
    </cfRule>
  </conditionalFormatting>
  <conditionalFormatting sqref="O73:O74 O76">
    <cfRule type="containsText" dxfId="337" priority="760" operator="containsText" text="intervenção">
      <formula>NOT(ISERROR(SEARCH("intervenção",O73)))</formula>
    </cfRule>
    <cfRule type="containsText" dxfId="336" priority="761" operator="containsText" text="alerta">
      <formula>NOT(ISERROR(SEARCH("alerta",O73)))</formula>
    </cfRule>
    <cfRule type="containsText" dxfId="335" priority="762" operator="containsText" text="atenção">
      <formula>NOT(ISERROR(SEARCH("atenção",O73)))</formula>
    </cfRule>
    <cfRule type="containsText" dxfId="334" priority="763" operator="containsText" text="Cond. Min.">
      <formula>NOT(ISERROR(SEARCH("Cond. Min.",O73)))</formula>
    </cfRule>
  </conditionalFormatting>
  <conditionalFormatting sqref="O73:O74 O76">
    <cfRule type="containsText" dxfId="333" priority="757" operator="containsText" text="PARALISAÇÃO">
      <formula>NOT(ISERROR(SEARCH("PARALISAÇÃO",O73)))</formula>
    </cfRule>
  </conditionalFormatting>
  <conditionalFormatting sqref="P57:P58 P60">
    <cfRule type="containsText" dxfId="332" priority="754" operator="containsText" text="EMERGÊNCIA">
      <formula>NOT(ISERROR(SEARCH("EMERGÊNCIA",P57)))</formula>
    </cfRule>
    <cfRule type="containsText" dxfId="331" priority="755" operator="containsText" text="ATENÇÃO">
      <formula>NOT(ISERROR(SEARCH("ATENÇÃO",P57)))</formula>
    </cfRule>
    <cfRule type="containsText" dxfId="330" priority="756" operator="containsText" text="OK">
      <formula>NOT(ISERROR(SEARCH("OK",P57)))</formula>
    </cfRule>
  </conditionalFormatting>
  <conditionalFormatting sqref="P57:P58 P60">
    <cfRule type="containsText" dxfId="329" priority="750" operator="containsText" text="intervenção">
      <formula>NOT(ISERROR(SEARCH("intervenção",P57)))</formula>
    </cfRule>
    <cfRule type="containsText" dxfId="328" priority="751" operator="containsText" text="alerta">
      <formula>NOT(ISERROR(SEARCH("alerta",P57)))</formula>
    </cfRule>
    <cfRule type="containsText" dxfId="327" priority="752" operator="containsText" text="atenção">
      <formula>NOT(ISERROR(SEARCH("atenção",P57)))</formula>
    </cfRule>
    <cfRule type="containsText" dxfId="326" priority="753" operator="containsText" text="Cond. Min.">
      <formula>NOT(ISERROR(SEARCH("Cond. Min.",P57)))</formula>
    </cfRule>
  </conditionalFormatting>
  <conditionalFormatting sqref="P57:P58 P60">
    <cfRule type="containsText" dxfId="325" priority="749" operator="containsText" text="PARALISAÇÃO">
      <formula>NOT(ISERROR(SEARCH("PARALISAÇÃO",P57)))</formula>
    </cfRule>
  </conditionalFormatting>
  <conditionalFormatting sqref="P61:P62 P72 P64:P66 P68">
    <cfRule type="containsText" dxfId="324" priority="746" operator="containsText" text="EMERGÊNCIA">
      <formula>NOT(ISERROR(SEARCH("EMERGÊNCIA",P61)))</formula>
    </cfRule>
    <cfRule type="containsText" dxfId="323" priority="747" operator="containsText" text="ATENÇÃO">
      <formula>NOT(ISERROR(SEARCH("ATENÇÃO",P61)))</formula>
    </cfRule>
    <cfRule type="containsText" dxfId="322" priority="748" operator="containsText" text="OK">
      <formula>NOT(ISERROR(SEARCH("OK",P61)))</formula>
    </cfRule>
  </conditionalFormatting>
  <conditionalFormatting sqref="P61:P62 P72 P64:P66 P68">
    <cfRule type="containsText" dxfId="321" priority="742" operator="containsText" text="intervenção">
      <formula>NOT(ISERROR(SEARCH("intervenção",P61)))</formula>
    </cfRule>
    <cfRule type="containsText" dxfId="320" priority="743" operator="containsText" text="alerta">
      <formula>NOT(ISERROR(SEARCH("alerta",P61)))</formula>
    </cfRule>
    <cfRule type="containsText" dxfId="319" priority="744" operator="containsText" text="atenção">
      <formula>NOT(ISERROR(SEARCH("atenção",P61)))</formula>
    </cfRule>
    <cfRule type="containsText" dxfId="318" priority="745" operator="containsText" text="Cond. Min.">
      <formula>NOT(ISERROR(SEARCH("Cond. Min.",P61)))</formula>
    </cfRule>
  </conditionalFormatting>
  <conditionalFormatting sqref="P61:P62 P72 P64:P66 P68">
    <cfRule type="containsText" dxfId="317" priority="741" operator="containsText" text="PARALISAÇÃO">
      <formula>NOT(ISERROR(SEARCH("PARALISAÇÃO",P61)))</formula>
    </cfRule>
  </conditionalFormatting>
  <conditionalFormatting sqref="P73:P74 P76">
    <cfRule type="containsText" dxfId="316" priority="738" operator="containsText" text="EMERGÊNCIA">
      <formula>NOT(ISERROR(SEARCH("EMERGÊNCIA",P73)))</formula>
    </cfRule>
    <cfRule type="containsText" dxfId="315" priority="739" operator="containsText" text="ATENÇÃO">
      <formula>NOT(ISERROR(SEARCH("ATENÇÃO",P73)))</formula>
    </cfRule>
    <cfRule type="containsText" dxfId="314" priority="740" operator="containsText" text="OK">
      <formula>NOT(ISERROR(SEARCH("OK",P73)))</formula>
    </cfRule>
  </conditionalFormatting>
  <conditionalFormatting sqref="P73:P74 P76">
    <cfRule type="containsText" dxfId="313" priority="734" operator="containsText" text="intervenção">
      <formula>NOT(ISERROR(SEARCH("intervenção",P73)))</formula>
    </cfRule>
    <cfRule type="containsText" dxfId="312" priority="735" operator="containsText" text="alerta">
      <formula>NOT(ISERROR(SEARCH("alerta",P73)))</formula>
    </cfRule>
    <cfRule type="containsText" dxfId="311" priority="736" operator="containsText" text="atenção">
      <formula>NOT(ISERROR(SEARCH("atenção",P73)))</formula>
    </cfRule>
    <cfRule type="containsText" dxfId="310" priority="737" operator="containsText" text="Cond. Min.">
      <formula>NOT(ISERROR(SEARCH("Cond. Min.",P73)))</formula>
    </cfRule>
  </conditionalFormatting>
  <conditionalFormatting sqref="P73:P74 P76">
    <cfRule type="containsText" dxfId="309" priority="733" operator="containsText" text="PARALISAÇÃO">
      <formula>NOT(ISERROR(SEARCH("PARALISAÇÃO",P73)))</formula>
    </cfRule>
  </conditionalFormatting>
  <conditionalFormatting sqref="O113:P114 O116:P117">
    <cfRule type="containsText" dxfId="308" priority="717" operator="containsText" text="EMERGÊNCIA">
      <formula>NOT(ISERROR(SEARCH("EMERGÊNCIA",O113)))</formula>
    </cfRule>
    <cfRule type="containsText" dxfId="307" priority="718" operator="containsText" text="ATENÇÃO">
      <formula>NOT(ISERROR(SEARCH("ATENÇÃO",O113)))</formula>
    </cfRule>
    <cfRule type="containsText" dxfId="306" priority="719" operator="containsText" text="OK">
      <formula>NOT(ISERROR(SEARCH("OK",O113)))</formula>
    </cfRule>
  </conditionalFormatting>
  <conditionalFormatting sqref="O113:P114 O116:P117">
    <cfRule type="containsText" dxfId="305" priority="713" operator="containsText" text="intervenção">
      <formula>NOT(ISERROR(SEARCH("intervenção",O113)))</formula>
    </cfRule>
    <cfRule type="containsText" dxfId="304" priority="714" operator="containsText" text="alerta">
      <formula>NOT(ISERROR(SEARCH("alerta",O113)))</formula>
    </cfRule>
    <cfRule type="containsText" dxfId="303" priority="715" operator="containsText" text="atenção">
      <formula>NOT(ISERROR(SEARCH("atenção",O113)))</formula>
    </cfRule>
    <cfRule type="containsText" dxfId="302" priority="716" operator="containsText" text="Cond. Min.">
      <formula>NOT(ISERROR(SEARCH("Cond. Min.",O113)))</formula>
    </cfRule>
  </conditionalFormatting>
  <conditionalFormatting sqref="O113:P114 O116:P117">
    <cfRule type="containsText" dxfId="301" priority="710" operator="containsText" text="PARALISAÇÃO">
      <formula>NOT(ISERROR(SEARCH("PARALISAÇÃO",O113)))</formula>
    </cfRule>
  </conditionalFormatting>
  <conditionalFormatting sqref="O108:P110 O112:P112">
    <cfRule type="containsText" dxfId="300" priority="728" operator="containsText" text="EMERGÊNCIA">
      <formula>NOT(ISERROR(SEARCH("EMERGÊNCIA",O108)))</formula>
    </cfRule>
    <cfRule type="containsText" dxfId="299" priority="729" operator="containsText" text="ATENÇÃO">
      <formula>NOT(ISERROR(SEARCH("ATENÇÃO",O108)))</formula>
    </cfRule>
    <cfRule type="containsText" dxfId="298" priority="730" operator="containsText" text="OK">
      <formula>NOT(ISERROR(SEARCH("OK",O108)))</formula>
    </cfRule>
  </conditionalFormatting>
  <conditionalFormatting sqref="O108:P110 O112:P112">
    <cfRule type="containsText" dxfId="297" priority="724" operator="containsText" text="intervenção">
      <formula>NOT(ISERROR(SEARCH("intervenção",O108)))</formula>
    </cfRule>
    <cfRule type="containsText" dxfId="296" priority="725" operator="containsText" text="alerta">
      <formula>NOT(ISERROR(SEARCH("alerta",O108)))</formula>
    </cfRule>
    <cfRule type="containsText" dxfId="295" priority="726" operator="containsText" text="atenção">
      <formula>NOT(ISERROR(SEARCH("atenção",O108)))</formula>
    </cfRule>
    <cfRule type="containsText" dxfId="294" priority="727" operator="containsText" text="Cond. Min.">
      <formula>NOT(ISERROR(SEARCH("Cond. Min.",O108)))</formula>
    </cfRule>
  </conditionalFormatting>
  <conditionalFormatting sqref="O108:P110 O112:P112">
    <cfRule type="containsText" dxfId="293" priority="721" operator="containsText" text="PARALISAÇÃO">
      <formula>NOT(ISERROR(SEARCH("PARALISAÇÃO",O108)))</formula>
    </cfRule>
  </conditionalFormatting>
  <conditionalFormatting sqref="O118:P118 O120:P122">
    <cfRule type="containsText" dxfId="292" priority="705" operator="containsText" text="EMERGÊNCIA">
      <formula>NOT(ISERROR(SEARCH("EMERGÊNCIA",O118)))</formula>
    </cfRule>
    <cfRule type="containsText" dxfId="291" priority="706" operator="containsText" text="ATENÇÃO">
      <formula>NOT(ISERROR(SEARCH("ATENÇÃO",O118)))</formula>
    </cfRule>
    <cfRule type="containsText" dxfId="290" priority="707" operator="containsText" text="OK">
      <formula>NOT(ISERROR(SEARCH("OK",O118)))</formula>
    </cfRule>
  </conditionalFormatting>
  <conditionalFormatting sqref="O118:P118 O120:P122">
    <cfRule type="containsText" dxfId="289" priority="701" operator="containsText" text="intervenção">
      <formula>NOT(ISERROR(SEARCH("intervenção",O118)))</formula>
    </cfRule>
    <cfRule type="containsText" dxfId="288" priority="702" operator="containsText" text="alerta">
      <formula>NOT(ISERROR(SEARCH("alerta",O118)))</formula>
    </cfRule>
    <cfRule type="containsText" dxfId="287" priority="703" operator="containsText" text="atenção">
      <formula>NOT(ISERROR(SEARCH("atenção",O118)))</formula>
    </cfRule>
    <cfRule type="containsText" dxfId="286" priority="704" operator="containsText" text="Cond. Min.">
      <formula>NOT(ISERROR(SEARCH("Cond. Min.",O118)))</formula>
    </cfRule>
  </conditionalFormatting>
  <conditionalFormatting sqref="O118:P118 O120:P122">
    <cfRule type="containsText" dxfId="285" priority="698" operator="containsText" text="PARALISAÇÃO">
      <formula>NOT(ISERROR(SEARCH("PARALISAÇÃO",O118)))</formula>
    </cfRule>
  </conditionalFormatting>
  <conditionalFormatting sqref="O108:P110 O112:P114 O116:P118 O120:P122 O124:P126">
    <cfRule type="containsText" dxfId="284" priority="693" operator="containsText" text="EMERGÊNCIA">
      <formula>NOT(ISERROR(SEARCH("EMERGÊNCIA",O108)))</formula>
    </cfRule>
    <cfRule type="containsText" dxfId="283" priority="694" operator="containsText" text="ATENÇÃO">
      <formula>NOT(ISERROR(SEARCH("ATENÇÃO",O108)))</formula>
    </cfRule>
    <cfRule type="containsText" dxfId="282" priority="695" operator="containsText" text="OK">
      <formula>NOT(ISERROR(SEARCH("OK",O108)))</formula>
    </cfRule>
  </conditionalFormatting>
  <conditionalFormatting sqref="O108:P110 O112:P114 O116:P118 O120:P122 O124:P126">
    <cfRule type="containsText" dxfId="281" priority="689" operator="containsText" text="intervenção">
      <formula>NOT(ISERROR(SEARCH("intervenção",O108)))</formula>
    </cfRule>
    <cfRule type="containsText" dxfId="280" priority="690" operator="containsText" text="alerta">
      <formula>NOT(ISERROR(SEARCH("alerta",O108)))</formula>
    </cfRule>
    <cfRule type="containsText" dxfId="279" priority="691" operator="containsText" text="atenção">
      <formula>NOT(ISERROR(SEARCH("atenção",O108)))</formula>
    </cfRule>
    <cfRule type="containsText" dxfId="278" priority="692" operator="containsText" text="Cond. Min.">
      <formula>NOT(ISERROR(SEARCH("Cond. Min.",O108)))</formula>
    </cfRule>
  </conditionalFormatting>
  <conditionalFormatting sqref="O108:P110 O112:P114 O116:P118 O120:P122 O124:P126">
    <cfRule type="containsText" dxfId="277" priority="686" operator="containsText" text="PARALISAÇÃO">
      <formula>NOT(ISERROR(SEARCH("PARALISAÇÃO",O108)))</formula>
    </cfRule>
  </conditionalFormatting>
  <conditionalFormatting sqref="C137:F137">
    <cfRule type="expression" dxfId="276" priority="685">
      <formula>MOD(ROW(),2)</formula>
    </cfRule>
  </conditionalFormatting>
  <conditionalFormatting sqref="G137:L137">
    <cfRule type="expression" dxfId="275" priority="684">
      <formula>MOD(ROW(),2)</formula>
    </cfRule>
  </conditionalFormatting>
  <conditionalFormatting sqref="M137">
    <cfRule type="containsText" dxfId="274" priority="683" operator="containsText" text="OK">
      <formula>NOT(ISERROR(SEARCH("OK",M137)))</formula>
    </cfRule>
  </conditionalFormatting>
  <conditionalFormatting sqref="M137:P137 O133:P135">
    <cfRule type="containsText" dxfId="273" priority="680" operator="containsText" text="EMERGÊNCIA">
      <formula>NOT(ISERROR(SEARCH("EMERGÊNCIA",M133)))</formula>
    </cfRule>
    <cfRule type="containsText" dxfId="272" priority="681" operator="containsText" text="ATENÇÃO">
      <formula>NOT(ISERROR(SEARCH("ATENÇÃO",M133)))</formula>
    </cfRule>
    <cfRule type="containsText" dxfId="271" priority="682" operator="containsText" text="OK">
      <formula>NOT(ISERROR(SEARCH("OK",M133)))</formula>
    </cfRule>
  </conditionalFormatting>
  <conditionalFormatting sqref="O133:P135 O137:P137">
    <cfRule type="containsText" dxfId="270" priority="676" operator="containsText" text="intervenção">
      <formula>NOT(ISERROR(SEARCH("intervenção",O133)))</formula>
    </cfRule>
    <cfRule type="containsText" dxfId="269" priority="677" operator="containsText" text="alerta">
      <formula>NOT(ISERROR(SEARCH("alerta",O133)))</formula>
    </cfRule>
    <cfRule type="containsText" dxfId="268" priority="678" operator="containsText" text="atenção">
      <formula>NOT(ISERROR(SEARCH("atenção",O133)))</formula>
    </cfRule>
    <cfRule type="containsText" dxfId="267" priority="679" operator="containsText" text="Cond. Min.">
      <formula>NOT(ISERROR(SEARCH("Cond. Min.",O133)))</formula>
    </cfRule>
  </conditionalFormatting>
  <conditionalFormatting sqref="M137:N137">
    <cfRule type="containsText" dxfId="266" priority="674" operator="containsText" text="intervenção">
      <formula>NOT(ISERROR(SEARCH("intervenção",M137)))</formula>
    </cfRule>
    <cfRule type="containsText" dxfId="265" priority="675" operator="containsText" text="alerta">
      <formula>NOT(ISERROR(SEARCH("alerta",M137)))</formula>
    </cfRule>
  </conditionalFormatting>
  <conditionalFormatting sqref="M137:P137 O133:P135">
    <cfRule type="containsText" dxfId="264" priority="673" operator="containsText" text="PARALISAÇÃO">
      <formula>NOT(ISERROR(SEARCH("PARALISAÇÃO",M133)))</formula>
    </cfRule>
  </conditionalFormatting>
  <conditionalFormatting sqref="M138:M142">
    <cfRule type="containsText" dxfId="263" priority="672" operator="containsText" text="OK">
      <formula>NOT(ISERROR(SEARCH("OK",M138)))</formula>
    </cfRule>
  </conditionalFormatting>
  <conditionalFormatting sqref="M138:P142">
    <cfRule type="containsText" dxfId="262" priority="669" operator="containsText" text="EMERGÊNCIA">
      <formula>NOT(ISERROR(SEARCH("EMERGÊNCIA",M138)))</formula>
    </cfRule>
    <cfRule type="containsText" dxfId="261" priority="670" operator="containsText" text="ATENÇÃO">
      <formula>NOT(ISERROR(SEARCH("ATENÇÃO",M138)))</formula>
    </cfRule>
    <cfRule type="containsText" dxfId="260" priority="671" operator="containsText" text="OK">
      <formula>NOT(ISERROR(SEARCH("OK",M138)))</formula>
    </cfRule>
  </conditionalFormatting>
  <conditionalFormatting sqref="O138:P142">
    <cfRule type="containsText" dxfId="259" priority="665" operator="containsText" text="intervenção">
      <formula>NOT(ISERROR(SEARCH("intervenção",O138)))</formula>
    </cfRule>
    <cfRule type="containsText" dxfId="258" priority="666" operator="containsText" text="alerta">
      <formula>NOT(ISERROR(SEARCH("alerta",O138)))</formula>
    </cfRule>
    <cfRule type="containsText" dxfId="257" priority="667" operator="containsText" text="atenção">
      <formula>NOT(ISERROR(SEARCH("atenção",O138)))</formula>
    </cfRule>
    <cfRule type="containsText" dxfId="256" priority="668" operator="containsText" text="Cond. Min.">
      <formula>NOT(ISERROR(SEARCH("Cond. Min.",O138)))</formula>
    </cfRule>
  </conditionalFormatting>
  <conditionalFormatting sqref="M138:N142">
    <cfRule type="containsText" dxfId="255" priority="663" operator="containsText" text="intervenção">
      <formula>NOT(ISERROR(SEARCH("intervenção",M138)))</formula>
    </cfRule>
    <cfRule type="containsText" dxfId="254" priority="664" operator="containsText" text="alerta">
      <formula>NOT(ISERROR(SEARCH("alerta",M138)))</formula>
    </cfRule>
  </conditionalFormatting>
  <conditionalFormatting sqref="M138:P142">
    <cfRule type="containsText" dxfId="253" priority="662" operator="containsText" text="PARALISAÇÃO">
      <formula>NOT(ISERROR(SEARCH("PARALISAÇÃO",M138)))</formula>
    </cfRule>
  </conditionalFormatting>
  <conditionalFormatting sqref="M143:M147">
    <cfRule type="containsText" dxfId="252" priority="661" operator="containsText" text="OK">
      <formula>NOT(ISERROR(SEARCH("OK",M143)))</formula>
    </cfRule>
  </conditionalFormatting>
  <conditionalFormatting sqref="M143:P147">
    <cfRule type="containsText" dxfId="251" priority="658" operator="containsText" text="EMERGÊNCIA">
      <formula>NOT(ISERROR(SEARCH("EMERGÊNCIA",M143)))</formula>
    </cfRule>
    <cfRule type="containsText" dxfId="250" priority="659" operator="containsText" text="ATENÇÃO">
      <formula>NOT(ISERROR(SEARCH("ATENÇÃO",M143)))</formula>
    </cfRule>
    <cfRule type="containsText" dxfId="249" priority="660" operator="containsText" text="OK">
      <formula>NOT(ISERROR(SEARCH("OK",M143)))</formula>
    </cfRule>
  </conditionalFormatting>
  <conditionalFormatting sqref="O143:P147">
    <cfRule type="containsText" dxfId="248" priority="654" operator="containsText" text="intervenção">
      <formula>NOT(ISERROR(SEARCH("intervenção",O143)))</formula>
    </cfRule>
    <cfRule type="containsText" dxfId="247" priority="655" operator="containsText" text="alerta">
      <formula>NOT(ISERROR(SEARCH("alerta",O143)))</formula>
    </cfRule>
    <cfRule type="containsText" dxfId="246" priority="656" operator="containsText" text="atenção">
      <formula>NOT(ISERROR(SEARCH("atenção",O143)))</formula>
    </cfRule>
    <cfRule type="containsText" dxfId="245" priority="657" operator="containsText" text="Cond. Min.">
      <formula>NOT(ISERROR(SEARCH("Cond. Min.",O143)))</formula>
    </cfRule>
  </conditionalFormatting>
  <conditionalFormatting sqref="M143:N147">
    <cfRule type="containsText" dxfId="244" priority="652" operator="containsText" text="intervenção">
      <formula>NOT(ISERROR(SEARCH("intervenção",M143)))</formula>
    </cfRule>
    <cfRule type="containsText" dxfId="243" priority="653" operator="containsText" text="alerta">
      <formula>NOT(ISERROR(SEARCH("alerta",M143)))</formula>
    </cfRule>
  </conditionalFormatting>
  <conditionalFormatting sqref="M143:P147">
    <cfRule type="containsText" dxfId="242" priority="651" operator="containsText" text="PARALISAÇÃO">
      <formula>NOT(ISERROR(SEARCH("PARALISAÇÃO",M143)))</formula>
    </cfRule>
  </conditionalFormatting>
  <conditionalFormatting sqref="M148:M152">
    <cfRule type="containsText" dxfId="241" priority="650" operator="containsText" text="OK">
      <formula>NOT(ISERROR(SEARCH("OK",M148)))</formula>
    </cfRule>
  </conditionalFormatting>
  <conditionalFormatting sqref="M148:P152">
    <cfRule type="containsText" dxfId="240" priority="647" operator="containsText" text="EMERGÊNCIA">
      <formula>NOT(ISERROR(SEARCH("EMERGÊNCIA",M148)))</formula>
    </cfRule>
    <cfRule type="containsText" dxfId="239" priority="648" operator="containsText" text="ATENÇÃO">
      <formula>NOT(ISERROR(SEARCH("ATENÇÃO",M148)))</formula>
    </cfRule>
    <cfRule type="containsText" dxfId="238" priority="649" operator="containsText" text="OK">
      <formula>NOT(ISERROR(SEARCH("OK",M148)))</formula>
    </cfRule>
  </conditionalFormatting>
  <conditionalFormatting sqref="O148:P152">
    <cfRule type="containsText" dxfId="237" priority="643" operator="containsText" text="intervenção">
      <formula>NOT(ISERROR(SEARCH("intervenção",O148)))</formula>
    </cfRule>
    <cfRule type="containsText" dxfId="236" priority="644" operator="containsText" text="alerta">
      <formula>NOT(ISERROR(SEARCH("alerta",O148)))</formula>
    </cfRule>
    <cfRule type="containsText" dxfId="235" priority="645" operator="containsText" text="atenção">
      <formula>NOT(ISERROR(SEARCH("atenção",O148)))</formula>
    </cfRule>
    <cfRule type="containsText" dxfId="234" priority="646" operator="containsText" text="Cond. Min.">
      <formula>NOT(ISERROR(SEARCH("Cond. Min.",O148)))</formula>
    </cfRule>
  </conditionalFormatting>
  <conditionalFormatting sqref="M148:N152">
    <cfRule type="containsText" dxfId="233" priority="641" operator="containsText" text="intervenção">
      <formula>NOT(ISERROR(SEARCH("intervenção",M148)))</formula>
    </cfRule>
    <cfRule type="containsText" dxfId="232" priority="642" operator="containsText" text="alerta">
      <formula>NOT(ISERROR(SEARCH("alerta",M148)))</formula>
    </cfRule>
  </conditionalFormatting>
  <conditionalFormatting sqref="M148:P152">
    <cfRule type="containsText" dxfId="231" priority="640" operator="containsText" text="PARALISAÇÃO">
      <formula>NOT(ISERROR(SEARCH("PARALISAÇÃO",M148)))</formula>
    </cfRule>
  </conditionalFormatting>
  <conditionalFormatting sqref="D163:F167 C158:F162">
    <cfRule type="expression" dxfId="230" priority="639">
      <formula>MOD(ROW(),2)</formula>
    </cfRule>
  </conditionalFormatting>
  <conditionalFormatting sqref="G158:L162">
    <cfRule type="expression" dxfId="229" priority="638">
      <formula>MOD(ROW(),2)</formula>
    </cfRule>
  </conditionalFormatting>
  <conditionalFormatting sqref="M158:M162">
    <cfRule type="containsText" dxfId="228" priority="637" operator="containsText" text="OK">
      <formula>NOT(ISERROR(SEARCH("OK",M158)))</formula>
    </cfRule>
  </conditionalFormatting>
  <conditionalFormatting sqref="M158:P162">
    <cfRule type="containsText" dxfId="227" priority="634" operator="containsText" text="EMERGÊNCIA">
      <formula>NOT(ISERROR(SEARCH("EMERGÊNCIA",M158)))</formula>
    </cfRule>
    <cfRule type="containsText" dxfId="226" priority="635" operator="containsText" text="ATENÇÃO">
      <formula>NOT(ISERROR(SEARCH("ATENÇÃO",M158)))</formula>
    </cfRule>
    <cfRule type="containsText" dxfId="225" priority="636" operator="containsText" text="OK">
      <formula>NOT(ISERROR(SEARCH("OK",M158)))</formula>
    </cfRule>
  </conditionalFormatting>
  <conditionalFormatting sqref="O158:P162">
    <cfRule type="containsText" dxfId="224" priority="630" operator="containsText" text="intervenção">
      <formula>NOT(ISERROR(SEARCH("intervenção",O158)))</formula>
    </cfRule>
    <cfRule type="containsText" dxfId="223" priority="631" operator="containsText" text="alerta">
      <formula>NOT(ISERROR(SEARCH("alerta",O158)))</formula>
    </cfRule>
    <cfRule type="containsText" dxfId="222" priority="632" operator="containsText" text="atenção">
      <formula>NOT(ISERROR(SEARCH("atenção",O158)))</formula>
    </cfRule>
    <cfRule type="containsText" dxfId="221" priority="633" operator="containsText" text="Cond. Min.">
      <formula>NOT(ISERROR(SEARCH("Cond. Min.",O158)))</formula>
    </cfRule>
  </conditionalFormatting>
  <conditionalFormatting sqref="M158:N162">
    <cfRule type="containsText" dxfId="220" priority="628" operator="containsText" text="intervenção">
      <formula>NOT(ISERROR(SEARCH("intervenção",M158)))</formula>
    </cfRule>
    <cfRule type="containsText" dxfId="219" priority="629" operator="containsText" text="alerta">
      <formula>NOT(ISERROR(SEARCH("alerta",M158)))</formula>
    </cfRule>
  </conditionalFormatting>
  <conditionalFormatting sqref="M158:P162">
    <cfRule type="containsText" dxfId="218" priority="627" operator="containsText" text="PARALISAÇÃO">
      <formula>NOT(ISERROR(SEARCH("PARALISAÇÃO",M158)))</formula>
    </cfRule>
  </conditionalFormatting>
  <conditionalFormatting sqref="C163:C167">
    <cfRule type="expression" dxfId="217" priority="626">
      <formula>MOD(ROW(),2)</formula>
    </cfRule>
  </conditionalFormatting>
  <conditionalFormatting sqref="G163:L167">
    <cfRule type="expression" dxfId="216" priority="625">
      <formula>MOD(ROW(),2)</formula>
    </cfRule>
  </conditionalFormatting>
  <conditionalFormatting sqref="M163:M167">
    <cfRule type="containsText" dxfId="215" priority="624" operator="containsText" text="OK">
      <formula>NOT(ISERROR(SEARCH("OK",M163)))</formula>
    </cfRule>
  </conditionalFormatting>
  <conditionalFormatting sqref="M163:P167">
    <cfRule type="containsText" dxfId="214" priority="621" operator="containsText" text="EMERGÊNCIA">
      <formula>NOT(ISERROR(SEARCH("EMERGÊNCIA",M163)))</formula>
    </cfRule>
    <cfRule type="containsText" dxfId="213" priority="622" operator="containsText" text="ATENÇÃO">
      <formula>NOT(ISERROR(SEARCH("ATENÇÃO",M163)))</formula>
    </cfRule>
    <cfRule type="containsText" dxfId="212" priority="623" operator="containsText" text="OK">
      <formula>NOT(ISERROR(SEARCH("OK",M163)))</formula>
    </cfRule>
  </conditionalFormatting>
  <conditionalFormatting sqref="O163:P167">
    <cfRule type="containsText" dxfId="211" priority="617" operator="containsText" text="intervenção">
      <formula>NOT(ISERROR(SEARCH("intervenção",O163)))</formula>
    </cfRule>
    <cfRule type="containsText" dxfId="210" priority="618" operator="containsText" text="alerta">
      <formula>NOT(ISERROR(SEARCH("alerta",O163)))</formula>
    </cfRule>
    <cfRule type="containsText" dxfId="209" priority="619" operator="containsText" text="atenção">
      <formula>NOT(ISERROR(SEARCH("atenção",O163)))</formula>
    </cfRule>
    <cfRule type="containsText" dxfId="208" priority="620" operator="containsText" text="Cond. Min.">
      <formula>NOT(ISERROR(SEARCH("Cond. Min.",O163)))</formula>
    </cfRule>
  </conditionalFormatting>
  <conditionalFormatting sqref="C138:F152">
    <cfRule type="expression" dxfId="207" priority="613">
      <formula>MOD(ROW(),2)</formula>
    </cfRule>
  </conditionalFormatting>
  <conditionalFormatting sqref="G138:L152">
    <cfRule type="expression" dxfId="206" priority="612">
      <formula>MOD(ROW(),2)</formula>
    </cfRule>
  </conditionalFormatting>
  <conditionalFormatting sqref="M102:P103 O100:P100">
    <cfRule type="containsText" dxfId="205" priority="366" operator="containsText" text="PARALISAÇÃO">
      <formula>NOT(ISERROR(SEARCH("PARALISAÇÃO",M100)))</formula>
    </cfRule>
  </conditionalFormatting>
  <conditionalFormatting sqref="O91:P92">
    <cfRule type="containsText" dxfId="204" priority="410" operator="containsText" text="EMERGÊNCIA">
      <formula>NOT(ISERROR(SEARCH("EMERGÊNCIA",O91)))</formula>
    </cfRule>
    <cfRule type="containsText" dxfId="203" priority="411" operator="containsText" text="ATENÇÃO">
      <formula>NOT(ISERROR(SEARCH("ATENÇÃO",O91)))</formula>
    </cfRule>
    <cfRule type="containsText" dxfId="202" priority="412" operator="containsText" text="OK">
      <formula>NOT(ISERROR(SEARCH("OK",O91)))</formula>
    </cfRule>
  </conditionalFormatting>
  <conditionalFormatting sqref="D103:F103 E102:F102">
    <cfRule type="expression" dxfId="201" priority="451">
      <formula>MOD(ROW(),2)</formula>
    </cfRule>
  </conditionalFormatting>
  <conditionalFormatting sqref="O82:P84">
    <cfRule type="containsText" dxfId="200" priority="446" operator="containsText" text="EMERGÊNCIA">
      <formula>NOT(ISERROR(SEARCH("EMERGÊNCIA",O82)))</formula>
    </cfRule>
    <cfRule type="containsText" dxfId="199" priority="447" operator="containsText" text="ATENÇÃO">
      <formula>NOT(ISERROR(SEARCH("ATENÇÃO",O82)))</formula>
    </cfRule>
    <cfRule type="containsText" dxfId="198" priority="448" operator="containsText" text="OK">
      <formula>NOT(ISERROR(SEARCH("OK",O82)))</formula>
    </cfRule>
  </conditionalFormatting>
  <conditionalFormatting sqref="O82:P84">
    <cfRule type="containsText" dxfId="197" priority="442" operator="containsText" text="intervenção">
      <formula>NOT(ISERROR(SEARCH("intervenção",O82)))</formula>
    </cfRule>
    <cfRule type="containsText" dxfId="196" priority="443" operator="containsText" text="alerta">
      <formula>NOT(ISERROR(SEARCH("alerta",O82)))</formula>
    </cfRule>
    <cfRule type="containsText" dxfId="195" priority="444" operator="containsText" text="atenção">
      <formula>NOT(ISERROR(SEARCH("atenção",O82)))</formula>
    </cfRule>
    <cfRule type="containsText" dxfId="194" priority="445" operator="containsText" text="Cond. Min.">
      <formula>NOT(ISERROR(SEARCH("Cond. Min.",O82)))</formula>
    </cfRule>
  </conditionalFormatting>
  <conditionalFormatting sqref="O82:P84">
    <cfRule type="containsText" dxfId="193" priority="439" operator="containsText" text="PARALISAÇÃO">
      <formula>NOT(ISERROR(SEARCH("PARALISAÇÃO",O82)))</formula>
    </cfRule>
  </conditionalFormatting>
  <conditionalFormatting sqref="O86:P87">
    <cfRule type="containsText" dxfId="192" priority="434" operator="containsText" text="EMERGÊNCIA">
      <formula>NOT(ISERROR(SEARCH("EMERGÊNCIA",O86)))</formula>
    </cfRule>
    <cfRule type="containsText" dxfId="191" priority="435" operator="containsText" text="ATENÇÃO">
      <formula>NOT(ISERROR(SEARCH("ATENÇÃO",O86)))</formula>
    </cfRule>
    <cfRule type="containsText" dxfId="190" priority="436" operator="containsText" text="OK">
      <formula>NOT(ISERROR(SEARCH("OK",O86)))</formula>
    </cfRule>
  </conditionalFormatting>
  <conditionalFormatting sqref="O86:P87">
    <cfRule type="containsText" dxfId="189" priority="430" operator="containsText" text="intervenção">
      <formula>NOT(ISERROR(SEARCH("intervenção",O86)))</formula>
    </cfRule>
    <cfRule type="containsText" dxfId="188" priority="431" operator="containsText" text="alerta">
      <formula>NOT(ISERROR(SEARCH("alerta",O86)))</formula>
    </cfRule>
    <cfRule type="containsText" dxfId="187" priority="432" operator="containsText" text="atenção">
      <formula>NOT(ISERROR(SEARCH("atenção",O86)))</formula>
    </cfRule>
    <cfRule type="containsText" dxfId="186" priority="433" operator="containsText" text="Cond. Min.">
      <formula>NOT(ISERROR(SEARCH("Cond. Min.",O86)))</formula>
    </cfRule>
  </conditionalFormatting>
  <conditionalFormatting sqref="O86:P87">
    <cfRule type="containsText" dxfId="185" priority="427" operator="containsText" text="PARALISAÇÃO">
      <formula>NOT(ISERROR(SEARCH("PARALISAÇÃO",O86)))</formula>
    </cfRule>
  </conditionalFormatting>
  <conditionalFormatting sqref="O88:P88 O90:P90">
    <cfRule type="containsText" dxfId="184" priority="422" operator="containsText" text="EMERGÊNCIA">
      <formula>NOT(ISERROR(SEARCH("EMERGÊNCIA",O88)))</formula>
    </cfRule>
    <cfRule type="containsText" dxfId="183" priority="423" operator="containsText" text="ATENÇÃO">
      <formula>NOT(ISERROR(SEARCH("ATENÇÃO",O88)))</formula>
    </cfRule>
    <cfRule type="containsText" dxfId="182" priority="424" operator="containsText" text="OK">
      <formula>NOT(ISERROR(SEARCH("OK",O88)))</formula>
    </cfRule>
  </conditionalFormatting>
  <conditionalFormatting sqref="O88:P88 O90:P90">
    <cfRule type="containsText" dxfId="181" priority="418" operator="containsText" text="intervenção">
      <formula>NOT(ISERROR(SEARCH("intervenção",O88)))</formula>
    </cfRule>
    <cfRule type="containsText" dxfId="180" priority="419" operator="containsText" text="alerta">
      <formula>NOT(ISERROR(SEARCH("alerta",O88)))</formula>
    </cfRule>
    <cfRule type="containsText" dxfId="179" priority="420" operator="containsText" text="atenção">
      <formula>NOT(ISERROR(SEARCH("atenção",O88)))</formula>
    </cfRule>
    <cfRule type="containsText" dxfId="178" priority="421" operator="containsText" text="Cond. Min.">
      <formula>NOT(ISERROR(SEARCH("Cond. Min.",O88)))</formula>
    </cfRule>
  </conditionalFormatting>
  <conditionalFormatting sqref="O88:P88 O90:P90">
    <cfRule type="containsText" dxfId="177" priority="415" operator="containsText" text="PARALISAÇÃO">
      <formula>NOT(ISERROR(SEARCH("PARALISAÇÃO",O88)))</formula>
    </cfRule>
  </conditionalFormatting>
  <conditionalFormatting sqref="O91:P92">
    <cfRule type="containsText" dxfId="176" priority="406" operator="containsText" text="intervenção">
      <formula>NOT(ISERROR(SEARCH("intervenção",O91)))</formula>
    </cfRule>
    <cfRule type="containsText" dxfId="175" priority="407" operator="containsText" text="alerta">
      <formula>NOT(ISERROR(SEARCH("alerta",O91)))</formula>
    </cfRule>
    <cfRule type="containsText" dxfId="174" priority="408" operator="containsText" text="atenção">
      <formula>NOT(ISERROR(SEARCH("atenção",O91)))</formula>
    </cfRule>
    <cfRule type="containsText" dxfId="173" priority="409" operator="containsText" text="Cond. Min.">
      <formula>NOT(ISERROR(SEARCH("Cond. Min.",O91)))</formula>
    </cfRule>
  </conditionalFormatting>
  <conditionalFormatting sqref="O91:P92">
    <cfRule type="containsText" dxfId="172" priority="403" operator="containsText" text="PARALISAÇÃO">
      <formula>NOT(ISERROR(SEARCH("PARALISAÇÃO",O91)))</formula>
    </cfRule>
  </conditionalFormatting>
  <conditionalFormatting sqref="O94:P96">
    <cfRule type="containsText" dxfId="171" priority="398" operator="containsText" text="EMERGÊNCIA">
      <formula>NOT(ISERROR(SEARCH("EMERGÊNCIA",O94)))</formula>
    </cfRule>
    <cfRule type="containsText" dxfId="170" priority="399" operator="containsText" text="ATENÇÃO">
      <formula>NOT(ISERROR(SEARCH("ATENÇÃO",O94)))</formula>
    </cfRule>
    <cfRule type="containsText" dxfId="169" priority="400" operator="containsText" text="OK">
      <formula>NOT(ISERROR(SEARCH("OK",O94)))</formula>
    </cfRule>
  </conditionalFormatting>
  <conditionalFormatting sqref="O94:P96">
    <cfRule type="containsText" dxfId="168" priority="394" operator="containsText" text="intervenção">
      <formula>NOT(ISERROR(SEARCH("intervenção",O94)))</formula>
    </cfRule>
    <cfRule type="containsText" dxfId="167" priority="395" operator="containsText" text="alerta">
      <formula>NOT(ISERROR(SEARCH("alerta",O94)))</formula>
    </cfRule>
    <cfRule type="containsText" dxfId="166" priority="396" operator="containsText" text="atenção">
      <formula>NOT(ISERROR(SEARCH("atenção",O94)))</formula>
    </cfRule>
    <cfRule type="containsText" dxfId="165" priority="397" operator="containsText" text="Cond. Min.">
      <formula>NOT(ISERROR(SEARCH("Cond. Min.",O94)))</formula>
    </cfRule>
  </conditionalFormatting>
  <conditionalFormatting sqref="O94:P96">
    <cfRule type="containsText" dxfId="164" priority="391" operator="containsText" text="PARALISAÇÃO">
      <formula>NOT(ISERROR(SEARCH("PARALISAÇÃO",O94)))</formula>
    </cfRule>
  </conditionalFormatting>
  <conditionalFormatting sqref="O98:P99">
    <cfRule type="containsText" dxfId="163" priority="386" operator="containsText" text="EMERGÊNCIA">
      <formula>NOT(ISERROR(SEARCH("EMERGÊNCIA",O98)))</formula>
    </cfRule>
    <cfRule type="containsText" dxfId="162" priority="387" operator="containsText" text="ATENÇÃO">
      <formula>NOT(ISERROR(SEARCH("ATENÇÃO",O98)))</formula>
    </cfRule>
    <cfRule type="containsText" dxfId="161" priority="388" operator="containsText" text="OK">
      <formula>NOT(ISERROR(SEARCH("OK",O98)))</formula>
    </cfRule>
  </conditionalFormatting>
  <conditionalFormatting sqref="O98:P99">
    <cfRule type="containsText" dxfId="160" priority="382" operator="containsText" text="intervenção">
      <formula>NOT(ISERROR(SEARCH("intervenção",O98)))</formula>
    </cfRule>
    <cfRule type="containsText" dxfId="159" priority="383" operator="containsText" text="alerta">
      <formula>NOT(ISERROR(SEARCH("alerta",O98)))</formula>
    </cfRule>
    <cfRule type="containsText" dxfId="158" priority="384" operator="containsText" text="atenção">
      <formula>NOT(ISERROR(SEARCH("atenção",O98)))</formula>
    </cfRule>
    <cfRule type="containsText" dxfId="157" priority="385" operator="containsText" text="Cond. Min.">
      <formula>NOT(ISERROR(SEARCH("Cond. Min.",O98)))</formula>
    </cfRule>
  </conditionalFormatting>
  <conditionalFormatting sqref="O98:P99">
    <cfRule type="containsText" dxfId="156" priority="379" operator="containsText" text="PARALISAÇÃO">
      <formula>NOT(ISERROR(SEARCH("PARALISAÇÃO",O98)))</formula>
    </cfRule>
  </conditionalFormatting>
  <conditionalFormatting sqref="C103">
    <cfRule type="expression" dxfId="155" priority="378">
      <formula>MOD(ROW(),2)</formula>
    </cfRule>
  </conditionalFormatting>
  <conditionalFormatting sqref="G102:L103">
    <cfRule type="expression" dxfId="154" priority="377">
      <formula>MOD(ROW(),2)</formula>
    </cfRule>
  </conditionalFormatting>
  <conditionalFormatting sqref="M102:M103">
    <cfRule type="containsText" dxfId="153" priority="376" operator="containsText" text="OK">
      <formula>NOT(ISERROR(SEARCH("OK",M102)))</formula>
    </cfRule>
  </conditionalFormatting>
  <conditionalFormatting sqref="M102:P103 O100:P100">
    <cfRule type="containsText" dxfId="152" priority="373" operator="containsText" text="EMERGÊNCIA">
      <formula>NOT(ISERROR(SEARCH("EMERGÊNCIA",M100)))</formula>
    </cfRule>
    <cfRule type="containsText" dxfId="151" priority="374" operator="containsText" text="ATENÇÃO">
      <formula>NOT(ISERROR(SEARCH("ATENÇÃO",M100)))</formula>
    </cfRule>
    <cfRule type="containsText" dxfId="150" priority="375" operator="containsText" text="OK">
      <formula>NOT(ISERROR(SEARCH("OK",M100)))</formula>
    </cfRule>
  </conditionalFormatting>
  <conditionalFormatting sqref="O100:P100 O102:P103">
    <cfRule type="containsText" dxfId="149" priority="369" operator="containsText" text="intervenção">
      <formula>NOT(ISERROR(SEARCH("intervenção",O100)))</formula>
    </cfRule>
    <cfRule type="containsText" dxfId="148" priority="370" operator="containsText" text="alerta">
      <formula>NOT(ISERROR(SEARCH("alerta",O100)))</formula>
    </cfRule>
    <cfRule type="containsText" dxfId="147" priority="371" operator="containsText" text="atenção">
      <formula>NOT(ISERROR(SEARCH("atenção",O100)))</formula>
    </cfRule>
    <cfRule type="containsText" dxfId="146" priority="372" operator="containsText" text="Cond. Min.">
      <formula>NOT(ISERROR(SEARCH("Cond. Min.",O100)))</formula>
    </cfRule>
  </conditionalFormatting>
  <conditionalFormatting sqref="M102:N103">
    <cfRule type="containsText" dxfId="145" priority="367" operator="containsText" text="intervenção">
      <formula>NOT(ISERROR(SEARCH("intervenção",M102)))</formula>
    </cfRule>
    <cfRule type="containsText" dxfId="144" priority="368" operator="containsText" text="alerta">
      <formula>NOT(ISERROR(SEARCH("alerta",M102)))</formula>
    </cfRule>
  </conditionalFormatting>
  <conditionalFormatting sqref="C102:D102">
    <cfRule type="expression" dxfId="143" priority="365">
      <formula>MOD(ROW(),2)</formula>
    </cfRule>
  </conditionalFormatting>
  <conditionalFormatting sqref="O69:P70">
    <cfRule type="containsText" dxfId="142" priority="362" operator="containsText" text="EMERGÊNCIA">
      <formula>NOT(ISERROR(SEARCH("EMERGÊNCIA",O69)))</formula>
    </cfRule>
    <cfRule type="containsText" dxfId="141" priority="363" operator="containsText" text="ATENÇÃO">
      <formula>NOT(ISERROR(SEARCH("ATENÇÃO",O69)))</formula>
    </cfRule>
    <cfRule type="containsText" dxfId="140" priority="364" operator="containsText" text="OK">
      <formula>NOT(ISERROR(SEARCH("OK",O69)))</formula>
    </cfRule>
  </conditionalFormatting>
  <conditionalFormatting sqref="O69:P70">
    <cfRule type="containsText" dxfId="139" priority="358" operator="containsText" text="intervenção">
      <formula>NOT(ISERROR(SEARCH("intervenção",O69)))</formula>
    </cfRule>
    <cfRule type="containsText" dxfId="138" priority="359" operator="containsText" text="alerta">
      <formula>NOT(ISERROR(SEARCH("alerta",O69)))</formula>
    </cfRule>
    <cfRule type="containsText" dxfId="137" priority="360" operator="containsText" text="atenção">
      <formula>NOT(ISERROR(SEARCH("atenção",O69)))</formula>
    </cfRule>
    <cfRule type="containsText" dxfId="136" priority="361" operator="containsText" text="Cond. Min.">
      <formula>NOT(ISERROR(SEARCH("Cond. Min.",O69)))</formula>
    </cfRule>
  </conditionalFormatting>
  <conditionalFormatting sqref="O69:P70">
    <cfRule type="containsText" dxfId="135" priority="357" operator="containsText" text="PARALISAÇÃO">
      <formula>NOT(ISERROR(SEARCH("PARALISAÇÃO",O69)))</formula>
    </cfRule>
  </conditionalFormatting>
  <conditionalFormatting sqref="M76">
    <cfRule type="containsText" dxfId="134" priority="276" operator="containsText" text="OK">
      <formula>NOT(ISERROR(SEARCH("OK",M76)))</formula>
    </cfRule>
  </conditionalFormatting>
  <conditionalFormatting sqref="M76:N76">
    <cfRule type="containsText" dxfId="133" priority="273" operator="containsText" text="EMERGÊNCIA">
      <formula>NOT(ISERROR(SEARCH("EMERGÊNCIA",M76)))</formula>
    </cfRule>
    <cfRule type="containsText" dxfId="132" priority="274" operator="containsText" text="ATENÇÃO">
      <formula>NOT(ISERROR(SEARCH("ATENÇÃO",M76)))</formula>
    </cfRule>
    <cfRule type="containsText" dxfId="131" priority="275" operator="containsText" text="OK">
      <formula>NOT(ISERROR(SEARCH("OK",M76)))</formula>
    </cfRule>
  </conditionalFormatting>
  <conditionalFormatting sqref="M76:N76">
    <cfRule type="containsText" dxfId="130" priority="271" operator="containsText" text="intervenção">
      <formula>NOT(ISERROR(SEARCH("intervenção",M76)))</formula>
    </cfRule>
    <cfRule type="containsText" dxfId="129" priority="272" operator="containsText" text="alerta">
      <formula>NOT(ISERROR(SEARCH("alerta",M76)))</formula>
    </cfRule>
  </conditionalFormatting>
  <conditionalFormatting sqref="M76:N76">
    <cfRule type="containsText" dxfId="128" priority="270" operator="containsText" text="PARALISAÇÃO">
      <formula>NOT(ISERROR(SEARCH("PARALISAÇÃO",M76)))</formula>
    </cfRule>
  </conditionalFormatting>
  <conditionalFormatting sqref="C76:F77">
    <cfRule type="expression" dxfId="127" priority="174">
      <formula>MOD(ROW(),2)</formula>
    </cfRule>
  </conditionalFormatting>
  <conditionalFormatting sqref="G76:L77">
    <cfRule type="expression" dxfId="126" priority="173">
      <formula>MOD(ROW(),2)</formula>
    </cfRule>
  </conditionalFormatting>
  <conditionalFormatting sqref="M31:N32 M25:N25 M34:N36">
    <cfRule type="containsText" dxfId="125" priority="100" operator="containsText" text="alerta">
      <formula>NOT(ISERROR(SEARCH("alerta",M25)))</formula>
    </cfRule>
    <cfRule type="containsText" dxfId="124" priority="101" operator="containsText" text="atenção">
      <formula>NOT(ISERROR(SEARCH("atenção",M25)))</formula>
    </cfRule>
    <cfRule type="containsText" dxfId="123" priority="102" operator="containsText" text="cond. Min.">
      <formula>NOT(ISERROR(SEARCH("cond. Min.",M25)))</formula>
    </cfRule>
    <cfRule type="containsText" dxfId="122" priority="103" operator="containsText" text="ok">
      <formula>NOT(ISERROR(SEARCH("ok",M25)))</formula>
    </cfRule>
  </conditionalFormatting>
  <conditionalFormatting sqref="M31:N32 M25:N25 M34:N36">
    <cfRule type="containsText" dxfId="121" priority="850" operator="containsText" text="paralisação">
      <formula>NOT(ISERROR(SEARCH("paralisação",M25)))</formula>
    </cfRule>
    <cfRule type="containsText" dxfId="120" priority="850" operator="containsText" text="intervenção">
      <formula>NOT(ISERROR(SEARCH("intervenção",M25)))</formula>
    </cfRule>
  </conditionalFormatting>
  <conditionalFormatting sqref="M5:N7 M9:N11 M13:N15 M17:N19 M21:N23">
    <cfRule type="containsText" dxfId="119" priority="108" operator="containsText" text="alerta">
      <formula>NOT(ISERROR(SEARCH("alerta",M5)))</formula>
    </cfRule>
    <cfRule type="containsText" dxfId="118" priority="109" operator="containsText" text="atenção">
      <formula>NOT(ISERROR(SEARCH("atenção",M5)))</formula>
    </cfRule>
    <cfRule type="containsText" dxfId="117" priority="110" operator="containsText" text="cond. Min.">
      <formula>NOT(ISERROR(SEARCH("cond. Min.",M5)))</formula>
    </cfRule>
    <cfRule type="containsText" dxfId="116" priority="111" operator="containsText" text="ok">
      <formula>NOT(ISERROR(SEARCH("ok",M5)))</formula>
    </cfRule>
  </conditionalFormatting>
  <conditionalFormatting sqref="M5:N7 M9:N11 M13:N15 M17:N19 M21:N23">
    <cfRule type="containsText" dxfId="115" priority="106" operator="containsText" text="paralisação">
      <formula>NOT(ISERROR(SEARCH("paralisação",M5)))</formula>
    </cfRule>
    <cfRule type="containsText" dxfId="114" priority="107" operator="containsText" text="intervenção">
      <formula>NOT(ISERROR(SEARCH("intervenção",M5)))</formula>
    </cfRule>
  </conditionalFormatting>
  <conditionalFormatting sqref="M38:N40 M42:N44 M46:N48">
    <cfRule type="containsText" dxfId="113" priority="96" operator="containsText" text="alerta">
      <formula>NOT(ISERROR(SEARCH("alerta",M38)))</formula>
    </cfRule>
    <cfRule type="containsText" dxfId="112" priority="97" operator="containsText" text="atenção">
      <formula>NOT(ISERROR(SEARCH("atenção",M38)))</formula>
    </cfRule>
    <cfRule type="containsText" dxfId="111" priority="98" operator="containsText" text="cond. Min.">
      <formula>NOT(ISERROR(SEARCH("cond. Min.",M38)))</formula>
    </cfRule>
    <cfRule type="containsText" dxfId="110" priority="99" operator="containsText" text="ok">
      <formula>NOT(ISERROR(SEARCH("ok",M38)))</formula>
    </cfRule>
  </conditionalFormatting>
  <conditionalFormatting sqref="M38:N40 M42:N44 M46:N48">
    <cfRule type="containsText" dxfId="109" priority="94" operator="containsText" text="paralisação">
      <formula>NOT(ISERROR(SEARCH("paralisação",M38)))</formula>
    </cfRule>
    <cfRule type="containsText" dxfId="108" priority="95" operator="containsText" text="intervenção">
      <formula>NOT(ISERROR(SEARCH("intervenção",M38)))</formula>
    </cfRule>
  </conditionalFormatting>
  <conditionalFormatting sqref="M50:N50">
    <cfRule type="containsText" dxfId="107" priority="90" operator="containsText" text="alerta">
      <formula>NOT(ISERROR(SEARCH("alerta",M50)))</formula>
    </cfRule>
    <cfRule type="containsText" dxfId="106" priority="91" operator="containsText" text="atenção">
      <formula>NOT(ISERROR(SEARCH("atenção",M50)))</formula>
    </cfRule>
    <cfRule type="containsText" dxfId="105" priority="92" operator="containsText" text="cond. Min.">
      <formula>NOT(ISERROR(SEARCH("cond. Min.",M50)))</formula>
    </cfRule>
    <cfRule type="containsText" dxfId="104" priority="93" operator="containsText" text="ok">
      <formula>NOT(ISERROR(SEARCH("ok",M50)))</formula>
    </cfRule>
  </conditionalFormatting>
  <conditionalFormatting sqref="M50:N50">
    <cfRule type="containsText" dxfId="103" priority="88" operator="containsText" text="paralisação">
      <formula>NOT(ISERROR(SEARCH("paralisação",M50)))</formula>
    </cfRule>
    <cfRule type="containsText" dxfId="102" priority="89" operator="containsText" text="intervenção">
      <formula>NOT(ISERROR(SEARCH("intervenção",M50)))</formula>
    </cfRule>
  </conditionalFormatting>
  <conditionalFormatting sqref="M57:N58 M60:N62 M64:N66">
    <cfRule type="containsText" dxfId="101" priority="84" operator="containsText" text="alerta">
      <formula>NOT(ISERROR(SEARCH("alerta",M57)))</formula>
    </cfRule>
    <cfRule type="containsText" dxfId="100" priority="85" operator="containsText" text="atenção">
      <formula>NOT(ISERROR(SEARCH("atenção",M57)))</formula>
    </cfRule>
    <cfRule type="containsText" dxfId="99" priority="86" operator="containsText" text="cond. Min.">
      <formula>NOT(ISERROR(SEARCH("cond. Min.",M57)))</formula>
    </cfRule>
    <cfRule type="containsText" dxfId="98" priority="87" operator="containsText" text="ok">
      <formula>NOT(ISERROR(SEARCH("ok",M57)))</formula>
    </cfRule>
  </conditionalFormatting>
  <conditionalFormatting sqref="M57:N58 M60:N62 M64:N66">
    <cfRule type="containsText" dxfId="97" priority="82" operator="containsText" text="paralisação">
      <formula>NOT(ISERROR(SEARCH("paralisação",M57)))</formula>
    </cfRule>
    <cfRule type="containsText" dxfId="96" priority="83" operator="containsText" text="intervenção">
      <formula>NOT(ISERROR(SEARCH("intervenção",M57)))</formula>
    </cfRule>
  </conditionalFormatting>
  <conditionalFormatting sqref="M68:N70 M72:N74">
    <cfRule type="containsText" dxfId="95" priority="78" operator="containsText" text="alerta">
      <formula>NOT(ISERROR(SEARCH("alerta",M68)))</formula>
    </cfRule>
    <cfRule type="containsText" dxfId="94" priority="79" operator="containsText" text="atenção">
      <formula>NOT(ISERROR(SEARCH("atenção",M68)))</formula>
    </cfRule>
    <cfRule type="containsText" dxfId="93" priority="80" operator="containsText" text="cond. Min.">
      <formula>NOT(ISERROR(SEARCH("cond. Min.",M68)))</formula>
    </cfRule>
    <cfRule type="containsText" dxfId="92" priority="81" operator="containsText" text="ok">
      <formula>NOT(ISERROR(SEARCH("ok",M68)))</formula>
    </cfRule>
  </conditionalFormatting>
  <conditionalFormatting sqref="M68:N70 M72:N74">
    <cfRule type="containsText" dxfId="91" priority="76" operator="containsText" text="paralisação">
      <formula>NOT(ISERROR(SEARCH("paralisação",M68)))</formula>
    </cfRule>
    <cfRule type="containsText" dxfId="90" priority="77" operator="containsText" text="intervenção">
      <formula>NOT(ISERROR(SEARCH("intervenção",M68)))</formula>
    </cfRule>
  </conditionalFormatting>
  <conditionalFormatting sqref="M79:P81">
    <cfRule type="containsText" dxfId="89" priority="70" operator="containsText" text="EMERGÊNCIA">
      <formula>NOT(ISERROR(SEARCH("EMERGÊNCIA",M79)))</formula>
    </cfRule>
    <cfRule type="containsText" dxfId="88" priority="71" operator="containsText" text="ATENÇÃO">
      <formula>NOT(ISERROR(SEARCH("ATENÇÃO",M79)))</formula>
    </cfRule>
    <cfRule type="containsText" dxfId="87" priority="72" operator="containsText" text="OK">
      <formula>NOT(ISERROR(SEARCH("OK",M79)))</formula>
    </cfRule>
  </conditionalFormatting>
  <conditionalFormatting sqref="M82:N84 M86:N88 M90:N92 M94:N96">
    <cfRule type="containsText" dxfId="86" priority="66" operator="containsText" text="alerta">
      <formula>NOT(ISERROR(SEARCH("alerta",M82)))</formula>
    </cfRule>
    <cfRule type="containsText" dxfId="85" priority="67" operator="containsText" text="atenção">
      <formula>NOT(ISERROR(SEARCH("atenção",M82)))</formula>
    </cfRule>
    <cfRule type="containsText" dxfId="84" priority="68" operator="containsText" text="cond. Min.">
      <formula>NOT(ISERROR(SEARCH("cond. Min.",M82)))</formula>
    </cfRule>
    <cfRule type="containsText" dxfId="83" priority="69" operator="containsText" text="ok">
      <formula>NOT(ISERROR(SEARCH("ok",M82)))</formula>
    </cfRule>
  </conditionalFormatting>
  <conditionalFormatting sqref="M82:N84 M86:N88 M90:N92 M94:N96">
    <cfRule type="containsText" dxfId="82" priority="64" operator="containsText" text="paralisação">
      <formula>NOT(ISERROR(SEARCH("paralisação",M82)))</formula>
    </cfRule>
    <cfRule type="containsText" dxfId="81" priority="65" operator="containsText" text="intervenção">
      <formula>NOT(ISERROR(SEARCH("intervenção",M82)))</formula>
    </cfRule>
  </conditionalFormatting>
  <conditionalFormatting sqref="M98:N100">
    <cfRule type="containsText" dxfId="80" priority="60" operator="containsText" text="alerta">
      <formula>NOT(ISERROR(SEARCH("alerta",M98)))</formula>
    </cfRule>
    <cfRule type="containsText" dxfId="79" priority="61" operator="containsText" text="atenção">
      <formula>NOT(ISERROR(SEARCH("atenção",M98)))</formula>
    </cfRule>
    <cfRule type="containsText" dxfId="78" priority="62" operator="containsText" text="cond. Min.">
      <formula>NOT(ISERROR(SEARCH("cond. Min.",M98)))</formula>
    </cfRule>
    <cfRule type="containsText" dxfId="77" priority="63" operator="containsText" text="ok">
      <formula>NOT(ISERROR(SEARCH("ok",M98)))</formula>
    </cfRule>
  </conditionalFormatting>
  <conditionalFormatting sqref="M98:N100">
    <cfRule type="containsText" dxfId="76" priority="58" operator="containsText" text="paralisação">
      <formula>NOT(ISERROR(SEARCH("paralisação",M98)))</formula>
    </cfRule>
    <cfRule type="containsText" dxfId="75" priority="59" operator="containsText" text="intervenção">
      <formula>NOT(ISERROR(SEARCH("intervenção",M98)))</formula>
    </cfRule>
  </conditionalFormatting>
  <conditionalFormatting sqref="M108:N110 M112:N114 M116:N118 M120:N122">
    <cfRule type="containsText" dxfId="74" priority="54" operator="containsText" text="alerta">
      <formula>NOT(ISERROR(SEARCH("alerta",M108)))</formula>
    </cfRule>
    <cfRule type="containsText" dxfId="73" priority="55" operator="containsText" text="atenção">
      <formula>NOT(ISERROR(SEARCH("atenção",M108)))</formula>
    </cfRule>
    <cfRule type="containsText" dxfId="72" priority="56" operator="containsText" text="cond. Min.">
      <formula>NOT(ISERROR(SEARCH("cond. Min.",M108)))</formula>
    </cfRule>
    <cfRule type="containsText" dxfId="71" priority="57" operator="containsText" text="ok">
      <formula>NOT(ISERROR(SEARCH("ok",M108)))</formula>
    </cfRule>
  </conditionalFormatting>
  <conditionalFormatting sqref="M108:N110 M112:N114 M116:N118 M120:N122">
    <cfRule type="containsText" dxfId="70" priority="52" operator="containsText" text="paralisação">
      <formula>NOT(ISERROR(SEARCH("paralisação",M108)))</formula>
    </cfRule>
    <cfRule type="containsText" dxfId="69" priority="53" operator="containsText" text="intervenção">
      <formula>NOT(ISERROR(SEARCH("intervenção",M108)))</formula>
    </cfRule>
  </conditionalFormatting>
  <conditionalFormatting sqref="M124:N126">
    <cfRule type="containsText" dxfId="68" priority="48" operator="containsText" text="alerta">
      <formula>NOT(ISERROR(SEARCH("alerta",M124)))</formula>
    </cfRule>
    <cfRule type="containsText" dxfId="67" priority="49" operator="containsText" text="atenção">
      <formula>NOT(ISERROR(SEARCH("atenção",M124)))</formula>
    </cfRule>
    <cfRule type="containsText" dxfId="66" priority="50" operator="containsText" text="cond. Min.">
      <formula>NOT(ISERROR(SEARCH("cond. Min.",M124)))</formula>
    </cfRule>
    <cfRule type="containsText" dxfId="65" priority="51" operator="containsText" text="ok">
      <formula>NOT(ISERROR(SEARCH("ok",M124)))</formula>
    </cfRule>
  </conditionalFormatting>
  <conditionalFormatting sqref="M124:N126">
    <cfRule type="containsText" dxfId="64" priority="46" operator="containsText" text="paralisação">
      <formula>NOT(ISERROR(SEARCH("paralisação",M124)))</formula>
    </cfRule>
    <cfRule type="containsText" dxfId="63" priority="47" operator="containsText" text="intervenção">
      <formula>NOT(ISERROR(SEARCH("intervenção",M124)))</formula>
    </cfRule>
  </conditionalFormatting>
  <conditionalFormatting sqref="M133:N135">
    <cfRule type="containsText" dxfId="62" priority="42" operator="containsText" text="alerta">
      <formula>NOT(ISERROR(SEARCH("alerta",M133)))</formula>
    </cfRule>
    <cfRule type="containsText" dxfId="61" priority="43" operator="containsText" text="atenção">
      <formula>NOT(ISERROR(SEARCH("atenção",M133)))</formula>
    </cfRule>
    <cfRule type="containsText" dxfId="60" priority="44" operator="containsText" text="cond. Min.">
      <formula>NOT(ISERROR(SEARCH("cond. Min.",M133)))</formula>
    </cfRule>
    <cfRule type="containsText" dxfId="59" priority="45" operator="containsText" text="ok">
      <formula>NOT(ISERROR(SEARCH("ok",M133)))</formula>
    </cfRule>
  </conditionalFormatting>
  <conditionalFormatting sqref="M133:N135">
    <cfRule type="containsText" dxfId="58" priority="40" operator="containsText" text="paralisação">
      <formula>NOT(ISERROR(SEARCH("paralisação",M133)))</formula>
    </cfRule>
    <cfRule type="containsText" dxfId="57" priority="41" operator="containsText" text="intervenção">
      <formula>NOT(ISERROR(SEARCH("intervenção",M133)))</formula>
    </cfRule>
  </conditionalFormatting>
  <conditionalFormatting sqref="O127:P127 O123:P123 O119:P119 O115:P115 O111:P111 O101:P101 O97:P97 O93:P93 O89:P89 O85:P85 O75:P75 O71:P71 O67:P67 O63:P63 O59:P59">
    <cfRule type="containsText" dxfId="56" priority="29" operator="containsText" text="EMERGÊNCIA">
      <formula>NOT(ISERROR(SEARCH("EMERGÊNCIA",O59)))</formula>
    </cfRule>
    <cfRule type="containsText" dxfId="55" priority="30" operator="containsText" text="ATENÇÃO">
      <formula>NOT(ISERROR(SEARCH("ATENÇÃO",O59)))</formula>
    </cfRule>
    <cfRule type="containsText" dxfId="54" priority="31" operator="containsText" text="OK">
      <formula>NOT(ISERROR(SEARCH("OK",O59)))</formula>
    </cfRule>
  </conditionalFormatting>
  <conditionalFormatting sqref="O127 O123 O119 O115 O111 O101 O97 O93 O89 O85 O75 O71 O67 O63 O59">
    <cfRule type="containsText" dxfId="53" priority="28" operator="containsText" text="OK">
      <formula>NOT(ISERROR(SEARCH("OK",O59)))</formula>
    </cfRule>
  </conditionalFormatting>
  <conditionalFormatting sqref="O127:P127 O123:P123 O119:P119 O115:P115 O111:P111 O101:P101 O97:P97 O93:P93 O89:P89 O85:P85 O75:P75 O71:P71 O67:P67 O63:P63 O59:P59">
    <cfRule type="containsText" dxfId="52" priority="25" operator="containsText" text="INTERVENÇÃO">
      <formula>NOT(ISERROR(SEARCH("INTERVENÇÃO",O59)))</formula>
    </cfRule>
    <cfRule type="containsText" dxfId="51" priority="26" operator="containsText" text="ATENÇÃO">
      <formula>NOT(ISERROR(SEARCH("ATENÇÃO",O59)))</formula>
    </cfRule>
    <cfRule type="containsText" dxfId="50" priority="27" operator="containsText" text="COND. MIN.">
      <formula>NOT(ISERROR(SEARCH("COND. MIN.",O59)))</formula>
    </cfRule>
  </conditionalFormatting>
  <conditionalFormatting sqref="O127:P127 O123:P123 O119:P119 O115:P115 O111:P111 O101:P101 O97:P97 O93:P93 O89:P89 O85:P85 O75:P75 O71:P71 O67:P67 O63:P63 O59:P59">
    <cfRule type="containsText" dxfId="49" priority="24" operator="containsText" text="ALERTA">
      <formula>NOT(ISERROR(SEARCH("ALERTA",O59)))</formula>
    </cfRule>
  </conditionalFormatting>
  <conditionalFormatting sqref="M8:N8">
    <cfRule type="containsText" dxfId="48" priority="20" operator="containsText" text="PARALISAÇÃO">
      <formula>NOT(ISERROR(SEARCH("PARALISAÇÃO",M8)))</formula>
    </cfRule>
    <cfRule type="containsText" dxfId="47" priority="21" operator="containsText" text="ALERTA">
      <formula>NOT(ISERROR(SEARCH("ALERTA",M8)))</formula>
    </cfRule>
    <cfRule type="containsText" dxfId="46" priority="22" operator="containsText" text="ATENÇÃO">
      <formula>NOT(ISERROR(SEARCH("ATENÇÃO",M8)))</formula>
    </cfRule>
    <cfRule type="containsText" dxfId="45" priority="23" operator="containsText" text="OK">
      <formula>NOT(ISERROR(SEARCH("OK",M8)))</formula>
    </cfRule>
  </conditionalFormatting>
  <conditionalFormatting sqref="M8:N8">
    <cfRule type="containsText" dxfId="44" priority="19" operator="containsText" text="INTERVENÇÃO">
      <formula>NOT(ISERROR(SEARCH("INTERVENÇÃO",M8)))</formula>
    </cfRule>
  </conditionalFormatting>
  <conditionalFormatting sqref="M127:N127 M123:N123 M119:N119 M115:N115 M111:N111 M101:N101 M97:N97 M93:N93 M89:N89 M85:N85 M75:N75 M71:N71 M67:N67 M63:N63 M59:N59 M49:N49 M45:N45 M41:N41 M37:N37 M33:N33 M24:N24 M20:N20 M16:N16 M12:N12">
    <cfRule type="containsText" dxfId="43" priority="15" operator="containsText" text="PARALISAÇÃO">
      <formula>NOT(ISERROR(SEARCH("PARALISAÇÃO",M12)))</formula>
    </cfRule>
    <cfRule type="containsText" dxfId="42" priority="16" operator="containsText" text="ALERTA">
      <formula>NOT(ISERROR(SEARCH("ALERTA",M12)))</formula>
    </cfRule>
    <cfRule type="containsText" dxfId="41" priority="17" operator="containsText" text="ATENÇÃO">
      <formula>NOT(ISERROR(SEARCH("ATENÇÃO",M12)))</formula>
    </cfRule>
    <cfRule type="containsText" dxfId="40" priority="18" operator="containsText" text="OK">
      <formula>NOT(ISERROR(SEARCH("OK",M12)))</formula>
    </cfRule>
  </conditionalFormatting>
  <conditionalFormatting sqref="M127:N127 M123:N123 M119:N119 M115:N115 M111:N111 M101:N101 M97:N97 M93:N93 M89:N89 M85:N85 M75:N75 M71:N71 M67:N67 M63:N63 M59:N59 M49:N49 M45:N45 M41:N41 M37:N37 M33:N33 M24:N24 M20:N20 M16:N16 M12:N12">
    <cfRule type="containsText" dxfId="39" priority="14" operator="containsText" text="INTERVENÇÃO">
      <formula>NOT(ISERROR(SEARCH("INTERVENÇÃO",M12)))</formula>
    </cfRule>
  </conditionalFormatting>
  <conditionalFormatting sqref="O136:P136">
    <cfRule type="containsText" dxfId="38" priority="11" operator="containsText" text="EMERGÊNCIA">
      <formula>NOT(ISERROR(SEARCH("EMERGÊNCIA",O136)))</formula>
    </cfRule>
    <cfRule type="containsText" dxfId="37" priority="12" operator="containsText" text="ATENÇÃO">
      <formula>NOT(ISERROR(SEARCH("ATENÇÃO",O136)))</formula>
    </cfRule>
    <cfRule type="containsText" dxfId="36" priority="13" operator="containsText" text="OK">
      <formula>NOT(ISERROR(SEARCH("OK",O136)))</formula>
    </cfRule>
  </conditionalFormatting>
  <conditionalFormatting sqref="O136">
    <cfRule type="containsText" dxfId="35" priority="10" operator="containsText" text="OK">
      <formula>NOT(ISERROR(SEARCH("OK",O136)))</formula>
    </cfRule>
  </conditionalFormatting>
  <conditionalFormatting sqref="O136:P136">
    <cfRule type="containsText" dxfId="34" priority="7" operator="containsText" text="INTERVENÇÃO">
      <formula>NOT(ISERROR(SEARCH("INTERVENÇÃO",O136)))</formula>
    </cfRule>
    <cfRule type="containsText" dxfId="33" priority="8" operator="containsText" text="ATENÇÃO">
      <formula>NOT(ISERROR(SEARCH("ATENÇÃO",O136)))</formula>
    </cfRule>
    <cfRule type="containsText" dxfId="32" priority="9" operator="containsText" text="COND. MIN.">
      <formula>NOT(ISERROR(SEARCH("COND. MIN.",O136)))</formula>
    </cfRule>
  </conditionalFormatting>
  <conditionalFormatting sqref="O136:P136">
    <cfRule type="containsText" dxfId="31" priority="6" operator="containsText" text="ALERTA">
      <formula>NOT(ISERROR(SEARCH("ALERTA",O136)))</formula>
    </cfRule>
  </conditionalFormatting>
  <conditionalFormatting sqref="M136:N136">
    <cfRule type="containsText" dxfId="30" priority="2" operator="containsText" text="PARALISAÇÃO">
      <formula>NOT(ISERROR(SEARCH("PARALISAÇÃO",M136)))</formula>
    </cfRule>
    <cfRule type="containsText" dxfId="29" priority="3" operator="containsText" text="ALERTA">
      <formula>NOT(ISERROR(SEARCH("ALERTA",M136)))</formula>
    </cfRule>
    <cfRule type="containsText" dxfId="28" priority="4" operator="containsText" text="ATENÇÃO">
      <formula>NOT(ISERROR(SEARCH("ATENÇÃO",M136)))</formula>
    </cfRule>
    <cfRule type="containsText" dxfId="27" priority="5" operator="containsText" text="OK">
      <formula>NOT(ISERROR(SEARCH("OK",M136)))</formula>
    </cfRule>
  </conditionalFormatting>
  <conditionalFormatting sqref="M136:N136">
    <cfRule type="containsText" dxfId="26" priority="1" operator="containsText" text="INTERVENÇÃO">
      <formula>NOT(ISERROR(SEARCH("INTERVENÇÃO",M136)))</formula>
    </cfRule>
  </conditionalFormatting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 filterMode="1">
    <tabColor rgb="FFFFFF00"/>
  </sheetPr>
  <dimension ref="A1:Q382"/>
  <sheetViews>
    <sheetView workbookViewId="0">
      <selection sqref="A1:L1"/>
    </sheetView>
  </sheetViews>
  <sheetFormatPr defaultRowHeight="15" x14ac:dyDescent="0.25"/>
  <cols>
    <col min="1" max="1" width="15.875" style="22" bestFit="1" customWidth="1"/>
    <col min="2" max="2" width="12.375" style="22" customWidth="1"/>
    <col min="3" max="3" width="18.625" style="63" bestFit="1" customWidth="1"/>
    <col min="4" max="4" width="12.75" style="63" bestFit="1" customWidth="1"/>
    <col min="5" max="5" width="8.625" style="63" bestFit="1" customWidth="1"/>
    <col min="6" max="6" width="16.75" style="123" bestFit="1" customWidth="1"/>
    <col min="7" max="7" width="9.75" style="123" bestFit="1" customWidth="1"/>
    <col min="8" max="8" width="13.375" style="22" customWidth="1"/>
    <col min="9" max="9" width="12.125" style="22" customWidth="1"/>
    <col min="10" max="10" width="11.125" style="22" customWidth="1"/>
    <col min="11" max="11" width="15.875" style="22" customWidth="1"/>
    <col min="12" max="12" width="15.25" style="22" bestFit="1" customWidth="1"/>
    <col min="13" max="13" width="67.875" bestFit="1" customWidth="1"/>
    <col min="14" max="14" width="12.375" customWidth="1"/>
  </cols>
  <sheetData>
    <row r="1" spans="1:17" x14ac:dyDescent="0.25">
      <c r="A1" s="755" t="s">
        <v>193</v>
      </c>
      <c r="B1" s="756"/>
      <c r="C1" s="756"/>
      <c r="D1" s="756"/>
      <c r="E1" s="756"/>
      <c r="F1" s="756"/>
      <c r="G1" s="756"/>
      <c r="H1" s="756"/>
      <c r="I1" s="756"/>
      <c r="J1" s="756"/>
      <c r="K1" s="756"/>
      <c r="L1" s="756"/>
      <c r="M1" s="474"/>
    </row>
    <row r="2" spans="1:17" hidden="1" x14ac:dyDescent="0.25">
      <c r="A2" s="471"/>
      <c r="B2" s="764" t="s">
        <v>98</v>
      </c>
      <c r="C2" s="767" t="s">
        <v>194</v>
      </c>
      <c r="D2" s="768"/>
      <c r="E2" s="769"/>
      <c r="F2" s="757" t="s">
        <v>322</v>
      </c>
      <c r="G2" s="758"/>
      <c r="H2" s="758"/>
      <c r="I2" s="758"/>
      <c r="J2" s="759"/>
      <c r="K2" s="760" t="s">
        <v>99</v>
      </c>
      <c r="L2" s="761"/>
      <c r="M2" s="751" t="s">
        <v>197</v>
      </c>
    </row>
    <row r="3" spans="1:17" x14ac:dyDescent="0.25">
      <c r="A3" s="472" t="s">
        <v>321</v>
      </c>
      <c r="B3" s="765"/>
      <c r="C3" s="770"/>
      <c r="D3" s="771"/>
      <c r="E3" s="772"/>
      <c r="F3" s="773" t="s">
        <v>195</v>
      </c>
      <c r="G3" s="773"/>
      <c r="H3" s="764" t="s">
        <v>183</v>
      </c>
      <c r="I3" s="764" t="s">
        <v>184</v>
      </c>
      <c r="J3" s="764" t="s">
        <v>185</v>
      </c>
      <c r="K3" s="762"/>
      <c r="L3" s="763"/>
      <c r="M3" s="751"/>
    </row>
    <row r="4" spans="1:17" x14ac:dyDescent="0.25">
      <c r="A4" s="473"/>
      <c r="B4" s="766"/>
      <c r="C4" s="134" t="s">
        <v>42</v>
      </c>
      <c r="D4" s="134" t="s">
        <v>43</v>
      </c>
      <c r="E4" s="134" t="s">
        <v>44</v>
      </c>
      <c r="F4" s="134" t="s">
        <v>42</v>
      </c>
      <c r="G4" s="134" t="s">
        <v>43</v>
      </c>
      <c r="H4" s="766"/>
      <c r="I4" s="766"/>
      <c r="J4" s="766"/>
      <c r="K4" s="134" t="s">
        <v>186</v>
      </c>
      <c r="L4" s="134" t="s">
        <v>320</v>
      </c>
      <c r="M4" s="751"/>
    </row>
    <row r="5" spans="1:17" hidden="1" x14ac:dyDescent="0.25">
      <c r="A5" s="1" t="s">
        <v>187</v>
      </c>
      <c r="B5" s="116">
        <v>42034</v>
      </c>
      <c r="C5" s="135">
        <v>7162084.7980000004</v>
      </c>
      <c r="D5" s="135">
        <v>665770.04779999994</v>
      </c>
      <c r="E5" s="135">
        <v>888.10299999999995</v>
      </c>
      <c r="F5" s="118"/>
      <c r="G5" s="118"/>
      <c r="H5" s="117"/>
      <c r="I5" s="117"/>
      <c r="J5" s="117"/>
      <c r="K5" s="118"/>
      <c r="L5" s="118"/>
      <c r="M5" s="149"/>
    </row>
    <row r="6" spans="1:17" hidden="1" x14ac:dyDescent="0.25">
      <c r="A6" s="1" t="str">
        <f>A5</f>
        <v>INC101</v>
      </c>
      <c r="B6" s="116">
        <v>42041</v>
      </c>
      <c r="C6" s="135">
        <v>7162084.7999999998</v>
      </c>
      <c r="D6" s="135">
        <v>665770.04610000004</v>
      </c>
      <c r="E6" s="135">
        <v>888.09799999999996</v>
      </c>
      <c r="F6" s="122">
        <f>(C6-$C$5)*100</f>
        <v>0.19999993965029716</v>
      </c>
      <c r="G6" s="122">
        <f>(D6-$D$5)*100</f>
        <v>-0.16999999061226845</v>
      </c>
      <c r="H6" s="105" t="str">
        <f t="shared" ref="H6" si="0">IF(F6&gt;0,"NORTE","SUL")</f>
        <v>NORTE</v>
      </c>
      <c r="I6" s="105" t="str">
        <f t="shared" ref="I6" si="1">IF(G6&gt;0,"LESTE","OESTE")</f>
        <v>OESTE</v>
      </c>
      <c r="J6" s="105" t="str">
        <f t="shared" ref="J6" si="2">IF(AND(H6="SUL", I6="LESTE"),"SUDESTE", IF(AND(H6="SUL", I6="OESTE"), "SUDOESTE", IF(AND(H6="NORTE", I6="LESTE"), "NORDESTE", "NOROESTE")))</f>
        <v>NOROESTE</v>
      </c>
      <c r="K6" s="106">
        <f>ABS(ROUND(G6,2)/ROUND((SQRT((C6-$C$5)^2+(D6-$D$5)^2))*100,2))</f>
        <v>0.65384615384615385</v>
      </c>
      <c r="L6" s="106">
        <f t="shared" ref="L6" si="3">DEGREES(ASIN(K6))</f>
        <v>40.832217027469063</v>
      </c>
      <c r="M6" s="73"/>
    </row>
    <row r="7" spans="1:17" hidden="1" x14ac:dyDescent="0.25">
      <c r="A7" s="1" t="str">
        <f t="shared" ref="A7:A39" si="4">A6</f>
        <v>INC101</v>
      </c>
      <c r="B7" s="116">
        <v>42048</v>
      </c>
      <c r="C7" s="135">
        <v>7162084.8017999995</v>
      </c>
      <c r="D7" s="135">
        <v>665770.04359999998</v>
      </c>
      <c r="E7" s="135">
        <v>888.09349999999995</v>
      </c>
      <c r="F7" s="122">
        <f t="shared" ref="F7:F12" si="5">(C7-$C$5)*100</f>
        <v>0.37999991327524185</v>
      </c>
      <c r="G7" s="122">
        <f t="shared" ref="G7:G12" si="6">(D7-$D$5)*100</f>
        <v>-0.41999999666586518</v>
      </c>
      <c r="H7" s="105" t="str">
        <f t="shared" ref="H7:H12" si="7">IF(F7&gt;0,"NORTE","SUL")</f>
        <v>NORTE</v>
      </c>
      <c r="I7" s="105" t="str">
        <f t="shared" ref="I7:I12" si="8">IF(G7&gt;0,"LESTE","OESTE")</f>
        <v>OESTE</v>
      </c>
      <c r="J7" s="105" t="str">
        <f t="shared" ref="J7:J12" si="9">IF(AND(H7="SUL", I7="LESTE"),"SUDESTE", IF(AND(H7="SUL", I7="OESTE"), "SUDOESTE", IF(AND(H7="NORTE", I7="LESTE"), "NORDESTE", "NOROESTE")))</f>
        <v>NOROESTE</v>
      </c>
      <c r="K7" s="106">
        <f t="shared" ref="K7:K12" si="10">ABS(ROUND(G7,2)/ROUND((SQRT((C7-$C$5)^2+(D7-$D$5)^2))*100,2))</f>
        <v>0.73684210526315796</v>
      </c>
      <c r="L7" s="106">
        <f t="shared" ref="L7:L12" si="11">DEGREES(ASIN(K7))</f>
        <v>47.4631016370138</v>
      </c>
      <c r="M7" s="73"/>
    </row>
    <row r="8" spans="1:17" hidden="1" x14ac:dyDescent="0.25">
      <c r="A8" s="1" t="str">
        <f t="shared" si="4"/>
        <v>INC101</v>
      </c>
      <c r="B8" s="116">
        <v>42055</v>
      </c>
      <c r="C8" s="135">
        <v>7162084.8035000004</v>
      </c>
      <c r="D8" s="135">
        <v>665770.04110000003</v>
      </c>
      <c r="E8" s="135">
        <v>888.08900000000006</v>
      </c>
      <c r="F8" s="122">
        <f t="shared" si="5"/>
        <v>0.54999999701976776</v>
      </c>
      <c r="G8" s="122">
        <f t="shared" si="6"/>
        <v>-0.66999999107792974</v>
      </c>
      <c r="H8" s="105" t="str">
        <f t="shared" si="7"/>
        <v>NORTE</v>
      </c>
      <c r="I8" s="105" t="str">
        <f t="shared" si="8"/>
        <v>OESTE</v>
      </c>
      <c r="J8" s="105" t="str">
        <f t="shared" si="9"/>
        <v>NOROESTE</v>
      </c>
      <c r="K8" s="106">
        <f t="shared" si="10"/>
        <v>0.77011494252873569</v>
      </c>
      <c r="L8" s="106">
        <f t="shared" si="11"/>
        <v>50.364211713269135</v>
      </c>
      <c r="M8" s="73"/>
      <c r="P8" s="120"/>
      <c r="Q8" s="120"/>
    </row>
    <row r="9" spans="1:17" hidden="1" x14ac:dyDescent="0.25">
      <c r="A9" s="1" t="str">
        <f t="shared" si="4"/>
        <v>INC101</v>
      </c>
      <c r="B9" s="116">
        <v>42062</v>
      </c>
      <c r="C9" s="135">
        <v>7162084.8057000004</v>
      </c>
      <c r="D9" s="135">
        <v>665770.04209999996</v>
      </c>
      <c r="E9" s="135">
        <v>888.08299999999997</v>
      </c>
      <c r="F9" s="122">
        <f t="shared" si="5"/>
        <v>0.76999999582767487</v>
      </c>
      <c r="G9" s="122">
        <f t="shared" si="6"/>
        <v>-0.56999999796971679</v>
      </c>
      <c r="H9" s="105" t="str">
        <f t="shared" si="7"/>
        <v>NORTE</v>
      </c>
      <c r="I9" s="105" t="str">
        <f t="shared" si="8"/>
        <v>OESTE</v>
      </c>
      <c r="J9" s="105" t="str">
        <f t="shared" si="9"/>
        <v>NOROESTE</v>
      </c>
      <c r="K9" s="106">
        <f t="shared" si="10"/>
        <v>0.59375</v>
      </c>
      <c r="L9" s="106">
        <f t="shared" si="11"/>
        <v>36.423573642331156</v>
      </c>
      <c r="M9" s="148"/>
      <c r="N9" s="44"/>
      <c r="O9" s="44"/>
      <c r="P9" s="120"/>
      <c r="Q9" s="120"/>
    </row>
    <row r="10" spans="1:17" hidden="1" x14ac:dyDescent="0.25">
      <c r="A10" s="1" t="str">
        <f t="shared" si="4"/>
        <v>INC101</v>
      </c>
      <c r="B10" s="116">
        <v>42069</v>
      </c>
      <c r="C10" s="135">
        <v>7162084.8079000004</v>
      </c>
      <c r="D10" s="135">
        <v>665770.04299999995</v>
      </c>
      <c r="E10" s="135">
        <v>888.077</v>
      </c>
      <c r="F10" s="122">
        <f t="shared" si="5"/>
        <v>0.98999999463558197</v>
      </c>
      <c r="G10" s="122">
        <f t="shared" si="6"/>
        <v>-0.47999999951571226</v>
      </c>
      <c r="H10" s="105" t="str">
        <f t="shared" si="7"/>
        <v>NORTE</v>
      </c>
      <c r="I10" s="105" t="str">
        <f t="shared" si="8"/>
        <v>OESTE</v>
      </c>
      <c r="J10" s="105" t="str">
        <f t="shared" si="9"/>
        <v>NOROESTE</v>
      </c>
      <c r="K10" s="106">
        <f t="shared" si="10"/>
        <v>0.43636363636363629</v>
      </c>
      <c r="L10" s="106">
        <f t="shared" si="11"/>
        <v>25.872095962944979</v>
      </c>
      <c r="M10" s="73"/>
      <c r="P10" s="120"/>
      <c r="Q10" s="120"/>
    </row>
    <row r="11" spans="1:17" hidden="1" x14ac:dyDescent="0.25">
      <c r="A11" s="1" t="str">
        <f t="shared" si="4"/>
        <v>INC101</v>
      </c>
      <c r="B11" s="116">
        <v>42076</v>
      </c>
      <c r="C11" s="135">
        <v>7162084.8162000002</v>
      </c>
      <c r="D11" s="135">
        <v>665770.04099999997</v>
      </c>
      <c r="E11" s="135">
        <v>888.07500000000005</v>
      </c>
      <c r="F11" s="122">
        <f t="shared" si="5"/>
        <v>1.8199999816715717</v>
      </c>
      <c r="G11" s="122">
        <f t="shared" si="6"/>
        <v>-0.67999999737367034</v>
      </c>
      <c r="H11" s="105" t="str">
        <f t="shared" si="7"/>
        <v>NORTE</v>
      </c>
      <c r="I11" s="105" t="str">
        <f t="shared" si="8"/>
        <v>OESTE</v>
      </c>
      <c r="J11" s="105" t="str">
        <f t="shared" si="9"/>
        <v>NOROESTE</v>
      </c>
      <c r="K11" s="106">
        <f t="shared" si="10"/>
        <v>0.3505154639175258</v>
      </c>
      <c r="L11" s="106">
        <f t="shared" si="11"/>
        <v>20.518846424683925</v>
      </c>
      <c r="M11" s="148"/>
      <c r="N11" s="44"/>
      <c r="O11" s="44"/>
      <c r="P11" s="120"/>
      <c r="Q11" s="120"/>
    </row>
    <row r="12" spans="1:17" hidden="1" x14ac:dyDescent="0.25">
      <c r="A12" s="1" t="str">
        <f t="shared" si="4"/>
        <v>INC101</v>
      </c>
      <c r="B12" s="116">
        <v>42083</v>
      </c>
      <c r="C12" s="135">
        <v>7162084.8124000002</v>
      </c>
      <c r="D12" s="135">
        <v>665770.03859999997</v>
      </c>
      <c r="E12" s="135">
        <v>888.07</v>
      </c>
      <c r="F12" s="122">
        <f t="shared" si="5"/>
        <v>1.4399999752640724</v>
      </c>
      <c r="G12" s="122">
        <f t="shared" si="6"/>
        <v>-0.91999999713152647</v>
      </c>
      <c r="H12" s="105" t="str">
        <f t="shared" si="7"/>
        <v>NORTE</v>
      </c>
      <c r="I12" s="105" t="str">
        <f t="shared" si="8"/>
        <v>OESTE</v>
      </c>
      <c r="J12" s="105" t="str">
        <f t="shared" si="9"/>
        <v>NOROESTE</v>
      </c>
      <c r="K12" s="106">
        <f t="shared" si="10"/>
        <v>0.53801169590643283</v>
      </c>
      <c r="L12" s="106">
        <f t="shared" si="11"/>
        <v>32.548388675951372</v>
      </c>
      <c r="M12" s="73"/>
      <c r="P12" s="120"/>
      <c r="Q12" s="120"/>
    </row>
    <row r="13" spans="1:17" hidden="1" x14ac:dyDescent="0.25">
      <c r="A13" s="1" t="str">
        <f t="shared" si="4"/>
        <v>INC101</v>
      </c>
      <c r="B13" s="116">
        <v>42090</v>
      </c>
      <c r="C13" s="135">
        <v>7162084.8130999999</v>
      </c>
      <c r="D13" s="135">
        <v>665770.03370000003</v>
      </c>
      <c r="E13" s="135">
        <v>888.06799999999998</v>
      </c>
      <c r="F13" s="122">
        <f t="shared" ref="F13" si="12">(C13-$C$5)*100</f>
        <v>1.5099999494850636</v>
      </c>
      <c r="G13" s="122">
        <f t="shared" ref="G13" si="13">(D13-$D$5)*100</f>
        <v>-1.4099999913014472</v>
      </c>
      <c r="H13" s="105" t="str">
        <f t="shared" ref="H13" si="14">IF(F13&gt;0,"NORTE","SUL")</f>
        <v>NORTE</v>
      </c>
      <c r="I13" s="105" t="str">
        <f t="shared" ref="I13" si="15">IF(G13&gt;0,"LESTE","OESTE")</f>
        <v>OESTE</v>
      </c>
      <c r="J13" s="105" t="str">
        <f t="shared" ref="J13" si="16">IF(AND(H13="SUL", I13="LESTE"),"SUDESTE", IF(AND(H13="SUL", I13="OESTE"), "SUDOESTE", IF(AND(H13="NORTE", I13="LESTE"), "NORDESTE", "NOROESTE")))</f>
        <v>NOROESTE</v>
      </c>
      <c r="K13" s="106">
        <f t="shared" ref="K13" si="17">ABS(ROUND(G13,2)/ROUND((SQRT((C13-$C$5)^2+(D13-$D$5)^2))*100,2))</f>
        <v>0.6811594202898551</v>
      </c>
      <c r="L13" s="106">
        <f t="shared" ref="L13" si="18">DEGREES(ASIN(K13))</f>
        <v>42.934310803015677</v>
      </c>
      <c r="M13" s="73"/>
      <c r="P13" s="120"/>
      <c r="Q13" s="120"/>
    </row>
    <row r="14" spans="1:17" hidden="1" x14ac:dyDescent="0.25">
      <c r="A14" s="1" t="str">
        <f t="shared" si="4"/>
        <v>INC101</v>
      </c>
      <c r="B14" s="116">
        <v>42097</v>
      </c>
      <c r="C14" s="135">
        <v>7162084.8142999997</v>
      </c>
      <c r="D14" s="135">
        <v>665770.03890000004</v>
      </c>
      <c r="E14" s="135">
        <v>888.06299999999999</v>
      </c>
      <c r="F14" s="122">
        <f>(C14-$C$5)*100</f>
        <v>1.6299999319016933</v>
      </c>
      <c r="G14" s="122">
        <f>(D14-$D$5)*100</f>
        <v>-0.88999998988583684</v>
      </c>
      <c r="H14" s="105" t="str">
        <f>IF(F14&gt;0,"NORTE","SUL")</f>
        <v>NORTE</v>
      </c>
      <c r="I14" s="105" t="str">
        <f>IF(G14&gt;0,"LESTE","OESTE")</f>
        <v>OESTE</v>
      </c>
      <c r="J14" s="105" t="str">
        <f>IF(AND(H14="SUL", I14="LESTE"),"SUDESTE", IF(AND(H14="SUL", I14="OESTE"), "SUDOESTE", IF(AND(H14="NORTE", I14="LESTE"), "NORDESTE", "NOROESTE")))</f>
        <v>NOROESTE</v>
      </c>
      <c r="K14" s="106">
        <f>ABS(ROUND(G14,2)/ROUND((SQRT((C14-$C$5)^2+(D14-$D$5)^2))*100,2))</f>
        <v>0.47849462365591394</v>
      </c>
      <c r="L14" s="106">
        <f>DEGREES(ASIN(K14))</f>
        <v>28.587129590745953</v>
      </c>
      <c r="M14" s="148"/>
      <c r="N14" s="44"/>
    </row>
    <row r="15" spans="1:17" hidden="1" x14ac:dyDescent="0.25">
      <c r="A15" s="1" t="str">
        <f t="shared" si="4"/>
        <v>INC101</v>
      </c>
      <c r="B15" s="126">
        <v>42104</v>
      </c>
      <c r="C15" s="135">
        <v>7162084.8131999997</v>
      </c>
      <c r="D15" s="135">
        <v>665770.03890000004</v>
      </c>
      <c r="E15" s="135">
        <v>888.05799999999999</v>
      </c>
      <c r="F15" s="122">
        <f t="shared" ref="F15:F16" si="19">(C15-$C$5)*100</f>
        <v>1.5199999324977398</v>
      </c>
      <c r="G15" s="122">
        <f t="shared" ref="G15:G17" si="20">(D15-$D$5)*100</f>
        <v>-0.88999998988583684</v>
      </c>
      <c r="H15" s="105" t="str">
        <f t="shared" ref="H15:H17" si="21">IF(F15&gt;0,"NORTE","SUL")</f>
        <v>NORTE</v>
      </c>
      <c r="I15" s="105" t="str">
        <f t="shared" ref="I15:I17" si="22">IF(G15&gt;0,"LESTE","OESTE")</f>
        <v>OESTE</v>
      </c>
      <c r="J15" s="105" t="str">
        <f t="shared" ref="J15:J17" si="23">IF(AND(H15="SUL", I15="LESTE"),"SUDESTE", IF(AND(H15="SUL", I15="OESTE"), "SUDOESTE", IF(AND(H15="NORTE", I15="LESTE"), "NORDESTE", "NOROESTE")))</f>
        <v>NOROESTE</v>
      </c>
      <c r="K15" s="106">
        <f t="shared" ref="K15:K17" si="24">ABS(ROUND(G15,2)/ROUND((SQRT((C15-$C$5)^2+(D15-$D$5)^2))*100,2))</f>
        <v>0.50568181818181823</v>
      </c>
      <c r="L15" s="106">
        <f t="shared" ref="L15:L17" si="25">DEGREES(ASIN(K15))</f>
        <v>30.376623437924255</v>
      </c>
      <c r="M15" s="73"/>
    </row>
    <row r="16" spans="1:17" hidden="1" x14ac:dyDescent="0.25">
      <c r="A16" s="1" t="str">
        <f t="shared" si="4"/>
        <v>INC101</v>
      </c>
      <c r="B16" s="126">
        <v>42111</v>
      </c>
      <c r="C16" s="135">
        <v>7162084.8079000004</v>
      </c>
      <c r="D16" s="135">
        <v>665770.03529999999</v>
      </c>
      <c r="E16" s="135">
        <v>888.048</v>
      </c>
      <c r="F16" s="122">
        <f t="shared" si="19"/>
        <v>0.98999999463558197</v>
      </c>
      <c r="G16" s="122">
        <f t="shared" si="20"/>
        <v>-1.2499999953433871</v>
      </c>
      <c r="H16" s="105" t="str">
        <f t="shared" si="21"/>
        <v>NORTE</v>
      </c>
      <c r="I16" s="105" t="str">
        <f t="shared" si="22"/>
        <v>OESTE</v>
      </c>
      <c r="J16" s="105" t="str">
        <f t="shared" si="23"/>
        <v>NOROESTE</v>
      </c>
      <c r="K16" s="106">
        <f t="shared" si="24"/>
        <v>0.78616352201257855</v>
      </c>
      <c r="L16" s="106">
        <f t="shared" si="25"/>
        <v>51.828418238675695</v>
      </c>
      <c r="M16" s="73"/>
    </row>
    <row r="17" spans="1:13" hidden="1" x14ac:dyDescent="0.25">
      <c r="A17" s="1" t="str">
        <f t="shared" si="4"/>
        <v>INC101</v>
      </c>
      <c r="B17" s="126">
        <v>42118</v>
      </c>
      <c r="C17" s="135">
        <v>7162084.8152999999</v>
      </c>
      <c r="D17" s="136">
        <v>665770.03520000004</v>
      </c>
      <c r="E17" s="135">
        <v>888.05</v>
      </c>
      <c r="F17" s="122">
        <f>(C17-$C$5)*100</f>
        <v>1.7299999482929707</v>
      </c>
      <c r="G17" s="122">
        <f t="shared" si="20"/>
        <v>-1.2599999899975955</v>
      </c>
      <c r="H17" s="105" t="str">
        <f t="shared" si="21"/>
        <v>NORTE</v>
      </c>
      <c r="I17" s="105" t="str">
        <f t="shared" si="22"/>
        <v>OESTE</v>
      </c>
      <c r="J17" s="105" t="str">
        <f t="shared" si="23"/>
        <v>NOROESTE</v>
      </c>
      <c r="K17" s="106">
        <f t="shared" si="24"/>
        <v>0.58878504672897192</v>
      </c>
      <c r="L17" s="106">
        <f t="shared" si="25"/>
        <v>36.070838754376254</v>
      </c>
      <c r="M17" s="73"/>
    </row>
    <row r="18" spans="1:13" hidden="1" x14ac:dyDescent="0.25">
      <c r="A18" s="1" t="str">
        <f t="shared" si="4"/>
        <v>INC101</v>
      </c>
      <c r="B18" s="127">
        <v>42125</v>
      </c>
      <c r="C18" s="129">
        <v>7162084.8140500002</v>
      </c>
      <c r="D18" s="129">
        <v>665770.03344999999</v>
      </c>
      <c r="E18" s="133">
        <v>888.04049999999995</v>
      </c>
      <c r="F18" s="122">
        <f t="shared" ref="F18:F20" si="26">(C18-$C$5)*100</f>
        <v>1.6049999743700027</v>
      </c>
      <c r="G18" s="122">
        <f t="shared" ref="G18:G20" si="27">(D18-$D$5)*100</f>
        <v>-1.4349999953992665</v>
      </c>
      <c r="H18" s="105" t="str">
        <f t="shared" ref="H18:H20" si="28">IF(F18&gt;0,"NORTE","SUL")</f>
        <v>NORTE</v>
      </c>
      <c r="I18" s="105" t="str">
        <f t="shared" ref="I18:I20" si="29">IF(G18&gt;0,"LESTE","OESTE")</f>
        <v>OESTE</v>
      </c>
      <c r="J18" s="105" t="str">
        <f t="shared" ref="J18:J20" si="30">IF(AND(H18="SUL", I18="LESTE"),"SUDESTE", IF(AND(H18="SUL", I18="OESTE"), "SUDOESTE", IF(AND(H18="NORTE", I18="LESTE"), "NORDESTE", "NOROESTE")))</f>
        <v>NOROESTE</v>
      </c>
      <c r="K18" s="106">
        <f t="shared" ref="K18:K20" si="31">ABS(ROUND(G18,2)/ROUND((SQRT((C18-$C$5)^2+(D18-$D$5)^2))*100,2))</f>
        <v>0.66511627906976745</v>
      </c>
      <c r="L18" s="106">
        <f t="shared" ref="L18:L20" si="32">DEGREES(ASIN(K18))</f>
        <v>41.691246623977698</v>
      </c>
      <c r="M18" s="73"/>
    </row>
    <row r="19" spans="1:13" hidden="1" x14ac:dyDescent="0.25">
      <c r="A19" s="1" t="str">
        <f t="shared" si="4"/>
        <v>INC101</v>
      </c>
      <c r="B19" s="127">
        <v>42132</v>
      </c>
      <c r="C19" s="131">
        <v>7162084.8128000004</v>
      </c>
      <c r="D19" s="130">
        <v>665770.03170000005</v>
      </c>
      <c r="E19" s="128">
        <v>888.03099999999995</v>
      </c>
      <c r="F19" s="122">
        <f t="shared" si="26"/>
        <v>1.4800000004470348</v>
      </c>
      <c r="G19" s="122">
        <f t="shared" si="27"/>
        <v>-1.6099999891594052</v>
      </c>
      <c r="H19" s="105" t="str">
        <f t="shared" si="28"/>
        <v>NORTE</v>
      </c>
      <c r="I19" s="105" t="str">
        <f t="shared" si="29"/>
        <v>OESTE</v>
      </c>
      <c r="J19" s="105" t="str">
        <f t="shared" si="30"/>
        <v>NOROESTE</v>
      </c>
      <c r="K19" s="106">
        <f t="shared" si="31"/>
        <v>0.73515981735159819</v>
      </c>
      <c r="L19" s="106">
        <f t="shared" si="32"/>
        <v>47.320722186932528</v>
      </c>
      <c r="M19" s="73"/>
    </row>
    <row r="20" spans="1:13" hidden="1" x14ac:dyDescent="0.25">
      <c r="A20" s="1" t="str">
        <f t="shared" si="4"/>
        <v>INC101</v>
      </c>
      <c r="B20" s="127">
        <v>42146</v>
      </c>
      <c r="C20" s="135">
        <v>7162084.8172000004</v>
      </c>
      <c r="D20" s="135">
        <v>665770.03469999996</v>
      </c>
      <c r="E20" s="136">
        <v>888.03300000000002</v>
      </c>
      <c r="F20" s="122">
        <f t="shared" si="26"/>
        <v>1.919999998062849</v>
      </c>
      <c r="G20" s="122">
        <f t="shared" si="27"/>
        <v>-1.3099999981932342</v>
      </c>
      <c r="H20" s="105" t="str">
        <f t="shared" si="28"/>
        <v>NORTE</v>
      </c>
      <c r="I20" s="105" t="str">
        <f t="shared" si="29"/>
        <v>OESTE</v>
      </c>
      <c r="J20" s="105" t="str">
        <f t="shared" si="30"/>
        <v>NOROESTE</v>
      </c>
      <c r="K20" s="106">
        <f t="shared" si="31"/>
        <v>0.56465517241379315</v>
      </c>
      <c r="L20" s="106">
        <f t="shared" si="32"/>
        <v>34.3783492934677</v>
      </c>
      <c r="M20" s="73"/>
    </row>
    <row r="21" spans="1:13" hidden="1" x14ac:dyDescent="0.25">
      <c r="A21" s="1" t="str">
        <f t="shared" si="4"/>
        <v>INC101</v>
      </c>
      <c r="B21" s="116">
        <v>42153</v>
      </c>
      <c r="C21" s="135">
        <v>7162084.8130000001</v>
      </c>
      <c r="D21" s="135">
        <v>665770.03</v>
      </c>
      <c r="E21" s="135">
        <v>888.024</v>
      </c>
      <c r="F21" s="122">
        <f>(C21-$C$5)*100</f>
        <v>1.4999999664723873</v>
      </c>
      <c r="G21" s="122">
        <f t="shared" ref="G21" si="33">(D21-$D$5)*100</f>
        <v>-1.7799999914132059</v>
      </c>
      <c r="H21" s="105" t="str">
        <f t="shared" ref="H21" si="34">IF(F21&gt;0,"NORTE","SUL")</f>
        <v>NORTE</v>
      </c>
      <c r="I21" s="105" t="str">
        <f t="shared" ref="I21" si="35">IF(G21&gt;0,"LESTE","OESTE")</f>
        <v>OESTE</v>
      </c>
      <c r="J21" s="105" t="str">
        <f t="shared" ref="J21" si="36">IF(AND(H21="SUL", I21="LESTE"),"SUDESTE", IF(AND(H21="SUL", I21="OESTE"), "SUDOESTE", IF(AND(H21="NORTE", I21="LESTE"), "NORDESTE", "NOROESTE")))</f>
        <v>NOROESTE</v>
      </c>
      <c r="K21" s="106">
        <f t="shared" ref="K21" si="37">ABS(ROUND(G21,2)/ROUND((SQRT((C21-$C$5)^2+(D21-$D$5)^2))*100,2))</f>
        <v>0.76394849785407726</v>
      </c>
      <c r="L21" s="106">
        <f t="shared" ref="L21" si="38">DEGREES(ASIN(K21))</f>
        <v>49.813536230679155</v>
      </c>
      <c r="M21" s="73"/>
    </row>
    <row r="22" spans="1:13" ht="6.75" customHeight="1" x14ac:dyDescent="0.25">
      <c r="A22" s="145"/>
      <c r="B22" s="146"/>
      <c r="C22" s="146"/>
      <c r="D22" s="146"/>
      <c r="E22" s="146"/>
      <c r="F22" s="154"/>
      <c r="G22" s="154"/>
      <c r="H22" s="154"/>
      <c r="I22" s="154"/>
      <c r="J22" s="154"/>
      <c r="K22" s="154"/>
      <c r="L22" s="154"/>
      <c r="M22" s="147"/>
    </row>
    <row r="23" spans="1:13" hidden="1" x14ac:dyDescent="0.25">
      <c r="A23" s="1" t="str">
        <f>A21</f>
        <v>INC101</v>
      </c>
      <c r="B23" s="116">
        <v>42160</v>
      </c>
      <c r="C23" s="135">
        <v>7162041.1096999999</v>
      </c>
      <c r="D23" s="135">
        <v>665720.76780000003</v>
      </c>
      <c r="E23" s="135">
        <v>888.01499999999999</v>
      </c>
      <c r="F23" s="155"/>
      <c r="G23" s="156"/>
      <c r="H23" s="158"/>
      <c r="I23" s="158"/>
      <c r="J23" s="158"/>
      <c r="K23" s="158"/>
      <c r="L23" s="157"/>
      <c r="M23" s="73" t="s">
        <v>198</v>
      </c>
    </row>
    <row r="24" spans="1:13" hidden="1" x14ac:dyDescent="0.25">
      <c r="A24" s="1" t="str">
        <f t="shared" si="4"/>
        <v>INC101</v>
      </c>
      <c r="B24" s="140">
        <v>42174</v>
      </c>
      <c r="C24" s="135">
        <v>7162041.1250999998</v>
      </c>
      <c r="D24" s="135">
        <v>665720.77450000006</v>
      </c>
      <c r="E24" s="135">
        <v>888.01199999999994</v>
      </c>
      <c r="F24" s="122">
        <f>(C24-$C$23)*100</f>
        <v>1.5399999916553497</v>
      </c>
      <c r="G24" s="122">
        <f>(D24-$D$23)*100</f>
        <v>0.67000000271946192</v>
      </c>
      <c r="H24" s="105" t="str">
        <f t="shared" ref="H24" si="39">IF(F24&gt;0,"NORTE","SUL")</f>
        <v>NORTE</v>
      </c>
      <c r="I24" s="105" t="str">
        <f t="shared" ref="I24" si="40">IF(G24&gt;0,"LESTE","OESTE")</f>
        <v>LESTE</v>
      </c>
      <c r="J24" s="105" t="str">
        <f t="shared" ref="J24" si="41">IF(AND(H24="SUL", I24="LESTE"),"SUDESTE", IF(AND(H24="SUL", I24="OESTE"), "SUDOESTE", IF(AND(H24="NORTE", I24="LESTE"), "NORDESTE", "NOROESTE")))</f>
        <v>NORDESTE</v>
      </c>
      <c r="K24" s="106">
        <f>ABS(ROUND(G24,2)/ROUND((SQRT((C24-$C$23)^2+(D24-$D$23)^2))*100,2))</f>
        <v>0.39880952380952384</v>
      </c>
      <c r="L24" s="106">
        <f t="shared" ref="L24" si="42">DEGREES(ASIN(K24))</f>
        <v>23.503777134632635</v>
      </c>
      <c r="M24" s="73"/>
    </row>
    <row r="25" spans="1:13" hidden="1" x14ac:dyDescent="0.25">
      <c r="A25" s="1" t="str">
        <f t="shared" si="4"/>
        <v>INC101</v>
      </c>
      <c r="B25" s="140">
        <v>42181</v>
      </c>
      <c r="C25" s="135">
        <v>7162041.1176000005</v>
      </c>
      <c r="D25" s="135">
        <v>665720.77209999994</v>
      </c>
      <c r="E25" s="135">
        <v>888.00800000000004</v>
      </c>
      <c r="F25" s="122">
        <f t="shared" ref="F25:F26" si="43">(C25-$C$23)*100</f>
        <v>0.79000005498528481</v>
      </c>
      <c r="G25" s="122">
        <f t="shared" ref="G25:G26" si="44">(D25-$D$23)*100</f>
        <v>0.4299999913200736</v>
      </c>
      <c r="H25" s="105" t="str">
        <f t="shared" ref="H25:H26" si="45">IF(F25&gt;0,"NORTE","SUL")</f>
        <v>NORTE</v>
      </c>
      <c r="I25" s="105" t="str">
        <f t="shared" ref="I25:I26" si="46">IF(G25&gt;0,"LESTE","OESTE")</f>
        <v>LESTE</v>
      </c>
      <c r="J25" s="105" t="str">
        <f t="shared" ref="J25:J26" si="47">IF(AND(H25="SUL", I25="LESTE"),"SUDESTE", IF(AND(H25="SUL", I25="OESTE"), "SUDOESTE", IF(AND(H25="NORTE", I25="LESTE"), "NORDESTE", "NOROESTE")))</f>
        <v>NORDESTE</v>
      </c>
      <c r="K25" s="106">
        <f t="shared" ref="K25:K26" si="48">ABS(ROUND(G25,2)/ROUND((SQRT((C25-$C$23)^2+(D25-$D$23)^2))*100,2))</f>
        <v>0.47777777777777775</v>
      </c>
      <c r="L25" s="106">
        <f t="shared" ref="L25:L26" si="49">DEGREES(ASIN(K25))</f>
        <v>28.540365484875547</v>
      </c>
      <c r="M25" s="73"/>
    </row>
    <row r="26" spans="1:13" hidden="1" x14ac:dyDescent="0.25">
      <c r="A26" s="1" t="str">
        <f t="shared" si="4"/>
        <v>INC101</v>
      </c>
      <c r="B26" s="140">
        <v>42188</v>
      </c>
      <c r="C26" s="135">
        <v>7162041.1173999999</v>
      </c>
      <c r="D26" s="135">
        <v>665720.76950000005</v>
      </c>
      <c r="E26" s="135">
        <v>888.00699999999995</v>
      </c>
      <c r="F26" s="122">
        <f t="shared" si="43"/>
        <v>0.76999999582767487</v>
      </c>
      <c r="G26" s="122">
        <f t="shared" si="44"/>
        <v>0.17000000225380063</v>
      </c>
      <c r="H26" s="105" t="str">
        <f t="shared" si="45"/>
        <v>NORTE</v>
      </c>
      <c r="I26" s="105" t="str">
        <f t="shared" si="46"/>
        <v>LESTE</v>
      </c>
      <c r="J26" s="105" t="str">
        <f t="shared" si="47"/>
        <v>NORDESTE</v>
      </c>
      <c r="K26" s="106">
        <f t="shared" si="48"/>
        <v>0.21518987341772153</v>
      </c>
      <c r="L26" s="106">
        <f t="shared" si="49"/>
        <v>12.426666995543885</v>
      </c>
      <c r="M26" s="73"/>
    </row>
    <row r="27" spans="1:13" hidden="1" x14ac:dyDescent="0.25">
      <c r="A27" s="1" t="str">
        <f t="shared" si="4"/>
        <v>INC101</v>
      </c>
      <c r="B27" s="140">
        <v>42195</v>
      </c>
      <c r="C27" s="135">
        <v>7162041.1260000002</v>
      </c>
      <c r="D27" s="135">
        <v>665720.77029999997</v>
      </c>
      <c r="E27" s="135">
        <v>888.00199999999995</v>
      </c>
      <c r="F27" s="122">
        <f t="shared" ref="F27:F28" si="50">(C27-$C$23)*100</f>
        <v>1.6300000250339508</v>
      </c>
      <c r="G27" s="122">
        <f t="shared" ref="G27:G28" si="51">(D27-$D$23)*100</f>
        <v>0.24999999441206455</v>
      </c>
      <c r="H27" s="105" t="str">
        <f t="shared" ref="H27:H28" si="52">IF(F27&gt;0,"NORTE","SUL")</f>
        <v>NORTE</v>
      </c>
      <c r="I27" s="105" t="str">
        <f t="shared" ref="I27:I28" si="53">IF(G27&gt;0,"LESTE","OESTE")</f>
        <v>LESTE</v>
      </c>
      <c r="J27" s="105" t="str">
        <f t="shared" ref="J27:J28" si="54">IF(AND(H27="SUL", I27="LESTE"),"SUDESTE", IF(AND(H27="SUL", I27="OESTE"), "SUDOESTE", IF(AND(H27="NORTE", I27="LESTE"), "NORDESTE", "NOROESTE")))</f>
        <v>NORDESTE</v>
      </c>
      <c r="K27" s="106">
        <f t="shared" ref="K27:K28" si="55">ABS(ROUND(G27,2)/ROUND((SQRT((C27-$C$23)^2+(D27-$D$23)^2))*100,2))</f>
        <v>0.15151515151515152</v>
      </c>
      <c r="L27" s="106">
        <f t="shared" ref="L27:L28" si="56">DEGREES(ASIN(K27))</f>
        <v>8.7147420186181233</v>
      </c>
      <c r="M27" s="73"/>
    </row>
    <row r="28" spans="1:13" hidden="1" x14ac:dyDescent="0.25">
      <c r="A28" s="1" t="str">
        <f t="shared" si="4"/>
        <v>INC101</v>
      </c>
      <c r="B28" s="144">
        <v>42202</v>
      </c>
      <c r="C28" s="135">
        <v>7162041.1199000003</v>
      </c>
      <c r="D28" s="135">
        <v>665720.76520000002</v>
      </c>
      <c r="E28" s="135">
        <v>887.99800000000005</v>
      </c>
      <c r="F28" s="122">
        <f t="shared" si="50"/>
        <v>1.0200000368058681</v>
      </c>
      <c r="G28" s="122">
        <f t="shared" si="51"/>
        <v>-0.26000000070780516</v>
      </c>
      <c r="H28" s="105" t="str">
        <f t="shared" si="52"/>
        <v>NORTE</v>
      </c>
      <c r="I28" s="105" t="str">
        <f t="shared" si="53"/>
        <v>OESTE</v>
      </c>
      <c r="J28" s="105" t="str">
        <f t="shared" si="54"/>
        <v>NOROESTE</v>
      </c>
      <c r="K28" s="106">
        <f t="shared" si="55"/>
        <v>0.24761904761904763</v>
      </c>
      <c r="L28" s="106">
        <f t="shared" si="56"/>
        <v>14.336664299166381</v>
      </c>
      <c r="M28" s="73"/>
    </row>
    <row r="29" spans="1:13" hidden="1" x14ac:dyDescent="0.25">
      <c r="A29" s="1" t="str">
        <f t="shared" si="4"/>
        <v>INC101</v>
      </c>
      <c r="B29" s="183">
        <v>42209</v>
      </c>
      <c r="C29" s="135">
        <v>7162041.1201999998</v>
      </c>
      <c r="D29" s="135">
        <v>665720.7659</v>
      </c>
      <c r="E29" s="135">
        <v>887.995</v>
      </c>
      <c r="F29" s="122">
        <f t="shared" ref="F29:F30" si="57">(C29-$C$23)*100</f>
        <v>1.0499999858438969</v>
      </c>
      <c r="G29" s="122">
        <f t="shared" ref="G29:G30" si="58">(D29-$D$23)*100</f>
        <v>-0.19000000320374966</v>
      </c>
      <c r="H29" s="105" t="str">
        <f t="shared" ref="H29:H30" si="59">IF(F29&gt;0,"NORTE","SUL")</f>
        <v>NORTE</v>
      </c>
      <c r="I29" s="105" t="str">
        <f t="shared" ref="I29:I30" si="60">IF(G29&gt;0,"LESTE","OESTE")</f>
        <v>OESTE</v>
      </c>
      <c r="J29" s="105" t="str">
        <f t="shared" ref="J29:J30" si="61">IF(AND(H29="SUL", I29="LESTE"),"SUDESTE", IF(AND(H29="SUL", I29="OESTE"), "SUDOESTE", IF(AND(H29="NORTE", I29="LESTE"), "NORDESTE", "NOROESTE")))</f>
        <v>NOROESTE</v>
      </c>
      <c r="K29" s="106">
        <f t="shared" ref="K29:K30" si="62">ABS(ROUND(G29,2)/ROUND((SQRT((C29-$C$23)^2+(D29-$D$23)^2))*100,2))</f>
        <v>0.17757009345794392</v>
      </c>
      <c r="L29" s="106">
        <f t="shared" ref="L29:L30" si="63">DEGREES(ASIN(K29))</f>
        <v>10.228256498161144</v>
      </c>
      <c r="M29" s="73"/>
    </row>
    <row r="30" spans="1:13" hidden="1" x14ac:dyDescent="0.25">
      <c r="A30" s="1" t="str">
        <f t="shared" si="4"/>
        <v>INC101</v>
      </c>
      <c r="B30" s="183">
        <v>42216</v>
      </c>
      <c r="C30" s="135">
        <v>7162041.1239999998</v>
      </c>
      <c r="D30" s="135">
        <v>665720.76139999996</v>
      </c>
      <c r="E30" s="135">
        <v>887.98900000000003</v>
      </c>
      <c r="F30" s="122">
        <f t="shared" si="57"/>
        <v>1.4299999922513962</v>
      </c>
      <c r="G30" s="122">
        <f t="shared" si="58"/>
        <v>-0.64000000711530447</v>
      </c>
      <c r="H30" s="105" t="str">
        <f t="shared" si="59"/>
        <v>NORTE</v>
      </c>
      <c r="I30" s="105" t="str">
        <f t="shared" si="60"/>
        <v>OESTE</v>
      </c>
      <c r="J30" s="105" t="str">
        <f t="shared" si="61"/>
        <v>NOROESTE</v>
      </c>
      <c r="K30" s="106">
        <f t="shared" si="62"/>
        <v>0.40764331210191079</v>
      </c>
      <c r="L30" s="106">
        <f t="shared" si="63"/>
        <v>24.056877081680618</v>
      </c>
      <c r="M30" s="73"/>
    </row>
    <row r="31" spans="1:13" hidden="1" x14ac:dyDescent="0.25">
      <c r="A31" s="1" t="str">
        <f t="shared" si="4"/>
        <v>INC101</v>
      </c>
      <c r="B31" s="184">
        <v>42223</v>
      </c>
      <c r="C31" s="135">
        <v>7162041.1157999998</v>
      </c>
      <c r="D31" s="135">
        <v>665720.7598</v>
      </c>
      <c r="E31" s="135">
        <v>887.98500000000001</v>
      </c>
      <c r="F31" s="122">
        <f t="shared" ref="F31:F34" si="64">(C31-$C$23)*100</f>
        <v>0.60999998822808266</v>
      </c>
      <c r="G31" s="122">
        <f t="shared" ref="G31:G34" si="65">(D31-$D$23)*100</f>
        <v>-0.8000000030733645</v>
      </c>
      <c r="H31" s="105" t="str">
        <f t="shared" ref="H31:H34" si="66">IF(F31&gt;0,"NORTE","SUL")</f>
        <v>NORTE</v>
      </c>
      <c r="I31" s="105" t="str">
        <f t="shared" ref="I31:I34" si="67">IF(G31&gt;0,"LESTE","OESTE")</f>
        <v>OESTE</v>
      </c>
      <c r="J31" s="105" t="str">
        <f t="shared" ref="J31:J34" si="68">IF(AND(H31="SUL", I31="LESTE"),"SUDESTE", IF(AND(H31="SUL", I31="OESTE"), "SUDOESTE", IF(AND(H31="NORTE", I31="LESTE"), "NORDESTE", "NOROESTE")))</f>
        <v>NOROESTE</v>
      </c>
      <c r="K31" s="106">
        <f t="shared" ref="K31:K34" si="69">ABS(ROUND(G31,2)/ROUND((SQRT((C31-$C$23)^2+(D31-$D$23)^2))*100,2))</f>
        <v>0.79207920792079212</v>
      </c>
      <c r="L31" s="106">
        <f t="shared" ref="L31:L34" si="70">DEGREES(ASIN(K31))</f>
        <v>52.380243449412625</v>
      </c>
      <c r="M31" s="73"/>
    </row>
    <row r="32" spans="1:13" hidden="1" x14ac:dyDescent="0.25">
      <c r="A32" s="1" t="str">
        <f t="shared" si="4"/>
        <v>INC101</v>
      </c>
      <c r="B32" s="184">
        <v>42230</v>
      </c>
      <c r="C32" s="135">
        <v>7162041.1184</v>
      </c>
      <c r="D32" s="135">
        <v>665720.76190000004</v>
      </c>
      <c r="E32" s="135">
        <v>887.98400000000004</v>
      </c>
      <c r="F32" s="122">
        <f t="shared" si="64"/>
        <v>0.87000001221895218</v>
      </c>
      <c r="G32" s="122">
        <f t="shared" si="65"/>
        <v>-0.58999999891966581</v>
      </c>
      <c r="H32" s="105" t="str">
        <f t="shared" si="66"/>
        <v>NORTE</v>
      </c>
      <c r="I32" s="105" t="str">
        <f t="shared" si="67"/>
        <v>OESTE</v>
      </c>
      <c r="J32" s="105" t="str">
        <f t="shared" si="68"/>
        <v>NOROESTE</v>
      </c>
      <c r="K32" s="106">
        <f t="shared" si="69"/>
        <v>0.56190476190476191</v>
      </c>
      <c r="L32" s="106">
        <f t="shared" si="70"/>
        <v>34.187627337107202</v>
      </c>
      <c r="M32" s="73"/>
    </row>
    <row r="33" spans="1:13" hidden="1" x14ac:dyDescent="0.25">
      <c r="A33" s="1" t="str">
        <f t="shared" si="4"/>
        <v>INC101</v>
      </c>
      <c r="B33" s="184">
        <v>42244</v>
      </c>
      <c r="C33" s="135">
        <v>7162041.1207999997</v>
      </c>
      <c r="D33" s="135">
        <v>665720.76390000002</v>
      </c>
      <c r="E33" s="135">
        <v>887.976</v>
      </c>
      <c r="F33" s="122">
        <f t="shared" si="64"/>
        <v>1.1099999770522118</v>
      </c>
      <c r="G33" s="122">
        <f t="shared" si="65"/>
        <v>-0.39000000106170774</v>
      </c>
      <c r="H33" s="105" t="str">
        <f t="shared" si="66"/>
        <v>NORTE</v>
      </c>
      <c r="I33" s="105" t="str">
        <f t="shared" si="67"/>
        <v>OESTE</v>
      </c>
      <c r="J33" s="105" t="str">
        <f t="shared" si="68"/>
        <v>NOROESTE</v>
      </c>
      <c r="K33" s="106">
        <f t="shared" si="69"/>
        <v>0.33050847457627119</v>
      </c>
      <c r="L33" s="106">
        <f t="shared" si="70"/>
        <v>19.299640725200526</v>
      </c>
      <c r="M33" s="73"/>
    </row>
    <row r="34" spans="1:13" hidden="1" x14ac:dyDescent="0.25">
      <c r="A34" s="1" t="str">
        <f t="shared" si="4"/>
        <v>INC101</v>
      </c>
      <c r="B34" s="184">
        <v>42251</v>
      </c>
      <c r="C34" s="135">
        <v>7162041.1202999996</v>
      </c>
      <c r="D34" s="135">
        <v>665720.76329999999</v>
      </c>
      <c r="E34" s="135">
        <v>887.971</v>
      </c>
      <c r="F34" s="122">
        <f t="shared" si="64"/>
        <v>1.0599999688565731</v>
      </c>
      <c r="G34" s="122">
        <f t="shared" si="65"/>
        <v>-0.45000000391155481</v>
      </c>
      <c r="H34" s="105" t="str">
        <f t="shared" si="66"/>
        <v>NORTE</v>
      </c>
      <c r="I34" s="105" t="str">
        <f t="shared" si="67"/>
        <v>OESTE</v>
      </c>
      <c r="J34" s="105" t="str">
        <f t="shared" si="68"/>
        <v>NOROESTE</v>
      </c>
      <c r="K34" s="106">
        <f t="shared" si="69"/>
        <v>0.39130434782608697</v>
      </c>
      <c r="L34" s="106">
        <f t="shared" si="70"/>
        <v>23.035684105941364</v>
      </c>
      <c r="M34" s="73"/>
    </row>
    <row r="35" spans="1:13" hidden="1" x14ac:dyDescent="0.25">
      <c r="A35" s="1" t="str">
        <f t="shared" si="4"/>
        <v>INC101</v>
      </c>
      <c r="B35" s="185">
        <v>42258</v>
      </c>
      <c r="C35" s="135">
        <v>7162041.1227000002</v>
      </c>
      <c r="D35" s="135">
        <v>665720.76089999999</v>
      </c>
      <c r="E35" s="135">
        <v>887.971</v>
      </c>
      <c r="F35" s="122">
        <f t="shared" ref="F35" si="71">(C35-$C$23)*100</f>
        <v>1.3000000268220901</v>
      </c>
      <c r="G35" s="122">
        <f t="shared" ref="G35" si="72">(D35-$D$23)*100</f>
        <v>-0.69000000366941094</v>
      </c>
      <c r="H35" s="105" t="str">
        <f t="shared" ref="H35" si="73">IF(F35&gt;0,"NORTE","SUL")</f>
        <v>NORTE</v>
      </c>
      <c r="I35" s="105" t="str">
        <f t="shared" ref="I35" si="74">IF(G35&gt;0,"LESTE","OESTE")</f>
        <v>OESTE</v>
      </c>
      <c r="J35" s="105" t="str">
        <f t="shared" ref="J35" si="75">IF(AND(H35="SUL", I35="LESTE"),"SUDESTE", IF(AND(H35="SUL", I35="OESTE"), "SUDOESTE", IF(AND(H35="NORTE", I35="LESTE"), "NORDESTE", "NOROESTE")))</f>
        <v>NOROESTE</v>
      </c>
      <c r="K35" s="106">
        <f t="shared" ref="K35" si="76">ABS(ROUND(G35,2)/ROUND((SQRT((C35-$C$23)^2+(D35-$D$23)^2))*100,2))</f>
        <v>0.46938775510204078</v>
      </c>
      <c r="L35" s="106">
        <f t="shared" ref="L35" si="77">DEGREES(ASIN(K35))</f>
        <v>27.994561732252023</v>
      </c>
      <c r="M35" s="73"/>
    </row>
    <row r="36" spans="1:13" hidden="1" x14ac:dyDescent="0.25">
      <c r="A36" s="1" t="str">
        <f t="shared" si="4"/>
        <v>INC101</v>
      </c>
      <c r="B36" s="186">
        <v>42265</v>
      </c>
      <c r="C36" s="135">
        <v>7162041.1173</v>
      </c>
      <c r="D36" s="135">
        <v>665720.7585</v>
      </c>
      <c r="E36" s="135">
        <v>887.96600000000001</v>
      </c>
      <c r="F36" s="122">
        <f t="shared" ref="F36:F37" si="78">(C36-$C$23)*100</f>
        <v>0.76000001281499863</v>
      </c>
      <c r="G36" s="122">
        <f t="shared" ref="G36:G37" si="79">(D36-$D$23)*100</f>
        <v>-0.93000000342726707</v>
      </c>
      <c r="H36" s="105" t="str">
        <f t="shared" ref="H36:H37" si="80">IF(F36&gt;0,"NORTE","SUL")</f>
        <v>NORTE</v>
      </c>
      <c r="I36" s="105" t="str">
        <f t="shared" ref="I36:I37" si="81">IF(G36&gt;0,"LESTE","OESTE")</f>
        <v>OESTE</v>
      </c>
      <c r="J36" s="105" t="str">
        <f t="shared" ref="J36:J37" si="82">IF(AND(H36="SUL", I36="LESTE"),"SUDESTE", IF(AND(H36="SUL", I36="OESTE"), "SUDOESTE", IF(AND(H36="NORTE", I36="LESTE"), "NORDESTE", "NOROESTE")))</f>
        <v>NOROESTE</v>
      </c>
      <c r="K36" s="106">
        <f t="shared" ref="K36:K37" si="83">ABS(ROUND(G36,2)/ROUND((SQRT((C36-$C$23)^2+(D36-$D$23)^2))*100,2))</f>
        <v>0.77500000000000002</v>
      </c>
      <c r="L36" s="106">
        <f t="shared" ref="L36:L37" si="84">DEGREES(ASIN(K36))</f>
        <v>50.805032574017062</v>
      </c>
      <c r="M36" s="73"/>
    </row>
    <row r="37" spans="1:13" hidden="1" x14ac:dyDescent="0.25">
      <c r="A37" s="1" t="str">
        <f t="shared" si="4"/>
        <v>INC101</v>
      </c>
      <c r="B37" s="186">
        <v>42272</v>
      </c>
      <c r="C37" s="135">
        <v>7162041.1233999999</v>
      </c>
      <c r="D37" s="135">
        <v>665720.76020000002</v>
      </c>
      <c r="E37" s="135">
        <v>887.96600000000001</v>
      </c>
      <c r="F37" s="122">
        <f t="shared" si="78"/>
        <v>1.3700000010430813</v>
      </c>
      <c r="G37" s="122">
        <f t="shared" si="79"/>
        <v>-0.76000000117346644</v>
      </c>
      <c r="H37" s="105" t="str">
        <f t="shared" si="80"/>
        <v>NORTE</v>
      </c>
      <c r="I37" s="105" t="str">
        <f t="shared" si="81"/>
        <v>OESTE</v>
      </c>
      <c r="J37" s="105" t="str">
        <f t="shared" si="82"/>
        <v>NOROESTE</v>
      </c>
      <c r="K37" s="106">
        <f t="shared" si="83"/>
        <v>0.48407643312101911</v>
      </c>
      <c r="L37" s="106">
        <f t="shared" si="84"/>
        <v>28.951980527236941</v>
      </c>
      <c r="M37" s="73"/>
    </row>
    <row r="38" spans="1:13" hidden="1" x14ac:dyDescent="0.25">
      <c r="A38" s="1" t="str">
        <f t="shared" si="4"/>
        <v>INC101</v>
      </c>
      <c r="B38" s="187">
        <v>42279</v>
      </c>
      <c r="C38" s="135">
        <v>7162041.1162999999</v>
      </c>
      <c r="D38" s="135">
        <v>665720.75829999999</v>
      </c>
      <c r="E38" s="135">
        <v>887.95899999999995</v>
      </c>
      <c r="F38" s="122">
        <f t="shared" ref="F38:F40" si="85">(C38-$C$23)*100</f>
        <v>0.65999999642372131</v>
      </c>
      <c r="G38" s="122">
        <f t="shared" ref="G38:G40" si="86">(D38-$D$23)*100</f>
        <v>-0.9500000043772161</v>
      </c>
      <c r="H38" s="105" t="str">
        <f t="shared" ref="H38:H40" si="87">IF(F38&gt;0,"NORTE","SUL")</f>
        <v>NORTE</v>
      </c>
      <c r="I38" s="105" t="str">
        <f t="shared" ref="I38:I40" si="88">IF(G38&gt;0,"LESTE","OESTE")</f>
        <v>OESTE</v>
      </c>
      <c r="J38" s="105" t="str">
        <f t="shared" ref="J38:J40" si="89">IF(AND(H38="SUL", I38="LESTE"),"SUDESTE", IF(AND(H38="SUL", I38="OESTE"), "SUDOESTE", IF(AND(H38="NORTE", I38="LESTE"), "NORDESTE", "NOROESTE")))</f>
        <v>NOROESTE</v>
      </c>
      <c r="K38" s="106">
        <f t="shared" ref="K38:K40" si="90">ABS(ROUND(G38,2)/ROUND((SQRT((C38-$C$23)^2+(D38-$D$23)^2))*100,2))</f>
        <v>0.81896551724137934</v>
      </c>
      <c r="L38" s="106">
        <f t="shared" ref="L38:L40" si="91">DEGREES(ASIN(K38))</f>
        <v>54.981371737914429</v>
      </c>
      <c r="M38" s="73"/>
    </row>
    <row r="39" spans="1:13" hidden="1" x14ac:dyDescent="0.25">
      <c r="A39" s="1" t="str">
        <f t="shared" si="4"/>
        <v>INC101</v>
      </c>
      <c r="B39" s="187">
        <v>42286</v>
      </c>
      <c r="C39" s="135">
        <v>7162041.1206</v>
      </c>
      <c r="D39" s="135">
        <v>665720.75670000003</v>
      </c>
      <c r="E39" s="135">
        <v>887.95399999999995</v>
      </c>
      <c r="F39" s="122">
        <f t="shared" si="85"/>
        <v>1.0900000110268593</v>
      </c>
      <c r="G39" s="122">
        <f t="shared" si="86"/>
        <v>-1.1100000003352761</v>
      </c>
      <c r="H39" s="105" t="str">
        <f t="shared" si="87"/>
        <v>NORTE</v>
      </c>
      <c r="I39" s="105" t="str">
        <f t="shared" si="88"/>
        <v>OESTE</v>
      </c>
      <c r="J39" s="105" t="str">
        <f t="shared" si="89"/>
        <v>NOROESTE</v>
      </c>
      <c r="K39" s="106">
        <f t="shared" si="90"/>
        <v>0.71153846153846156</v>
      </c>
      <c r="L39" s="106">
        <f t="shared" si="91"/>
        <v>45.360227041396868</v>
      </c>
      <c r="M39" s="73"/>
    </row>
    <row r="40" spans="1:13" hidden="1" x14ac:dyDescent="0.25">
      <c r="A40" s="1" t="str">
        <f>A28</f>
        <v>INC101</v>
      </c>
      <c r="B40" s="187">
        <v>42300</v>
      </c>
      <c r="C40" s="135">
        <v>7162041.1211999999</v>
      </c>
      <c r="D40" s="135">
        <v>665720.75879999995</v>
      </c>
      <c r="E40" s="135">
        <v>887.94799999999998</v>
      </c>
      <c r="F40" s="122">
        <f t="shared" si="85"/>
        <v>1.1500000022351742</v>
      </c>
      <c r="G40" s="122">
        <f t="shared" si="86"/>
        <v>-0.90000000782310963</v>
      </c>
      <c r="H40" s="105" t="str">
        <f t="shared" si="87"/>
        <v>NORTE</v>
      </c>
      <c r="I40" s="105" t="str">
        <f t="shared" si="88"/>
        <v>OESTE</v>
      </c>
      <c r="J40" s="105" t="str">
        <f t="shared" si="89"/>
        <v>NOROESTE</v>
      </c>
      <c r="K40" s="106">
        <f t="shared" si="90"/>
        <v>0.61643835616438358</v>
      </c>
      <c r="L40" s="106">
        <f t="shared" si="91"/>
        <v>38.056508310548637</v>
      </c>
      <c r="M40" s="73"/>
    </row>
    <row r="41" spans="1:13" hidden="1" x14ac:dyDescent="0.25">
      <c r="A41" s="1" t="str">
        <f t="shared" ref="A41:A63" si="92">A29</f>
        <v>INC101</v>
      </c>
      <c r="B41" s="238">
        <v>42314</v>
      </c>
      <c r="C41" s="135">
        <v>7162041.1217</v>
      </c>
      <c r="D41" s="135">
        <v>665720.75910000002</v>
      </c>
      <c r="E41" s="135">
        <v>887.94399999999996</v>
      </c>
      <c r="F41" s="122">
        <f t="shared" ref="F41" si="93">(C41-$C$23)*100</f>
        <v>1.2000000104308128</v>
      </c>
      <c r="G41" s="122">
        <f t="shared" ref="G41" si="94">(D41-$D$23)*100</f>
        <v>-0.87000000057742</v>
      </c>
      <c r="H41" s="105" t="str">
        <f t="shared" ref="H41" si="95">IF(F41&gt;0,"NORTE","SUL")</f>
        <v>NORTE</v>
      </c>
      <c r="I41" s="105" t="str">
        <f t="shared" ref="I41" si="96">IF(G41&gt;0,"LESTE","OESTE")</f>
        <v>OESTE</v>
      </c>
      <c r="J41" s="105" t="str">
        <f t="shared" ref="J41" si="97">IF(AND(H41="SUL", I41="LESTE"),"SUDESTE", IF(AND(H41="SUL", I41="OESTE"), "SUDOESTE", IF(AND(H41="NORTE", I41="LESTE"), "NORDESTE", "NOROESTE")))</f>
        <v>NOROESTE</v>
      </c>
      <c r="K41" s="106">
        <f t="shared" ref="K41" si="98">ABS(ROUND(G41,2)/ROUND((SQRT((C41-$C$23)^2+(D41-$D$23)^2))*100,2))</f>
        <v>0.58783783783783783</v>
      </c>
      <c r="L41" s="106">
        <f t="shared" ref="L41" si="99">DEGREES(ASIN(K41))</f>
        <v>36.003724274003723</v>
      </c>
      <c r="M41" s="73"/>
    </row>
    <row r="42" spans="1:13" hidden="1" x14ac:dyDescent="0.25">
      <c r="A42" s="1" t="str">
        <f t="shared" si="92"/>
        <v>INC101</v>
      </c>
      <c r="B42" s="254">
        <v>42321</v>
      </c>
      <c r="C42" s="135">
        <v>7162041.1184999999</v>
      </c>
      <c r="D42" s="135">
        <v>665720.7561</v>
      </c>
      <c r="E42" s="135">
        <v>887.93799999999999</v>
      </c>
      <c r="F42" s="122">
        <f t="shared" ref="F42:F44" si="100">(C42-$C$23)*100</f>
        <v>0.87999999523162842</v>
      </c>
      <c r="G42" s="122">
        <f t="shared" ref="G42:G44" si="101">(D42-$D$23)*100</f>
        <v>-1.1700000031851232</v>
      </c>
      <c r="H42" s="105" t="str">
        <f t="shared" ref="H42:H44" si="102">IF(F42&gt;0,"NORTE","SUL")</f>
        <v>NORTE</v>
      </c>
      <c r="I42" s="105" t="str">
        <f t="shared" ref="I42:I44" si="103">IF(G42&gt;0,"LESTE","OESTE")</f>
        <v>OESTE</v>
      </c>
      <c r="J42" s="105" t="str">
        <f t="shared" ref="J42:J44" si="104">IF(AND(H42="SUL", I42="LESTE"),"SUDESTE", IF(AND(H42="SUL", I42="OESTE"), "SUDOESTE", IF(AND(H42="NORTE", I42="LESTE"), "NORDESTE", "NOROESTE")))</f>
        <v>NOROESTE</v>
      </c>
      <c r="K42" s="106">
        <f t="shared" ref="K42:K44" si="105">ABS(ROUND(G42,2)/ROUND((SQRT((C42-$C$23)^2+(D42-$D$23)^2))*100,2))</f>
        <v>0.80136986301369861</v>
      </c>
      <c r="L42" s="106">
        <f t="shared" ref="L42:L44" si="106">DEGREES(ASIN(K42))</f>
        <v>53.261114464450536</v>
      </c>
      <c r="M42" s="73"/>
    </row>
    <row r="43" spans="1:13" hidden="1" x14ac:dyDescent="0.25">
      <c r="A43" s="1" t="str">
        <f t="shared" si="92"/>
        <v>INC101</v>
      </c>
      <c r="B43" s="254">
        <v>42328</v>
      </c>
      <c r="C43" s="135">
        <v>7162041.1221000003</v>
      </c>
      <c r="D43" s="135">
        <v>665720.75710000005</v>
      </c>
      <c r="E43" s="135">
        <v>887.93600000000004</v>
      </c>
      <c r="F43" s="122">
        <f t="shared" si="100"/>
        <v>1.2400000356137753</v>
      </c>
      <c r="G43" s="122">
        <f t="shared" si="101"/>
        <v>-1.0699999984353781</v>
      </c>
      <c r="H43" s="105" t="str">
        <f t="shared" si="102"/>
        <v>NORTE</v>
      </c>
      <c r="I43" s="105" t="str">
        <f t="shared" si="103"/>
        <v>OESTE</v>
      </c>
      <c r="J43" s="105" t="str">
        <f t="shared" si="104"/>
        <v>NOROESTE</v>
      </c>
      <c r="K43" s="106">
        <f t="shared" si="105"/>
        <v>0.65243902439024393</v>
      </c>
      <c r="L43" s="106">
        <f t="shared" si="106"/>
        <v>40.725747275471008</v>
      </c>
      <c r="M43" s="73"/>
    </row>
    <row r="44" spans="1:13" hidden="1" x14ac:dyDescent="0.25">
      <c r="A44" s="1" t="str">
        <f t="shared" si="92"/>
        <v>INC101</v>
      </c>
      <c r="B44" s="254">
        <v>42335</v>
      </c>
      <c r="C44" s="135">
        <v>7162041.1136999996</v>
      </c>
      <c r="D44" s="135">
        <v>665720.75020000001</v>
      </c>
      <c r="E44" s="135">
        <v>887.93200000000002</v>
      </c>
      <c r="F44" s="122">
        <f t="shared" si="100"/>
        <v>0.39999997243285179</v>
      </c>
      <c r="G44" s="122">
        <f t="shared" si="101"/>
        <v>-1.760000002104789</v>
      </c>
      <c r="H44" s="105" t="str">
        <f t="shared" si="102"/>
        <v>NORTE</v>
      </c>
      <c r="I44" s="105" t="str">
        <f t="shared" si="103"/>
        <v>OESTE</v>
      </c>
      <c r="J44" s="105" t="str">
        <f t="shared" si="104"/>
        <v>NOROESTE</v>
      </c>
      <c r="K44" s="106">
        <f t="shared" si="105"/>
        <v>0.97777777777777775</v>
      </c>
      <c r="L44" s="106">
        <f t="shared" si="106"/>
        <v>77.898507968176503</v>
      </c>
      <c r="M44" s="73"/>
    </row>
    <row r="45" spans="1:13" hidden="1" x14ac:dyDescent="0.25">
      <c r="A45" s="1" t="str">
        <f t="shared" si="92"/>
        <v>INC101</v>
      </c>
      <c r="B45" s="238">
        <v>42342</v>
      </c>
      <c r="C45" s="135">
        <v>7162041.1242000004</v>
      </c>
      <c r="D45" s="135">
        <v>665720.75399999996</v>
      </c>
      <c r="E45" s="135">
        <v>887.93100000000004</v>
      </c>
      <c r="F45" s="122">
        <f t="shared" ref="F45" si="107">(C45-$C$23)*100</f>
        <v>1.4500000514090061</v>
      </c>
      <c r="G45" s="122">
        <f t="shared" ref="G45" si="108">(D45-$D$23)*100</f>
        <v>-1.3800000073388219</v>
      </c>
      <c r="H45" s="105" t="str">
        <f t="shared" ref="H45" si="109">IF(F45&gt;0,"NORTE","SUL")</f>
        <v>NORTE</v>
      </c>
      <c r="I45" s="105" t="str">
        <f t="shared" ref="I45" si="110">IF(G45&gt;0,"LESTE","OESTE")</f>
        <v>OESTE</v>
      </c>
      <c r="J45" s="105" t="str">
        <f t="shared" ref="J45" si="111">IF(AND(H45="SUL", I45="LESTE"),"SUDESTE", IF(AND(H45="SUL", I45="OESTE"), "SUDOESTE", IF(AND(H45="NORTE", I45="LESTE"), "NORDESTE", "NOROESTE")))</f>
        <v>NOROESTE</v>
      </c>
      <c r="K45" s="106">
        <f t="shared" ref="K45" si="112">ABS(ROUND(G45,2)/ROUND((SQRT((C45-$C$23)^2+(D45-$D$23)^2))*100,2))</f>
        <v>0.69</v>
      </c>
      <c r="L45" s="106">
        <f t="shared" ref="L45" si="113">DEGREES(ASIN(K45))</f>
        <v>43.630108867854304</v>
      </c>
      <c r="M45" s="73"/>
    </row>
    <row r="46" spans="1:13" hidden="1" x14ac:dyDescent="0.25">
      <c r="A46" s="1" t="str">
        <f t="shared" si="92"/>
        <v>INC101</v>
      </c>
      <c r="B46" s="256">
        <v>42349</v>
      </c>
      <c r="C46" s="135">
        <v>7162041.1124999998</v>
      </c>
      <c r="D46" s="135">
        <v>665720.75009999995</v>
      </c>
      <c r="E46" s="135">
        <v>887.92700000000002</v>
      </c>
      <c r="F46" s="122">
        <f t="shared" ref="F46:F49" si="114">(C46-$C$23)*100</f>
        <v>0.279999990016222</v>
      </c>
      <c r="G46" s="122">
        <f t="shared" ref="G46:G49" si="115">(D46-$D$23)*100</f>
        <v>-1.7700000084005296</v>
      </c>
      <c r="H46" s="105" t="str">
        <f t="shared" ref="H46:H49" si="116">IF(F46&gt;0,"NORTE","SUL")</f>
        <v>NORTE</v>
      </c>
      <c r="I46" s="105" t="str">
        <f t="shared" ref="I46:I49" si="117">IF(G46&gt;0,"LESTE","OESTE")</f>
        <v>OESTE</v>
      </c>
      <c r="J46" s="105" t="str">
        <f t="shared" ref="J46:J49" si="118">IF(AND(H46="SUL", I46="LESTE"),"SUDESTE", IF(AND(H46="SUL", I46="OESTE"), "SUDOESTE", IF(AND(H46="NORTE", I46="LESTE"), "NORDESTE", "NOROESTE")))</f>
        <v>NOROESTE</v>
      </c>
      <c r="K46" s="106">
        <f t="shared" ref="K46:K49" si="119">ABS(ROUND(G46,2)/ROUND((SQRT((C46-$C$23)^2+(D46-$D$23)^2))*100,2))</f>
        <v>0.98882681564245811</v>
      </c>
      <c r="L46" s="106">
        <f t="shared" ref="L46:L49" si="120">DEGREES(ASIN(K46))</f>
        <v>81.427029792377468</v>
      </c>
      <c r="M46" s="73"/>
    </row>
    <row r="47" spans="1:13" hidden="1" x14ac:dyDescent="0.25">
      <c r="A47" s="1" t="str">
        <f t="shared" si="92"/>
        <v>INC101</v>
      </c>
      <c r="B47" s="256">
        <v>42356</v>
      </c>
      <c r="C47" s="135">
        <v>7162041.1245999997</v>
      </c>
      <c r="D47" s="135">
        <v>665720.7548</v>
      </c>
      <c r="E47" s="135">
        <v>887.92</v>
      </c>
      <c r="F47" s="122">
        <f t="shared" si="114"/>
        <v>1.4899999834597111</v>
      </c>
      <c r="G47" s="122">
        <f t="shared" si="115"/>
        <v>-1.3000000035390258</v>
      </c>
      <c r="H47" s="105" t="str">
        <f t="shared" si="116"/>
        <v>NORTE</v>
      </c>
      <c r="I47" s="105" t="str">
        <f t="shared" si="117"/>
        <v>OESTE</v>
      </c>
      <c r="J47" s="105" t="str">
        <f t="shared" si="118"/>
        <v>NOROESTE</v>
      </c>
      <c r="K47" s="106">
        <f t="shared" si="119"/>
        <v>0.65656565656565657</v>
      </c>
      <c r="L47" s="106">
        <f t="shared" si="120"/>
        <v>41.038473207637686</v>
      </c>
      <c r="M47" s="73"/>
    </row>
    <row r="48" spans="1:13" hidden="1" x14ac:dyDescent="0.25">
      <c r="A48" s="1" t="str">
        <f t="shared" si="92"/>
        <v>INC101</v>
      </c>
      <c r="B48" s="256">
        <v>42369</v>
      </c>
      <c r="C48" s="135">
        <v>7162041.1262999997</v>
      </c>
      <c r="D48" s="135">
        <v>665720.75040000002</v>
      </c>
      <c r="E48" s="135">
        <v>887.91200000000003</v>
      </c>
      <c r="F48" s="122">
        <f t="shared" si="114"/>
        <v>1.6599999740719795</v>
      </c>
      <c r="G48" s="122">
        <f t="shared" si="115"/>
        <v>-1.74000000115484</v>
      </c>
      <c r="H48" s="105" t="str">
        <f t="shared" si="116"/>
        <v>NORTE</v>
      </c>
      <c r="I48" s="105" t="str">
        <f t="shared" si="117"/>
        <v>OESTE</v>
      </c>
      <c r="J48" s="105" t="str">
        <f t="shared" si="118"/>
        <v>NOROESTE</v>
      </c>
      <c r="K48" s="106">
        <f t="shared" si="119"/>
        <v>0.72499999999999998</v>
      </c>
      <c r="L48" s="106">
        <f t="shared" si="120"/>
        <v>46.468847832627546</v>
      </c>
      <c r="M48" s="73"/>
    </row>
    <row r="49" spans="1:13" hidden="1" x14ac:dyDescent="0.25">
      <c r="A49" s="1" t="str">
        <f t="shared" si="92"/>
        <v>INC101</v>
      </c>
      <c r="B49" s="256">
        <v>42377</v>
      </c>
      <c r="C49" s="135">
        <v>7162041.1271000002</v>
      </c>
      <c r="D49" s="135">
        <v>665720.75520000001</v>
      </c>
      <c r="E49" s="135">
        <v>887.90200000000004</v>
      </c>
      <c r="F49" s="122">
        <f t="shared" si="114"/>
        <v>1.7400000244379044</v>
      </c>
      <c r="G49" s="122">
        <f t="shared" si="115"/>
        <v>-1.2600000016391277</v>
      </c>
      <c r="H49" s="105" t="str">
        <f t="shared" si="116"/>
        <v>NORTE</v>
      </c>
      <c r="I49" s="105" t="str">
        <f t="shared" si="117"/>
        <v>OESTE</v>
      </c>
      <c r="J49" s="105" t="str">
        <f t="shared" si="118"/>
        <v>NOROESTE</v>
      </c>
      <c r="K49" s="106">
        <f t="shared" si="119"/>
        <v>0.586046511627907</v>
      </c>
      <c r="L49" s="106">
        <f t="shared" si="120"/>
        <v>35.876955712316153</v>
      </c>
      <c r="M49" s="73"/>
    </row>
    <row r="50" spans="1:13" hidden="1" x14ac:dyDescent="0.25">
      <c r="A50" s="1" t="str">
        <f t="shared" si="92"/>
        <v>INC101</v>
      </c>
      <c r="B50" s="317">
        <v>42384</v>
      </c>
      <c r="C50" s="135">
        <v>7162041.1217999998</v>
      </c>
      <c r="D50" s="135">
        <v>665720.74210000003</v>
      </c>
      <c r="E50" s="135">
        <v>887.89499999999998</v>
      </c>
      <c r="F50" s="122">
        <f t="shared" ref="F50:F52" si="121">(C50-$C$23)*100</f>
        <v>1.2099999934434891</v>
      </c>
      <c r="G50" s="122">
        <f t="shared" ref="G50:G52" si="122">(D50-$D$23)*100</f>
        <v>-2.5699999998323619</v>
      </c>
      <c r="H50" s="105" t="str">
        <f t="shared" ref="H50:H52" si="123">IF(F50&gt;0,"NORTE","SUL")</f>
        <v>NORTE</v>
      </c>
      <c r="I50" s="105" t="str">
        <f t="shared" ref="I50:I52" si="124">IF(G50&gt;0,"LESTE","OESTE")</f>
        <v>OESTE</v>
      </c>
      <c r="J50" s="105" t="str">
        <f t="shared" ref="J50:J52" si="125">IF(AND(H50="SUL", I50="LESTE"),"SUDESTE", IF(AND(H50="SUL", I50="OESTE"), "SUDOESTE", IF(AND(H50="NORTE", I50="LESTE"), "NORDESTE", "NOROESTE")))</f>
        <v>NOROESTE</v>
      </c>
      <c r="K50" s="106">
        <f t="shared" ref="K50:K52" si="126">ABS(ROUND(G50,2)/ROUND((SQRT((C50-$C$23)^2+(D50-$D$23)^2))*100,2))</f>
        <v>0.90492957746478875</v>
      </c>
      <c r="L50" s="106">
        <f t="shared" ref="L50:L52" si="127">DEGREES(ASIN(K50))</f>
        <v>64.813799998335412</v>
      </c>
      <c r="M50" s="73"/>
    </row>
    <row r="51" spans="1:13" hidden="1" x14ac:dyDescent="0.25">
      <c r="A51" s="1" t="str">
        <f t="shared" si="92"/>
        <v>INC101</v>
      </c>
      <c r="B51" s="317">
        <v>42391</v>
      </c>
      <c r="C51" s="135">
        <v>7162041.1188000003</v>
      </c>
      <c r="D51" s="135">
        <v>665720.74879999994</v>
      </c>
      <c r="E51" s="135">
        <v>887.89099999999996</v>
      </c>
      <c r="F51" s="122">
        <f t="shared" si="121"/>
        <v>0.9100000374019146</v>
      </c>
      <c r="G51" s="122">
        <f t="shared" si="122"/>
        <v>-1.9000000087544322</v>
      </c>
      <c r="H51" s="105" t="str">
        <f t="shared" si="123"/>
        <v>NORTE</v>
      </c>
      <c r="I51" s="105" t="str">
        <f t="shared" si="124"/>
        <v>OESTE</v>
      </c>
      <c r="J51" s="105" t="str">
        <f t="shared" si="125"/>
        <v>NOROESTE</v>
      </c>
      <c r="K51" s="106">
        <f t="shared" si="126"/>
        <v>0.90047393364928907</v>
      </c>
      <c r="L51" s="106">
        <f t="shared" si="127"/>
        <v>64.220433793936493</v>
      </c>
      <c r="M51" s="73"/>
    </row>
    <row r="52" spans="1:13" hidden="1" x14ac:dyDescent="0.25">
      <c r="A52" s="1" t="str">
        <f t="shared" si="92"/>
        <v>INC101</v>
      </c>
      <c r="B52" s="317">
        <v>42398</v>
      </c>
      <c r="C52" s="135">
        <v>7162041.1206999999</v>
      </c>
      <c r="D52" s="135">
        <v>665720.75</v>
      </c>
      <c r="E52" s="135">
        <v>887.88300000000004</v>
      </c>
      <c r="F52" s="122">
        <f t="shared" si="121"/>
        <v>1.0999999940395355</v>
      </c>
      <c r="G52" s="122">
        <f t="shared" si="122"/>
        <v>-1.780000003054738</v>
      </c>
      <c r="H52" s="105" t="str">
        <f t="shared" si="123"/>
        <v>NORTE</v>
      </c>
      <c r="I52" s="105" t="str">
        <f t="shared" si="124"/>
        <v>OESTE</v>
      </c>
      <c r="J52" s="105" t="str">
        <f t="shared" si="125"/>
        <v>NOROESTE</v>
      </c>
      <c r="K52" s="106">
        <f t="shared" si="126"/>
        <v>0.85167464114832547</v>
      </c>
      <c r="L52" s="106">
        <f t="shared" si="127"/>
        <v>58.394282432243706</v>
      </c>
      <c r="M52" s="73"/>
    </row>
    <row r="53" spans="1:13" hidden="1" x14ac:dyDescent="0.25">
      <c r="A53" s="1" t="str">
        <f t="shared" si="92"/>
        <v>INC101</v>
      </c>
      <c r="B53" s="475">
        <v>42405</v>
      </c>
      <c r="C53" s="135">
        <v>7162041.1235999996</v>
      </c>
      <c r="D53" s="135">
        <v>665720.75049999997</v>
      </c>
      <c r="E53" s="135">
        <v>887.87800000000004</v>
      </c>
      <c r="F53" s="122">
        <f t="shared" ref="F53:F57" si="128">(C53-$C$23)*100</f>
        <v>1.3899999670684338</v>
      </c>
      <c r="G53" s="122">
        <f t="shared" ref="G53:G57" si="129">(D53-$D$23)*100</f>
        <v>-1.7300000065006316</v>
      </c>
      <c r="H53" s="105" t="str">
        <f t="shared" ref="H53:H57" si="130">IF(F53&gt;0,"NORTE","SUL")</f>
        <v>NORTE</v>
      </c>
      <c r="I53" s="105" t="str">
        <f t="shared" ref="I53:I57" si="131">IF(G53&gt;0,"LESTE","OESTE")</f>
        <v>OESTE</v>
      </c>
      <c r="J53" s="105" t="str">
        <f t="shared" ref="J53:J57" si="132">IF(AND(H53="SUL", I53="LESTE"),"SUDESTE", IF(AND(H53="SUL", I53="OESTE"), "SUDOESTE", IF(AND(H53="NORTE", I53="LESTE"), "NORDESTE", "NOROESTE")))</f>
        <v>NOROESTE</v>
      </c>
      <c r="K53" s="106">
        <f t="shared" ref="K53:K57" si="133">ABS(ROUND(G53,2)/ROUND((SQRT((C53-$C$23)^2+(D53-$D$23)^2))*100,2))</f>
        <v>0.7792792792792792</v>
      </c>
      <c r="L53" s="106">
        <f t="shared" ref="L53:L57" si="134">DEGREES(ASIN(K53))</f>
        <v>51.194634178219481</v>
      </c>
      <c r="M53" s="73"/>
    </row>
    <row r="54" spans="1:13" hidden="1" x14ac:dyDescent="0.25">
      <c r="A54" s="1" t="str">
        <f t="shared" si="92"/>
        <v>INC101</v>
      </c>
      <c r="B54" s="475">
        <v>42412</v>
      </c>
      <c r="C54" s="135">
        <v>7162041.1201999998</v>
      </c>
      <c r="D54" s="135">
        <v>665720.74970000004</v>
      </c>
      <c r="E54" s="135">
        <v>887.86800000000005</v>
      </c>
      <c r="F54" s="122">
        <f t="shared" si="128"/>
        <v>1.0499999858438969</v>
      </c>
      <c r="G54" s="122">
        <f t="shared" si="129"/>
        <v>-1.8099999986588955</v>
      </c>
      <c r="H54" s="105" t="str">
        <f t="shared" si="130"/>
        <v>NORTE</v>
      </c>
      <c r="I54" s="105" t="str">
        <f t="shared" si="131"/>
        <v>OESTE</v>
      </c>
      <c r="J54" s="105" t="str">
        <f t="shared" si="132"/>
        <v>NOROESTE</v>
      </c>
      <c r="K54" s="106">
        <f t="shared" si="133"/>
        <v>0.86602870813397137</v>
      </c>
      <c r="L54" s="106">
        <f t="shared" si="134"/>
        <v>60.000378652731676</v>
      </c>
      <c r="M54" s="73"/>
    </row>
    <row r="55" spans="1:13" hidden="1" x14ac:dyDescent="0.25">
      <c r="A55" s="1" t="str">
        <f t="shared" si="92"/>
        <v>INC101</v>
      </c>
      <c r="B55" s="475">
        <v>42419</v>
      </c>
      <c r="C55" s="135">
        <v>7162041.1231000004</v>
      </c>
      <c r="D55" s="135">
        <v>665720.75399999996</v>
      </c>
      <c r="E55" s="135">
        <v>887.86699999999996</v>
      </c>
      <c r="F55" s="122">
        <f t="shared" si="128"/>
        <v>1.3400000520050526</v>
      </c>
      <c r="G55" s="122">
        <f t="shared" si="129"/>
        <v>-1.3800000073388219</v>
      </c>
      <c r="H55" s="105" t="str">
        <f t="shared" si="130"/>
        <v>NORTE</v>
      </c>
      <c r="I55" s="105" t="str">
        <f t="shared" si="131"/>
        <v>OESTE</v>
      </c>
      <c r="J55" s="105" t="str">
        <f t="shared" si="132"/>
        <v>NOROESTE</v>
      </c>
      <c r="K55" s="106">
        <f t="shared" si="133"/>
        <v>0.71875</v>
      </c>
      <c r="L55" s="106">
        <f t="shared" si="134"/>
        <v>45.95137432591568</v>
      </c>
      <c r="M55" s="73"/>
    </row>
    <row r="56" spans="1:13" hidden="1" x14ac:dyDescent="0.25">
      <c r="A56" s="1" t="str">
        <f t="shared" si="92"/>
        <v>INC101</v>
      </c>
      <c r="B56" s="475">
        <v>42426</v>
      </c>
      <c r="C56" s="135">
        <v>7162041.1201999998</v>
      </c>
      <c r="D56" s="135">
        <v>665720.74609999999</v>
      </c>
      <c r="E56" s="135">
        <v>887.85299999999995</v>
      </c>
      <c r="F56" s="122">
        <f t="shared" si="128"/>
        <v>1.0499999858438969</v>
      </c>
      <c r="G56" s="122">
        <f t="shared" si="129"/>
        <v>-2.1700000041164458</v>
      </c>
      <c r="H56" s="105" t="str">
        <f t="shared" si="130"/>
        <v>NORTE</v>
      </c>
      <c r="I56" s="105" t="str">
        <f t="shared" si="131"/>
        <v>OESTE</v>
      </c>
      <c r="J56" s="105" t="str">
        <f t="shared" si="132"/>
        <v>NOROESTE</v>
      </c>
      <c r="K56" s="106">
        <f t="shared" si="133"/>
        <v>0.90041493775933601</v>
      </c>
      <c r="L56" s="106">
        <f t="shared" si="134"/>
        <v>64.212662666399964</v>
      </c>
      <c r="M56" s="73"/>
    </row>
    <row r="57" spans="1:13" hidden="1" x14ac:dyDescent="0.25">
      <c r="A57" s="1" t="str">
        <f t="shared" si="92"/>
        <v>INC101</v>
      </c>
      <c r="B57" s="475">
        <v>42433</v>
      </c>
      <c r="C57" s="135">
        <v>7162041.1217999998</v>
      </c>
      <c r="D57" s="135">
        <v>665720.74890000001</v>
      </c>
      <c r="E57" s="135">
        <v>887.85199999999998</v>
      </c>
      <c r="F57" s="122">
        <f t="shared" si="128"/>
        <v>1.2099999934434891</v>
      </c>
      <c r="G57" s="122">
        <f t="shared" si="129"/>
        <v>-1.8900000024586916</v>
      </c>
      <c r="H57" s="105" t="str">
        <f t="shared" si="130"/>
        <v>NORTE</v>
      </c>
      <c r="I57" s="105" t="str">
        <f t="shared" si="131"/>
        <v>OESTE</v>
      </c>
      <c r="J57" s="105" t="str">
        <f t="shared" si="132"/>
        <v>NOROESTE</v>
      </c>
      <c r="K57" s="106">
        <f t="shared" si="133"/>
        <v>0.84374999999999989</v>
      </c>
      <c r="L57" s="106">
        <f t="shared" si="134"/>
        <v>57.538255032757618</v>
      </c>
      <c r="M57" s="73"/>
    </row>
    <row r="58" spans="1:13" hidden="1" x14ac:dyDescent="0.25">
      <c r="A58" s="1" t="str">
        <f t="shared" si="92"/>
        <v>INC101</v>
      </c>
      <c r="B58" s="483">
        <v>42440</v>
      </c>
      <c r="C58" s="135">
        <v>7162041.1237000003</v>
      </c>
      <c r="D58" s="135">
        <v>665720.74910000002</v>
      </c>
      <c r="E58" s="135">
        <v>887.85400000000004</v>
      </c>
      <c r="F58" s="122">
        <f t="shared" ref="F58:F61" si="135">(C58-$C$23)*100</f>
        <v>1.4000000432133675</v>
      </c>
      <c r="G58" s="122">
        <f t="shared" ref="G58:G61" si="136">(D58-$D$23)*100</f>
        <v>-1.8700000015087426</v>
      </c>
      <c r="H58" s="105" t="str">
        <f t="shared" ref="H58:H61" si="137">IF(F58&gt;0,"NORTE","SUL")</f>
        <v>NORTE</v>
      </c>
      <c r="I58" s="105" t="str">
        <f t="shared" ref="I58:I61" si="138">IF(G58&gt;0,"LESTE","OESTE")</f>
        <v>OESTE</v>
      </c>
      <c r="J58" s="105" t="str">
        <f t="shared" ref="J58:J61" si="139">IF(AND(H58="SUL", I58="LESTE"),"SUDESTE", IF(AND(H58="SUL", I58="OESTE"), "SUDOESTE", IF(AND(H58="NORTE", I58="LESTE"), "NORDESTE", "NOROESTE")))</f>
        <v>NOROESTE</v>
      </c>
      <c r="K58" s="106">
        <f t="shared" ref="K58:K61" si="140">ABS(ROUND(G58,2)/ROUND((SQRT((C58-$C$23)^2+(D58-$D$23)^2))*100,2))</f>
        <v>0.79914529914529919</v>
      </c>
      <c r="L58" s="106">
        <f t="shared" ref="L58:L61" si="141">DEGREES(ASIN(K58))</f>
        <v>53.048561770162337</v>
      </c>
      <c r="M58" s="73"/>
    </row>
    <row r="59" spans="1:13" hidden="1" x14ac:dyDescent="0.25">
      <c r="A59" s="1" t="str">
        <f t="shared" si="92"/>
        <v>INC101</v>
      </c>
      <c r="B59" s="483">
        <v>42447</v>
      </c>
      <c r="C59" s="135">
        <v>7162041.1220000004</v>
      </c>
      <c r="D59" s="135">
        <v>665720.74800000002</v>
      </c>
      <c r="E59" s="135">
        <v>887.84799999999996</v>
      </c>
      <c r="F59" s="122">
        <f t="shared" si="135"/>
        <v>1.230000052601099</v>
      </c>
      <c r="G59" s="122">
        <f t="shared" si="136"/>
        <v>-1.9800000009126961</v>
      </c>
      <c r="H59" s="105" t="str">
        <f t="shared" si="137"/>
        <v>NORTE</v>
      </c>
      <c r="I59" s="105" t="str">
        <f t="shared" si="138"/>
        <v>OESTE</v>
      </c>
      <c r="J59" s="105" t="str">
        <f t="shared" si="139"/>
        <v>NOROESTE</v>
      </c>
      <c r="K59" s="106">
        <f t="shared" si="140"/>
        <v>0.84978540772532185</v>
      </c>
      <c r="L59" s="106">
        <f t="shared" si="141"/>
        <v>58.188336813276578</v>
      </c>
      <c r="M59" s="73"/>
    </row>
    <row r="60" spans="1:13" x14ac:dyDescent="0.25">
      <c r="A60" s="1" t="str">
        <f t="shared" si="92"/>
        <v>INC101</v>
      </c>
      <c r="B60" s="483">
        <v>42453</v>
      </c>
      <c r="C60" s="135">
        <v>7162041.1202999996</v>
      </c>
      <c r="D60" s="135">
        <v>665720.74650000001</v>
      </c>
      <c r="E60" s="135">
        <v>887.84299999999996</v>
      </c>
      <c r="F60" s="122">
        <f t="shared" si="135"/>
        <v>1.0599999688565731</v>
      </c>
      <c r="G60" s="122">
        <f t="shared" si="136"/>
        <v>-2.1300000022165477</v>
      </c>
      <c r="H60" s="105" t="str">
        <f t="shared" si="137"/>
        <v>NORTE</v>
      </c>
      <c r="I60" s="105" t="str">
        <f t="shared" si="138"/>
        <v>OESTE</v>
      </c>
      <c r="J60" s="105" t="str">
        <f t="shared" si="139"/>
        <v>NOROESTE</v>
      </c>
      <c r="K60" s="106">
        <f t="shared" si="140"/>
        <v>0.89495798319327735</v>
      </c>
      <c r="L60" s="106">
        <f t="shared" si="141"/>
        <v>63.503033384086663</v>
      </c>
      <c r="M60" s="73"/>
    </row>
    <row r="61" spans="1:13" hidden="1" x14ac:dyDescent="0.25">
      <c r="A61" s="1" t="str">
        <f>A49</f>
        <v>INC101</v>
      </c>
      <c r="B61" s="483">
        <v>42430</v>
      </c>
      <c r="C61" s="135">
        <v>7162041.1239</v>
      </c>
      <c r="D61" s="135">
        <v>665720.74789999996</v>
      </c>
      <c r="E61" s="135">
        <v>887.83900000000006</v>
      </c>
      <c r="F61" s="122">
        <f t="shared" si="135"/>
        <v>1.4200000092387199</v>
      </c>
      <c r="G61" s="122">
        <f t="shared" si="136"/>
        <v>-1.9900000072084367</v>
      </c>
      <c r="H61" s="105" t="str">
        <f t="shared" si="137"/>
        <v>NORTE</v>
      </c>
      <c r="I61" s="105" t="str">
        <f t="shared" si="138"/>
        <v>OESTE</v>
      </c>
      <c r="J61" s="105" t="str">
        <f t="shared" si="139"/>
        <v>NOROESTE</v>
      </c>
      <c r="K61" s="106">
        <f t="shared" si="140"/>
        <v>0.81557377049180324</v>
      </c>
      <c r="L61" s="106">
        <f t="shared" si="141"/>
        <v>54.644134577875768</v>
      </c>
      <c r="M61" s="73"/>
    </row>
    <row r="62" spans="1:13" x14ac:dyDescent="0.25">
      <c r="A62" s="1" t="str">
        <f t="shared" si="92"/>
        <v>INC101</v>
      </c>
      <c r="B62" s="534">
        <v>42461</v>
      </c>
      <c r="C62" s="135">
        <v>7162041.1239</v>
      </c>
      <c r="D62" s="135">
        <v>665720.74789999996</v>
      </c>
      <c r="E62" s="135">
        <v>887.83900000000006</v>
      </c>
      <c r="F62" s="122">
        <f t="shared" ref="F62:F63" si="142">(C62-$C$23)*100</f>
        <v>1.4200000092387199</v>
      </c>
      <c r="G62" s="122">
        <f t="shared" ref="G62:G63" si="143">(D62-$D$23)*100</f>
        <v>-1.9900000072084367</v>
      </c>
      <c r="H62" s="105" t="str">
        <f t="shared" ref="H62:H64" si="144">IF(F62&gt;0,"NORTE","SUL")</f>
        <v>NORTE</v>
      </c>
      <c r="I62" s="105" t="str">
        <f t="shared" ref="I62:I64" si="145">IF(G62&gt;0,"LESTE","OESTE")</f>
        <v>OESTE</v>
      </c>
      <c r="J62" s="105" t="str">
        <f t="shared" ref="J62:J64" si="146">IF(AND(H62="SUL", I62="LESTE"),"SUDESTE", IF(AND(H62="SUL", I62="OESTE"), "SUDOESTE", IF(AND(H62="NORTE", I62="LESTE"), "NORDESTE", "NOROESTE")))</f>
        <v>NOROESTE</v>
      </c>
      <c r="K62" s="106">
        <f t="shared" ref="K62:K64" si="147">ABS(ROUND(G62,2)/ROUND((SQRT((C62-$C$23)^2+(D62-$D$23)^2))*100,2))</f>
        <v>0.81557377049180324</v>
      </c>
      <c r="L62" s="106">
        <f t="shared" ref="L62:L64" si="148">DEGREES(ASIN(K62))</f>
        <v>54.644134577875768</v>
      </c>
      <c r="M62" s="73"/>
    </row>
    <row r="63" spans="1:13" x14ac:dyDescent="0.25">
      <c r="A63" s="1" t="str">
        <f t="shared" si="92"/>
        <v>INC101</v>
      </c>
      <c r="B63" s="483">
        <v>42468</v>
      </c>
      <c r="C63" s="535">
        <v>7162041.2818999998</v>
      </c>
      <c r="D63" s="535">
        <v>665721.00840000005</v>
      </c>
      <c r="E63" s="535">
        <v>887.8</v>
      </c>
      <c r="F63" s="122">
        <f t="shared" si="142"/>
        <v>17.219999991357327</v>
      </c>
      <c r="G63" s="122">
        <f t="shared" si="143"/>
        <v>24.060000001918525</v>
      </c>
      <c r="H63" s="105" t="str">
        <f t="shared" si="144"/>
        <v>NORTE</v>
      </c>
      <c r="I63" s="105" t="str">
        <f t="shared" si="145"/>
        <v>LESTE</v>
      </c>
      <c r="J63" s="105" t="str">
        <f t="shared" si="146"/>
        <v>NORDESTE</v>
      </c>
      <c r="K63" s="106">
        <f t="shared" si="147"/>
        <v>0.81311253801960115</v>
      </c>
      <c r="L63" s="106">
        <f t="shared" si="148"/>
        <v>54.40115917150294</v>
      </c>
      <c r="M63" s="73"/>
    </row>
    <row r="64" spans="1:13" x14ac:dyDescent="0.25">
      <c r="A64" s="1" t="str">
        <f>A51</f>
        <v>INC101</v>
      </c>
      <c r="B64" s="533">
        <v>42475</v>
      </c>
      <c r="C64" s="535">
        <v>7162041.3081999999</v>
      </c>
      <c r="D64" s="535">
        <v>665720.99239999999</v>
      </c>
      <c r="E64" s="536">
        <v>887.78599999999994</v>
      </c>
      <c r="F64" s="122">
        <f t="shared" ref="F64:F65" si="149">(C64-$C$23)*100</f>
        <v>19.849999994039536</v>
      </c>
      <c r="G64" s="122">
        <f t="shared" ref="G64:G65" si="150">(D64-$D$23)*100</f>
        <v>22.459999995771796</v>
      </c>
      <c r="H64" s="105" t="str">
        <f t="shared" si="144"/>
        <v>NORTE</v>
      </c>
      <c r="I64" s="105" t="str">
        <f t="shared" si="145"/>
        <v>LESTE</v>
      </c>
      <c r="J64" s="105" t="str">
        <f t="shared" si="146"/>
        <v>NORDESTE</v>
      </c>
      <c r="K64" s="106">
        <f t="shared" si="147"/>
        <v>0.74941608274941618</v>
      </c>
      <c r="L64" s="106">
        <f t="shared" si="148"/>
        <v>48.539822465904301</v>
      </c>
      <c r="M64" s="73"/>
    </row>
    <row r="65" spans="1:13" s="612" customFormat="1" x14ac:dyDescent="0.25">
      <c r="A65" s="1" t="str">
        <f>A52</f>
        <v>INC101</v>
      </c>
      <c r="B65" s="605">
        <v>42482</v>
      </c>
      <c r="C65" s="535">
        <v>7162041.3032999998</v>
      </c>
      <c r="D65" s="535">
        <v>665720.99320000003</v>
      </c>
      <c r="E65" s="536">
        <v>887.78</v>
      </c>
      <c r="F65" s="122">
        <f t="shared" si="149"/>
        <v>19.359999988228083</v>
      </c>
      <c r="G65" s="122">
        <f t="shared" si="150"/>
        <v>22.539999999571592</v>
      </c>
      <c r="H65" s="105" t="str">
        <f>IF(F65&gt;0,"NORTE","SUL")</f>
        <v>NORTE</v>
      </c>
      <c r="I65" s="105" t="str">
        <f>IF(G65&gt;0,"LESTE","OESTE")</f>
        <v>LESTE</v>
      </c>
      <c r="J65" s="105" t="str">
        <f>IF(AND(H65="SUL", I65="LESTE"),"SUDESTE", IF(AND(H65="SUL", I65="OESTE"), "SUDOESTE", IF(AND(H65="NORTE", I65="LESTE"), "NORDESTE", "NOROESTE")))</f>
        <v>NORDESTE</v>
      </c>
      <c r="K65" s="106">
        <f>ABS(ROUND(G65,2)/ROUND((SQRT((C65-$C$23)^2+(D65-$D$23)^2))*100,2))</f>
        <v>0.75866711544934362</v>
      </c>
      <c r="L65" s="106">
        <f>DEGREES(ASIN(K65))</f>
        <v>49.346834216298817</v>
      </c>
      <c r="M65" s="613"/>
    </row>
    <row r="66" spans="1:13" s="612" customFormat="1" x14ac:dyDescent="0.25">
      <c r="A66" s="1" t="s">
        <v>187</v>
      </c>
      <c r="B66" s="605">
        <v>42496</v>
      </c>
      <c r="C66" s="135">
        <v>7162041.2928999998</v>
      </c>
      <c r="D66" s="135">
        <v>665721.01540000003</v>
      </c>
      <c r="E66" s="135">
        <v>887.77499999999998</v>
      </c>
      <c r="F66" s="122">
        <f t="shared" ref="F66" si="151">(C66-$C$23)*100</f>
        <v>18.319999985396862</v>
      </c>
      <c r="G66" s="122">
        <f t="shared" ref="G66" si="152">(D66-$D$23)*100</f>
        <v>24.760000000242144</v>
      </c>
      <c r="H66" s="105" t="str">
        <f>IF(F66&gt;0,"NORTE","SUL")</f>
        <v>NORTE</v>
      </c>
      <c r="I66" s="105" t="str">
        <f>IF(G66&gt;0,"LESTE","OESTE")</f>
        <v>LESTE</v>
      </c>
      <c r="J66" s="105" t="str">
        <f>IF(AND(H66="SUL", I66="LESTE"),"SUDESTE", IF(AND(H66="SUL", I66="OESTE"), "SUDOESTE", IF(AND(H66="NORTE", I66="LESTE"), "NORDESTE", "NOROESTE")))</f>
        <v>NORDESTE</v>
      </c>
      <c r="K66" s="106">
        <f>ABS(ROUND(G66,2)/ROUND((SQRT((C66-$C$23)^2+(D66-$D$23)^2))*100,2))</f>
        <v>0.80389610389610389</v>
      </c>
      <c r="L66" s="106">
        <f>DEGREES(ASIN(K66))</f>
        <v>53.503780242707244</v>
      </c>
      <c r="M66" s="613"/>
    </row>
    <row r="67" spans="1:13" ht="6.75" customHeight="1" x14ac:dyDescent="0.25">
      <c r="A67" s="119"/>
      <c r="B67" s="119"/>
      <c r="C67" s="137"/>
      <c r="D67" s="137"/>
      <c r="E67" s="137"/>
      <c r="F67" s="124"/>
      <c r="G67" s="124"/>
      <c r="H67" s="119"/>
      <c r="I67" s="119"/>
      <c r="J67" s="119"/>
      <c r="K67" s="119"/>
      <c r="L67" s="119"/>
      <c r="M67" s="150"/>
    </row>
    <row r="68" spans="1:13" hidden="1" x14ac:dyDescent="0.25">
      <c r="A68" s="1" t="s">
        <v>188</v>
      </c>
      <c r="B68" s="116">
        <f t="shared" ref="B68:B84" si="153">B5</f>
        <v>42034</v>
      </c>
      <c r="C68" s="135">
        <v>7162070.1739999996</v>
      </c>
      <c r="D68" s="135">
        <v>665797.02170000004</v>
      </c>
      <c r="E68" s="135">
        <v>895.88699999999994</v>
      </c>
      <c r="F68" s="118"/>
      <c r="G68" s="118"/>
      <c r="H68" s="117"/>
      <c r="I68" s="117"/>
      <c r="J68" s="117"/>
      <c r="K68" s="118"/>
      <c r="L68" s="118"/>
      <c r="M68" s="118"/>
    </row>
    <row r="69" spans="1:13" hidden="1" x14ac:dyDescent="0.25">
      <c r="A69" s="1" t="str">
        <f>A68</f>
        <v>INC102</v>
      </c>
      <c r="B69" s="116">
        <f t="shared" si="153"/>
        <v>42041</v>
      </c>
      <c r="C69" s="135">
        <v>7162070.1732999999</v>
      </c>
      <c r="D69" s="135">
        <v>665797.01210000005</v>
      </c>
      <c r="E69" s="135">
        <v>895.87099999999998</v>
      </c>
      <c r="F69" s="122">
        <f>(C69-$C$68)*100</f>
        <v>-6.9999974220991135E-2</v>
      </c>
      <c r="G69" s="122">
        <f>(D69-$D$68)*100</f>
        <v>-0.95999999903142452</v>
      </c>
      <c r="H69" s="105" t="str">
        <f t="shared" ref="H69" si="154">IF(F69&gt;0,"NORTE","SUL")</f>
        <v>SUL</v>
      </c>
      <c r="I69" s="105" t="str">
        <f t="shared" ref="I69" si="155">IF(G69&gt;0,"LESTE","OESTE")</f>
        <v>OESTE</v>
      </c>
      <c r="J69" s="105" t="str">
        <f t="shared" ref="J69" si="156">IF(AND(H69="SUL", I69="LESTE"),"SUDESTE", IF(AND(H69="SUL", I69="OESTE"), "SUDOESTE", IF(AND(H69="NORTE", I69="LESTE"), "NORDESTE", "NOROESTE")))</f>
        <v>SUDOESTE</v>
      </c>
      <c r="K69" s="106">
        <f>ABS(ROUND(G69,2)/ROUND((SQRT((C69-$C$68)^2+(D69-$D$68)^2))*100,2))</f>
        <v>1</v>
      </c>
      <c r="L69" s="106">
        <f t="shared" ref="L69" si="157">DEGREES(ASIN(K69))</f>
        <v>90</v>
      </c>
      <c r="M69" s="73"/>
    </row>
    <row r="70" spans="1:13" hidden="1" x14ac:dyDescent="0.25">
      <c r="A70" s="1" t="str">
        <f t="shared" ref="A70:A126" si="158">A69</f>
        <v>INC102</v>
      </c>
      <c r="B70" s="116">
        <f t="shared" si="153"/>
        <v>42048</v>
      </c>
      <c r="C70" s="135">
        <v>7162070.1759000001</v>
      </c>
      <c r="D70" s="135">
        <v>665797.00710000005</v>
      </c>
      <c r="E70" s="135">
        <v>895.85500000000002</v>
      </c>
      <c r="F70" s="122">
        <f t="shared" ref="F70:F75" si="159">(C70-$C$68)*100</f>
        <v>0.19000004976987839</v>
      </c>
      <c r="G70" s="122">
        <f t="shared" ref="G70:G75" si="160">(D70-$D$68)*100</f>
        <v>-1.4599999994970858</v>
      </c>
      <c r="H70" s="105" t="str">
        <f t="shared" ref="H70:H75" si="161">IF(F70&gt;0,"NORTE","SUL")</f>
        <v>NORTE</v>
      </c>
      <c r="I70" s="105" t="str">
        <f t="shared" ref="I70:I75" si="162">IF(G70&gt;0,"LESTE","OESTE")</f>
        <v>OESTE</v>
      </c>
      <c r="J70" s="105" t="str">
        <f t="shared" ref="J70:J75" si="163">IF(AND(H70="SUL", I70="LESTE"),"SUDESTE", IF(AND(H70="SUL", I70="OESTE"), "SUDOESTE", IF(AND(H70="NORTE", I70="LESTE"), "NORDESTE", "NOROESTE")))</f>
        <v>NOROESTE</v>
      </c>
      <c r="K70" s="106">
        <f t="shared" ref="K70:K75" si="164">ABS(ROUND(G70,2)/ROUND((SQRT((C70-$C$68)^2+(D70-$D$68)^2))*100,2))</f>
        <v>0.99319727891156462</v>
      </c>
      <c r="L70" s="106">
        <f t="shared" ref="L70:L75" si="165">DEGREES(ASIN(K70))</f>
        <v>83.313090135992596</v>
      </c>
      <c r="M70" s="73"/>
    </row>
    <row r="71" spans="1:13" hidden="1" x14ac:dyDescent="0.25">
      <c r="A71" s="1" t="str">
        <f t="shared" si="158"/>
        <v>INC102</v>
      </c>
      <c r="B71" s="116">
        <f t="shared" si="153"/>
        <v>42055</v>
      </c>
      <c r="C71" s="135">
        <v>7162070.1783999996</v>
      </c>
      <c r="D71" s="135">
        <v>665797.00199999998</v>
      </c>
      <c r="E71" s="135">
        <v>895.83900000000006</v>
      </c>
      <c r="F71" s="122">
        <f t="shared" si="159"/>
        <v>0.43999999761581421</v>
      </c>
      <c r="G71" s="122">
        <f t="shared" si="160"/>
        <v>-1.9700000062584877</v>
      </c>
      <c r="H71" s="105" t="str">
        <f t="shared" si="161"/>
        <v>NORTE</v>
      </c>
      <c r="I71" s="105" t="str">
        <f t="shared" si="162"/>
        <v>OESTE</v>
      </c>
      <c r="J71" s="105" t="str">
        <f t="shared" si="163"/>
        <v>NOROESTE</v>
      </c>
      <c r="K71" s="106">
        <f t="shared" si="164"/>
        <v>0.97524752475247523</v>
      </c>
      <c r="L71" s="106">
        <f t="shared" si="165"/>
        <v>77.225413164116077</v>
      </c>
      <c r="M71" s="73"/>
    </row>
    <row r="72" spans="1:13" hidden="1" x14ac:dyDescent="0.25">
      <c r="A72" s="1" t="str">
        <f t="shared" si="158"/>
        <v>INC102</v>
      </c>
      <c r="B72" s="116">
        <f t="shared" si="153"/>
        <v>42062</v>
      </c>
      <c r="C72" s="135">
        <v>7162070.1891000001</v>
      </c>
      <c r="D72" s="135">
        <v>665796.99899999995</v>
      </c>
      <c r="E72" s="135">
        <v>895.82100000000003</v>
      </c>
      <c r="F72" s="122">
        <f t="shared" si="159"/>
        <v>1.510000042617321</v>
      </c>
      <c r="G72" s="122">
        <f t="shared" si="160"/>
        <v>-2.2700000088661909</v>
      </c>
      <c r="H72" s="105" t="str">
        <f t="shared" si="161"/>
        <v>NORTE</v>
      </c>
      <c r="I72" s="105" t="str">
        <f t="shared" si="162"/>
        <v>OESTE</v>
      </c>
      <c r="J72" s="105" t="str">
        <f t="shared" si="163"/>
        <v>NOROESTE</v>
      </c>
      <c r="K72" s="106">
        <f t="shared" si="164"/>
        <v>0.83150183150183155</v>
      </c>
      <c r="L72" s="106">
        <f t="shared" si="165"/>
        <v>56.253322899873638</v>
      </c>
      <c r="M72" s="73"/>
    </row>
    <row r="73" spans="1:13" hidden="1" x14ac:dyDescent="0.25">
      <c r="A73" s="1" t="str">
        <f t="shared" si="158"/>
        <v>INC102</v>
      </c>
      <c r="B73" s="116">
        <f t="shared" si="153"/>
        <v>42069</v>
      </c>
      <c r="C73" s="135">
        <v>7162070.1997999996</v>
      </c>
      <c r="D73" s="135">
        <v>665796.99600000004</v>
      </c>
      <c r="E73" s="135">
        <v>895.80200000000002</v>
      </c>
      <c r="F73" s="122">
        <f t="shared" si="159"/>
        <v>2.5799999944865704</v>
      </c>
      <c r="G73" s="122">
        <f t="shared" si="160"/>
        <v>-2.5699999998323619</v>
      </c>
      <c r="H73" s="105" t="str">
        <f t="shared" si="161"/>
        <v>NORTE</v>
      </c>
      <c r="I73" s="105" t="str">
        <f t="shared" si="162"/>
        <v>OESTE</v>
      </c>
      <c r="J73" s="105" t="str">
        <f t="shared" si="163"/>
        <v>NOROESTE</v>
      </c>
      <c r="K73" s="106">
        <f t="shared" si="164"/>
        <v>0.70604395604395598</v>
      </c>
      <c r="L73" s="106">
        <f t="shared" si="165"/>
        <v>44.913945498203326</v>
      </c>
      <c r="M73" s="73"/>
    </row>
    <row r="74" spans="1:13" hidden="1" x14ac:dyDescent="0.25">
      <c r="A74" s="1" t="str">
        <f t="shared" si="158"/>
        <v>INC102</v>
      </c>
      <c r="B74" s="116">
        <f t="shared" si="153"/>
        <v>42076</v>
      </c>
      <c r="C74" s="135">
        <v>7162070.2032000003</v>
      </c>
      <c r="D74" s="135">
        <v>665796.9926</v>
      </c>
      <c r="E74" s="135">
        <v>895.79399999999998</v>
      </c>
      <c r="F74" s="122">
        <f t="shared" si="159"/>
        <v>2.9200000688433647</v>
      </c>
      <c r="G74" s="122">
        <f t="shared" si="160"/>
        <v>-2.9100000043399632</v>
      </c>
      <c r="H74" s="105" t="str">
        <f t="shared" si="161"/>
        <v>NORTE</v>
      </c>
      <c r="I74" s="105" t="str">
        <f t="shared" si="162"/>
        <v>OESTE</v>
      </c>
      <c r="J74" s="105" t="str">
        <f t="shared" si="163"/>
        <v>NOROESTE</v>
      </c>
      <c r="K74" s="106">
        <f t="shared" si="164"/>
        <v>0.7063106796116505</v>
      </c>
      <c r="L74" s="106">
        <f t="shared" si="165"/>
        <v>44.935529367021708</v>
      </c>
      <c r="M74" s="73"/>
    </row>
    <row r="75" spans="1:13" hidden="1" x14ac:dyDescent="0.25">
      <c r="A75" s="1" t="str">
        <f t="shared" si="158"/>
        <v>INC102</v>
      </c>
      <c r="B75" s="116">
        <f t="shared" si="153"/>
        <v>42083</v>
      </c>
      <c r="C75" s="135">
        <v>7162070.1996999998</v>
      </c>
      <c r="D75" s="135">
        <v>665796.98640000005</v>
      </c>
      <c r="E75" s="135">
        <v>895.779</v>
      </c>
      <c r="F75" s="122">
        <f t="shared" si="159"/>
        <v>2.5700000114738941</v>
      </c>
      <c r="G75" s="122">
        <f t="shared" si="160"/>
        <v>-3.5299999988637865</v>
      </c>
      <c r="H75" s="105" t="str">
        <f t="shared" si="161"/>
        <v>NORTE</v>
      </c>
      <c r="I75" s="105" t="str">
        <f t="shared" si="162"/>
        <v>OESTE</v>
      </c>
      <c r="J75" s="105" t="str">
        <f t="shared" si="163"/>
        <v>NOROESTE</v>
      </c>
      <c r="K75" s="106">
        <f t="shared" si="164"/>
        <v>0.80778032036613268</v>
      </c>
      <c r="L75" s="106">
        <f t="shared" si="165"/>
        <v>53.879626182024936</v>
      </c>
      <c r="M75" s="73"/>
    </row>
    <row r="76" spans="1:13" hidden="1" x14ac:dyDescent="0.25">
      <c r="A76" s="1" t="str">
        <f t="shared" si="158"/>
        <v>INC102</v>
      </c>
      <c r="B76" s="125">
        <f t="shared" si="153"/>
        <v>42090</v>
      </c>
      <c r="C76" s="135">
        <v>7162070.2044000002</v>
      </c>
      <c r="D76" s="135">
        <v>665796.97719999996</v>
      </c>
      <c r="E76" s="135">
        <v>895.76800000000003</v>
      </c>
      <c r="F76" s="122">
        <f t="shared" ref="F76:F77" si="166">(C76-$C$68)*100</f>
        <v>3.0400000512599945</v>
      </c>
      <c r="G76" s="122">
        <f t="shared" ref="G76:G77" si="167">(D76-$D$68)*100</f>
        <v>-4.4500000076368451</v>
      </c>
      <c r="H76" s="105" t="str">
        <f t="shared" ref="H76:H77" si="168">IF(F76&gt;0,"NORTE","SUL")</f>
        <v>NORTE</v>
      </c>
      <c r="I76" s="105" t="str">
        <f t="shared" ref="I76:I77" si="169">IF(G76&gt;0,"LESTE","OESTE")</f>
        <v>OESTE</v>
      </c>
      <c r="J76" s="105" t="str">
        <f t="shared" ref="J76:J77" si="170">IF(AND(H76="SUL", I76="LESTE"),"SUDESTE", IF(AND(H76="SUL", I76="OESTE"), "SUDOESTE", IF(AND(H76="NORTE", I76="LESTE"), "NORDESTE", "NOROESTE")))</f>
        <v>NOROESTE</v>
      </c>
      <c r="K76" s="106">
        <f t="shared" ref="K76:K77" si="171">ABS(ROUND(G76,2)/ROUND((SQRT((C76-$C$68)^2+(D76-$D$68)^2))*100,2))</f>
        <v>0.82560296846011139</v>
      </c>
      <c r="L76" s="106">
        <f t="shared" ref="L76:L77" si="172">DEGREES(ASIN(K76))</f>
        <v>55.649670766363549</v>
      </c>
      <c r="M76" s="73"/>
    </row>
    <row r="77" spans="1:13" hidden="1" x14ac:dyDescent="0.25">
      <c r="A77" s="1" t="str">
        <f t="shared" si="158"/>
        <v>INC102</v>
      </c>
      <c r="B77" s="125">
        <f t="shared" si="153"/>
        <v>42097</v>
      </c>
      <c r="C77" s="135">
        <v>7162070.2072999999</v>
      </c>
      <c r="D77" s="135">
        <v>665796.97649999999</v>
      </c>
      <c r="E77" s="135">
        <v>895.74800000000005</v>
      </c>
      <c r="F77" s="122">
        <f t="shared" si="166"/>
        <v>3.3300000242888927</v>
      </c>
      <c r="G77" s="122">
        <f t="shared" si="167"/>
        <v>-4.5200000051409006</v>
      </c>
      <c r="H77" s="105" t="str">
        <f t="shared" si="168"/>
        <v>NORTE</v>
      </c>
      <c r="I77" s="105" t="str">
        <f t="shared" si="169"/>
        <v>OESTE</v>
      </c>
      <c r="J77" s="105" t="str">
        <f t="shared" si="170"/>
        <v>NOROESTE</v>
      </c>
      <c r="K77" s="106">
        <f t="shared" si="171"/>
        <v>0.80570409982174673</v>
      </c>
      <c r="L77" s="106">
        <f t="shared" si="172"/>
        <v>53.678308931973305</v>
      </c>
      <c r="M77" s="73"/>
    </row>
    <row r="78" spans="1:13" hidden="1" x14ac:dyDescent="0.25">
      <c r="A78" s="1" t="str">
        <f t="shared" si="158"/>
        <v>INC102</v>
      </c>
      <c r="B78" s="126">
        <f t="shared" si="153"/>
        <v>42104</v>
      </c>
      <c r="C78" s="135">
        <v>7162070.2121000001</v>
      </c>
      <c r="D78" s="135">
        <v>665796.97629999998</v>
      </c>
      <c r="E78" s="135">
        <v>895.73599999999999</v>
      </c>
      <c r="F78" s="122">
        <f t="shared" ref="F78:F80" si="173">(C78-$C$68)*100</f>
        <v>3.8100000470876694</v>
      </c>
      <c r="G78" s="122">
        <f t="shared" ref="G78:G80" si="174">(D78-$D$68)*100</f>
        <v>-4.5400000060908496</v>
      </c>
      <c r="H78" s="105" t="str">
        <f t="shared" ref="H78:H80" si="175">IF(F78&gt;0,"NORTE","SUL")</f>
        <v>NORTE</v>
      </c>
      <c r="I78" s="105" t="str">
        <f t="shared" ref="I78:I80" si="176">IF(G78&gt;0,"LESTE","OESTE")</f>
        <v>OESTE</v>
      </c>
      <c r="J78" s="105" t="str">
        <f t="shared" ref="J78:J80" si="177">IF(AND(H78="SUL", I78="LESTE"),"SUDESTE", IF(AND(H78="SUL", I78="OESTE"), "SUDOESTE", IF(AND(H78="NORTE", I78="LESTE"), "NORDESTE", "NOROESTE")))</f>
        <v>NOROESTE</v>
      </c>
      <c r="K78" s="106">
        <f t="shared" ref="K78:K80" si="178">ABS(ROUND(G78,2)/ROUND((SQRT((C78-$C$68)^2+(D78-$D$68)^2))*100,2))</f>
        <v>0.76559865092748736</v>
      </c>
      <c r="L78" s="106">
        <f t="shared" ref="L78:L80" si="179">DEGREES(ASIN(K78))</f>
        <v>49.960280089345055</v>
      </c>
      <c r="M78" s="73"/>
    </row>
    <row r="79" spans="1:13" hidden="1" x14ac:dyDescent="0.25">
      <c r="A79" s="1" t="str">
        <f t="shared" si="158"/>
        <v>INC102</v>
      </c>
      <c r="B79" s="126">
        <f t="shared" si="153"/>
        <v>42111</v>
      </c>
      <c r="C79" s="135">
        <v>7162070.2024999997</v>
      </c>
      <c r="D79" s="135">
        <v>665796.97279999999</v>
      </c>
      <c r="E79" s="135">
        <v>895.71699999999998</v>
      </c>
      <c r="F79" s="122">
        <f t="shared" si="173"/>
        <v>2.8500000014901161</v>
      </c>
      <c r="G79" s="122">
        <f t="shared" si="174"/>
        <v>-4.8900000052526593</v>
      </c>
      <c r="H79" s="105" t="str">
        <f t="shared" si="175"/>
        <v>NORTE</v>
      </c>
      <c r="I79" s="105" t="str">
        <f t="shared" si="176"/>
        <v>OESTE</v>
      </c>
      <c r="J79" s="105" t="str">
        <f t="shared" si="177"/>
        <v>NOROESTE</v>
      </c>
      <c r="K79" s="106">
        <f t="shared" si="178"/>
        <v>0.8639575971731448</v>
      </c>
      <c r="L79" s="106">
        <f t="shared" si="179"/>
        <v>59.763888785549845</v>
      </c>
      <c r="M79" s="73"/>
    </row>
    <row r="80" spans="1:13" hidden="1" x14ac:dyDescent="0.25">
      <c r="A80" s="1" t="str">
        <f t="shared" si="158"/>
        <v>INC102</v>
      </c>
      <c r="B80" s="126">
        <f t="shared" si="153"/>
        <v>42118</v>
      </c>
      <c r="C80" s="135">
        <v>7162070.2137000002</v>
      </c>
      <c r="D80" s="136">
        <v>665796.96719999996</v>
      </c>
      <c r="E80" s="135">
        <v>895.71</v>
      </c>
      <c r="F80" s="122">
        <f t="shared" si="173"/>
        <v>3.9700000546872616</v>
      </c>
      <c r="G80" s="122">
        <f t="shared" si="174"/>
        <v>-5.4500000085681677</v>
      </c>
      <c r="H80" s="105" t="str">
        <f t="shared" si="175"/>
        <v>NORTE</v>
      </c>
      <c r="I80" s="105" t="str">
        <f t="shared" si="176"/>
        <v>OESTE</v>
      </c>
      <c r="J80" s="105" t="str">
        <f t="shared" si="177"/>
        <v>NOROESTE</v>
      </c>
      <c r="K80" s="106">
        <f t="shared" si="178"/>
        <v>0.8086053412462908</v>
      </c>
      <c r="L80" s="106">
        <f t="shared" si="179"/>
        <v>53.959892440496461</v>
      </c>
      <c r="M80" s="73"/>
    </row>
    <row r="81" spans="1:13" hidden="1" x14ac:dyDescent="0.25">
      <c r="A81" s="1" t="str">
        <f t="shared" si="158"/>
        <v>INC102</v>
      </c>
      <c r="B81" s="127">
        <f t="shared" si="153"/>
        <v>42125</v>
      </c>
      <c r="C81" s="129">
        <v>7162070.2161500007</v>
      </c>
      <c r="D81" s="129">
        <v>665796.96090000006</v>
      </c>
      <c r="E81" s="133">
        <v>895.6875</v>
      </c>
      <c r="F81" s="122">
        <f t="shared" ref="F81:F83" si="180">(C81-$C$68)*100</f>
        <v>4.2150001041591167</v>
      </c>
      <c r="G81" s="122">
        <f t="shared" ref="G81:G83" si="181">(D81-$D$68)*100</f>
        <v>-6.0799999977461994</v>
      </c>
      <c r="H81" s="105" t="str">
        <f t="shared" ref="H81:H83" si="182">IF(F81&gt;0,"NORTE","SUL")</f>
        <v>NORTE</v>
      </c>
      <c r="I81" s="105" t="str">
        <f t="shared" ref="I81:I83" si="183">IF(G81&gt;0,"LESTE","OESTE")</f>
        <v>OESTE</v>
      </c>
      <c r="J81" s="105" t="str">
        <f t="shared" ref="J81:J83" si="184">IF(AND(H81="SUL", I81="LESTE"),"SUDESTE", IF(AND(H81="SUL", I81="OESTE"), "SUDOESTE", IF(AND(H81="NORTE", I81="LESTE"), "NORDESTE", "NOROESTE")))</f>
        <v>NOROESTE</v>
      </c>
      <c r="K81" s="106">
        <f t="shared" ref="K81:K83" si="185">ABS(ROUND(G81,2)/ROUND((SQRT((C81-$C$68)^2+(D81-$D$68)^2))*100,2))</f>
        <v>0.82162162162162156</v>
      </c>
      <c r="L81" s="106">
        <f t="shared" ref="L81:L83" si="186">DEGREES(ASIN(K81))</f>
        <v>55.247455298021521</v>
      </c>
      <c r="M81" s="73"/>
    </row>
    <row r="82" spans="1:13" hidden="1" x14ac:dyDescent="0.25">
      <c r="A82" s="1" t="str">
        <f t="shared" si="158"/>
        <v>INC102</v>
      </c>
      <c r="B82" s="127">
        <f t="shared" si="153"/>
        <v>42132</v>
      </c>
      <c r="C82" s="130">
        <v>7162070.2186000003</v>
      </c>
      <c r="D82" s="130">
        <v>665796.95460000006</v>
      </c>
      <c r="E82" s="128">
        <v>895.66499999999996</v>
      </c>
      <c r="F82" s="122">
        <f t="shared" si="180"/>
        <v>4.4600000604987144</v>
      </c>
      <c r="G82" s="122">
        <f t="shared" si="181"/>
        <v>-6.7099999985657632</v>
      </c>
      <c r="H82" s="105" t="str">
        <f t="shared" si="182"/>
        <v>NORTE</v>
      </c>
      <c r="I82" s="105" t="str">
        <f t="shared" si="183"/>
        <v>OESTE</v>
      </c>
      <c r="J82" s="105" t="str">
        <f t="shared" si="184"/>
        <v>NOROESTE</v>
      </c>
      <c r="K82" s="106">
        <f t="shared" si="185"/>
        <v>0.83250620347394533</v>
      </c>
      <c r="L82" s="106">
        <f t="shared" si="186"/>
        <v>56.357053052733121</v>
      </c>
      <c r="M82" s="73"/>
    </row>
    <row r="83" spans="1:13" hidden="1" x14ac:dyDescent="0.25">
      <c r="A83" s="1" t="str">
        <f t="shared" si="158"/>
        <v>INC102</v>
      </c>
      <c r="B83" s="127">
        <f t="shared" si="153"/>
        <v>42146</v>
      </c>
      <c r="C83" s="135">
        <v>7162070.2262000004</v>
      </c>
      <c r="D83" s="135">
        <v>665796.95319999999</v>
      </c>
      <c r="E83" s="136">
        <v>895.64700000000005</v>
      </c>
      <c r="F83" s="122">
        <f t="shared" si="180"/>
        <v>5.2200000733137131</v>
      </c>
      <c r="G83" s="122">
        <f t="shared" si="181"/>
        <v>-6.8500000052154064</v>
      </c>
      <c r="H83" s="105" t="str">
        <f t="shared" si="182"/>
        <v>NORTE</v>
      </c>
      <c r="I83" s="105" t="str">
        <f t="shared" si="183"/>
        <v>OESTE</v>
      </c>
      <c r="J83" s="105" t="str">
        <f t="shared" si="184"/>
        <v>NOROESTE</v>
      </c>
      <c r="K83" s="106">
        <f t="shared" si="185"/>
        <v>0.79558652729384438</v>
      </c>
      <c r="L83" s="106">
        <f t="shared" si="186"/>
        <v>52.710689770835685</v>
      </c>
      <c r="M83" s="73"/>
    </row>
    <row r="84" spans="1:13" hidden="1" x14ac:dyDescent="0.25">
      <c r="A84" s="1" t="str">
        <f t="shared" si="158"/>
        <v>INC102</v>
      </c>
      <c r="B84" s="138">
        <f t="shared" si="153"/>
        <v>42153</v>
      </c>
      <c r="C84" s="135">
        <v>7162070.2259999998</v>
      </c>
      <c r="D84" s="135">
        <v>665796.946</v>
      </c>
      <c r="E84" s="135">
        <v>895.63199999999995</v>
      </c>
      <c r="F84" s="122">
        <f t="shared" ref="F84" si="187">(C84-$C$68)*100</f>
        <v>5.2000000141561031</v>
      </c>
      <c r="G84" s="122">
        <f t="shared" ref="G84" si="188">(D84-$D$68)*100</f>
        <v>-7.5700000044889748</v>
      </c>
      <c r="H84" s="105" t="str">
        <f t="shared" ref="H84" si="189">IF(F84&gt;0,"NORTE","SUL")</f>
        <v>NORTE</v>
      </c>
      <c r="I84" s="105" t="str">
        <f t="shared" ref="I84" si="190">IF(G84&gt;0,"LESTE","OESTE")</f>
        <v>OESTE</v>
      </c>
      <c r="J84" s="105" t="str">
        <f t="shared" ref="J84" si="191">IF(AND(H84="SUL", I84="LESTE"),"SUDESTE", IF(AND(H84="SUL", I84="OESTE"), "SUDOESTE", IF(AND(H84="NORTE", I84="LESTE"), "NORDESTE", "NOROESTE")))</f>
        <v>NOROESTE</v>
      </c>
      <c r="K84" s="106">
        <f t="shared" ref="K84" si="192">ABS(ROUND(G84,2)/ROUND((SQRT((C84-$C$68)^2+(D84-$D$68)^2))*100,2))</f>
        <v>0.8246187363834423</v>
      </c>
      <c r="L84" s="106">
        <f t="shared" ref="L84" si="193">DEGREES(ASIN(K84))</f>
        <v>55.549856067852403</v>
      </c>
      <c r="M84" s="73"/>
    </row>
    <row r="85" spans="1:13" ht="6.75" customHeight="1" x14ac:dyDescent="0.25">
      <c r="A85" s="151"/>
      <c r="B85" s="152"/>
      <c r="C85" s="153"/>
      <c r="D85" s="153"/>
      <c r="E85" s="153"/>
      <c r="F85" s="159"/>
      <c r="G85" s="160"/>
      <c r="H85" s="161"/>
      <c r="I85" s="161"/>
      <c r="J85" s="161"/>
      <c r="K85" s="165"/>
      <c r="L85" s="165"/>
      <c r="M85" s="168"/>
    </row>
    <row r="86" spans="1:13" hidden="1" x14ac:dyDescent="0.25">
      <c r="A86" s="1" t="str">
        <f>A84</f>
        <v>INC102</v>
      </c>
      <c r="B86" s="140">
        <f t="shared" ref="B86:B128" si="194">B23</f>
        <v>42160</v>
      </c>
      <c r="C86" s="135">
        <v>7162026.5257999999</v>
      </c>
      <c r="D86" s="135">
        <v>665747.68110000005</v>
      </c>
      <c r="E86" s="135">
        <v>895.61599999999999</v>
      </c>
      <c r="F86" s="155"/>
      <c r="G86" s="156"/>
      <c r="H86" s="162"/>
      <c r="I86" s="162"/>
      <c r="J86" s="162"/>
      <c r="K86" s="164"/>
      <c r="L86" s="163"/>
      <c r="M86" s="73" t="s">
        <v>199</v>
      </c>
    </row>
    <row r="87" spans="1:13" hidden="1" x14ac:dyDescent="0.25">
      <c r="A87" s="1" t="str">
        <f t="shared" si="158"/>
        <v>INC102</v>
      </c>
      <c r="B87" s="140">
        <f t="shared" si="194"/>
        <v>42174</v>
      </c>
      <c r="C87" s="135">
        <v>7162026.5456999997</v>
      </c>
      <c r="D87" s="135">
        <v>665747.68119999999</v>
      </c>
      <c r="E87" s="135">
        <v>895.58799999999997</v>
      </c>
      <c r="F87" s="122">
        <f>(C87-$C$86)*100</f>
        <v>1.9899999722838402</v>
      </c>
      <c r="G87" s="122">
        <f>(D87-$D$86)*100</f>
        <v>9.9999946542084217E-3</v>
      </c>
      <c r="H87" s="105" t="str">
        <f t="shared" ref="H87" si="195">IF(F87&gt;0,"NORTE","SUL")</f>
        <v>NORTE</v>
      </c>
      <c r="I87" s="105" t="str">
        <f t="shared" ref="I87" si="196">IF(G87&gt;0,"LESTE","OESTE")</f>
        <v>LESTE</v>
      </c>
      <c r="J87" s="105" t="str">
        <f t="shared" ref="J87" si="197">IF(AND(H87="SUL", I87="LESTE"),"SUDESTE", IF(AND(H87="SUL", I87="OESTE"), "SUDOESTE", IF(AND(H87="NORTE", I87="LESTE"), "NORDESTE", "NOROESTE")))</f>
        <v>NORDESTE</v>
      </c>
      <c r="K87" s="106">
        <f>ABS(ROUND(G87,2)/ROUND((SQRT((C87-$C$86)^2+(D87-$D$86)^2))*100,2))</f>
        <v>5.0251256281407036E-3</v>
      </c>
      <c r="L87" s="106">
        <f t="shared" ref="L87" si="198">DEGREES(ASIN(K87))</f>
        <v>0.28791970177681575</v>
      </c>
      <c r="M87" s="73"/>
    </row>
    <row r="88" spans="1:13" hidden="1" x14ac:dyDescent="0.25">
      <c r="A88" s="1" t="str">
        <f t="shared" si="158"/>
        <v>INC102</v>
      </c>
      <c r="B88" s="140">
        <f t="shared" si="194"/>
        <v>42181</v>
      </c>
      <c r="C88" s="135">
        <v>7162026.5516999997</v>
      </c>
      <c r="D88" s="135">
        <v>665747.67940000002</v>
      </c>
      <c r="E88" s="135">
        <v>895.58199999999999</v>
      </c>
      <c r="F88" s="122">
        <f t="shared" ref="F88:F89" si="199">(C88-$C$86)*100</f>
        <v>2.5899999774992466</v>
      </c>
      <c r="G88" s="122">
        <f t="shared" ref="G88:G89" si="200">(D88-$D$86)*100</f>
        <v>-0.17000000225380063</v>
      </c>
      <c r="H88" s="105" t="str">
        <f t="shared" ref="H88:H89" si="201">IF(F88&gt;0,"NORTE","SUL")</f>
        <v>NORTE</v>
      </c>
      <c r="I88" s="105" t="str">
        <f t="shared" ref="I88:I89" si="202">IF(G88&gt;0,"LESTE","OESTE")</f>
        <v>OESTE</v>
      </c>
      <c r="J88" s="105" t="str">
        <f t="shared" ref="J88:J89" si="203">IF(AND(H88="SUL", I88="LESTE"),"SUDESTE", IF(AND(H88="SUL", I88="OESTE"), "SUDOESTE", IF(AND(H88="NORTE", I88="LESTE"), "NORDESTE", "NOROESTE")))</f>
        <v>NOROESTE</v>
      </c>
      <c r="K88" s="106">
        <f t="shared" ref="K88:K89" si="204">ABS(ROUND(G88,2)/ROUND((SQRT((C88-$C$86)^2+(D88-$D$86)^2))*100,2))</f>
        <v>6.5384615384615388E-2</v>
      </c>
      <c r="L88" s="106">
        <f t="shared" ref="L88:L89" si="205">DEGREES(ASIN(K88))</f>
        <v>3.7489369593820623</v>
      </c>
      <c r="M88" s="73"/>
    </row>
    <row r="89" spans="1:13" hidden="1" x14ac:dyDescent="0.25">
      <c r="A89" s="1" t="str">
        <f t="shared" si="158"/>
        <v>INC102</v>
      </c>
      <c r="B89" s="140">
        <f t="shared" si="194"/>
        <v>42188</v>
      </c>
      <c r="C89" s="135">
        <v>7162026.5433999998</v>
      </c>
      <c r="D89" s="135">
        <v>665747.67099999997</v>
      </c>
      <c r="E89" s="135">
        <v>895.56500000000005</v>
      </c>
      <c r="F89" s="122">
        <f t="shared" si="199"/>
        <v>1.7599999904632568</v>
      </c>
      <c r="G89" s="122">
        <f t="shared" si="200"/>
        <v>-1.0100000072270632</v>
      </c>
      <c r="H89" s="105" t="str">
        <f t="shared" si="201"/>
        <v>NORTE</v>
      </c>
      <c r="I89" s="105" t="str">
        <f t="shared" si="202"/>
        <v>OESTE</v>
      </c>
      <c r="J89" s="105" t="str">
        <f t="shared" si="203"/>
        <v>NOROESTE</v>
      </c>
      <c r="K89" s="106">
        <f t="shared" si="204"/>
        <v>0.49753694581280794</v>
      </c>
      <c r="L89" s="106">
        <f t="shared" si="205"/>
        <v>29.837178997027877</v>
      </c>
      <c r="M89" s="73"/>
    </row>
    <row r="90" spans="1:13" hidden="1" x14ac:dyDescent="0.25">
      <c r="A90" s="1" t="str">
        <f t="shared" si="158"/>
        <v>INC102</v>
      </c>
      <c r="B90" s="144">
        <f t="shared" si="194"/>
        <v>42195</v>
      </c>
      <c r="C90" s="135">
        <v>7162026.5521</v>
      </c>
      <c r="D90" s="135">
        <v>665747.66650000005</v>
      </c>
      <c r="E90" s="135">
        <v>895.55499999999995</v>
      </c>
      <c r="F90" s="122">
        <f t="shared" ref="F90:F91" si="206">(C90-$C$86)*100</f>
        <v>2.630000002682209</v>
      </c>
      <c r="G90" s="122">
        <f t="shared" ref="G90:G91" si="207">(D90-$D$86)*100</f>
        <v>-1.4599999994970858</v>
      </c>
      <c r="H90" s="105" t="str">
        <f t="shared" ref="H90:H91" si="208">IF(F90&gt;0,"NORTE","SUL")</f>
        <v>NORTE</v>
      </c>
      <c r="I90" s="105" t="str">
        <f t="shared" ref="I90:I91" si="209">IF(G90&gt;0,"LESTE","OESTE")</f>
        <v>OESTE</v>
      </c>
      <c r="J90" s="105" t="str">
        <f t="shared" ref="J90:J91" si="210">IF(AND(H90="SUL", I90="LESTE"),"SUDESTE", IF(AND(H90="SUL", I90="OESTE"), "SUDOESTE", IF(AND(H90="NORTE", I90="LESTE"), "NORDESTE", "NOROESTE")))</f>
        <v>NOROESTE</v>
      </c>
      <c r="K90" s="106">
        <f t="shared" ref="K90:K91" si="211">ABS(ROUND(G90,2)/ROUND((SQRT((C90-$C$86)^2+(D90-$D$86)^2))*100,2))</f>
        <v>0.4850498338870432</v>
      </c>
      <c r="L90" s="106">
        <f t="shared" ref="L90:L91" si="212">DEGREES(ASIN(K90))</f>
        <v>29.015737440712766</v>
      </c>
      <c r="M90" s="73"/>
    </row>
    <row r="91" spans="1:13" hidden="1" x14ac:dyDescent="0.25">
      <c r="A91" s="1" t="str">
        <f t="shared" si="158"/>
        <v>INC102</v>
      </c>
      <c r="B91" s="144">
        <f t="shared" si="194"/>
        <v>42202</v>
      </c>
      <c r="C91" s="135">
        <v>7162026.5581</v>
      </c>
      <c r="D91" s="135">
        <v>665747.66020000004</v>
      </c>
      <c r="E91" s="135">
        <v>895.54</v>
      </c>
      <c r="F91" s="122">
        <f t="shared" si="206"/>
        <v>3.2300000078976154</v>
      </c>
      <c r="G91" s="122">
        <f t="shared" si="207"/>
        <v>-2.0900000003166497</v>
      </c>
      <c r="H91" s="105" t="str">
        <f t="shared" si="208"/>
        <v>NORTE</v>
      </c>
      <c r="I91" s="105" t="str">
        <f t="shared" si="209"/>
        <v>OESTE</v>
      </c>
      <c r="J91" s="105" t="str">
        <f t="shared" si="210"/>
        <v>NOROESTE</v>
      </c>
      <c r="K91" s="106">
        <f t="shared" si="211"/>
        <v>0.54285714285714282</v>
      </c>
      <c r="L91" s="106">
        <f t="shared" si="212"/>
        <v>32.878349564377487</v>
      </c>
      <c r="M91" s="73"/>
    </row>
    <row r="92" spans="1:13" hidden="1" x14ac:dyDescent="0.25">
      <c r="A92" s="1" t="str">
        <f t="shared" si="158"/>
        <v>INC102</v>
      </c>
      <c r="B92" s="183">
        <f t="shared" si="194"/>
        <v>42209</v>
      </c>
      <c r="C92" s="135">
        <v>7162026.5631999997</v>
      </c>
      <c r="D92" s="135">
        <v>665747.65870000003</v>
      </c>
      <c r="E92" s="135">
        <v>895.52200000000005</v>
      </c>
      <c r="F92" s="122">
        <f t="shared" ref="F92:F93" si="213">(C92-$C$86)*100</f>
        <v>3.7399999797344208</v>
      </c>
      <c r="G92" s="122">
        <f t="shared" ref="G92:G93" si="214">(D92-$D$86)*100</f>
        <v>-2.2400000016205013</v>
      </c>
      <c r="H92" s="105" t="str">
        <f t="shared" ref="H92:H93" si="215">IF(F92&gt;0,"NORTE","SUL")</f>
        <v>NORTE</v>
      </c>
      <c r="I92" s="105" t="str">
        <f t="shared" ref="I92:I93" si="216">IF(G92&gt;0,"LESTE","OESTE")</f>
        <v>OESTE</v>
      </c>
      <c r="J92" s="105" t="str">
        <f t="shared" ref="J92:J93" si="217">IF(AND(H92="SUL", I92="LESTE"),"SUDESTE", IF(AND(H92="SUL", I92="OESTE"), "SUDOESTE", IF(AND(H92="NORTE", I92="LESTE"), "NORDESTE", "NOROESTE")))</f>
        <v>NOROESTE</v>
      </c>
      <c r="K92" s="106">
        <f t="shared" ref="K92:K93" si="218">ABS(ROUND(G92,2)/ROUND((SQRT((C92-$C$86)^2+(D92-$D$86)^2))*100,2))</f>
        <v>0.51376146788990829</v>
      </c>
      <c r="L92" s="106">
        <f t="shared" ref="L92:L93" si="219">DEGREES(ASIN(K92))</f>
        <v>30.914705655651485</v>
      </c>
      <c r="M92" s="73"/>
    </row>
    <row r="93" spans="1:13" hidden="1" x14ac:dyDescent="0.25">
      <c r="A93" s="1" t="str">
        <f t="shared" si="158"/>
        <v>INC102</v>
      </c>
      <c r="B93" s="183">
        <f t="shared" si="194"/>
        <v>42216</v>
      </c>
      <c r="C93" s="135">
        <v>7162026.5524000004</v>
      </c>
      <c r="D93" s="135">
        <v>665747.64469999995</v>
      </c>
      <c r="E93" s="135">
        <v>895.51</v>
      </c>
      <c r="F93" s="122">
        <f t="shared" si="213"/>
        <v>2.6600000448524952</v>
      </c>
      <c r="G93" s="122">
        <f t="shared" si="214"/>
        <v>-3.6400000099092722</v>
      </c>
      <c r="H93" s="105" t="str">
        <f t="shared" si="215"/>
        <v>NORTE</v>
      </c>
      <c r="I93" s="105" t="str">
        <f t="shared" si="216"/>
        <v>OESTE</v>
      </c>
      <c r="J93" s="105" t="str">
        <f t="shared" si="217"/>
        <v>NOROESTE</v>
      </c>
      <c r="K93" s="106">
        <f t="shared" si="218"/>
        <v>0.80709534368070956</v>
      </c>
      <c r="L93" s="106">
        <f t="shared" si="219"/>
        <v>53.813101713141563</v>
      </c>
      <c r="M93" s="73"/>
    </row>
    <row r="94" spans="1:13" hidden="1" x14ac:dyDescent="0.25">
      <c r="A94" s="1" t="str">
        <f t="shared" si="158"/>
        <v>INC102</v>
      </c>
      <c r="B94" s="184">
        <f t="shared" si="194"/>
        <v>42223</v>
      </c>
      <c r="C94" s="135">
        <v>7162026.5552000003</v>
      </c>
      <c r="D94" s="135">
        <v>665747.64509999997</v>
      </c>
      <c r="E94" s="135">
        <v>895.49900000000002</v>
      </c>
      <c r="F94" s="122">
        <f t="shared" ref="F94:F97" si="220">(C94-$C$86)*100</f>
        <v>2.9400000348687172</v>
      </c>
      <c r="G94" s="122">
        <f t="shared" ref="G94:G97" si="221">(D94-$D$86)*100</f>
        <v>-3.6000000080093741</v>
      </c>
      <c r="H94" s="105" t="str">
        <f t="shared" ref="H94:H97" si="222">IF(F94&gt;0,"NORTE","SUL")</f>
        <v>NORTE</v>
      </c>
      <c r="I94" s="105" t="str">
        <f t="shared" ref="I94:I97" si="223">IF(G94&gt;0,"LESTE","OESTE")</f>
        <v>OESTE</v>
      </c>
      <c r="J94" s="105" t="str">
        <f t="shared" ref="J94:J97" si="224">IF(AND(H94="SUL", I94="LESTE"),"SUDESTE", IF(AND(H94="SUL", I94="OESTE"), "SUDOESTE", IF(AND(H94="NORTE", I94="LESTE"), "NORDESTE", "NOROESTE")))</f>
        <v>NOROESTE</v>
      </c>
      <c r="K94" s="106">
        <f t="shared" ref="K94:K97" si="225">ABS(ROUND(G94,2)/ROUND((SQRT((C94-$C$86)^2+(D94-$D$86)^2))*100,2))</f>
        <v>0.77419354838709675</v>
      </c>
      <c r="L94" s="106">
        <f t="shared" ref="L94:L97" si="226">DEGREES(ASIN(K94))</f>
        <v>50.731973998246652</v>
      </c>
      <c r="M94" s="73"/>
    </row>
    <row r="95" spans="1:13" hidden="1" x14ac:dyDescent="0.25">
      <c r="A95" s="1" t="str">
        <f t="shared" si="158"/>
        <v>INC102</v>
      </c>
      <c r="B95" s="184">
        <f t="shared" si="194"/>
        <v>42230</v>
      </c>
      <c r="C95" s="135">
        <v>7162026.5617000004</v>
      </c>
      <c r="D95" s="135">
        <v>665747.64320000005</v>
      </c>
      <c r="E95" s="135">
        <v>895.49</v>
      </c>
      <c r="F95" s="122">
        <f t="shared" si="220"/>
        <v>3.5900000482797623</v>
      </c>
      <c r="G95" s="122">
        <f t="shared" si="221"/>
        <v>-3.7899999995715916</v>
      </c>
      <c r="H95" s="105" t="str">
        <f t="shared" si="222"/>
        <v>NORTE</v>
      </c>
      <c r="I95" s="105" t="str">
        <f t="shared" si="223"/>
        <v>OESTE</v>
      </c>
      <c r="J95" s="105" t="str">
        <f t="shared" si="224"/>
        <v>NOROESTE</v>
      </c>
      <c r="K95" s="106">
        <f t="shared" si="225"/>
        <v>0.72605363984674332</v>
      </c>
      <c r="L95" s="106">
        <f t="shared" si="226"/>
        <v>46.556568956812626</v>
      </c>
      <c r="M95" s="73"/>
    </row>
    <row r="96" spans="1:13" hidden="1" x14ac:dyDescent="0.25">
      <c r="A96" s="1" t="str">
        <f t="shared" si="158"/>
        <v>INC102</v>
      </c>
      <c r="B96" s="184">
        <f t="shared" si="194"/>
        <v>42244</v>
      </c>
      <c r="C96" s="135">
        <v>7162026.5685000001</v>
      </c>
      <c r="D96" s="135">
        <v>665747.64410000003</v>
      </c>
      <c r="E96" s="135">
        <v>895.46799999999996</v>
      </c>
      <c r="F96" s="122">
        <f t="shared" si="220"/>
        <v>4.2700000107288361</v>
      </c>
      <c r="G96" s="122">
        <f t="shared" si="221"/>
        <v>-3.7000000011175871</v>
      </c>
      <c r="H96" s="105" t="str">
        <f t="shared" si="222"/>
        <v>NORTE</v>
      </c>
      <c r="I96" s="105" t="str">
        <f t="shared" si="223"/>
        <v>OESTE</v>
      </c>
      <c r="J96" s="105" t="str">
        <f t="shared" si="224"/>
        <v>NOROESTE</v>
      </c>
      <c r="K96" s="106">
        <f t="shared" si="225"/>
        <v>0.65486725663716816</v>
      </c>
      <c r="L96" s="106">
        <f t="shared" si="226"/>
        <v>40.909585416962464</v>
      </c>
      <c r="M96" s="73"/>
    </row>
    <row r="97" spans="1:13" hidden="1" x14ac:dyDescent="0.25">
      <c r="A97" s="1" t="str">
        <f t="shared" si="158"/>
        <v>INC102</v>
      </c>
      <c r="B97" s="184">
        <f t="shared" si="194"/>
        <v>42251</v>
      </c>
      <c r="C97" s="135">
        <v>7162026.5707</v>
      </c>
      <c r="D97" s="135">
        <v>665747.63939999999</v>
      </c>
      <c r="E97" s="135">
        <v>895.45699999999999</v>
      </c>
      <c r="F97" s="122">
        <f t="shared" si="220"/>
        <v>4.4900000095367432</v>
      </c>
      <c r="G97" s="122">
        <f t="shared" si="221"/>
        <v>-4.1700000059790909</v>
      </c>
      <c r="H97" s="105" t="str">
        <f t="shared" si="222"/>
        <v>NORTE</v>
      </c>
      <c r="I97" s="105" t="str">
        <f t="shared" si="223"/>
        <v>OESTE</v>
      </c>
      <c r="J97" s="105" t="str">
        <f t="shared" si="224"/>
        <v>NOROESTE</v>
      </c>
      <c r="K97" s="106">
        <f t="shared" si="225"/>
        <v>0.68026101141924955</v>
      </c>
      <c r="L97" s="106">
        <f t="shared" si="226"/>
        <v>42.86404276461974</v>
      </c>
      <c r="M97" s="73"/>
    </row>
    <row r="98" spans="1:13" hidden="1" x14ac:dyDescent="0.25">
      <c r="A98" s="1" t="str">
        <f t="shared" si="158"/>
        <v>INC102</v>
      </c>
      <c r="B98" s="185">
        <f t="shared" si="194"/>
        <v>42258</v>
      </c>
      <c r="C98" s="135">
        <v>7162026.5785999997</v>
      </c>
      <c r="D98" s="135">
        <v>665747.63439999998</v>
      </c>
      <c r="E98" s="135">
        <v>895.44200000000001</v>
      </c>
      <c r="F98" s="122">
        <f>(C98-$C$86)*100</f>
        <v>5.2799999713897705</v>
      </c>
      <c r="G98" s="122">
        <f>(D98-$D$86)*100</f>
        <v>-4.6700000064447522</v>
      </c>
      <c r="H98" s="105" t="str">
        <f>IF(F98&gt;0,"NORTE","SUL")</f>
        <v>NORTE</v>
      </c>
      <c r="I98" s="105" t="str">
        <f>IF(G98&gt;0,"LESTE","OESTE")</f>
        <v>OESTE</v>
      </c>
      <c r="J98" s="105" t="str">
        <f>IF(AND(H98="SUL", I98="LESTE"),"SUDESTE", IF(AND(H98="SUL", I98="OESTE"), "SUDOESTE", IF(AND(H98="NORTE", I98="LESTE"), "NORDESTE", "NOROESTE")))</f>
        <v>NOROESTE</v>
      </c>
      <c r="K98" s="106">
        <f>ABS(ROUND(G98,2)/ROUND((SQRT((C98-$C$86)^2+(D98-$D$86)^2))*100,2))</f>
        <v>0.66241134751773045</v>
      </c>
      <c r="L98" s="106">
        <f>DEGREES(ASIN(K98))</f>
        <v>41.48403617813517</v>
      </c>
      <c r="M98" s="73"/>
    </row>
    <row r="99" spans="1:13" hidden="1" x14ac:dyDescent="0.25">
      <c r="A99" s="1" t="str">
        <f t="shared" si="158"/>
        <v>INC102</v>
      </c>
      <c r="B99" s="186">
        <f t="shared" si="194"/>
        <v>42265</v>
      </c>
      <c r="C99" s="135">
        <v>7162026.5767000001</v>
      </c>
      <c r="D99" s="135">
        <v>665747.62710000004</v>
      </c>
      <c r="E99" s="135">
        <v>895.428</v>
      </c>
      <c r="F99" s="122">
        <f t="shared" ref="F99:F100" si="227">(C99-$C$86)*100</f>
        <v>5.0900000147521496</v>
      </c>
      <c r="G99" s="122">
        <f t="shared" ref="G99:G100" si="228">(D99-$D$86)*100</f>
        <v>-5.400000000372529</v>
      </c>
      <c r="H99" s="105" t="str">
        <f t="shared" ref="H99:H100" si="229">IF(F99&gt;0,"NORTE","SUL")</f>
        <v>NORTE</v>
      </c>
      <c r="I99" s="105" t="str">
        <f t="shared" ref="I99:I100" si="230">IF(G99&gt;0,"LESTE","OESTE")</f>
        <v>OESTE</v>
      </c>
      <c r="J99" s="105" t="str">
        <f t="shared" ref="J99:J100" si="231">IF(AND(H99="SUL", I99="LESTE"),"SUDESTE", IF(AND(H99="SUL", I99="OESTE"), "SUDOESTE", IF(AND(H99="NORTE", I99="LESTE"), "NORDESTE", "NOROESTE")))</f>
        <v>NOROESTE</v>
      </c>
      <c r="K99" s="106">
        <f t="shared" ref="K99:K100" si="232">ABS(ROUND(G99,2)/ROUND((SQRT((C99-$C$86)^2+(D99-$D$86)^2))*100,2))</f>
        <v>0.72776280323450138</v>
      </c>
      <c r="L99" s="106">
        <f t="shared" ref="L99:L100" si="233">DEGREES(ASIN(K99))</f>
        <v>46.699168377437019</v>
      </c>
      <c r="M99" s="73"/>
    </row>
    <row r="100" spans="1:13" hidden="1" x14ac:dyDescent="0.25">
      <c r="A100" s="1" t="str">
        <f t="shared" si="158"/>
        <v>INC102</v>
      </c>
      <c r="B100" s="186">
        <f t="shared" si="194"/>
        <v>42272</v>
      </c>
      <c r="C100" s="135">
        <v>7162026.5750000002</v>
      </c>
      <c r="D100" s="135">
        <v>665747.62540000002</v>
      </c>
      <c r="E100" s="135">
        <v>895.42100000000005</v>
      </c>
      <c r="F100" s="122">
        <f t="shared" si="227"/>
        <v>4.9200000241398811</v>
      </c>
      <c r="G100" s="122">
        <f t="shared" si="228"/>
        <v>-5.5700000026263297</v>
      </c>
      <c r="H100" s="105" t="str">
        <f t="shared" si="229"/>
        <v>NORTE</v>
      </c>
      <c r="I100" s="105" t="str">
        <f t="shared" si="230"/>
        <v>OESTE</v>
      </c>
      <c r="J100" s="105" t="str">
        <f t="shared" si="231"/>
        <v>NOROESTE</v>
      </c>
      <c r="K100" s="106">
        <f t="shared" si="232"/>
        <v>0.74966352624495292</v>
      </c>
      <c r="L100" s="106">
        <f t="shared" si="233"/>
        <v>48.561239898822429</v>
      </c>
      <c r="M100" s="73"/>
    </row>
    <row r="101" spans="1:13" hidden="1" x14ac:dyDescent="0.25">
      <c r="A101" s="1" t="str">
        <f t="shared" si="158"/>
        <v>INC102</v>
      </c>
      <c r="B101" s="187">
        <f t="shared" si="194"/>
        <v>42279</v>
      </c>
      <c r="C101" s="135">
        <v>7162026.5780999996</v>
      </c>
      <c r="D101" s="135">
        <v>665747.62569999998</v>
      </c>
      <c r="E101" s="135">
        <v>895.40899999999999</v>
      </c>
      <c r="F101" s="122">
        <f t="shared" ref="F101:F103" si="234">(C101-$C$86)*100</f>
        <v>5.2299999631941319</v>
      </c>
      <c r="G101" s="122">
        <f t="shared" ref="G101:G103" si="235">(D101-$D$86)*100</f>
        <v>-5.5400000070221722</v>
      </c>
      <c r="H101" s="105" t="str">
        <f t="shared" ref="H101:H103" si="236">IF(F101&gt;0,"NORTE","SUL")</f>
        <v>NORTE</v>
      </c>
      <c r="I101" s="105" t="str">
        <f t="shared" ref="I101:I103" si="237">IF(G101&gt;0,"LESTE","OESTE")</f>
        <v>OESTE</v>
      </c>
      <c r="J101" s="105" t="str">
        <f t="shared" ref="J101:J103" si="238">IF(AND(H101="SUL", I101="LESTE"),"SUDESTE", IF(AND(H101="SUL", I101="OESTE"), "SUDOESTE", IF(AND(H101="NORTE", I101="LESTE"), "NORDESTE", "NOROESTE")))</f>
        <v>NOROESTE</v>
      </c>
      <c r="K101" s="106">
        <f t="shared" ref="K101:K103" si="239">ABS(ROUND(G101,2)/ROUND((SQRT((C101-$C$86)^2+(D101-$D$86)^2))*100,2))</f>
        <v>0.72703412073490814</v>
      </c>
      <c r="L101" s="106">
        <f t="shared" ref="L101:L103" si="240">DEGREES(ASIN(K101))</f>
        <v>46.638326774732484</v>
      </c>
      <c r="M101" s="73"/>
    </row>
    <row r="102" spans="1:13" hidden="1" x14ac:dyDescent="0.25">
      <c r="A102" s="1" t="str">
        <f t="shared" si="158"/>
        <v>INC102</v>
      </c>
      <c r="B102" s="187">
        <f t="shared" si="194"/>
        <v>42286</v>
      </c>
      <c r="C102" s="135">
        <v>7162026.5826000003</v>
      </c>
      <c r="D102" s="135">
        <v>665747.61629999999</v>
      </c>
      <c r="E102" s="135">
        <v>895.39099999999996</v>
      </c>
      <c r="F102" s="122">
        <f t="shared" si="234"/>
        <v>5.6800000369548798</v>
      </c>
      <c r="G102" s="122">
        <f t="shared" si="235"/>
        <v>-6.4800000051036477</v>
      </c>
      <c r="H102" s="105" t="str">
        <f t="shared" si="236"/>
        <v>NORTE</v>
      </c>
      <c r="I102" s="105" t="str">
        <f t="shared" si="237"/>
        <v>OESTE</v>
      </c>
      <c r="J102" s="105" t="str">
        <f t="shared" si="238"/>
        <v>NOROESTE</v>
      </c>
      <c r="K102" s="106">
        <f t="shared" si="239"/>
        <v>0.75174013921113703</v>
      </c>
      <c r="L102" s="106">
        <f t="shared" si="240"/>
        <v>48.741339781165507</v>
      </c>
      <c r="M102" s="73"/>
    </row>
    <row r="103" spans="1:13" hidden="1" x14ac:dyDescent="0.25">
      <c r="A103" s="1" t="str">
        <f t="shared" si="158"/>
        <v>INC102</v>
      </c>
      <c r="B103" s="187">
        <f t="shared" si="194"/>
        <v>42300</v>
      </c>
      <c r="C103" s="135">
        <v>7162026.5811000001</v>
      </c>
      <c r="D103" s="135">
        <v>665747.61040000001</v>
      </c>
      <c r="E103" s="135">
        <v>895.36900000000003</v>
      </c>
      <c r="F103" s="122">
        <f t="shared" si="234"/>
        <v>5.5300000123679638</v>
      </c>
      <c r="G103" s="122">
        <f t="shared" si="235"/>
        <v>-7.0700000040233135</v>
      </c>
      <c r="H103" s="105" t="str">
        <f t="shared" si="236"/>
        <v>NORTE</v>
      </c>
      <c r="I103" s="105" t="str">
        <f t="shared" si="237"/>
        <v>OESTE</v>
      </c>
      <c r="J103" s="105" t="str">
        <f t="shared" si="238"/>
        <v>NOROESTE</v>
      </c>
      <c r="K103" s="106">
        <f t="shared" si="239"/>
        <v>0.78730512249443207</v>
      </c>
      <c r="L103" s="106">
        <f t="shared" si="240"/>
        <v>51.934379389313555</v>
      </c>
      <c r="M103" s="73"/>
    </row>
    <row r="104" spans="1:13" hidden="1" x14ac:dyDescent="0.25">
      <c r="A104" s="1" t="str">
        <f t="shared" si="158"/>
        <v>INC102</v>
      </c>
      <c r="B104" s="238">
        <f t="shared" si="194"/>
        <v>42314</v>
      </c>
      <c r="C104" s="135">
        <v>7162026.5990000004</v>
      </c>
      <c r="D104" s="135">
        <v>665747.61010000005</v>
      </c>
      <c r="E104" s="135">
        <v>895.351</v>
      </c>
      <c r="F104" s="122">
        <f t="shared" ref="F104" si="241">(C104-$C$86)*100</f>
        <v>7.3200000450015068</v>
      </c>
      <c r="G104" s="122">
        <f t="shared" ref="G104" si="242">(D104-$D$86)*100</f>
        <v>-7.099999999627471</v>
      </c>
      <c r="H104" s="105" t="str">
        <f t="shared" ref="H104" si="243">IF(F104&gt;0,"NORTE","SUL")</f>
        <v>NORTE</v>
      </c>
      <c r="I104" s="105" t="str">
        <f t="shared" ref="I104" si="244">IF(G104&gt;0,"LESTE","OESTE")</f>
        <v>OESTE</v>
      </c>
      <c r="J104" s="105" t="str">
        <f t="shared" ref="J104" si="245">IF(AND(H104="SUL", I104="LESTE"),"SUDESTE", IF(AND(H104="SUL", I104="OESTE"), "SUDOESTE", IF(AND(H104="NORTE", I104="LESTE"), "NORDESTE", "NOROESTE")))</f>
        <v>NOROESTE</v>
      </c>
      <c r="K104" s="106">
        <f t="shared" ref="K104" si="246">ABS(ROUND(G104,2)/ROUND((SQRT((C104-$C$86)^2+(D104-$D$86)^2))*100,2))</f>
        <v>0.69607843137254899</v>
      </c>
      <c r="L104" s="106">
        <f t="shared" ref="L104" si="247">DEGREES(ASIN(K104))</f>
        <v>44.113216665079904</v>
      </c>
      <c r="M104" s="73"/>
    </row>
    <row r="105" spans="1:13" hidden="1" x14ac:dyDescent="0.25">
      <c r="A105" s="1" t="str">
        <f t="shared" si="158"/>
        <v>INC102</v>
      </c>
      <c r="B105" s="254">
        <f t="shared" si="194"/>
        <v>42321</v>
      </c>
      <c r="C105" s="135">
        <v>7162026.6042999998</v>
      </c>
      <c r="D105" s="135">
        <v>665747.61060000001</v>
      </c>
      <c r="E105" s="135">
        <v>895.33699999999999</v>
      </c>
      <c r="F105" s="122">
        <f t="shared" ref="F105:F107" si="248">(C105-$C$86)*100</f>
        <v>7.8499999828636646</v>
      </c>
      <c r="G105" s="122">
        <f t="shared" ref="G105:G107" si="249">(D105-$D$86)*100</f>
        <v>-7.0500000030733645</v>
      </c>
      <c r="H105" s="105" t="str">
        <f t="shared" ref="H105:H107" si="250">IF(F105&gt;0,"NORTE","SUL")</f>
        <v>NORTE</v>
      </c>
      <c r="I105" s="105" t="str">
        <f t="shared" ref="I105:I107" si="251">IF(G105&gt;0,"LESTE","OESTE")</f>
        <v>OESTE</v>
      </c>
      <c r="J105" s="105" t="str">
        <f t="shared" ref="J105:J107" si="252">IF(AND(H105="SUL", I105="LESTE"),"SUDESTE", IF(AND(H105="SUL", I105="OESTE"), "SUDOESTE", IF(AND(H105="NORTE", I105="LESTE"), "NORDESTE", "NOROESTE")))</f>
        <v>NOROESTE</v>
      </c>
      <c r="K105" s="106">
        <f t="shared" ref="K105:K107" si="253">ABS(ROUND(G105,2)/ROUND((SQRT((C105-$C$86)^2+(D105-$D$86)^2))*100,2))</f>
        <v>0.66824644549763024</v>
      </c>
      <c r="L105" s="106">
        <f t="shared" ref="L105:L107" si="254">DEGREES(ASIN(K105))</f>
        <v>41.931868472147571</v>
      </c>
      <c r="M105" s="73"/>
    </row>
    <row r="106" spans="1:13" hidden="1" x14ac:dyDescent="0.25">
      <c r="A106" s="1" t="str">
        <f t="shared" si="158"/>
        <v>INC102</v>
      </c>
      <c r="B106" s="254">
        <f t="shared" si="194"/>
        <v>42328</v>
      </c>
      <c r="C106" s="135">
        <v>7162026.5993999997</v>
      </c>
      <c r="D106" s="135">
        <v>665747.60210000002</v>
      </c>
      <c r="E106" s="135">
        <v>895.32899999999995</v>
      </c>
      <c r="F106" s="122">
        <f t="shared" si="248"/>
        <v>7.3599999770522118</v>
      </c>
      <c r="G106" s="122">
        <f t="shared" si="249"/>
        <v>-7.9000000027008355</v>
      </c>
      <c r="H106" s="105" t="str">
        <f t="shared" si="250"/>
        <v>NORTE</v>
      </c>
      <c r="I106" s="105" t="str">
        <f t="shared" si="251"/>
        <v>OESTE</v>
      </c>
      <c r="J106" s="105" t="str">
        <f t="shared" si="252"/>
        <v>NOROESTE</v>
      </c>
      <c r="K106" s="106">
        <f t="shared" si="253"/>
        <v>0.73148148148148151</v>
      </c>
      <c r="L106" s="106">
        <f t="shared" si="254"/>
        <v>47.010736070537938</v>
      </c>
      <c r="M106" s="73"/>
    </row>
    <row r="107" spans="1:13" hidden="1" x14ac:dyDescent="0.25">
      <c r="A107" s="1" t="str">
        <f t="shared" si="158"/>
        <v>INC102</v>
      </c>
      <c r="B107" s="254">
        <f t="shared" si="194"/>
        <v>42335</v>
      </c>
      <c r="C107" s="135">
        <v>7162026.6070999997</v>
      </c>
      <c r="D107" s="135">
        <v>665747.59869999997</v>
      </c>
      <c r="E107" s="135">
        <v>895.31399999999996</v>
      </c>
      <c r="F107" s="122">
        <f t="shared" si="248"/>
        <v>8.1299999728798866</v>
      </c>
      <c r="G107" s="122">
        <f t="shared" si="249"/>
        <v>-8.2400000072084367</v>
      </c>
      <c r="H107" s="105" t="str">
        <f t="shared" si="250"/>
        <v>NORTE</v>
      </c>
      <c r="I107" s="105" t="str">
        <f t="shared" si="251"/>
        <v>OESTE</v>
      </c>
      <c r="J107" s="105" t="str">
        <f t="shared" si="252"/>
        <v>NOROESTE</v>
      </c>
      <c r="K107" s="106">
        <f t="shared" si="253"/>
        <v>0.7115716753022453</v>
      </c>
      <c r="L107" s="106">
        <f t="shared" si="254"/>
        <v>45.362935447792623</v>
      </c>
      <c r="M107" s="73"/>
    </row>
    <row r="108" spans="1:13" hidden="1" x14ac:dyDescent="0.25">
      <c r="A108" s="1" t="str">
        <f t="shared" si="158"/>
        <v>INC102</v>
      </c>
      <c r="B108" s="255">
        <f t="shared" si="194"/>
        <v>42342</v>
      </c>
      <c r="C108" s="135">
        <v>7162026.6063000001</v>
      </c>
      <c r="D108" s="135">
        <v>665747.59169999999</v>
      </c>
      <c r="E108" s="135">
        <v>895.30799999999999</v>
      </c>
      <c r="F108" s="122">
        <f t="shared" ref="F108" si="255">(C108-$C$86)*100</f>
        <v>8.0500000156462193</v>
      </c>
      <c r="G108" s="122">
        <f t="shared" ref="G108" si="256">(D108-$D$86)*100</f>
        <v>-8.9400000055320561</v>
      </c>
      <c r="H108" s="105" t="str">
        <f t="shared" ref="H108" si="257">IF(F108&gt;0,"NORTE","SUL")</f>
        <v>NORTE</v>
      </c>
      <c r="I108" s="105" t="str">
        <f t="shared" ref="I108" si="258">IF(G108&gt;0,"LESTE","OESTE")</f>
        <v>OESTE</v>
      </c>
      <c r="J108" s="105" t="str">
        <f t="shared" ref="J108" si="259">IF(AND(H108="SUL", I108="LESTE"),"SUDESTE", IF(AND(H108="SUL", I108="OESTE"), "SUDOESTE", IF(AND(H108="NORTE", I108="LESTE"), "NORDESTE", "NOROESTE")))</f>
        <v>NOROESTE</v>
      </c>
      <c r="K108" s="106">
        <f t="shared" ref="K108" si="260">ABS(ROUND(G108,2)/ROUND((SQRT((C108-$C$86)^2+(D108-$D$86)^2))*100,2))</f>
        <v>0.743142144638404</v>
      </c>
      <c r="L108" s="106">
        <f t="shared" ref="L108" si="261">DEGREES(ASIN(K108))</f>
        <v>47.999770447777301</v>
      </c>
      <c r="M108" s="73"/>
    </row>
    <row r="109" spans="1:13" hidden="1" x14ac:dyDescent="0.25">
      <c r="A109" s="1" t="str">
        <f t="shared" si="158"/>
        <v>INC102</v>
      </c>
      <c r="B109" s="256">
        <f t="shared" si="194"/>
        <v>42349</v>
      </c>
      <c r="C109" s="135">
        <v>7162026.6101000002</v>
      </c>
      <c r="D109" s="135">
        <v>665747.59270000004</v>
      </c>
      <c r="E109" s="135">
        <v>895.29499999999996</v>
      </c>
      <c r="F109" s="122">
        <f t="shared" ref="F109:F112" si="262">(C109-$C$86)*100</f>
        <v>8.4300000220537186</v>
      </c>
      <c r="G109" s="122">
        <f t="shared" ref="G109:G112" si="263">(D109-$D$86)*100</f>
        <v>-8.840000000782311</v>
      </c>
      <c r="H109" s="105" t="str">
        <f t="shared" ref="H109:H112" si="264">IF(F109&gt;0,"NORTE","SUL")</f>
        <v>NORTE</v>
      </c>
      <c r="I109" s="105" t="str">
        <f t="shared" ref="I109:I112" si="265">IF(G109&gt;0,"LESTE","OESTE")</f>
        <v>OESTE</v>
      </c>
      <c r="J109" s="105" t="str">
        <f t="shared" ref="J109:J112" si="266">IF(AND(H109="SUL", I109="LESTE"),"SUDESTE", IF(AND(H109="SUL", I109="OESTE"), "SUDOESTE", IF(AND(H109="NORTE", I109="LESTE"), "NORDESTE", "NOROESTE")))</f>
        <v>NOROESTE</v>
      </c>
      <c r="K109" s="106">
        <f t="shared" ref="K109:K112" si="267">ABS(ROUND(G109,2)/ROUND((SQRT((C109-$C$86)^2+(D109-$D$86)^2))*100,2))</f>
        <v>0.72340425531914887</v>
      </c>
      <c r="L109" s="106">
        <f t="shared" ref="L109:L112" si="268">DEGREES(ASIN(K109))</f>
        <v>46.336262063800582</v>
      </c>
      <c r="M109" s="73"/>
    </row>
    <row r="110" spans="1:13" hidden="1" x14ac:dyDescent="0.25">
      <c r="A110" s="1" t="str">
        <f t="shared" si="158"/>
        <v>INC102</v>
      </c>
      <c r="B110" s="256">
        <f t="shared" si="194"/>
        <v>42356</v>
      </c>
      <c r="C110" s="135">
        <v>7162026.6100000003</v>
      </c>
      <c r="D110" s="135">
        <v>665747.58909999998</v>
      </c>
      <c r="E110" s="135">
        <v>895.279</v>
      </c>
      <c r="F110" s="122">
        <f t="shared" si="262"/>
        <v>8.4200000390410423</v>
      </c>
      <c r="G110" s="122">
        <f t="shared" si="263"/>
        <v>-9.2000000062398612</v>
      </c>
      <c r="H110" s="105" t="str">
        <f t="shared" si="264"/>
        <v>NORTE</v>
      </c>
      <c r="I110" s="105" t="str">
        <f t="shared" si="265"/>
        <v>OESTE</v>
      </c>
      <c r="J110" s="105" t="str">
        <f t="shared" si="266"/>
        <v>NOROESTE</v>
      </c>
      <c r="K110" s="106">
        <f t="shared" si="267"/>
        <v>0.73777064955894134</v>
      </c>
      <c r="L110" s="106">
        <f t="shared" si="268"/>
        <v>47.541853791402346</v>
      </c>
      <c r="M110" s="73"/>
    </row>
    <row r="111" spans="1:13" hidden="1" x14ac:dyDescent="0.25">
      <c r="A111" s="1" t="str">
        <f t="shared" si="158"/>
        <v>INC102</v>
      </c>
      <c r="B111" s="256">
        <f t="shared" si="194"/>
        <v>42369</v>
      </c>
      <c r="C111" s="135">
        <v>7162026.6229999997</v>
      </c>
      <c r="D111" s="135">
        <v>665747.58389999997</v>
      </c>
      <c r="E111" s="135">
        <v>895.26099999999997</v>
      </c>
      <c r="F111" s="122">
        <f t="shared" si="262"/>
        <v>9.719999972730875</v>
      </c>
      <c r="G111" s="122">
        <f t="shared" si="263"/>
        <v>-9.7200000076554716</v>
      </c>
      <c r="H111" s="105" t="str">
        <f t="shared" si="264"/>
        <v>NORTE</v>
      </c>
      <c r="I111" s="105" t="str">
        <f t="shared" si="265"/>
        <v>OESTE</v>
      </c>
      <c r="J111" s="105" t="str">
        <f t="shared" si="266"/>
        <v>NOROESTE</v>
      </c>
      <c r="K111" s="106">
        <f t="shared" si="267"/>
        <v>0.70690909090909093</v>
      </c>
      <c r="L111" s="106">
        <f t="shared" si="268"/>
        <v>44.983983697956965</v>
      </c>
      <c r="M111" s="73"/>
    </row>
    <row r="112" spans="1:13" hidden="1" x14ac:dyDescent="0.25">
      <c r="A112" s="1" t="str">
        <f t="shared" si="158"/>
        <v>INC102</v>
      </c>
      <c r="B112" s="256">
        <f t="shared" si="194"/>
        <v>42377</v>
      </c>
      <c r="C112" s="135">
        <v>7162026.6254000003</v>
      </c>
      <c r="D112" s="135">
        <v>665747.58369999996</v>
      </c>
      <c r="E112" s="135">
        <v>895.25199999999995</v>
      </c>
      <c r="F112" s="122">
        <f t="shared" si="262"/>
        <v>9.9600000306963921</v>
      </c>
      <c r="G112" s="122">
        <f t="shared" si="263"/>
        <v>-9.7400000086054206</v>
      </c>
      <c r="H112" s="105" t="str">
        <f t="shared" si="264"/>
        <v>NORTE</v>
      </c>
      <c r="I112" s="105" t="str">
        <f t="shared" si="265"/>
        <v>OESTE</v>
      </c>
      <c r="J112" s="105" t="str">
        <f t="shared" si="266"/>
        <v>NOROESTE</v>
      </c>
      <c r="K112" s="106">
        <f t="shared" si="267"/>
        <v>0.69921033740129224</v>
      </c>
      <c r="L112" s="106">
        <f t="shared" si="268"/>
        <v>44.363683544283141</v>
      </c>
      <c r="M112" s="73"/>
    </row>
    <row r="113" spans="1:13" hidden="1" x14ac:dyDescent="0.25">
      <c r="A113" s="1" t="str">
        <f t="shared" si="158"/>
        <v>INC102</v>
      </c>
      <c r="B113" s="317">
        <f t="shared" si="194"/>
        <v>42384</v>
      </c>
      <c r="C113" s="135">
        <v>7162026.6217999998</v>
      </c>
      <c r="D113" s="135">
        <v>665747.57770000002</v>
      </c>
      <c r="E113" s="135">
        <v>895.24599999999998</v>
      </c>
      <c r="F113" s="122">
        <f t="shared" ref="F113:F115" si="269">(C113-$C$86)*100</f>
        <v>9.5999999903142452</v>
      </c>
      <c r="G113" s="122">
        <f t="shared" ref="G113:G115" si="270">(D113-$D$86)*100</f>
        <v>-10.340000002179295</v>
      </c>
      <c r="H113" s="105" t="str">
        <f t="shared" ref="H113:H115" si="271">IF(F113&gt;0,"NORTE","SUL")</f>
        <v>NORTE</v>
      </c>
      <c r="I113" s="105" t="str">
        <f t="shared" ref="I113:I115" si="272">IF(G113&gt;0,"LESTE","OESTE")</f>
        <v>OESTE</v>
      </c>
      <c r="J113" s="105" t="str">
        <f t="shared" ref="J113:J115" si="273">IF(AND(H113="SUL", I113="LESTE"),"SUDESTE", IF(AND(H113="SUL", I113="OESTE"), "SUDOESTE", IF(AND(H113="NORTE", I113="LESTE"), "NORDESTE", "NOROESTE")))</f>
        <v>NOROESTE</v>
      </c>
      <c r="K113" s="106">
        <f t="shared" ref="K113:K115" si="274">ABS(ROUND(G113,2)/ROUND((SQRT((C113-$C$86)^2+(D113-$D$86)^2))*100,2))</f>
        <v>0.73281360737065915</v>
      </c>
      <c r="L113" s="106">
        <f t="shared" ref="L113:L115" si="275">DEGREES(ASIN(K113))</f>
        <v>47.122790222421877</v>
      </c>
      <c r="M113" s="73"/>
    </row>
    <row r="114" spans="1:13" hidden="1" x14ac:dyDescent="0.25">
      <c r="A114" s="1" t="str">
        <f t="shared" si="158"/>
        <v>INC102</v>
      </c>
      <c r="B114" s="317">
        <f t="shared" si="194"/>
        <v>42391</v>
      </c>
      <c r="C114" s="135">
        <v>7162026.6129000001</v>
      </c>
      <c r="D114" s="135">
        <v>665747.57350000006</v>
      </c>
      <c r="E114" s="135">
        <v>895.23099999999999</v>
      </c>
      <c r="F114" s="122">
        <f t="shared" si="269"/>
        <v>8.7100000120699406</v>
      </c>
      <c r="G114" s="122">
        <f t="shared" si="270"/>
        <v>-10.75999999884516</v>
      </c>
      <c r="H114" s="105" t="str">
        <f t="shared" si="271"/>
        <v>NORTE</v>
      </c>
      <c r="I114" s="105" t="str">
        <f t="shared" si="272"/>
        <v>OESTE</v>
      </c>
      <c r="J114" s="105" t="str">
        <f t="shared" si="273"/>
        <v>NOROESTE</v>
      </c>
      <c r="K114" s="106">
        <f t="shared" si="274"/>
        <v>0.7774566473988439</v>
      </c>
      <c r="L114" s="106">
        <f t="shared" si="275"/>
        <v>51.028294686934025</v>
      </c>
      <c r="M114" s="73"/>
    </row>
    <row r="115" spans="1:13" hidden="1" x14ac:dyDescent="0.25">
      <c r="A115" s="1" t="str">
        <f t="shared" si="158"/>
        <v>INC102</v>
      </c>
      <c r="B115" s="317">
        <f t="shared" si="194"/>
        <v>42398</v>
      </c>
      <c r="C115" s="135">
        <v>7162026.6234999998</v>
      </c>
      <c r="D115" s="135">
        <v>665747.57389999996</v>
      </c>
      <c r="E115" s="135">
        <v>895.22400000000005</v>
      </c>
      <c r="F115" s="122">
        <f t="shared" si="269"/>
        <v>9.7699999809265137</v>
      </c>
      <c r="G115" s="122">
        <f t="shared" si="270"/>
        <v>-10.720000008586794</v>
      </c>
      <c r="H115" s="105" t="str">
        <f t="shared" si="271"/>
        <v>NORTE</v>
      </c>
      <c r="I115" s="105" t="str">
        <f t="shared" si="272"/>
        <v>OESTE</v>
      </c>
      <c r="J115" s="105" t="str">
        <f t="shared" si="273"/>
        <v>NOROESTE</v>
      </c>
      <c r="K115" s="106">
        <f t="shared" si="274"/>
        <v>0.73931034482758629</v>
      </c>
      <c r="L115" s="106">
        <f t="shared" si="275"/>
        <v>47.672700625909116</v>
      </c>
      <c r="M115" s="73"/>
    </row>
    <row r="116" spans="1:13" hidden="1" x14ac:dyDescent="0.25">
      <c r="A116" s="1" t="str">
        <f t="shared" si="158"/>
        <v>INC102</v>
      </c>
      <c r="B116" s="475">
        <f t="shared" si="194"/>
        <v>42405</v>
      </c>
      <c r="C116" s="135">
        <v>7162026.6190999998</v>
      </c>
      <c r="D116" s="135">
        <v>665747.56929999997</v>
      </c>
      <c r="E116" s="135">
        <v>895.21600000000001</v>
      </c>
      <c r="F116" s="122">
        <f t="shared" ref="F116:F120" si="276">(C116-$C$86)*100</f>
        <v>9.3299999833106995</v>
      </c>
      <c r="G116" s="122">
        <f t="shared" ref="G116:G120" si="277">(D116-$D$86)*100</f>
        <v>-11.180000007152557</v>
      </c>
      <c r="H116" s="105" t="str">
        <f t="shared" ref="H116:H120" si="278">IF(F116&gt;0,"NORTE","SUL")</f>
        <v>NORTE</v>
      </c>
      <c r="I116" s="105" t="str">
        <f t="shared" ref="I116:I120" si="279">IF(G116&gt;0,"LESTE","OESTE")</f>
        <v>OESTE</v>
      </c>
      <c r="J116" s="105" t="str">
        <f t="shared" ref="J116:J120" si="280">IF(AND(H116="SUL", I116="LESTE"),"SUDESTE", IF(AND(H116="SUL", I116="OESTE"), "SUDOESTE", IF(AND(H116="NORTE", I116="LESTE"), "NORDESTE", "NOROESTE")))</f>
        <v>NOROESTE</v>
      </c>
      <c r="K116" s="106">
        <f t="shared" ref="K116:K120" si="281">ABS(ROUND(G116,2)/ROUND((SQRT((C116-$C$86)^2+(D116-$D$86)^2))*100,2))</f>
        <v>0.76785714285714279</v>
      </c>
      <c r="L116" s="106">
        <f t="shared" ref="L116:L120" si="282">DEGREES(ASIN(K116))</f>
        <v>50.161850194352802</v>
      </c>
      <c r="M116" s="73"/>
    </row>
    <row r="117" spans="1:13" hidden="1" x14ac:dyDescent="0.25">
      <c r="A117" s="1" t="str">
        <f t="shared" si="158"/>
        <v>INC102</v>
      </c>
      <c r="B117" s="475">
        <f t="shared" si="194"/>
        <v>42412</v>
      </c>
      <c r="C117" s="135">
        <v>7162026.6288000001</v>
      </c>
      <c r="D117" s="135">
        <v>665747.56909999996</v>
      </c>
      <c r="E117" s="135">
        <v>895.2</v>
      </c>
      <c r="F117" s="122">
        <f t="shared" si="276"/>
        <v>10.300000011920929</v>
      </c>
      <c r="G117" s="122">
        <f t="shared" si="277"/>
        <v>-11.200000008102506</v>
      </c>
      <c r="H117" s="105" t="str">
        <f t="shared" si="278"/>
        <v>NORTE</v>
      </c>
      <c r="I117" s="105" t="str">
        <f t="shared" si="279"/>
        <v>OESTE</v>
      </c>
      <c r="J117" s="105" t="str">
        <f t="shared" si="280"/>
        <v>NOROESTE</v>
      </c>
      <c r="K117" s="106">
        <f t="shared" si="281"/>
        <v>0.73587385019710894</v>
      </c>
      <c r="L117" s="106">
        <f t="shared" si="282"/>
        <v>47.381106965827748</v>
      </c>
      <c r="M117" s="73"/>
    </row>
    <row r="118" spans="1:13" hidden="1" x14ac:dyDescent="0.25">
      <c r="A118" s="1" t="str">
        <f t="shared" si="158"/>
        <v>INC102</v>
      </c>
      <c r="B118" s="475">
        <f t="shared" si="194"/>
        <v>42419</v>
      </c>
      <c r="C118" s="135">
        <v>7162026.6189999999</v>
      </c>
      <c r="D118" s="135">
        <v>665747.56050000002</v>
      </c>
      <c r="E118" s="135">
        <v>895.19500000000005</v>
      </c>
      <c r="F118" s="122">
        <f t="shared" si="276"/>
        <v>9.3200000002980232</v>
      </c>
      <c r="G118" s="122">
        <f t="shared" si="277"/>
        <v>-12.060000002384186</v>
      </c>
      <c r="H118" s="105" t="str">
        <f t="shared" si="278"/>
        <v>NORTE</v>
      </c>
      <c r="I118" s="105" t="str">
        <f t="shared" si="279"/>
        <v>OESTE</v>
      </c>
      <c r="J118" s="105" t="str">
        <f t="shared" si="280"/>
        <v>NOROESTE</v>
      </c>
      <c r="K118" s="106">
        <f t="shared" si="281"/>
        <v>0.79133858267716539</v>
      </c>
      <c r="L118" s="106">
        <f t="shared" si="282"/>
        <v>52.310780660363257</v>
      </c>
      <c r="M118" s="73"/>
    </row>
    <row r="119" spans="1:13" hidden="1" x14ac:dyDescent="0.25">
      <c r="A119" s="1" t="str">
        <f t="shared" si="158"/>
        <v>INC102</v>
      </c>
      <c r="B119" s="475">
        <f t="shared" si="194"/>
        <v>42426</v>
      </c>
      <c r="C119" s="135">
        <v>7162026.6189999999</v>
      </c>
      <c r="D119" s="135">
        <v>665747.54969999997</v>
      </c>
      <c r="E119" s="135">
        <v>895.17200000000003</v>
      </c>
      <c r="F119" s="122">
        <f t="shared" si="276"/>
        <v>9.3200000002980232</v>
      </c>
      <c r="G119" s="122">
        <f t="shared" si="277"/>
        <v>-13.140000007115304</v>
      </c>
      <c r="H119" s="105" t="str">
        <f t="shared" si="278"/>
        <v>NORTE</v>
      </c>
      <c r="I119" s="105" t="str">
        <f t="shared" si="279"/>
        <v>OESTE</v>
      </c>
      <c r="J119" s="105" t="str">
        <f t="shared" si="280"/>
        <v>NOROESTE</v>
      </c>
      <c r="K119" s="106">
        <f t="shared" si="281"/>
        <v>0.81564245810055869</v>
      </c>
      <c r="L119" s="106">
        <f t="shared" si="282"/>
        <v>54.650936302910232</v>
      </c>
      <c r="M119" s="73"/>
    </row>
    <row r="120" spans="1:13" hidden="1" x14ac:dyDescent="0.25">
      <c r="A120" s="1" t="str">
        <f t="shared" si="158"/>
        <v>INC102</v>
      </c>
      <c r="B120" s="475">
        <f t="shared" si="194"/>
        <v>42433</v>
      </c>
      <c r="C120" s="135">
        <v>7162026.6335000005</v>
      </c>
      <c r="D120" s="135">
        <v>665747.55669999996</v>
      </c>
      <c r="E120" s="135">
        <v>895.16499999999996</v>
      </c>
      <c r="F120" s="122">
        <f t="shared" si="276"/>
        <v>10.770000051707029</v>
      </c>
      <c r="G120" s="122">
        <f t="shared" si="277"/>
        <v>-12.440000008791685</v>
      </c>
      <c r="H120" s="105" t="str">
        <f t="shared" si="278"/>
        <v>NORTE</v>
      </c>
      <c r="I120" s="105" t="str">
        <f t="shared" si="279"/>
        <v>OESTE</v>
      </c>
      <c r="J120" s="105" t="str">
        <f t="shared" si="280"/>
        <v>NOROESTE</v>
      </c>
      <c r="K120" s="106">
        <f t="shared" si="281"/>
        <v>0.75623100303951363</v>
      </c>
      <c r="L120" s="106">
        <f t="shared" si="282"/>
        <v>49.133048654582979</v>
      </c>
      <c r="M120" s="73"/>
    </row>
    <row r="121" spans="1:13" hidden="1" x14ac:dyDescent="0.25">
      <c r="A121" s="1" t="str">
        <f t="shared" si="158"/>
        <v>INC102</v>
      </c>
      <c r="B121" s="483">
        <f t="shared" si="194"/>
        <v>42440</v>
      </c>
      <c r="C121" s="135">
        <v>7162026.6387</v>
      </c>
      <c r="D121" s="135">
        <v>665747.55799999996</v>
      </c>
      <c r="E121" s="135">
        <v>895.16600000000005</v>
      </c>
      <c r="F121" s="122">
        <f t="shared" ref="F121:F124" si="283">(C121-$C$86)*100</f>
        <v>11.290000006556511</v>
      </c>
      <c r="G121" s="122">
        <f t="shared" ref="G121:G124" si="284">(D121-$D$86)*100</f>
        <v>-12.310000008437783</v>
      </c>
      <c r="H121" s="105" t="str">
        <f t="shared" ref="H121:H124" si="285">IF(F121&gt;0,"NORTE","SUL")</f>
        <v>NORTE</v>
      </c>
      <c r="I121" s="105" t="str">
        <f t="shared" ref="I121:I124" si="286">IF(G121&gt;0,"LESTE","OESTE")</f>
        <v>OESTE</v>
      </c>
      <c r="J121" s="105" t="str">
        <f t="shared" ref="J121:J124" si="287">IF(AND(H121="SUL", I121="LESTE"),"SUDESTE", IF(AND(H121="SUL", I121="OESTE"), "SUDOESTE", IF(AND(H121="NORTE", I121="LESTE"), "NORDESTE", "NOROESTE")))</f>
        <v>NOROESTE</v>
      </c>
      <c r="K121" s="106">
        <f t="shared" ref="K121:K124" si="288">ABS(ROUND(G121,2)/ROUND((SQRT((C121-$C$86)^2+(D121-$D$86)^2))*100,2))</f>
        <v>0.73712574850299406</v>
      </c>
      <c r="L121" s="106">
        <f t="shared" ref="L121:L124" si="289">DEGREES(ASIN(K121))</f>
        <v>47.487145599391539</v>
      </c>
      <c r="M121" s="73"/>
    </row>
    <row r="122" spans="1:13" hidden="1" x14ac:dyDescent="0.25">
      <c r="A122" s="1" t="str">
        <f t="shared" si="158"/>
        <v>INC102</v>
      </c>
      <c r="B122" s="483">
        <f t="shared" si="194"/>
        <v>42447</v>
      </c>
      <c r="C122" s="135">
        <v>7162026.6337000001</v>
      </c>
      <c r="D122" s="135">
        <v>665747.55299999996</v>
      </c>
      <c r="E122" s="135">
        <v>895.15599999999995</v>
      </c>
      <c r="F122" s="122">
        <f t="shared" si="283"/>
        <v>10.790000017732382</v>
      </c>
      <c r="G122" s="122">
        <f t="shared" si="284"/>
        <v>-12.810000008903444</v>
      </c>
      <c r="H122" s="105" t="str">
        <f t="shared" si="285"/>
        <v>NORTE</v>
      </c>
      <c r="I122" s="105" t="str">
        <f t="shared" si="286"/>
        <v>OESTE</v>
      </c>
      <c r="J122" s="105" t="str">
        <f t="shared" si="287"/>
        <v>NOROESTE</v>
      </c>
      <c r="K122" s="106">
        <f t="shared" si="288"/>
        <v>0.76477611940298507</v>
      </c>
      <c r="L122" s="106">
        <f t="shared" si="289"/>
        <v>49.887078717695928</v>
      </c>
      <c r="M122" s="73"/>
    </row>
    <row r="123" spans="1:13" x14ac:dyDescent="0.25">
      <c r="A123" s="1" t="str">
        <f t="shared" si="158"/>
        <v>INC102</v>
      </c>
      <c r="B123" s="483">
        <f t="shared" si="194"/>
        <v>42453</v>
      </c>
      <c r="C123" s="135">
        <v>7162026.6282000002</v>
      </c>
      <c r="D123" s="135">
        <v>665747.55020000006</v>
      </c>
      <c r="E123" s="135">
        <v>895.14499999999998</v>
      </c>
      <c r="F123" s="122">
        <f t="shared" si="283"/>
        <v>10.240000020712614</v>
      </c>
      <c r="G123" s="122">
        <f t="shared" si="284"/>
        <v>-13.089999998919666</v>
      </c>
      <c r="H123" s="105" t="str">
        <f t="shared" si="285"/>
        <v>NORTE</v>
      </c>
      <c r="I123" s="105" t="str">
        <f t="shared" si="286"/>
        <v>OESTE</v>
      </c>
      <c r="J123" s="105" t="str">
        <f t="shared" si="287"/>
        <v>NOROESTE</v>
      </c>
      <c r="K123" s="106">
        <f t="shared" si="288"/>
        <v>0.78760529482551134</v>
      </c>
      <c r="L123" s="106">
        <f t="shared" si="289"/>
        <v>51.962282363572974</v>
      </c>
      <c r="M123" s="73"/>
    </row>
    <row r="124" spans="1:13" hidden="1" x14ac:dyDescent="0.25">
      <c r="A124" s="1" t="str">
        <f t="shared" si="158"/>
        <v>INC102</v>
      </c>
      <c r="B124" s="483">
        <f t="shared" si="194"/>
        <v>42430</v>
      </c>
      <c r="C124" s="135">
        <v>7162026.6359000001</v>
      </c>
      <c r="D124" s="135">
        <v>665747.54440000001</v>
      </c>
      <c r="E124" s="135">
        <v>895.13499999999999</v>
      </c>
      <c r="F124" s="122">
        <f t="shared" si="283"/>
        <v>11.010000016540289</v>
      </c>
      <c r="G124" s="122">
        <f t="shared" si="284"/>
        <v>-13.670000003185123</v>
      </c>
      <c r="H124" s="105" t="str">
        <f t="shared" si="285"/>
        <v>NORTE</v>
      </c>
      <c r="I124" s="105" t="str">
        <f t="shared" si="286"/>
        <v>OESTE</v>
      </c>
      <c r="J124" s="105" t="str">
        <f t="shared" si="287"/>
        <v>NOROESTE</v>
      </c>
      <c r="K124" s="106">
        <f t="shared" si="288"/>
        <v>0.77891737891737889</v>
      </c>
      <c r="L124" s="106">
        <f t="shared" si="289"/>
        <v>51.161558237305833</v>
      </c>
      <c r="M124" s="73"/>
    </row>
    <row r="125" spans="1:13" x14ac:dyDescent="0.25">
      <c r="A125" s="1" t="str">
        <f t="shared" si="158"/>
        <v>INC102</v>
      </c>
      <c r="B125" s="533">
        <f t="shared" si="194"/>
        <v>42461</v>
      </c>
      <c r="C125" s="135">
        <v>7162026.6359000001</v>
      </c>
      <c r="D125" s="135">
        <v>665747.54440000001</v>
      </c>
      <c r="E125" s="135">
        <v>895.13499999999999</v>
      </c>
      <c r="F125" s="122">
        <f t="shared" ref="F125:F129" si="290">(C125-$C$86)*100</f>
        <v>11.010000016540289</v>
      </c>
      <c r="G125" s="122">
        <f t="shared" ref="G125:G129" si="291">(D125-$D$86)*100</f>
        <v>-13.670000003185123</v>
      </c>
      <c r="H125" s="105" t="str">
        <f t="shared" ref="H125:H129" si="292">IF(F125&gt;0,"NORTE","SUL")</f>
        <v>NORTE</v>
      </c>
      <c r="I125" s="105" t="str">
        <f t="shared" ref="I125:I129" si="293">IF(G125&gt;0,"LESTE","OESTE")</f>
        <v>OESTE</v>
      </c>
      <c r="J125" s="105" t="str">
        <f t="shared" ref="J125:J129" si="294">IF(AND(H125="SUL", I125="LESTE"),"SUDESTE", IF(AND(H125="SUL", I125="OESTE"), "SUDOESTE", IF(AND(H125="NORTE", I125="LESTE"), "NORDESTE", "NOROESTE")))</f>
        <v>NOROESTE</v>
      </c>
      <c r="K125" s="106">
        <f t="shared" ref="K125:K129" si="295">ABS(ROUND(G125,2)/ROUND((SQRT((C125-$C$86)^2+(D125-$D$86)^2))*100,2))</f>
        <v>0.77891737891737889</v>
      </c>
      <c r="L125" s="106">
        <f t="shared" ref="L125:L129" si="296">DEGREES(ASIN(K125))</f>
        <v>51.161558237305833</v>
      </c>
      <c r="M125" s="73"/>
    </row>
    <row r="126" spans="1:13" x14ac:dyDescent="0.25">
      <c r="A126" s="1" t="str">
        <f t="shared" si="158"/>
        <v>INC102</v>
      </c>
      <c r="B126" s="533">
        <f t="shared" si="194"/>
        <v>42468</v>
      </c>
      <c r="C126" s="535">
        <v>7162026.7849000003</v>
      </c>
      <c r="D126" s="535">
        <v>665747.79700000002</v>
      </c>
      <c r="E126" s="536">
        <v>895.09</v>
      </c>
      <c r="F126" s="122">
        <f t="shared" si="290"/>
        <v>25.910000037401915</v>
      </c>
      <c r="G126" s="122">
        <f t="shared" si="291"/>
        <v>11.589999997522682</v>
      </c>
      <c r="H126" s="105" t="str">
        <f t="shared" si="292"/>
        <v>NORTE</v>
      </c>
      <c r="I126" s="105" t="str">
        <f t="shared" si="293"/>
        <v>LESTE</v>
      </c>
      <c r="J126" s="105" t="str">
        <f t="shared" si="294"/>
        <v>NORDESTE</v>
      </c>
      <c r="K126" s="106">
        <f t="shared" si="295"/>
        <v>0.4083861874559549</v>
      </c>
      <c r="L126" s="106">
        <f t="shared" si="296"/>
        <v>24.103497863967991</v>
      </c>
      <c r="M126" s="73"/>
    </row>
    <row r="127" spans="1:13" x14ac:dyDescent="0.25">
      <c r="A127" s="1" t="str">
        <f>A122</f>
        <v>INC102</v>
      </c>
      <c r="B127" s="533">
        <f t="shared" si="194"/>
        <v>42475</v>
      </c>
      <c r="C127" s="535">
        <v>7162026.7850000001</v>
      </c>
      <c r="D127" s="535">
        <v>665747.77870000002</v>
      </c>
      <c r="E127" s="536">
        <v>895.06899999999996</v>
      </c>
      <c r="F127" s="122">
        <f t="shared" si="290"/>
        <v>25.920000020414591</v>
      </c>
      <c r="G127" s="122">
        <f t="shared" si="291"/>
        <v>9.7599999979138374</v>
      </c>
      <c r="H127" s="105" t="str">
        <f t="shared" si="292"/>
        <v>NORTE</v>
      </c>
      <c r="I127" s="105" t="str">
        <f t="shared" si="293"/>
        <v>LESTE</v>
      </c>
      <c r="J127" s="105" t="str">
        <f t="shared" si="294"/>
        <v>NORDESTE</v>
      </c>
      <c r="K127" s="106">
        <f t="shared" si="295"/>
        <v>0.35234657039711192</v>
      </c>
      <c r="L127" s="106">
        <f t="shared" si="296"/>
        <v>20.630909181345658</v>
      </c>
      <c r="M127" s="73"/>
    </row>
    <row r="128" spans="1:13" x14ac:dyDescent="0.25">
      <c r="A128" s="1" t="str">
        <f>A127</f>
        <v>INC102</v>
      </c>
      <c r="B128" s="533">
        <f t="shared" si="194"/>
        <v>42482</v>
      </c>
      <c r="C128" s="535">
        <v>7162026.7988999998</v>
      </c>
      <c r="D128" s="535">
        <v>665747.79370000004</v>
      </c>
      <c r="E128" s="536">
        <v>895.06500000000005</v>
      </c>
      <c r="F128" s="122">
        <f t="shared" si="290"/>
        <v>27.309999987483025</v>
      </c>
      <c r="G128" s="122">
        <f t="shared" si="291"/>
        <v>11.259999999310821</v>
      </c>
      <c r="H128" s="105" t="str">
        <f t="shared" si="292"/>
        <v>NORTE</v>
      </c>
      <c r="I128" s="105" t="str">
        <f t="shared" si="293"/>
        <v>LESTE</v>
      </c>
      <c r="J128" s="105" t="str">
        <f t="shared" si="294"/>
        <v>NORDESTE</v>
      </c>
      <c r="K128" s="106">
        <f t="shared" si="295"/>
        <v>0.38117806364251861</v>
      </c>
      <c r="L128" s="106">
        <f t="shared" si="296"/>
        <v>22.406673735276044</v>
      </c>
      <c r="M128" s="73"/>
    </row>
    <row r="129" spans="1:13" s="614" customFormat="1" x14ac:dyDescent="0.25">
      <c r="A129" s="1" t="str">
        <f>A126</f>
        <v>INC102</v>
      </c>
      <c r="B129" s="605">
        <v>42496</v>
      </c>
      <c r="C129" s="535">
        <v>7162026.7962999996</v>
      </c>
      <c r="D129" s="535">
        <v>665747.79</v>
      </c>
      <c r="E129" s="536">
        <v>895.04700000000003</v>
      </c>
      <c r="F129" s="122">
        <f t="shared" si="290"/>
        <v>27.049999963492155</v>
      </c>
      <c r="G129" s="122">
        <f t="shared" si="291"/>
        <v>10.889999999199063</v>
      </c>
      <c r="H129" s="105" t="str">
        <f t="shared" si="292"/>
        <v>NORTE</v>
      </c>
      <c r="I129" s="105" t="str">
        <f t="shared" si="293"/>
        <v>LESTE</v>
      </c>
      <c r="J129" s="105" t="str">
        <f t="shared" si="294"/>
        <v>NORDESTE</v>
      </c>
      <c r="K129" s="106">
        <f t="shared" si="295"/>
        <v>0.37345679012345678</v>
      </c>
      <c r="L129" s="106">
        <f t="shared" si="296"/>
        <v>21.92896511629969</v>
      </c>
      <c r="M129" s="615"/>
    </row>
    <row r="130" spans="1:13" ht="6.75" customHeight="1" x14ac:dyDescent="0.25">
      <c r="A130" s="119"/>
      <c r="B130" s="121"/>
      <c r="C130" s="137"/>
      <c r="D130" s="137"/>
      <c r="E130" s="137"/>
      <c r="F130" s="124"/>
      <c r="G130" s="124"/>
      <c r="H130" s="119"/>
      <c r="I130" s="119"/>
      <c r="J130" s="119"/>
      <c r="K130" s="119"/>
      <c r="L130" s="119"/>
      <c r="M130" s="119"/>
    </row>
    <row r="131" spans="1:13" hidden="1" x14ac:dyDescent="0.25">
      <c r="A131" s="1" t="s">
        <v>189</v>
      </c>
      <c r="B131" s="116">
        <f t="shared" ref="B131:B147" si="297">B68</f>
        <v>42034</v>
      </c>
      <c r="C131" s="135">
        <v>7162054.1902000001</v>
      </c>
      <c r="D131" s="135">
        <v>665825.73600000003</v>
      </c>
      <c r="E131" s="135">
        <v>906.81500000000005</v>
      </c>
      <c r="F131" s="118"/>
      <c r="G131" s="118"/>
      <c r="H131" s="117"/>
      <c r="I131" s="117"/>
      <c r="J131" s="117"/>
      <c r="K131" s="118"/>
      <c r="L131" s="118"/>
      <c r="M131" s="118"/>
    </row>
    <row r="132" spans="1:13" hidden="1" x14ac:dyDescent="0.25">
      <c r="A132" s="1" t="str">
        <f>A131</f>
        <v>INC103</v>
      </c>
      <c r="B132" s="116">
        <f t="shared" si="297"/>
        <v>42041</v>
      </c>
      <c r="C132" s="135">
        <v>7162054.1956000002</v>
      </c>
      <c r="D132" s="135">
        <v>665825.72699999996</v>
      </c>
      <c r="E132" s="135">
        <v>906.798</v>
      </c>
      <c r="F132" s="122">
        <f>(C132-$C$131)*100</f>
        <v>0.54000001400709152</v>
      </c>
      <c r="G132" s="122">
        <f>(D132-$D$131)*100</f>
        <v>-0.90000000782310963</v>
      </c>
      <c r="H132" s="1" t="str">
        <f t="shared" ref="H132" si="298">IF(F132&gt;0,"NORTE","SUL")</f>
        <v>NORTE</v>
      </c>
      <c r="I132" s="1" t="str">
        <f t="shared" ref="I132" si="299">IF(G132&gt;0,"LESTE","OESTE")</f>
        <v>OESTE</v>
      </c>
      <c r="J132" s="1" t="str">
        <f t="shared" ref="J132" si="300">IF(AND(H132="SUL", I132="LESTE"),"SUDESTE", IF(AND(H132="SUL", I132="OESTE"), "SUDOESTE", IF(AND(H132="NORTE", I132="LESTE"), "NORDESTE", "NOROESTE")))</f>
        <v>NOROESTE</v>
      </c>
      <c r="K132" s="115">
        <f>ABS(ROUND(G132,2)/ROUND((SQRT((C132-$C$131)^2+(D132-$D$131)^2))*100,2))</f>
        <v>0.8571428571428571</v>
      </c>
      <c r="L132" s="106">
        <f t="shared" ref="L132" si="301">DEGREES(ASIN(K132))</f>
        <v>58.997280866126005</v>
      </c>
      <c r="M132" s="73"/>
    </row>
    <row r="133" spans="1:13" hidden="1" x14ac:dyDescent="0.25">
      <c r="A133" s="1" t="str">
        <f t="shared" ref="A133:A165" si="302">A132</f>
        <v>INC103</v>
      </c>
      <c r="B133" s="116">
        <f t="shared" si="297"/>
        <v>42048</v>
      </c>
      <c r="C133" s="135">
        <v>7162054.2066000002</v>
      </c>
      <c r="D133" s="135">
        <v>665825.72660000005</v>
      </c>
      <c r="E133" s="135">
        <v>906.774</v>
      </c>
      <c r="F133" s="122">
        <f t="shared" ref="F133:F138" si="303">(C133-$C$131)*100</f>
        <v>1.640000008046627</v>
      </c>
      <c r="G133" s="122">
        <f t="shared" ref="G133:G138" si="304">(D133-$D$131)*100</f>
        <v>-0.9399999980814755</v>
      </c>
      <c r="H133" s="1" t="str">
        <f t="shared" ref="H133:H138" si="305">IF(F133&gt;0,"NORTE","SUL")</f>
        <v>NORTE</v>
      </c>
      <c r="I133" s="1" t="str">
        <f t="shared" ref="I133:I138" si="306">IF(G133&gt;0,"LESTE","OESTE")</f>
        <v>OESTE</v>
      </c>
      <c r="J133" s="1" t="str">
        <f t="shared" ref="J133:J138" si="307">IF(AND(H133="SUL", I133="LESTE"),"SUDESTE", IF(AND(H133="SUL", I133="OESTE"), "SUDOESTE", IF(AND(H133="NORTE", I133="LESTE"), "NORDESTE", "NOROESTE")))</f>
        <v>NOROESTE</v>
      </c>
      <c r="K133" s="115">
        <f t="shared" ref="K133:K138" si="308">ABS(ROUND(G133,2)/ROUND((SQRT((C133-$C$131)^2+(D133-$D$131)^2))*100,2))</f>
        <v>0.49735449735449733</v>
      </c>
      <c r="L133" s="106">
        <f t="shared" ref="L133:L138" si="309">DEGREES(ASIN(K133))</f>
        <v>29.825128754162456</v>
      </c>
      <c r="M133" s="73"/>
    </row>
    <row r="134" spans="1:13" hidden="1" x14ac:dyDescent="0.25">
      <c r="A134" s="1" t="str">
        <f t="shared" si="302"/>
        <v>INC103</v>
      </c>
      <c r="B134" s="116">
        <f t="shared" si="297"/>
        <v>42055</v>
      </c>
      <c r="C134" s="135">
        <v>7162054.2176000001</v>
      </c>
      <c r="D134" s="135">
        <v>665825.72620000003</v>
      </c>
      <c r="E134" s="135">
        <v>906.75</v>
      </c>
      <c r="F134" s="122">
        <f t="shared" si="303"/>
        <v>2.7400000020861626</v>
      </c>
      <c r="G134" s="122">
        <f t="shared" si="304"/>
        <v>-0.97999999998137355</v>
      </c>
      <c r="H134" s="1" t="str">
        <f t="shared" si="305"/>
        <v>NORTE</v>
      </c>
      <c r="I134" s="1" t="str">
        <f t="shared" si="306"/>
        <v>OESTE</v>
      </c>
      <c r="J134" s="1" t="str">
        <f t="shared" si="307"/>
        <v>NOROESTE</v>
      </c>
      <c r="K134" s="115">
        <f t="shared" si="308"/>
        <v>0.33676975945017179</v>
      </c>
      <c r="L134" s="106">
        <f t="shared" si="309"/>
        <v>19.680192090270022</v>
      </c>
      <c r="M134" s="73"/>
    </row>
    <row r="135" spans="1:13" hidden="1" x14ac:dyDescent="0.25">
      <c r="A135" s="1" t="str">
        <f t="shared" si="302"/>
        <v>INC103</v>
      </c>
      <c r="B135" s="116">
        <f t="shared" si="297"/>
        <v>42062</v>
      </c>
      <c r="C135" s="135">
        <v>7162054.2226999998</v>
      </c>
      <c r="D135" s="135">
        <v>665825.71779999998</v>
      </c>
      <c r="E135" s="135">
        <v>906.72500000000002</v>
      </c>
      <c r="F135" s="122">
        <f t="shared" si="303"/>
        <v>3.2499999739229679</v>
      </c>
      <c r="G135" s="122">
        <f t="shared" si="304"/>
        <v>-1.8200000049546361</v>
      </c>
      <c r="H135" s="1" t="str">
        <f t="shared" si="305"/>
        <v>NORTE</v>
      </c>
      <c r="I135" s="1" t="str">
        <f t="shared" si="306"/>
        <v>OESTE</v>
      </c>
      <c r="J135" s="1" t="str">
        <f t="shared" si="307"/>
        <v>NOROESTE</v>
      </c>
      <c r="K135" s="115">
        <f t="shared" si="308"/>
        <v>0.489247311827957</v>
      </c>
      <c r="L135" s="106">
        <f t="shared" si="309"/>
        <v>29.291121564829556</v>
      </c>
      <c r="M135" s="73"/>
    </row>
    <row r="136" spans="1:13" hidden="1" x14ac:dyDescent="0.25">
      <c r="A136" s="1" t="str">
        <f t="shared" si="302"/>
        <v>INC103</v>
      </c>
      <c r="B136" s="116">
        <f t="shared" si="297"/>
        <v>42069</v>
      </c>
      <c r="C136" s="135">
        <v>7162054.2278000005</v>
      </c>
      <c r="D136" s="135">
        <v>665825.70929999999</v>
      </c>
      <c r="E136" s="135">
        <v>906.69899999999996</v>
      </c>
      <c r="F136" s="122">
        <f t="shared" si="303"/>
        <v>3.7600000388920307</v>
      </c>
      <c r="G136" s="122">
        <f t="shared" si="304"/>
        <v>-2.6700000045821071</v>
      </c>
      <c r="H136" s="1" t="str">
        <f t="shared" si="305"/>
        <v>NORTE</v>
      </c>
      <c r="I136" s="1" t="str">
        <f t="shared" si="306"/>
        <v>OESTE</v>
      </c>
      <c r="J136" s="1" t="str">
        <f t="shared" si="307"/>
        <v>NOROESTE</v>
      </c>
      <c r="K136" s="115">
        <f t="shared" si="308"/>
        <v>0.57917570498915394</v>
      </c>
      <c r="L136" s="106">
        <f t="shared" si="309"/>
        <v>35.39258698269721</v>
      </c>
      <c r="M136" s="73"/>
    </row>
    <row r="137" spans="1:13" hidden="1" x14ac:dyDescent="0.25">
      <c r="A137" s="1" t="str">
        <f t="shared" si="302"/>
        <v>INC103</v>
      </c>
      <c r="B137" s="116">
        <f t="shared" si="297"/>
        <v>42076</v>
      </c>
      <c r="C137" s="135">
        <v>7162054.2269000001</v>
      </c>
      <c r="D137" s="135">
        <v>665825.70349999995</v>
      </c>
      <c r="E137" s="135">
        <v>906.68899999999996</v>
      </c>
      <c r="F137" s="122">
        <f t="shared" si="303"/>
        <v>3.6700000055134296</v>
      </c>
      <c r="G137" s="122">
        <f t="shared" si="304"/>
        <v>-3.2500000088475645</v>
      </c>
      <c r="H137" s="1" t="str">
        <f t="shared" si="305"/>
        <v>NORTE</v>
      </c>
      <c r="I137" s="1" t="str">
        <f t="shared" si="306"/>
        <v>OESTE</v>
      </c>
      <c r="J137" s="1" t="str">
        <f t="shared" si="307"/>
        <v>NOROESTE</v>
      </c>
      <c r="K137" s="115">
        <f t="shared" si="308"/>
        <v>0.66326530612244894</v>
      </c>
      <c r="L137" s="106">
        <f t="shared" si="309"/>
        <v>41.549381637760995</v>
      </c>
      <c r="M137" s="73"/>
    </row>
    <row r="138" spans="1:13" hidden="1" x14ac:dyDescent="0.25">
      <c r="A138" s="1" t="str">
        <f t="shared" si="302"/>
        <v>INC103</v>
      </c>
      <c r="B138" s="116">
        <f t="shared" si="297"/>
        <v>42083</v>
      </c>
      <c r="C138" s="135">
        <v>7162054.2280999999</v>
      </c>
      <c r="D138" s="135">
        <v>665825.69850000006</v>
      </c>
      <c r="E138" s="135">
        <v>906.66700000000003</v>
      </c>
      <c r="F138" s="122">
        <f t="shared" si="303"/>
        <v>3.7899999879300594</v>
      </c>
      <c r="G138" s="122">
        <f t="shared" si="304"/>
        <v>-3.7499999976716936</v>
      </c>
      <c r="H138" s="1" t="str">
        <f t="shared" si="305"/>
        <v>NORTE</v>
      </c>
      <c r="I138" s="1" t="str">
        <f t="shared" si="306"/>
        <v>OESTE</v>
      </c>
      <c r="J138" s="1" t="str">
        <f t="shared" si="307"/>
        <v>NOROESTE</v>
      </c>
      <c r="K138" s="115">
        <f t="shared" si="308"/>
        <v>0.70356472795497182</v>
      </c>
      <c r="L138" s="106">
        <f t="shared" si="309"/>
        <v>44.713706927057032</v>
      </c>
      <c r="M138" s="73"/>
    </row>
    <row r="139" spans="1:13" hidden="1" x14ac:dyDescent="0.25">
      <c r="A139" s="1" t="str">
        <f t="shared" si="302"/>
        <v>INC103</v>
      </c>
      <c r="B139" s="125">
        <f t="shared" si="297"/>
        <v>42090</v>
      </c>
      <c r="C139" s="135">
        <v>7162054.2328000003</v>
      </c>
      <c r="D139" s="135">
        <v>665825.69090000005</v>
      </c>
      <c r="E139" s="135">
        <v>906.64599999999996</v>
      </c>
      <c r="F139" s="122">
        <f t="shared" ref="F139:F140" si="310">(C139-$C$131)*100</f>
        <v>4.2600000277161598</v>
      </c>
      <c r="G139" s="122">
        <f t="shared" ref="G139:G140" si="311">(D139-$D$131)*100</f>
        <v>-4.50999999884516</v>
      </c>
      <c r="H139" s="1" t="str">
        <f t="shared" ref="H139:H140" si="312">IF(F139&gt;0,"NORTE","SUL")</f>
        <v>NORTE</v>
      </c>
      <c r="I139" s="1" t="str">
        <f t="shared" ref="I139:I140" si="313">IF(G139&gt;0,"LESTE","OESTE")</f>
        <v>OESTE</v>
      </c>
      <c r="J139" s="1" t="str">
        <f t="shared" ref="J139:J140" si="314">IF(AND(H139="SUL", I139="LESTE"),"SUDESTE", IF(AND(H139="SUL", I139="OESTE"), "SUDOESTE", IF(AND(H139="NORTE", I139="LESTE"), "NORDESTE", "NOROESTE")))</f>
        <v>NOROESTE</v>
      </c>
      <c r="K139" s="115">
        <f t="shared" ref="K139:K140" si="315">ABS(ROUND(G139,2)/ROUND((SQRT((C139-$C$131)^2+(D139-$D$131)^2))*100,2))</f>
        <v>0.72741935483870968</v>
      </c>
      <c r="L139" s="106">
        <f t="shared" ref="L139:L140" si="316">DEGREES(ASIN(K139))</f>
        <v>46.670483499571787</v>
      </c>
      <c r="M139" s="73"/>
    </row>
    <row r="140" spans="1:13" hidden="1" x14ac:dyDescent="0.25">
      <c r="A140" s="1" t="str">
        <f t="shared" si="302"/>
        <v>INC103</v>
      </c>
      <c r="B140" s="125">
        <f t="shared" si="297"/>
        <v>42097</v>
      </c>
      <c r="C140" s="135">
        <v>7162054.2335999999</v>
      </c>
      <c r="D140" s="135">
        <v>665825.68570000003</v>
      </c>
      <c r="E140" s="135">
        <v>906.61699999999996</v>
      </c>
      <c r="F140" s="122">
        <f t="shared" si="310"/>
        <v>4.3399999849498272</v>
      </c>
      <c r="G140" s="122">
        <f t="shared" si="311"/>
        <v>-5.0300000002607703</v>
      </c>
      <c r="H140" s="1" t="str">
        <f t="shared" si="312"/>
        <v>NORTE</v>
      </c>
      <c r="I140" s="1" t="str">
        <f t="shared" si="313"/>
        <v>OESTE</v>
      </c>
      <c r="J140" s="1" t="str">
        <f t="shared" si="314"/>
        <v>NOROESTE</v>
      </c>
      <c r="K140" s="115">
        <f t="shared" si="315"/>
        <v>0.7575301204819278</v>
      </c>
      <c r="L140" s="106">
        <f t="shared" si="316"/>
        <v>49.246939926923162</v>
      </c>
      <c r="M140" s="73"/>
    </row>
    <row r="141" spans="1:13" hidden="1" x14ac:dyDescent="0.25">
      <c r="A141" s="1" t="str">
        <f t="shared" si="302"/>
        <v>INC103</v>
      </c>
      <c r="B141" s="126">
        <f t="shared" si="297"/>
        <v>42104</v>
      </c>
      <c r="C141" s="135">
        <v>7162054.2274000002</v>
      </c>
      <c r="D141" s="135">
        <v>665825.67550000001</v>
      </c>
      <c r="E141" s="135">
        <v>906.60400000000004</v>
      </c>
      <c r="F141" s="122">
        <f t="shared" ref="F141:F143" si="317">(C141-$C$131)*100</f>
        <v>3.7200000137090683</v>
      </c>
      <c r="G141" s="122">
        <f t="shared" ref="G141:G143" si="318">(D141-$D$131)*100</f>
        <v>-6.0500000021420419</v>
      </c>
      <c r="H141" s="1" t="str">
        <f t="shared" ref="H141:H143" si="319">IF(F141&gt;0,"NORTE","SUL")</f>
        <v>NORTE</v>
      </c>
      <c r="I141" s="1" t="str">
        <f t="shared" ref="I141:I143" si="320">IF(G141&gt;0,"LESTE","OESTE")</f>
        <v>OESTE</v>
      </c>
      <c r="J141" s="1" t="str">
        <f t="shared" ref="J141:J143" si="321">IF(AND(H141="SUL", I141="LESTE"),"SUDESTE", IF(AND(H141="SUL", I141="OESTE"), "SUDOESTE", IF(AND(H141="NORTE", I141="LESTE"), "NORDESTE", "NOROESTE")))</f>
        <v>NOROESTE</v>
      </c>
      <c r="K141" s="115">
        <f t="shared" ref="K141:K143" si="322">ABS(ROUND(G141,2)/ROUND((SQRT((C141-$C$131)^2+(D141-$D$131)^2))*100,2))</f>
        <v>0.852112676056338</v>
      </c>
      <c r="L141" s="106">
        <f t="shared" ref="L141:L143" si="323">DEGREES(ASIN(K141))</f>
        <v>58.442204617990228</v>
      </c>
      <c r="M141" s="73"/>
    </row>
    <row r="142" spans="1:13" hidden="1" x14ac:dyDescent="0.25">
      <c r="A142" s="1" t="str">
        <f t="shared" si="302"/>
        <v>INC103</v>
      </c>
      <c r="B142" s="126">
        <f t="shared" si="297"/>
        <v>42111</v>
      </c>
      <c r="C142" s="135">
        <v>7162054.2377000004</v>
      </c>
      <c r="D142" s="135">
        <v>665825.67819999997</v>
      </c>
      <c r="E142" s="135">
        <v>906.57600000000002</v>
      </c>
      <c r="F142" s="122">
        <f t="shared" si="317"/>
        <v>4.7500000335276127</v>
      </c>
      <c r="G142" s="122">
        <f t="shared" si="318"/>
        <v>-5.7800000067800283</v>
      </c>
      <c r="H142" s="1" t="str">
        <f t="shared" si="319"/>
        <v>NORTE</v>
      </c>
      <c r="I142" s="1" t="str">
        <f t="shared" si="320"/>
        <v>OESTE</v>
      </c>
      <c r="J142" s="1" t="str">
        <f t="shared" si="321"/>
        <v>NOROESTE</v>
      </c>
      <c r="K142" s="115">
        <f t="shared" si="322"/>
        <v>0.77272727272727271</v>
      </c>
      <c r="L142" s="106">
        <f t="shared" si="323"/>
        <v>50.599431246262284</v>
      </c>
      <c r="M142" s="73"/>
    </row>
    <row r="143" spans="1:13" hidden="1" x14ac:dyDescent="0.25">
      <c r="A143" s="1" t="str">
        <f t="shared" si="302"/>
        <v>INC103</v>
      </c>
      <c r="B143" s="126">
        <f t="shared" si="297"/>
        <v>42118</v>
      </c>
      <c r="C143" s="135">
        <v>7162054.2466000002</v>
      </c>
      <c r="D143" s="135">
        <v>665825.67119999998</v>
      </c>
      <c r="E143" s="135">
        <v>906.56700000000001</v>
      </c>
      <c r="F143" s="122">
        <f t="shared" si="317"/>
        <v>5.6400000117719173</v>
      </c>
      <c r="G143" s="122">
        <f t="shared" si="318"/>
        <v>-6.4800000051036477</v>
      </c>
      <c r="H143" s="1" t="str">
        <f t="shared" si="319"/>
        <v>NORTE</v>
      </c>
      <c r="I143" s="1" t="str">
        <f t="shared" si="320"/>
        <v>OESTE</v>
      </c>
      <c r="J143" s="1" t="str">
        <f t="shared" si="321"/>
        <v>NOROESTE</v>
      </c>
      <c r="K143" s="115">
        <f t="shared" si="322"/>
        <v>0.75436554132712463</v>
      </c>
      <c r="L143" s="106">
        <f t="shared" si="323"/>
        <v>48.96996301454385</v>
      </c>
      <c r="M143" s="73"/>
    </row>
    <row r="144" spans="1:13" hidden="1" x14ac:dyDescent="0.25">
      <c r="A144" s="1" t="str">
        <f t="shared" si="302"/>
        <v>INC103</v>
      </c>
      <c r="B144" s="127">
        <f t="shared" si="297"/>
        <v>42125</v>
      </c>
      <c r="C144" s="132">
        <v>7162054.2518499997</v>
      </c>
      <c r="D144" s="132">
        <v>665825.66445000004</v>
      </c>
      <c r="E144" s="128">
        <v>906.53949999999998</v>
      </c>
      <c r="F144" s="122">
        <f t="shared" ref="F144:F146" si="324">(C144-$C$131)*100</f>
        <v>6.164999958127737</v>
      </c>
      <c r="G144" s="122">
        <f t="shared" ref="G144:G146" si="325">(D144-$D$131)*100</f>
        <v>-7.1549999993294477</v>
      </c>
      <c r="H144" s="1" t="str">
        <f t="shared" ref="H144:H146" si="326">IF(F144&gt;0,"NORTE","SUL")</f>
        <v>NORTE</v>
      </c>
      <c r="I144" s="1" t="str">
        <f t="shared" ref="I144:I146" si="327">IF(G144&gt;0,"LESTE","OESTE")</f>
        <v>OESTE</v>
      </c>
      <c r="J144" s="1" t="str">
        <f t="shared" ref="J144:J146" si="328">IF(AND(H144="SUL", I144="LESTE"),"SUDESTE", IF(AND(H144="SUL", I144="OESTE"), "SUDOESTE", IF(AND(H144="NORTE", I144="LESTE"), "NORDESTE", "NOROESTE")))</f>
        <v>NOROESTE</v>
      </c>
      <c r="K144" s="115">
        <f t="shared" ref="K144:K146" si="329">ABS(ROUND(G144,2)/ROUND((SQRT((C144-$C$131)^2+(D144-$D$131)^2))*100,2))</f>
        <v>0.75741525423728817</v>
      </c>
      <c r="L144" s="106">
        <f t="shared" ref="L144:L146" si="330">DEGREES(ASIN(K144))</f>
        <v>49.236859232769866</v>
      </c>
      <c r="M144" s="73"/>
    </row>
    <row r="145" spans="1:13" hidden="1" x14ac:dyDescent="0.25">
      <c r="A145" s="1" t="str">
        <f t="shared" si="302"/>
        <v>INC103</v>
      </c>
      <c r="B145" s="127">
        <f t="shared" si="297"/>
        <v>42132</v>
      </c>
      <c r="C145" s="129">
        <v>7162054.2571</v>
      </c>
      <c r="D145" s="129">
        <v>665825.65769999998</v>
      </c>
      <c r="E145" s="133">
        <v>906.51199999999994</v>
      </c>
      <c r="F145" s="122">
        <f t="shared" si="324"/>
        <v>6.6899999976158142</v>
      </c>
      <c r="G145" s="122">
        <f t="shared" si="325"/>
        <v>-7.83000000519678</v>
      </c>
      <c r="H145" s="1" t="str">
        <f t="shared" si="326"/>
        <v>NORTE</v>
      </c>
      <c r="I145" s="1" t="str">
        <f t="shared" si="327"/>
        <v>OESTE</v>
      </c>
      <c r="J145" s="1" t="str">
        <f t="shared" si="328"/>
        <v>NOROESTE</v>
      </c>
      <c r="K145" s="115">
        <f t="shared" si="329"/>
        <v>0.76019417475728146</v>
      </c>
      <c r="L145" s="106">
        <f t="shared" si="330"/>
        <v>49.481318897035798</v>
      </c>
      <c r="M145" s="73"/>
    </row>
    <row r="146" spans="1:13" hidden="1" x14ac:dyDescent="0.25">
      <c r="A146" s="1" t="str">
        <f t="shared" si="302"/>
        <v>INC103</v>
      </c>
      <c r="B146" s="127">
        <f t="shared" si="297"/>
        <v>42146</v>
      </c>
      <c r="C146" s="135">
        <v>7162054.2626999998</v>
      </c>
      <c r="D146" s="135">
        <v>665825.6446</v>
      </c>
      <c r="E146" s="136">
        <v>906.48400000000004</v>
      </c>
      <c r="F146" s="122">
        <f t="shared" si="324"/>
        <v>7.2499999776482582</v>
      </c>
      <c r="G146" s="122">
        <f t="shared" si="325"/>
        <v>-9.1400000033900142</v>
      </c>
      <c r="H146" s="1" t="str">
        <f t="shared" si="326"/>
        <v>NORTE</v>
      </c>
      <c r="I146" s="1" t="str">
        <f t="shared" si="327"/>
        <v>OESTE</v>
      </c>
      <c r="J146" s="1" t="str">
        <f t="shared" si="328"/>
        <v>NOROESTE</v>
      </c>
      <c r="K146" s="115">
        <f t="shared" si="329"/>
        <v>0.78320479862896319</v>
      </c>
      <c r="L146" s="106">
        <f t="shared" si="330"/>
        <v>51.55494759307858</v>
      </c>
      <c r="M146" s="73"/>
    </row>
    <row r="147" spans="1:13" hidden="1" x14ac:dyDescent="0.25">
      <c r="A147" s="1" t="str">
        <f t="shared" si="302"/>
        <v>INC103</v>
      </c>
      <c r="B147" s="138">
        <f t="shared" si="297"/>
        <v>42153</v>
      </c>
      <c r="C147" s="135">
        <v>7162054.2589999996</v>
      </c>
      <c r="D147" s="135">
        <v>665825.63300000003</v>
      </c>
      <c r="E147" s="135">
        <v>906.46</v>
      </c>
      <c r="F147" s="122">
        <f t="shared" ref="F147" si="331">(C147-$C$131)*100</f>
        <v>6.8799999542534351</v>
      </c>
      <c r="G147" s="122">
        <f t="shared" ref="G147" si="332">(D147-$D$131)*100</f>
        <v>-10.300000000279397</v>
      </c>
      <c r="H147" s="1" t="str">
        <f t="shared" ref="H147" si="333">IF(F147&gt;0,"NORTE","SUL")</f>
        <v>NORTE</v>
      </c>
      <c r="I147" s="1" t="str">
        <f t="shared" ref="I147" si="334">IF(G147&gt;0,"LESTE","OESTE")</f>
        <v>OESTE</v>
      </c>
      <c r="J147" s="1" t="str">
        <f t="shared" ref="J147" si="335">IF(AND(H147="SUL", I147="LESTE"),"SUDESTE", IF(AND(H147="SUL", I147="OESTE"), "SUDOESTE", IF(AND(H147="NORTE", I147="LESTE"), "NORDESTE", "NOROESTE")))</f>
        <v>NOROESTE</v>
      </c>
      <c r="K147" s="115">
        <f t="shared" ref="K147" si="336">ABS(ROUND(G147,2)/ROUND((SQRT((C147-$C$131)^2+(D147-$D$131)^2))*100,2))</f>
        <v>0.83131557707828896</v>
      </c>
      <c r="L147" s="110">
        <f t="shared" ref="L147" si="337">DEGREES(ASIN(K147))</f>
        <v>56.234117691085515</v>
      </c>
      <c r="M147" s="73"/>
    </row>
    <row r="148" spans="1:13" ht="6.75" customHeight="1" x14ac:dyDescent="0.25">
      <c r="A148" s="151"/>
      <c r="B148" s="152"/>
      <c r="C148" s="153"/>
      <c r="D148" s="153"/>
      <c r="E148" s="153"/>
      <c r="F148" s="159"/>
      <c r="G148" s="160"/>
      <c r="H148" s="166"/>
      <c r="I148" s="166"/>
      <c r="J148" s="166"/>
      <c r="K148" s="165"/>
      <c r="L148" s="165"/>
      <c r="M148" s="168"/>
    </row>
    <row r="149" spans="1:13" hidden="1" x14ac:dyDescent="0.25">
      <c r="A149" s="1" t="str">
        <f>A147</f>
        <v>INC103</v>
      </c>
      <c r="B149" s="140">
        <f t="shared" ref="B149:B191" si="338">B23</f>
        <v>42160</v>
      </c>
      <c r="C149" s="135">
        <v>7162010.5566999996</v>
      </c>
      <c r="D149" s="135">
        <v>665776.36510000005</v>
      </c>
      <c r="E149" s="135">
        <v>906.43499999999995</v>
      </c>
      <c r="F149" s="155"/>
      <c r="G149" s="156"/>
      <c r="H149" s="158"/>
      <c r="I149" s="158"/>
      <c r="J149" s="158"/>
      <c r="K149" s="164"/>
      <c r="L149" s="163"/>
      <c r="M149" s="73" t="s">
        <v>199</v>
      </c>
    </row>
    <row r="150" spans="1:13" hidden="1" x14ac:dyDescent="0.25">
      <c r="A150" s="1" t="str">
        <f t="shared" si="302"/>
        <v>INC103</v>
      </c>
      <c r="B150" s="140">
        <f t="shared" si="338"/>
        <v>42174</v>
      </c>
      <c r="C150" s="135">
        <v>7162010.5718999999</v>
      </c>
      <c r="D150" s="135">
        <v>665776.35400000005</v>
      </c>
      <c r="E150" s="135">
        <v>906.39400000000001</v>
      </c>
      <c r="F150" s="122">
        <f>(C150-$C$149)*100</f>
        <v>1.5200000256299973</v>
      </c>
      <c r="G150" s="122">
        <f>(D150-$D$149)*100</f>
        <v>-1.1100000003352761</v>
      </c>
      <c r="H150" s="1" t="str">
        <f t="shared" ref="H150" si="339">IF(F150&gt;0,"NORTE","SUL")</f>
        <v>NORTE</v>
      </c>
      <c r="I150" s="1" t="str">
        <f t="shared" ref="I150" si="340">IF(G150&gt;0,"LESTE","OESTE")</f>
        <v>OESTE</v>
      </c>
      <c r="J150" s="1" t="str">
        <f t="shared" ref="J150" si="341">IF(AND(H150="SUL", I150="LESTE"),"SUDESTE", IF(AND(H150="SUL", I150="OESTE"), "SUDOESTE", IF(AND(H150="NORTE", I150="LESTE"), "NORDESTE", "NOROESTE")))</f>
        <v>NOROESTE</v>
      </c>
      <c r="K150" s="115">
        <f>ABS(ROUND(G150,2)/ROUND((SQRT((C150-$C$149)^2+(D150-$D$149)^2))*100,2))</f>
        <v>0.59042553191489366</v>
      </c>
      <c r="L150" s="110">
        <f t="shared" ref="L150" si="342">DEGREES(ASIN(K150))</f>
        <v>36.187211052893709</v>
      </c>
      <c r="M150" s="73"/>
    </row>
    <row r="151" spans="1:13" hidden="1" x14ac:dyDescent="0.25">
      <c r="A151" s="1" t="str">
        <f t="shared" si="302"/>
        <v>INC103</v>
      </c>
      <c r="B151" s="140">
        <f t="shared" si="338"/>
        <v>42181</v>
      </c>
      <c r="C151" s="135">
        <v>7162010.5800000001</v>
      </c>
      <c r="D151" s="135">
        <v>665776.35530000005</v>
      </c>
      <c r="E151" s="135">
        <v>906.37599999999998</v>
      </c>
      <c r="F151" s="122">
        <f t="shared" ref="F151:F152" si="343">(C151-$C$149)*100</f>
        <v>2.3300000466406345</v>
      </c>
      <c r="G151" s="122">
        <f t="shared" ref="G151:G152" si="344">(D151-$D$149)*100</f>
        <v>-0.97999999998137355</v>
      </c>
      <c r="H151" s="1" t="str">
        <f t="shared" ref="H151:H152" si="345">IF(F151&gt;0,"NORTE","SUL")</f>
        <v>NORTE</v>
      </c>
      <c r="I151" s="1" t="str">
        <f t="shared" ref="I151:I152" si="346">IF(G151&gt;0,"LESTE","OESTE")</f>
        <v>OESTE</v>
      </c>
      <c r="J151" s="1" t="str">
        <f t="shared" ref="J151:J152" si="347">IF(AND(H151="SUL", I151="LESTE"),"SUDESTE", IF(AND(H151="SUL", I151="OESTE"), "SUDOESTE", IF(AND(H151="NORTE", I151="LESTE"), "NORDESTE", "NOROESTE")))</f>
        <v>NOROESTE</v>
      </c>
      <c r="K151" s="115">
        <f t="shared" ref="K151:K152" si="348">ABS(ROUND(G151,2)/ROUND((SQRT((C151-$C$149)^2+(D151-$D$149)^2))*100,2))</f>
        <v>0.38735177865612652</v>
      </c>
      <c r="L151" s="110">
        <f t="shared" ref="L151:L152" si="349">DEGREES(ASIN(K151))</f>
        <v>22.78981937297748</v>
      </c>
      <c r="M151" s="73"/>
    </row>
    <row r="152" spans="1:13" hidden="1" x14ac:dyDescent="0.25">
      <c r="A152" s="1" t="str">
        <f t="shared" si="302"/>
        <v>INC103</v>
      </c>
      <c r="B152" s="140">
        <f t="shared" si="338"/>
        <v>42188</v>
      </c>
      <c r="C152" s="135">
        <v>7162010.5897000004</v>
      </c>
      <c r="D152" s="135">
        <v>665776.34950000001</v>
      </c>
      <c r="E152" s="135">
        <v>906.35400000000004</v>
      </c>
      <c r="F152" s="122">
        <f t="shared" si="343"/>
        <v>3.300000075250864</v>
      </c>
      <c r="G152" s="122">
        <f t="shared" si="344"/>
        <v>-1.5600000042468309</v>
      </c>
      <c r="H152" s="1" t="str">
        <f t="shared" si="345"/>
        <v>NORTE</v>
      </c>
      <c r="I152" s="1" t="str">
        <f t="shared" si="346"/>
        <v>OESTE</v>
      </c>
      <c r="J152" s="1" t="str">
        <f t="shared" si="347"/>
        <v>NOROESTE</v>
      </c>
      <c r="K152" s="115">
        <f t="shared" si="348"/>
        <v>0.42739726027397262</v>
      </c>
      <c r="L152" s="110">
        <f t="shared" si="349"/>
        <v>25.302496783716094</v>
      </c>
      <c r="M152" s="73"/>
    </row>
    <row r="153" spans="1:13" hidden="1" x14ac:dyDescent="0.25">
      <c r="A153" s="1" t="str">
        <f t="shared" si="302"/>
        <v>INC103</v>
      </c>
      <c r="B153" s="144">
        <f t="shared" si="338"/>
        <v>42195</v>
      </c>
      <c r="C153" s="135">
        <v>7162010.5877</v>
      </c>
      <c r="D153" s="135">
        <v>665776.33929999999</v>
      </c>
      <c r="E153" s="135">
        <v>906.33799999999997</v>
      </c>
      <c r="F153" s="122">
        <f t="shared" ref="F153:F154" si="350">(C153-$C$149)*100</f>
        <v>3.1000000424683094</v>
      </c>
      <c r="G153" s="122">
        <f t="shared" ref="G153:G154" si="351">(D153-$D$149)*100</f>
        <v>-2.5800000061281025</v>
      </c>
      <c r="H153" s="1" t="str">
        <f t="shared" ref="H153:H154" si="352">IF(F153&gt;0,"NORTE","SUL")</f>
        <v>NORTE</v>
      </c>
      <c r="I153" s="1" t="str">
        <f t="shared" ref="I153:I154" si="353">IF(G153&gt;0,"LESTE","OESTE")</f>
        <v>OESTE</v>
      </c>
      <c r="J153" s="1" t="str">
        <f t="shared" ref="J153:J154" si="354">IF(AND(H153="SUL", I153="LESTE"),"SUDESTE", IF(AND(H153="SUL", I153="OESTE"), "SUDOESTE", IF(AND(H153="NORTE", I153="LESTE"), "NORDESTE", "NOROESTE")))</f>
        <v>NOROESTE</v>
      </c>
      <c r="K153" s="115">
        <f t="shared" ref="K153:K154" si="355">ABS(ROUND(G153,2)/ROUND((SQRT((C153-$C$149)^2+(D153-$D$149)^2))*100,2))</f>
        <v>0.64019851116625304</v>
      </c>
      <c r="L153" s="110">
        <f t="shared" ref="L153:L154" si="356">DEGREES(ASIN(K153))</f>
        <v>39.806623569857408</v>
      </c>
      <c r="M153" s="73"/>
    </row>
    <row r="154" spans="1:13" hidden="1" x14ac:dyDescent="0.25">
      <c r="A154" s="1" t="str">
        <f t="shared" si="302"/>
        <v>INC103</v>
      </c>
      <c r="B154" s="144">
        <f t="shared" si="338"/>
        <v>42202</v>
      </c>
      <c r="C154" s="135">
        <v>7162010.591</v>
      </c>
      <c r="D154" s="135">
        <v>665776.32660000003</v>
      </c>
      <c r="E154" s="135">
        <v>906.32399999999996</v>
      </c>
      <c r="F154" s="122">
        <f t="shared" si="350"/>
        <v>3.4300000406801701</v>
      </c>
      <c r="G154" s="122">
        <f t="shared" si="351"/>
        <v>-3.8500000024214387</v>
      </c>
      <c r="H154" s="1" t="str">
        <f t="shared" si="352"/>
        <v>NORTE</v>
      </c>
      <c r="I154" s="1" t="str">
        <f t="shared" si="353"/>
        <v>OESTE</v>
      </c>
      <c r="J154" s="1" t="str">
        <f t="shared" si="354"/>
        <v>NOROESTE</v>
      </c>
      <c r="K154" s="115">
        <f t="shared" si="355"/>
        <v>0.74612403100775193</v>
      </c>
      <c r="L154" s="110">
        <f t="shared" si="356"/>
        <v>48.255735731705329</v>
      </c>
      <c r="M154" s="73"/>
    </row>
    <row r="155" spans="1:13" hidden="1" x14ac:dyDescent="0.25">
      <c r="A155" s="1" t="str">
        <f t="shared" si="302"/>
        <v>INC103</v>
      </c>
      <c r="B155" s="183">
        <f t="shared" si="338"/>
        <v>42209</v>
      </c>
      <c r="C155" s="135">
        <v>7162010.6090000002</v>
      </c>
      <c r="D155" s="135">
        <v>665776.3273</v>
      </c>
      <c r="E155" s="135">
        <v>906.29600000000005</v>
      </c>
      <c r="F155" s="122">
        <f t="shared" ref="F155:F156" si="357">(C155-$C$149)*100</f>
        <v>5.2300000563263893</v>
      </c>
      <c r="G155" s="122">
        <f t="shared" ref="G155:G156" si="358">(D155-$D$149)*100</f>
        <v>-3.7800000049173832</v>
      </c>
      <c r="H155" s="1" t="str">
        <f t="shared" ref="H155:H156" si="359">IF(F155&gt;0,"NORTE","SUL")</f>
        <v>NORTE</v>
      </c>
      <c r="I155" s="1" t="str">
        <f t="shared" ref="I155:I156" si="360">IF(G155&gt;0,"LESTE","OESTE")</f>
        <v>OESTE</v>
      </c>
      <c r="J155" s="1" t="str">
        <f t="shared" ref="J155:J156" si="361">IF(AND(H155="SUL", I155="LESTE"),"SUDESTE", IF(AND(H155="SUL", I155="OESTE"), "SUDOESTE", IF(AND(H155="NORTE", I155="LESTE"), "NORDESTE", "NOROESTE")))</f>
        <v>NOROESTE</v>
      </c>
      <c r="K155" s="115">
        <f t="shared" ref="K155:K156" si="362">ABS(ROUND(G155,2)/ROUND((SQRT((C155-$C$149)^2+(D155-$D$149)^2))*100,2))</f>
        <v>0.58604651162790689</v>
      </c>
      <c r="L155" s="110">
        <f t="shared" ref="L155:L156" si="363">DEGREES(ASIN(K155))</f>
        <v>35.876955712316153</v>
      </c>
      <c r="M155" s="73"/>
    </row>
    <row r="156" spans="1:13" hidden="1" x14ac:dyDescent="0.25">
      <c r="A156" s="1" t="str">
        <f t="shared" si="302"/>
        <v>INC103</v>
      </c>
      <c r="B156" s="183">
        <f t="shared" si="338"/>
        <v>42216</v>
      </c>
      <c r="C156" s="135">
        <v>7162010.5892000003</v>
      </c>
      <c r="D156" s="135">
        <v>665776.31409999996</v>
      </c>
      <c r="E156" s="135">
        <v>906.27499999999998</v>
      </c>
      <c r="F156" s="122">
        <f t="shared" si="357"/>
        <v>3.2500000670552254</v>
      </c>
      <c r="G156" s="122">
        <f t="shared" si="358"/>
        <v>-5.100000009406358</v>
      </c>
      <c r="H156" s="1" t="str">
        <f t="shared" si="359"/>
        <v>NORTE</v>
      </c>
      <c r="I156" s="1" t="str">
        <f t="shared" si="360"/>
        <v>OESTE</v>
      </c>
      <c r="J156" s="1" t="str">
        <f t="shared" si="361"/>
        <v>NOROESTE</v>
      </c>
      <c r="K156" s="115">
        <f t="shared" si="362"/>
        <v>0.84297520661157022</v>
      </c>
      <c r="L156" s="110">
        <f t="shared" si="363"/>
        <v>57.455640635331335</v>
      </c>
      <c r="M156" s="73"/>
    </row>
    <row r="157" spans="1:13" hidden="1" x14ac:dyDescent="0.25">
      <c r="A157" s="1" t="str">
        <f t="shared" si="302"/>
        <v>INC103</v>
      </c>
      <c r="B157" s="184">
        <f t="shared" si="338"/>
        <v>42223</v>
      </c>
      <c r="C157" s="135">
        <v>7162010.5864000004</v>
      </c>
      <c r="D157" s="135">
        <v>665776.30700000003</v>
      </c>
      <c r="E157" s="135">
        <v>906.26300000000003</v>
      </c>
      <c r="F157" s="122">
        <f t="shared" ref="F157:F160" si="364">(C157-$C$149)*100</f>
        <v>2.9700000770390034</v>
      </c>
      <c r="G157" s="122">
        <f t="shared" ref="G157:G160" si="365">(D157-$D$149)*100</f>
        <v>-5.8100000023841858</v>
      </c>
      <c r="H157" s="1" t="str">
        <f t="shared" ref="H157:H160" si="366">IF(F157&gt;0,"NORTE","SUL")</f>
        <v>NORTE</v>
      </c>
      <c r="I157" s="1" t="str">
        <f t="shared" ref="I157:I160" si="367">IF(G157&gt;0,"LESTE","OESTE")</f>
        <v>OESTE</v>
      </c>
      <c r="J157" s="1" t="str">
        <f t="shared" ref="J157:J160" si="368">IF(AND(H157="SUL", I157="LESTE"),"SUDESTE", IF(AND(H157="SUL", I157="OESTE"), "SUDOESTE", IF(AND(H157="NORTE", I157="LESTE"), "NORDESTE", "NOROESTE")))</f>
        <v>NOROESTE</v>
      </c>
      <c r="K157" s="115">
        <f t="shared" ref="K157:K160" si="369">ABS(ROUND(G157,2)/ROUND((SQRT((C157-$C$149)^2+(D157-$D$149)^2))*100,2))</f>
        <v>0.8897396630934149</v>
      </c>
      <c r="L157" s="110">
        <f t="shared" ref="L157:L160" si="370">DEGREES(ASIN(K157))</f>
        <v>62.840551280001364</v>
      </c>
      <c r="M157" s="73"/>
    </row>
    <row r="158" spans="1:13" hidden="1" x14ac:dyDescent="0.25">
      <c r="A158" s="1" t="str">
        <f t="shared" si="302"/>
        <v>INC103</v>
      </c>
      <c r="B158" s="184">
        <f t="shared" si="338"/>
        <v>42230</v>
      </c>
      <c r="C158" s="135">
        <v>7162010.5860000001</v>
      </c>
      <c r="D158" s="135">
        <v>665776.30319999997</v>
      </c>
      <c r="E158" s="135">
        <v>906.24199999999996</v>
      </c>
      <c r="F158" s="122">
        <f t="shared" si="364"/>
        <v>2.930000051856041</v>
      </c>
      <c r="G158" s="122">
        <f t="shared" si="365"/>
        <v>-6.1900000087916851</v>
      </c>
      <c r="H158" s="1" t="str">
        <f t="shared" si="366"/>
        <v>NORTE</v>
      </c>
      <c r="I158" s="1" t="str">
        <f t="shared" si="367"/>
        <v>OESTE</v>
      </c>
      <c r="J158" s="1" t="str">
        <f t="shared" si="368"/>
        <v>NOROESTE</v>
      </c>
      <c r="K158" s="115">
        <f t="shared" si="369"/>
        <v>0.90364963503649642</v>
      </c>
      <c r="L158" s="110">
        <f t="shared" si="370"/>
        <v>64.642021275285558</v>
      </c>
      <c r="M158" s="73"/>
    </row>
    <row r="159" spans="1:13" hidden="1" x14ac:dyDescent="0.25">
      <c r="A159" s="1" t="str">
        <f t="shared" si="302"/>
        <v>INC103</v>
      </c>
      <c r="B159" s="184">
        <f t="shared" si="338"/>
        <v>42244</v>
      </c>
      <c r="C159" s="135">
        <v>7162010.6097999997</v>
      </c>
      <c r="D159" s="135">
        <v>665776.30260000005</v>
      </c>
      <c r="E159" s="135">
        <v>906.20600000000002</v>
      </c>
      <c r="F159" s="122">
        <f t="shared" si="364"/>
        <v>5.3100000135600567</v>
      </c>
      <c r="G159" s="122">
        <f t="shared" si="365"/>
        <v>-6.25</v>
      </c>
      <c r="H159" s="1" t="str">
        <f t="shared" si="366"/>
        <v>NORTE</v>
      </c>
      <c r="I159" s="1" t="str">
        <f t="shared" si="367"/>
        <v>OESTE</v>
      </c>
      <c r="J159" s="1" t="str">
        <f t="shared" si="368"/>
        <v>NOROESTE</v>
      </c>
      <c r="K159" s="115">
        <f t="shared" si="369"/>
        <v>0.76219512195121952</v>
      </c>
      <c r="L159" s="110">
        <f t="shared" si="370"/>
        <v>49.658099022597874</v>
      </c>
      <c r="M159" s="73"/>
    </row>
    <row r="160" spans="1:13" hidden="1" x14ac:dyDescent="0.25">
      <c r="A160" s="1" t="str">
        <f t="shared" si="302"/>
        <v>INC103</v>
      </c>
      <c r="B160" s="184">
        <f t="shared" si="338"/>
        <v>42251</v>
      </c>
      <c r="C160" s="135">
        <v>7162010.6164999995</v>
      </c>
      <c r="D160" s="135">
        <v>665776.29310000001</v>
      </c>
      <c r="E160" s="135">
        <v>906.19100000000003</v>
      </c>
      <c r="F160" s="122">
        <f t="shared" si="364"/>
        <v>5.9799999929964542</v>
      </c>
      <c r="G160" s="122">
        <f t="shared" si="365"/>
        <v>-7.2000000043772161</v>
      </c>
      <c r="H160" s="1" t="str">
        <f t="shared" si="366"/>
        <v>NORTE</v>
      </c>
      <c r="I160" s="1" t="str">
        <f t="shared" si="367"/>
        <v>OESTE</v>
      </c>
      <c r="J160" s="1" t="str">
        <f t="shared" si="368"/>
        <v>NOROESTE</v>
      </c>
      <c r="K160" s="115">
        <f t="shared" si="369"/>
        <v>0.76923076923076927</v>
      </c>
      <c r="L160" s="110">
        <f t="shared" si="370"/>
        <v>50.284862768173802</v>
      </c>
      <c r="M160" s="73"/>
    </row>
    <row r="161" spans="1:13" hidden="1" x14ac:dyDescent="0.25">
      <c r="A161" s="1" t="str">
        <f t="shared" si="302"/>
        <v>INC103</v>
      </c>
      <c r="B161" s="185">
        <f t="shared" si="338"/>
        <v>42258</v>
      </c>
      <c r="C161" s="135">
        <v>7162010.6182000004</v>
      </c>
      <c r="D161" s="135">
        <v>665776.28540000005</v>
      </c>
      <c r="E161" s="135">
        <v>906.16800000000001</v>
      </c>
      <c r="F161" s="122">
        <f t="shared" ref="F161" si="371">(C161-$C$149)*100</f>
        <v>6.1500000767409801</v>
      </c>
      <c r="G161" s="122">
        <f t="shared" ref="G161" si="372">(D161-$D$149)*100</f>
        <v>-7.970000000204891</v>
      </c>
      <c r="H161" s="1" t="str">
        <f t="shared" ref="H161" si="373">IF(F161&gt;0,"NORTE","SUL")</f>
        <v>NORTE</v>
      </c>
      <c r="I161" s="1" t="str">
        <f t="shared" ref="I161" si="374">IF(G161&gt;0,"LESTE","OESTE")</f>
        <v>OESTE</v>
      </c>
      <c r="J161" s="1" t="str">
        <f t="shared" ref="J161" si="375">IF(AND(H161="SUL", I161="LESTE"),"SUDESTE", IF(AND(H161="SUL", I161="OESTE"), "SUDOESTE", IF(AND(H161="NORTE", I161="LESTE"), "NORDESTE", "NOROESTE")))</f>
        <v>NOROESTE</v>
      </c>
      <c r="K161" s="115">
        <f t="shared" ref="K161" si="376">ABS(ROUND(G161,2)/ROUND((SQRT((C161-$C$149)^2+(D161-$D$149)^2))*100,2))</f>
        <v>0.79145978152929486</v>
      </c>
      <c r="L161" s="110">
        <f t="shared" ref="L161" si="377">DEGREES(ASIN(K161))</f>
        <v>52.322140362767797</v>
      </c>
      <c r="M161" s="73"/>
    </row>
    <row r="162" spans="1:13" hidden="1" x14ac:dyDescent="0.25">
      <c r="A162" s="1" t="str">
        <f t="shared" si="302"/>
        <v>INC103</v>
      </c>
      <c r="B162" s="186">
        <f t="shared" si="338"/>
        <v>42265</v>
      </c>
      <c r="C162" s="135">
        <v>7162010.6108999997</v>
      </c>
      <c r="D162" s="135">
        <v>665776.27729999996</v>
      </c>
      <c r="E162" s="135">
        <v>906.14499999999998</v>
      </c>
      <c r="F162" s="122">
        <f t="shared" ref="F162:F163" si="378">(C162-$C$149)*100</f>
        <v>5.4200000129640102</v>
      </c>
      <c r="G162" s="122">
        <f t="shared" ref="G162:G163" si="379">(D162-$D$149)*100</f>
        <v>-8.7800000095739961</v>
      </c>
      <c r="H162" s="1" t="str">
        <f t="shared" ref="H162:H163" si="380">IF(F162&gt;0,"NORTE","SUL")</f>
        <v>NORTE</v>
      </c>
      <c r="I162" s="1" t="str">
        <f t="shared" ref="I162:I163" si="381">IF(G162&gt;0,"LESTE","OESTE")</f>
        <v>OESTE</v>
      </c>
      <c r="J162" s="1" t="str">
        <f t="shared" ref="J162:J163" si="382">IF(AND(H162="SUL", I162="LESTE"),"SUDESTE", IF(AND(H162="SUL", I162="OESTE"), "SUDOESTE", IF(AND(H162="NORTE", I162="LESTE"), "NORDESTE", "NOROESTE")))</f>
        <v>NOROESTE</v>
      </c>
      <c r="K162" s="115">
        <f t="shared" ref="K162:K163" si="383">ABS(ROUND(G162,2)/ROUND((SQRT((C162-$C$149)^2+(D162-$D$149)^2))*100,2))</f>
        <v>0.85077519379844957</v>
      </c>
      <c r="L162" s="110">
        <f t="shared" ref="L162:L163" si="384">DEGREES(ASIN(K162))</f>
        <v>58.296084089580205</v>
      </c>
      <c r="M162" s="73"/>
    </row>
    <row r="163" spans="1:13" hidden="1" x14ac:dyDescent="0.25">
      <c r="A163" s="1" t="str">
        <f t="shared" si="302"/>
        <v>INC103</v>
      </c>
      <c r="B163" s="186">
        <f t="shared" si="338"/>
        <v>42272</v>
      </c>
      <c r="C163" s="135">
        <v>7162010.6226000004</v>
      </c>
      <c r="D163" s="135">
        <v>665776.27359999996</v>
      </c>
      <c r="E163" s="135">
        <v>906.13199999999995</v>
      </c>
      <c r="F163" s="122">
        <f t="shared" si="378"/>
        <v>6.5900000743567944</v>
      </c>
      <c r="G163" s="122">
        <f t="shared" si="379"/>
        <v>-9.1500000096857548</v>
      </c>
      <c r="H163" s="1" t="str">
        <f t="shared" si="380"/>
        <v>NORTE</v>
      </c>
      <c r="I163" s="1" t="str">
        <f t="shared" si="381"/>
        <v>OESTE</v>
      </c>
      <c r="J163" s="1" t="str">
        <f t="shared" si="382"/>
        <v>NOROESTE</v>
      </c>
      <c r="K163" s="115">
        <f t="shared" si="383"/>
        <v>0.81117021276595758</v>
      </c>
      <c r="L163" s="110">
        <f t="shared" si="384"/>
        <v>54.210422434836289</v>
      </c>
      <c r="M163" s="73"/>
    </row>
    <row r="164" spans="1:13" hidden="1" x14ac:dyDescent="0.25">
      <c r="A164" s="1" t="str">
        <f t="shared" si="302"/>
        <v>INC103</v>
      </c>
      <c r="B164" s="187">
        <f t="shared" si="338"/>
        <v>42279</v>
      </c>
      <c r="C164" s="135">
        <v>7162010.6226000004</v>
      </c>
      <c r="D164" s="135">
        <v>665776.26610000001</v>
      </c>
      <c r="E164" s="135">
        <v>906.11500000000001</v>
      </c>
      <c r="F164" s="122">
        <f t="shared" ref="F164:F166" si="385">(C164-$C$149)*100</f>
        <v>6.5900000743567944</v>
      </c>
      <c r="G164" s="122">
        <f t="shared" ref="G164:G166" si="386">(D164-$D$149)*100</f>
        <v>-9.9000000045634806</v>
      </c>
      <c r="H164" s="1" t="str">
        <f t="shared" ref="H164:H166" si="387">IF(F164&gt;0,"NORTE","SUL")</f>
        <v>NORTE</v>
      </c>
      <c r="I164" s="1" t="str">
        <f t="shared" ref="I164:I166" si="388">IF(G164&gt;0,"LESTE","OESTE")</f>
        <v>OESTE</v>
      </c>
      <c r="J164" s="1" t="str">
        <f t="shared" ref="J164:J166" si="389">IF(AND(H164="SUL", I164="LESTE"),"SUDESTE", IF(AND(H164="SUL", I164="OESTE"), "SUDOESTE", IF(AND(H164="NORTE", I164="LESTE"), "NORDESTE", "NOROESTE")))</f>
        <v>NOROESTE</v>
      </c>
      <c r="K164" s="115">
        <f t="shared" ref="K164:K166" si="390">ABS(ROUND(G164,2)/ROUND((SQRT((C164-$C$149)^2+(D164-$D$149)^2))*100,2))</f>
        <v>0.83263246425567705</v>
      </c>
      <c r="L164" s="110">
        <f t="shared" ref="L164:L166" si="391">DEGREES(ASIN(K164))</f>
        <v>56.370113059550597</v>
      </c>
      <c r="M164" s="73"/>
    </row>
    <row r="165" spans="1:13" hidden="1" x14ac:dyDescent="0.25">
      <c r="A165" s="1" t="str">
        <f t="shared" si="302"/>
        <v>INC103</v>
      </c>
      <c r="B165" s="187">
        <f t="shared" si="338"/>
        <v>42286</v>
      </c>
      <c r="C165" s="135">
        <v>7162010.6190999998</v>
      </c>
      <c r="D165" s="135">
        <v>665776.25670000003</v>
      </c>
      <c r="E165" s="135">
        <v>906.09199999999998</v>
      </c>
      <c r="F165" s="122">
        <f t="shared" si="385"/>
        <v>6.2400000169873238</v>
      </c>
      <c r="G165" s="122">
        <f t="shared" si="386"/>
        <v>-10.840000002644956</v>
      </c>
      <c r="H165" s="1" t="str">
        <f t="shared" si="387"/>
        <v>NORTE</v>
      </c>
      <c r="I165" s="1" t="str">
        <f t="shared" si="388"/>
        <v>OESTE</v>
      </c>
      <c r="J165" s="1" t="str">
        <f t="shared" si="389"/>
        <v>NOROESTE</v>
      </c>
      <c r="K165" s="115">
        <f t="shared" si="390"/>
        <v>0.86650679456434854</v>
      </c>
      <c r="L165" s="110">
        <f t="shared" si="391"/>
        <v>60.055209400191615</v>
      </c>
      <c r="M165" s="73"/>
    </row>
    <row r="166" spans="1:13" hidden="1" x14ac:dyDescent="0.25">
      <c r="A166" s="1" t="str">
        <f>A161</f>
        <v>INC103</v>
      </c>
      <c r="B166" s="187">
        <f t="shared" si="338"/>
        <v>42300</v>
      </c>
      <c r="C166" s="135">
        <v>7162010.6336000003</v>
      </c>
      <c r="D166" s="135">
        <v>665776.25340000005</v>
      </c>
      <c r="E166" s="135">
        <v>906.05100000000004</v>
      </c>
      <c r="F166" s="122">
        <f t="shared" si="385"/>
        <v>7.6900000683963299</v>
      </c>
      <c r="G166" s="122">
        <f t="shared" si="386"/>
        <v>-11.170000000856817</v>
      </c>
      <c r="H166" s="1" t="str">
        <f t="shared" si="387"/>
        <v>NORTE</v>
      </c>
      <c r="I166" s="1" t="str">
        <f t="shared" si="388"/>
        <v>OESTE</v>
      </c>
      <c r="J166" s="1" t="str">
        <f t="shared" si="389"/>
        <v>NOROESTE</v>
      </c>
      <c r="K166" s="115">
        <f t="shared" si="390"/>
        <v>0.82374631268436571</v>
      </c>
      <c r="L166" s="110">
        <f t="shared" si="391"/>
        <v>55.46159173613075</v>
      </c>
      <c r="M166" s="73"/>
    </row>
    <row r="167" spans="1:13" hidden="1" x14ac:dyDescent="0.25">
      <c r="A167" s="1" t="str">
        <f t="shared" ref="A167:A182" si="392">A162</f>
        <v>INC103</v>
      </c>
      <c r="B167" s="238">
        <f t="shared" si="338"/>
        <v>42314</v>
      </c>
      <c r="C167" s="135">
        <v>7162010.6323999995</v>
      </c>
      <c r="D167" s="135">
        <v>665776.23419999995</v>
      </c>
      <c r="E167" s="135">
        <v>906.01800000000003</v>
      </c>
      <c r="F167" s="122">
        <f t="shared" ref="F167" si="393">(C167-$C$149)*100</f>
        <v>7.5699999928474426</v>
      </c>
      <c r="G167" s="122">
        <f t="shared" ref="G167" si="394">(D167-$D$149)*100</f>
        <v>-13.090000010561198</v>
      </c>
      <c r="H167" s="1" t="str">
        <f t="shared" ref="H167" si="395">IF(F167&gt;0,"NORTE","SUL")</f>
        <v>NORTE</v>
      </c>
      <c r="I167" s="1" t="str">
        <f t="shared" ref="I167" si="396">IF(G167&gt;0,"LESTE","OESTE")</f>
        <v>OESTE</v>
      </c>
      <c r="J167" s="1" t="str">
        <f t="shared" ref="J167" si="397">IF(AND(H167="SUL", I167="LESTE"),"SUDESTE", IF(AND(H167="SUL", I167="OESTE"), "SUDOESTE", IF(AND(H167="NORTE", I167="LESTE"), "NORDESTE", "NOROESTE")))</f>
        <v>NOROESTE</v>
      </c>
      <c r="K167" s="115">
        <f t="shared" ref="K167" si="398">ABS(ROUND(G167,2)/ROUND((SQRT((C167-$C$149)^2+(D167-$D$149)^2))*100,2))</f>
        <v>0.86574074074074081</v>
      </c>
      <c r="L167" s="110">
        <f t="shared" ref="L167" si="399">DEGREES(ASIN(K167))</f>
        <v>59.967396083736979</v>
      </c>
      <c r="M167" s="73"/>
    </row>
    <row r="168" spans="1:13" hidden="1" x14ac:dyDescent="0.25">
      <c r="A168" s="1" t="str">
        <f t="shared" si="392"/>
        <v>INC103</v>
      </c>
      <c r="B168" s="254">
        <f t="shared" si="338"/>
        <v>42321</v>
      </c>
      <c r="C168" s="135">
        <v>7162010.6429000003</v>
      </c>
      <c r="D168" s="135">
        <v>665776.23450000002</v>
      </c>
      <c r="E168" s="135">
        <v>905.99900000000002</v>
      </c>
      <c r="F168" s="122">
        <f t="shared" ref="F168:F170" si="400">(C168-$C$149)*100</f>
        <v>8.620000071823597</v>
      </c>
      <c r="G168" s="122">
        <f t="shared" ref="G168:G170" si="401">(D168-$D$149)*100</f>
        <v>-13.060000003315508</v>
      </c>
      <c r="H168" s="1" t="str">
        <f t="shared" ref="H168:H170" si="402">IF(F168&gt;0,"NORTE","SUL")</f>
        <v>NORTE</v>
      </c>
      <c r="I168" s="1" t="str">
        <f t="shared" ref="I168:I170" si="403">IF(G168&gt;0,"LESTE","OESTE")</f>
        <v>OESTE</v>
      </c>
      <c r="J168" s="1" t="str">
        <f t="shared" ref="J168:J170" si="404">IF(AND(H168="SUL", I168="LESTE"),"SUDESTE", IF(AND(H168="SUL", I168="OESTE"), "SUDOESTE", IF(AND(H168="NORTE", I168="LESTE"), "NORDESTE", "NOROESTE")))</f>
        <v>NOROESTE</v>
      </c>
      <c r="K168" s="115">
        <f t="shared" ref="K168:K170" si="405">ABS(ROUND(G168,2)/ROUND((SQRT((C168-$C$149)^2+(D168-$D$149)^2))*100,2))</f>
        <v>0.83450479233226837</v>
      </c>
      <c r="L168" s="110">
        <f t="shared" ref="L168:L170" si="406">DEGREES(ASIN(K168))</f>
        <v>56.56430894720885</v>
      </c>
      <c r="M168" s="73"/>
    </row>
    <row r="169" spans="1:13" hidden="1" x14ac:dyDescent="0.25">
      <c r="A169" s="1" t="str">
        <f t="shared" si="392"/>
        <v>INC103</v>
      </c>
      <c r="B169" s="254">
        <f t="shared" si="338"/>
        <v>42328</v>
      </c>
      <c r="C169" s="135">
        <v>7162010.6410999997</v>
      </c>
      <c r="D169" s="135">
        <v>665776.22580000001</v>
      </c>
      <c r="E169" s="135">
        <v>905.97900000000004</v>
      </c>
      <c r="F169" s="122">
        <f t="shared" si="400"/>
        <v>8.4400000050663948</v>
      </c>
      <c r="G169" s="122">
        <f t="shared" si="401"/>
        <v>-13.930000003892928</v>
      </c>
      <c r="H169" s="1" t="str">
        <f t="shared" si="402"/>
        <v>NORTE</v>
      </c>
      <c r="I169" s="1" t="str">
        <f t="shared" si="403"/>
        <v>OESTE</v>
      </c>
      <c r="J169" s="1" t="str">
        <f t="shared" si="404"/>
        <v>NOROESTE</v>
      </c>
      <c r="K169" s="115">
        <f t="shared" si="405"/>
        <v>0.85512584407612036</v>
      </c>
      <c r="L169" s="110">
        <f t="shared" si="406"/>
        <v>58.77364027537466</v>
      </c>
      <c r="M169" s="73"/>
    </row>
    <row r="170" spans="1:13" hidden="1" x14ac:dyDescent="0.25">
      <c r="A170" s="1" t="str">
        <f t="shared" si="392"/>
        <v>INC103</v>
      </c>
      <c r="B170" s="254">
        <f t="shared" si="338"/>
        <v>42335</v>
      </c>
      <c r="C170" s="135">
        <v>7162010.6392999999</v>
      </c>
      <c r="D170" s="135">
        <v>665776.21239999996</v>
      </c>
      <c r="E170" s="135">
        <v>905.952</v>
      </c>
      <c r="F170" s="122">
        <f t="shared" si="400"/>
        <v>8.2600000314414501</v>
      </c>
      <c r="G170" s="122">
        <f t="shared" si="401"/>
        <v>-15.270000009331852</v>
      </c>
      <c r="H170" s="1" t="str">
        <f t="shared" si="402"/>
        <v>NORTE</v>
      </c>
      <c r="I170" s="1" t="str">
        <f t="shared" si="403"/>
        <v>OESTE</v>
      </c>
      <c r="J170" s="1" t="str">
        <f t="shared" si="404"/>
        <v>NOROESTE</v>
      </c>
      <c r="K170" s="115">
        <f t="shared" si="405"/>
        <v>0.87960829493087556</v>
      </c>
      <c r="L170" s="110">
        <f t="shared" si="406"/>
        <v>61.595148323000352</v>
      </c>
      <c r="M170" s="73"/>
    </row>
    <row r="171" spans="1:13" hidden="1" x14ac:dyDescent="0.25">
      <c r="A171" s="1" t="str">
        <f t="shared" si="392"/>
        <v>INC103</v>
      </c>
      <c r="B171" s="255">
        <f t="shared" si="338"/>
        <v>42342</v>
      </c>
      <c r="C171" s="135">
        <v>7162010.6492999997</v>
      </c>
      <c r="D171" s="135">
        <v>665776.2108</v>
      </c>
      <c r="E171" s="135">
        <v>905.94399999999996</v>
      </c>
      <c r="F171" s="122">
        <f t="shared" ref="F171" si="407">(C171-$C$149)*100</f>
        <v>9.2600000090897083</v>
      </c>
      <c r="G171" s="122">
        <f t="shared" ref="G171" si="408">(D171-$D$149)*100</f>
        <v>-15.430000005289912</v>
      </c>
      <c r="H171" s="1" t="str">
        <f t="shared" ref="H171" si="409">IF(F171&gt;0,"NORTE","SUL")</f>
        <v>NORTE</v>
      </c>
      <c r="I171" s="1" t="str">
        <f t="shared" ref="I171" si="410">IF(G171&gt;0,"LESTE","OESTE")</f>
        <v>OESTE</v>
      </c>
      <c r="J171" s="1" t="str">
        <f t="shared" ref="J171" si="411">IF(AND(H171="SUL", I171="LESTE"),"SUDESTE", IF(AND(H171="SUL", I171="OESTE"), "SUDOESTE", IF(AND(H171="NORTE", I171="LESTE"), "NORDESTE", "NOROESTE")))</f>
        <v>NOROESTE</v>
      </c>
      <c r="K171" s="115">
        <f t="shared" ref="K171" si="412">ABS(ROUND(G171,2)/ROUND((SQRT((C171-$C$149)^2+(D171-$D$149)^2))*100,2))</f>
        <v>0.85722222222222222</v>
      </c>
      <c r="L171" s="110">
        <f t="shared" ref="L171" si="413">DEGREES(ASIN(K171))</f>
        <v>59.006110326104505</v>
      </c>
      <c r="M171" s="73"/>
    </row>
    <row r="172" spans="1:13" hidden="1" x14ac:dyDescent="0.25">
      <c r="A172" s="1" t="str">
        <f t="shared" si="392"/>
        <v>INC103</v>
      </c>
      <c r="B172" s="256">
        <f t="shared" si="338"/>
        <v>42349</v>
      </c>
      <c r="C172" s="135">
        <v>7162010.6359999999</v>
      </c>
      <c r="D172" s="135">
        <v>665776.19779999997</v>
      </c>
      <c r="E172" s="135">
        <v>905.91899999999998</v>
      </c>
      <c r="F172" s="122">
        <f t="shared" ref="F172:F175" si="414">(C172-$C$149)*100</f>
        <v>7.9300000332295895</v>
      </c>
      <c r="G172" s="122">
        <f t="shared" ref="G172:G175" si="415">(D172-$D$149)*100</f>
        <v>-16.730000008828938</v>
      </c>
      <c r="H172" s="1" t="str">
        <f t="shared" ref="H172:H175" si="416">IF(F172&gt;0,"NORTE","SUL")</f>
        <v>NORTE</v>
      </c>
      <c r="I172" s="1" t="str">
        <f t="shared" ref="I172:I175" si="417">IF(G172&gt;0,"LESTE","OESTE")</f>
        <v>OESTE</v>
      </c>
      <c r="J172" s="1" t="str">
        <f t="shared" ref="J172:J175" si="418">IF(AND(H172="SUL", I172="LESTE"),"SUDESTE", IF(AND(H172="SUL", I172="OESTE"), "SUDOESTE", IF(AND(H172="NORTE", I172="LESTE"), "NORDESTE", "NOROESTE")))</f>
        <v>NOROESTE</v>
      </c>
      <c r="K172" s="115">
        <f t="shared" ref="K172:K175" si="419">ABS(ROUND(G172,2)/ROUND((SQRT((C172-$C$149)^2+(D172-$D$149)^2))*100,2))</f>
        <v>0.90383576445164771</v>
      </c>
      <c r="L172" s="110">
        <f t="shared" ref="L172:L175" si="420">DEGREES(ASIN(K172))</f>
        <v>64.666933741941264</v>
      </c>
      <c r="M172" s="73"/>
    </row>
    <row r="173" spans="1:13" hidden="1" x14ac:dyDescent="0.25">
      <c r="A173" s="1" t="str">
        <f t="shared" si="392"/>
        <v>INC103</v>
      </c>
      <c r="B173" s="256">
        <f t="shared" si="338"/>
        <v>42356</v>
      </c>
      <c r="C173" s="135">
        <v>7162010.6531999996</v>
      </c>
      <c r="D173" s="135">
        <v>665776.19889999996</v>
      </c>
      <c r="E173" s="135">
        <v>905.89499999999998</v>
      </c>
      <c r="F173" s="122">
        <f t="shared" si="414"/>
        <v>9.6499999985098839</v>
      </c>
      <c r="G173" s="122">
        <f t="shared" si="415"/>
        <v>-16.620000009424984</v>
      </c>
      <c r="H173" s="1" t="str">
        <f t="shared" si="416"/>
        <v>NORTE</v>
      </c>
      <c r="I173" s="1" t="str">
        <f t="shared" si="417"/>
        <v>OESTE</v>
      </c>
      <c r="J173" s="1" t="str">
        <f t="shared" si="418"/>
        <v>NOROESTE</v>
      </c>
      <c r="K173" s="115">
        <f t="shared" si="419"/>
        <v>0.86472424557752348</v>
      </c>
      <c r="L173" s="110">
        <f t="shared" si="420"/>
        <v>59.851232606278252</v>
      </c>
      <c r="M173" s="73"/>
    </row>
    <row r="174" spans="1:13" hidden="1" x14ac:dyDescent="0.25">
      <c r="A174" s="1" t="str">
        <f t="shared" si="392"/>
        <v>INC103</v>
      </c>
      <c r="B174" s="256">
        <f t="shared" si="338"/>
        <v>42369</v>
      </c>
      <c r="C174" s="135">
        <v>7162010.6771999998</v>
      </c>
      <c r="D174" s="135">
        <v>665776.19700000004</v>
      </c>
      <c r="E174" s="135">
        <v>905.85900000000004</v>
      </c>
      <c r="F174" s="122">
        <f t="shared" si="414"/>
        <v>12.05000001937151</v>
      </c>
      <c r="G174" s="122">
        <f t="shared" si="415"/>
        <v>-16.810000000987202</v>
      </c>
      <c r="H174" s="1" t="str">
        <f t="shared" si="416"/>
        <v>NORTE</v>
      </c>
      <c r="I174" s="1" t="str">
        <f t="shared" si="417"/>
        <v>OESTE</v>
      </c>
      <c r="J174" s="1" t="str">
        <f t="shared" si="418"/>
        <v>NOROESTE</v>
      </c>
      <c r="K174" s="115">
        <f t="shared" si="419"/>
        <v>0.81286266924564787</v>
      </c>
      <c r="L174" s="110">
        <f t="shared" si="420"/>
        <v>54.376572370505365</v>
      </c>
      <c r="M174" s="73"/>
    </row>
    <row r="175" spans="1:13" hidden="1" x14ac:dyDescent="0.25">
      <c r="A175" s="1" t="str">
        <f t="shared" si="392"/>
        <v>INC103</v>
      </c>
      <c r="B175" s="256">
        <f t="shared" si="338"/>
        <v>42377</v>
      </c>
      <c r="C175" s="135">
        <v>7162010.6690999996</v>
      </c>
      <c r="D175" s="135">
        <v>665776.18859999999</v>
      </c>
      <c r="E175" s="135">
        <v>905.84799999999996</v>
      </c>
      <c r="F175" s="122">
        <f t="shared" si="414"/>
        <v>11.239999998360872</v>
      </c>
      <c r="G175" s="122">
        <f t="shared" si="415"/>
        <v>-17.650000005960464</v>
      </c>
      <c r="H175" s="1" t="str">
        <f t="shared" si="416"/>
        <v>NORTE</v>
      </c>
      <c r="I175" s="1" t="str">
        <f t="shared" si="417"/>
        <v>OESTE</v>
      </c>
      <c r="J175" s="1" t="str">
        <f t="shared" si="418"/>
        <v>NOROESTE</v>
      </c>
      <c r="K175" s="115">
        <f t="shared" si="419"/>
        <v>0.8432871476349737</v>
      </c>
      <c r="L175" s="110">
        <f t="shared" si="420"/>
        <v>57.48887969541326</v>
      </c>
      <c r="M175" s="73"/>
    </row>
    <row r="176" spans="1:13" hidden="1" x14ac:dyDescent="0.25">
      <c r="A176" s="1" t="str">
        <f t="shared" si="392"/>
        <v>INC103</v>
      </c>
      <c r="B176" s="317">
        <f t="shared" si="338"/>
        <v>42384</v>
      </c>
      <c r="C176" s="135">
        <v>7162010.6555000003</v>
      </c>
      <c r="D176" s="135">
        <v>665776.1753</v>
      </c>
      <c r="E176" s="135">
        <v>905.83</v>
      </c>
      <c r="F176" s="122">
        <f t="shared" ref="F176:F178" si="421">(C176-$C$149)*100</f>
        <v>9.8800000734627247</v>
      </c>
      <c r="G176" s="122">
        <f t="shared" ref="G176:G178" si="422">(D176-$D$149)*100</f>
        <v>-18.980000005103648</v>
      </c>
      <c r="H176" s="1" t="str">
        <f t="shared" ref="H176:H178" si="423">IF(F176&gt;0,"NORTE","SUL")</f>
        <v>NORTE</v>
      </c>
      <c r="I176" s="1" t="str">
        <f t="shared" ref="I176:I178" si="424">IF(G176&gt;0,"LESTE","OESTE")</f>
        <v>OESTE</v>
      </c>
      <c r="J176" s="1" t="str">
        <f t="shared" ref="J176:J178" si="425">IF(AND(H176="SUL", I176="LESTE"),"SUDESTE", IF(AND(H176="SUL", I176="OESTE"), "SUDOESTE", IF(AND(H176="NORTE", I176="LESTE"), "NORDESTE", "NOROESTE")))</f>
        <v>NOROESTE</v>
      </c>
      <c r="K176" s="115">
        <f t="shared" ref="K176:K178" si="426">ABS(ROUND(G176,2)/ROUND((SQRT((C176-$C$149)^2+(D176-$D$149)^2))*100,2))</f>
        <v>0.88691588785046738</v>
      </c>
      <c r="L176" s="110">
        <f t="shared" ref="L176:L178" si="427">DEGREES(ASIN(K176))</f>
        <v>62.488221095868475</v>
      </c>
      <c r="M176" s="73"/>
    </row>
    <row r="177" spans="1:13" hidden="1" x14ac:dyDescent="0.25">
      <c r="A177" s="1" t="str">
        <f t="shared" si="392"/>
        <v>INC103</v>
      </c>
      <c r="B177" s="317">
        <f t="shared" si="338"/>
        <v>42391</v>
      </c>
      <c r="C177" s="135">
        <v>7162010.6427999996</v>
      </c>
      <c r="D177" s="135">
        <v>665776.16590000002</v>
      </c>
      <c r="E177" s="135">
        <v>905.803</v>
      </c>
      <c r="F177" s="122">
        <f t="shared" si="421"/>
        <v>8.6099999956786633</v>
      </c>
      <c r="G177" s="122">
        <f t="shared" si="422"/>
        <v>-19.920000003185123</v>
      </c>
      <c r="H177" s="1" t="str">
        <f t="shared" si="423"/>
        <v>NORTE</v>
      </c>
      <c r="I177" s="1" t="str">
        <f t="shared" si="424"/>
        <v>OESTE</v>
      </c>
      <c r="J177" s="1" t="str">
        <f t="shared" si="425"/>
        <v>NOROESTE</v>
      </c>
      <c r="K177" s="115">
        <f t="shared" si="426"/>
        <v>0.9179723502304149</v>
      </c>
      <c r="L177" s="110">
        <f t="shared" si="427"/>
        <v>66.631430634323806</v>
      </c>
      <c r="M177" s="73"/>
    </row>
    <row r="178" spans="1:13" hidden="1" x14ac:dyDescent="0.25">
      <c r="A178" s="1" t="str">
        <f t="shared" si="392"/>
        <v>INC103</v>
      </c>
      <c r="B178" s="317">
        <f t="shared" si="338"/>
        <v>42398</v>
      </c>
      <c r="C178" s="135">
        <v>7162010.6727999998</v>
      </c>
      <c r="D178" s="135">
        <v>665776.17429999996</v>
      </c>
      <c r="E178" s="135">
        <v>905.79100000000005</v>
      </c>
      <c r="F178" s="122">
        <f t="shared" si="421"/>
        <v>11.610000021755695</v>
      </c>
      <c r="G178" s="122">
        <f t="shared" si="422"/>
        <v>-19.080000009853393</v>
      </c>
      <c r="H178" s="1" t="str">
        <f t="shared" si="423"/>
        <v>NORTE</v>
      </c>
      <c r="I178" s="1" t="str">
        <f t="shared" si="424"/>
        <v>OESTE</v>
      </c>
      <c r="J178" s="1" t="str">
        <f t="shared" si="425"/>
        <v>NOROESTE</v>
      </c>
      <c r="K178" s="115">
        <f t="shared" si="426"/>
        <v>0.85445588893864755</v>
      </c>
      <c r="L178" s="110">
        <f t="shared" si="427"/>
        <v>58.699675628434683</v>
      </c>
      <c r="M178" s="73"/>
    </row>
    <row r="179" spans="1:13" hidden="1" x14ac:dyDescent="0.25">
      <c r="A179" s="1" t="str">
        <f t="shared" si="392"/>
        <v>INC103</v>
      </c>
      <c r="B179" s="475">
        <f t="shared" si="338"/>
        <v>42405</v>
      </c>
      <c r="C179" s="135">
        <v>7162010.6645999998</v>
      </c>
      <c r="D179" s="135">
        <v>665776.16330000001</v>
      </c>
      <c r="E179" s="135">
        <v>905.77700000000004</v>
      </c>
      <c r="F179" s="122">
        <f t="shared" ref="F179:F183" si="428">(C179-$C$149)*100</f>
        <v>10.790000017732382</v>
      </c>
      <c r="G179" s="122">
        <f t="shared" ref="G179:G183" si="429">(D179-$D$149)*100</f>
        <v>-20.180000003892928</v>
      </c>
      <c r="H179" s="1" t="str">
        <f t="shared" ref="H179:H183" si="430">IF(F179&gt;0,"NORTE","SUL")</f>
        <v>NORTE</v>
      </c>
      <c r="I179" s="1" t="str">
        <f t="shared" ref="I179:I183" si="431">IF(G179&gt;0,"LESTE","OESTE")</f>
        <v>OESTE</v>
      </c>
      <c r="J179" s="1" t="str">
        <f t="shared" ref="J179:J183" si="432">IF(AND(H179="SUL", I179="LESTE"),"SUDESTE", IF(AND(H179="SUL", I179="OESTE"), "SUDOESTE", IF(AND(H179="NORTE", I179="LESTE"), "NORDESTE", "NOROESTE")))</f>
        <v>NOROESTE</v>
      </c>
      <c r="K179" s="115">
        <f t="shared" ref="K179:K183" si="433">ABS(ROUND(G179,2)/ROUND((SQRT((C179-$C$149)^2+(D179-$D$149)^2))*100,2))</f>
        <v>0.88199300699300698</v>
      </c>
      <c r="L179" s="110">
        <f t="shared" ref="L179:L183" si="434">DEGREES(ASIN(K179))</f>
        <v>61.883721180718339</v>
      </c>
      <c r="M179" s="73"/>
    </row>
    <row r="180" spans="1:13" hidden="1" x14ac:dyDescent="0.25">
      <c r="A180" s="1" t="str">
        <f t="shared" si="392"/>
        <v>INC103</v>
      </c>
      <c r="B180" s="475">
        <f t="shared" si="338"/>
        <v>42412</v>
      </c>
      <c r="C180" s="135">
        <v>7162010.6649000002</v>
      </c>
      <c r="D180" s="135">
        <v>665776.1544</v>
      </c>
      <c r="E180" s="135">
        <v>905.74800000000005</v>
      </c>
      <c r="F180" s="122">
        <f t="shared" si="428"/>
        <v>10.820000059902668</v>
      </c>
      <c r="G180" s="122">
        <f t="shared" si="429"/>
        <v>-21.070000005420297</v>
      </c>
      <c r="H180" s="1" t="str">
        <f t="shared" si="430"/>
        <v>NORTE</v>
      </c>
      <c r="I180" s="1" t="str">
        <f t="shared" si="431"/>
        <v>OESTE</v>
      </c>
      <c r="J180" s="1" t="str">
        <f t="shared" si="432"/>
        <v>NOROESTE</v>
      </c>
      <c r="K180" s="115">
        <f t="shared" si="433"/>
        <v>0.88940481215702827</v>
      </c>
      <c r="L180" s="110">
        <f t="shared" si="434"/>
        <v>62.79855088404048</v>
      </c>
      <c r="M180" s="73"/>
    </row>
    <row r="181" spans="1:13" hidden="1" x14ac:dyDescent="0.25">
      <c r="A181" s="1" t="str">
        <f t="shared" si="392"/>
        <v>INC103</v>
      </c>
      <c r="B181" s="475">
        <f t="shared" si="338"/>
        <v>42419</v>
      </c>
      <c r="C181" s="135">
        <v>7162010.6686000004</v>
      </c>
      <c r="D181" s="135">
        <v>665776.14859999996</v>
      </c>
      <c r="E181" s="135">
        <v>905.73699999999997</v>
      </c>
      <c r="F181" s="122">
        <f t="shared" si="428"/>
        <v>11.190000083297491</v>
      </c>
      <c r="G181" s="122">
        <f t="shared" si="429"/>
        <v>-21.650000009685755</v>
      </c>
      <c r="H181" s="1" t="str">
        <f t="shared" si="430"/>
        <v>NORTE</v>
      </c>
      <c r="I181" s="1" t="str">
        <f t="shared" si="431"/>
        <v>OESTE</v>
      </c>
      <c r="J181" s="1" t="str">
        <f t="shared" si="432"/>
        <v>NOROESTE</v>
      </c>
      <c r="K181" s="115">
        <f t="shared" si="433"/>
        <v>0.88838736151005326</v>
      </c>
      <c r="L181" s="110">
        <f t="shared" si="434"/>
        <v>62.671297784018876</v>
      </c>
      <c r="M181" s="73"/>
    </row>
    <row r="182" spans="1:13" hidden="1" x14ac:dyDescent="0.25">
      <c r="A182" s="1" t="str">
        <f t="shared" si="392"/>
        <v>INC103</v>
      </c>
      <c r="B182" s="475">
        <f t="shared" si="338"/>
        <v>42426</v>
      </c>
      <c r="C182" s="135">
        <v>7162010.6692000004</v>
      </c>
      <c r="D182" s="135">
        <v>665776.13520000002</v>
      </c>
      <c r="E182" s="135">
        <v>905.70299999999997</v>
      </c>
      <c r="F182" s="122">
        <f t="shared" si="428"/>
        <v>11.250000074505806</v>
      </c>
      <c r="G182" s="122">
        <f t="shared" si="429"/>
        <v>-22.990000003483146</v>
      </c>
      <c r="H182" s="1" t="str">
        <f t="shared" si="430"/>
        <v>NORTE</v>
      </c>
      <c r="I182" s="1" t="str">
        <f t="shared" si="431"/>
        <v>OESTE</v>
      </c>
      <c r="J182" s="1" t="str">
        <f t="shared" si="432"/>
        <v>NOROESTE</v>
      </c>
      <c r="K182" s="115">
        <f t="shared" si="433"/>
        <v>0.89839781164517385</v>
      </c>
      <c r="L182" s="110">
        <f t="shared" si="434"/>
        <v>63.948259416718493</v>
      </c>
      <c r="M182" s="73"/>
    </row>
    <row r="183" spans="1:13" hidden="1" x14ac:dyDescent="0.25">
      <c r="A183" s="1" t="str">
        <f>A178</f>
        <v>INC103</v>
      </c>
      <c r="B183" s="475">
        <f t="shared" si="338"/>
        <v>42433</v>
      </c>
      <c r="C183" s="135">
        <v>7162010.6805999996</v>
      </c>
      <c r="D183" s="135">
        <v>665776.13780000003</v>
      </c>
      <c r="E183" s="135">
        <v>905.68399999999997</v>
      </c>
      <c r="F183" s="122">
        <f t="shared" si="428"/>
        <v>12.390000000596046</v>
      </c>
      <c r="G183" s="122">
        <f t="shared" si="429"/>
        <v>-22.730000002775341</v>
      </c>
      <c r="H183" s="1" t="str">
        <f t="shared" si="430"/>
        <v>NORTE</v>
      </c>
      <c r="I183" s="1" t="str">
        <f t="shared" si="431"/>
        <v>OESTE</v>
      </c>
      <c r="J183" s="1" t="str">
        <f t="shared" si="432"/>
        <v>NOROESTE</v>
      </c>
      <c r="K183" s="115">
        <f t="shared" si="433"/>
        <v>0.87794515256855932</v>
      </c>
      <c r="L183" s="110">
        <f t="shared" si="434"/>
        <v>61.395473218991214</v>
      </c>
      <c r="M183" s="73"/>
    </row>
    <row r="184" spans="1:13" hidden="1" x14ac:dyDescent="0.25">
      <c r="A184" s="1" t="str">
        <f t="shared" ref="A184:A190" si="435">A179</f>
        <v>INC103</v>
      </c>
      <c r="B184" s="483">
        <f t="shared" si="338"/>
        <v>42440</v>
      </c>
      <c r="C184" s="135">
        <v>7162010.6801000005</v>
      </c>
      <c r="D184" s="135">
        <v>665776.13210000005</v>
      </c>
      <c r="E184" s="135">
        <v>905.68499999999995</v>
      </c>
      <c r="F184" s="122">
        <f t="shared" ref="F184:F187" si="436">(C184-$C$149)*100</f>
        <v>12.340000085532665</v>
      </c>
      <c r="G184" s="122">
        <f t="shared" ref="G184:G187" si="437">(D184-$D$149)*100</f>
        <v>-23.300000000745058</v>
      </c>
      <c r="H184" s="1" t="str">
        <f t="shared" ref="H184:H187" si="438">IF(F184&gt;0,"NORTE","SUL")</f>
        <v>NORTE</v>
      </c>
      <c r="I184" s="1" t="str">
        <f t="shared" ref="I184:I187" si="439">IF(G184&gt;0,"LESTE","OESTE")</f>
        <v>OESTE</v>
      </c>
      <c r="J184" s="1" t="str">
        <f t="shared" ref="J184:J187" si="440">IF(AND(H184="SUL", I184="LESTE"),"SUDESTE", IF(AND(H184="SUL", I184="OESTE"), "SUDOESTE", IF(AND(H184="NORTE", I184="LESTE"), "NORDESTE", "NOROESTE")))</f>
        <v>NOROESTE</v>
      </c>
      <c r="K184" s="115">
        <f t="shared" ref="K184:K187" si="441">ABS(ROUND(G184,2)/ROUND((SQRT((C184-$C$149)^2+(D184-$D$149)^2))*100,2))</f>
        <v>0.88357982555934778</v>
      </c>
      <c r="L184" s="110">
        <f t="shared" ref="L184:L187" si="442">DEGREES(ASIN(K184))</f>
        <v>62.077257643389409</v>
      </c>
      <c r="M184" s="73"/>
    </row>
    <row r="185" spans="1:13" hidden="1" x14ac:dyDescent="0.25">
      <c r="A185" s="1" t="str">
        <f t="shared" si="435"/>
        <v>INC103</v>
      </c>
      <c r="B185" s="483">
        <f t="shared" si="338"/>
        <v>42447</v>
      </c>
      <c r="C185" s="135">
        <v>7162010.6700999998</v>
      </c>
      <c r="D185" s="135">
        <v>665776.12800000003</v>
      </c>
      <c r="E185" s="135">
        <v>905.65499999999997</v>
      </c>
      <c r="F185" s="122">
        <f t="shared" si="436"/>
        <v>11.34000001475215</v>
      </c>
      <c r="G185" s="122">
        <f t="shared" si="437"/>
        <v>-23.710000002756715</v>
      </c>
      <c r="H185" s="1" t="str">
        <f t="shared" si="438"/>
        <v>NORTE</v>
      </c>
      <c r="I185" s="1" t="str">
        <f t="shared" si="439"/>
        <v>OESTE</v>
      </c>
      <c r="J185" s="1" t="str">
        <f t="shared" si="440"/>
        <v>NOROESTE</v>
      </c>
      <c r="K185" s="115">
        <f t="shared" si="441"/>
        <v>0.90220700152207001</v>
      </c>
      <c r="L185" s="110">
        <f t="shared" si="442"/>
        <v>64.449701447365058</v>
      </c>
      <c r="M185" s="73"/>
    </row>
    <row r="186" spans="1:13" x14ac:dyDescent="0.25">
      <c r="A186" s="1" t="str">
        <f t="shared" si="435"/>
        <v>INC103</v>
      </c>
      <c r="B186" s="483">
        <f t="shared" si="338"/>
        <v>42453</v>
      </c>
      <c r="C186" s="135">
        <v>7162010.6664000005</v>
      </c>
      <c r="D186" s="135">
        <v>665776.12080000003</v>
      </c>
      <c r="E186" s="135">
        <v>905.63699999999994</v>
      </c>
      <c r="F186" s="122">
        <f t="shared" si="436"/>
        <v>10.970000084489584</v>
      </c>
      <c r="G186" s="122">
        <f t="shared" si="437"/>
        <v>-24.430000002030283</v>
      </c>
      <c r="H186" s="1" t="str">
        <f t="shared" si="438"/>
        <v>NORTE</v>
      </c>
      <c r="I186" s="1" t="str">
        <f t="shared" si="439"/>
        <v>OESTE</v>
      </c>
      <c r="J186" s="1" t="str">
        <f t="shared" si="440"/>
        <v>NOROESTE</v>
      </c>
      <c r="K186" s="115">
        <f t="shared" si="441"/>
        <v>0.91224794622852867</v>
      </c>
      <c r="L186" s="110">
        <f t="shared" si="442"/>
        <v>65.817873271333397</v>
      </c>
      <c r="M186" s="73"/>
    </row>
    <row r="187" spans="1:13" hidden="1" x14ac:dyDescent="0.25">
      <c r="A187" s="1" t="str">
        <f t="shared" si="435"/>
        <v>INC103</v>
      </c>
      <c r="B187" s="483">
        <f t="shared" si="338"/>
        <v>42430</v>
      </c>
      <c r="C187" s="135">
        <v>7162010.6907000002</v>
      </c>
      <c r="D187" s="135">
        <v>665776.12210000004</v>
      </c>
      <c r="E187" s="135">
        <v>905.61500000000001</v>
      </c>
      <c r="F187" s="122">
        <f t="shared" si="436"/>
        <v>13.400000054389238</v>
      </c>
      <c r="G187" s="122">
        <f t="shared" si="437"/>
        <v>-24.300000001676381</v>
      </c>
      <c r="H187" s="1" t="str">
        <f t="shared" si="438"/>
        <v>NORTE</v>
      </c>
      <c r="I187" s="1" t="str">
        <f t="shared" si="439"/>
        <v>OESTE</v>
      </c>
      <c r="J187" s="1" t="str">
        <f t="shared" si="440"/>
        <v>NOROESTE</v>
      </c>
      <c r="K187" s="115">
        <f t="shared" si="441"/>
        <v>0.87567567567567572</v>
      </c>
      <c r="L187" s="110">
        <f t="shared" si="442"/>
        <v>61.125042749398304</v>
      </c>
      <c r="M187" s="73"/>
    </row>
    <row r="188" spans="1:13" x14ac:dyDescent="0.25">
      <c r="A188" s="1" t="str">
        <f t="shared" si="435"/>
        <v>INC103</v>
      </c>
      <c r="B188" s="533">
        <f t="shared" si="338"/>
        <v>42461</v>
      </c>
      <c r="C188" s="135">
        <v>7162010.6907000002</v>
      </c>
      <c r="D188" s="135">
        <v>665776.12210000004</v>
      </c>
      <c r="E188" s="135">
        <v>905.61500000000001</v>
      </c>
      <c r="F188" s="122">
        <f t="shared" ref="F188:F191" si="443">(C188-$C$149)*100</f>
        <v>13.400000054389238</v>
      </c>
      <c r="G188" s="122">
        <f t="shared" ref="G188:G191" si="444">(D188-$D$149)*100</f>
        <v>-24.300000001676381</v>
      </c>
      <c r="H188" s="1" t="str">
        <f t="shared" ref="H188:H191" si="445">IF(F188&gt;0,"NORTE","SUL")</f>
        <v>NORTE</v>
      </c>
      <c r="I188" s="1" t="str">
        <f t="shared" ref="I188:I191" si="446">IF(G188&gt;0,"LESTE","OESTE")</f>
        <v>OESTE</v>
      </c>
      <c r="J188" s="1" t="str">
        <f t="shared" ref="J188:J191" si="447">IF(AND(H188="SUL", I188="LESTE"),"SUDESTE", IF(AND(H188="SUL", I188="OESTE"), "SUDOESTE", IF(AND(H188="NORTE", I188="LESTE"), "NORDESTE", "NOROESTE")))</f>
        <v>NOROESTE</v>
      </c>
      <c r="K188" s="115">
        <f t="shared" ref="K188:K191" si="448">ABS(ROUND(G188,2)/ROUND((SQRT((C188-$C$149)^2+(D188-$D$149)^2))*100,2))</f>
        <v>0.87567567567567572</v>
      </c>
      <c r="L188" s="110">
        <f t="shared" ref="L188:L191" si="449">DEGREES(ASIN(K188))</f>
        <v>61.125042749398304</v>
      </c>
      <c r="M188" s="73"/>
    </row>
    <row r="189" spans="1:13" x14ac:dyDescent="0.25">
      <c r="A189" s="1" t="str">
        <f t="shared" si="435"/>
        <v>INC103</v>
      </c>
      <c r="B189" s="533">
        <f t="shared" si="338"/>
        <v>42468</v>
      </c>
      <c r="C189" s="535">
        <v>7162010.8066999996</v>
      </c>
      <c r="D189" s="535">
        <v>665776.35829999996</v>
      </c>
      <c r="E189" s="536">
        <v>905.55700000000002</v>
      </c>
      <c r="F189" s="122">
        <f t="shared" si="443"/>
        <v>25</v>
      </c>
      <c r="G189" s="122">
        <f t="shared" si="444"/>
        <v>-0.68000000901520252</v>
      </c>
      <c r="H189" s="1" t="str">
        <f t="shared" si="445"/>
        <v>NORTE</v>
      </c>
      <c r="I189" s="1" t="str">
        <f t="shared" si="446"/>
        <v>OESTE</v>
      </c>
      <c r="J189" s="1" t="str">
        <f t="shared" si="447"/>
        <v>NOROESTE</v>
      </c>
      <c r="K189" s="115">
        <f t="shared" si="448"/>
        <v>2.7189124350259896E-2</v>
      </c>
      <c r="L189" s="110">
        <f t="shared" si="449"/>
        <v>1.5580140740717181</v>
      </c>
      <c r="M189" s="73"/>
    </row>
    <row r="190" spans="1:13" x14ac:dyDescent="0.25">
      <c r="A190" s="1" t="str">
        <f t="shared" si="435"/>
        <v>INC103</v>
      </c>
      <c r="B190" s="533">
        <f t="shared" si="338"/>
        <v>42475</v>
      </c>
      <c r="C190" s="535">
        <v>7162010.8271000003</v>
      </c>
      <c r="D190" s="535">
        <v>665776.34699999995</v>
      </c>
      <c r="E190" s="536">
        <v>905.51700000000005</v>
      </c>
      <c r="F190" s="122">
        <f t="shared" si="443"/>
        <v>27.040000073611736</v>
      </c>
      <c r="G190" s="122">
        <f t="shared" si="444"/>
        <v>-1.8100000103004277</v>
      </c>
      <c r="H190" s="1" t="str">
        <f t="shared" si="445"/>
        <v>NORTE</v>
      </c>
      <c r="I190" s="1" t="str">
        <f t="shared" si="446"/>
        <v>OESTE</v>
      </c>
      <c r="J190" s="1" t="str">
        <f t="shared" si="447"/>
        <v>NOROESTE</v>
      </c>
      <c r="K190" s="115">
        <f t="shared" si="448"/>
        <v>6.6789667896678964E-2</v>
      </c>
      <c r="L190" s="110">
        <f t="shared" si="449"/>
        <v>3.8296169231360979</v>
      </c>
      <c r="M190" s="73"/>
    </row>
    <row r="191" spans="1:13" s="614" customFormat="1" x14ac:dyDescent="0.25">
      <c r="A191" s="1" t="str">
        <f>A179</f>
        <v>INC103</v>
      </c>
      <c r="B191" s="605">
        <f t="shared" si="338"/>
        <v>42482</v>
      </c>
      <c r="C191" s="535">
        <v>7162010.8427999998</v>
      </c>
      <c r="D191" s="535">
        <v>665776.35100000002</v>
      </c>
      <c r="E191" s="536">
        <v>905.49800000000005</v>
      </c>
      <c r="F191" s="122">
        <f t="shared" si="443"/>
        <v>28.610000014305115</v>
      </c>
      <c r="G191" s="122">
        <f t="shared" si="444"/>
        <v>-1.4100000029429793</v>
      </c>
      <c r="H191" s="1" t="str">
        <f t="shared" si="445"/>
        <v>NORTE</v>
      </c>
      <c r="I191" s="1" t="str">
        <f t="shared" si="446"/>
        <v>OESTE</v>
      </c>
      <c r="J191" s="1" t="str">
        <f t="shared" si="447"/>
        <v>NOROESTE</v>
      </c>
      <c r="K191" s="115">
        <f t="shared" si="448"/>
        <v>4.9231843575418988E-2</v>
      </c>
      <c r="L191" s="110">
        <f t="shared" si="449"/>
        <v>2.8219175869517001</v>
      </c>
      <c r="M191" s="615"/>
    </row>
    <row r="192" spans="1:13" s="614" customFormat="1" x14ac:dyDescent="0.25">
      <c r="A192" s="1" t="s">
        <v>189</v>
      </c>
      <c r="B192" s="605">
        <v>42496</v>
      </c>
      <c r="C192" s="535">
        <v>7162010.8186999997</v>
      </c>
      <c r="D192" s="535">
        <v>665776.34369999997</v>
      </c>
      <c r="E192" s="536">
        <v>905.47</v>
      </c>
      <c r="F192" s="122">
        <f t="shared" ref="F192" si="450">(C192-$C$149)*100</f>
        <v>26.200000010430813</v>
      </c>
      <c r="G192" s="122">
        <f t="shared" ref="G192" si="451">(D192-$D$149)*100</f>
        <v>-2.1400000085122883</v>
      </c>
      <c r="H192" s="1" t="str">
        <f t="shared" ref="H192" si="452">IF(F192&gt;0,"NORTE","SUL")</f>
        <v>NORTE</v>
      </c>
      <c r="I192" s="1" t="str">
        <f t="shared" ref="I192" si="453">IF(G192&gt;0,"LESTE","OESTE")</f>
        <v>OESTE</v>
      </c>
      <c r="J192" s="1" t="str">
        <f t="shared" ref="J192" si="454">IF(AND(H192="SUL", I192="LESTE"),"SUDESTE", IF(AND(H192="SUL", I192="OESTE"), "SUDOESTE", IF(AND(H192="NORTE", I192="LESTE"), "NORDESTE", "NOROESTE")))</f>
        <v>NOROESTE</v>
      </c>
      <c r="K192" s="115">
        <f t="shared" ref="K192" si="455">ABS(ROUND(G192,2)/ROUND((SQRT((C192-$C$149)^2+(D192-$D$149)^2))*100,2))</f>
        <v>8.1399771776340821E-2</v>
      </c>
      <c r="L192" s="110">
        <f t="shared" ref="L192" si="456">DEGREES(ASIN(K192))</f>
        <v>4.6690291935374733</v>
      </c>
      <c r="M192" s="615"/>
    </row>
    <row r="193" spans="1:13" ht="6.75" customHeight="1" x14ac:dyDescent="0.25">
      <c r="A193" s="119"/>
      <c r="B193" s="119"/>
      <c r="C193" s="137"/>
      <c r="D193" s="137"/>
      <c r="E193" s="137"/>
      <c r="F193" s="124"/>
      <c r="G193" s="124"/>
      <c r="H193" s="119"/>
      <c r="I193" s="119"/>
      <c r="J193" s="119"/>
      <c r="K193" s="119"/>
      <c r="L193" s="119"/>
      <c r="M193" s="119"/>
    </row>
    <row r="194" spans="1:13" hidden="1" x14ac:dyDescent="0.25">
      <c r="A194" s="1" t="s">
        <v>190</v>
      </c>
      <c r="B194" s="116">
        <f t="shared" ref="B194:B210" si="457">B131</f>
        <v>42034</v>
      </c>
      <c r="C194" s="135">
        <v>7161801.0508000003</v>
      </c>
      <c r="D194" s="135">
        <v>665760.25379999995</v>
      </c>
      <c r="E194" s="135">
        <v>886.27200000000005</v>
      </c>
      <c r="F194" s="118"/>
      <c r="G194" s="118"/>
      <c r="H194" s="117"/>
      <c r="I194" s="117"/>
      <c r="J194" s="117"/>
      <c r="K194" s="118"/>
      <c r="L194" s="118"/>
      <c r="M194" s="118"/>
    </row>
    <row r="195" spans="1:13" hidden="1" x14ac:dyDescent="0.25">
      <c r="A195" s="1" t="str">
        <f>A194</f>
        <v>INC201</v>
      </c>
      <c r="B195" s="116">
        <f t="shared" si="457"/>
        <v>42041</v>
      </c>
      <c r="C195" s="135">
        <v>7161801.0521999998</v>
      </c>
      <c r="D195" s="135">
        <v>665760.2561</v>
      </c>
      <c r="E195" s="135">
        <v>886.27099999999996</v>
      </c>
      <c r="F195" s="122">
        <f>(C195-$C$194)*100</f>
        <v>0.13999994844198227</v>
      </c>
      <c r="G195" s="122">
        <f>(D195-$D$194)*100</f>
        <v>0.23000000510364771</v>
      </c>
      <c r="H195" s="1" t="str">
        <f t="shared" ref="H195" si="458">IF(F195&gt;0,"NORTE","SUL")</f>
        <v>NORTE</v>
      </c>
      <c r="I195" s="1" t="str">
        <f t="shared" ref="I195" si="459">IF(G195&gt;0,"LESTE","OESTE")</f>
        <v>LESTE</v>
      </c>
      <c r="J195" s="1" t="str">
        <f t="shared" ref="J195" si="460">IF(AND(H195="SUL", I195="LESTE"),"SUDESTE", IF(AND(H195="SUL", I195="OESTE"), "SUDOESTE", IF(AND(H195="NORTE", I195="LESTE"), "NORDESTE", "NOROESTE")))</f>
        <v>NORDESTE</v>
      </c>
      <c r="K195" s="115">
        <f>ABS(ROUND(G195,2)/ROUND((SQRT((C195-$C$194)^2+(D195-$D$194)^2))*100,2))</f>
        <v>0.85185185185185186</v>
      </c>
      <c r="L195" s="106">
        <f t="shared" ref="L195" si="461">DEGREES(ASIN(K195))</f>
        <v>58.413661903472082</v>
      </c>
      <c r="M195" s="73"/>
    </row>
    <row r="196" spans="1:13" hidden="1" x14ac:dyDescent="0.25">
      <c r="A196" s="1" t="str">
        <f t="shared" ref="A196:A210" si="462">A195</f>
        <v>INC201</v>
      </c>
      <c r="B196" s="116">
        <f t="shared" si="457"/>
        <v>42048</v>
      </c>
      <c r="C196" s="135">
        <v>7161801.0521</v>
      </c>
      <c r="D196" s="135">
        <v>665760.25679999997</v>
      </c>
      <c r="E196" s="135">
        <v>886.27099999999996</v>
      </c>
      <c r="F196" s="122">
        <f t="shared" ref="F196:F201" si="463">(C196-$C$194)*100</f>
        <v>0.12999996542930603</v>
      </c>
      <c r="G196" s="122">
        <f t="shared" ref="G196:G201" si="464">(D196-$D$194)*100</f>
        <v>0.30000000260770321</v>
      </c>
      <c r="H196" s="1" t="str">
        <f t="shared" ref="H196:H201" si="465">IF(F196&gt;0,"NORTE","SUL")</f>
        <v>NORTE</v>
      </c>
      <c r="I196" s="1" t="str">
        <f t="shared" ref="I196:I201" si="466">IF(G196&gt;0,"LESTE","OESTE")</f>
        <v>LESTE</v>
      </c>
      <c r="J196" s="1" t="str">
        <f t="shared" ref="J196:J201" si="467">IF(AND(H196="SUL", I196="LESTE"),"SUDESTE", IF(AND(H196="SUL", I196="OESTE"), "SUDOESTE", IF(AND(H196="NORTE", I196="LESTE"), "NORDESTE", "NOROESTE")))</f>
        <v>NORDESTE</v>
      </c>
      <c r="K196" s="115">
        <f t="shared" ref="K196:K201" si="468">ABS(ROUND(G196,2)/ROUND((SQRT((C196-$C$194)^2+(D196-$D$194)^2))*100,2))</f>
        <v>0.90909090909090906</v>
      </c>
      <c r="L196" s="106">
        <f t="shared" ref="L196:L201" si="469">DEGREES(ASIN(K196))</f>
        <v>65.3800226713429</v>
      </c>
      <c r="M196" s="73"/>
    </row>
    <row r="197" spans="1:13" hidden="1" x14ac:dyDescent="0.25">
      <c r="A197" s="1" t="str">
        <f t="shared" si="462"/>
        <v>INC201</v>
      </c>
      <c r="B197" s="116">
        <f t="shared" si="457"/>
        <v>42055</v>
      </c>
      <c r="C197" s="135">
        <v>7161801.0520000001</v>
      </c>
      <c r="D197" s="135">
        <v>665760.2574</v>
      </c>
      <c r="E197" s="135">
        <v>886.27099999999996</v>
      </c>
      <c r="F197" s="122">
        <f t="shared" si="463"/>
        <v>0.11999998241662979</v>
      </c>
      <c r="G197" s="122">
        <f t="shared" si="464"/>
        <v>0.36000000545755029</v>
      </c>
      <c r="H197" s="1" t="str">
        <f t="shared" si="465"/>
        <v>NORTE</v>
      </c>
      <c r="I197" s="1" t="str">
        <f t="shared" si="466"/>
        <v>LESTE</v>
      </c>
      <c r="J197" s="1" t="str">
        <f t="shared" si="467"/>
        <v>NORDESTE</v>
      </c>
      <c r="K197" s="115">
        <f t="shared" si="468"/>
        <v>0.94736842105263153</v>
      </c>
      <c r="L197" s="106">
        <f t="shared" si="469"/>
        <v>71.328281935992123</v>
      </c>
      <c r="M197" s="73"/>
    </row>
    <row r="198" spans="1:13" hidden="1" x14ac:dyDescent="0.25">
      <c r="A198" s="1" t="str">
        <f t="shared" si="462"/>
        <v>INC201</v>
      </c>
      <c r="B198" s="116">
        <f t="shared" si="457"/>
        <v>42062</v>
      </c>
      <c r="C198" s="135">
        <v>7161801.0527999997</v>
      </c>
      <c r="D198" s="135">
        <v>665760.25730000006</v>
      </c>
      <c r="E198" s="135">
        <v>886.26900000000001</v>
      </c>
      <c r="F198" s="122">
        <f t="shared" si="463"/>
        <v>0.19999993965029716</v>
      </c>
      <c r="G198" s="122">
        <f t="shared" si="464"/>
        <v>0.35000001080334187</v>
      </c>
      <c r="H198" s="1" t="str">
        <f t="shared" si="465"/>
        <v>NORTE</v>
      </c>
      <c r="I198" s="1" t="str">
        <f t="shared" si="466"/>
        <v>LESTE</v>
      </c>
      <c r="J198" s="1" t="str">
        <f t="shared" si="467"/>
        <v>NORDESTE</v>
      </c>
      <c r="K198" s="115">
        <f t="shared" si="468"/>
        <v>0.87499999999999989</v>
      </c>
      <c r="L198" s="106">
        <f t="shared" si="469"/>
        <v>61.044975628140129</v>
      </c>
      <c r="M198" s="73"/>
    </row>
    <row r="199" spans="1:13" hidden="1" x14ac:dyDescent="0.25">
      <c r="A199" s="1" t="str">
        <f t="shared" si="462"/>
        <v>INC201</v>
      </c>
      <c r="B199" s="116">
        <f t="shared" si="457"/>
        <v>42069</v>
      </c>
      <c r="C199" s="135">
        <v>7161801.0535000004</v>
      </c>
      <c r="D199" s="135">
        <v>665760.25719999999</v>
      </c>
      <c r="E199" s="135">
        <v>886.26700000000005</v>
      </c>
      <c r="F199" s="122">
        <f t="shared" si="463"/>
        <v>0.27000000700354576</v>
      </c>
      <c r="G199" s="122">
        <f t="shared" si="464"/>
        <v>0.34000000450760126</v>
      </c>
      <c r="H199" s="1" t="str">
        <f t="shared" si="465"/>
        <v>NORTE</v>
      </c>
      <c r="I199" s="1" t="str">
        <f t="shared" si="466"/>
        <v>LESTE</v>
      </c>
      <c r="J199" s="1" t="str">
        <f t="shared" si="467"/>
        <v>NORDESTE</v>
      </c>
      <c r="K199" s="115">
        <f t="shared" si="468"/>
        <v>0.79069767441860472</v>
      </c>
      <c r="L199" s="106">
        <f t="shared" si="469"/>
        <v>52.250758126985374</v>
      </c>
      <c r="M199" s="73"/>
    </row>
    <row r="200" spans="1:13" hidden="1" x14ac:dyDescent="0.25">
      <c r="A200" s="1" t="str">
        <f t="shared" si="462"/>
        <v>INC201</v>
      </c>
      <c r="B200" s="116">
        <f t="shared" si="457"/>
        <v>42076</v>
      </c>
      <c r="C200" s="135">
        <v>7161801.0524000004</v>
      </c>
      <c r="D200" s="135">
        <v>665760.2598</v>
      </c>
      <c r="E200" s="135">
        <v>886.26599999999996</v>
      </c>
      <c r="F200" s="122">
        <f t="shared" si="463"/>
        <v>0.16000000759959221</v>
      </c>
      <c r="G200" s="122">
        <f t="shared" si="464"/>
        <v>0.60000000521540642</v>
      </c>
      <c r="H200" s="1" t="str">
        <f t="shared" si="465"/>
        <v>NORTE</v>
      </c>
      <c r="I200" s="1" t="str">
        <f t="shared" si="466"/>
        <v>LESTE</v>
      </c>
      <c r="J200" s="1" t="str">
        <f t="shared" si="467"/>
        <v>NORDESTE</v>
      </c>
      <c r="K200" s="115">
        <f t="shared" si="468"/>
        <v>0.96774193548387089</v>
      </c>
      <c r="L200" s="106">
        <f t="shared" si="469"/>
        <v>75.407449397966559</v>
      </c>
      <c r="M200" s="73"/>
    </row>
    <row r="201" spans="1:13" hidden="1" x14ac:dyDescent="0.25">
      <c r="A201" s="1" t="str">
        <f t="shared" si="462"/>
        <v>INC201</v>
      </c>
      <c r="B201" s="116">
        <f t="shared" si="457"/>
        <v>42083</v>
      </c>
      <c r="C201" s="135">
        <v>7161801.0510999998</v>
      </c>
      <c r="D201" s="135">
        <v>665760.25730000006</v>
      </c>
      <c r="E201" s="135">
        <v>886.26599999999996</v>
      </c>
      <c r="F201" s="122">
        <f t="shared" si="463"/>
        <v>2.9999949038028717E-2</v>
      </c>
      <c r="G201" s="122">
        <f t="shared" si="464"/>
        <v>0.35000001080334187</v>
      </c>
      <c r="H201" s="1" t="str">
        <f t="shared" si="465"/>
        <v>NORTE</v>
      </c>
      <c r="I201" s="1" t="str">
        <f t="shared" si="466"/>
        <v>LESTE</v>
      </c>
      <c r="J201" s="1" t="str">
        <f t="shared" si="467"/>
        <v>NORDESTE</v>
      </c>
      <c r="K201" s="115">
        <f t="shared" si="468"/>
        <v>1</v>
      </c>
      <c r="L201" s="106">
        <f t="shared" si="469"/>
        <v>90</v>
      </c>
      <c r="M201" s="73"/>
    </row>
    <row r="202" spans="1:13" hidden="1" x14ac:dyDescent="0.25">
      <c r="A202" s="1" t="str">
        <f t="shared" si="462"/>
        <v>INC201</v>
      </c>
      <c r="B202" s="125">
        <f t="shared" si="457"/>
        <v>42090</v>
      </c>
      <c r="C202" s="135">
        <v>7161801.0428999998</v>
      </c>
      <c r="D202" s="135">
        <v>665760.2648</v>
      </c>
      <c r="E202" s="135">
        <v>886.26400000000001</v>
      </c>
      <c r="F202" s="122">
        <f t="shared" ref="F202:F203" si="470">(C202-$C$194)*100</f>
        <v>-0.79000005498528481</v>
      </c>
      <c r="G202" s="122">
        <f t="shared" ref="G202:G203" si="471">(D202-$D$194)*100</f>
        <v>1.1000000056810677</v>
      </c>
      <c r="H202" s="1" t="str">
        <f t="shared" ref="H202:H203" si="472">IF(F202&gt;0,"NORTE","SUL")</f>
        <v>SUL</v>
      </c>
      <c r="I202" s="1" t="str">
        <f t="shared" ref="I202:I203" si="473">IF(G202&gt;0,"LESTE","OESTE")</f>
        <v>LESTE</v>
      </c>
      <c r="J202" s="1" t="str">
        <f t="shared" ref="J202:J203" si="474">IF(AND(H202="SUL", I202="LESTE"),"SUDESTE", IF(AND(H202="SUL", I202="OESTE"), "SUDOESTE", IF(AND(H202="NORTE", I202="LESTE"), "NORDESTE", "NOROESTE")))</f>
        <v>SUDESTE</v>
      </c>
      <c r="K202" s="115">
        <f t="shared" ref="K202:K203" si="475">ABS(ROUND(G202,2)/ROUND((SQRT((C202-$C$194)^2+(D202-$D$194)^2))*100,2))</f>
        <v>0.81481481481481488</v>
      </c>
      <c r="L202" s="106">
        <f t="shared" ref="L202:L203" si="476">DEGREES(ASIN(K202))</f>
        <v>54.569055312664211</v>
      </c>
      <c r="M202" s="73"/>
    </row>
    <row r="203" spans="1:13" hidden="1" x14ac:dyDescent="0.25">
      <c r="A203" s="1" t="str">
        <f t="shared" si="462"/>
        <v>INC201</v>
      </c>
      <c r="B203" s="125">
        <f t="shared" si="457"/>
        <v>42097</v>
      </c>
      <c r="C203" s="135">
        <v>7161801.0466999998</v>
      </c>
      <c r="D203" s="135">
        <v>665760.26009999996</v>
      </c>
      <c r="E203" s="135">
        <v>886.26099999999997</v>
      </c>
      <c r="F203" s="122">
        <f t="shared" si="470"/>
        <v>-0.41000004857778549</v>
      </c>
      <c r="G203" s="122">
        <f t="shared" si="471"/>
        <v>0.63000000081956387</v>
      </c>
      <c r="H203" s="1" t="str">
        <f t="shared" si="472"/>
        <v>SUL</v>
      </c>
      <c r="I203" s="1" t="str">
        <f t="shared" si="473"/>
        <v>LESTE</v>
      </c>
      <c r="J203" s="1" t="str">
        <f t="shared" si="474"/>
        <v>SUDESTE</v>
      </c>
      <c r="K203" s="115">
        <f t="shared" si="475"/>
        <v>0.84</v>
      </c>
      <c r="L203" s="106">
        <f t="shared" si="476"/>
        <v>57.140119621110898</v>
      </c>
      <c r="M203" s="73"/>
    </row>
    <row r="204" spans="1:13" hidden="1" x14ac:dyDescent="0.25">
      <c r="A204" s="1" t="str">
        <f t="shared" si="462"/>
        <v>INC201</v>
      </c>
      <c r="B204" s="126">
        <f t="shared" si="457"/>
        <v>42104</v>
      </c>
      <c r="C204" s="135">
        <v>7161801.0478999997</v>
      </c>
      <c r="D204" s="135">
        <v>665760.26020000002</v>
      </c>
      <c r="E204" s="135">
        <v>886.26099999999997</v>
      </c>
      <c r="F204" s="122">
        <f t="shared" ref="F204:F206" si="477">(C204-$C$194)*100</f>
        <v>-0.2900000661611557</v>
      </c>
      <c r="G204" s="122">
        <f t="shared" ref="G204:G206" si="478">(D204-$D$194)*100</f>
        <v>0.64000000711530447</v>
      </c>
      <c r="H204" s="1" t="str">
        <f t="shared" ref="H204:H206" si="479">IF(F204&gt;0,"NORTE","SUL")</f>
        <v>SUL</v>
      </c>
      <c r="I204" s="1" t="str">
        <f t="shared" ref="I204:I206" si="480">IF(G204&gt;0,"LESTE","OESTE")</f>
        <v>LESTE</v>
      </c>
      <c r="J204" s="1" t="str">
        <f t="shared" ref="J204:J206" si="481">IF(AND(H204="SUL", I204="LESTE"),"SUDESTE", IF(AND(H204="SUL", I204="OESTE"), "SUDOESTE", IF(AND(H204="NORTE", I204="LESTE"), "NORDESTE", "NOROESTE")))</f>
        <v>SUDESTE</v>
      </c>
      <c r="K204" s="115">
        <f t="shared" ref="K204:K206" si="482">ABS(ROUND(G204,2)/ROUND((SQRT((C204-$C$194)^2+(D204-$D$194)^2))*100,2))</f>
        <v>0.91428571428571437</v>
      </c>
      <c r="L204" s="106">
        <f t="shared" ref="L204:L206" si="483">DEGREES(ASIN(K204))</f>
        <v>66.104491813838536</v>
      </c>
      <c r="M204" s="73"/>
    </row>
    <row r="205" spans="1:13" hidden="1" x14ac:dyDescent="0.25">
      <c r="A205" s="1" t="str">
        <f t="shared" si="462"/>
        <v>INC201</v>
      </c>
      <c r="B205" s="126">
        <f t="shared" si="457"/>
        <v>42111</v>
      </c>
      <c r="C205" s="135">
        <v>7161801.0509000001</v>
      </c>
      <c r="D205" s="135">
        <v>665760.25</v>
      </c>
      <c r="E205" s="135">
        <v>886.25900000000001</v>
      </c>
      <c r="F205" s="122">
        <f t="shared" si="477"/>
        <v>9.999983012676239E-3</v>
      </c>
      <c r="G205" s="122">
        <f t="shared" si="478"/>
        <v>-0.37999999476596713</v>
      </c>
      <c r="H205" s="1" t="str">
        <f t="shared" si="479"/>
        <v>NORTE</v>
      </c>
      <c r="I205" s="1" t="str">
        <f t="shared" si="480"/>
        <v>OESTE</v>
      </c>
      <c r="J205" s="1" t="str">
        <f t="shared" si="481"/>
        <v>NOROESTE</v>
      </c>
      <c r="K205" s="115">
        <f t="shared" si="482"/>
        <v>1</v>
      </c>
      <c r="L205" s="106">
        <f t="shared" si="483"/>
        <v>90</v>
      </c>
      <c r="M205" s="73"/>
    </row>
    <row r="206" spans="1:13" hidden="1" x14ac:dyDescent="0.25">
      <c r="A206" s="1" t="str">
        <f t="shared" si="462"/>
        <v>INC201</v>
      </c>
      <c r="B206" s="126">
        <f t="shared" si="457"/>
        <v>42118</v>
      </c>
      <c r="C206" s="135">
        <v>7161801.0505999997</v>
      </c>
      <c r="D206" s="135">
        <v>665760.25919999997</v>
      </c>
      <c r="E206" s="135">
        <v>886.26</v>
      </c>
      <c r="F206" s="122">
        <f t="shared" si="477"/>
        <v>-2.000005915760994E-2</v>
      </c>
      <c r="G206" s="122">
        <f t="shared" si="478"/>
        <v>0.54000000236555934</v>
      </c>
      <c r="H206" s="1" t="str">
        <f t="shared" si="479"/>
        <v>SUL</v>
      </c>
      <c r="I206" s="1" t="str">
        <f t="shared" si="480"/>
        <v>LESTE</v>
      </c>
      <c r="J206" s="1" t="str">
        <f t="shared" si="481"/>
        <v>SUDESTE</v>
      </c>
      <c r="K206" s="115">
        <f t="shared" si="482"/>
        <v>1</v>
      </c>
      <c r="L206" s="106">
        <f t="shared" si="483"/>
        <v>90</v>
      </c>
      <c r="M206" s="73"/>
    </row>
    <row r="207" spans="1:13" hidden="1" x14ac:dyDescent="0.25">
      <c r="A207" s="1" t="str">
        <f t="shared" si="462"/>
        <v>INC201</v>
      </c>
      <c r="B207" s="127">
        <f t="shared" si="457"/>
        <v>42125</v>
      </c>
      <c r="C207" s="135">
        <v>7161801.0487500001</v>
      </c>
      <c r="D207" s="135">
        <v>665760.25864999997</v>
      </c>
      <c r="E207" s="135">
        <v>886.26</v>
      </c>
      <c r="F207" s="122">
        <f t="shared" ref="F207:F209" si="484">(C207-$C$194)*100</f>
        <v>-0.20500002428889275</v>
      </c>
      <c r="G207" s="122">
        <f t="shared" ref="G207:G209" si="485">(D207-$D$194)*100</f>
        <v>0.48500000266358256</v>
      </c>
      <c r="H207" s="1" t="str">
        <f t="shared" ref="H207:H209" si="486">IF(F207&gt;0,"NORTE","SUL")</f>
        <v>SUL</v>
      </c>
      <c r="I207" s="1" t="str">
        <f t="shared" ref="I207:I209" si="487">IF(G207&gt;0,"LESTE","OESTE")</f>
        <v>LESTE</v>
      </c>
      <c r="J207" s="1" t="str">
        <f t="shared" ref="J207:J209" si="488">IF(AND(H207="SUL", I207="LESTE"),"SUDESTE", IF(AND(H207="SUL", I207="OESTE"), "SUDOESTE", IF(AND(H207="NORTE", I207="LESTE"), "NORDESTE", "NOROESTE")))</f>
        <v>SUDESTE</v>
      </c>
      <c r="K207" s="115">
        <f t="shared" ref="K207:K209" si="489">ABS(ROUND(G207,2)/ROUND((SQRT((C207-$C$194)^2+(D207-$D$194)^2))*100,2))</f>
        <v>0.92452830188679236</v>
      </c>
      <c r="L207" s="106">
        <f t="shared" ref="L207:L209" si="490">DEGREES(ASIN(K207))</f>
        <v>67.597334099530073</v>
      </c>
      <c r="M207" s="73"/>
    </row>
    <row r="208" spans="1:13" hidden="1" x14ac:dyDescent="0.25">
      <c r="A208" s="1" t="str">
        <f t="shared" si="462"/>
        <v>INC201</v>
      </c>
      <c r="B208" s="127">
        <f t="shared" si="457"/>
        <v>42132</v>
      </c>
      <c r="C208" s="135">
        <v>7161801.0469000004</v>
      </c>
      <c r="D208" s="135">
        <v>665760.25809999998</v>
      </c>
      <c r="E208" s="135">
        <v>886.26</v>
      </c>
      <c r="F208" s="122">
        <f t="shared" si="484"/>
        <v>-0.38999998942017555</v>
      </c>
      <c r="G208" s="122">
        <f t="shared" si="485"/>
        <v>0.43000000296160579</v>
      </c>
      <c r="H208" s="1" t="str">
        <f t="shared" si="486"/>
        <v>SUL</v>
      </c>
      <c r="I208" s="1" t="str">
        <f t="shared" si="487"/>
        <v>LESTE</v>
      </c>
      <c r="J208" s="1" t="str">
        <f t="shared" si="488"/>
        <v>SUDESTE</v>
      </c>
      <c r="K208" s="115">
        <f t="shared" si="489"/>
        <v>0.74137931034482762</v>
      </c>
      <c r="L208" s="106">
        <f t="shared" si="490"/>
        <v>47.849044564938382</v>
      </c>
      <c r="M208" s="73"/>
    </row>
    <row r="209" spans="1:13" hidden="1" x14ac:dyDescent="0.25">
      <c r="A209" s="1" t="str">
        <f t="shared" si="462"/>
        <v>INC201</v>
      </c>
      <c r="B209" s="127">
        <f t="shared" si="457"/>
        <v>42146</v>
      </c>
      <c r="C209" s="135">
        <v>7161801.0483999997</v>
      </c>
      <c r="D209" s="135">
        <v>665760.26419999998</v>
      </c>
      <c r="E209" s="135">
        <v>886.25199999999995</v>
      </c>
      <c r="F209" s="122">
        <f t="shared" si="484"/>
        <v>-0.24000005796551704</v>
      </c>
      <c r="G209" s="122">
        <f t="shared" si="485"/>
        <v>1.0400000028312206</v>
      </c>
      <c r="H209" s="1" t="str">
        <f t="shared" si="486"/>
        <v>SUL</v>
      </c>
      <c r="I209" s="1" t="str">
        <f t="shared" si="487"/>
        <v>LESTE</v>
      </c>
      <c r="J209" s="1" t="str">
        <f t="shared" si="488"/>
        <v>SUDESTE</v>
      </c>
      <c r="K209" s="115">
        <f t="shared" si="489"/>
        <v>0.9719626168224299</v>
      </c>
      <c r="L209" s="106">
        <f t="shared" si="490"/>
        <v>76.400393826811907</v>
      </c>
      <c r="M209" s="73"/>
    </row>
    <row r="210" spans="1:13" hidden="1" x14ac:dyDescent="0.25">
      <c r="A210" s="172" t="str">
        <f t="shared" si="462"/>
        <v>INC201</v>
      </c>
      <c r="B210" s="175">
        <f t="shared" si="457"/>
        <v>42153</v>
      </c>
      <c r="C210" s="176">
        <v>7161801.0499999998</v>
      </c>
      <c r="D210" s="176">
        <v>665760.26199999999</v>
      </c>
      <c r="E210" s="176">
        <v>886.25</v>
      </c>
      <c r="F210" s="177">
        <f t="shared" ref="F210" si="491">(C210-$C$194)*100</f>
        <v>-8.0000050365924835E-2</v>
      </c>
      <c r="G210" s="177">
        <f t="shared" ref="G210" si="492">(D210-$D$194)*100</f>
        <v>0.82000000402331352</v>
      </c>
      <c r="H210" s="172" t="str">
        <f t="shared" ref="H210" si="493">IF(F210&gt;0,"NORTE","SUL")</f>
        <v>SUL</v>
      </c>
      <c r="I210" s="172" t="str">
        <f t="shared" ref="I210" si="494">IF(G210&gt;0,"LESTE","OESTE")</f>
        <v>LESTE</v>
      </c>
      <c r="J210" s="172" t="str">
        <f t="shared" ref="J210" si="495">IF(AND(H210="SUL", I210="LESTE"),"SUDESTE", IF(AND(H210="SUL", I210="OESTE"), "SUDOESTE", IF(AND(H210="NORTE", I210="LESTE"), "NORDESTE", "NOROESTE")))</f>
        <v>SUDESTE</v>
      </c>
      <c r="K210" s="174">
        <f t="shared" ref="K210" si="496">ABS(ROUND(G210,2)/ROUND((SQRT((C210-$C$194)^2+(D210-$D$194)^2))*100,2))</f>
        <v>1</v>
      </c>
      <c r="L210" s="110">
        <f t="shared" ref="L210" si="497">DEGREES(ASIN(K210))</f>
        <v>90</v>
      </c>
      <c r="M210" s="178"/>
    </row>
    <row r="211" spans="1:13" ht="6.75" customHeight="1" x14ac:dyDescent="0.25">
      <c r="A211" s="169"/>
      <c r="B211" s="170"/>
      <c r="C211" s="171"/>
      <c r="D211" s="171"/>
      <c r="E211" s="171"/>
      <c r="F211" s="160"/>
      <c r="G211" s="160"/>
      <c r="H211" s="166"/>
      <c r="I211" s="166"/>
      <c r="J211" s="166"/>
      <c r="K211" s="165"/>
      <c r="L211" s="165"/>
      <c r="M211" s="168"/>
    </row>
    <row r="212" spans="1:13" hidden="1" x14ac:dyDescent="0.25">
      <c r="A212" s="173" t="str">
        <f>A210</f>
        <v>INC201</v>
      </c>
      <c r="B212" s="179">
        <f t="shared" ref="B212:B254" si="498">B23</f>
        <v>42160</v>
      </c>
      <c r="C212" s="142">
        <v>7161757.3531999998</v>
      </c>
      <c r="D212" s="142">
        <v>665711.00219999999</v>
      </c>
      <c r="E212" s="141">
        <v>886.24699999999996</v>
      </c>
      <c r="F212" s="155"/>
      <c r="G212" s="156"/>
      <c r="H212" s="158"/>
      <c r="I212" s="158"/>
      <c r="J212" s="158"/>
      <c r="K212" s="164"/>
      <c r="L212" s="163"/>
      <c r="M212" s="73" t="s">
        <v>199</v>
      </c>
    </row>
    <row r="213" spans="1:13" hidden="1" x14ac:dyDescent="0.25">
      <c r="A213" s="1" t="str">
        <f>A212</f>
        <v>INC201</v>
      </c>
      <c r="B213" s="140">
        <f t="shared" si="498"/>
        <v>42174</v>
      </c>
      <c r="C213" s="135">
        <v>7161757.3476999998</v>
      </c>
      <c r="D213" s="135">
        <v>665711.00569999998</v>
      </c>
      <c r="E213" s="135">
        <v>886.24800000000005</v>
      </c>
      <c r="F213" s="177">
        <f>(C213-$C$212)*100</f>
        <v>-0.54999999701976776</v>
      </c>
      <c r="G213" s="177">
        <f>(D213-$D$212)*100</f>
        <v>0.34999999916180968</v>
      </c>
      <c r="H213" s="172" t="str">
        <f t="shared" ref="H213" si="499">IF(F213&gt;0,"NORTE","SUL")</f>
        <v>SUL</v>
      </c>
      <c r="I213" s="172" t="str">
        <f t="shared" ref="I213" si="500">IF(G213&gt;0,"LESTE","OESTE")</f>
        <v>LESTE</v>
      </c>
      <c r="J213" s="172" t="str">
        <f t="shared" ref="J213" si="501">IF(AND(H213="SUL", I213="LESTE"),"SUDESTE", IF(AND(H213="SUL", I213="OESTE"), "SUDOESTE", IF(AND(H213="NORTE", I213="LESTE"), "NORDESTE", "NOROESTE")))</f>
        <v>SUDESTE</v>
      </c>
      <c r="K213" s="174">
        <f>ABS(ROUND(G213,2)/ROUND((SQRT((C213-$C$212)^2+(D213-$D$212)^2))*100,2))</f>
        <v>0.53846153846153844</v>
      </c>
      <c r="L213" s="110">
        <f t="shared" ref="L213" si="502">DEGREES(ASIN(K213))</f>
        <v>32.578970392804123</v>
      </c>
      <c r="M213" s="73"/>
    </row>
    <row r="214" spans="1:13" hidden="1" x14ac:dyDescent="0.25">
      <c r="A214" s="1" t="str">
        <f t="shared" ref="A214:A237" si="503">A213</f>
        <v>INC201</v>
      </c>
      <c r="B214" s="140">
        <f t="shared" si="498"/>
        <v>42181</v>
      </c>
      <c r="C214" s="135">
        <v>7161757.3515999997</v>
      </c>
      <c r="D214" s="135">
        <v>665711.00249999994</v>
      </c>
      <c r="E214" s="135">
        <v>886.24800000000005</v>
      </c>
      <c r="F214" s="177">
        <f t="shared" ref="F214:F217" si="504">(C214-$C$212)*100</f>
        <v>-0.16000000759959221</v>
      </c>
      <c r="G214" s="177">
        <f t="shared" ref="G214:G217" si="505">(D214-$D$212)*100</f>
        <v>2.9999995604157448E-2</v>
      </c>
      <c r="H214" s="172" t="str">
        <f t="shared" ref="H214:H217" si="506">IF(F214&gt;0,"NORTE","SUL")</f>
        <v>SUL</v>
      </c>
      <c r="I214" s="172" t="str">
        <f t="shared" ref="I214:I217" si="507">IF(G214&gt;0,"LESTE","OESTE")</f>
        <v>LESTE</v>
      </c>
      <c r="J214" s="172" t="str">
        <f t="shared" ref="J214:J217" si="508">IF(AND(H214="SUL", I214="LESTE"),"SUDESTE", IF(AND(H214="SUL", I214="OESTE"), "SUDOESTE", IF(AND(H214="NORTE", I214="LESTE"), "NORDESTE", "NOROESTE")))</f>
        <v>SUDESTE</v>
      </c>
      <c r="K214" s="174">
        <f t="shared" ref="K214:K217" si="509">ABS(ROUND(G214,2)/ROUND((SQRT((C214-$C$212)^2+(D214-$D$212)^2))*100,2))</f>
        <v>0.1875</v>
      </c>
      <c r="L214" s="110">
        <f t="shared" ref="L214:L217" si="510">DEGREES(ASIN(K214))</f>
        <v>10.806922874860343</v>
      </c>
      <c r="M214" s="73"/>
    </row>
    <row r="215" spans="1:13" hidden="1" x14ac:dyDescent="0.25">
      <c r="A215" s="1" t="str">
        <f t="shared" si="503"/>
        <v>INC201</v>
      </c>
      <c r="B215" s="140">
        <f t="shared" si="498"/>
        <v>42188</v>
      </c>
      <c r="C215" s="135">
        <v>7161757.3452000003</v>
      </c>
      <c r="D215" s="135">
        <v>665711.01199999999</v>
      </c>
      <c r="E215" s="135">
        <v>886.24699999999996</v>
      </c>
      <c r="F215" s="177">
        <f t="shared" si="504"/>
        <v>-0.79999994486570358</v>
      </c>
      <c r="G215" s="177">
        <f t="shared" si="505"/>
        <v>0.97999999998137355</v>
      </c>
      <c r="H215" s="172" t="str">
        <f t="shared" si="506"/>
        <v>SUL</v>
      </c>
      <c r="I215" s="172" t="str">
        <f t="shared" si="507"/>
        <v>LESTE</v>
      </c>
      <c r="J215" s="172" t="str">
        <f t="shared" si="508"/>
        <v>SUDESTE</v>
      </c>
      <c r="K215" s="174">
        <f t="shared" si="509"/>
        <v>0.77165354330708658</v>
      </c>
      <c r="L215" s="110">
        <f t="shared" si="510"/>
        <v>50.502608683848578</v>
      </c>
      <c r="M215" s="73"/>
    </row>
    <row r="216" spans="1:13" hidden="1" x14ac:dyDescent="0.25">
      <c r="A216" s="1" t="str">
        <f t="shared" si="503"/>
        <v>INC201</v>
      </c>
      <c r="B216" s="144">
        <f t="shared" si="498"/>
        <v>42195</v>
      </c>
      <c r="C216" s="135">
        <v>7161757.3504999997</v>
      </c>
      <c r="D216" s="135">
        <v>665711</v>
      </c>
      <c r="E216" s="135">
        <v>886.245</v>
      </c>
      <c r="F216" s="177">
        <f t="shared" si="504"/>
        <v>-0.27000000700354576</v>
      </c>
      <c r="G216" s="177">
        <f t="shared" si="505"/>
        <v>-0.2199999988079071</v>
      </c>
      <c r="H216" s="172" t="str">
        <f t="shared" si="506"/>
        <v>SUL</v>
      </c>
      <c r="I216" s="172" t="str">
        <f t="shared" si="507"/>
        <v>OESTE</v>
      </c>
      <c r="J216" s="172" t="str">
        <f t="shared" si="508"/>
        <v>SUDOESTE</v>
      </c>
      <c r="K216" s="174">
        <f t="shared" si="509"/>
        <v>0.62857142857142867</v>
      </c>
      <c r="L216" s="110">
        <f t="shared" si="510"/>
        <v>38.944803594095617</v>
      </c>
      <c r="M216" s="73"/>
    </row>
    <row r="217" spans="1:13" hidden="1" x14ac:dyDescent="0.25">
      <c r="A217" s="1" t="str">
        <f t="shared" si="503"/>
        <v>INC201</v>
      </c>
      <c r="B217" s="144">
        <f t="shared" si="498"/>
        <v>42202</v>
      </c>
      <c r="C217" s="135">
        <v>7161757.3470000001</v>
      </c>
      <c r="D217" s="135">
        <v>665711.0085</v>
      </c>
      <c r="E217" s="135">
        <v>886.24099999999999</v>
      </c>
      <c r="F217" s="177">
        <f t="shared" si="504"/>
        <v>-0.6199999712407589</v>
      </c>
      <c r="G217" s="177">
        <f t="shared" si="505"/>
        <v>0.63000000081956387</v>
      </c>
      <c r="H217" s="172" t="str">
        <f t="shared" si="506"/>
        <v>SUL</v>
      </c>
      <c r="I217" s="172" t="str">
        <f t="shared" si="507"/>
        <v>LESTE</v>
      </c>
      <c r="J217" s="172" t="str">
        <f t="shared" si="508"/>
        <v>SUDESTE</v>
      </c>
      <c r="K217" s="174">
        <f t="shared" si="509"/>
        <v>0.71590909090909094</v>
      </c>
      <c r="L217" s="110">
        <f t="shared" si="510"/>
        <v>45.717752078749569</v>
      </c>
      <c r="M217" s="73"/>
    </row>
    <row r="218" spans="1:13" hidden="1" x14ac:dyDescent="0.25">
      <c r="A218" s="1" t="str">
        <f t="shared" si="503"/>
        <v>INC201</v>
      </c>
      <c r="B218" s="183">
        <f t="shared" si="498"/>
        <v>42209</v>
      </c>
      <c r="C218" s="135">
        <v>7161757.3466999996</v>
      </c>
      <c r="D218" s="135">
        <v>665711.00910000002</v>
      </c>
      <c r="E218" s="135">
        <v>886.24199999999996</v>
      </c>
      <c r="F218" s="177">
        <f t="shared" ref="F218:F219" si="511">(C218-$C$212)*100</f>
        <v>-0.65000001341104507</v>
      </c>
      <c r="G218" s="177">
        <f t="shared" ref="G218:G219" si="512">(D218-$D$212)*100</f>
        <v>0.69000000366941094</v>
      </c>
      <c r="H218" s="172" t="str">
        <f t="shared" ref="H218:H219" si="513">IF(F218&gt;0,"NORTE","SUL")</f>
        <v>SUL</v>
      </c>
      <c r="I218" s="172" t="str">
        <f t="shared" ref="I218:I219" si="514">IF(G218&gt;0,"LESTE","OESTE")</f>
        <v>LESTE</v>
      </c>
      <c r="J218" s="172" t="str">
        <f t="shared" ref="J218:J219" si="515">IF(AND(H218="SUL", I218="LESTE"),"SUDESTE", IF(AND(H218="SUL", I218="OESTE"), "SUDOESTE", IF(AND(H218="NORTE", I218="LESTE"), "NORDESTE", "NOROESTE")))</f>
        <v>SUDESTE</v>
      </c>
      <c r="K218" s="174">
        <f t="shared" ref="K218:K219" si="516">ABS(ROUND(G218,2)/ROUND((SQRT((C218-$C$212)^2+(D218-$D$212)^2))*100,2))</f>
        <v>0.72631578947368414</v>
      </c>
      <c r="L218" s="110">
        <f t="shared" ref="L218:L219" si="517">DEGREES(ASIN(K218))</f>
        <v>46.578416339216616</v>
      </c>
      <c r="M218" s="73"/>
    </row>
    <row r="219" spans="1:13" hidden="1" x14ac:dyDescent="0.25">
      <c r="A219" s="1" t="str">
        <f t="shared" si="503"/>
        <v>INC201</v>
      </c>
      <c r="B219" s="183">
        <f t="shared" si="498"/>
        <v>42216</v>
      </c>
      <c r="C219" s="135">
        <v>7161757.3497000001</v>
      </c>
      <c r="D219" s="135">
        <v>665711.005</v>
      </c>
      <c r="E219" s="135">
        <v>886.24</v>
      </c>
      <c r="F219" s="177">
        <f t="shared" si="511"/>
        <v>-0.34999996423721313</v>
      </c>
      <c r="G219" s="177">
        <f t="shared" si="512"/>
        <v>0.28000000165775418</v>
      </c>
      <c r="H219" s="172" t="str">
        <f t="shared" si="513"/>
        <v>SUL</v>
      </c>
      <c r="I219" s="172" t="str">
        <f t="shared" si="514"/>
        <v>LESTE</v>
      </c>
      <c r="J219" s="172" t="str">
        <f t="shared" si="515"/>
        <v>SUDESTE</v>
      </c>
      <c r="K219" s="174">
        <f t="shared" si="516"/>
        <v>0.62222222222222223</v>
      </c>
      <c r="L219" s="110">
        <f t="shared" si="517"/>
        <v>38.478595133297937</v>
      </c>
      <c r="M219" s="73"/>
    </row>
    <row r="220" spans="1:13" hidden="1" x14ac:dyDescent="0.25">
      <c r="A220" s="1" t="str">
        <f t="shared" si="503"/>
        <v>INC201</v>
      </c>
      <c r="B220" s="184">
        <f t="shared" si="498"/>
        <v>42223</v>
      </c>
      <c r="C220" s="135">
        <v>7161757.3461999996</v>
      </c>
      <c r="D220" s="135">
        <v>665711.00589999999</v>
      </c>
      <c r="E220" s="135">
        <v>886.24099999999999</v>
      </c>
      <c r="F220" s="177">
        <f t="shared" ref="F220:F223" si="518">(C220-$C$212)*100</f>
        <v>-0.70000002160668373</v>
      </c>
      <c r="G220" s="177">
        <f t="shared" ref="G220:G223" si="519">(D220-$D$212)*100</f>
        <v>0.37000000011175871</v>
      </c>
      <c r="H220" s="172" t="str">
        <f t="shared" ref="H220:H223" si="520">IF(F220&gt;0,"NORTE","SUL")</f>
        <v>SUL</v>
      </c>
      <c r="I220" s="172" t="str">
        <f t="shared" ref="I220:I223" si="521">IF(G220&gt;0,"LESTE","OESTE")</f>
        <v>LESTE</v>
      </c>
      <c r="J220" s="172" t="str">
        <f t="shared" ref="J220:J223" si="522">IF(AND(H220="SUL", I220="LESTE"),"SUDESTE", IF(AND(H220="SUL", I220="OESTE"), "SUDOESTE", IF(AND(H220="NORTE", I220="LESTE"), "NORDESTE", "NOROESTE")))</f>
        <v>SUDESTE</v>
      </c>
      <c r="K220" s="174">
        <f t="shared" ref="K220:K223" si="523">ABS(ROUND(G220,2)/ROUND((SQRT((C220-$C$212)^2+(D220-$D$212)^2))*100,2))</f>
        <v>0.46835443037974683</v>
      </c>
      <c r="L220" s="110">
        <f t="shared" ref="L220:L223" si="524">DEGREES(ASIN(K220))</f>
        <v>27.927531968826266</v>
      </c>
      <c r="M220" s="73"/>
    </row>
    <row r="221" spans="1:13" hidden="1" x14ac:dyDescent="0.25">
      <c r="A221" s="1" t="str">
        <f t="shared" si="503"/>
        <v>INC201</v>
      </c>
      <c r="B221" s="184">
        <f t="shared" si="498"/>
        <v>42230</v>
      </c>
      <c r="C221" s="135">
        <v>7161757.3441000003</v>
      </c>
      <c r="D221" s="135">
        <v>665711.01020000002</v>
      </c>
      <c r="E221" s="135">
        <v>886.23800000000006</v>
      </c>
      <c r="F221" s="177">
        <f t="shared" si="518"/>
        <v>-0.90999994426965714</v>
      </c>
      <c r="G221" s="177">
        <f t="shared" si="519"/>
        <v>0.8000000030733645</v>
      </c>
      <c r="H221" s="172" t="str">
        <f t="shared" si="520"/>
        <v>SUL</v>
      </c>
      <c r="I221" s="172" t="str">
        <f t="shared" si="521"/>
        <v>LESTE</v>
      </c>
      <c r="J221" s="172" t="str">
        <f t="shared" si="522"/>
        <v>SUDESTE</v>
      </c>
      <c r="K221" s="174">
        <f t="shared" si="523"/>
        <v>0.66115702479338845</v>
      </c>
      <c r="L221" s="110">
        <f t="shared" si="524"/>
        <v>41.388173882263764</v>
      </c>
      <c r="M221" s="73"/>
    </row>
    <row r="222" spans="1:13" hidden="1" x14ac:dyDescent="0.25">
      <c r="A222" s="1" t="str">
        <f t="shared" si="503"/>
        <v>INC201</v>
      </c>
      <c r="B222" s="184">
        <f t="shared" si="498"/>
        <v>42244</v>
      </c>
      <c r="C222" s="135">
        <v>7161757.3518000003</v>
      </c>
      <c r="D222" s="135">
        <v>665710.99269999994</v>
      </c>
      <c r="E222" s="135">
        <v>886.23800000000006</v>
      </c>
      <c r="F222" s="177">
        <f t="shared" si="518"/>
        <v>-0.13999994844198227</v>
      </c>
      <c r="G222" s="177">
        <f t="shared" si="519"/>
        <v>-0.9500000043772161</v>
      </c>
      <c r="H222" s="172" t="str">
        <f t="shared" si="520"/>
        <v>SUL</v>
      </c>
      <c r="I222" s="172" t="str">
        <f t="shared" si="521"/>
        <v>OESTE</v>
      </c>
      <c r="J222" s="172" t="str">
        <f t="shared" si="522"/>
        <v>SUDOESTE</v>
      </c>
      <c r="K222" s="174">
        <f t="shared" si="523"/>
        <v>0.98958333333333337</v>
      </c>
      <c r="L222" s="110">
        <f t="shared" si="524"/>
        <v>81.722870929444227</v>
      </c>
      <c r="M222" s="73"/>
    </row>
    <row r="223" spans="1:13" hidden="1" x14ac:dyDescent="0.25">
      <c r="A223" s="1" t="str">
        <f t="shared" si="503"/>
        <v>INC201</v>
      </c>
      <c r="B223" s="184">
        <f t="shared" si="498"/>
        <v>42251</v>
      </c>
      <c r="C223" s="135">
        <v>7161757.3448000001</v>
      </c>
      <c r="D223" s="135">
        <v>665711.00890000002</v>
      </c>
      <c r="E223" s="135">
        <v>886.23800000000006</v>
      </c>
      <c r="F223" s="177">
        <f t="shared" si="518"/>
        <v>-0.839999970048666</v>
      </c>
      <c r="G223" s="177">
        <f t="shared" si="519"/>
        <v>0.67000000271946192</v>
      </c>
      <c r="H223" s="172" t="str">
        <f t="shared" si="520"/>
        <v>SUL</v>
      </c>
      <c r="I223" s="172" t="str">
        <f t="shared" si="521"/>
        <v>LESTE</v>
      </c>
      <c r="J223" s="172" t="str">
        <f t="shared" si="522"/>
        <v>SUDESTE</v>
      </c>
      <c r="K223" s="174">
        <f t="shared" si="523"/>
        <v>0.62616822429906538</v>
      </c>
      <c r="L223" s="110">
        <f t="shared" si="524"/>
        <v>38.767983470961696</v>
      </c>
      <c r="M223" s="73"/>
    </row>
    <row r="224" spans="1:13" hidden="1" x14ac:dyDescent="0.25">
      <c r="A224" s="1" t="str">
        <f t="shared" si="503"/>
        <v>INC201</v>
      </c>
      <c r="B224" s="185">
        <f t="shared" si="498"/>
        <v>42258</v>
      </c>
      <c r="C224" s="135">
        <v>7161757.3461999996</v>
      </c>
      <c r="D224" s="135">
        <v>665711.00269999995</v>
      </c>
      <c r="E224" s="135">
        <v>886.23599999999999</v>
      </c>
      <c r="F224" s="177">
        <f t="shared" ref="F224" si="525">(C224-$C$212)*100</f>
        <v>-0.70000002160668373</v>
      </c>
      <c r="G224" s="177">
        <f t="shared" ref="G224" si="526">(D224-$D$212)*100</f>
        <v>4.9999996554106474E-2</v>
      </c>
      <c r="H224" s="172" t="str">
        <f t="shared" ref="H224" si="527">IF(F224&gt;0,"NORTE","SUL")</f>
        <v>SUL</v>
      </c>
      <c r="I224" s="172" t="str">
        <f t="shared" ref="I224" si="528">IF(G224&gt;0,"LESTE","OESTE")</f>
        <v>LESTE</v>
      </c>
      <c r="J224" s="172" t="str">
        <f t="shared" ref="J224" si="529">IF(AND(H224="SUL", I224="LESTE"),"SUDESTE", IF(AND(H224="SUL", I224="OESTE"), "SUDOESTE", IF(AND(H224="NORTE", I224="LESTE"), "NORDESTE", "NOROESTE")))</f>
        <v>SUDESTE</v>
      </c>
      <c r="K224" s="174">
        <f t="shared" ref="K224" si="530">ABS(ROUND(G224,2)/ROUND((SQRT((C224-$C$212)^2+(D224-$D$212)^2))*100,2))</f>
        <v>7.1428571428571438E-2</v>
      </c>
      <c r="L224" s="110">
        <f t="shared" ref="L224" si="531">DEGREES(ASIN(K224))</f>
        <v>4.0960437581523337</v>
      </c>
      <c r="M224" s="73"/>
    </row>
    <row r="225" spans="1:13" hidden="1" x14ac:dyDescent="0.25">
      <c r="A225" s="1" t="str">
        <f t="shared" si="503"/>
        <v>INC201</v>
      </c>
      <c r="B225" s="186">
        <f t="shared" si="498"/>
        <v>42265</v>
      </c>
      <c r="C225" s="135">
        <v>7161757.3503</v>
      </c>
      <c r="D225" s="135">
        <v>665710.99600000004</v>
      </c>
      <c r="E225" s="135">
        <v>886.23500000000001</v>
      </c>
      <c r="F225" s="177">
        <f t="shared" ref="F225:F226" si="532">(C225-$C$212)*100</f>
        <v>-0.28999997302889824</v>
      </c>
      <c r="G225" s="177">
        <f t="shared" ref="G225:G226" si="533">(D225-$D$212)*100</f>
        <v>-0.61999999452382326</v>
      </c>
      <c r="H225" s="172" t="str">
        <f t="shared" ref="H225:H226" si="534">IF(F225&gt;0,"NORTE","SUL")</f>
        <v>SUL</v>
      </c>
      <c r="I225" s="172" t="str">
        <f t="shared" ref="I225:I226" si="535">IF(G225&gt;0,"LESTE","OESTE")</f>
        <v>OESTE</v>
      </c>
      <c r="J225" s="172" t="str">
        <f t="shared" ref="J225:J226" si="536">IF(AND(H225="SUL", I225="LESTE"),"SUDESTE", IF(AND(H225="SUL", I225="OESTE"), "SUDOESTE", IF(AND(H225="NORTE", I225="LESTE"), "NORDESTE", "NOROESTE")))</f>
        <v>SUDOESTE</v>
      </c>
      <c r="K225" s="174">
        <f t="shared" ref="K225:K226" si="537">ABS(ROUND(G225,2)/ROUND((SQRT((C225-$C$212)^2+(D225-$D$212)^2))*100,2))</f>
        <v>0.91176470588235292</v>
      </c>
      <c r="L225" s="110">
        <f t="shared" ref="L225:L226" si="538">DEGREES(ASIN(K225))</f>
        <v>65.750371397494803</v>
      </c>
      <c r="M225" s="73"/>
    </row>
    <row r="226" spans="1:13" hidden="1" x14ac:dyDescent="0.25">
      <c r="A226" s="1" t="str">
        <f t="shared" si="503"/>
        <v>INC201</v>
      </c>
      <c r="B226" s="186">
        <f t="shared" si="498"/>
        <v>42272</v>
      </c>
      <c r="C226" s="135">
        <v>7161757.3481999999</v>
      </c>
      <c r="D226" s="135">
        <v>665711.00289999996</v>
      </c>
      <c r="E226" s="135">
        <v>886.23699999999997</v>
      </c>
      <c r="F226" s="177">
        <f t="shared" si="532"/>
        <v>-0.4999999888241291</v>
      </c>
      <c r="G226" s="177">
        <f t="shared" si="533"/>
        <v>6.99999975040555E-2</v>
      </c>
      <c r="H226" s="172" t="str">
        <f t="shared" si="534"/>
        <v>SUL</v>
      </c>
      <c r="I226" s="172" t="str">
        <f t="shared" si="535"/>
        <v>LESTE</v>
      </c>
      <c r="J226" s="172" t="str">
        <f t="shared" si="536"/>
        <v>SUDESTE</v>
      </c>
      <c r="K226" s="174">
        <f t="shared" si="537"/>
        <v>0.14000000000000001</v>
      </c>
      <c r="L226" s="110">
        <f t="shared" si="538"/>
        <v>8.0478462473115169</v>
      </c>
      <c r="M226" s="73"/>
    </row>
    <row r="227" spans="1:13" hidden="1" x14ac:dyDescent="0.25">
      <c r="A227" s="1" t="str">
        <f t="shared" si="503"/>
        <v>INC201</v>
      </c>
      <c r="B227" s="187">
        <f t="shared" si="498"/>
        <v>42279</v>
      </c>
      <c r="C227" s="135">
        <v>7161757.3446000004</v>
      </c>
      <c r="D227" s="135">
        <v>665711.00989999995</v>
      </c>
      <c r="E227" s="135">
        <v>886.23099999999999</v>
      </c>
      <c r="F227" s="177">
        <f t="shared" ref="F227:F229" si="539">(C227-$C$212)*100</f>
        <v>-0.85999993607401848</v>
      </c>
      <c r="G227" s="177">
        <f t="shared" ref="G227:G229" si="540">(D227-$D$212)*100</f>
        <v>0.76999999582767487</v>
      </c>
      <c r="H227" s="172" t="str">
        <f t="shared" ref="H227:H229" si="541">IF(F227&gt;0,"NORTE","SUL")</f>
        <v>SUL</v>
      </c>
      <c r="I227" s="172" t="str">
        <f t="shared" ref="I227:I229" si="542">IF(G227&gt;0,"LESTE","OESTE")</f>
        <v>LESTE</v>
      </c>
      <c r="J227" s="172" t="str">
        <f t="shared" ref="J227:J229" si="543">IF(AND(H227="SUL", I227="LESTE"),"SUDESTE", IF(AND(H227="SUL", I227="OESTE"), "SUDOESTE", IF(AND(H227="NORTE", I227="LESTE"), "NORDESTE", "NOROESTE")))</f>
        <v>SUDESTE</v>
      </c>
      <c r="K227" s="174">
        <f t="shared" ref="K227:K229" si="544">ABS(ROUND(G227,2)/ROUND((SQRT((C227-$C$212)^2+(D227-$D$212)^2))*100,2))</f>
        <v>0.66956521739130437</v>
      </c>
      <c r="L227" s="110">
        <f t="shared" ref="L227:L229" si="545">DEGREES(ASIN(K227))</f>
        <v>42.033516938018273</v>
      </c>
      <c r="M227" s="73"/>
    </row>
    <row r="228" spans="1:13" hidden="1" x14ac:dyDescent="0.25">
      <c r="A228" s="1" t="str">
        <f t="shared" si="503"/>
        <v>INC201</v>
      </c>
      <c r="B228" s="187">
        <f t="shared" si="498"/>
        <v>42286</v>
      </c>
      <c r="C228" s="135">
        <v>7161757.3448999999</v>
      </c>
      <c r="D228" s="135">
        <v>665711.00520000001</v>
      </c>
      <c r="E228" s="135">
        <v>886.23</v>
      </c>
      <c r="F228" s="177">
        <f t="shared" si="539"/>
        <v>-0.82999998703598976</v>
      </c>
      <c r="G228" s="177">
        <f t="shared" si="540"/>
        <v>0.30000000260770321</v>
      </c>
      <c r="H228" s="172" t="str">
        <f t="shared" si="541"/>
        <v>SUL</v>
      </c>
      <c r="I228" s="172" t="str">
        <f t="shared" si="542"/>
        <v>LESTE</v>
      </c>
      <c r="J228" s="172" t="str">
        <f t="shared" si="543"/>
        <v>SUDESTE</v>
      </c>
      <c r="K228" s="174">
        <f t="shared" si="544"/>
        <v>0.34090909090909088</v>
      </c>
      <c r="L228" s="110">
        <f t="shared" si="545"/>
        <v>19.93227047220109</v>
      </c>
      <c r="M228" s="73"/>
    </row>
    <row r="229" spans="1:13" hidden="1" x14ac:dyDescent="0.25">
      <c r="A229" s="1" t="str">
        <f t="shared" si="503"/>
        <v>INC201</v>
      </c>
      <c r="B229" s="187">
        <f t="shared" si="498"/>
        <v>42300</v>
      </c>
      <c r="C229" s="135">
        <v>7161757.3447000002</v>
      </c>
      <c r="D229" s="135">
        <v>665711.00569999998</v>
      </c>
      <c r="E229" s="135">
        <v>886.18600000000004</v>
      </c>
      <c r="F229" s="177">
        <f t="shared" si="539"/>
        <v>-0.84999995306134224</v>
      </c>
      <c r="G229" s="177">
        <f t="shared" si="540"/>
        <v>0.34999999916180968</v>
      </c>
      <c r="H229" s="172" t="str">
        <f t="shared" si="541"/>
        <v>SUL</v>
      </c>
      <c r="I229" s="172" t="str">
        <f t="shared" si="542"/>
        <v>LESTE</v>
      </c>
      <c r="J229" s="172" t="str">
        <f t="shared" si="543"/>
        <v>SUDESTE</v>
      </c>
      <c r="K229" s="174">
        <f t="shared" si="544"/>
        <v>0.38043478260869562</v>
      </c>
      <c r="L229" s="110">
        <f t="shared" si="545"/>
        <v>22.360616689193911</v>
      </c>
      <c r="M229" s="73"/>
    </row>
    <row r="230" spans="1:13" hidden="1" x14ac:dyDescent="0.25">
      <c r="A230" s="1" t="str">
        <f t="shared" si="503"/>
        <v>INC201</v>
      </c>
      <c r="B230" s="238">
        <f t="shared" si="498"/>
        <v>42314</v>
      </c>
      <c r="C230" s="135">
        <v>7161757.3449999997</v>
      </c>
      <c r="D230" s="135">
        <v>665711.0074</v>
      </c>
      <c r="E230" s="135">
        <v>886.22500000000002</v>
      </c>
      <c r="F230" s="177">
        <f t="shared" ref="F230" si="546">(C230-$C$212)*100</f>
        <v>-0.82000000402331352</v>
      </c>
      <c r="G230" s="177">
        <f t="shared" ref="G230" si="547">(D230-$D$212)*100</f>
        <v>0.52000000141561031</v>
      </c>
      <c r="H230" s="172" t="str">
        <f t="shared" ref="H230" si="548">IF(F230&gt;0,"NORTE","SUL")</f>
        <v>SUL</v>
      </c>
      <c r="I230" s="172" t="str">
        <f t="shared" ref="I230" si="549">IF(G230&gt;0,"LESTE","OESTE")</f>
        <v>LESTE</v>
      </c>
      <c r="J230" s="172" t="str">
        <f t="shared" ref="J230" si="550">IF(AND(H230="SUL", I230="LESTE"),"SUDESTE", IF(AND(H230="SUL", I230="OESTE"), "SUDOESTE", IF(AND(H230="NORTE", I230="LESTE"), "NORDESTE", "NOROESTE")))</f>
        <v>SUDESTE</v>
      </c>
      <c r="K230" s="174">
        <f t="shared" ref="K230" si="551">ABS(ROUND(G230,2)/ROUND((SQRT((C230-$C$212)^2+(D230-$D$212)^2))*100,2))</f>
        <v>0.53608247422680411</v>
      </c>
      <c r="L230" s="110">
        <f t="shared" ref="L230" si="552">DEGREES(ASIN(K230))</f>
        <v>32.41735196655403</v>
      </c>
      <c r="M230" s="73"/>
    </row>
    <row r="231" spans="1:13" hidden="1" x14ac:dyDescent="0.25">
      <c r="A231" s="1" t="str">
        <f t="shared" si="503"/>
        <v>INC201</v>
      </c>
      <c r="B231" s="254">
        <f t="shared" si="498"/>
        <v>42321</v>
      </c>
      <c r="C231" s="135">
        <v>7161757.3444999997</v>
      </c>
      <c r="D231" s="135">
        <v>665711.00760000001</v>
      </c>
      <c r="E231" s="135">
        <v>886.226</v>
      </c>
      <c r="F231" s="177">
        <f t="shared" ref="F231:F233" si="553">(C231-$C$212)*100</f>
        <v>-0.87000001221895218</v>
      </c>
      <c r="G231" s="177">
        <f t="shared" ref="G231:G233" si="554">(D231-$D$212)*100</f>
        <v>0.54000000236555934</v>
      </c>
      <c r="H231" s="172" t="str">
        <f t="shared" ref="H231:H233" si="555">IF(F231&gt;0,"NORTE","SUL")</f>
        <v>SUL</v>
      </c>
      <c r="I231" s="172" t="str">
        <f t="shared" ref="I231:I233" si="556">IF(G231&gt;0,"LESTE","OESTE")</f>
        <v>LESTE</v>
      </c>
      <c r="J231" s="172" t="str">
        <f t="shared" ref="J231:J233" si="557">IF(AND(H231="SUL", I231="LESTE"),"SUDESTE", IF(AND(H231="SUL", I231="OESTE"), "SUDOESTE", IF(AND(H231="NORTE", I231="LESTE"), "NORDESTE", "NOROESTE")))</f>
        <v>SUDESTE</v>
      </c>
      <c r="K231" s="174">
        <f t="shared" ref="K231:K233" si="558">ABS(ROUND(G231,2)/ROUND((SQRT((C231-$C$212)^2+(D231-$D$212)^2))*100,2))</f>
        <v>0.52941176470588236</v>
      </c>
      <c r="L231" s="110">
        <f t="shared" ref="L231:L233" si="559">DEGREES(ASIN(K231))</f>
        <v>31.965718750796967</v>
      </c>
      <c r="M231" s="73"/>
    </row>
    <row r="232" spans="1:13" hidden="1" x14ac:dyDescent="0.25">
      <c r="A232" s="1" t="str">
        <f t="shared" si="503"/>
        <v>INC201</v>
      </c>
      <c r="B232" s="254">
        <f t="shared" si="498"/>
        <v>42328</v>
      </c>
      <c r="C232" s="135">
        <v>7161757.3415000001</v>
      </c>
      <c r="D232" s="135">
        <v>665711.01300000004</v>
      </c>
      <c r="E232" s="135">
        <v>886.22299999999996</v>
      </c>
      <c r="F232" s="177">
        <f t="shared" si="553"/>
        <v>-1.1699999682605267</v>
      </c>
      <c r="G232" s="177">
        <f t="shared" si="554"/>
        <v>1.0800000047311187</v>
      </c>
      <c r="H232" s="172" t="str">
        <f t="shared" si="555"/>
        <v>SUL</v>
      </c>
      <c r="I232" s="172" t="str">
        <f t="shared" si="556"/>
        <v>LESTE</v>
      </c>
      <c r="J232" s="172" t="str">
        <f t="shared" si="557"/>
        <v>SUDESTE</v>
      </c>
      <c r="K232" s="174">
        <f t="shared" si="558"/>
        <v>0.67924528301886788</v>
      </c>
      <c r="L232" s="110">
        <f t="shared" si="559"/>
        <v>42.784694910654075</v>
      </c>
      <c r="M232" s="73"/>
    </row>
    <row r="233" spans="1:13" hidden="1" x14ac:dyDescent="0.25">
      <c r="A233" s="1" t="str">
        <f t="shared" si="503"/>
        <v>INC201</v>
      </c>
      <c r="B233" s="254">
        <f t="shared" si="498"/>
        <v>42335</v>
      </c>
      <c r="C233" s="135">
        <v>7161757.3411999997</v>
      </c>
      <c r="D233" s="135">
        <v>665711.01379999996</v>
      </c>
      <c r="E233" s="135">
        <v>886.221</v>
      </c>
      <c r="F233" s="177">
        <f t="shared" si="553"/>
        <v>-1.2000000104308128</v>
      </c>
      <c r="G233" s="177">
        <f t="shared" si="554"/>
        <v>1.1599999968893826</v>
      </c>
      <c r="H233" s="172" t="str">
        <f t="shared" si="555"/>
        <v>SUL</v>
      </c>
      <c r="I233" s="172" t="str">
        <f t="shared" si="556"/>
        <v>LESTE</v>
      </c>
      <c r="J233" s="172" t="str">
        <f t="shared" si="557"/>
        <v>SUDESTE</v>
      </c>
      <c r="K233" s="174">
        <f t="shared" si="558"/>
        <v>0.69461077844311381</v>
      </c>
      <c r="L233" s="110">
        <f t="shared" si="559"/>
        <v>43.996209392910373</v>
      </c>
      <c r="M233" s="73"/>
    </row>
    <row r="234" spans="1:13" hidden="1" x14ac:dyDescent="0.25">
      <c r="A234" s="1" t="str">
        <f t="shared" si="503"/>
        <v>INC201</v>
      </c>
      <c r="B234" s="255">
        <f t="shared" si="498"/>
        <v>42342</v>
      </c>
      <c r="C234" s="135">
        <v>7161757.3468000004</v>
      </c>
      <c r="D234" s="135">
        <v>665711.00300000003</v>
      </c>
      <c r="E234" s="135">
        <v>886.22400000000005</v>
      </c>
      <c r="F234" s="177">
        <f t="shared" ref="F234" si="560">(C234-$C$212)*100</f>
        <v>-0.63999993726611137</v>
      </c>
      <c r="G234" s="177">
        <f t="shared" ref="G234" si="561">(D234-$D$212)*100</f>
        <v>8.0000003799796104E-2</v>
      </c>
      <c r="H234" s="172" t="str">
        <f t="shared" ref="H234" si="562">IF(F234&gt;0,"NORTE","SUL")</f>
        <v>SUL</v>
      </c>
      <c r="I234" s="172" t="str">
        <f t="shared" ref="I234" si="563">IF(G234&gt;0,"LESTE","OESTE")</f>
        <v>LESTE</v>
      </c>
      <c r="J234" s="172" t="str">
        <f t="shared" ref="J234" si="564">IF(AND(H234="SUL", I234="LESTE"),"SUDESTE", IF(AND(H234="SUL", I234="OESTE"), "SUDOESTE", IF(AND(H234="NORTE", I234="LESTE"), "NORDESTE", "NOROESTE")))</f>
        <v>SUDESTE</v>
      </c>
      <c r="K234" s="174">
        <f t="shared" ref="K234" si="565">ABS(ROUND(G234,2)/ROUND((SQRT((C234-$C$212)^2+(D234-$D$212)^2))*100,2))</f>
        <v>0.125</v>
      </c>
      <c r="L234" s="110">
        <f t="shared" ref="L234" si="566">DEGREES(ASIN(K234))</f>
        <v>7.1807557814582799</v>
      </c>
      <c r="M234" s="73"/>
    </row>
    <row r="235" spans="1:13" hidden="1" x14ac:dyDescent="0.25">
      <c r="A235" s="1" t="str">
        <f t="shared" si="503"/>
        <v>INC201</v>
      </c>
      <c r="B235" s="256">
        <f t="shared" si="498"/>
        <v>42349</v>
      </c>
      <c r="C235" s="135">
        <v>7161757.3468000004</v>
      </c>
      <c r="D235" s="135">
        <v>665711.00470000005</v>
      </c>
      <c r="E235" s="135">
        <v>886.21699999999998</v>
      </c>
      <c r="F235" s="177">
        <f t="shared" ref="F235:F238" si="567">(C235-$C$212)*100</f>
        <v>-0.63999993726611137</v>
      </c>
      <c r="G235" s="177">
        <f t="shared" ref="G235:G238" si="568">(D235-$D$212)*100</f>
        <v>0.25000000605359674</v>
      </c>
      <c r="H235" s="172" t="str">
        <f t="shared" ref="H235:H238" si="569">IF(F235&gt;0,"NORTE","SUL")</f>
        <v>SUL</v>
      </c>
      <c r="I235" s="172" t="str">
        <f t="shared" ref="I235:I238" si="570">IF(G235&gt;0,"LESTE","OESTE")</f>
        <v>LESTE</v>
      </c>
      <c r="J235" s="172" t="str">
        <f t="shared" ref="J235:J238" si="571">IF(AND(H235="SUL", I235="LESTE"),"SUDESTE", IF(AND(H235="SUL", I235="OESTE"), "SUDOESTE", IF(AND(H235="NORTE", I235="LESTE"), "NORDESTE", "NOROESTE")))</f>
        <v>SUDESTE</v>
      </c>
      <c r="K235" s="174">
        <f t="shared" ref="K235:K238" si="572">ABS(ROUND(G235,2)/ROUND((SQRT((C235-$C$212)^2+(D235-$D$212)^2))*100,2))</f>
        <v>0.3623188405797102</v>
      </c>
      <c r="L235" s="110">
        <f t="shared" ref="L235:L238" si="573">DEGREES(ASIN(K235))</f>
        <v>21.242672427148815</v>
      </c>
      <c r="M235" s="73"/>
    </row>
    <row r="236" spans="1:13" hidden="1" x14ac:dyDescent="0.25">
      <c r="A236" s="1" t="str">
        <f t="shared" si="503"/>
        <v>INC201</v>
      </c>
      <c r="B236" s="256">
        <f t="shared" si="498"/>
        <v>42356</v>
      </c>
      <c r="C236" s="135">
        <v>7161757.3438999997</v>
      </c>
      <c r="D236" s="135">
        <v>665711.00529999996</v>
      </c>
      <c r="E236" s="135">
        <v>886.21299999999997</v>
      </c>
      <c r="F236" s="177">
        <f t="shared" si="567"/>
        <v>-0.93000000342726707</v>
      </c>
      <c r="G236" s="177">
        <f t="shared" si="568"/>
        <v>0.30999999726191163</v>
      </c>
      <c r="H236" s="172" t="str">
        <f t="shared" si="569"/>
        <v>SUL</v>
      </c>
      <c r="I236" s="172" t="str">
        <f t="shared" si="570"/>
        <v>LESTE</v>
      </c>
      <c r="J236" s="172" t="str">
        <f t="shared" si="571"/>
        <v>SUDESTE</v>
      </c>
      <c r="K236" s="174">
        <f t="shared" si="572"/>
        <v>0.31632653061224492</v>
      </c>
      <c r="L236" s="110">
        <f t="shared" si="573"/>
        <v>18.440913819559036</v>
      </c>
      <c r="M236" s="73"/>
    </row>
    <row r="237" spans="1:13" hidden="1" x14ac:dyDescent="0.25">
      <c r="A237" s="1" t="str">
        <f t="shared" si="503"/>
        <v>INC201</v>
      </c>
      <c r="B237" s="256">
        <f t="shared" si="498"/>
        <v>42369</v>
      </c>
      <c r="C237" s="135">
        <v>7161757.3443</v>
      </c>
      <c r="D237" s="135">
        <v>665711.00490000006</v>
      </c>
      <c r="E237" s="135">
        <v>886.21600000000001</v>
      </c>
      <c r="F237" s="177">
        <f t="shared" si="567"/>
        <v>-0.88999997824430466</v>
      </c>
      <c r="G237" s="177">
        <f t="shared" si="568"/>
        <v>0.27000000700354576</v>
      </c>
      <c r="H237" s="172" t="str">
        <f t="shared" si="569"/>
        <v>SUL</v>
      </c>
      <c r="I237" s="172" t="str">
        <f t="shared" si="570"/>
        <v>LESTE</v>
      </c>
      <c r="J237" s="172" t="str">
        <f t="shared" si="571"/>
        <v>SUDESTE</v>
      </c>
      <c r="K237" s="174">
        <f t="shared" si="572"/>
        <v>0.29032258064516131</v>
      </c>
      <c r="L237" s="110">
        <f t="shared" si="573"/>
        <v>16.877269438629238</v>
      </c>
      <c r="M237" s="73"/>
    </row>
    <row r="238" spans="1:13" hidden="1" x14ac:dyDescent="0.25">
      <c r="A238" s="1" t="str">
        <f>A237</f>
        <v>INC201</v>
      </c>
      <c r="B238" s="256">
        <f t="shared" si="498"/>
        <v>42377</v>
      </c>
      <c r="C238" s="135">
        <v>7161757.3382000001</v>
      </c>
      <c r="D238" s="135">
        <v>665711.01520000002</v>
      </c>
      <c r="E238" s="135">
        <v>886.21799999999996</v>
      </c>
      <c r="F238" s="177">
        <f t="shared" si="567"/>
        <v>-1.4999999664723873</v>
      </c>
      <c r="G238" s="177">
        <f t="shared" si="568"/>
        <v>1.3000000035390258</v>
      </c>
      <c r="H238" s="172" t="str">
        <f t="shared" si="569"/>
        <v>SUL</v>
      </c>
      <c r="I238" s="172" t="str">
        <f t="shared" si="570"/>
        <v>LESTE</v>
      </c>
      <c r="J238" s="172" t="str">
        <f t="shared" si="571"/>
        <v>SUDESTE</v>
      </c>
      <c r="K238" s="174">
        <f t="shared" si="572"/>
        <v>0.65656565656565657</v>
      </c>
      <c r="L238" s="110">
        <f t="shared" si="573"/>
        <v>41.038473207637686</v>
      </c>
      <c r="M238" s="73"/>
    </row>
    <row r="239" spans="1:13" hidden="1" x14ac:dyDescent="0.25">
      <c r="A239" s="1" t="str">
        <f t="shared" ref="A239:A253" si="574">A238</f>
        <v>INC201</v>
      </c>
      <c r="B239" s="317">
        <f t="shared" si="498"/>
        <v>42384</v>
      </c>
      <c r="C239" s="135">
        <v>7161757.3421</v>
      </c>
      <c r="D239" s="135">
        <v>665711.00269999995</v>
      </c>
      <c r="E239" s="135">
        <v>886.21600000000001</v>
      </c>
      <c r="F239" s="177">
        <f t="shared" ref="F239:F241" si="575">(C239-$C$212)*100</f>
        <v>-1.1099999770522118</v>
      </c>
      <c r="G239" s="177">
        <f t="shared" ref="G239:G241" si="576">(D239-$D$212)*100</f>
        <v>4.9999996554106474E-2</v>
      </c>
      <c r="H239" s="172" t="str">
        <f t="shared" ref="H239:H241" si="577">IF(F239&gt;0,"NORTE","SUL")</f>
        <v>SUL</v>
      </c>
      <c r="I239" s="172" t="str">
        <f t="shared" ref="I239:I241" si="578">IF(G239&gt;0,"LESTE","OESTE")</f>
        <v>LESTE</v>
      </c>
      <c r="J239" s="172" t="str">
        <f t="shared" ref="J239:J241" si="579">IF(AND(H239="SUL", I239="LESTE"),"SUDESTE", IF(AND(H239="SUL", I239="OESTE"), "SUDOESTE", IF(AND(H239="NORTE", I239="LESTE"), "NORDESTE", "NOROESTE")))</f>
        <v>SUDESTE</v>
      </c>
      <c r="K239" s="174">
        <f t="shared" ref="K239:K241" si="580">ABS(ROUND(G239,2)/ROUND((SQRT((C239-$C$212)^2+(D239-$D$212)^2))*100,2))</f>
        <v>4.5045045045045043E-2</v>
      </c>
      <c r="L239" s="110">
        <f t="shared" ref="L239:L241" si="581">DEGREES(ASIN(K239))</f>
        <v>2.5817645623695871</v>
      </c>
      <c r="M239" s="73"/>
    </row>
    <row r="240" spans="1:13" hidden="1" x14ac:dyDescent="0.25">
      <c r="A240" s="1" t="str">
        <f t="shared" si="574"/>
        <v>INC201</v>
      </c>
      <c r="B240" s="317">
        <f t="shared" si="498"/>
        <v>42391</v>
      </c>
      <c r="C240" s="135">
        <v>7161757.3449999997</v>
      </c>
      <c r="D240" s="135">
        <v>665711.0024</v>
      </c>
      <c r="E240" s="135">
        <v>886.21</v>
      </c>
      <c r="F240" s="177">
        <f t="shared" si="575"/>
        <v>-0.82000000402331352</v>
      </c>
      <c r="G240" s="177">
        <f t="shared" si="576"/>
        <v>2.0000000949949026E-2</v>
      </c>
      <c r="H240" s="172" t="str">
        <f t="shared" si="577"/>
        <v>SUL</v>
      </c>
      <c r="I240" s="172" t="str">
        <f t="shared" si="578"/>
        <v>LESTE</v>
      </c>
      <c r="J240" s="172" t="str">
        <f t="shared" si="579"/>
        <v>SUDESTE</v>
      </c>
      <c r="K240" s="174">
        <f t="shared" si="580"/>
        <v>2.4390243902439025E-2</v>
      </c>
      <c r="L240" s="110">
        <f t="shared" si="581"/>
        <v>1.3975966282455006</v>
      </c>
      <c r="M240" s="73"/>
    </row>
    <row r="241" spans="1:13" hidden="1" x14ac:dyDescent="0.25">
      <c r="A241" s="1" t="str">
        <f t="shared" si="574"/>
        <v>INC201</v>
      </c>
      <c r="B241" s="317">
        <f t="shared" si="498"/>
        <v>42398</v>
      </c>
      <c r="C241" s="135">
        <v>7161757.3404000001</v>
      </c>
      <c r="D241" s="135">
        <v>665711.00749999995</v>
      </c>
      <c r="E241" s="135">
        <v>886.20899999999995</v>
      </c>
      <c r="F241" s="177">
        <f t="shared" si="575"/>
        <v>-1.2799999676644802</v>
      </c>
      <c r="G241" s="177">
        <f t="shared" si="576"/>
        <v>0.52999999606981874</v>
      </c>
      <c r="H241" s="172" t="str">
        <f t="shared" si="577"/>
        <v>SUL</v>
      </c>
      <c r="I241" s="172" t="str">
        <f t="shared" si="578"/>
        <v>LESTE</v>
      </c>
      <c r="J241" s="172" t="str">
        <f t="shared" si="579"/>
        <v>SUDESTE</v>
      </c>
      <c r="K241" s="174">
        <f t="shared" si="580"/>
        <v>0.38129496402877705</v>
      </c>
      <c r="L241" s="110">
        <f t="shared" si="581"/>
        <v>22.413918799086318</v>
      </c>
      <c r="M241" s="73"/>
    </row>
    <row r="242" spans="1:13" hidden="1" x14ac:dyDescent="0.25">
      <c r="A242" s="1" t="str">
        <f t="shared" si="574"/>
        <v>INC201</v>
      </c>
      <c r="B242" s="475">
        <f t="shared" si="498"/>
        <v>42405</v>
      </c>
      <c r="C242" s="135">
        <v>7161757.3403000003</v>
      </c>
      <c r="D242" s="135">
        <v>665711.00509999995</v>
      </c>
      <c r="E242" s="135">
        <v>886.21</v>
      </c>
      <c r="F242" s="177">
        <f t="shared" ref="F242:F246" si="582">(C242-$C$212)*100</f>
        <v>-1.2899999506771564</v>
      </c>
      <c r="G242" s="177">
        <f t="shared" ref="G242:G246" si="583">(D242-$D$212)*100</f>
        <v>0.2899999963119626</v>
      </c>
      <c r="H242" s="172" t="str">
        <f t="shared" ref="H242:H246" si="584">IF(F242&gt;0,"NORTE","SUL")</f>
        <v>SUL</v>
      </c>
      <c r="I242" s="172" t="str">
        <f t="shared" ref="I242:I246" si="585">IF(G242&gt;0,"LESTE","OESTE")</f>
        <v>LESTE</v>
      </c>
      <c r="J242" s="172" t="str">
        <f t="shared" ref="J242:J246" si="586">IF(AND(H242="SUL", I242="LESTE"),"SUDESTE", IF(AND(H242="SUL", I242="OESTE"), "SUDOESTE", IF(AND(H242="NORTE", I242="LESTE"), "NORDESTE", "NOROESTE")))</f>
        <v>SUDESTE</v>
      </c>
      <c r="K242" s="174">
        <f t="shared" ref="K242:K246" si="587">ABS(ROUND(G242,2)/ROUND((SQRT((C242-$C$212)^2+(D242-$D$212)^2))*100,2))</f>
        <v>0.21969696969696967</v>
      </c>
      <c r="L242" s="110">
        <f t="shared" ref="L242:L246" si="588">DEGREES(ASIN(K242))</f>
        <v>12.69123519649755</v>
      </c>
      <c r="M242" s="73"/>
    </row>
    <row r="243" spans="1:13" hidden="1" x14ac:dyDescent="0.25">
      <c r="A243" s="1" t="str">
        <f t="shared" si="574"/>
        <v>INC201</v>
      </c>
      <c r="B243" s="475">
        <f t="shared" si="498"/>
        <v>42412</v>
      </c>
      <c r="C243" s="135">
        <v>7161757.3357999995</v>
      </c>
      <c r="D243" s="135">
        <v>665711.00959999999</v>
      </c>
      <c r="E243" s="135">
        <v>886.202</v>
      </c>
      <c r="F243" s="177">
        <f t="shared" si="582"/>
        <v>-1.7400000244379044</v>
      </c>
      <c r="G243" s="177">
        <f t="shared" si="583"/>
        <v>0.74000000022351742</v>
      </c>
      <c r="H243" s="172" t="str">
        <f t="shared" si="584"/>
        <v>SUL</v>
      </c>
      <c r="I243" s="172" t="str">
        <f t="shared" si="585"/>
        <v>LESTE</v>
      </c>
      <c r="J243" s="172" t="str">
        <f t="shared" si="586"/>
        <v>SUDESTE</v>
      </c>
      <c r="K243" s="174">
        <f t="shared" si="587"/>
        <v>0.39153439153439157</v>
      </c>
      <c r="L243" s="110">
        <f t="shared" si="588"/>
        <v>23.050007465981285</v>
      </c>
      <c r="M243" s="73"/>
    </row>
    <row r="244" spans="1:13" hidden="1" x14ac:dyDescent="0.25">
      <c r="A244" s="1" t="str">
        <f t="shared" si="574"/>
        <v>INC201</v>
      </c>
      <c r="B244" s="475">
        <f t="shared" si="498"/>
        <v>42419</v>
      </c>
      <c r="C244" s="135">
        <v>7161757.3409000002</v>
      </c>
      <c r="D244" s="135">
        <v>665711.0098</v>
      </c>
      <c r="E244" s="135">
        <v>886.20799999999997</v>
      </c>
      <c r="F244" s="177">
        <f t="shared" si="582"/>
        <v>-1.2299999594688416</v>
      </c>
      <c r="G244" s="177">
        <f t="shared" si="583"/>
        <v>0.76000000117346644</v>
      </c>
      <c r="H244" s="172" t="str">
        <f t="shared" si="584"/>
        <v>SUL</v>
      </c>
      <c r="I244" s="172" t="str">
        <f t="shared" si="585"/>
        <v>LESTE</v>
      </c>
      <c r="J244" s="172" t="str">
        <f t="shared" si="586"/>
        <v>SUDESTE</v>
      </c>
      <c r="K244" s="174">
        <f t="shared" si="587"/>
        <v>0.52413793103448281</v>
      </c>
      <c r="L244" s="110">
        <f t="shared" si="588"/>
        <v>31.610227307081281</v>
      </c>
      <c r="M244" s="73"/>
    </row>
    <row r="245" spans="1:13" hidden="1" x14ac:dyDescent="0.25">
      <c r="A245" s="1" t="str">
        <f t="shared" si="574"/>
        <v>INC201</v>
      </c>
      <c r="B245" s="475">
        <f t="shared" si="498"/>
        <v>42426</v>
      </c>
      <c r="C245" s="135">
        <v>7161757.3437000001</v>
      </c>
      <c r="D245" s="135">
        <v>665711.00650000002</v>
      </c>
      <c r="E245" s="135">
        <v>886.202</v>
      </c>
      <c r="F245" s="177">
        <f t="shared" si="582"/>
        <v>-0.94999996945261955</v>
      </c>
      <c r="G245" s="177">
        <f t="shared" si="583"/>
        <v>0.43000000296160579</v>
      </c>
      <c r="H245" s="172" t="str">
        <f t="shared" si="584"/>
        <v>SUL</v>
      </c>
      <c r="I245" s="172" t="str">
        <f t="shared" si="585"/>
        <v>LESTE</v>
      </c>
      <c r="J245" s="172" t="str">
        <f t="shared" si="586"/>
        <v>SUDESTE</v>
      </c>
      <c r="K245" s="174">
        <f t="shared" si="587"/>
        <v>0.41346153846153844</v>
      </c>
      <c r="L245" s="110">
        <f t="shared" si="588"/>
        <v>24.422469534958548</v>
      </c>
      <c r="M245" s="73"/>
    </row>
    <row r="246" spans="1:13" hidden="1" x14ac:dyDescent="0.25">
      <c r="A246" s="1" t="str">
        <f t="shared" si="574"/>
        <v>INC201</v>
      </c>
      <c r="B246" s="475">
        <f t="shared" si="498"/>
        <v>42433</v>
      </c>
      <c r="C246" s="135">
        <v>7161757.3391000004</v>
      </c>
      <c r="D246" s="135">
        <v>665711.00749999995</v>
      </c>
      <c r="E246" s="135">
        <v>886.20299999999997</v>
      </c>
      <c r="F246" s="177">
        <f t="shared" si="582"/>
        <v>-1.4099999330937862</v>
      </c>
      <c r="G246" s="177">
        <f t="shared" si="583"/>
        <v>0.52999999606981874</v>
      </c>
      <c r="H246" s="172" t="str">
        <f t="shared" si="584"/>
        <v>SUL</v>
      </c>
      <c r="I246" s="172" t="str">
        <f t="shared" si="585"/>
        <v>LESTE</v>
      </c>
      <c r="J246" s="172" t="str">
        <f t="shared" si="586"/>
        <v>SUDESTE</v>
      </c>
      <c r="K246" s="174">
        <f t="shared" si="587"/>
        <v>0.35099337748344372</v>
      </c>
      <c r="L246" s="110">
        <f t="shared" si="588"/>
        <v>20.548086554619172</v>
      </c>
      <c r="M246" s="73"/>
    </row>
    <row r="247" spans="1:13" hidden="1" x14ac:dyDescent="0.25">
      <c r="A247" s="1" t="str">
        <f t="shared" si="574"/>
        <v>INC201</v>
      </c>
      <c r="B247" s="483">
        <f t="shared" si="498"/>
        <v>42440</v>
      </c>
      <c r="C247" s="135">
        <v>7161757.3398000002</v>
      </c>
      <c r="D247" s="135">
        <v>665711.01379999996</v>
      </c>
      <c r="E247" s="135">
        <v>886.20100000000002</v>
      </c>
      <c r="F247" s="177">
        <f t="shared" ref="F247:F250" si="589">(C247-$C$212)*100</f>
        <v>-1.3399999588727951</v>
      </c>
      <c r="G247" s="177">
        <f t="shared" ref="G247:G250" si="590">(D247-$D$212)*100</f>
        <v>1.1599999968893826</v>
      </c>
      <c r="H247" s="172" t="str">
        <f t="shared" ref="H247:H250" si="591">IF(F247&gt;0,"NORTE","SUL")</f>
        <v>SUL</v>
      </c>
      <c r="I247" s="172" t="str">
        <f t="shared" ref="I247:I250" si="592">IF(G247&gt;0,"LESTE","OESTE")</f>
        <v>LESTE</v>
      </c>
      <c r="J247" s="172" t="str">
        <f t="shared" ref="J247:J250" si="593">IF(AND(H247="SUL", I247="LESTE"),"SUDESTE", IF(AND(H247="SUL", I247="OESTE"), "SUDOESTE", IF(AND(H247="NORTE", I247="LESTE"), "NORDESTE", "NOROESTE")))</f>
        <v>SUDESTE</v>
      </c>
      <c r="K247" s="174">
        <f t="shared" ref="K247:K250" si="594">ABS(ROUND(G247,2)/ROUND((SQRT((C247-$C$212)^2+(D247-$D$212)^2))*100,2))</f>
        <v>0.65536723163841804</v>
      </c>
      <c r="L247" s="110">
        <f t="shared" ref="L247:L250" si="595">DEGREES(ASIN(K247))</f>
        <v>40.947501269586624</v>
      </c>
      <c r="M247" s="73"/>
    </row>
    <row r="248" spans="1:13" hidden="1" x14ac:dyDescent="0.25">
      <c r="A248" s="1" t="str">
        <f t="shared" si="574"/>
        <v>INC201</v>
      </c>
      <c r="B248" s="483">
        <f t="shared" si="498"/>
        <v>42447</v>
      </c>
      <c r="C248" s="135">
        <v>7161757.3398000002</v>
      </c>
      <c r="D248" s="135">
        <v>665711.01199999999</v>
      </c>
      <c r="E248" s="135">
        <v>886.2</v>
      </c>
      <c r="F248" s="177">
        <f t="shared" si="589"/>
        <v>-1.3399999588727951</v>
      </c>
      <c r="G248" s="177">
        <f t="shared" si="590"/>
        <v>0.97999999998137355</v>
      </c>
      <c r="H248" s="172" t="str">
        <f t="shared" si="591"/>
        <v>SUL</v>
      </c>
      <c r="I248" s="172" t="str">
        <f t="shared" si="592"/>
        <v>LESTE</v>
      </c>
      <c r="J248" s="172" t="str">
        <f t="shared" si="593"/>
        <v>SUDESTE</v>
      </c>
      <c r="K248" s="174">
        <f t="shared" si="594"/>
        <v>0.59036144578313254</v>
      </c>
      <c r="L248" s="110">
        <f t="shared" si="595"/>
        <v>36.182661685917608</v>
      </c>
      <c r="M248" s="73"/>
    </row>
    <row r="249" spans="1:13" x14ac:dyDescent="0.25">
      <c r="A249" s="1" t="str">
        <f t="shared" si="574"/>
        <v>INC201</v>
      </c>
      <c r="B249" s="483">
        <f t="shared" si="498"/>
        <v>42453</v>
      </c>
      <c r="C249" s="135">
        <v>7161757.3402000004</v>
      </c>
      <c r="D249" s="135">
        <v>665711.01040000003</v>
      </c>
      <c r="E249" s="135">
        <v>886.19799999999998</v>
      </c>
      <c r="F249" s="177">
        <f t="shared" si="589"/>
        <v>-1.2999999336898327</v>
      </c>
      <c r="G249" s="177">
        <f t="shared" si="590"/>
        <v>0.82000000402331352</v>
      </c>
      <c r="H249" s="172" t="str">
        <f t="shared" si="591"/>
        <v>SUL</v>
      </c>
      <c r="I249" s="172" t="str">
        <f t="shared" si="592"/>
        <v>LESTE</v>
      </c>
      <c r="J249" s="172" t="str">
        <f t="shared" si="593"/>
        <v>SUDESTE</v>
      </c>
      <c r="K249" s="174">
        <f t="shared" si="594"/>
        <v>0.53246753246753242</v>
      </c>
      <c r="L249" s="110">
        <f t="shared" si="595"/>
        <v>32.172328158161825</v>
      </c>
      <c r="M249" s="73"/>
    </row>
    <row r="250" spans="1:13" hidden="1" x14ac:dyDescent="0.25">
      <c r="A250" s="1" t="str">
        <f t="shared" si="574"/>
        <v>INC201</v>
      </c>
      <c r="B250" s="483">
        <f t="shared" si="498"/>
        <v>42430</v>
      </c>
      <c r="C250" s="135">
        <v>7161757.3408000004</v>
      </c>
      <c r="D250" s="135">
        <v>665711.01260000002</v>
      </c>
      <c r="E250" s="135">
        <v>886.19899999999996</v>
      </c>
      <c r="F250" s="177">
        <f t="shared" si="589"/>
        <v>-1.2399999424815178</v>
      </c>
      <c r="G250" s="177">
        <f t="shared" si="590"/>
        <v>1.0400000028312206</v>
      </c>
      <c r="H250" s="172" t="str">
        <f t="shared" si="591"/>
        <v>SUL</v>
      </c>
      <c r="I250" s="172" t="str">
        <f t="shared" si="592"/>
        <v>LESTE</v>
      </c>
      <c r="J250" s="172" t="str">
        <f t="shared" si="593"/>
        <v>SUDESTE</v>
      </c>
      <c r="K250" s="174">
        <f t="shared" si="594"/>
        <v>0.64197530864197527</v>
      </c>
      <c r="L250" s="110">
        <f t="shared" si="595"/>
        <v>39.939271482811819</v>
      </c>
      <c r="M250" s="73"/>
    </row>
    <row r="251" spans="1:13" x14ac:dyDescent="0.25">
      <c r="A251" s="1" t="str">
        <f t="shared" si="574"/>
        <v>INC201</v>
      </c>
      <c r="B251" s="533">
        <f t="shared" si="498"/>
        <v>42461</v>
      </c>
      <c r="C251" s="135">
        <v>7161757.3408000004</v>
      </c>
      <c r="D251" s="135">
        <v>665711.01260000002</v>
      </c>
      <c r="E251" s="135">
        <v>886.19899999999996</v>
      </c>
      <c r="F251" s="177">
        <f t="shared" ref="F251:F253" si="596">(C251-$C$212)*100</f>
        <v>-1.2399999424815178</v>
      </c>
      <c r="G251" s="177">
        <f t="shared" ref="G251:G253" si="597">(D251-$D$212)*100</f>
        <v>1.0400000028312206</v>
      </c>
      <c r="H251" s="172" t="str">
        <f t="shared" ref="H251:H253" si="598">IF(F251&gt;0,"NORTE","SUL")</f>
        <v>SUL</v>
      </c>
      <c r="I251" s="172" t="str">
        <f t="shared" ref="I251:I253" si="599">IF(G251&gt;0,"LESTE","OESTE")</f>
        <v>LESTE</v>
      </c>
      <c r="J251" s="172" t="str">
        <f t="shared" ref="J251:J253" si="600">IF(AND(H251="SUL", I251="LESTE"),"SUDESTE", IF(AND(H251="SUL", I251="OESTE"), "SUDOESTE", IF(AND(H251="NORTE", I251="LESTE"), "NORDESTE", "NOROESTE")))</f>
        <v>SUDESTE</v>
      </c>
      <c r="K251" s="174">
        <f t="shared" ref="K251:K253" si="601">ABS(ROUND(G251,2)/ROUND((SQRT((C251-$C$212)^2+(D251-$D$212)^2))*100,2))</f>
        <v>0.64197530864197527</v>
      </c>
      <c r="L251" s="110">
        <f t="shared" ref="L251:L253" si="602">DEGREES(ASIN(K251))</f>
        <v>39.939271482811819</v>
      </c>
      <c r="M251" s="73"/>
    </row>
    <row r="252" spans="1:13" x14ac:dyDescent="0.25">
      <c r="A252" s="1" t="str">
        <f t="shared" si="574"/>
        <v>INC201</v>
      </c>
      <c r="B252" s="533">
        <f t="shared" si="498"/>
        <v>42468</v>
      </c>
      <c r="C252" s="535">
        <v>7161757.5750000002</v>
      </c>
      <c r="D252" s="535">
        <v>665711.13430000003</v>
      </c>
      <c r="E252" s="536">
        <v>886.11199999999997</v>
      </c>
      <c r="F252" s="177">
        <f t="shared" si="596"/>
        <v>22.18000004068017</v>
      </c>
      <c r="G252" s="177">
        <f t="shared" si="597"/>
        <v>13.21000000461936</v>
      </c>
      <c r="H252" s="172" t="str">
        <f t="shared" si="598"/>
        <v>NORTE</v>
      </c>
      <c r="I252" s="172" t="str">
        <f t="shared" si="599"/>
        <v>LESTE</v>
      </c>
      <c r="J252" s="172" t="str">
        <f t="shared" si="600"/>
        <v>NORDESTE</v>
      </c>
      <c r="K252" s="174">
        <f t="shared" si="601"/>
        <v>0.51161890007745936</v>
      </c>
      <c r="L252" s="110">
        <f t="shared" si="602"/>
        <v>30.771724149433709</v>
      </c>
      <c r="M252" s="73"/>
    </row>
    <row r="253" spans="1:13" x14ac:dyDescent="0.25">
      <c r="A253" s="1" t="str">
        <f t="shared" si="574"/>
        <v>INC201</v>
      </c>
      <c r="B253" s="533">
        <f t="shared" si="498"/>
        <v>42475</v>
      </c>
      <c r="C253" s="535">
        <v>7161757.5754000004</v>
      </c>
      <c r="D253" s="535">
        <v>665711.11010000005</v>
      </c>
      <c r="E253" s="536">
        <v>886.11099999999999</v>
      </c>
      <c r="F253" s="177">
        <f t="shared" si="596"/>
        <v>22.220000065863132</v>
      </c>
      <c r="G253" s="177">
        <f t="shared" si="597"/>
        <v>10.79000000609085</v>
      </c>
      <c r="H253" s="172" t="str">
        <f t="shared" si="598"/>
        <v>NORTE</v>
      </c>
      <c r="I253" s="172" t="str">
        <f t="shared" si="599"/>
        <v>LESTE</v>
      </c>
      <c r="J253" s="172" t="str">
        <f t="shared" si="600"/>
        <v>NORDESTE</v>
      </c>
      <c r="K253" s="174">
        <f t="shared" si="601"/>
        <v>0.43684210526315786</v>
      </c>
      <c r="L253" s="110">
        <f t="shared" si="602"/>
        <v>25.902567942986945</v>
      </c>
      <c r="M253" s="73"/>
    </row>
    <row r="254" spans="1:13" x14ac:dyDescent="0.25">
      <c r="A254" s="1" t="str">
        <f>A253</f>
        <v>INC201</v>
      </c>
      <c r="B254" s="533">
        <f t="shared" si="498"/>
        <v>42482</v>
      </c>
      <c r="C254" s="535">
        <v>7161757.5832000002</v>
      </c>
      <c r="D254" s="535">
        <v>665711.09640000004</v>
      </c>
      <c r="E254" s="536">
        <v>886.10900000000004</v>
      </c>
      <c r="F254" s="177">
        <f>(C254-$C$212)*100</f>
        <v>23.000000044703484</v>
      </c>
      <c r="G254" s="177">
        <f>(D254-$D$212)*100</f>
        <v>9.4200000050477684</v>
      </c>
      <c r="H254" s="172" t="str">
        <f>IF(F254&gt;0,"NORTE","SUL")</f>
        <v>NORTE</v>
      </c>
      <c r="I254" s="172" t="str">
        <f>IF(G254&gt;0,"LESTE","OESTE")</f>
        <v>LESTE</v>
      </c>
      <c r="J254" s="172" t="str">
        <f>IF(AND(H254="SUL", I254="LESTE"),"SUDESTE", IF(AND(H254="SUL", I254="OESTE"), "SUDOESTE", IF(AND(H254="NORTE", I254="LESTE"), "NORDESTE", "NOROESTE")))</f>
        <v>NORDESTE</v>
      </c>
      <c r="K254" s="174">
        <f>ABS(ROUND(G254,2)/ROUND((SQRT((C254-$C$212)^2+(D254-$D$212)^2))*100,2))</f>
        <v>0.37907444668008045</v>
      </c>
      <c r="L254" s="110">
        <f>DEGREES(ASIN(K254))</f>
        <v>22.276363536390239</v>
      </c>
      <c r="M254" s="73"/>
    </row>
    <row r="255" spans="1:13" x14ac:dyDescent="0.25">
      <c r="A255" s="1" t="s">
        <v>190</v>
      </c>
      <c r="B255" s="605">
        <v>42496</v>
      </c>
      <c r="C255" s="1">
        <v>7161757.5723000001</v>
      </c>
      <c r="D255" s="1">
        <v>665711.13820000004</v>
      </c>
      <c r="E255" s="1">
        <v>886.10199999999998</v>
      </c>
      <c r="F255" s="177">
        <f>(C255-$C$212)*100</f>
        <v>21.910000033676624</v>
      </c>
      <c r="G255" s="177">
        <f>(D255-$D$212)*100</f>
        <v>13.600000005681068</v>
      </c>
      <c r="H255" s="172" t="str">
        <f>IF(F255&gt;0,"NORTE","SUL")</f>
        <v>NORTE</v>
      </c>
      <c r="I255" s="172" t="str">
        <f>IF(G255&gt;0,"LESTE","OESTE")</f>
        <v>LESTE</v>
      </c>
      <c r="J255" s="172" t="str">
        <f>IF(AND(H255="SUL", I255="LESTE"),"SUDESTE", IF(AND(H255="SUL", I255="OESTE"), "SUDOESTE", IF(AND(H255="NORTE", I255="LESTE"), "NORDESTE", "NOROESTE")))</f>
        <v>NORDESTE</v>
      </c>
      <c r="K255" s="174">
        <f>ABS(ROUND(G255,2)/ROUND((SQRT((C255-$C$212)^2+(D255-$D$212)^2))*100,2))</f>
        <v>0.52733617681271816</v>
      </c>
      <c r="L255" s="110">
        <f>DEGREES(ASIN(K255))</f>
        <v>31.82564708430688</v>
      </c>
    </row>
    <row r="256" spans="1:13" ht="5.25" customHeight="1" x14ac:dyDescent="0.25">
      <c r="A256" s="119"/>
      <c r="B256" s="119"/>
      <c r="C256" s="137"/>
      <c r="D256" s="137"/>
      <c r="E256" s="137"/>
      <c r="F256" s="124"/>
      <c r="G256" s="124"/>
      <c r="H256" s="119"/>
      <c r="I256" s="119"/>
      <c r="J256" s="119"/>
      <c r="K256" s="119"/>
      <c r="L256" s="119"/>
      <c r="M256" s="150"/>
    </row>
    <row r="257" spans="1:13" hidden="1" x14ac:dyDescent="0.25">
      <c r="A257" s="1" t="s">
        <v>191</v>
      </c>
      <c r="B257" s="116">
        <f t="shared" ref="B257:B273" si="603">B194</f>
        <v>42034</v>
      </c>
      <c r="C257" s="135">
        <v>7161803.1014999999</v>
      </c>
      <c r="D257" s="135">
        <v>665781.76899999997</v>
      </c>
      <c r="E257" s="135">
        <v>893.87099999999998</v>
      </c>
      <c r="F257" s="118"/>
      <c r="G257" s="118"/>
      <c r="H257" s="117"/>
      <c r="I257" s="117"/>
      <c r="J257" s="117"/>
      <c r="K257" s="118"/>
      <c r="L257" s="118"/>
      <c r="M257" s="149"/>
    </row>
    <row r="258" spans="1:13" hidden="1" x14ac:dyDescent="0.25">
      <c r="A258" s="1" t="str">
        <f>A257</f>
        <v>INC202</v>
      </c>
      <c r="B258" s="116">
        <f t="shared" si="603"/>
        <v>42041</v>
      </c>
      <c r="C258" s="135">
        <v>7161803.0994999995</v>
      </c>
      <c r="D258" s="135">
        <v>665781.77</v>
      </c>
      <c r="E258" s="135">
        <v>893.86699999999996</v>
      </c>
      <c r="F258" s="122">
        <f>(C258-$C$257)*100</f>
        <v>-0.20000003278255463</v>
      </c>
      <c r="G258" s="122">
        <f>(D258-$D$257)*100</f>
        <v>0.10000000474974513</v>
      </c>
      <c r="H258" s="1" t="str">
        <f t="shared" ref="H258" si="604">IF(F258&gt;0,"NORTE","SUL")</f>
        <v>SUL</v>
      </c>
      <c r="I258" s="1" t="str">
        <f t="shared" ref="I258" si="605">IF(G258&gt;0,"LESTE","OESTE")</f>
        <v>LESTE</v>
      </c>
      <c r="J258" s="1" t="str">
        <f t="shared" ref="J258" si="606">IF(AND(H258="SUL", I258="LESTE"),"SUDESTE", IF(AND(H258="SUL", I258="OESTE"), "SUDOESTE", IF(AND(H258="NORTE", I258="LESTE"), "NORDESTE", "NOROESTE")))</f>
        <v>SUDESTE</v>
      </c>
      <c r="K258" s="115">
        <f>ABS(ROUND(G258,2)/ROUND((SQRT((C258-$C$257)^2+(D258-$D$257)^2))*100,2))</f>
        <v>0.45454545454545459</v>
      </c>
      <c r="L258" s="106">
        <f t="shared" ref="L258" si="607">DEGREES(ASIN(K258))</f>
        <v>27.035691789412294</v>
      </c>
      <c r="M258" s="73"/>
    </row>
    <row r="259" spans="1:13" hidden="1" x14ac:dyDescent="0.25">
      <c r="A259" s="1" t="str">
        <f t="shared" ref="A259:A316" si="608">A258</f>
        <v>INC202</v>
      </c>
      <c r="B259" s="116">
        <f t="shared" si="603"/>
        <v>42048</v>
      </c>
      <c r="C259" s="135">
        <v>7161803.1007000003</v>
      </c>
      <c r="D259" s="135">
        <v>665781.76419999998</v>
      </c>
      <c r="E259" s="135">
        <v>893.86</v>
      </c>
      <c r="F259" s="122">
        <f t="shared" ref="F259:F264" si="609">(C259-$C$257)*100</f>
        <v>-7.9999957233667374E-2</v>
      </c>
      <c r="G259" s="122">
        <f t="shared" ref="G259:G264" si="610">(D259-$D$257)*100</f>
        <v>-0.47999999951571226</v>
      </c>
      <c r="H259" s="1" t="str">
        <f t="shared" ref="H259:H264" si="611">IF(F259&gt;0,"NORTE","SUL")</f>
        <v>SUL</v>
      </c>
      <c r="I259" s="1" t="str">
        <f t="shared" ref="I259:I264" si="612">IF(G259&gt;0,"LESTE","OESTE")</f>
        <v>OESTE</v>
      </c>
      <c r="J259" s="1" t="str">
        <f t="shared" ref="J259:J264" si="613">IF(AND(H259="SUL", I259="LESTE"),"SUDESTE", IF(AND(H259="SUL", I259="OESTE"), "SUDOESTE", IF(AND(H259="NORTE", I259="LESTE"), "NORDESTE", "NOROESTE")))</f>
        <v>SUDOESTE</v>
      </c>
      <c r="K259" s="115">
        <f t="shared" ref="K259:K264" si="614">ABS(ROUND(G259,2)/ROUND((SQRT((C259-$C$257)^2+(D259-$D$257)^2))*100,2))</f>
        <v>0.97959183673469385</v>
      </c>
      <c r="L259" s="106">
        <f t="shared" ref="L259:L264" si="615">DEGREES(ASIN(K259))</f>
        <v>78.404727340938749</v>
      </c>
      <c r="M259" s="73"/>
    </row>
    <row r="260" spans="1:13" hidden="1" x14ac:dyDescent="0.25">
      <c r="A260" s="1" t="str">
        <f t="shared" si="608"/>
        <v>INC202</v>
      </c>
      <c r="B260" s="116">
        <f t="shared" si="603"/>
        <v>42055</v>
      </c>
      <c r="C260" s="135">
        <v>7161803.1019000001</v>
      </c>
      <c r="D260" s="135">
        <v>665781.75840000005</v>
      </c>
      <c r="E260" s="135">
        <v>893.85299999999995</v>
      </c>
      <c r="F260" s="122">
        <f t="shared" si="609"/>
        <v>4.0000025182962418E-2</v>
      </c>
      <c r="G260" s="122">
        <f t="shared" si="610"/>
        <v>-1.0599999921396375</v>
      </c>
      <c r="H260" s="1" t="str">
        <f t="shared" si="611"/>
        <v>NORTE</v>
      </c>
      <c r="I260" s="1" t="str">
        <f t="shared" si="612"/>
        <v>OESTE</v>
      </c>
      <c r="J260" s="1" t="str">
        <f t="shared" si="613"/>
        <v>NOROESTE</v>
      </c>
      <c r="K260" s="115">
        <f t="shared" si="614"/>
        <v>1</v>
      </c>
      <c r="L260" s="106">
        <f t="shared" si="615"/>
        <v>90</v>
      </c>
      <c r="M260" s="73"/>
    </row>
    <row r="261" spans="1:13" hidden="1" x14ac:dyDescent="0.25">
      <c r="A261" s="1" t="str">
        <f t="shared" si="608"/>
        <v>INC202</v>
      </c>
      <c r="B261" s="116">
        <f t="shared" si="603"/>
        <v>42062</v>
      </c>
      <c r="C261" s="135">
        <v>7161803.1028000005</v>
      </c>
      <c r="D261" s="135">
        <v>665781.75210000004</v>
      </c>
      <c r="E261" s="135">
        <v>893.846</v>
      </c>
      <c r="F261" s="122">
        <f t="shared" si="609"/>
        <v>0.13000005856156349</v>
      </c>
      <c r="G261" s="122">
        <f t="shared" si="610"/>
        <v>-1.6899999929592013</v>
      </c>
      <c r="H261" s="1" t="str">
        <f t="shared" si="611"/>
        <v>NORTE</v>
      </c>
      <c r="I261" s="1" t="str">
        <f t="shared" si="612"/>
        <v>OESTE</v>
      </c>
      <c r="J261" s="1" t="str">
        <f t="shared" si="613"/>
        <v>NOROESTE</v>
      </c>
      <c r="K261" s="115">
        <f t="shared" si="614"/>
        <v>1</v>
      </c>
      <c r="L261" s="106">
        <f t="shared" si="615"/>
        <v>90</v>
      </c>
      <c r="M261" s="73"/>
    </row>
    <row r="262" spans="1:13" hidden="1" x14ac:dyDescent="0.25">
      <c r="A262" s="1" t="str">
        <f t="shared" si="608"/>
        <v>INC202</v>
      </c>
      <c r="B262" s="116">
        <f t="shared" si="603"/>
        <v>42069</v>
      </c>
      <c r="C262" s="135">
        <v>7161803.1036</v>
      </c>
      <c r="D262" s="135">
        <v>665781.74580000003</v>
      </c>
      <c r="E262" s="135">
        <v>893.83900000000006</v>
      </c>
      <c r="F262" s="122">
        <f t="shared" si="609"/>
        <v>0.21000001579523087</v>
      </c>
      <c r="G262" s="122">
        <f t="shared" si="610"/>
        <v>-2.3199999937787652</v>
      </c>
      <c r="H262" s="1" t="str">
        <f t="shared" si="611"/>
        <v>NORTE</v>
      </c>
      <c r="I262" s="1" t="str">
        <f t="shared" si="612"/>
        <v>OESTE</v>
      </c>
      <c r="J262" s="1" t="str">
        <f t="shared" si="613"/>
        <v>NOROESTE</v>
      </c>
      <c r="K262" s="115">
        <f t="shared" si="614"/>
        <v>0.99570815450643768</v>
      </c>
      <c r="L262" s="106">
        <f t="shared" si="615"/>
        <v>84.689748146970516</v>
      </c>
      <c r="M262" s="73"/>
    </row>
    <row r="263" spans="1:13" hidden="1" x14ac:dyDescent="0.25">
      <c r="A263" s="1" t="str">
        <f t="shared" si="608"/>
        <v>INC202</v>
      </c>
      <c r="B263" s="116">
        <f t="shared" si="603"/>
        <v>42076</v>
      </c>
      <c r="C263" s="135">
        <v>7161803.1054999996</v>
      </c>
      <c r="D263" s="135">
        <v>665781.73389999999</v>
      </c>
      <c r="E263" s="135">
        <v>893.83199999999999</v>
      </c>
      <c r="F263" s="122">
        <f t="shared" si="609"/>
        <v>0.39999997243285179</v>
      </c>
      <c r="G263" s="122">
        <f t="shared" si="610"/>
        <v>-3.5099999979138374</v>
      </c>
      <c r="H263" s="1" t="str">
        <f t="shared" si="611"/>
        <v>NORTE</v>
      </c>
      <c r="I263" s="1" t="str">
        <f t="shared" si="612"/>
        <v>OESTE</v>
      </c>
      <c r="J263" s="1" t="str">
        <f t="shared" si="613"/>
        <v>NOROESTE</v>
      </c>
      <c r="K263" s="115">
        <f t="shared" si="614"/>
        <v>0.99433427762039661</v>
      </c>
      <c r="L263" s="106">
        <f t="shared" si="615"/>
        <v>83.898023397699276</v>
      </c>
      <c r="M263" s="73"/>
    </row>
    <row r="264" spans="1:13" hidden="1" x14ac:dyDescent="0.25">
      <c r="A264" s="1" t="str">
        <f t="shared" si="608"/>
        <v>INC202</v>
      </c>
      <c r="B264" s="116">
        <f t="shared" si="603"/>
        <v>42083</v>
      </c>
      <c r="C264" s="135">
        <v>7161803.1074000001</v>
      </c>
      <c r="D264" s="135">
        <v>665781.73659999995</v>
      </c>
      <c r="E264" s="135">
        <v>893.827</v>
      </c>
      <c r="F264" s="122">
        <f t="shared" si="609"/>
        <v>0.59000002220273018</v>
      </c>
      <c r="G264" s="122">
        <f t="shared" si="610"/>
        <v>-3.2400000025518239</v>
      </c>
      <c r="H264" s="1" t="str">
        <f t="shared" si="611"/>
        <v>NORTE</v>
      </c>
      <c r="I264" s="1" t="str">
        <f t="shared" si="612"/>
        <v>OESTE</v>
      </c>
      <c r="J264" s="1" t="str">
        <f t="shared" si="613"/>
        <v>NOROESTE</v>
      </c>
      <c r="K264" s="115">
        <f t="shared" si="614"/>
        <v>0.98480243161094227</v>
      </c>
      <c r="L264" s="106">
        <f t="shared" si="615"/>
        <v>79.998244338939358</v>
      </c>
      <c r="M264" s="73"/>
    </row>
    <row r="265" spans="1:13" hidden="1" x14ac:dyDescent="0.25">
      <c r="A265" s="1" t="str">
        <f t="shared" si="608"/>
        <v>INC202</v>
      </c>
      <c r="B265" s="125">
        <f t="shared" si="603"/>
        <v>42090</v>
      </c>
      <c r="C265" s="135">
        <v>7161803.1064999998</v>
      </c>
      <c r="D265" s="135">
        <v>665781.73190000001</v>
      </c>
      <c r="E265" s="135">
        <v>893.822</v>
      </c>
      <c r="F265" s="122">
        <f t="shared" ref="F265:F266" si="616">(C265-$C$257)*100</f>
        <v>0.4999999888241291</v>
      </c>
      <c r="G265" s="122">
        <f t="shared" ref="G265:G266" si="617">(D265-$D$257)*100</f>
        <v>-3.7099999957717955</v>
      </c>
      <c r="H265" s="1" t="str">
        <f t="shared" ref="H265:H266" si="618">IF(F265&gt;0,"NORTE","SUL")</f>
        <v>NORTE</v>
      </c>
      <c r="I265" s="1" t="str">
        <f t="shared" ref="I265:I266" si="619">IF(G265&gt;0,"LESTE","OESTE")</f>
        <v>OESTE</v>
      </c>
      <c r="J265" s="1" t="str">
        <f t="shared" ref="J265:J266" si="620">IF(AND(H265="SUL", I265="LESTE"),"SUDESTE", IF(AND(H265="SUL", I265="OESTE"), "SUDOESTE", IF(AND(H265="NORTE", I265="LESTE"), "NORDESTE", "NOROESTE")))</f>
        <v>NOROESTE</v>
      </c>
      <c r="K265" s="115">
        <f t="shared" ref="K265:K266" si="621">ABS(ROUND(G265,2)/ROUND((SQRT((C265-$C$257)^2+(D265-$D$257)^2))*100,2))</f>
        <v>0.99197860962566842</v>
      </c>
      <c r="L265" s="106">
        <f t="shared" ref="L265:L266" si="622">DEGREES(ASIN(K265))</f>
        <v>82.738051107265122</v>
      </c>
      <c r="M265" s="73"/>
    </row>
    <row r="266" spans="1:13" hidden="1" x14ac:dyDescent="0.25">
      <c r="A266" s="1" t="str">
        <f t="shared" si="608"/>
        <v>INC202</v>
      </c>
      <c r="B266" s="125">
        <f t="shared" si="603"/>
        <v>42097</v>
      </c>
      <c r="C266" s="135">
        <v>7161803.1025</v>
      </c>
      <c r="D266" s="135">
        <v>665781.72919999994</v>
      </c>
      <c r="E266" s="135">
        <v>893.81</v>
      </c>
      <c r="F266" s="122">
        <f t="shared" si="616"/>
        <v>0.10000001639127731</v>
      </c>
      <c r="G266" s="122">
        <f t="shared" si="617"/>
        <v>-3.9800000027753413</v>
      </c>
      <c r="H266" s="1" t="str">
        <f t="shared" si="618"/>
        <v>NORTE</v>
      </c>
      <c r="I266" s="1" t="str">
        <f t="shared" si="619"/>
        <v>OESTE</v>
      </c>
      <c r="J266" s="1" t="str">
        <f t="shared" si="620"/>
        <v>NOROESTE</v>
      </c>
      <c r="K266" s="115">
        <f t="shared" si="621"/>
        <v>1</v>
      </c>
      <c r="L266" s="106">
        <f t="shared" si="622"/>
        <v>90</v>
      </c>
      <c r="M266" s="73"/>
    </row>
    <row r="267" spans="1:13" hidden="1" x14ac:dyDescent="0.25">
      <c r="A267" s="1" t="str">
        <f t="shared" si="608"/>
        <v>INC202</v>
      </c>
      <c r="B267" s="126">
        <f t="shared" si="603"/>
        <v>42104</v>
      </c>
      <c r="C267" s="135">
        <v>7161803.1108999997</v>
      </c>
      <c r="D267" s="135">
        <v>665781.72479999997</v>
      </c>
      <c r="E267" s="135">
        <v>893.80600000000004</v>
      </c>
      <c r="F267" s="122">
        <f t="shared" ref="F267:F269" si="623">(C267-$C$257)*100</f>
        <v>0.93999998643994331</v>
      </c>
      <c r="G267" s="122">
        <f t="shared" ref="G267:G269" si="624">(D267-$D$257)*100</f>
        <v>-4.4200000003911555</v>
      </c>
      <c r="H267" s="1" t="str">
        <f t="shared" ref="H267:H269" si="625">IF(F267&gt;0,"NORTE","SUL")</f>
        <v>NORTE</v>
      </c>
      <c r="I267" s="1" t="str">
        <f t="shared" ref="I267:I269" si="626">IF(G267&gt;0,"LESTE","OESTE")</f>
        <v>OESTE</v>
      </c>
      <c r="J267" s="1" t="str">
        <f t="shared" ref="J267:J269" si="627">IF(AND(H267="SUL", I267="LESTE"),"SUDESTE", IF(AND(H267="SUL", I267="OESTE"), "SUDOESTE", IF(AND(H267="NORTE", I267="LESTE"), "NORDESTE", "NOROESTE")))</f>
        <v>NOROESTE</v>
      </c>
      <c r="K267" s="115">
        <f t="shared" ref="K267:K269" si="628">ABS(ROUND(G267,2)/ROUND((SQRT((C267-$C$257)^2+(D267-$D$257)^2))*100,2))</f>
        <v>0.97787610619469034</v>
      </c>
      <c r="L267" s="106">
        <f t="shared" ref="L267:L269" si="629">DEGREES(ASIN(K267))</f>
        <v>77.925410614580144</v>
      </c>
      <c r="M267" s="73"/>
    </row>
    <row r="268" spans="1:13" hidden="1" x14ac:dyDescent="0.25">
      <c r="A268" s="1" t="str">
        <f t="shared" si="608"/>
        <v>INC202</v>
      </c>
      <c r="B268" s="126">
        <f t="shared" si="603"/>
        <v>42111</v>
      </c>
      <c r="C268" s="135">
        <v>7161803.0957000004</v>
      </c>
      <c r="D268" s="135">
        <v>665781.73019999999</v>
      </c>
      <c r="E268" s="135">
        <v>893.80200000000002</v>
      </c>
      <c r="F268" s="122">
        <f t="shared" si="623"/>
        <v>-0.57999994605779648</v>
      </c>
      <c r="G268" s="122">
        <f t="shared" si="624"/>
        <v>-3.8799999980255961</v>
      </c>
      <c r="H268" s="1" t="str">
        <f t="shared" si="625"/>
        <v>SUL</v>
      </c>
      <c r="I268" s="1" t="str">
        <f t="shared" si="626"/>
        <v>OESTE</v>
      </c>
      <c r="J268" s="1" t="str">
        <f t="shared" si="627"/>
        <v>SUDOESTE</v>
      </c>
      <c r="K268" s="115">
        <f t="shared" si="628"/>
        <v>0.98979591836734693</v>
      </c>
      <c r="L268" s="106">
        <f t="shared" si="629"/>
        <v>81.807912483695333</v>
      </c>
      <c r="M268" s="73"/>
    </row>
    <row r="269" spans="1:13" hidden="1" x14ac:dyDescent="0.25">
      <c r="A269" s="1" t="str">
        <f t="shared" si="608"/>
        <v>INC202</v>
      </c>
      <c r="B269" s="126">
        <f t="shared" si="603"/>
        <v>42118</v>
      </c>
      <c r="C269" s="135">
        <v>7161803.1001000004</v>
      </c>
      <c r="D269" s="135">
        <v>665781.7267</v>
      </c>
      <c r="E269" s="135">
        <v>893.79499999999996</v>
      </c>
      <c r="F269" s="122">
        <f t="shared" si="623"/>
        <v>-0.13999994844198227</v>
      </c>
      <c r="G269" s="122">
        <f t="shared" si="624"/>
        <v>-4.2299999971874058</v>
      </c>
      <c r="H269" s="1" t="str">
        <f t="shared" si="625"/>
        <v>SUL</v>
      </c>
      <c r="I269" s="1" t="str">
        <f t="shared" si="626"/>
        <v>OESTE</v>
      </c>
      <c r="J269" s="1" t="str">
        <f t="shared" si="627"/>
        <v>SUDOESTE</v>
      </c>
      <c r="K269" s="115">
        <f t="shared" si="628"/>
        <v>1</v>
      </c>
      <c r="L269" s="106">
        <f t="shared" si="629"/>
        <v>90</v>
      </c>
      <c r="M269" s="73"/>
    </row>
    <row r="270" spans="1:13" hidden="1" x14ac:dyDescent="0.25">
      <c r="A270" s="1" t="str">
        <f t="shared" si="608"/>
        <v>INC202</v>
      </c>
      <c r="B270" s="127">
        <f t="shared" si="603"/>
        <v>42125</v>
      </c>
      <c r="C270" s="135">
        <v>7161803.1049000006</v>
      </c>
      <c r="D270" s="135">
        <v>665781.71900000004</v>
      </c>
      <c r="E270" s="135">
        <v>893.78899999999999</v>
      </c>
      <c r="F270" s="122">
        <f t="shared" ref="F270:F272" si="630">(C270-$C$257)*100</f>
        <v>0.34000007435679436</v>
      </c>
      <c r="G270" s="122">
        <f t="shared" ref="G270:G272" si="631">(D270-$D$257)*100</f>
        <v>-4.9999999930150807</v>
      </c>
      <c r="H270" s="1" t="str">
        <f t="shared" ref="H270:H272" si="632">IF(F270&gt;0,"NORTE","SUL")</f>
        <v>NORTE</v>
      </c>
      <c r="I270" s="1" t="str">
        <f t="shared" ref="I270:I272" si="633">IF(G270&gt;0,"LESTE","OESTE")</f>
        <v>OESTE</v>
      </c>
      <c r="J270" s="1" t="str">
        <f t="shared" ref="J270:J272" si="634">IF(AND(H270="SUL", I270="LESTE"),"SUDESTE", IF(AND(H270="SUL", I270="OESTE"), "SUDOESTE", IF(AND(H270="NORTE", I270="LESTE"), "NORDESTE", "NOROESTE")))</f>
        <v>NOROESTE</v>
      </c>
      <c r="K270" s="115">
        <f t="shared" ref="K270:K272" si="635">ABS(ROUND(G270,2)/ROUND((SQRT((C270-$C$257)^2+(D270-$D$257)^2))*100,2))</f>
        <v>0.99800399201596812</v>
      </c>
      <c r="L270" s="106">
        <f t="shared" ref="L270:L272" si="636">DEGREES(ASIN(K270))</f>
        <v>86.379312591439984</v>
      </c>
      <c r="M270" s="73"/>
    </row>
    <row r="271" spans="1:13" hidden="1" x14ac:dyDescent="0.25">
      <c r="A271" s="1" t="str">
        <f t="shared" si="608"/>
        <v>INC202</v>
      </c>
      <c r="B271" s="127">
        <f t="shared" si="603"/>
        <v>42132</v>
      </c>
      <c r="C271" s="135">
        <v>7161803.1096999999</v>
      </c>
      <c r="D271" s="135">
        <v>665781.71129999997</v>
      </c>
      <c r="E271" s="135">
        <v>893.78300000000002</v>
      </c>
      <c r="F271" s="122">
        <f t="shared" si="630"/>
        <v>0.82000000402331352</v>
      </c>
      <c r="G271" s="122">
        <f t="shared" si="631"/>
        <v>-5.7700000004842877</v>
      </c>
      <c r="H271" s="1" t="str">
        <f t="shared" si="632"/>
        <v>NORTE</v>
      </c>
      <c r="I271" s="1" t="str">
        <f t="shared" si="633"/>
        <v>OESTE</v>
      </c>
      <c r="J271" s="1" t="str">
        <f t="shared" si="634"/>
        <v>NOROESTE</v>
      </c>
      <c r="K271" s="115">
        <f t="shared" si="635"/>
        <v>0.98970840480274436</v>
      </c>
      <c r="L271" s="106">
        <f t="shared" si="636"/>
        <v>81.772798236219472</v>
      </c>
      <c r="M271" s="73"/>
    </row>
    <row r="272" spans="1:13" hidden="1" x14ac:dyDescent="0.25">
      <c r="A272" s="1" t="str">
        <f t="shared" si="608"/>
        <v>INC202</v>
      </c>
      <c r="B272" s="127">
        <f t="shared" si="603"/>
        <v>42146</v>
      </c>
      <c r="C272" s="135">
        <v>7161803.1083000004</v>
      </c>
      <c r="D272" s="135">
        <v>665781.70979999995</v>
      </c>
      <c r="E272" s="135">
        <v>893.77099999999996</v>
      </c>
      <c r="F272" s="122">
        <f t="shared" si="630"/>
        <v>0.68000005558133125</v>
      </c>
      <c r="G272" s="122">
        <f t="shared" si="631"/>
        <v>-5.9200000017881393</v>
      </c>
      <c r="H272" s="1" t="str">
        <f t="shared" si="632"/>
        <v>NORTE</v>
      </c>
      <c r="I272" s="1" t="str">
        <f t="shared" si="633"/>
        <v>OESTE</v>
      </c>
      <c r="J272" s="1" t="str">
        <f t="shared" si="634"/>
        <v>NOROESTE</v>
      </c>
      <c r="K272" s="115">
        <f t="shared" si="635"/>
        <v>0.99328859060402686</v>
      </c>
      <c r="L272" s="106">
        <f t="shared" si="636"/>
        <v>83.358171009752823</v>
      </c>
      <c r="M272" s="73"/>
    </row>
    <row r="273" spans="1:13" hidden="1" x14ac:dyDescent="0.25">
      <c r="A273" s="1" t="str">
        <f t="shared" si="608"/>
        <v>INC202</v>
      </c>
      <c r="B273" s="138">
        <f t="shared" si="603"/>
        <v>42153</v>
      </c>
      <c r="C273" s="135">
        <v>7161803.1100000003</v>
      </c>
      <c r="D273" s="135">
        <v>665781.70600000001</v>
      </c>
      <c r="E273" s="135">
        <v>893.76300000000003</v>
      </c>
      <c r="F273" s="122">
        <f t="shared" ref="F273" si="637">(C273-$C$257)*100</f>
        <v>0.8500000461935997</v>
      </c>
      <c r="G273" s="122">
        <f t="shared" ref="G273" si="638">(D273-$D$257)*100</f>
        <v>-6.2999999965541065</v>
      </c>
      <c r="H273" s="1" t="str">
        <f t="shared" ref="H273" si="639">IF(F273&gt;0,"NORTE","SUL")</f>
        <v>NORTE</v>
      </c>
      <c r="I273" s="1" t="str">
        <f t="shared" ref="I273" si="640">IF(G273&gt;0,"LESTE","OESTE")</f>
        <v>OESTE</v>
      </c>
      <c r="J273" s="172" t="str">
        <f t="shared" ref="J273" si="641">IF(AND(H273="SUL", I273="LESTE"),"SUDESTE", IF(AND(H273="SUL", I273="OESTE"), "SUDOESTE", IF(AND(H273="NORTE", I273="LESTE"), "NORDESTE", "NOROESTE")))</f>
        <v>NOROESTE</v>
      </c>
      <c r="K273" s="174">
        <f t="shared" ref="K273" si="642">ABS(ROUND(G273,2)/ROUND((SQRT((C273-$C$257)^2+(D273-$D$257)^2))*100,2))</f>
        <v>0.99056603773584895</v>
      </c>
      <c r="L273" s="110">
        <f t="shared" ref="L273" si="643">DEGREES(ASIN(K273))</f>
        <v>82.123618995010176</v>
      </c>
      <c r="M273" s="73"/>
    </row>
    <row r="274" spans="1:13" ht="6.75" customHeight="1" x14ac:dyDescent="0.25">
      <c r="A274" s="169"/>
      <c r="B274" s="170"/>
      <c r="C274" s="171"/>
      <c r="D274" s="171"/>
      <c r="E274" s="171"/>
      <c r="F274" s="160"/>
      <c r="G274" s="160"/>
      <c r="H274" s="166"/>
      <c r="I274" s="166"/>
      <c r="J274" s="166"/>
      <c r="K274" s="166"/>
      <c r="L274" s="166"/>
      <c r="M274" s="168"/>
    </row>
    <row r="275" spans="1:13" hidden="1" x14ac:dyDescent="0.25">
      <c r="A275" s="1" t="str">
        <f>A273</f>
        <v>INC202</v>
      </c>
      <c r="B275" s="140">
        <f t="shared" ref="B275:B317" si="644">B23</f>
        <v>42160</v>
      </c>
      <c r="C275" s="135">
        <v>7161759.4123</v>
      </c>
      <c r="D275" s="135">
        <v>665732.44510000001</v>
      </c>
      <c r="E275" s="181">
        <v>893.75400000000002</v>
      </c>
      <c r="F275" s="155"/>
      <c r="G275" s="156"/>
      <c r="H275" s="158"/>
      <c r="I275" s="158"/>
      <c r="J275" s="158"/>
      <c r="K275" s="158"/>
      <c r="L275" s="157"/>
      <c r="M275" s="73" t="s">
        <v>198</v>
      </c>
    </row>
    <row r="276" spans="1:13" hidden="1" x14ac:dyDescent="0.25">
      <c r="A276" s="1" t="str">
        <f t="shared" si="608"/>
        <v>INC202</v>
      </c>
      <c r="B276" s="140">
        <f t="shared" si="644"/>
        <v>42174</v>
      </c>
      <c r="C276" s="135">
        <v>7161759.4077000003</v>
      </c>
      <c r="D276" s="135">
        <v>665732.42940000002</v>
      </c>
      <c r="E276" s="135">
        <v>893.74199999999996</v>
      </c>
      <c r="F276" s="122">
        <f>(C276-$C$275)*100</f>
        <v>-0.45999996364116669</v>
      </c>
      <c r="G276" s="122">
        <f>(D276-$D$275)*100</f>
        <v>-1.5699999989010394</v>
      </c>
      <c r="H276" s="1" t="str">
        <f t="shared" ref="H276" si="645">IF(F276&gt;0,"NORTE","SUL")</f>
        <v>SUL</v>
      </c>
      <c r="I276" s="1" t="str">
        <f t="shared" ref="I276" si="646">IF(G276&gt;0,"LESTE","OESTE")</f>
        <v>OESTE</v>
      </c>
      <c r="J276" s="172" t="str">
        <f t="shared" ref="J276" si="647">IF(AND(H276="SUL", I276="LESTE"),"SUDESTE", IF(AND(H276="SUL", I276="OESTE"), "SUDOESTE", IF(AND(H276="NORTE", I276="LESTE"), "NORDESTE", "NOROESTE")))</f>
        <v>SUDOESTE</v>
      </c>
      <c r="K276" s="174">
        <f>ABS(ROUND(G276,2)/ROUND((SQRT((C276-$C$275)^2+(D276-$D$275)^2))*100,2))</f>
        <v>0.95731707317073178</v>
      </c>
      <c r="L276" s="110">
        <f t="shared" ref="L276" si="648">DEGREES(ASIN(K276))</f>
        <v>73.199519417086549</v>
      </c>
      <c r="M276" s="73"/>
    </row>
    <row r="277" spans="1:13" hidden="1" x14ac:dyDescent="0.25">
      <c r="A277" s="1" t="str">
        <f t="shared" si="608"/>
        <v>INC202</v>
      </c>
      <c r="B277" s="140">
        <f t="shared" si="644"/>
        <v>42181</v>
      </c>
      <c r="C277" s="135">
        <v>7161759.4058999997</v>
      </c>
      <c r="D277" s="135">
        <v>665732.42850000004</v>
      </c>
      <c r="E277" s="135">
        <v>893.73500000000001</v>
      </c>
      <c r="F277" s="122">
        <f t="shared" ref="F277:F278" si="649">(C277-$C$275)*100</f>
        <v>-0.64000003039836884</v>
      </c>
      <c r="G277" s="122">
        <f t="shared" ref="G277:G278" si="650">(D277-$D$275)*100</f>
        <v>-1.6599999973550439</v>
      </c>
      <c r="H277" s="1" t="str">
        <f t="shared" ref="H277:H278" si="651">IF(F277&gt;0,"NORTE","SUL")</f>
        <v>SUL</v>
      </c>
      <c r="I277" s="1" t="str">
        <f t="shared" ref="I277:I278" si="652">IF(G277&gt;0,"LESTE","OESTE")</f>
        <v>OESTE</v>
      </c>
      <c r="J277" s="172" t="str">
        <f t="shared" ref="J277:J278" si="653">IF(AND(H277="SUL", I277="LESTE"),"SUDESTE", IF(AND(H277="SUL", I277="OESTE"), "SUDOESTE", IF(AND(H277="NORTE", I277="LESTE"), "NORDESTE", "NOROESTE")))</f>
        <v>SUDOESTE</v>
      </c>
      <c r="K277" s="174">
        <f t="shared" ref="K277:K278" si="654">ABS(ROUND(G277,2)/ROUND((SQRT((C277-$C$275)^2+(D277-$D$275)^2))*100,2))</f>
        <v>0.93258426966292129</v>
      </c>
      <c r="L277" s="110">
        <f t="shared" ref="L277:L278" si="655">DEGREES(ASIN(K277))</f>
        <v>68.841307000583882</v>
      </c>
      <c r="M277" s="73"/>
    </row>
    <row r="278" spans="1:13" hidden="1" x14ac:dyDescent="0.25">
      <c r="A278" s="1" t="str">
        <f t="shared" si="608"/>
        <v>INC202</v>
      </c>
      <c r="B278" s="140">
        <f t="shared" si="644"/>
        <v>42188</v>
      </c>
      <c r="C278" s="135">
        <v>7161759.4079999998</v>
      </c>
      <c r="D278" s="135">
        <v>665732.42559999996</v>
      </c>
      <c r="E278" s="135">
        <v>893.73</v>
      </c>
      <c r="F278" s="122">
        <f t="shared" si="649"/>
        <v>-0.43000001460313797</v>
      </c>
      <c r="G278" s="122">
        <f t="shared" si="650"/>
        <v>-1.9500000053085387</v>
      </c>
      <c r="H278" s="1" t="str">
        <f t="shared" si="651"/>
        <v>SUL</v>
      </c>
      <c r="I278" s="1" t="str">
        <f t="shared" si="652"/>
        <v>OESTE</v>
      </c>
      <c r="J278" s="172" t="str">
        <f t="shared" si="653"/>
        <v>SUDOESTE</v>
      </c>
      <c r="K278" s="174">
        <f t="shared" si="654"/>
        <v>0.97499999999999998</v>
      </c>
      <c r="L278" s="110">
        <f t="shared" si="655"/>
        <v>77.161431859015948</v>
      </c>
      <c r="M278" s="73"/>
    </row>
    <row r="279" spans="1:13" hidden="1" x14ac:dyDescent="0.25">
      <c r="A279" s="1" t="str">
        <f t="shared" si="608"/>
        <v>INC202</v>
      </c>
      <c r="B279" s="144">
        <f t="shared" si="644"/>
        <v>42195</v>
      </c>
      <c r="C279" s="135">
        <v>7161759.4101</v>
      </c>
      <c r="D279" s="135">
        <v>665732.41949999996</v>
      </c>
      <c r="E279" s="135">
        <v>893.72400000000005</v>
      </c>
      <c r="F279" s="122">
        <f t="shared" ref="F279:F280" si="656">(C279-$C$275)*100</f>
        <v>-0.2199999988079071</v>
      </c>
      <c r="G279" s="122">
        <f t="shared" ref="G279:G280" si="657">(D279-$D$275)*100</f>
        <v>-2.5600000051781535</v>
      </c>
      <c r="H279" s="1" t="str">
        <f t="shared" ref="H279:H280" si="658">IF(F279&gt;0,"NORTE","SUL")</f>
        <v>SUL</v>
      </c>
      <c r="I279" s="1" t="str">
        <f t="shared" ref="I279:I280" si="659">IF(G279&gt;0,"LESTE","OESTE")</f>
        <v>OESTE</v>
      </c>
      <c r="J279" s="172" t="str">
        <f t="shared" ref="J279:J280" si="660">IF(AND(H279="SUL", I279="LESTE"),"SUDESTE", IF(AND(H279="SUL", I279="OESTE"), "SUDOESTE", IF(AND(H279="NORTE", I279="LESTE"), "NORDESTE", "NOROESTE")))</f>
        <v>SUDOESTE</v>
      </c>
      <c r="K279" s="174">
        <f t="shared" ref="K279:K280" si="661">ABS(ROUND(G279,2)/ROUND((SQRT((C279-$C$275)^2+(D279-$D$275)^2))*100,2))</f>
        <v>0.99610894941634254</v>
      </c>
      <c r="L279" s="110">
        <f t="shared" ref="L279:L280" si="662">DEGREES(ASIN(K279))</f>
        <v>84.943942655523713</v>
      </c>
      <c r="M279" s="73"/>
    </row>
    <row r="280" spans="1:13" hidden="1" x14ac:dyDescent="0.25">
      <c r="A280" s="1" t="str">
        <f t="shared" si="608"/>
        <v>INC202</v>
      </c>
      <c r="B280" s="144">
        <f t="shared" si="644"/>
        <v>42202</v>
      </c>
      <c r="C280" s="135">
        <v>7161759.4071000004</v>
      </c>
      <c r="D280" s="135">
        <v>665732.41509999998</v>
      </c>
      <c r="E280" s="135">
        <v>893.71299999999997</v>
      </c>
      <c r="F280" s="122">
        <f t="shared" si="656"/>
        <v>-0.51999995484948158</v>
      </c>
      <c r="G280" s="122">
        <f t="shared" si="657"/>
        <v>-3.0000000027939677</v>
      </c>
      <c r="H280" s="1" t="str">
        <f t="shared" si="658"/>
        <v>SUL</v>
      </c>
      <c r="I280" s="1" t="str">
        <f t="shared" si="659"/>
        <v>OESTE</v>
      </c>
      <c r="J280" s="172" t="str">
        <f t="shared" si="660"/>
        <v>SUDOESTE</v>
      </c>
      <c r="K280" s="174">
        <f t="shared" si="661"/>
        <v>0.98684210526315785</v>
      </c>
      <c r="L280" s="110">
        <f t="shared" si="662"/>
        <v>80.695175481435399</v>
      </c>
      <c r="M280" s="73"/>
    </row>
    <row r="281" spans="1:13" hidden="1" x14ac:dyDescent="0.25">
      <c r="A281" s="1" t="str">
        <f t="shared" si="608"/>
        <v>INC202</v>
      </c>
      <c r="B281" s="183">
        <f t="shared" si="644"/>
        <v>42209</v>
      </c>
      <c r="C281" s="135">
        <v>7161759.4030999998</v>
      </c>
      <c r="D281" s="135">
        <v>665732.40480000002</v>
      </c>
      <c r="E281" s="135">
        <v>893.70799999999997</v>
      </c>
      <c r="F281" s="122">
        <f t="shared" ref="F281:F282" si="663">(C281-$C$275)*100</f>
        <v>-0.92000002041459084</v>
      </c>
      <c r="G281" s="122">
        <f t="shared" ref="G281:G282" si="664">(D281-$D$275)*100</f>
        <v>-4.0299999993294477</v>
      </c>
      <c r="H281" s="1" t="str">
        <f t="shared" ref="H281:H282" si="665">IF(F281&gt;0,"NORTE","SUL")</f>
        <v>SUL</v>
      </c>
      <c r="I281" s="1" t="str">
        <f t="shared" ref="I281:I282" si="666">IF(G281&gt;0,"LESTE","OESTE")</f>
        <v>OESTE</v>
      </c>
      <c r="J281" s="172" t="str">
        <f t="shared" ref="J281:J282" si="667">IF(AND(H281="SUL", I281="LESTE"),"SUDESTE", IF(AND(H281="SUL", I281="OESTE"), "SUDOESTE", IF(AND(H281="NORTE", I281="LESTE"), "NORDESTE", "NOROESTE")))</f>
        <v>SUDOESTE</v>
      </c>
      <c r="K281" s="174">
        <f t="shared" ref="K281:K282" si="668">ABS(ROUND(G281,2)/ROUND((SQRT((C281-$C$275)^2+(D281-$D$275)^2))*100,2))</f>
        <v>0.97578692493946739</v>
      </c>
      <c r="L281" s="110">
        <f t="shared" ref="L281:L282" si="669">DEGREES(ASIN(K281))</f>
        <v>77.365943319764398</v>
      </c>
      <c r="M281" s="73"/>
    </row>
    <row r="282" spans="1:13" hidden="1" x14ac:dyDescent="0.25">
      <c r="A282" s="1" t="str">
        <f t="shared" si="608"/>
        <v>INC202</v>
      </c>
      <c r="B282" s="183">
        <f t="shared" si="644"/>
        <v>42216</v>
      </c>
      <c r="C282" s="135">
        <v>7161759.4130999995</v>
      </c>
      <c r="D282" s="135">
        <v>665732.39659999998</v>
      </c>
      <c r="E282" s="135">
        <v>893.70299999999997</v>
      </c>
      <c r="F282" s="122">
        <f t="shared" si="663"/>
        <v>7.9999957233667374E-2</v>
      </c>
      <c r="G282" s="122">
        <f t="shared" si="664"/>
        <v>-4.8500000033527613</v>
      </c>
      <c r="H282" s="1" t="str">
        <f t="shared" si="665"/>
        <v>NORTE</v>
      </c>
      <c r="I282" s="1" t="str">
        <f t="shared" si="666"/>
        <v>OESTE</v>
      </c>
      <c r="J282" s="172" t="str">
        <f t="shared" si="667"/>
        <v>NOROESTE</v>
      </c>
      <c r="K282" s="174">
        <f t="shared" si="668"/>
        <v>1</v>
      </c>
      <c r="L282" s="110">
        <f t="shared" si="669"/>
        <v>90</v>
      </c>
      <c r="M282" s="73"/>
    </row>
    <row r="283" spans="1:13" hidden="1" x14ac:dyDescent="0.25">
      <c r="A283" s="1" t="str">
        <f t="shared" si="608"/>
        <v>INC202</v>
      </c>
      <c r="B283" s="184">
        <f t="shared" si="644"/>
        <v>42223</v>
      </c>
      <c r="C283" s="135">
        <v>7161759.4113999996</v>
      </c>
      <c r="D283" s="135">
        <v>665732.40780000004</v>
      </c>
      <c r="E283" s="135">
        <v>893.70299999999997</v>
      </c>
      <c r="F283" s="122">
        <f t="shared" ref="F283:F286" si="670">(C283-$C$275)*100</f>
        <v>-9.0000033378601074E-2</v>
      </c>
      <c r="G283" s="122">
        <f t="shared" ref="G283:G286" si="671">(D283-$D$275)*100</f>
        <v>-3.7299999967217445</v>
      </c>
      <c r="H283" s="1" t="str">
        <f t="shared" ref="H283:H286" si="672">IF(F283&gt;0,"NORTE","SUL")</f>
        <v>SUL</v>
      </c>
      <c r="I283" s="1" t="str">
        <f t="shared" ref="I283:I286" si="673">IF(G283&gt;0,"LESTE","OESTE")</f>
        <v>OESTE</v>
      </c>
      <c r="J283" s="172" t="str">
        <f t="shared" ref="J283:J286" si="674">IF(AND(H283="SUL", I283="LESTE"),"SUDESTE", IF(AND(H283="SUL", I283="OESTE"), "SUDOESTE", IF(AND(H283="NORTE", I283="LESTE"), "NORDESTE", "NOROESTE")))</f>
        <v>SUDOESTE</v>
      </c>
      <c r="K283" s="174">
        <f t="shared" ref="K283:K286" si="675">ABS(ROUND(G283,2)/ROUND((SQRT((C283-$C$275)^2+(D283-$D$275)^2))*100,2))</f>
        <v>1</v>
      </c>
      <c r="L283" s="110">
        <f t="shared" ref="L283:L286" si="676">DEGREES(ASIN(K283))</f>
        <v>90</v>
      </c>
      <c r="M283" s="73"/>
    </row>
    <row r="284" spans="1:13" hidden="1" x14ac:dyDescent="0.25">
      <c r="A284" s="1" t="str">
        <f t="shared" si="608"/>
        <v>INC202</v>
      </c>
      <c r="B284" s="184">
        <f t="shared" si="644"/>
        <v>42230</v>
      </c>
      <c r="C284" s="135">
        <v>7161759.4044000003</v>
      </c>
      <c r="D284" s="135">
        <v>665732.40989999997</v>
      </c>
      <c r="E284" s="135">
        <v>893.69200000000001</v>
      </c>
      <c r="F284" s="122">
        <f t="shared" si="670"/>
        <v>-0.78999996185302734</v>
      </c>
      <c r="G284" s="122">
        <f t="shared" si="671"/>
        <v>-3.520000004209578</v>
      </c>
      <c r="H284" s="1" t="str">
        <f t="shared" si="672"/>
        <v>SUL</v>
      </c>
      <c r="I284" s="1" t="str">
        <f t="shared" si="673"/>
        <v>OESTE</v>
      </c>
      <c r="J284" s="172" t="str">
        <f t="shared" si="674"/>
        <v>SUDOESTE</v>
      </c>
      <c r="K284" s="174">
        <f t="shared" si="675"/>
        <v>0.97506925207756234</v>
      </c>
      <c r="L284" s="110">
        <f t="shared" si="676"/>
        <v>77.179300813714974</v>
      </c>
      <c r="M284" s="73"/>
    </row>
    <row r="285" spans="1:13" hidden="1" x14ac:dyDescent="0.25">
      <c r="A285" s="1" t="str">
        <f t="shared" si="608"/>
        <v>INC202</v>
      </c>
      <c r="B285" s="184">
        <f t="shared" si="644"/>
        <v>42244</v>
      </c>
      <c r="C285" s="135">
        <v>7161759.4123999998</v>
      </c>
      <c r="D285" s="135">
        <v>665732.3996</v>
      </c>
      <c r="E285" s="135">
        <v>893.68299999999999</v>
      </c>
      <c r="F285" s="122">
        <f t="shared" si="670"/>
        <v>9.999983012676239E-3</v>
      </c>
      <c r="G285" s="122">
        <f t="shared" si="671"/>
        <v>-4.5500000007450581</v>
      </c>
      <c r="H285" s="1" t="str">
        <f t="shared" si="672"/>
        <v>NORTE</v>
      </c>
      <c r="I285" s="1" t="str">
        <f t="shared" si="673"/>
        <v>OESTE</v>
      </c>
      <c r="J285" s="172" t="str">
        <f t="shared" si="674"/>
        <v>NOROESTE</v>
      </c>
      <c r="K285" s="174">
        <f t="shared" si="675"/>
        <v>1</v>
      </c>
      <c r="L285" s="110">
        <f t="shared" si="676"/>
        <v>90</v>
      </c>
      <c r="M285" s="73"/>
    </row>
    <row r="286" spans="1:13" hidden="1" x14ac:dyDescent="0.25">
      <c r="A286" s="1" t="str">
        <f t="shared" si="608"/>
        <v>INC202</v>
      </c>
      <c r="B286" s="184">
        <f t="shared" si="644"/>
        <v>42251</v>
      </c>
      <c r="C286" s="135">
        <v>7161759.4046999998</v>
      </c>
      <c r="D286" s="135">
        <v>665732.40300000005</v>
      </c>
      <c r="E286" s="135">
        <v>893.68100000000004</v>
      </c>
      <c r="F286" s="122">
        <f t="shared" si="670"/>
        <v>-0.76000001281499863</v>
      </c>
      <c r="G286" s="122">
        <f t="shared" si="671"/>
        <v>-4.2099999962374568</v>
      </c>
      <c r="H286" s="1" t="str">
        <f t="shared" si="672"/>
        <v>SUL</v>
      </c>
      <c r="I286" s="1" t="str">
        <f t="shared" si="673"/>
        <v>OESTE</v>
      </c>
      <c r="J286" s="172" t="str">
        <f t="shared" si="674"/>
        <v>SUDOESTE</v>
      </c>
      <c r="K286" s="174">
        <f t="shared" si="675"/>
        <v>0.98364485981308403</v>
      </c>
      <c r="L286" s="110">
        <f t="shared" si="676"/>
        <v>79.623319119327988</v>
      </c>
      <c r="M286" s="73"/>
    </row>
    <row r="287" spans="1:13" hidden="1" x14ac:dyDescent="0.25">
      <c r="A287" s="1" t="str">
        <f t="shared" si="608"/>
        <v>INC202</v>
      </c>
      <c r="B287" s="185">
        <f t="shared" si="644"/>
        <v>42258</v>
      </c>
      <c r="C287" s="135">
        <v>7161759.4107999997</v>
      </c>
      <c r="D287" s="135">
        <v>665732.39280000003</v>
      </c>
      <c r="E287" s="135">
        <v>893.67200000000003</v>
      </c>
      <c r="F287" s="122">
        <f t="shared" ref="F287" si="677">(C287-$C$275)*100</f>
        <v>-0.15000002458691597</v>
      </c>
      <c r="G287" s="122">
        <f t="shared" ref="G287" si="678">(D287-$D$275)*100</f>
        <v>-5.2299999981187284</v>
      </c>
      <c r="H287" s="1" t="str">
        <f t="shared" ref="H287" si="679">IF(F287&gt;0,"NORTE","SUL")</f>
        <v>SUL</v>
      </c>
      <c r="I287" s="1" t="str">
        <f t="shared" ref="I287" si="680">IF(G287&gt;0,"LESTE","OESTE")</f>
        <v>OESTE</v>
      </c>
      <c r="J287" s="172" t="str">
        <f t="shared" ref="J287" si="681">IF(AND(H287="SUL", I287="LESTE"),"SUDESTE", IF(AND(H287="SUL", I287="OESTE"), "SUDOESTE", IF(AND(H287="NORTE", I287="LESTE"), "NORDESTE", "NOROESTE")))</f>
        <v>SUDOESTE</v>
      </c>
      <c r="K287" s="174">
        <f t="shared" ref="K287" si="682">ABS(ROUND(G287,2)/ROUND((SQRT((C287-$C$275)^2+(D287-$D$275)^2))*100,2))</f>
        <v>1</v>
      </c>
      <c r="L287" s="110">
        <f t="shared" ref="L287" si="683">DEGREES(ASIN(K287))</f>
        <v>90</v>
      </c>
      <c r="M287" s="73"/>
    </row>
    <row r="288" spans="1:13" hidden="1" x14ac:dyDescent="0.25">
      <c r="A288" s="1" t="str">
        <f t="shared" si="608"/>
        <v>INC202</v>
      </c>
      <c r="B288" s="186">
        <f t="shared" si="644"/>
        <v>42265</v>
      </c>
      <c r="C288" s="135">
        <v>7161759.4035</v>
      </c>
      <c r="D288" s="135">
        <v>665732.40009999997</v>
      </c>
      <c r="E288" s="135">
        <v>893.66300000000001</v>
      </c>
      <c r="F288" s="122">
        <f t="shared" ref="F288" si="684">(C288-$C$275)*100</f>
        <v>-0.87999999523162842</v>
      </c>
      <c r="G288" s="122">
        <f t="shared" ref="G288" si="685">(D288-$D$275)*100</f>
        <v>-4.5000000041909516</v>
      </c>
      <c r="H288" s="1" t="str">
        <f t="shared" ref="H288" si="686">IF(F288&gt;0,"NORTE","SUL")</f>
        <v>SUL</v>
      </c>
      <c r="I288" s="1" t="str">
        <f t="shared" ref="I288" si="687">IF(G288&gt;0,"LESTE","OESTE")</f>
        <v>OESTE</v>
      </c>
      <c r="J288" s="172" t="str">
        <f t="shared" ref="J288" si="688">IF(AND(H288="SUL", I288="LESTE"),"SUDESTE", IF(AND(H288="SUL", I288="OESTE"), "SUDOESTE", IF(AND(H288="NORTE", I288="LESTE"), "NORDESTE", "NOROESTE")))</f>
        <v>SUDOESTE</v>
      </c>
      <c r="K288" s="174">
        <f t="shared" ref="K288" si="689">ABS(ROUND(G288,2)/ROUND((SQRT((C288-$C$275)^2+(D288-$D$275)^2))*100,2))</f>
        <v>0.98039215686274517</v>
      </c>
      <c r="L288" s="110">
        <f t="shared" ref="L288" si="690">DEGREES(ASIN(K288))</f>
        <v>78.635123032966348</v>
      </c>
      <c r="M288" s="73"/>
    </row>
    <row r="289" spans="1:13" hidden="1" x14ac:dyDescent="0.25">
      <c r="A289" s="1" t="str">
        <f t="shared" si="608"/>
        <v>INC202</v>
      </c>
      <c r="B289" s="187">
        <f t="shared" si="644"/>
        <v>42272</v>
      </c>
      <c r="C289" s="135">
        <v>7161759.4074999997</v>
      </c>
      <c r="D289" s="135">
        <v>665732.38809999998</v>
      </c>
      <c r="E289" s="135">
        <v>893.66399999999999</v>
      </c>
      <c r="F289" s="122">
        <f>(C289-$C$275)*100</f>
        <v>-0.48000002279877663</v>
      </c>
      <c r="G289" s="122">
        <f>(D289-$D$275)*100</f>
        <v>-5.7000000029802322</v>
      </c>
      <c r="H289" s="1" t="str">
        <f>IF(F289&gt;0,"NORTE","SUL")</f>
        <v>SUL</v>
      </c>
      <c r="I289" s="1" t="str">
        <f>IF(G289&gt;0,"LESTE","OESTE")</f>
        <v>OESTE</v>
      </c>
      <c r="J289" s="172" t="str">
        <f>IF(AND(H289="SUL", I289="LESTE"),"SUDESTE", IF(AND(H289="SUL", I289="OESTE"), "SUDOESTE", IF(AND(H289="NORTE", I289="LESTE"), "NORDESTE", "NOROESTE")))</f>
        <v>SUDOESTE</v>
      </c>
      <c r="K289" s="174">
        <f>ABS(ROUND(G289,2)/ROUND((SQRT((C289-$C$275)^2+(D289-$D$275)^2))*100,2))</f>
        <v>0.99650349650349657</v>
      </c>
      <c r="L289" s="110">
        <f>DEGREES(ASIN(K289))</f>
        <v>85.207289047604831</v>
      </c>
      <c r="M289" s="73"/>
    </row>
    <row r="290" spans="1:13" hidden="1" x14ac:dyDescent="0.25">
      <c r="A290" s="1" t="str">
        <f t="shared" si="608"/>
        <v>INC202</v>
      </c>
      <c r="B290" s="187">
        <f t="shared" si="644"/>
        <v>42279</v>
      </c>
      <c r="C290" s="135">
        <v>7161759.4008999998</v>
      </c>
      <c r="D290" s="135">
        <v>665732.39780000004</v>
      </c>
      <c r="E290" s="135">
        <v>893.65300000000002</v>
      </c>
      <c r="F290" s="122">
        <f t="shared" ref="F290:F291" si="691">(C290-$C$275)*100</f>
        <v>-1.1400000192224979</v>
      </c>
      <c r="G290" s="122">
        <f t="shared" ref="G290:G291" si="692">(D290-$D$275)*100</f>
        <v>-4.7299999976530671</v>
      </c>
      <c r="H290" s="1" t="str">
        <f t="shared" ref="H290:H291" si="693">IF(F290&gt;0,"NORTE","SUL")</f>
        <v>SUL</v>
      </c>
      <c r="I290" s="1" t="str">
        <f t="shared" ref="I290:I291" si="694">IF(G290&gt;0,"LESTE","OESTE")</f>
        <v>OESTE</v>
      </c>
      <c r="J290" s="172" t="str">
        <f t="shared" ref="J290:J291" si="695">IF(AND(H290="SUL", I290="LESTE"),"SUDESTE", IF(AND(H290="SUL", I290="OESTE"), "SUDOESTE", IF(AND(H290="NORTE", I290="LESTE"), "NORDESTE", "NOROESTE")))</f>
        <v>SUDOESTE</v>
      </c>
      <c r="K290" s="174">
        <f t="shared" ref="K290:K291" si="696">ABS(ROUND(G290,2)/ROUND((SQRT((C290-$C$275)^2+(D290-$D$275)^2))*100,2))</f>
        <v>0.97125256673511295</v>
      </c>
      <c r="L290" s="110">
        <f t="shared" ref="L290:L292" si="697">DEGREES(ASIN(K290))</f>
        <v>76.22844125718872</v>
      </c>
      <c r="M290" s="73"/>
    </row>
    <row r="291" spans="1:13" hidden="1" x14ac:dyDescent="0.25">
      <c r="A291" s="1" t="str">
        <f t="shared" si="608"/>
        <v>INC202</v>
      </c>
      <c r="B291" s="187">
        <f t="shared" si="644"/>
        <v>42286</v>
      </c>
      <c r="C291" s="135">
        <v>7161759.3975</v>
      </c>
      <c r="D291" s="135">
        <v>665732.38679999998</v>
      </c>
      <c r="E291" s="135">
        <v>893.64400000000001</v>
      </c>
      <c r="F291" s="122">
        <f t="shared" si="691"/>
        <v>-1.4800000004470348</v>
      </c>
      <c r="G291" s="122">
        <f t="shared" si="692"/>
        <v>-5.8300000033341348</v>
      </c>
      <c r="H291" s="1" t="str">
        <f t="shared" si="693"/>
        <v>SUL</v>
      </c>
      <c r="I291" s="1" t="str">
        <f t="shared" si="694"/>
        <v>OESTE</v>
      </c>
      <c r="J291" s="172" t="str">
        <f t="shared" si="695"/>
        <v>SUDOESTE</v>
      </c>
      <c r="K291" s="174">
        <f t="shared" si="696"/>
        <v>0.97004991680532449</v>
      </c>
      <c r="L291" s="110">
        <f t="shared" si="697"/>
        <v>75.941901635294826</v>
      </c>
      <c r="M291" s="73"/>
    </row>
    <row r="292" spans="1:13" hidden="1" x14ac:dyDescent="0.25">
      <c r="A292" s="1" t="str">
        <f t="shared" si="608"/>
        <v>INC202</v>
      </c>
      <c r="B292" s="187">
        <f t="shared" si="644"/>
        <v>42300</v>
      </c>
      <c r="C292" s="135">
        <v>7161759.4066000003</v>
      </c>
      <c r="D292" s="135">
        <v>665732.38040000002</v>
      </c>
      <c r="E292" s="135">
        <v>893.63499999999999</v>
      </c>
      <c r="F292" s="122">
        <f t="shared" ref="F292" si="698">(C292-$C$275)*100</f>
        <v>-0.56999996304512024</v>
      </c>
      <c r="G292" s="122">
        <f t="shared" ref="G292" si="699">(D292-$D$275)*100</f>
        <v>-6.4699999988079071</v>
      </c>
      <c r="H292" s="1" t="str">
        <f t="shared" ref="H292" si="700">IF(F292&gt;0,"NORTE","SUL")</f>
        <v>SUL</v>
      </c>
      <c r="I292" s="1" t="str">
        <f t="shared" ref="I292" si="701">IF(G292&gt;0,"LESTE","OESTE")</f>
        <v>OESTE</v>
      </c>
      <c r="J292" s="172" t="str">
        <f t="shared" ref="J292" si="702">IF(AND(H292="SUL", I292="LESTE"),"SUDESTE", IF(AND(H292="SUL", I292="OESTE"), "SUDOESTE", IF(AND(H292="NORTE", I292="LESTE"), "NORDESTE", "NOROESTE")))</f>
        <v>SUDOESTE</v>
      </c>
      <c r="K292" s="174">
        <f t="shared" ref="K292" si="703">ABS(ROUND(G292,2)/ROUND((SQRT((C292-$C$275)^2+(D292-$D$275)^2))*100,2))</f>
        <v>0.99538461538461531</v>
      </c>
      <c r="L292" s="110">
        <f t="shared" si="697"/>
        <v>84.493080130823117</v>
      </c>
      <c r="M292" s="73"/>
    </row>
    <row r="293" spans="1:13" hidden="1" x14ac:dyDescent="0.25">
      <c r="A293" s="1" t="str">
        <f t="shared" si="608"/>
        <v>INC202</v>
      </c>
      <c r="B293" s="238">
        <f t="shared" si="644"/>
        <v>42314</v>
      </c>
      <c r="C293" s="135">
        <v>7161759.4057999998</v>
      </c>
      <c r="D293" s="135">
        <v>665732.37239999999</v>
      </c>
      <c r="E293" s="135">
        <v>893.62</v>
      </c>
      <c r="F293" s="122">
        <f t="shared" ref="F293" si="704">(C293-$C$275)*100</f>
        <v>-0.65000001341104507</v>
      </c>
      <c r="G293" s="122">
        <f t="shared" ref="G293" si="705">(D293-$D$275)*100</f>
        <v>-7.2700000018812716</v>
      </c>
      <c r="H293" s="1" t="str">
        <f t="shared" ref="H293" si="706">IF(F293&gt;0,"NORTE","SUL")</f>
        <v>SUL</v>
      </c>
      <c r="I293" s="1" t="str">
        <f t="shared" ref="I293" si="707">IF(G293&gt;0,"LESTE","OESTE")</f>
        <v>OESTE</v>
      </c>
      <c r="J293" s="172" t="str">
        <f t="shared" ref="J293" si="708">IF(AND(H293="SUL", I293="LESTE"),"SUDESTE", IF(AND(H293="SUL", I293="OESTE"), "SUDOESTE", IF(AND(H293="NORTE", I293="LESTE"), "NORDESTE", "NOROESTE")))</f>
        <v>SUDOESTE</v>
      </c>
      <c r="K293" s="174">
        <f t="shared" ref="K293" si="709">ABS(ROUND(G293,2)/ROUND((SQRT((C293-$C$275)^2+(D293-$D$275)^2))*100,2))</f>
        <v>0.99589041095890407</v>
      </c>
      <c r="L293" s="110">
        <f t="shared" ref="L293" si="710">DEGREES(ASIN(K293))</f>
        <v>84.80380224768227</v>
      </c>
      <c r="M293" s="73"/>
    </row>
    <row r="294" spans="1:13" hidden="1" x14ac:dyDescent="0.25">
      <c r="A294" s="1" t="str">
        <f t="shared" si="608"/>
        <v>INC202</v>
      </c>
      <c r="B294" s="254">
        <f t="shared" si="644"/>
        <v>42321</v>
      </c>
      <c r="C294" s="135">
        <v>7161759.4062000001</v>
      </c>
      <c r="D294" s="135">
        <v>665732.37069999997</v>
      </c>
      <c r="E294" s="135">
        <v>893.61900000000003</v>
      </c>
      <c r="F294" s="122">
        <f t="shared" ref="F294:F296" si="711">(C294-$C$275)*100</f>
        <v>-0.60999998822808266</v>
      </c>
      <c r="G294" s="122">
        <f t="shared" ref="G294:G296" si="712">(D294-$D$275)*100</f>
        <v>-7.4400000041350722</v>
      </c>
      <c r="H294" s="1" t="str">
        <f t="shared" ref="H294:H296" si="713">IF(F294&gt;0,"NORTE","SUL")</f>
        <v>SUL</v>
      </c>
      <c r="I294" s="1" t="str">
        <f t="shared" ref="I294:I296" si="714">IF(G294&gt;0,"LESTE","OESTE")</f>
        <v>OESTE</v>
      </c>
      <c r="J294" s="172" t="str">
        <f t="shared" ref="J294:J296" si="715">IF(AND(H294="SUL", I294="LESTE"),"SUDESTE", IF(AND(H294="SUL", I294="OESTE"), "SUDOESTE", IF(AND(H294="NORTE", I294="LESTE"), "NORDESTE", "NOROESTE")))</f>
        <v>SUDOESTE</v>
      </c>
      <c r="K294" s="174">
        <f t="shared" ref="K294:K296" si="716">ABS(ROUND(G294,2)/ROUND((SQRT((C294-$C$275)^2+(D294-$D$275)^2))*100,2))</f>
        <v>0.99731903485254703</v>
      </c>
      <c r="L294" s="110">
        <f t="shared" ref="L294:L296" si="717">DEGREES(ASIN(K294))</f>
        <v>85.803567040181221</v>
      </c>
      <c r="M294" s="73"/>
    </row>
    <row r="295" spans="1:13" hidden="1" x14ac:dyDescent="0.25">
      <c r="A295" s="1" t="str">
        <f t="shared" si="608"/>
        <v>INC202</v>
      </c>
      <c r="B295" s="254">
        <f t="shared" si="644"/>
        <v>42328</v>
      </c>
      <c r="C295" s="135">
        <v>7161759.4060000004</v>
      </c>
      <c r="D295" s="135">
        <v>665732.36880000005</v>
      </c>
      <c r="E295" s="135">
        <v>893.61400000000003</v>
      </c>
      <c r="F295" s="122">
        <f t="shared" si="711"/>
        <v>-0.62999995425343513</v>
      </c>
      <c r="G295" s="122">
        <f t="shared" si="712"/>
        <v>-7.6299999956972897</v>
      </c>
      <c r="H295" s="1" t="str">
        <f t="shared" si="713"/>
        <v>SUL</v>
      </c>
      <c r="I295" s="1" t="str">
        <f t="shared" si="714"/>
        <v>OESTE</v>
      </c>
      <c r="J295" s="172" t="str">
        <f t="shared" si="715"/>
        <v>SUDOESTE</v>
      </c>
      <c r="K295" s="174">
        <f t="shared" si="716"/>
        <v>0.99608355091383805</v>
      </c>
      <c r="L295" s="110">
        <f t="shared" si="717"/>
        <v>84.927457251749729</v>
      </c>
      <c r="M295" s="73"/>
    </row>
    <row r="296" spans="1:13" hidden="1" x14ac:dyDescent="0.25">
      <c r="A296" s="1" t="str">
        <f t="shared" si="608"/>
        <v>INC202</v>
      </c>
      <c r="B296" s="254">
        <f t="shared" si="644"/>
        <v>42335</v>
      </c>
      <c r="C296" s="135">
        <v>7161759.4053999996</v>
      </c>
      <c r="D296" s="135">
        <v>665732.35900000005</v>
      </c>
      <c r="E296" s="135">
        <v>893.59900000000005</v>
      </c>
      <c r="F296" s="122">
        <f t="shared" si="711"/>
        <v>-0.69000003859400749</v>
      </c>
      <c r="G296" s="122">
        <f t="shared" si="712"/>
        <v>-8.6099999956786633</v>
      </c>
      <c r="H296" s="1" t="str">
        <f t="shared" si="713"/>
        <v>SUL</v>
      </c>
      <c r="I296" s="1" t="str">
        <f t="shared" si="714"/>
        <v>OESTE</v>
      </c>
      <c r="J296" s="172" t="str">
        <f t="shared" si="715"/>
        <v>SUDOESTE</v>
      </c>
      <c r="K296" s="174">
        <f t="shared" si="716"/>
        <v>0.99652777777777768</v>
      </c>
      <c r="L296" s="110">
        <f t="shared" si="717"/>
        <v>85.223969073462371</v>
      </c>
      <c r="M296" s="73"/>
    </row>
    <row r="297" spans="1:13" hidden="1" x14ac:dyDescent="0.25">
      <c r="A297" s="1" t="str">
        <f t="shared" si="608"/>
        <v>INC202</v>
      </c>
      <c r="B297" s="255">
        <f t="shared" si="644"/>
        <v>42342</v>
      </c>
      <c r="C297" s="135">
        <v>7161759.4091999996</v>
      </c>
      <c r="D297" s="135">
        <v>665732.35329999996</v>
      </c>
      <c r="E297" s="135">
        <v>893.60299999999995</v>
      </c>
      <c r="F297" s="122">
        <f t="shared" ref="F297" si="718">(C297-$C$275)*100</f>
        <v>-0.31000003218650818</v>
      </c>
      <c r="G297" s="122">
        <f t="shared" ref="G297" si="719">(D297-$D$275)*100</f>
        <v>-9.1800000052899122</v>
      </c>
      <c r="H297" s="1" t="str">
        <f t="shared" ref="H297" si="720">IF(F297&gt;0,"NORTE","SUL")</f>
        <v>SUL</v>
      </c>
      <c r="I297" s="1" t="str">
        <f t="shared" ref="I297" si="721">IF(G297&gt;0,"LESTE","OESTE")</f>
        <v>OESTE</v>
      </c>
      <c r="J297" s="172" t="str">
        <f t="shared" ref="J297" si="722">IF(AND(H297="SUL", I297="LESTE"),"SUDESTE", IF(AND(H297="SUL", I297="OESTE"), "SUDOESTE", IF(AND(H297="NORTE", I297="LESTE"), "NORDESTE", "NOROESTE")))</f>
        <v>SUDOESTE</v>
      </c>
      <c r="K297" s="174">
        <f t="shared" ref="K297" si="723">ABS(ROUND(G297,2)/ROUND((SQRT((C297-$C$275)^2+(D297-$D$275)^2))*100,2))</f>
        <v>0.99891186071817195</v>
      </c>
      <c r="L297" s="110">
        <f t="shared" ref="L297" si="724">DEGREES(ASIN(K297))</f>
        <v>87.326875025361517</v>
      </c>
      <c r="M297" s="73"/>
    </row>
    <row r="298" spans="1:13" hidden="1" x14ac:dyDescent="0.25">
      <c r="A298" s="1" t="str">
        <f t="shared" si="608"/>
        <v>INC202</v>
      </c>
      <c r="B298" s="256">
        <f t="shared" si="644"/>
        <v>42349</v>
      </c>
      <c r="C298" s="135">
        <v>7161759.4069999997</v>
      </c>
      <c r="D298" s="135">
        <v>665732.35580000002</v>
      </c>
      <c r="E298" s="135">
        <v>893.58799999999997</v>
      </c>
      <c r="F298" s="122">
        <f t="shared" ref="F298:F301" si="725">(C298-$C$275)*100</f>
        <v>-0.53000003099441528</v>
      </c>
      <c r="G298" s="122">
        <f t="shared" ref="G298:G301" si="726">(D298-$D$275)*100</f>
        <v>-8.9299999992363155</v>
      </c>
      <c r="H298" s="1" t="str">
        <f t="shared" ref="H298:H301" si="727">IF(F298&gt;0,"NORTE","SUL")</f>
        <v>SUL</v>
      </c>
      <c r="I298" s="1" t="str">
        <f t="shared" ref="I298:I301" si="728">IF(G298&gt;0,"LESTE","OESTE")</f>
        <v>OESTE</v>
      </c>
      <c r="J298" s="172" t="str">
        <f t="shared" ref="J298:J301" si="729">IF(AND(H298="SUL", I298="LESTE"),"SUDESTE", IF(AND(H298="SUL", I298="OESTE"), "SUDOESTE", IF(AND(H298="NORTE", I298="LESTE"), "NORDESTE", "NOROESTE")))</f>
        <v>SUDOESTE</v>
      </c>
      <c r="K298" s="174">
        <f t="shared" ref="K298:K301" si="730">ABS(ROUND(G298,2)/ROUND((SQRT((C298-$C$275)^2+(D298-$D$275)^2))*100,2))</f>
        <v>0.99776536312849162</v>
      </c>
      <c r="L298" s="110">
        <f t="shared" ref="L298:L301" si="731">DEGREES(ASIN(K298))</f>
        <v>86.168912970865378</v>
      </c>
      <c r="M298" s="73"/>
    </row>
    <row r="299" spans="1:13" hidden="1" x14ac:dyDescent="0.25">
      <c r="A299" s="1" t="str">
        <f t="shared" si="608"/>
        <v>INC202</v>
      </c>
      <c r="B299" s="256">
        <f t="shared" si="644"/>
        <v>42356</v>
      </c>
      <c r="C299" s="135">
        <v>7161759.4012000002</v>
      </c>
      <c r="D299" s="135">
        <v>665732.35400000005</v>
      </c>
      <c r="E299" s="135">
        <v>893.58</v>
      </c>
      <c r="F299" s="122">
        <f t="shared" si="725"/>
        <v>-1.1099999770522118</v>
      </c>
      <c r="G299" s="122">
        <f t="shared" si="726"/>
        <v>-9.1099999961443245</v>
      </c>
      <c r="H299" s="1" t="str">
        <f t="shared" si="727"/>
        <v>SUL</v>
      </c>
      <c r="I299" s="1" t="str">
        <f t="shared" si="728"/>
        <v>OESTE</v>
      </c>
      <c r="J299" s="172" t="str">
        <f t="shared" si="729"/>
        <v>SUDOESTE</v>
      </c>
      <c r="K299" s="174">
        <f t="shared" si="730"/>
        <v>0.99237472766884527</v>
      </c>
      <c r="L299" s="110">
        <f t="shared" si="731"/>
        <v>82.919862955446021</v>
      </c>
      <c r="M299" s="73"/>
    </row>
    <row r="300" spans="1:13" hidden="1" x14ac:dyDescent="0.25">
      <c r="A300" s="1" t="str">
        <f t="shared" si="608"/>
        <v>INC202</v>
      </c>
      <c r="B300" s="256">
        <f t="shared" si="644"/>
        <v>42369</v>
      </c>
      <c r="C300" s="135">
        <v>7161759.4101</v>
      </c>
      <c r="D300" s="135">
        <v>665732.33959999995</v>
      </c>
      <c r="E300" s="135">
        <v>893.57</v>
      </c>
      <c r="F300" s="122">
        <f t="shared" si="725"/>
        <v>-0.2199999988079071</v>
      </c>
      <c r="G300" s="122">
        <f t="shared" si="726"/>
        <v>-10.550000006332994</v>
      </c>
      <c r="H300" s="1" t="str">
        <f t="shared" si="727"/>
        <v>SUL</v>
      </c>
      <c r="I300" s="1" t="str">
        <f t="shared" si="728"/>
        <v>OESTE</v>
      </c>
      <c r="J300" s="172" t="str">
        <f t="shared" si="729"/>
        <v>SUDOESTE</v>
      </c>
      <c r="K300" s="174">
        <f t="shared" si="730"/>
        <v>1</v>
      </c>
      <c r="L300" s="110">
        <f t="shared" si="731"/>
        <v>90</v>
      </c>
      <c r="M300" s="73"/>
    </row>
    <row r="301" spans="1:13" hidden="1" x14ac:dyDescent="0.25">
      <c r="A301" s="1" t="str">
        <f t="shared" si="608"/>
        <v>INC202</v>
      </c>
      <c r="B301" s="256">
        <f t="shared" si="644"/>
        <v>42377</v>
      </c>
      <c r="C301" s="135">
        <v>7161759.3916999996</v>
      </c>
      <c r="D301" s="135">
        <v>665732.36040000001</v>
      </c>
      <c r="E301" s="135">
        <v>893.57299999999998</v>
      </c>
      <c r="F301" s="122">
        <f t="shared" si="725"/>
        <v>-2.0600000396370888</v>
      </c>
      <c r="G301" s="122">
        <f t="shared" si="726"/>
        <v>-8.4700000006705523</v>
      </c>
      <c r="H301" s="1" t="str">
        <f t="shared" si="727"/>
        <v>SUL</v>
      </c>
      <c r="I301" s="1" t="str">
        <f t="shared" si="728"/>
        <v>OESTE</v>
      </c>
      <c r="J301" s="172" t="str">
        <f t="shared" si="729"/>
        <v>SUDOESTE</v>
      </c>
      <c r="K301" s="174">
        <f t="shared" si="730"/>
        <v>0.97133027522935778</v>
      </c>
      <c r="L301" s="110">
        <f t="shared" si="731"/>
        <v>76.247157124617644</v>
      </c>
      <c r="M301" s="73"/>
    </row>
    <row r="302" spans="1:13" hidden="1" x14ac:dyDescent="0.25">
      <c r="A302" s="1" t="str">
        <f t="shared" si="608"/>
        <v>INC202</v>
      </c>
      <c r="B302" s="317">
        <f t="shared" si="644"/>
        <v>42384</v>
      </c>
      <c r="C302" s="135">
        <v>7161759.4002</v>
      </c>
      <c r="D302" s="135">
        <v>665732.34750000003</v>
      </c>
      <c r="E302" s="135">
        <v>893.56399999999996</v>
      </c>
      <c r="F302" s="122">
        <f t="shared" ref="F302:F304" si="732">(C302-$C$275)*100</f>
        <v>-1.2099999934434891</v>
      </c>
      <c r="G302" s="122">
        <f t="shared" ref="G302:G304" si="733">(D302-$D$275)*100</f>
        <v>-9.7599999979138374</v>
      </c>
      <c r="H302" s="1" t="str">
        <f t="shared" ref="H302:H304" si="734">IF(F302&gt;0,"NORTE","SUL")</f>
        <v>SUL</v>
      </c>
      <c r="I302" s="1" t="str">
        <f t="shared" ref="I302:I304" si="735">IF(G302&gt;0,"LESTE","OESTE")</f>
        <v>OESTE</v>
      </c>
      <c r="J302" s="172" t="str">
        <f t="shared" ref="J302:J304" si="736">IF(AND(H302="SUL", I302="LESTE"),"SUDESTE", IF(AND(H302="SUL", I302="OESTE"), "SUDOESTE", IF(AND(H302="NORTE", I302="LESTE"), "NORDESTE", "NOROESTE")))</f>
        <v>SUDOESTE</v>
      </c>
      <c r="K302" s="174">
        <f t="shared" ref="K302:K304" si="737">ABS(ROUND(G302,2)/ROUND((SQRT((C302-$C$275)^2+(D302-$D$275)^2))*100,2))</f>
        <v>0.99287894201424209</v>
      </c>
      <c r="L302" s="110">
        <f t="shared" ref="L302:L304" si="738">DEGREES(ASIN(K302))</f>
        <v>83.158238227653769</v>
      </c>
      <c r="M302" s="73"/>
    </row>
    <row r="303" spans="1:13" hidden="1" x14ac:dyDescent="0.25">
      <c r="A303" s="1" t="str">
        <f t="shared" si="608"/>
        <v>INC202</v>
      </c>
      <c r="B303" s="317">
        <f t="shared" si="644"/>
        <v>42391</v>
      </c>
      <c r="C303" s="135">
        <v>7161759.4056000002</v>
      </c>
      <c r="D303" s="135">
        <v>665732.33290000004</v>
      </c>
      <c r="E303" s="135">
        <v>893.55200000000002</v>
      </c>
      <c r="F303" s="122">
        <f t="shared" si="732"/>
        <v>-0.66999997943639755</v>
      </c>
      <c r="G303" s="122">
        <f t="shared" si="733"/>
        <v>-11.219999997410923</v>
      </c>
      <c r="H303" s="1" t="str">
        <f t="shared" si="734"/>
        <v>SUL</v>
      </c>
      <c r="I303" s="1" t="str">
        <f t="shared" si="735"/>
        <v>OESTE</v>
      </c>
      <c r="J303" s="172" t="str">
        <f t="shared" si="736"/>
        <v>SUDOESTE</v>
      </c>
      <c r="K303" s="174">
        <f t="shared" si="737"/>
        <v>0.99822064056939508</v>
      </c>
      <c r="L303" s="110">
        <f t="shared" si="738"/>
        <v>86.581513330928317</v>
      </c>
      <c r="M303" s="73"/>
    </row>
    <row r="304" spans="1:13" hidden="1" x14ac:dyDescent="0.25">
      <c r="A304" s="1" t="str">
        <f t="shared" si="608"/>
        <v>INC202</v>
      </c>
      <c r="B304" s="317">
        <f t="shared" si="644"/>
        <v>42398</v>
      </c>
      <c r="C304" s="135">
        <v>7161759.4016000004</v>
      </c>
      <c r="D304" s="135">
        <v>665732.34069999994</v>
      </c>
      <c r="E304" s="135">
        <v>893.55100000000004</v>
      </c>
      <c r="F304" s="122">
        <f t="shared" si="732"/>
        <v>-1.0699999518692493</v>
      </c>
      <c r="G304" s="122">
        <f t="shared" si="733"/>
        <v>-10.44000000692904</v>
      </c>
      <c r="H304" s="1" t="str">
        <f t="shared" si="734"/>
        <v>SUL</v>
      </c>
      <c r="I304" s="1" t="str">
        <f t="shared" si="735"/>
        <v>OESTE</v>
      </c>
      <c r="J304" s="172" t="str">
        <f t="shared" si="736"/>
        <v>SUDOESTE</v>
      </c>
      <c r="K304" s="174">
        <f t="shared" si="737"/>
        <v>0.99523355576739747</v>
      </c>
      <c r="L304" s="110">
        <f t="shared" si="738"/>
        <v>84.403615531661075</v>
      </c>
      <c r="M304" s="73"/>
    </row>
    <row r="305" spans="1:13" hidden="1" x14ac:dyDescent="0.25">
      <c r="A305" s="1" t="str">
        <f t="shared" si="608"/>
        <v>INC202</v>
      </c>
      <c r="B305" s="475">
        <f t="shared" si="644"/>
        <v>42405</v>
      </c>
      <c r="C305" s="135">
        <v>7161759.3989000004</v>
      </c>
      <c r="D305" s="135">
        <v>665732.34349999996</v>
      </c>
      <c r="E305" s="135">
        <v>893.54899999999998</v>
      </c>
      <c r="F305" s="122">
        <f t="shared" ref="F305:F309" si="739">(C305-$C$275)*100</f>
        <v>-1.3399999588727951</v>
      </c>
      <c r="G305" s="122">
        <f t="shared" ref="G305:G309" si="740">(D305-$D$275)*100</f>
        <v>-10.160000005271286</v>
      </c>
      <c r="H305" s="1" t="str">
        <f t="shared" ref="H305:H309" si="741">IF(F305&gt;0,"NORTE","SUL")</f>
        <v>SUL</v>
      </c>
      <c r="I305" s="1" t="str">
        <f t="shared" ref="I305:I309" si="742">IF(G305&gt;0,"LESTE","OESTE")</f>
        <v>OESTE</v>
      </c>
      <c r="J305" s="172" t="str">
        <f t="shared" ref="J305:J309" si="743">IF(AND(H305="SUL", I305="LESTE"),"SUDESTE", IF(AND(H305="SUL", I305="OESTE"), "SUDOESTE", IF(AND(H305="NORTE", I305="LESTE"), "NORDESTE", "NOROESTE")))</f>
        <v>SUDOESTE</v>
      </c>
      <c r="K305" s="174">
        <f t="shared" ref="K305:K309" si="744">ABS(ROUND(G305,2)/ROUND((SQRT((C305-$C$275)^2+(D305-$D$275)^2))*100,2))</f>
        <v>0.99121951219512194</v>
      </c>
      <c r="L305" s="110">
        <f t="shared" ref="L305:L309" si="745">DEGREES(ASIN(K305))</f>
        <v>82.401720909064451</v>
      </c>
      <c r="M305" s="73"/>
    </row>
    <row r="306" spans="1:13" hidden="1" x14ac:dyDescent="0.25">
      <c r="A306" s="1" t="str">
        <f t="shared" si="608"/>
        <v>INC202</v>
      </c>
      <c r="B306" s="475">
        <f t="shared" si="644"/>
        <v>42412</v>
      </c>
      <c r="C306" s="135">
        <v>7161759.4017000003</v>
      </c>
      <c r="D306" s="135">
        <v>665732.33440000005</v>
      </c>
      <c r="E306" s="135">
        <v>893.53399999999999</v>
      </c>
      <c r="F306" s="122">
        <f t="shared" si="739"/>
        <v>-1.0599999688565731</v>
      </c>
      <c r="G306" s="122">
        <f t="shared" si="740"/>
        <v>-11.069999996107072</v>
      </c>
      <c r="H306" s="1" t="str">
        <f t="shared" si="741"/>
        <v>SUL</v>
      </c>
      <c r="I306" s="1" t="str">
        <f t="shared" si="742"/>
        <v>OESTE</v>
      </c>
      <c r="J306" s="172" t="str">
        <f t="shared" si="743"/>
        <v>SUDOESTE</v>
      </c>
      <c r="K306" s="174">
        <f t="shared" si="744"/>
        <v>0.9955035971223023</v>
      </c>
      <c r="L306" s="110">
        <f t="shared" si="745"/>
        <v>84.564580059029126</v>
      </c>
      <c r="M306" s="73"/>
    </row>
    <row r="307" spans="1:13" hidden="1" x14ac:dyDescent="0.25">
      <c r="A307" s="1" t="str">
        <f t="shared" si="608"/>
        <v>INC202</v>
      </c>
      <c r="B307" s="475">
        <f t="shared" si="644"/>
        <v>42419</v>
      </c>
      <c r="C307" s="135">
        <v>7161759.4035</v>
      </c>
      <c r="D307" s="135">
        <v>665732.32460000005</v>
      </c>
      <c r="E307" s="135">
        <v>893.53899999999999</v>
      </c>
      <c r="F307" s="122">
        <f t="shared" si="739"/>
        <v>-0.87999999523162842</v>
      </c>
      <c r="G307" s="122">
        <f t="shared" si="740"/>
        <v>-12.049999996088445</v>
      </c>
      <c r="H307" s="1" t="str">
        <f t="shared" si="741"/>
        <v>SUL</v>
      </c>
      <c r="I307" s="1" t="str">
        <f t="shared" si="742"/>
        <v>OESTE</v>
      </c>
      <c r="J307" s="172" t="str">
        <f t="shared" si="743"/>
        <v>SUDOESTE</v>
      </c>
      <c r="K307" s="174">
        <f t="shared" si="744"/>
        <v>0.9975165562913908</v>
      </c>
      <c r="L307" s="110">
        <f t="shared" si="745"/>
        <v>85.961178028093073</v>
      </c>
      <c r="M307" s="73"/>
    </row>
    <row r="308" spans="1:13" hidden="1" x14ac:dyDescent="0.25">
      <c r="A308" s="1" t="str">
        <f t="shared" si="608"/>
        <v>INC202</v>
      </c>
      <c r="B308" s="475">
        <f t="shared" si="644"/>
        <v>42426</v>
      </c>
      <c r="C308" s="135">
        <v>7161759.3931</v>
      </c>
      <c r="D308" s="135">
        <v>665732.3273</v>
      </c>
      <c r="E308" s="135">
        <v>893.51800000000003</v>
      </c>
      <c r="F308" s="122">
        <f t="shared" si="739"/>
        <v>-1.919999998062849</v>
      </c>
      <c r="G308" s="122">
        <f t="shared" si="740"/>
        <v>-11.780000000726432</v>
      </c>
      <c r="H308" s="1" t="str">
        <f t="shared" si="741"/>
        <v>SUL</v>
      </c>
      <c r="I308" s="1" t="str">
        <f t="shared" si="742"/>
        <v>OESTE</v>
      </c>
      <c r="J308" s="172" t="str">
        <f t="shared" si="743"/>
        <v>SUDOESTE</v>
      </c>
      <c r="K308" s="174">
        <f t="shared" si="744"/>
        <v>0.98659966499162477</v>
      </c>
      <c r="L308" s="110">
        <f t="shared" si="745"/>
        <v>80.609653273294143</v>
      </c>
      <c r="M308" s="73"/>
    </row>
    <row r="309" spans="1:13" hidden="1" x14ac:dyDescent="0.25">
      <c r="A309" s="1" t="str">
        <f t="shared" si="608"/>
        <v>INC202</v>
      </c>
      <c r="B309" s="475">
        <f t="shared" si="644"/>
        <v>42433</v>
      </c>
      <c r="C309" s="135">
        <v>7161759.3936999999</v>
      </c>
      <c r="D309" s="135">
        <v>665732.3334</v>
      </c>
      <c r="E309" s="135">
        <v>893.51599999999996</v>
      </c>
      <c r="F309" s="122">
        <f t="shared" si="739"/>
        <v>-1.8600000068545341</v>
      </c>
      <c r="G309" s="122">
        <f t="shared" si="740"/>
        <v>-11.170000000856817</v>
      </c>
      <c r="H309" s="1" t="str">
        <f t="shared" si="741"/>
        <v>SUL</v>
      </c>
      <c r="I309" s="1" t="str">
        <f t="shared" si="742"/>
        <v>OESTE</v>
      </c>
      <c r="J309" s="172" t="str">
        <f t="shared" si="743"/>
        <v>SUDOESTE</v>
      </c>
      <c r="K309" s="174">
        <f t="shared" si="744"/>
        <v>0.98674911660777387</v>
      </c>
      <c r="L309" s="110">
        <f t="shared" si="745"/>
        <v>80.662281418553505</v>
      </c>
      <c r="M309" s="73"/>
    </row>
    <row r="310" spans="1:13" hidden="1" x14ac:dyDescent="0.25">
      <c r="A310" s="1" t="str">
        <f t="shared" si="608"/>
        <v>INC202</v>
      </c>
      <c r="B310" s="483">
        <f t="shared" si="644"/>
        <v>42440</v>
      </c>
      <c r="C310" s="135">
        <v>7161759.3945000004</v>
      </c>
      <c r="D310" s="135">
        <v>665732.33010000002</v>
      </c>
      <c r="E310" s="135">
        <v>893.51400000000001</v>
      </c>
      <c r="F310" s="122">
        <f t="shared" ref="F310:F313" si="746">(C310-$C$275)*100</f>
        <v>-1.7799999564886093</v>
      </c>
      <c r="G310" s="122">
        <f t="shared" ref="G310:G313" si="747">(D310-$D$275)*100</f>
        <v>-11.499999999068677</v>
      </c>
      <c r="H310" s="1" t="str">
        <f t="shared" ref="H310:H313" si="748">IF(F310&gt;0,"NORTE","SUL")</f>
        <v>SUL</v>
      </c>
      <c r="I310" s="1" t="str">
        <f t="shared" ref="I310:I313" si="749">IF(G310&gt;0,"LESTE","OESTE")</f>
        <v>OESTE</v>
      </c>
      <c r="J310" s="172" t="str">
        <f t="shared" ref="J310:J313" si="750">IF(AND(H310="SUL", I310="LESTE"),"SUDESTE", IF(AND(H310="SUL", I310="OESTE"), "SUDOESTE", IF(AND(H310="NORTE", I310="LESTE"), "NORDESTE", "NOROESTE")))</f>
        <v>SUDOESTE</v>
      </c>
      <c r="K310" s="174">
        <f t="shared" ref="K310:K313" si="751">ABS(ROUND(G310,2)/ROUND((SQRT((C310-$C$275)^2+(D310-$D$275)^2))*100,2))</f>
        <v>0.98797250859106522</v>
      </c>
      <c r="L310" s="110">
        <f t="shared" ref="L310:L313" si="752">DEGREES(ASIN(K310))</f>
        <v>81.104683392294319</v>
      </c>
      <c r="M310" s="73"/>
    </row>
    <row r="311" spans="1:13" hidden="1" x14ac:dyDescent="0.25">
      <c r="A311" s="1" t="str">
        <f t="shared" si="608"/>
        <v>INC202</v>
      </c>
      <c r="B311" s="483">
        <f t="shared" si="644"/>
        <v>42447</v>
      </c>
      <c r="C311" s="135">
        <v>7161759.3964999998</v>
      </c>
      <c r="D311" s="135">
        <v>665732.32799999998</v>
      </c>
      <c r="E311" s="135">
        <v>893.50400000000002</v>
      </c>
      <c r="F311" s="122">
        <f t="shared" si="746"/>
        <v>-1.5800000168383121</v>
      </c>
      <c r="G311" s="122">
        <f t="shared" si="747"/>
        <v>-11.710000003222376</v>
      </c>
      <c r="H311" s="1" t="str">
        <f t="shared" si="748"/>
        <v>SUL</v>
      </c>
      <c r="I311" s="1" t="str">
        <f t="shared" si="749"/>
        <v>OESTE</v>
      </c>
      <c r="J311" s="172" t="str">
        <f t="shared" si="750"/>
        <v>SUDOESTE</v>
      </c>
      <c r="K311" s="174">
        <f t="shared" si="751"/>
        <v>0.99069373942470396</v>
      </c>
      <c r="L311" s="110">
        <f t="shared" si="752"/>
        <v>82.177193004270279</v>
      </c>
      <c r="M311" s="73"/>
    </row>
    <row r="312" spans="1:13" x14ac:dyDescent="0.25">
      <c r="A312" s="1" t="str">
        <f t="shared" si="608"/>
        <v>INC202</v>
      </c>
      <c r="B312" s="483">
        <f t="shared" si="644"/>
        <v>42453</v>
      </c>
      <c r="C312" s="135">
        <v>7161759.398</v>
      </c>
      <c r="D312" s="135">
        <v>665732.32479999994</v>
      </c>
      <c r="E312" s="135">
        <v>893.49900000000002</v>
      </c>
      <c r="F312" s="122">
        <f t="shared" si="746"/>
        <v>-1.4299999922513962</v>
      </c>
      <c r="G312" s="122">
        <f t="shared" si="747"/>
        <v>-12.030000006780028</v>
      </c>
      <c r="H312" s="1" t="str">
        <f t="shared" si="748"/>
        <v>SUL</v>
      </c>
      <c r="I312" s="1" t="str">
        <f t="shared" si="749"/>
        <v>OESTE</v>
      </c>
      <c r="J312" s="172" t="str">
        <f t="shared" si="750"/>
        <v>SUDOESTE</v>
      </c>
      <c r="K312" s="174">
        <f t="shared" si="751"/>
        <v>0.99339388934764661</v>
      </c>
      <c r="L312" s="110">
        <f t="shared" si="752"/>
        <v>83.410538492762655</v>
      </c>
      <c r="M312" s="73"/>
    </row>
    <row r="313" spans="1:13" hidden="1" x14ac:dyDescent="0.25">
      <c r="A313" s="1" t="str">
        <f t="shared" si="608"/>
        <v>INC202</v>
      </c>
      <c r="B313" s="483">
        <f t="shared" si="644"/>
        <v>42430</v>
      </c>
      <c r="C313" s="135">
        <v>7161759.4042999996</v>
      </c>
      <c r="D313" s="135">
        <v>665732.31039999996</v>
      </c>
      <c r="E313" s="135">
        <v>893.49400000000003</v>
      </c>
      <c r="F313" s="122">
        <f t="shared" si="746"/>
        <v>-0.80000003799796104</v>
      </c>
      <c r="G313" s="122">
        <f t="shared" si="747"/>
        <v>-13.470000005327165</v>
      </c>
      <c r="H313" s="1" t="str">
        <f t="shared" si="748"/>
        <v>SUL</v>
      </c>
      <c r="I313" s="1" t="str">
        <f t="shared" si="749"/>
        <v>OESTE</v>
      </c>
      <c r="J313" s="172" t="str">
        <f t="shared" si="750"/>
        <v>SUDOESTE</v>
      </c>
      <c r="K313" s="174">
        <f t="shared" si="751"/>
        <v>0.99851742031134172</v>
      </c>
      <c r="L313" s="110">
        <f t="shared" si="752"/>
        <v>86.879671454259991</v>
      </c>
      <c r="M313" s="73"/>
    </row>
    <row r="314" spans="1:13" x14ac:dyDescent="0.25">
      <c r="A314" s="1" t="str">
        <f>A309</f>
        <v>INC202</v>
      </c>
      <c r="B314" s="533">
        <f t="shared" si="644"/>
        <v>42461</v>
      </c>
      <c r="C314" s="135">
        <v>7161759.4042999996</v>
      </c>
      <c r="D314" s="135">
        <v>665732.31039999996</v>
      </c>
      <c r="E314" s="135">
        <v>893.49400000000003</v>
      </c>
      <c r="F314" s="122">
        <f t="shared" ref="F314:F316" si="753">(C314-$C$275)*100</f>
        <v>-0.80000003799796104</v>
      </c>
      <c r="G314" s="122">
        <f t="shared" ref="G314:G316" si="754">(D314-$D$275)*100</f>
        <v>-13.470000005327165</v>
      </c>
      <c r="H314" s="1" t="str">
        <f t="shared" ref="H314:H316" si="755">IF(F314&gt;0,"NORTE","SUL")</f>
        <v>SUL</v>
      </c>
      <c r="I314" s="1" t="str">
        <f t="shared" ref="I314:I316" si="756">IF(G314&gt;0,"LESTE","OESTE")</f>
        <v>OESTE</v>
      </c>
      <c r="J314" s="172" t="str">
        <f t="shared" ref="J314:J316" si="757">IF(AND(H314="SUL", I314="LESTE"),"SUDESTE", IF(AND(H314="SUL", I314="OESTE"), "SUDOESTE", IF(AND(H314="NORTE", I314="LESTE"), "NORDESTE", "NOROESTE")))</f>
        <v>SUDOESTE</v>
      </c>
      <c r="K314" s="174">
        <f t="shared" ref="K314:K316" si="758">ABS(ROUND(G314,2)/ROUND((SQRT((C314-$C$275)^2+(D314-$D$275)^2))*100,2))</f>
        <v>0.99851742031134172</v>
      </c>
      <c r="L314" s="110">
        <f t="shared" ref="L314:L316" si="759">DEGREES(ASIN(K314))</f>
        <v>86.879671454259991</v>
      </c>
      <c r="M314" s="73"/>
    </row>
    <row r="315" spans="1:13" x14ac:dyDescent="0.25">
      <c r="A315" s="1" t="str">
        <f t="shared" si="608"/>
        <v>INC202</v>
      </c>
      <c r="B315" s="533">
        <f t="shared" si="644"/>
        <v>42468</v>
      </c>
      <c r="C315" s="535">
        <v>7161759.6264000004</v>
      </c>
      <c r="D315" s="535">
        <v>665732.44999999995</v>
      </c>
      <c r="E315" s="536">
        <v>893.41</v>
      </c>
      <c r="F315" s="122">
        <f t="shared" si="753"/>
        <v>21.410000044852495</v>
      </c>
      <c r="G315" s="122">
        <f t="shared" si="754"/>
        <v>0.48999999416992068</v>
      </c>
      <c r="H315" s="1" t="str">
        <f t="shared" si="755"/>
        <v>NORTE</v>
      </c>
      <c r="I315" s="1" t="str">
        <f t="shared" si="756"/>
        <v>LESTE</v>
      </c>
      <c r="J315" s="172" t="str">
        <f t="shared" si="757"/>
        <v>NORDESTE</v>
      </c>
      <c r="K315" s="174">
        <f t="shared" si="758"/>
        <v>2.2875816993464051E-2</v>
      </c>
      <c r="L315" s="110">
        <f t="shared" si="759"/>
        <v>1.3108021080410968</v>
      </c>
      <c r="M315" s="73"/>
    </row>
    <row r="316" spans="1:13" x14ac:dyDescent="0.25">
      <c r="A316" s="1" t="str">
        <f t="shared" si="608"/>
        <v>INC202</v>
      </c>
      <c r="B316" s="533">
        <f t="shared" si="644"/>
        <v>42475</v>
      </c>
      <c r="C316" s="535">
        <v>7161759.6738</v>
      </c>
      <c r="D316" s="535">
        <v>665732.42579999997</v>
      </c>
      <c r="E316" s="536">
        <v>893.38699999999994</v>
      </c>
      <c r="F316" s="122">
        <f t="shared" si="753"/>
        <v>26.150000002235174</v>
      </c>
      <c r="G316" s="122">
        <f t="shared" si="754"/>
        <v>-1.9300000043585896</v>
      </c>
      <c r="H316" s="1" t="str">
        <f t="shared" si="755"/>
        <v>NORTE</v>
      </c>
      <c r="I316" s="1" t="str">
        <f t="shared" si="756"/>
        <v>OESTE</v>
      </c>
      <c r="J316" s="172" t="str">
        <f t="shared" si="757"/>
        <v>NOROESTE</v>
      </c>
      <c r="K316" s="174">
        <f t="shared" si="758"/>
        <v>7.3607932875667428E-2</v>
      </c>
      <c r="L316" s="110">
        <f t="shared" si="759"/>
        <v>4.2212416316455137</v>
      </c>
      <c r="M316" s="73"/>
    </row>
    <row r="317" spans="1:13" x14ac:dyDescent="0.25">
      <c r="A317" s="1" t="str">
        <f>A316</f>
        <v>INC202</v>
      </c>
      <c r="B317" s="533">
        <f t="shared" si="644"/>
        <v>42482</v>
      </c>
      <c r="C317" s="535">
        <v>7161759.6557</v>
      </c>
      <c r="D317" s="535">
        <v>665732.39020000002</v>
      </c>
      <c r="E317" s="536">
        <v>893.37800000000004</v>
      </c>
      <c r="F317" s="122">
        <f>(C317-$C$275)*100</f>
        <v>24.340000003576279</v>
      </c>
      <c r="G317" s="122">
        <f>(D317-$D$275)*100</f>
        <v>-5.4899999988265336</v>
      </c>
      <c r="H317" s="1" t="str">
        <f>IF(F317&gt;0,"NORTE","SUL")</f>
        <v>NORTE</v>
      </c>
      <c r="I317" s="1" t="str">
        <f>IF(G317&gt;0,"LESTE","OESTE")</f>
        <v>OESTE</v>
      </c>
      <c r="J317" s="172" t="str">
        <f>IF(AND(H317="SUL", I317="LESTE"),"SUDESTE", IF(AND(H317="SUL", I317="OESTE"), "SUDOESTE", IF(AND(H317="NORTE", I317="LESTE"), "NORDESTE", "NOROESTE")))</f>
        <v>NOROESTE</v>
      </c>
      <c r="K317" s="174">
        <f>ABS(ROUND(G317,2)/ROUND((SQRT((C317-$C$275)^2+(D317-$D$275)^2))*100,2))</f>
        <v>0.22004008016032064</v>
      </c>
      <c r="L317" s="110">
        <f>DEGREES(ASIN(K317))</f>
        <v>12.711387105077593</v>
      </c>
      <c r="M317" s="73"/>
    </row>
    <row r="318" spans="1:13" x14ac:dyDescent="0.25">
      <c r="A318" s="1" t="s">
        <v>191</v>
      </c>
      <c r="B318" s="605">
        <v>42496</v>
      </c>
      <c r="C318" s="1">
        <v>7161759.6753000002</v>
      </c>
      <c r="D318" s="1">
        <v>665732.41910000006</v>
      </c>
      <c r="E318" s="1">
        <v>893.36400000000003</v>
      </c>
      <c r="F318" s="122">
        <f>(C318-$C$275)*100</f>
        <v>26.30000002682209</v>
      </c>
      <c r="G318" s="122">
        <f>(D318-$D$275)*100</f>
        <v>-2.5999999954365194</v>
      </c>
      <c r="H318" s="1" t="str">
        <f>IF(F318&gt;0,"NORTE","SUL")</f>
        <v>NORTE</v>
      </c>
      <c r="I318" s="1" t="str">
        <f>IF(G318&gt;0,"LESTE","OESTE")</f>
        <v>OESTE</v>
      </c>
      <c r="J318" s="172" t="str">
        <f>IF(AND(H318="SUL", I318="LESTE"),"SUDESTE", IF(AND(H318="SUL", I318="OESTE"), "SUDOESTE", IF(AND(H318="NORTE", I318="LESTE"), "NORDESTE", "NOROESTE")))</f>
        <v>NOROESTE</v>
      </c>
      <c r="K318" s="174">
        <f>ABS(ROUND(G318,2)/ROUND((SQRT((C318-$C$275)^2+(D318-$D$275)^2))*100,2))</f>
        <v>9.8373060915626184E-2</v>
      </c>
      <c r="L318" s="110">
        <f>DEGREES(ASIN(K318))</f>
        <v>5.6454917805597287</v>
      </c>
    </row>
    <row r="319" spans="1:13" ht="6.75" customHeight="1" x14ac:dyDescent="0.25">
      <c r="A319" s="119"/>
      <c r="B319" s="119"/>
      <c r="C319" s="182"/>
      <c r="D319" s="137"/>
      <c r="E319" s="137"/>
      <c r="F319" s="124"/>
      <c r="G319" s="124"/>
      <c r="H319" s="119"/>
      <c r="I319" s="119"/>
      <c r="J319" s="119"/>
      <c r="K319" s="119"/>
      <c r="L319" s="119"/>
      <c r="M319" s="119"/>
    </row>
    <row r="320" spans="1:13" hidden="1" x14ac:dyDescent="0.25">
      <c r="A320" s="1" t="s">
        <v>192</v>
      </c>
      <c r="B320" s="116">
        <f t="shared" ref="B320:B336" si="760">B257</f>
        <v>42034</v>
      </c>
      <c r="C320" s="142">
        <v>7161805.8388</v>
      </c>
      <c r="D320" s="135">
        <v>665809.39939999999</v>
      </c>
      <c r="E320" s="135">
        <v>903.26499999999999</v>
      </c>
      <c r="F320" s="118"/>
      <c r="G320" s="118"/>
      <c r="H320" s="117"/>
      <c r="I320" s="117"/>
      <c r="J320" s="117"/>
      <c r="K320" s="118"/>
      <c r="L320" s="118"/>
      <c r="M320" s="118"/>
    </row>
    <row r="321" spans="1:13" hidden="1" x14ac:dyDescent="0.25">
      <c r="A321" s="1" t="str">
        <f>A320</f>
        <v>INC203</v>
      </c>
      <c r="B321" s="116">
        <f t="shared" si="760"/>
        <v>42041</v>
      </c>
      <c r="C321" s="135">
        <v>7161805.8306999998</v>
      </c>
      <c r="D321" s="135">
        <v>665809.39190000005</v>
      </c>
      <c r="E321" s="135">
        <v>903.245</v>
      </c>
      <c r="F321" s="122">
        <f>(C321-$C$320)*100</f>
        <v>-0.81000002101063728</v>
      </c>
      <c r="G321" s="122">
        <f>(D321-$D$320)*100</f>
        <v>-0.74999999487772584</v>
      </c>
      <c r="H321" s="1" t="str">
        <f t="shared" ref="H321" si="761">IF(F321&gt;0,"NORTE","SUL")</f>
        <v>SUL</v>
      </c>
      <c r="I321" s="1" t="str">
        <f t="shared" ref="I321" si="762">IF(G321&gt;0,"LESTE","OESTE")</f>
        <v>OESTE</v>
      </c>
      <c r="J321" s="1" t="str">
        <f t="shared" ref="J321" si="763">IF(AND(H321="SUL", I321="LESTE"),"SUDESTE", IF(AND(H321="SUL", I321="OESTE"), "SUDOESTE", IF(AND(H321="NORTE", I321="LESTE"), "NORDESTE", "NOROESTE")))</f>
        <v>SUDOESTE</v>
      </c>
      <c r="K321" s="115">
        <f>ABS(ROUND(G321,2)/ROUND((SQRT((C321-$C$320)^2+(D321-$D$320)^2))*100,2))</f>
        <v>0.68181818181818177</v>
      </c>
      <c r="L321" s="106">
        <f t="shared" ref="L321" si="764">DEGREES(ASIN(K321))</f>
        <v>42.985886080190383</v>
      </c>
      <c r="M321" s="73"/>
    </row>
    <row r="322" spans="1:13" hidden="1" x14ac:dyDescent="0.25">
      <c r="A322" s="1" t="str">
        <f t="shared" ref="A322:A380" si="765">A321</f>
        <v>INC203</v>
      </c>
      <c r="B322" s="116">
        <f t="shared" si="760"/>
        <v>42048</v>
      </c>
      <c r="C322" s="135">
        <v>7161805.8247999996</v>
      </c>
      <c r="D322" s="135">
        <v>665809.38749999995</v>
      </c>
      <c r="E322" s="135">
        <v>903.23149999999998</v>
      </c>
      <c r="F322" s="122">
        <f t="shared" ref="F322:F327" si="766">(C322-$C$320)*100</f>
        <v>-1.4000000432133675</v>
      </c>
      <c r="G322" s="122">
        <f t="shared" ref="G322:G327" si="767">(D322-$D$320)*100</f>
        <v>-1.1900000041350722</v>
      </c>
      <c r="H322" s="1" t="str">
        <f t="shared" ref="H322:H327" si="768">IF(F322&gt;0,"NORTE","SUL")</f>
        <v>SUL</v>
      </c>
      <c r="I322" s="1" t="str">
        <f t="shared" ref="I322:I327" si="769">IF(G322&gt;0,"LESTE","OESTE")</f>
        <v>OESTE</v>
      </c>
      <c r="J322" s="1" t="str">
        <f t="shared" ref="J322:J327" si="770">IF(AND(H322="SUL", I322="LESTE"),"SUDESTE", IF(AND(H322="SUL", I322="OESTE"), "SUDOESTE", IF(AND(H322="NORTE", I322="LESTE"), "NORDESTE", "NOROESTE")))</f>
        <v>SUDOESTE</v>
      </c>
      <c r="K322" s="115">
        <f t="shared" ref="K322:K327" si="771">ABS(ROUND(G322,2)/ROUND((SQRT((C322-$C$320)^2+(D322-$D$320)^2))*100,2))</f>
        <v>0.64673913043478259</v>
      </c>
      <c r="L322" s="106">
        <f t="shared" ref="L322:L327" si="772">DEGREES(ASIN(K322))</f>
        <v>40.296195073996842</v>
      </c>
      <c r="M322" s="73"/>
    </row>
    <row r="323" spans="1:13" hidden="1" x14ac:dyDescent="0.25">
      <c r="A323" s="1" t="str">
        <f t="shared" si="765"/>
        <v>INC203</v>
      </c>
      <c r="B323" s="116">
        <f t="shared" si="760"/>
        <v>42055</v>
      </c>
      <c r="C323" s="135">
        <v>7161805.8187999995</v>
      </c>
      <c r="D323" s="135">
        <v>665809.38300000003</v>
      </c>
      <c r="E323" s="135">
        <v>903.21799999999996</v>
      </c>
      <c r="F323" s="122">
        <f t="shared" si="766"/>
        <v>-2.0000000484287739</v>
      </c>
      <c r="G323" s="122">
        <f t="shared" si="767"/>
        <v>-1.6399999964050949</v>
      </c>
      <c r="H323" s="1" t="str">
        <f t="shared" si="768"/>
        <v>SUL</v>
      </c>
      <c r="I323" s="1" t="str">
        <f t="shared" si="769"/>
        <v>OESTE</v>
      </c>
      <c r="J323" s="1" t="str">
        <f t="shared" si="770"/>
        <v>SUDOESTE</v>
      </c>
      <c r="K323" s="115">
        <f t="shared" si="771"/>
        <v>0.63320463320463316</v>
      </c>
      <c r="L323" s="106">
        <f t="shared" si="772"/>
        <v>39.286952300878418</v>
      </c>
      <c r="M323" s="73"/>
    </row>
    <row r="324" spans="1:13" hidden="1" x14ac:dyDescent="0.25">
      <c r="A324" s="1" t="str">
        <f t="shared" si="765"/>
        <v>INC203</v>
      </c>
      <c r="B324" s="116">
        <f t="shared" si="760"/>
        <v>42062</v>
      </c>
      <c r="C324" s="135">
        <v>7161805.8257999998</v>
      </c>
      <c r="D324" s="135">
        <v>665809.36739999999</v>
      </c>
      <c r="E324" s="135">
        <v>903.20299999999997</v>
      </c>
      <c r="F324" s="122">
        <f t="shared" si="766"/>
        <v>-1.3000000268220901</v>
      </c>
      <c r="G324" s="122">
        <f t="shared" si="767"/>
        <v>-3.2000000006519258</v>
      </c>
      <c r="H324" s="1" t="str">
        <f t="shared" si="768"/>
        <v>SUL</v>
      </c>
      <c r="I324" s="1" t="str">
        <f t="shared" si="769"/>
        <v>OESTE</v>
      </c>
      <c r="J324" s="1" t="str">
        <f t="shared" si="770"/>
        <v>SUDOESTE</v>
      </c>
      <c r="K324" s="115">
        <f t="shared" si="771"/>
        <v>0.92753623188405798</v>
      </c>
      <c r="L324" s="106">
        <f t="shared" si="772"/>
        <v>68.053958724479529</v>
      </c>
      <c r="M324" s="73"/>
    </row>
    <row r="325" spans="1:13" hidden="1" x14ac:dyDescent="0.25">
      <c r="A325" s="1" t="str">
        <f t="shared" si="765"/>
        <v>INC203</v>
      </c>
      <c r="B325" s="116">
        <f t="shared" si="760"/>
        <v>42069</v>
      </c>
      <c r="C325" s="135">
        <v>7161805.8328</v>
      </c>
      <c r="D325" s="135">
        <v>665809.3517</v>
      </c>
      <c r="E325" s="135">
        <v>903.18700000000001</v>
      </c>
      <c r="F325" s="122">
        <f t="shared" si="766"/>
        <v>-0.60000000521540642</v>
      </c>
      <c r="G325" s="122">
        <f t="shared" si="767"/>
        <v>-4.7699999995529652</v>
      </c>
      <c r="H325" s="1" t="str">
        <f t="shared" si="768"/>
        <v>SUL</v>
      </c>
      <c r="I325" s="1" t="str">
        <f t="shared" si="769"/>
        <v>OESTE</v>
      </c>
      <c r="J325" s="1" t="str">
        <f t="shared" si="770"/>
        <v>SUDOESTE</v>
      </c>
      <c r="K325" s="115">
        <f t="shared" si="771"/>
        <v>0.99168399168399168</v>
      </c>
      <c r="L325" s="106">
        <f t="shared" si="772"/>
        <v>82.605709410204284</v>
      </c>
      <c r="M325" s="73"/>
    </row>
    <row r="326" spans="1:13" hidden="1" x14ac:dyDescent="0.25">
      <c r="A326" s="1" t="str">
        <f t="shared" si="765"/>
        <v>INC203</v>
      </c>
      <c r="B326" s="116">
        <f t="shared" si="760"/>
        <v>42076</v>
      </c>
      <c r="C326" s="135">
        <v>7161805.8202999998</v>
      </c>
      <c r="D326" s="135">
        <v>665809.35210000002</v>
      </c>
      <c r="E326" s="135">
        <v>903.173</v>
      </c>
      <c r="F326" s="122">
        <f t="shared" si="766"/>
        <v>-1.8500000238418579</v>
      </c>
      <c r="G326" s="122">
        <f t="shared" si="767"/>
        <v>-4.7299999976530671</v>
      </c>
      <c r="H326" s="1" t="str">
        <f t="shared" si="768"/>
        <v>SUL</v>
      </c>
      <c r="I326" s="1" t="str">
        <f t="shared" si="769"/>
        <v>OESTE</v>
      </c>
      <c r="J326" s="1" t="str">
        <f t="shared" si="770"/>
        <v>SUDOESTE</v>
      </c>
      <c r="K326" s="115">
        <f t="shared" si="771"/>
        <v>0.93110236220472453</v>
      </c>
      <c r="L326" s="106">
        <f t="shared" si="772"/>
        <v>68.607310257270242</v>
      </c>
      <c r="M326" s="73"/>
    </row>
    <row r="327" spans="1:13" hidden="1" x14ac:dyDescent="0.25">
      <c r="A327" s="1" t="str">
        <f t="shared" si="765"/>
        <v>INC203</v>
      </c>
      <c r="B327" s="116">
        <f t="shared" si="760"/>
        <v>42083</v>
      </c>
      <c r="C327" s="135">
        <v>7161805.8293000003</v>
      </c>
      <c r="D327" s="135">
        <v>665809.34710000001</v>
      </c>
      <c r="E327" s="135">
        <v>903.16800000000001</v>
      </c>
      <c r="F327" s="122">
        <f t="shared" si="766"/>
        <v>-0.94999996945261955</v>
      </c>
      <c r="G327" s="122">
        <f t="shared" si="767"/>
        <v>-5.2299999981187284</v>
      </c>
      <c r="H327" s="1" t="str">
        <f t="shared" si="768"/>
        <v>SUL</v>
      </c>
      <c r="I327" s="1" t="str">
        <f t="shared" si="769"/>
        <v>OESTE</v>
      </c>
      <c r="J327" s="1" t="str">
        <f t="shared" si="770"/>
        <v>SUDOESTE</v>
      </c>
      <c r="K327" s="115">
        <f t="shared" si="771"/>
        <v>0.98308270676691734</v>
      </c>
      <c r="L327" s="106">
        <f t="shared" si="772"/>
        <v>79.445996499324266</v>
      </c>
      <c r="M327" s="73"/>
    </row>
    <row r="328" spans="1:13" hidden="1" x14ac:dyDescent="0.25">
      <c r="A328" s="1" t="str">
        <f t="shared" si="765"/>
        <v>INC203</v>
      </c>
      <c r="B328" s="125">
        <f t="shared" si="760"/>
        <v>42090</v>
      </c>
      <c r="C328" s="135">
        <v>7161805.8247999996</v>
      </c>
      <c r="D328" s="135">
        <v>665809.34149999998</v>
      </c>
      <c r="E328" s="135">
        <v>903.14499999999998</v>
      </c>
      <c r="F328" s="122">
        <f t="shared" ref="F328:F329" si="773">(C328-$C$320)*100</f>
        <v>-1.4000000432133675</v>
      </c>
      <c r="G328" s="122">
        <f t="shared" ref="G328:G329" si="774">(D328-$D$320)*100</f>
        <v>-5.7900000014342368</v>
      </c>
      <c r="H328" s="1" t="str">
        <f t="shared" ref="H328:H329" si="775">IF(F328&gt;0,"NORTE","SUL")</f>
        <v>SUL</v>
      </c>
      <c r="I328" s="1" t="str">
        <f t="shared" ref="I328:I329" si="776">IF(G328&gt;0,"LESTE","OESTE")</f>
        <v>OESTE</v>
      </c>
      <c r="J328" s="1" t="str">
        <f t="shared" ref="J328:J329" si="777">IF(AND(H328="SUL", I328="LESTE"),"SUDESTE", IF(AND(H328="SUL", I328="OESTE"), "SUDOESTE", IF(AND(H328="NORTE", I328="LESTE"), "NORDESTE", "NOROESTE")))</f>
        <v>SUDOESTE</v>
      </c>
      <c r="K328" s="115">
        <f t="shared" ref="K328:K329" si="778">ABS(ROUND(G328,2)/ROUND((SQRT((C328-$C$320)^2+(D328-$D$320)^2))*100,2))</f>
        <v>0.97147651006711411</v>
      </c>
      <c r="L328" s="106">
        <f t="shared" ref="L328:L329" si="779">DEGREES(ASIN(K328))</f>
        <v>76.282445269317492</v>
      </c>
      <c r="M328" s="73"/>
    </row>
    <row r="329" spans="1:13" hidden="1" x14ac:dyDescent="0.25">
      <c r="A329" s="1" t="str">
        <f t="shared" si="765"/>
        <v>INC203</v>
      </c>
      <c r="B329" s="125">
        <f t="shared" si="760"/>
        <v>42097</v>
      </c>
      <c r="C329" s="135">
        <v>7161805.8229999999</v>
      </c>
      <c r="D329" s="135">
        <v>665809.33570000005</v>
      </c>
      <c r="E329" s="135">
        <v>903.13</v>
      </c>
      <c r="F329" s="122">
        <f t="shared" si="773"/>
        <v>-1.5800000168383121</v>
      </c>
      <c r="G329" s="122">
        <f t="shared" si="774"/>
        <v>-6.369999994058162</v>
      </c>
      <c r="H329" s="1" t="str">
        <f t="shared" si="775"/>
        <v>SUL</v>
      </c>
      <c r="I329" s="1" t="str">
        <f t="shared" si="776"/>
        <v>OESTE</v>
      </c>
      <c r="J329" s="1" t="str">
        <f t="shared" si="777"/>
        <v>SUDOESTE</v>
      </c>
      <c r="K329" s="115">
        <f t="shared" si="778"/>
        <v>0.97103658536585369</v>
      </c>
      <c r="L329" s="106">
        <f t="shared" si="779"/>
        <v>76.176553284077229</v>
      </c>
      <c r="M329" s="73"/>
    </row>
    <row r="330" spans="1:13" hidden="1" x14ac:dyDescent="0.25">
      <c r="A330" s="1" t="str">
        <f t="shared" si="765"/>
        <v>INC203</v>
      </c>
      <c r="B330" s="126">
        <f t="shared" si="760"/>
        <v>42104</v>
      </c>
      <c r="C330" s="135">
        <v>7161805.8263999997</v>
      </c>
      <c r="D330" s="135">
        <v>665809.32889999996</v>
      </c>
      <c r="E330" s="135">
        <v>903.11800000000005</v>
      </c>
      <c r="F330" s="122">
        <f t="shared" ref="F330:F332" si="780">(C330-$C$320)*100</f>
        <v>-1.2400000356137753</v>
      </c>
      <c r="G330" s="122">
        <f t="shared" ref="G330:G332" si="781">(D330-$D$320)*100</f>
        <v>-7.0500000030733645</v>
      </c>
      <c r="H330" s="1" t="str">
        <f t="shared" ref="H330:H332" si="782">IF(F330&gt;0,"NORTE","SUL")</f>
        <v>SUL</v>
      </c>
      <c r="I330" s="1" t="str">
        <f t="shared" ref="I330:I332" si="783">IF(G330&gt;0,"LESTE","OESTE")</f>
        <v>OESTE</v>
      </c>
      <c r="J330" s="1" t="str">
        <f t="shared" ref="J330:J332" si="784">IF(AND(H330="SUL", I330="LESTE"),"SUDESTE", IF(AND(H330="SUL", I330="OESTE"), "SUDOESTE", IF(AND(H330="NORTE", I330="LESTE"), "NORDESTE", "NOROESTE")))</f>
        <v>SUDOESTE</v>
      </c>
      <c r="K330" s="115">
        <f t="shared" ref="K330:K332" si="785">ABS(ROUND(G330,2)/ROUND((SQRT((C330-$C$320)^2+(D330-$D$320)^2))*100,2))</f>
        <v>0.98463687150837986</v>
      </c>
      <c r="L330" s="106">
        <f t="shared" ref="L330:L332" si="786">DEGREES(ASIN(K330))</f>
        <v>79.943773546854018</v>
      </c>
      <c r="M330" s="73"/>
    </row>
    <row r="331" spans="1:13" hidden="1" x14ac:dyDescent="0.25">
      <c r="A331" s="1" t="str">
        <f t="shared" si="765"/>
        <v>INC203</v>
      </c>
      <c r="B331" s="126">
        <f t="shared" si="760"/>
        <v>42111</v>
      </c>
      <c r="C331" s="135">
        <v>7161805.8172000004</v>
      </c>
      <c r="D331" s="135">
        <v>665809.32519999996</v>
      </c>
      <c r="E331" s="135">
        <v>903.10500000000002</v>
      </c>
      <c r="F331" s="122">
        <f t="shared" si="780"/>
        <v>-2.1599999628961086</v>
      </c>
      <c r="G331" s="122">
        <f t="shared" si="781"/>
        <v>-7.4200000031851232</v>
      </c>
      <c r="H331" s="1" t="str">
        <f t="shared" si="782"/>
        <v>SUL</v>
      </c>
      <c r="I331" s="1" t="str">
        <f t="shared" si="783"/>
        <v>OESTE</v>
      </c>
      <c r="J331" s="1" t="str">
        <f t="shared" si="784"/>
        <v>SUDOESTE</v>
      </c>
      <c r="K331" s="115">
        <f t="shared" si="785"/>
        <v>0.95989650711513574</v>
      </c>
      <c r="L331" s="106">
        <f t="shared" si="786"/>
        <v>73.718631173251964</v>
      </c>
      <c r="M331" s="73"/>
    </row>
    <row r="332" spans="1:13" hidden="1" x14ac:dyDescent="0.25">
      <c r="A332" s="1" t="str">
        <f t="shared" si="765"/>
        <v>INC203</v>
      </c>
      <c r="B332" s="126">
        <f t="shared" si="760"/>
        <v>42118</v>
      </c>
      <c r="C332" s="135">
        <v>7161805.8121999996</v>
      </c>
      <c r="D332" s="135">
        <v>665809.31460000004</v>
      </c>
      <c r="E332" s="135">
        <v>903.09</v>
      </c>
      <c r="F332" s="122">
        <f t="shared" si="780"/>
        <v>-2.6600000448524952</v>
      </c>
      <c r="G332" s="122">
        <f t="shared" si="781"/>
        <v>-8.4799999953247607</v>
      </c>
      <c r="H332" s="1" t="str">
        <f t="shared" si="782"/>
        <v>SUL</v>
      </c>
      <c r="I332" s="1" t="str">
        <f t="shared" si="783"/>
        <v>OESTE</v>
      </c>
      <c r="J332" s="1" t="str">
        <f t="shared" si="784"/>
        <v>SUDOESTE</v>
      </c>
      <c r="K332" s="115">
        <f t="shared" si="785"/>
        <v>0.95388076490438689</v>
      </c>
      <c r="L332" s="106">
        <f t="shared" si="786"/>
        <v>72.531239778624794</v>
      </c>
      <c r="M332" s="73"/>
    </row>
    <row r="333" spans="1:13" hidden="1" x14ac:dyDescent="0.25">
      <c r="A333" s="1" t="str">
        <f t="shared" si="765"/>
        <v>INC203</v>
      </c>
      <c r="B333" s="127">
        <f t="shared" si="760"/>
        <v>42125</v>
      </c>
      <c r="C333" s="135">
        <v>7161805.8189499993</v>
      </c>
      <c r="D333" s="135">
        <v>665809.30695</v>
      </c>
      <c r="E333" s="135">
        <v>903.07600000000002</v>
      </c>
      <c r="F333" s="122">
        <f t="shared" ref="F333:F335" si="787">(C333-$C$320)*100</f>
        <v>-1.9850000739097595</v>
      </c>
      <c r="G333" s="122">
        <f t="shared" ref="G333:G335" si="788">(D333-$D$320)*100</f>
        <v>-9.2449999996460974</v>
      </c>
      <c r="H333" s="1" t="str">
        <f t="shared" ref="H333:H335" si="789">IF(F333&gt;0,"NORTE","SUL")</f>
        <v>SUL</v>
      </c>
      <c r="I333" s="1" t="str">
        <f t="shared" ref="I333:I335" si="790">IF(G333&gt;0,"LESTE","OESTE")</f>
        <v>OESTE</v>
      </c>
      <c r="J333" s="1" t="str">
        <f t="shared" ref="J333:J335" si="791">IF(AND(H333="SUL", I333="LESTE"),"SUDESTE", IF(AND(H333="SUL", I333="OESTE"), "SUDOESTE", IF(AND(H333="NORTE", I333="LESTE"), "NORDESTE", "NOROESTE")))</f>
        <v>SUDOESTE</v>
      </c>
      <c r="K333" s="115">
        <f t="shared" ref="K333:K335" si="792">ABS(ROUND(G333,2)/ROUND((SQRT((C333-$C$320)^2+(D333-$D$320)^2))*100,2))</f>
        <v>0.97674418604651159</v>
      </c>
      <c r="L333" s="106">
        <f t="shared" ref="L333:L335" si="793">DEGREES(ASIN(K333))</f>
        <v>77.619201082856279</v>
      </c>
      <c r="M333" s="73"/>
    </row>
    <row r="334" spans="1:13" hidden="1" x14ac:dyDescent="0.25">
      <c r="A334" s="1" t="str">
        <f t="shared" si="765"/>
        <v>INC203</v>
      </c>
      <c r="B334" s="127">
        <f t="shared" si="760"/>
        <v>42132</v>
      </c>
      <c r="C334" s="135">
        <v>7161805.8256999999</v>
      </c>
      <c r="D334" s="135">
        <v>665809.29929999996</v>
      </c>
      <c r="E334" s="135">
        <v>903.06200000000001</v>
      </c>
      <c r="F334" s="122">
        <f t="shared" si="787"/>
        <v>-1.3100000098347664</v>
      </c>
      <c r="G334" s="122">
        <f t="shared" si="788"/>
        <v>-10.010000003967434</v>
      </c>
      <c r="H334" s="1" t="str">
        <f t="shared" si="789"/>
        <v>SUL</v>
      </c>
      <c r="I334" s="1" t="str">
        <f t="shared" si="790"/>
        <v>OESTE</v>
      </c>
      <c r="J334" s="1" t="str">
        <f t="shared" si="791"/>
        <v>SUDOESTE</v>
      </c>
      <c r="K334" s="115">
        <f t="shared" si="792"/>
        <v>0.99108910891089108</v>
      </c>
      <c r="L334" s="106">
        <f t="shared" si="793"/>
        <v>82.345422541861794</v>
      </c>
      <c r="M334" s="73"/>
    </row>
    <row r="335" spans="1:13" hidden="1" x14ac:dyDescent="0.25">
      <c r="A335" s="1" t="str">
        <f t="shared" si="765"/>
        <v>INC203</v>
      </c>
      <c r="B335" s="127">
        <f t="shared" si="760"/>
        <v>42146</v>
      </c>
      <c r="C335" s="135">
        <v>7161805.8290999997</v>
      </c>
      <c r="D335" s="135">
        <v>665809.28830000001</v>
      </c>
      <c r="E335" s="135">
        <v>903.03599999999994</v>
      </c>
      <c r="F335" s="122">
        <f t="shared" si="787"/>
        <v>-0.97000002861022949</v>
      </c>
      <c r="G335" s="122">
        <f t="shared" si="788"/>
        <v>-11.10999999800697</v>
      </c>
      <c r="H335" s="1" t="str">
        <f t="shared" si="789"/>
        <v>SUL</v>
      </c>
      <c r="I335" s="1" t="str">
        <f t="shared" si="790"/>
        <v>OESTE</v>
      </c>
      <c r="J335" s="1" t="str">
        <f t="shared" si="791"/>
        <v>SUDOESTE</v>
      </c>
      <c r="K335" s="115">
        <f t="shared" si="792"/>
        <v>0.99641255605381163</v>
      </c>
      <c r="L335" s="106">
        <f t="shared" si="793"/>
        <v>85.145325552429469</v>
      </c>
      <c r="M335" s="73"/>
    </row>
    <row r="336" spans="1:13" hidden="1" x14ac:dyDescent="0.25">
      <c r="A336" s="1" t="str">
        <f t="shared" si="765"/>
        <v>INC203</v>
      </c>
      <c r="B336" s="138">
        <f t="shared" si="760"/>
        <v>42153</v>
      </c>
      <c r="C336" s="135">
        <v>7161805.8250000002</v>
      </c>
      <c r="D336" s="135">
        <v>665809.28200000001</v>
      </c>
      <c r="E336" s="135">
        <v>903.01800000000003</v>
      </c>
      <c r="F336" s="177">
        <f t="shared" ref="F336" si="794">(C336-$C$320)*100</f>
        <v>-1.3799999840557575</v>
      </c>
      <c r="G336" s="177">
        <f t="shared" ref="G336" si="795">(D336-$D$320)*100</f>
        <v>-11.739999998826534</v>
      </c>
      <c r="H336" s="172" t="str">
        <f t="shared" ref="H336" si="796">IF(F336&gt;0,"NORTE","SUL")</f>
        <v>SUL</v>
      </c>
      <c r="I336" s="172" t="str">
        <f t="shared" ref="I336" si="797">IF(G336&gt;0,"LESTE","OESTE")</f>
        <v>OESTE</v>
      </c>
      <c r="J336" s="172" t="str">
        <f t="shared" ref="J336" si="798">IF(AND(H336="SUL", I336="LESTE"),"SUDESTE", IF(AND(H336="SUL", I336="OESTE"), "SUDOESTE", IF(AND(H336="NORTE", I336="LESTE"), "NORDESTE", "NOROESTE")))</f>
        <v>SUDOESTE</v>
      </c>
      <c r="K336" s="174">
        <f t="shared" ref="K336" si="799">ABS(ROUND(G336,2)/ROUND((SQRT((C336-$C$320)^2+(D336-$D$320)^2))*100,2))</f>
        <v>0.99323181049069376</v>
      </c>
      <c r="L336" s="110">
        <f t="shared" ref="L336" si="800">DEGREES(ASIN(K336))</f>
        <v>83.33010282258428</v>
      </c>
      <c r="M336" s="73"/>
    </row>
    <row r="337" spans="1:13" ht="6.75" customHeight="1" x14ac:dyDescent="0.25">
      <c r="A337" s="169"/>
      <c r="B337" s="170"/>
      <c r="C337" s="171"/>
      <c r="D337" s="171"/>
      <c r="E337" s="171"/>
      <c r="F337" s="160"/>
      <c r="G337" s="160"/>
      <c r="H337" s="166"/>
      <c r="I337" s="166"/>
      <c r="J337" s="166"/>
      <c r="K337" s="166"/>
      <c r="L337" s="166"/>
      <c r="M337" s="168"/>
    </row>
    <row r="338" spans="1:13" hidden="1" x14ac:dyDescent="0.25">
      <c r="A338" s="1" t="str">
        <f>A336</f>
        <v>INC203</v>
      </c>
      <c r="B338" s="116">
        <f t="shared" ref="B338:B380" si="801">B23</f>
        <v>42160</v>
      </c>
      <c r="C338" s="135">
        <v>7161762.1222999999</v>
      </c>
      <c r="D338" s="135">
        <v>665760.01760000002</v>
      </c>
      <c r="E338" s="135">
        <v>902.99900000000002</v>
      </c>
      <c r="F338" s="155"/>
      <c r="G338" s="156"/>
      <c r="H338" s="158"/>
      <c r="I338" s="158"/>
      <c r="J338" s="158"/>
      <c r="K338" s="164"/>
      <c r="L338" s="163"/>
      <c r="M338" s="73" t="s">
        <v>198</v>
      </c>
    </row>
    <row r="339" spans="1:13" hidden="1" x14ac:dyDescent="0.25">
      <c r="A339" s="1" t="str">
        <f>A336</f>
        <v>INC203</v>
      </c>
      <c r="B339" s="140">
        <f t="shared" si="801"/>
        <v>42174</v>
      </c>
      <c r="C339" s="135">
        <v>7161762.1018000003</v>
      </c>
      <c r="D339" s="135">
        <v>665760.00659999996</v>
      </c>
      <c r="E339" s="135">
        <v>902.96799999999996</v>
      </c>
      <c r="F339" s="180">
        <f>(C339-$C$338)*100</f>
        <v>-2.0499999634921551</v>
      </c>
      <c r="G339" s="180">
        <f>(D339-$D$338)*100</f>
        <v>-1.1000000056810677</v>
      </c>
      <c r="H339" s="173" t="str">
        <f t="shared" ref="H339" si="802">IF(F339&gt;0,"NORTE","SUL")</f>
        <v>SUL</v>
      </c>
      <c r="I339" s="173" t="str">
        <f t="shared" ref="I339" si="803">IF(G339&gt;0,"LESTE","OESTE")</f>
        <v>OESTE</v>
      </c>
      <c r="J339" s="173" t="str">
        <f t="shared" ref="J339" si="804">IF(AND(H339="SUL", I339="LESTE"),"SUDESTE", IF(AND(H339="SUL", I339="OESTE"), "SUDOESTE", IF(AND(H339="NORTE", I339="LESTE"), "NORDESTE", "NOROESTE")))</f>
        <v>SUDOESTE</v>
      </c>
      <c r="K339" s="167">
        <f>ABS(ROUND(G339,2)/ROUND((SQRT((C339-$C$338)^2+(D339-$D$338)^2))*100,2))</f>
        <v>0.47210300429184554</v>
      </c>
      <c r="L339" s="139">
        <f t="shared" ref="L339" si="805">DEGREES(ASIN(K339))</f>
        <v>28.170893908532296</v>
      </c>
      <c r="M339" s="73"/>
    </row>
    <row r="340" spans="1:13" hidden="1" x14ac:dyDescent="0.25">
      <c r="A340" s="1" t="str">
        <f t="shared" si="765"/>
        <v>INC203</v>
      </c>
      <c r="B340" s="140">
        <f t="shared" si="801"/>
        <v>42181</v>
      </c>
      <c r="C340" s="135">
        <v>7161762.1140000001</v>
      </c>
      <c r="D340" s="135">
        <v>665760.00509999995</v>
      </c>
      <c r="E340" s="135">
        <v>902.96100000000001</v>
      </c>
      <c r="F340" s="180">
        <f t="shared" ref="F340:F341" si="806">(C340-$C$338)*100</f>
        <v>-0.82999998703598976</v>
      </c>
      <c r="G340" s="180">
        <f t="shared" ref="G340:G341" si="807">(D340-$D$338)*100</f>
        <v>-1.2500000069849193</v>
      </c>
      <c r="H340" s="173" t="str">
        <f t="shared" ref="H340:H341" si="808">IF(F340&gt;0,"NORTE","SUL")</f>
        <v>SUL</v>
      </c>
      <c r="I340" s="173" t="str">
        <f t="shared" ref="I340:I341" si="809">IF(G340&gt;0,"LESTE","OESTE")</f>
        <v>OESTE</v>
      </c>
      <c r="J340" s="173" t="str">
        <f t="shared" ref="J340:J341" si="810">IF(AND(H340="SUL", I340="LESTE"),"SUDESTE", IF(AND(H340="SUL", I340="OESTE"), "SUDOESTE", IF(AND(H340="NORTE", I340="LESTE"), "NORDESTE", "NOROESTE")))</f>
        <v>SUDOESTE</v>
      </c>
      <c r="K340" s="167">
        <f t="shared" ref="K340:K341" si="811">ABS(ROUND(G340,2)/ROUND((SQRT((C340-$C$338)^2+(D340-$D$338)^2))*100,2))</f>
        <v>0.83333333333333337</v>
      </c>
      <c r="L340" s="139">
        <f t="shared" ref="L340:L341" si="812">DEGREES(ASIN(K340))</f>
        <v>56.442690238079287</v>
      </c>
      <c r="M340" s="73"/>
    </row>
    <row r="341" spans="1:13" hidden="1" x14ac:dyDescent="0.25">
      <c r="A341" s="1" t="str">
        <f t="shared" si="765"/>
        <v>INC203</v>
      </c>
      <c r="B341" s="140">
        <f t="shared" si="801"/>
        <v>42188</v>
      </c>
      <c r="C341" s="135">
        <v>7161762.1050000004</v>
      </c>
      <c r="D341" s="135">
        <v>665759.99399999995</v>
      </c>
      <c r="E341" s="135">
        <v>902.94200000000001</v>
      </c>
      <c r="F341" s="180">
        <f t="shared" si="806"/>
        <v>-1.7299999482929707</v>
      </c>
      <c r="G341" s="180">
        <f t="shared" si="807"/>
        <v>-2.3600000073201954</v>
      </c>
      <c r="H341" s="173" t="str">
        <f t="shared" si="808"/>
        <v>SUL</v>
      </c>
      <c r="I341" s="173" t="str">
        <f t="shared" si="809"/>
        <v>OESTE</v>
      </c>
      <c r="J341" s="173" t="str">
        <f t="shared" si="810"/>
        <v>SUDOESTE</v>
      </c>
      <c r="K341" s="167">
        <f t="shared" si="811"/>
        <v>0.8054607508532422</v>
      </c>
      <c r="L341" s="139">
        <f t="shared" si="812"/>
        <v>53.654776016106979</v>
      </c>
      <c r="M341" s="73"/>
    </row>
    <row r="342" spans="1:13" hidden="1" x14ac:dyDescent="0.25">
      <c r="A342" s="1" t="str">
        <f t="shared" si="765"/>
        <v>INC203</v>
      </c>
      <c r="B342" s="144">
        <f t="shared" si="801"/>
        <v>42195</v>
      </c>
      <c r="C342" s="135">
        <v>7161762.1146</v>
      </c>
      <c r="D342" s="135">
        <v>665759.98659999995</v>
      </c>
      <c r="E342" s="135">
        <v>902.93200000000002</v>
      </c>
      <c r="F342" s="180">
        <f t="shared" ref="F342:F343" si="813">(C342-$C$338)*100</f>
        <v>-0.76999999582767487</v>
      </c>
      <c r="G342" s="180">
        <f t="shared" ref="G342:G343" si="814">(D342-$D$338)*100</f>
        <v>-3.1000000075437129</v>
      </c>
      <c r="H342" s="173" t="str">
        <f t="shared" ref="H342:H343" si="815">IF(F342&gt;0,"NORTE","SUL")</f>
        <v>SUL</v>
      </c>
      <c r="I342" s="173" t="str">
        <f t="shared" ref="I342:I343" si="816">IF(G342&gt;0,"LESTE","OESTE")</f>
        <v>OESTE</v>
      </c>
      <c r="J342" s="173" t="str">
        <f t="shared" ref="J342:J343" si="817">IF(AND(H342="SUL", I342="LESTE"),"SUDESTE", IF(AND(H342="SUL", I342="OESTE"), "SUDOESTE", IF(AND(H342="NORTE", I342="LESTE"), "NORDESTE", "NOROESTE")))</f>
        <v>SUDOESTE</v>
      </c>
      <c r="K342" s="167">
        <f t="shared" ref="K342:K343" si="818">ABS(ROUND(G342,2)/ROUND((SQRT((C342-$C$338)^2+(D342-$D$338)^2))*100,2))</f>
        <v>0.97178683385579945</v>
      </c>
      <c r="L342" s="139">
        <f t="shared" ref="L342:L343" si="819">DEGREES(ASIN(K342))</f>
        <v>76.35762652013463</v>
      </c>
    </row>
    <row r="343" spans="1:13" hidden="1" x14ac:dyDescent="0.25">
      <c r="A343" s="1" t="str">
        <f t="shared" si="765"/>
        <v>INC203</v>
      </c>
      <c r="B343" s="144">
        <f t="shared" si="801"/>
        <v>42202</v>
      </c>
      <c r="C343" s="135">
        <v>7161762.0913000004</v>
      </c>
      <c r="D343" s="135">
        <v>665759.98270000005</v>
      </c>
      <c r="E343" s="135">
        <v>902.91399999999999</v>
      </c>
      <c r="F343" s="180">
        <f t="shared" si="813"/>
        <v>-3.0999999493360519</v>
      </c>
      <c r="G343" s="180">
        <f t="shared" si="814"/>
        <v>-3.4899999969638884</v>
      </c>
      <c r="H343" s="173" t="str">
        <f t="shared" si="815"/>
        <v>SUL</v>
      </c>
      <c r="I343" s="173" t="str">
        <f t="shared" si="816"/>
        <v>OESTE</v>
      </c>
      <c r="J343" s="173" t="str">
        <f t="shared" si="817"/>
        <v>SUDOESTE</v>
      </c>
      <c r="K343" s="167">
        <f t="shared" si="818"/>
        <v>0.74732334047109217</v>
      </c>
      <c r="L343" s="139">
        <f t="shared" si="819"/>
        <v>48.359046307193758</v>
      </c>
    </row>
    <row r="344" spans="1:13" hidden="1" x14ac:dyDescent="0.25">
      <c r="A344" s="1" t="str">
        <f t="shared" si="765"/>
        <v>INC203</v>
      </c>
      <c r="B344" s="183">
        <f t="shared" si="801"/>
        <v>42209</v>
      </c>
      <c r="C344" s="135">
        <v>7161762.0911999997</v>
      </c>
      <c r="D344" s="135">
        <v>665759.96239999996</v>
      </c>
      <c r="E344" s="135">
        <v>902.89</v>
      </c>
      <c r="F344" s="180">
        <f t="shared" ref="F344:F345" si="820">(C344-$C$338)*100</f>
        <v>-3.1100000254809856</v>
      </c>
      <c r="G344" s="180">
        <f t="shared" ref="G344:G345" si="821">(D344-$D$338)*100</f>
        <v>-5.5200000060722232</v>
      </c>
      <c r="H344" s="173" t="str">
        <f t="shared" ref="H344:H345" si="822">IF(F344&gt;0,"NORTE","SUL")</f>
        <v>SUL</v>
      </c>
      <c r="I344" s="173" t="str">
        <f t="shared" ref="I344:I345" si="823">IF(G344&gt;0,"LESTE","OESTE")</f>
        <v>OESTE</v>
      </c>
      <c r="J344" s="173" t="str">
        <f t="shared" ref="J344:J345" si="824">IF(AND(H344="SUL", I344="LESTE"),"SUDESTE", IF(AND(H344="SUL", I344="OESTE"), "SUDOESTE", IF(AND(H344="NORTE", I344="LESTE"), "NORDESTE", "NOROESTE")))</f>
        <v>SUDOESTE</v>
      </c>
      <c r="K344" s="167">
        <f t="shared" ref="K344:K345" si="825">ABS(ROUND(G344,2)/ROUND((SQRT((C344-$C$338)^2+(D344-$D$338)^2))*100,2))</f>
        <v>0.87066246056782326</v>
      </c>
      <c r="L344" s="139">
        <f t="shared" ref="L344:L345" si="826">DEGREES(ASIN(K344))</f>
        <v>60.535713171155237</v>
      </c>
    </row>
    <row r="345" spans="1:13" hidden="1" x14ac:dyDescent="0.25">
      <c r="A345" s="1" t="str">
        <f t="shared" si="765"/>
        <v>INC203</v>
      </c>
      <c r="B345" s="183">
        <f t="shared" si="801"/>
        <v>42216</v>
      </c>
      <c r="C345" s="135">
        <v>7161762.1037999997</v>
      </c>
      <c r="D345" s="135">
        <v>665759.951</v>
      </c>
      <c r="E345" s="135">
        <v>902.87900000000002</v>
      </c>
      <c r="F345" s="180">
        <f t="shared" si="820"/>
        <v>-1.8500000238418579</v>
      </c>
      <c r="G345" s="180">
        <f t="shared" si="821"/>
        <v>-6.6600000020116568</v>
      </c>
      <c r="H345" s="173" t="str">
        <f t="shared" si="822"/>
        <v>SUL</v>
      </c>
      <c r="I345" s="173" t="str">
        <f t="shared" si="823"/>
        <v>OESTE</v>
      </c>
      <c r="J345" s="173" t="str">
        <f t="shared" si="824"/>
        <v>SUDOESTE</v>
      </c>
      <c r="K345" s="167">
        <f t="shared" si="825"/>
        <v>0.9638205499276411</v>
      </c>
      <c r="L345" s="139">
        <f t="shared" si="826"/>
        <v>74.540809053654172</v>
      </c>
    </row>
    <row r="346" spans="1:13" hidden="1" x14ac:dyDescent="0.25">
      <c r="A346" s="1" t="str">
        <f t="shared" si="765"/>
        <v>INC203</v>
      </c>
      <c r="B346" s="184">
        <f t="shared" si="801"/>
        <v>42223</v>
      </c>
      <c r="C346" s="135">
        <v>7161762.0972999996</v>
      </c>
      <c r="D346" s="135">
        <v>665759.95319999999</v>
      </c>
      <c r="E346" s="135">
        <v>902.87099999999998</v>
      </c>
      <c r="F346" s="180">
        <f t="shared" ref="F346:F349" si="827">(C346-$C$338)*100</f>
        <v>-2.500000037252903</v>
      </c>
      <c r="G346" s="180">
        <f t="shared" ref="G346:G349" si="828">(D346-$D$338)*100</f>
        <v>-6.4400000032037497</v>
      </c>
      <c r="H346" s="173" t="str">
        <f t="shared" ref="H346:H349" si="829">IF(F346&gt;0,"NORTE","SUL")</f>
        <v>SUL</v>
      </c>
      <c r="I346" s="173" t="str">
        <f t="shared" ref="I346:I349" si="830">IF(G346&gt;0,"LESTE","OESTE")</f>
        <v>OESTE</v>
      </c>
      <c r="J346" s="173" t="str">
        <f t="shared" ref="J346:J349" si="831">IF(AND(H346="SUL", I346="LESTE"),"SUDESTE", IF(AND(H346="SUL", I346="OESTE"), "SUDOESTE", IF(AND(H346="NORTE", I346="LESTE"), "NORDESTE", "NOROESTE")))</f>
        <v>SUDOESTE</v>
      </c>
      <c r="K346" s="167">
        <f t="shared" ref="K346:K349" si="832">ABS(ROUND(G346,2)/ROUND((SQRT((C346-$C$338)^2+(D346-$D$338)^2))*100,2))</f>
        <v>0.93198263386396529</v>
      </c>
      <c r="L346" s="139">
        <f t="shared" ref="L346:L349" si="833">DEGREES(ASIN(K346))</f>
        <v>68.746011032436314</v>
      </c>
    </row>
    <row r="347" spans="1:13" hidden="1" x14ac:dyDescent="0.25">
      <c r="A347" s="1" t="str">
        <f t="shared" si="765"/>
        <v>INC203</v>
      </c>
      <c r="B347" s="184">
        <f t="shared" si="801"/>
        <v>42230</v>
      </c>
      <c r="C347" s="135">
        <v>7161762.0848000003</v>
      </c>
      <c r="D347" s="135">
        <v>665759.9571</v>
      </c>
      <c r="E347" s="135">
        <v>902.85199999999998</v>
      </c>
      <c r="F347" s="180">
        <f t="shared" si="827"/>
        <v>-3.749999962747097</v>
      </c>
      <c r="G347" s="180">
        <f t="shared" si="828"/>
        <v>-6.0500000021420419</v>
      </c>
      <c r="H347" s="173" t="str">
        <f t="shared" si="829"/>
        <v>SUL</v>
      </c>
      <c r="I347" s="173" t="str">
        <f t="shared" si="830"/>
        <v>OESTE</v>
      </c>
      <c r="J347" s="173" t="str">
        <f t="shared" si="831"/>
        <v>SUDOESTE</v>
      </c>
      <c r="K347" s="167">
        <f t="shared" si="832"/>
        <v>0.8497191011235955</v>
      </c>
      <c r="L347" s="139">
        <f t="shared" si="833"/>
        <v>58.181130408694429</v>
      </c>
    </row>
    <row r="348" spans="1:13" hidden="1" x14ac:dyDescent="0.25">
      <c r="A348" s="1" t="str">
        <f t="shared" si="765"/>
        <v>INC203</v>
      </c>
      <c r="B348" s="184">
        <f t="shared" si="801"/>
        <v>42244</v>
      </c>
      <c r="C348" s="135">
        <v>7161762.1034000004</v>
      </c>
      <c r="D348" s="135">
        <v>665759.93079999997</v>
      </c>
      <c r="E348" s="135">
        <v>902.82600000000002</v>
      </c>
      <c r="F348" s="180">
        <f t="shared" si="827"/>
        <v>-1.8899999558925629</v>
      </c>
      <c r="G348" s="180">
        <f t="shared" si="828"/>
        <v>-8.6800000048242509</v>
      </c>
      <c r="H348" s="173" t="str">
        <f t="shared" si="829"/>
        <v>SUL</v>
      </c>
      <c r="I348" s="173" t="str">
        <f t="shared" si="830"/>
        <v>OESTE</v>
      </c>
      <c r="J348" s="173" t="str">
        <f t="shared" si="831"/>
        <v>SUDOESTE</v>
      </c>
      <c r="K348" s="167">
        <f t="shared" si="832"/>
        <v>0.97747747747747737</v>
      </c>
      <c r="L348" s="139">
        <f t="shared" si="833"/>
        <v>77.816708110857576</v>
      </c>
    </row>
    <row r="349" spans="1:13" hidden="1" x14ac:dyDescent="0.25">
      <c r="A349" s="1" t="str">
        <f t="shared" si="765"/>
        <v>INC203</v>
      </c>
      <c r="B349" s="184">
        <f t="shared" si="801"/>
        <v>42251</v>
      </c>
      <c r="C349" s="135">
        <v>7161762.0893999999</v>
      </c>
      <c r="D349" s="135">
        <v>665759.93290000001</v>
      </c>
      <c r="E349" s="135">
        <v>902.81399999999996</v>
      </c>
      <c r="F349" s="180">
        <f t="shared" si="827"/>
        <v>-3.2899999991059303</v>
      </c>
      <c r="G349" s="180">
        <f t="shared" si="828"/>
        <v>-8.4700000006705523</v>
      </c>
      <c r="H349" s="173" t="str">
        <f t="shared" si="829"/>
        <v>SUL</v>
      </c>
      <c r="I349" s="173" t="str">
        <f t="shared" si="830"/>
        <v>OESTE</v>
      </c>
      <c r="J349" s="173" t="str">
        <f t="shared" si="831"/>
        <v>SUDOESTE</v>
      </c>
      <c r="K349" s="167">
        <f t="shared" si="832"/>
        <v>0.93179317931793193</v>
      </c>
      <c r="L349" s="139">
        <f t="shared" si="833"/>
        <v>68.716086684913535</v>
      </c>
    </row>
    <row r="350" spans="1:13" hidden="1" x14ac:dyDescent="0.25">
      <c r="A350" s="1" t="str">
        <f t="shared" si="765"/>
        <v>INC203</v>
      </c>
      <c r="B350" s="185">
        <f t="shared" si="801"/>
        <v>42258</v>
      </c>
      <c r="C350" s="135">
        <v>7161762.0932</v>
      </c>
      <c r="D350" s="135">
        <v>665759.92610000004</v>
      </c>
      <c r="E350" s="135">
        <v>902.80100000000004</v>
      </c>
      <c r="F350" s="180">
        <f t="shared" ref="F350" si="834">(C350-$C$338)*100</f>
        <v>-2.909999992698431</v>
      </c>
      <c r="G350" s="180">
        <f t="shared" ref="G350" si="835">(D350-$D$338)*100</f>
        <v>-9.1499999980442226</v>
      </c>
      <c r="H350" s="173" t="str">
        <f t="shared" ref="H350" si="836">IF(F350&gt;0,"NORTE","SUL")</f>
        <v>SUL</v>
      </c>
      <c r="I350" s="173" t="str">
        <f t="shared" ref="I350" si="837">IF(G350&gt;0,"LESTE","OESTE")</f>
        <v>OESTE</v>
      </c>
      <c r="J350" s="173" t="str">
        <f t="shared" ref="J350" si="838">IF(AND(H350="SUL", I350="LESTE"),"SUDESTE", IF(AND(H350="SUL", I350="OESTE"), "SUDOESTE", IF(AND(H350="NORTE", I350="LESTE"), "NORDESTE", "NOROESTE")))</f>
        <v>SUDOESTE</v>
      </c>
      <c r="K350" s="167">
        <f t="shared" ref="K350" si="839">ABS(ROUND(G350,2)/ROUND((SQRT((C350-$C$338)^2+(D350-$D$338)^2))*100,2))</f>
        <v>0.95312500000000011</v>
      </c>
      <c r="L350" s="139">
        <f t="shared" ref="L350" si="840">DEGREES(ASIN(K350))</f>
        <v>72.387560929649638</v>
      </c>
    </row>
    <row r="351" spans="1:13" hidden="1" x14ac:dyDescent="0.25">
      <c r="A351" s="1" t="str">
        <f t="shared" si="765"/>
        <v>INC203</v>
      </c>
      <c r="B351" s="186">
        <f t="shared" si="801"/>
        <v>42265</v>
      </c>
      <c r="C351" s="135">
        <v>7161762.0958000002</v>
      </c>
      <c r="D351" s="135">
        <v>665759.91529999999</v>
      </c>
      <c r="E351" s="135">
        <v>902.77599999999995</v>
      </c>
      <c r="F351" s="180">
        <f t="shared" ref="F351:F352" si="841">(C351-$C$338)*100</f>
        <v>-2.6499999687075615</v>
      </c>
      <c r="G351" s="180">
        <f t="shared" ref="G351:G352" si="842">(D351-$D$338)*100</f>
        <v>-10.230000002775341</v>
      </c>
      <c r="H351" s="173" t="str">
        <f t="shared" ref="H351:H352" si="843">IF(F351&gt;0,"NORTE","SUL")</f>
        <v>SUL</v>
      </c>
      <c r="I351" s="173" t="str">
        <f t="shared" ref="I351:I352" si="844">IF(G351&gt;0,"LESTE","OESTE")</f>
        <v>OESTE</v>
      </c>
      <c r="J351" s="173" t="str">
        <f t="shared" ref="J351:J352" si="845">IF(AND(H351="SUL", I351="LESTE"),"SUDESTE", IF(AND(H351="SUL", I351="OESTE"), "SUDOESTE", IF(AND(H351="NORTE", I351="LESTE"), "NORDESTE", "NOROESTE")))</f>
        <v>SUDOESTE</v>
      </c>
      <c r="K351" s="167">
        <f t="shared" ref="K351:K352" si="846">ABS(ROUND(G351,2)/ROUND((SQRT((C351-$C$338)^2+(D351-$D$338)^2))*100,2))</f>
        <v>0.96783349101229899</v>
      </c>
      <c r="L351" s="139">
        <f t="shared" ref="L351:L352" si="847">DEGREES(ASIN(K351))</f>
        <v>75.428285065259686</v>
      </c>
    </row>
    <row r="352" spans="1:13" hidden="1" x14ac:dyDescent="0.25">
      <c r="A352" s="1" t="str">
        <f t="shared" si="765"/>
        <v>INC203</v>
      </c>
      <c r="B352" s="186">
        <f t="shared" si="801"/>
        <v>42272</v>
      </c>
      <c r="C352" s="135">
        <v>7161762.0848000003</v>
      </c>
      <c r="D352" s="135">
        <v>665759.91469999996</v>
      </c>
      <c r="E352" s="135">
        <v>902.774</v>
      </c>
      <c r="F352" s="180">
        <f t="shared" si="841"/>
        <v>-3.749999962747097</v>
      </c>
      <c r="G352" s="180">
        <f t="shared" si="842"/>
        <v>-10.290000005625188</v>
      </c>
      <c r="H352" s="173" t="str">
        <f t="shared" si="843"/>
        <v>SUL</v>
      </c>
      <c r="I352" s="173" t="str">
        <f t="shared" si="844"/>
        <v>OESTE</v>
      </c>
      <c r="J352" s="173" t="str">
        <f t="shared" si="845"/>
        <v>SUDOESTE</v>
      </c>
      <c r="K352" s="167">
        <f t="shared" si="846"/>
        <v>0.9397260273972603</v>
      </c>
      <c r="L352" s="139">
        <f t="shared" si="847"/>
        <v>70.005597081850894</v>
      </c>
    </row>
    <row r="353" spans="1:12" hidden="1" x14ac:dyDescent="0.25">
      <c r="A353" s="1" t="str">
        <f t="shared" si="765"/>
        <v>INC203</v>
      </c>
      <c r="B353" s="187">
        <f t="shared" si="801"/>
        <v>42279</v>
      </c>
      <c r="C353" s="135">
        <v>7161762.0822999999</v>
      </c>
      <c r="D353" s="135">
        <v>665759.91119999997</v>
      </c>
      <c r="E353" s="135">
        <v>902.75599999999997</v>
      </c>
      <c r="F353" s="180">
        <f t="shared" ref="F353:F355" si="848">(C353-$C$338)*100</f>
        <v>-4.0000000037252903</v>
      </c>
      <c r="G353" s="180">
        <f t="shared" ref="G353:G355" si="849">(D353-$D$338)*100</f>
        <v>-10.640000004786998</v>
      </c>
      <c r="H353" s="173" t="str">
        <f t="shared" ref="H353:H355" si="850">IF(F353&gt;0,"NORTE","SUL")</f>
        <v>SUL</v>
      </c>
      <c r="I353" s="173" t="str">
        <f t="shared" ref="I353:I355" si="851">IF(G353&gt;0,"LESTE","OESTE")</f>
        <v>OESTE</v>
      </c>
      <c r="J353" s="173" t="str">
        <f t="shared" ref="J353:J355" si="852">IF(AND(H353="SUL", I353="LESTE"),"SUDESTE", IF(AND(H353="SUL", I353="OESTE"), "SUDOESTE", IF(AND(H353="NORTE", I353="LESTE"), "NORDESTE", "NOROESTE")))</f>
        <v>SUDOESTE</v>
      </c>
      <c r="K353" s="167">
        <f t="shared" ref="K353:K355" si="853">ABS(ROUND(G353,2)/ROUND((SQRT((C353-$C$338)^2+(D353-$D$338)^2))*100,2))</f>
        <v>0.93579595426561135</v>
      </c>
      <c r="L353" s="139">
        <f t="shared" ref="L353:L355" si="854">DEGREES(ASIN(K353))</f>
        <v>69.357119665751327</v>
      </c>
    </row>
    <row r="354" spans="1:12" hidden="1" x14ac:dyDescent="0.25">
      <c r="A354" s="1" t="str">
        <f t="shared" si="765"/>
        <v>INC203</v>
      </c>
      <c r="B354" s="187">
        <f t="shared" si="801"/>
        <v>42286</v>
      </c>
      <c r="C354" s="135">
        <v>7161762.0769999996</v>
      </c>
      <c r="D354" s="135">
        <v>665759.90560000006</v>
      </c>
      <c r="E354" s="135">
        <v>902.74300000000005</v>
      </c>
      <c r="F354" s="180">
        <f t="shared" si="848"/>
        <v>-4.5300000347197056</v>
      </c>
      <c r="G354" s="180">
        <f t="shared" si="849"/>
        <v>-11.199999996460974</v>
      </c>
      <c r="H354" s="173" t="str">
        <f t="shared" si="850"/>
        <v>SUL</v>
      </c>
      <c r="I354" s="173" t="str">
        <f t="shared" si="851"/>
        <v>OESTE</v>
      </c>
      <c r="J354" s="173" t="str">
        <f t="shared" si="852"/>
        <v>SUDOESTE</v>
      </c>
      <c r="K354" s="167">
        <f t="shared" si="853"/>
        <v>0.92715231788079466</v>
      </c>
      <c r="L354" s="139">
        <f t="shared" si="854"/>
        <v>67.995176991467204</v>
      </c>
    </row>
    <row r="355" spans="1:12" hidden="1" x14ac:dyDescent="0.25">
      <c r="A355" s="1" t="str">
        <f t="shared" si="765"/>
        <v>INC203</v>
      </c>
      <c r="B355" s="187">
        <f t="shared" si="801"/>
        <v>42300</v>
      </c>
      <c r="C355" s="135">
        <v>7161762.0705000004</v>
      </c>
      <c r="D355" s="135">
        <v>665759.89679999999</v>
      </c>
      <c r="E355" s="135">
        <v>902.71500000000003</v>
      </c>
      <c r="F355" s="180">
        <f t="shared" si="848"/>
        <v>-5.1799999549984932</v>
      </c>
      <c r="G355" s="180">
        <f t="shared" si="849"/>
        <v>-12.080000003334135</v>
      </c>
      <c r="H355" s="173" t="str">
        <f t="shared" si="850"/>
        <v>SUL</v>
      </c>
      <c r="I355" s="173" t="str">
        <f t="shared" si="851"/>
        <v>OESTE</v>
      </c>
      <c r="J355" s="173" t="str">
        <f t="shared" si="852"/>
        <v>SUDOESTE</v>
      </c>
      <c r="K355" s="167">
        <f t="shared" si="853"/>
        <v>0.91933028919330284</v>
      </c>
      <c r="L355" s="139">
        <f t="shared" si="854"/>
        <v>66.828370337702182</v>
      </c>
    </row>
    <row r="356" spans="1:12" hidden="1" x14ac:dyDescent="0.25">
      <c r="A356" s="1" t="str">
        <f t="shared" si="765"/>
        <v>INC203</v>
      </c>
      <c r="B356" s="238">
        <f t="shared" si="801"/>
        <v>42314</v>
      </c>
      <c r="C356" s="135">
        <v>7161762.0713999998</v>
      </c>
      <c r="D356" s="135">
        <v>665759.88370000001</v>
      </c>
      <c r="E356" s="135">
        <v>902.67700000000002</v>
      </c>
      <c r="F356" s="180">
        <f t="shared" ref="F356" si="855">(C356-$C$338)*100</f>
        <v>-5.0900000147521496</v>
      </c>
      <c r="G356" s="180">
        <f t="shared" ref="G356" si="856">(D356-$D$338)*100</f>
        <v>-13.390000001527369</v>
      </c>
      <c r="H356" s="173" t="str">
        <f t="shared" ref="H356" si="857">IF(F356&gt;0,"NORTE","SUL")</f>
        <v>SUL</v>
      </c>
      <c r="I356" s="173" t="str">
        <f t="shared" ref="I356" si="858">IF(G356&gt;0,"LESTE","OESTE")</f>
        <v>OESTE</v>
      </c>
      <c r="J356" s="173" t="str">
        <f t="shared" ref="J356" si="859">IF(AND(H356="SUL", I356="LESTE"),"SUDESTE", IF(AND(H356="SUL", I356="OESTE"), "SUDOESTE", IF(AND(H356="NORTE", I356="LESTE"), "NORDESTE", "NOROESTE")))</f>
        <v>SUDOESTE</v>
      </c>
      <c r="K356" s="167">
        <f t="shared" ref="K356" si="860">ABS(ROUND(G356,2)/ROUND((SQRT((C356-$C$338)^2+(D356-$D$338)^2))*100,2))</f>
        <v>0.93505586592178769</v>
      </c>
      <c r="L356" s="139">
        <f t="shared" ref="L356" si="861">DEGREES(ASIN(K356))</f>
        <v>69.237172353918936</v>
      </c>
    </row>
    <row r="357" spans="1:12" hidden="1" x14ac:dyDescent="0.25">
      <c r="A357" s="1" t="str">
        <f t="shared" si="765"/>
        <v>INC203</v>
      </c>
      <c r="B357" s="254">
        <f t="shared" si="801"/>
        <v>42321</v>
      </c>
      <c r="C357" s="135">
        <v>7161762.0713</v>
      </c>
      <c r="D357" s="135">
        <v>665759.87600000005</v>
      </c>
      <c r="E357" s="135">
        <v>902.66899999999998</v>
      </c>
      <c r="F357" s="180">
        <f t="shared" ref="F357:F359" si="862">(C357-$C$338)*100</f>
        <v>-5.0999999977648258</v>
      </c>
      <c r="G357" s="180">
        <f t="shared" ref="G357:G359" si="863">(D357-$D$338)*100</f>
        <v>-14.159999997355044</v>
      </c>
      <c r="H357" s="173" t="str">
        <f t="shared" ref="H357:H359" si="864">IF(F357&gt;0,"NORTE","SUL")</f>
        <v>SUL</v>
      </c>
      <c r="I357" s="173" t="str">
        <f t="shared" ref="I357:I359" si="865">IF(G357&gt;0,"LESTE","OESTE")</f>
        <v>OESTE</v>
      </c>
      <c r="J357" s="173" t="str">
        <f t="shared" ref="J357:J359" si="866">IF(AND(H357="SUL", I357="LESTE"),"SUDESTE", IF(AND(H357="SUL", I357="OESTE"), "SUDOESTE", IF(AND(H357="NORTE", I357="LESTE"), "NORDESTE", "NOROESTE")))</f>
        <v>SUDOESTE</v>
      </c>
      <c r="K357" s="167">
        <f t="shared" ref="K357:K359" si="867">ABS(ROUND(G357,2)/ROUND((SQRT((C357-$C$338)^2+(D357-$D$338)^2))*100,2))</f>
        <v>0.94086378737541521</v>
      </c>
      <c r="L357" s="139">
        <f t="shared" ref="L357:L359" si="868">DEGREES(ASIN(K357))</f>
        <v>70.197127853111965</v>
      </c>
    </row>
    <row r="358" spans="1:12" hidden="1" x14ac:dyDescent="0.25">
      <c r="A358" s="1" t="str">
        <f t="shared" si="765"/>
        <v>INC203</v>
      </c>
      <c r="B358" s="254">
        <f t="shared" si="801"/>
        <v>42328</v>
      </c>
      <c r="C358" s="135">
        <v>7161762.0730999997</v>
      </c>
      <c r="D358" s="135">
        <v>665759.86990000005</v>
      </c>
      <c r="E358" s="135">
        <v>902.65300000000002</v>
      </c>
      <c r="F358" s="180">
        <f t="shared" si="862"/>
        <v>-4.9200000241398811</v>
      </c>
      <c r="G358" s="180">
        <f t="shared" si="863"/>
        <v>-14.769999997224659</v>
      </c>
      <c r="H358" s="173" t="str">
        <f t="shared" si="864"/>
        <v>SUL</v>
      </c>
      <c r="I358" s="173" t="str">
        <f t="shared" si="865"/>
        <v>OESTE</v>
      </c>
      <c r="J358" s="173" t="str">
        <f t="shared" si="866"/>
        <v>SUDOESTE</v>
      </c>
      <c r="K358" s="167">
        <f t="shared" si="867"/>
        <v>0.9486191393705844</v>
      </c>
      <c r="L358" s="139">
        <f t="shared" si="868"/>
        <v>71.553430111659239</v>
      </c>
    </row>
    <row r="359" spans="1:12" hidden="1" x14ac:dyDescent="0.25">
      <c r="A359" s="1" t="str">
        <f t="shared" si="765"/>
        <v>INC203</v>
      </c>
      <c r="B359" s="254">
        <f t="shared" si="801"/>
        <v>42335</v>
      </c>
      <c r="C359" s="135">
        <v>7161762.0691999998</v>
      </c>
      <c r="D359" s="135">
        <v>665759.85789999994</v>
      </c>
      <c r="E359" s="135">
        <v>902.63199999999995</v>
      </c>
      <c r="F359" s="180">
        <f t="shared" si="862"/>
        <v>-5.3100000135600567</v>
      </c>
      <c r="G359" s="180">
        <f t="shared" si="863"/>
        <v>-15.970000007655472</v>
      </c>
      <c r="H359" s="173" t="str">
        <f t="shared" si="864"/>
        <v>SUL</v>
      </c>
      <c r="I359" s="173" t="str">
        <f t="shared" si="865"/>
        <v>OESTE</v>
      </c>
      <c r="J359" s="173" t="str">
        <f t="shared" si="866"/>
        <v>SUDOESTE</v>
      </c>
      <c r="K359" s="167">
        <f t="shared" si="867"/>
        <v>0.94890077243018434</v>
      </c>
      <c r="L359" s="139">
        <f t="shared" si="868"/>
        <v>71.604495042479769</v>
      </c>
    </row>
    <row r="360" spans="1:12" hidden="1" x14ac:dyDescent="0.25">
      <c r="A360" s="1" t="str">
        <f t="shared" si="765"/>
        <v>INC203</v>
      </c>
      <c r="B360" s="255">
        <f t="shared" si="801"/>
        <v>42342</v>
      </c>
      <c r="C360" s="135">
        <v>7161762.0645000003</v>
      </c>
      <c r="D360" s="135">
        <v>665759.8541</v>
      </c>
      <c r="E360" s="135">
        <v>902.62599999999998</v>
      </c>
      <c r="F360" s="180">
        <f t="shared" ref="F360" si="869">(C360-$C$338)*100</f>
        <v>-5.7799999602138996</v>
      </c>
      <c r="G360" s="180">
        <f t="shared" ref="G360" si="870">(D360-$D$338)*100</f>
        <v>-16.350000002421439</v>
      </c>
      <c r="H360" s="173" t="str">
        <f t="shared" ref="H360" si="871">IF(F360&gt;0,"NORTE","SUL")</f>
        <v>SUL</v>
      </c>
      <c r="I360" s="173" t="str">
        <f t="shared" ref="I360" si="872">IF(G360&gt;0,"LESTE","OESTE")</f>
        <v>OESTE</v>
      </c>
      <c r="J360" s="173" t="str">
        <f t="shared" ref="J360" si="873">IF(AND(H360="SUL", I360="LESTE"),"SUDESTE", IF(AND(H360="SUL", I360="OESTE"), "SUDOESTE", IF(AND(H360="NORTE", I360="LESTE"), "NORDESTE", "NOROESTE")))</f>
        <v>SUDOESTE</v>
      </c>
      <c r="K360" s="167">
        <f t="shared" ref="K360" si="874">ABS(ROUND(G360,2)/ROUND((SQRT((C360-$C$338)^2+(D360-$D$338)^2))*100,2))</f>
        <v>0.94290657439446379</v>
      </c>
      <c r="L360" s="139">
        <f t="shared" ref="L360" si="875">DEGREES(ASIN(K360))</f>
        <v>70.545550964198597</v>
      </c>
    </row>
    <row r="361" spans="1:12" hidden="1" x14ac:dyDescent="0.25">
      <c r="A361" s="1" t="str">
        <f t="shared" si="765"/>
        <v>INC203</v>
      </c>
      <c r="B361" s="256">
        <f t="shared" si="801"/>
        <v>42349</v>
      </c>
      <c r="C361" s="135">
        <v>7161762.0642999997</v>
      </c>
      <c r="D361" s="135">
        <v>665759.85369999998</v>
      </c>
      <c r="E361" s="135">
        <v>902.60400000000004</v>
      </c>
      <c r="F361" s="180">
        <f t="shared" ref="F361:F364" si="876">(C361-$C$338)*100</f>
        <v>-5.8000000193715096</v>
      </c>
      <c r="G361" s="180">
        <f t="shared" ref="G361:G364" si="877">(D361-$D$338)*100</f>
        <v>-16.390000004321337</v>
      </c>
      <c r="H361" s="173" t="str">
        <f t="shared" ref="H361:H364" si="878">IF(F361&gt;0,"NORTE","SUL")</f>
        <v>SUL</v>
      </c>
      <c r="I361" s="173" t="str">
        <f t="shared" ref="I361:I364" si="879">IF(G361&gt;0,"LESTE","OESTE")</f>
        <v>OESTE</v>
      </c>
      <c r="J361" s="173" t="str">
        <f t="shared" ref="J361:J364" si="880">IF(AND(H361="SUL", I361="LESTE"),"SUDESTE", IF(AND(H361="SUL", I361="OESTE"), "SUDOESTE", IF(AND(H361="NORTE", I361="LESTE"), "NORDESTE", "NOROESTE")))</f>
        <v>SUDOESTE</v>
      </c>
      <c r="K361" s="167">
        <f t="shared" ref="K361:K364" si="881">ABS(ROUND(G361,2)/ROUND((SQRT((C361-$C$338)^2+(D361-$D$338)^2))*100,2))</f>
        <v>0.9424956871765382</v>
      </c>
      <c r="L361" s="139">
        <f t="shared" ref="L361:L364" si="882">DEGREES(ASIN(K361))</f>
        <v>70.474989119459423</v>
      </c>
    </row>
    <row r="362" spans="1:12" hidden="1" x14ac:dyDescent="0.25">
      <c r="A362" s="1" t="str">
        <f t="shared" si="765"/>
        <v>INC203</v>
      </c>
      <c r="B362" s="256">
        <f t="shared" si="801"/>
        <v>42356</v>
      </c>
      <c r="C362" s="135">
        <v>7161762.0652999999</v>
      </c>
      <c r="D362" s="135">
        <v>665759.84219999996</v>
      </c>
      <c r="E362" s="135">
        <v>902.58100000000002</v>
      </c>
      <c r="F362" s="180">
        <f t="shared" si="876"/>
        <v>-5.7000000029802322</v>
      </c>
      <c r="G362" s="180">
        <f t="shared" si="877"/>
        <v>-17.540000006556511</v>
      </c>
      <c r="H362" s="173" t="str">
        <f t="shared" si="878"/>
        <v>SUL</v>
      </c>
      <c r="I362" s="173" t="str">
        <f t="shared" si="879"/>
        <v>OESTE</v>
      </c>
      <c r="J362" s="173" t="str">
        <f t="shared" si="880"/>
        <v>SUDOESTE</v>
      </c>
      <c r="K362" s="167">
        <f t="shared" si="881"/>
        <v>0.95119305856832959</v>
      </c>
      <c r="L362" s="139">
        <f t="shared" si="882"/>
        <v>72.025333956040697</v>
      </c>
    </row>
    <row r="363" spans="1:12" hidden="1" x14ac:dyDescent="0.25">
      <c r="A363" s="1" t="str">
        <f t="shared" si="765"/>
        <v>INC203</v>
      </c>
      <c r="B363" s="256">
        <f t="shared" si="801"/>
        <v>42369</v>
      </c>
      <c r="C363" s="135">
        <v>7161762.0647</v>
      </c>
      <c r="D363" s="135">
        <v>665759.82739999995</v>
      </c>
      <c r="E363" s="135">
        <v>902.55700000000002</v>
      </c>
      <c r="F363" s="180">
        <f t="shared" si="876"/>
        <v>-5.7599999941885471</v>
      </c>
      <c r="G363" s="180">
        <f t="shared" si="877"/>
        <v>-19.020000007003546</v>
      </c>
      <c r="H363" s="173" t="str">
        <f t="shared" si="878"/>
        <v>SUL</v>
      </c>
      <c r="I363" s="173" t="str">
        <f t="shared" si="879"/>
        <v>OESTE</v>
      </c>
      <c r="J363" s="173" t="str">
        <f t="shared" si="880"/>
        <v>SUDOESTE</v>
      </c>
      <c r="K363" s="167">
        <f t="shared" si="881"/>
        <v>0.95722194262707594</v>
      </c>
      <c r="L363" s="139">
        <f t="shared" si="882"/>
        <v>73.180672148696488</v>
      </c>
    </row>
    <row r="364" spans="1:12" hidden="1" x14ac:dyDescent="0.25">
      <c r="A364" s="1" t="str">
        <f t="shared" si="765"/>
        <v>INC203</v>
      </c>
      <c r="B364" s="256">
        <f t="shared" si="801"/>
        <v>42377</v>
      </c>
      <c r="C364" s="135">
        <v>7161762.0355000002</v>
      </c>
      <c r="D364" s="135">
        <v>665759.83829999994</v>
      </c>
      <c r="E364" s="135">
        <v>902.55600000000004</v>
      </c>
      <c r="F364" s="180">
        <f t="shared" si="876"/>
        <v>-8.6799999698996544</v>
      </c>
      <c r="G364" s="180">
        <f t="shared" si="877"/>
        <v>-17.930000007618219</v>
      </c>
      <c r="H364" s="173" t="str">
        <f t="shared" si="878"/>
        <v>SUL</v>
      </c>
      <c r="I364" s="173" t="str">
        <f t="shared" si="879"/>
        <v>OESTE</v>
      </c>
      <c r="J364" s="173" t="str">
        <f t="shared" si="880"/>
        <v>SUDOESTE</v>
      </c>
      <c r="K364" s="167">
        <f t="shared" si="881"/>
        <v>0.90010040160642557</v>
      </c>
      <c r="L364" s="139">
        <f t="shared" si="882"/>
        <v>64.171267719357829</v>
      </c>
    </row>
    <row r="365" spans="1:12" hidden="1" x14ac:dyDescent="0.25">
      <c r="A365" s="1" t="str">
        <f t="shared" si="765"/>
        <v>INC203</v>
      </c>
      <c r="B365" s="317">
        <f t="shared" si="801"/>
        <v>42384</v>
      </c>
      <c r="C365" s="135">
        <v>7161762.0531000001</v>
      </c>
      <c r="D365" s="135">
        <v>665759.8223</v>
      </c>
      <c r="E365" s="135">
        <v>902.53599999999994</v>
      </c>
      <c r="F365" s="180">
        <f t="shared" ref="F365:F367" si="883">(C365-$C$338)*100</f>
        <v>-6.9199999794363976</v>
      </c>
      <c r="G365" s="180">
        <f t="shared" ref="G365:G367" si="884">(D365-$D$338)*100</f>
        <v>-19.530000002123415</v>
      </c>
      <c r="H365" s="173" t="str">
        <f t="shared" ref="H365:H367" si="885">IF(F365&gt;0,"NORTE","SUL")</f>
        <v>SUL</v>
      </c>
      <c r="I365" s="173" t="str">
        <f t="shared" ref="I365:I367" si="886">IF(G365&gt;0,"LESTE","OESTE")</f>
        <v>OESTE</v>
      </c>
      <c r="J365" s="173" t="str">
        <f t="shared" ref="J365:J367" si="887">IF(AND(H365="SUL", I365="LESTE"),"SUDESTE", IF(AND(H365="SUL", I365="OESTE"), "SUDOESTE", IF(AND(H365="NORTE", I365="LESTE"), "NORDESTE", "NOROESTE")))</f>
        <v>SUDOESTE</v>
      </c>
      <c r="K365" s="167">
        <f t="shared" ref="K365:K367" si="888">ABS(ROUND(G365,2)/ROUND((SQRT((C365-$C$338)^2+(D365-$D$338)^2))*100,2))</f>
        <v>0.94256756756756765</v>
      </c>
      <c r="L365" s="139">
        <f t="shared" ref="L365:L367" si="889">DEGREES(ASIN(K365))</f>
        <v>70.487315472023084</v>
      </c>
    </row>
    <row r="366" spans="1:12" hidden="1" x14ac:dyDescent="0.25">
      <c r="A366" s="1" t="str">
        <f t="shared" si="765"/>
        <v>INC203</v>
      </c>
      <c r="B366" s="317">
        <f t="shared" si="801"/>
        <v>42391</v>
      </c>
      <c r="C366" s="135">
        <v>7161762.0564000001</v>
      </c>
      <c r="D366" s="135">
        <v>665759.81129999994</v>
      </c>
      <c r="E366" s="135">
        <v>902.51199999999994</v>
      </c>
      <c r="F366" s="180">
        <f t="shared" si="883"/>
        <v>-6.5899999812245369</v>
      </c>
      <c r="G366" s="180">
        <f t="shared" si="884"/>
        <v>-20.630000007804483</v>
      </c>
      <c r="H366" s="173" t="str">
        <f t="shared" si="885"/>
        <v>SUL</v>
      </c>
      <c r="I366" s="173" t="str">
        <f t="shared" si="886"/>
        <v>OESTE</v>
      </c>
      <c r="J366" s="173" t="str">
        <f t="shared" si="887"/>
        <v>SUDOESTE</v>
      </c>
      <c r="K366" s="167">
        <f t="shared" si="888"/>
        <v>0.95244690674053545</v>
      </c>
      <c r="L366" s="139">
        <f t="shared" si="889"/>
        <v>72.259607514427884</v>
      </c>
    </row>
    <row r="367" spans="1:12" hidden="1" x14ac:dyDescent="0.25">
      <c r="A367" s="1" t="str">
        <f t="shared" si="765"/>
        <v>INC203</v>
      </c>
      <c r="B367" s="317">
        <f t="shared" si="801"/>
        <v>42398</v>
      </c>
      <c r="C367" s="135">
        <v>7161762.0515999999</v>
      </c>
      <c r="D367" s="135">
        <v>665759.8101</v>
      </c>
      <c r="E367" s="135">
        <v>902.51</v>
      </c>
      <c r="F367" s="180">
        <f t="shared" si="883"/>
        <v>-7.0700000040233135</v>
      </c>
      <c r="G367" s="180">
        <f t="shared" si="884"/>
        <v>-20.750000001862645</v>
      </c>
      <c r="H367" s="173" t="str">
        <f t="shared" si="885"/>
        <v>SUL</v>
      </c>
      <c r="I367" s="173" t="str">
        <f t="shared" si="886"/>
        <v>OESTE</v>
      </c>
      <c r="J367" s="173" t="str">
        <f t="shared" si="887"/>
        <v>SUDOESTE</v>
      </c>
      <c r="K367" s="167">
        <f t="shared" si="888"/>
        <v>0.94662408759124084</v>
      </c>
      <c r="L367" s="139">
        <f t="shared" si="889"/>
        <v>71.195525077579219</v>
      </c>
    </row>
    <row r="368" spans="1:12" hidden="1" x14ac:dyDescent="0.25">
      <c r="A368" s="1" t="str">
        <f t="shared" si="765"/>
        <v>INC203</v>
      </c>
      <c r="B368" s="475">
        <f t="shared" si="801"/>
        <v>42405</v>
      </c>
      <c r="C368" s="135">
        <v>7161762.0521999998</v>
      </c>
      <c r="D368" s="135">
        <v>665759.80279999995</v>
      </c>
      <c r="E368" s="135">
        <v>902.49099999999999</v>
      </c>
      <c r="F368" s="180">
        <f t="shared" ref="F368:F372" si="890">(C368-$C$338)*100</f>
        <v>-7.0100000128149986</v>
      </c>
      <c r="G368" s="180">
        <f t="shared" ref="G368:G372" si="891">(D368-$D$338)*100</f>
        <v>-21.480000007431954</v>
      </c>
      <c r="H368" s="173" t="str">
        <f t="shared" ref="H368:H372" si="892">IF(F368&gt;0,"NORTE","SUL")</f>
        <v>SUL</v>
      </c>
      <c r="I368" s="173" t="str">
        <f t="shared" ref="I368:I372" si="893">IF(G368&gt;0,"LESTE","OESTE")</f>
        <v>OESTE</v>
      </c>
      <c r="J368" s="173" t="str">
        <f t="shared" ref="J368:J372" si="894">IF(AND(H368="SUL", I368="LESTE"),"SUDESTE", IF(AND(H368="SUL", I368="OESTE"), "SUDOESTE", IF(AND(H368="NORTE", I368="LESTE"), "NORDESTE", "NOROESTE")))</f>
        <v>SUDOESTE</v>
      </c>
      <c r="K368" s="167">
        <f t="shared" ref="K368:K372" si="895">ABS(ROUND(G368,2)/ROUND((SQRT((C368-$C$338)^2+(D368-$D$338)^2))*100,2))</f>
        <v>0.95086321381142103</v>
      </c>
      <c r="L368" s="139">
        <f t="shared" ref="L368:L372" si="896">DEGREES(ASIN(K368))</f>
        <v>71.964193631386308</v>
      </c>
    </row>
    <row r="369" spans="1:13" hidden="1" x14ac:dyDescent="0.25">
      <c r="A369" s="1" t="str">
        <f t="shared" si="765"/>
        <v>INC203</v>
      </c>
      <c r="B369" s="475">
        <f t="shared" si="801"/>
        <v>42412</v>
      </c>
      <c r="C369" s="135">
        <v>7161762.0306000002</v>
      </c>
      <c r="D369" s="135">
        <v>665759.80729999999</v>
      </c>
      <c r="E369" s="135">
        <v>902.46600000000001</v>
      </c>
      <c r="F369" s="180">
        <f t="shared" si="890"/>
        <v>-9.1699999757111073</v>
      </c>
      <c r="G369" s="180">
        <f t="shared" si="891"/>
        <v>-21.030000003520399</v>
      </c>
      <c r="H369" s="173" t="str">
        <f t="shared" si="892"/>
        <v>SUL</v>
      </c>
      <c r="I369" s="173" t="str">
        <f t="shared" si="893"/>
        <v>OESTE</v>
      </c>
      <c r="J369" s="173" t="str">
        <f t="shared" si="894"/>
        <v>SUDOESTE</v>
      </c>
      <c r="K369" s="167">
        <f t="shared" si="895"/>
        <v>0.91673931996512636</v>
      </c>
      <c r="L369" s="139">
        <f t="shared" si="896"/>
        <v>66.453953727296437</v>
      </c>
    </row>
    <row r="370" spans="1:13" hidden="1" x14ac:dyDescent="0.25">
      <c r="A370" s="1" t="str">
        <f t="shared" si="765"/>
        <v>INC203</v>
      </c>
      <c r="B370" s="475">
        <f t="shared" si="801"/>
        <v>42419</v>
      </c>
      <c r="C370" s="135">
        <v>7161762.0418999996</v>
      </c>
      <c r="D370" s="135">
        <v>665759.7966</v>
      </c>
      <c r="E370" s="135">
        <v>902.46500000000003</v>
      </c>
      <c r="F370" s="180">
        <f t="shared" si="890"/>
        <v>-8.040000032633543</v>
      </c>
      <c r="G370" s="180">
        <f t="shared" si="891"/>
        <v>-22.100000001955777</v>
      </c>
      <c r="H370" s="173" t="str">
        <f t="shared" si="892"/>
        <v>SUL</v>
      </c>
      <c r="I370" s="173" t="str">
        <f t="shared" si="893"/>
        <v>OESTE</v>
      </c>
      <c r="J370" s="173" t="str">
        <f t="shared" si="894"/>
        <v>SUDOESTE</v>
      </c>
      <c r="K370" s="167">
        <f t="shared" si="895"/>
        <v>0.93962585034013613</v>
      </c>
      <c r="L370" s="139">
        <f t="shared" si="896"/>
        <v>69.988817502721375</v>
      </c>
    </row>
    <row r="371" spans="1:13" hidden="1" x14ac:dyDescent="0.25">
      <c r="A371" s="1" t="str">
        <f t="shared" si="765"/>
        <v>INC203</v>
      </c>
      <c r="B371" s="475">
        <f t="shared" si="801"/>
        <v>42426</v>
      </c>
      <c r="C371" s="135">
        <v>7161762.0362</v>
      </c>
      <c r="D371" s="135">
        <v>665759.78060000006</v>
      </c>
      <c r="E371" s="135">
        <v>902.43200000000002</v>
      </c>
      <c r="F371" s="180">
        <f t="shared" si="890"/>
        <v>-8.6099999956786633</v>
      </c>
      <c r="G371" s="180">
        <f t="shared" si="891"/>
        <v>-23.699999996460974</v>
      </c>
      <c r="H371" s="173" t="str">
        <f t="shared" si="892"/>
        <v>SUL</v>
      </c>
      <c r="I371" s="173" t="str">
        <f t="shared" si="893"/>
        <v>OESTE</v>
      </c>
      <c r="J371" s="173" t="str">
        <f t="shared" si="894"/>
        <v>SUDOESTE</v>
      </c>
      <c r="K371" s="167">
        <f t="shared" si="895"/>
        <v>0.93973037272006343</v>
      </c>
      <c r="L371" s="139">
        <f t="shared" si="896"/>
        <v>70.006325225652034</v>
      </c>
    </row>
    <row r="372" spans="1:13" hidden="1" x14ac:dyDescent="0.25">
      <c r="A372" s="1" t="str">
        <f t="shared" si="765"/>
        <v>INC203</v>
      </c>
      <c r="B372" s="475">
        <f t="shared" si="801"/>
        <v>42433</v>
      </c>
      <c r="C372" s="135">
        <v>7161762.0278000003</v>
      </c>
      <c r="D372" s="135">
        <v>665759.7879</v>
      </c>
      <c r="E372" s="135">
        <v>902.41899999999998</v>
      </c>
      <c r="F372" s="180">
        <f t="shared" si="890"/>
        <v>-9.4499999657273293</v>
      </c>
      <c r="G372" s="180">
        <f t="shared" si="891"/>
        <v>-22.970000002533197</v>
      </c>
      <c r="H372" s="173" t="str">
        <f t="shared" si="892"/>
        <v>SUL</v>
      </c>
      <c r="I372" s="173" t="str">
        <f t="shared" si="893"/>
        <v>OESTE</v>
      </c>
      <c r="J372" s="173" t="str">
        <f t="shared" si="894"/>
        <v>SUDOESTE</v>
      </c>
      <c r="K372" s="167">
        <f t="shared" si="895"/>
        <v>0.92471819645732689</v>
      </c>
      <c r="L372" s="139">
        <f t="shared" si="896"/>
        <v>67.625899722100272</v>
      </c>
    </row>
    <row r="373" spans="1:13" hidden="1" x14ac:dyDescent="0.25">
      <c r="A373" s="1" t="str">
        <f t="shared" si="765"/>
        <v>INC203</v>
      </c>
      <c r="B373" s="483">
        <f t="shared" si="801"/>
        <v>42440</v>
      </c>
      <c r="C373" s="135">
        <v>7161762.0393000003</v>
      </c>
      <c r="D373" s="135">
        <v>665759.77619999996</v>
      </c>
      <c r="E373" s="135">
        <v>902.41800000000001</v>
      </c>
      <c r="F373" s="180">
        <f t="shared" ref="F373:F376" si="897">(C373-$C$338)*100</f>
        <v>-8.2999999634921551</v>
      </c>
      <c r="G373" s="180">
        <f t="shared" ref="G373:G376" si="898">(D373-$D$338)*100</f>
        <v>-24.140000005718321</v>
      </c>
      <c r="H373" s="173" t="str">
        <f t="shared" ref="H373:H376" si="899">IF(F373&gt;0,"NORTE","SUL")</f>
        <v>SUL</v>
      </c>
      <c r="I373" s="173" t="str">
        <f t="shared" ref="I373:I376" si="900">IF(G373&gt;0,"LESTE","OESTE")</f>
        <v>OESTE</v>
      </c>
      <c r="J373" s="173" t="str">
        <f t="shared" ref="J373:J376" si="901">IF(AND(H373="SUL", I373="LESTE"),"SUDESTE", IF(AND(H373="SUL", I373="OESTE"), "SUDOESTE", IF(AND(H373="NORTE", I373="LESTE"), "NORDESTE", "NOROESTE")))</f>
        <v>SUDOESTE</v>
      </c>
      <c r="K373" s="167">
        <f t="shared" ref="K373:K376" si="902">ABS(ROUND(G373,2)/ROUND((SQRT((C373-$C$338)^2+(D373-$D$338)^2))*100,2))</f>
        <v>0.94555424990207593</v>
      </c>
      <c r="L373" s="139">
        <f t="shared" ref="L373:L376" si="903">DEGREES(ASIN(K373))</f>
        <v>71.00627921464141</v>
      </c>
    </row>
    <row r="374" spans="1:13" hidden="1" x14ac:dyDescent="0.25">
      <c r="A374" s="1" t="str">
        <f t="shared" si="765"/>
        <v>INC203</v>
      </c>
      <c r="B374" s="483">
        <f t="shared" si="801"/>
        <v>42447</v>
      </c>
      <c r="C374" s="135">
        <v>7161762.0383000001</v>
      </c>
      <c r="D374" s="135">
        <v>665759.77119999996</v>
      </c>
      <c r="E374" s="135">
        <v>902.40800000000002</v>
      </c>
      <c r="F374" s="180">
        <f t="shared" si="897"/>
        <v>-8.3999999798834324</v>
      </c>
      <c r="G374" s="180">
        <f t="shared" si="898"/>
        <v>-24.640000006183982</v>
      </c>
      <c r="H374" s="173" t="str">
        <f t="shared" si="899"/>
        <v>SUL</v>
      </c>
      <c r="I374" s="173" t="str">
        <f t="shared" si="900"/>
        <v>OESTE</v>
      </c>
      <c r="J374" s="173" t="str">
        <f t="shared" si="901"/>
        <v>SUDOESTE</v>
      </c>
      <c r="K374" s="167">
        <f t="shared" si="902"/>
        <v>0.94660007683442182</v>
      </c>
      <c r="L374" s="139">
        <f t="shared" si="903"/>
        <v>71.191257638936705</v>
      </c>
    </row>
    <row r="375" spans="1:13" x14ac:dyDescent="0.25">
      <c r="A375" s="1" t="str">
        <f t="shared" si="765"/>
        <v>INC203</v>
      </c>
      <c r="B375" s="483">
        <f t="shared" si="801"/>
        <v>42453</v>
      </c>
      <c r="C375" s="135">
        <v>7161762.0367999999</v>
      </c>
      <c r="D375" s="135">
        <v>665759.76650000003</v>
      </c>
      <c r="E375" s="135">
        <v>902.39400000000001</v>
      </c>
      <c r="F375" s="180">
        <f t="shared" si="897"/>
        <v>-8.5500000044703484</v>
      </c>
      <c r="G375" s="180">
        <f t="shared" si="898"/>
        <v>-25.109999999403954</v>
      </c>
      <c r="H375" s="173" t="str">
        <f t="shared" si="899"/>
        <v>SUL</v>
      </c>
      <c r="I375" s="173" t="str">
        <f t="shared" si="900"/>
        <v>OESTE</v>
      </c>
      <c r="J375" s="173" t="str">
        <f t="shared" si="901"/>
        <v>SUDOESTE</v>
      </c>
      <c r="K375" s="167">
        <f t="shared" si="902"/>
        <v>0.94647568790048997</v>
      </c>
      <c r="L375" s="139">
        <f t="shared" si="903"/>
        <v>71.169164880616577</v>
      </c>
      <c r="M375" s="73"/>
    </row>
    <row r="376" spans="1:13" hidden="1" x14ac:dyDescent="0.25">
      <c r="A376" s="1" t="str">
        <f t="shared" si="765"/>
        <v>INC203</v>
      </c>
      <c r="B376" s="483">
        <f t="shared" si="801"/>
        <v>42430</v>
      </c>
      <c r="C376" s="135">
        <v>7161762.0365000004</v>
      </c>
      <c r="D376" s="135">
        <v>665759.75340000005</v>
      </c>
      <c r="E376" s="135">
        <v>902.37400000000002</v>
      </c>
      <c r="F376" s="180">
        <f t="shared" si="897"/>
        <v>-8.5799999535083771</v>
      </c>
      <c r="G376" s="180">
        <f t="shared" si="898"/>
        <v>-26.419999997597188</v>
      </c>
      <c r="H376" s="173" t="str">
        <f t="shared" si="899"/>
        <v>SUL</v>
      </c>
      <c r="I376" s="173" t="str">
        <f t="shared" si="900"/>
        <v>OESTE</v>
      </c>
      <c r="J376" s="173" t="str">
        <f t="shared" si="901"/>
        <v>SUDOESTE</v>
      </c>
      <c r="K376" s="167">
        <f t="shared" si="902"/>
        <v>0.95104391648668107</v>
      </c>
      <c r="L376" s="139">
        <f t="shared" si="903"/>
        <v>71.997663977804024</v>
      </c>
      <c r="M376" s="73"/>
    </row>
    <row r="377" spans="1:13" x14ac:dyDescent="0.25">
      <c r="A377" s="1" t="str">
        <f t="shared" si="765"/>
        <v>INC203</v>
      </c>
      <c r="B377" s="533">
        <f t="shared" si="801"/>
        <v>42461</v>
      </c>
      <c r="C377" s="135">
        <v>7161762.0365000004</v>
      </c>
      <c r="D377" s="135">
        <v>665759.75340000005</v>
      </c>
      <c r="E377" s="135">
        <v>902.37400000000002</v>
      </c>
      <c r="F377" s="180">
        <f t="shared" ref="F377:F380" si="904">(C377-$C$338)*100</f>
        <v>-8.5799999535083771</v>
      </c>
      <c r="G377" s="180">
        <f t="shared" ref="G377:G380" si="905">(D377-$D$338)*100</f>
        <v>-26.419999997597188</v>
      </c>
      <c r="H377" s="173" t="str">
        <f t="shared" ref="H377:H380" si="906">IF(F377&gt;0,"NORTE","SUL")</f>
        <v>SUL</v>
      </c>
      <c r="I377" s="173" t="str">
        <f t="shared" ref="I377:I380" si="907">IF(G377&gt;0,"LESTE","OESTE")</f>
        <v>OESTE</v>
      </c>
      <c r="J377" s="173" t="str">
        <f t="shared" ref="J377:J380" si="908">IF(AND(H377="SUL", I377="LESTE"),"SUDESTE", IF(AND(H377="SUL", I377="OESTE"), "SUDOESTE", IF(AND(H377="NORTE", I377="LESTE"), "NORDESTE", "NOROESTE")))</f>
        <v>SUDOESTE</v>
      </c>
      <c r="K377" s="167">
        <f t="shared" ref="K377:K380" si="909">ABS(ROUND(G377,2)/ROUND((SQRT((C377-$C$338)^2+(D377-$D$338)^2))*100,2))</f>
        <v>0.95104391648668107</v>
      </c>
      <c r="L377" s="139">
        <f t="shared" ref="L377:L380" si="910">DEGREES(ASIN(K377))</f>
        <v>71.997663977804024</v>
      </c>
      <c r="M377" s="73"/>
    </row>
    <row r="378" spans="1:13" x14ac:dyDescent="0.25">
      <c r="A378" s="1" t="str">
        <f t="shared" si="765"/>
        <v>INC203</v>
      </c>
      <c r="B378" s="533">
        <f t="shared" si="801"/>
        <v>42468</v>
      </c>
      <c r="C378" s="535">
        <v>7161762.2572999997</v>
      </c>
      <c r="D378" s="535">
        <v>665759.88509999996</v>
      </c>
      <c r="E378" s="536">
        <v>902.27300000000002</v>
      </c>
      <c r="F378" s="180">
        <f t="shared" si="904"/>
        <v>13.499999977648258</v>
      </c>
      <c r="G378" s="180">
        <f t="shared" si="905"/>
        <v>-13.250000006519258</v>
      </c>
      <c r="H378" s="173" t="str">
        <f t="shared" si="906"/>
        <v>NORTE</v>
      </c>
      <c r="I378" s="173" t="str">
        <f t="shared" si="907"/>
        <v>OESTE</v>
      </c>
      <c r="J378" s="173" t="str">
        <f t="shared" si="908"/>
        <v>NOROESTE</v>
      </c>
      <c r="K378" s="167">
        <f t="shared" si="909"/>
        <v>0.70031712473572927</v>
      </c>
      <c r="L378" s="139">
        <f t="shared" si="910"/>
        <v>44.452452502935948</v>
      </c>
      <c r="M378" s="73"/>
    </row>
    <row r="379" spans="1:13" x14ac:dyDescent="0.25">
      <c r="A379" s="1" t="str">
        <f t="shared" si="765"/>
        <v>INC203</v>
      </c>
      <c r="B379" s="533">
        <f t="shared" si="801"/>
        <v>42475</v>
      </c>
      <c r="C379" s="535">
        <v>7161762.2454000004</v>
      </c>
      <c r="D379" s="535">
        <v>665759.86289999995</v>
      </c>
      <c r="E379" s="536">
        <v>902.25099999999998</v>
      </c>
      <c r="F379" s="180">
        <f t="shared" si="904"/>
        <v>12.310000043362379</v>
      </c>
      <c r="G379" s="180">
        <f t="shared" si="905"/>
        <v>-15.47000000718981</v>
      </c>
      <c r="H379" s="173" t="str">
        <f t="shared" si="906"/>
        <v>NORTE</v>
      </c>
      <c r="I379" s="173" t="str">
        <f t="shared" si="907"/>
        <v>OESTE</v>
      </c>
      <c r="J379" s="173" t="str">
        <f t="shared" si="908"/>
        <v>NOROESTE</v>
      </c>
      <c r="K379" s="167">
        <f t="shared" si="909"/>
        <v>0.78249873545776438</v>
      </c>
      <c r="L379" s="139">
        <f t="shared" si="910"/>
        <v>51.48993004947561</v>
      </c>
      <c r="M379" s="73"/>
    </row>
    <row r="380" spans="1:13" x14ac:dyDescent="0.25">
      <c r="A380" s="1" t="str">
        <f t="shared" si="765"/>
        <v>INC203</v>
      </c>
      <c r="B380" s="533">
        <f t="shared" si="801"/>
        <v>42482</v>
      </c>
      <c r="C380" s="535">
        <v>7161762.2828000002</v>
      </c>
      <c r="D380" s="535">
        <v>665759.81740000006</v>
      </c>
      <c r="E380" s="536">
        <v>902.23599999999999</v>
      </c>
      <c r="F380" s="180">
        <f t="shared" si="904"/>
        <v>16.0500000230968</v>
      </c>
      <c r="G380" s="180">
        <f t="shared" si="905"/>
        <v>-20.019999996293336</v>
      </c>
      <c r="H380" s="173" t="str">
        <f t="shared" si="906"/>
        <v>NORTE</v>
      </c>
      <c r="I380" s="173" t="str">
        <f t="shared" si="907"/>
        <v>OESTE</v>
      </c>
      <c r="J380" s="173" t="str">
        <f t="shared" si="908"/>
        <v>NOROESTE</v>
      </c>
      <c r="K380" s="167">
        <f t="shared" si="909"/>
        <v>0.78020265003897116</v>
      </c>
      <c r="L380" s="139">
        <f t="shared" si="910"/>
        <v>51.279133594282627</v>
      </c>
      <c r="M380" s="73"/>
    </row>
    <row r="381" spans="1:13" x14ac:dyDescent="0.25">
      <c r="A381" s="1" t="s">
        <v>192</v>
      </c>
      <c r="B381" s="605">
        <v>42496</v>
      </c>
      <c r="C381" s="1">
        <v>7161762.2423999999</v>
      </c>
      <c r="D381" s="1">
        <v>665759.86069999996</v>
      </c>
      <c r="E381" s="1">
        <v>902.20699999999999</v>
      </c>
      <c r="F381" s="180">
        <f t="shared" ref="F381" si="911">(C381-$C$338)*100</f>
        <v>12.009999994188547</v>
      </c>
      <c r="G381" s="180">
        <f t="shared" ref="G381" si="912">(D381-$D$338)*100</f>
        <v>-15.690000005997717</v>
      </c>
      <c r="H381" s="173" t="str">
        <f t="shared" ref="H381" si="913">IF(F381&gt;0,"NORTE","SUL")</f>
        <v>NORTE</v>
      </c>
      <c r="I381" s="173" t="str">
        <f t="shared" ref="I381" si="914">IF(G381&gt;0,"LESTE","OESTE")</f>
        <v>OESTE</v>
      </c>
      <c r="J381" s="173" t="str">
        <f t="shared" ref="J381" si="915">IF(AND(H381="SUL", I381="LESTE"),"SUDESTE", IF(AND(H381="SUL", I381="OESTE"), "SUDOESTE", IF(AND(H381="NORTE", I381="LESTE"), "NORDESTE", "NOROESTE")))</f>
        <v>NOROESTE</v>
      </c>
      <c r="K381" s="167">
        <f t="shared" ref="K381" si="916">ABS(ROUND(G381,2)/ROUND((SQRT((C381-$C$338)^2+(D381-$D$338)^2))*100,2))</f>
        <v>0.79402834008097156</v>
      </c>
      <c r="L381" s="139">
        <f t="shared" ref="L381" si="917">DEGREES(ASIN(K381))</f>
        <v>52.563576022782627</v>
      </c>
      <c r="M381" s="616"/>
    </row>
    <row r="382" spans="1:13" x14ac:dyDescent="0.25">
      <c r="L382"/>
    </row>
  </sheetData>
  <autoFilter ref="B1:B379">
    <filterColumn colId="0">
      <filters blank="1">
        <dateGroupItem year="2016" month="3" day="24" dateTimeGrouping="day"/>
      </filters>
    </filterColumn>
  </autoFilter>
  <sortState ref="F1:G7">
    <sortCondition ref="G1"/>
  </sortState>
  <mergeCells count="10">
    <mergeCell ref="A1:L1"/>
    <mergeCell ref="M2:M4"/>
    <mergeCell ref="F2:J2"/>
    <mergeCell ref="K2:L3"/>
    <mergeCell ref="B2:B4"/>
    <mergeCell ref="C2:E3"/>
    <mergeCell ref="J3:J4"/>
    <mergeCell ref="I3:I4"/>
    <mergeCell ref="H3:H4"/>
    <mergeCell ref="F3:G3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rgb="FF00B0F0"/>
  </sheetPr>
  <dimension ref="B2:P1207"/>
  <sheetViews>
    <sheetView workbookViewId="0"/>
  </sheetViews>
  <sheetFormatPr defaultColWidth="9.125" defaultRowHeight="15" customHeight="1" x14ac:dyDescent="0.2"/>
  <cols>
    <col min="1" max="1" width="9.125" style="257"/>
    <col min="2" max="2" width="15" style="192" bestFit="1" customWidth="1"/>
    <col min="3" max="4" width="11.25" style="193" bestFit="1" customWidth="1"/>
    <col min="5" max="5" width="16.125" style="194" bestFit="1" customWidth="1"/>
    <col min="6" max="6" width="19.625" style="194" bestFit="1" customWidth="1"/>
    <col min="7" max="7" width="46.125" style="257" customWidth="1"/>
    <col min="8" max="8" width="9.125" style="257"/>
    <col min="9" max="9" width="9.875" style="257" bestFit="1" customWidth="1"/>
    <col min="10" max="16384" width="9.125" style="257"/>
  </cols>
  <sheetData>
    <row r="2" spans="2:16" ht="15" customHeight="1" x14ac:dyDescent="0.2">
      <c r="B2" s="798" t="str">
        <f>UPPER("Monitoramento dos dobramentos - CGR Iguaçu")</f>
        <v>MONITORAMENTO DOS DOBRAMENTOS - CGR IGUAÇU</v>
      </c>
      <c r="C2" s="798"/>
      <c r="D2" s="798"/>
      <c r="E2" s="798"/>
      <c r="F2" s="798"/>
      <c r="G2" s="798"/>
    </row>
    <row r="3" spans="2:16" ht="15" customHeight="1" x14ac:dyDescent="0.25">
      <c r="B3" s="798"/>
      <c r="C3" s="798"/>
      <c r="D3" s="798"/>
      <c r="E3" s="798"/>
      <c r="F3" s="798"/>
      <c r="G3" s="798"/>
      <c r="H3" s="488"/>
      <c r="I3" s="488"/>
      <c r="J3" s="488"/>
      <c r="K3" s="488"/>
      <c r="L3" s="797"/>
      <c r="M3" s="797"/>
      <c r="N3" s="797"/>
      <c r="O3" s="797"/>
      <c r="P3" s="797"/>
    </row>
    <row r="4" spans="2:16" ht="15" customHeight="1" x14ac:dyDescent="0.2">
      <c r="B4" s="788" t="s">
        <v>210</v>
      </c>
      <c r="C4" s="489" t="s">
        <v>40</v>
      </c>
      <c r="D4" s="489" t="s">
        <v>207</v>
      </c>
      <c r="E4" s="486" t="s">
        <v>208</v>
      </c>
      <c r="F4" s="486" t="s">
        <v>209</v>
      </c>
      <c r="G4" s="487" t="s">
        <v>240</v>
      </c>
    </row>
    <row r="5" spans="2:16" ht="15" customHeight="1" x14ac:dyDescent="0.2">
      <c r="B5" s="789"/>
      <c r="C5" s="781">
        <v>42212</v>
      </c>
      <c r="D5" s="489" t="s">
        <v>211</v>
      </c>
      <c r="E5" s="486">
        <v>0.51</v>
      </c>
      <c r="F5" s="782">
        <v>0.88</v>
      </c>
      <c r="G5" s="776"/>
    </row>
    <row r="6" spans="2:16" ht="15" customHeight="1" x14ac:dyDescent="0.2">
      <c r="B6" s="789"/>
      <c r="C6" s="781"/>
      <c r="D6" s="489" t="s">
        <v>212</v>
      </c>
      <c r="E6" s="486">
        <v>0.53</v>
      </c>
      <c r="F6" s="782"/>
      <c r="G6" s="776"/>
    </row>
    <row r="7" spans="2:16" ht="15" customHeight="1" x14ac:dyDescent="0.2">
      <c r="B7" s="789"/>
      <c r="C7" s="781">
        <v>42216</v>
      </c>
      <c r="D7" s="489" t="s">
        <v>211</v>
      </c>
      <c r="E7" s="486">
        <v>0.53</v>
      </c>
      <c r="F7" s="782">
        <v>0.89</v>
      </c>
      <c r="G7" s="776"/>
    </row>
    <row r="8" spans="2:16" ht="15" customHeight="1" x14ac:dyDescent="0.2">
      <c r="B8" s="789"/>
      <c r="C8" s="781"/>
      <c r="D8" s="489" t="s">
        <v>212</v>
      </c>
      <c r="E8" s="486">
        <v>0.52</v>
      </c>
      <c r="F8" s="782"/>
      <c r="G8" s="776"/>
    </row>
    <row r="9" spans="2:16" ht="15" customHeight="1" x14ac:dyDescent="0.2">
      <c r="B9" s="789"/>
      <c r="C9" s="777">
        <v>42223</v>
      </c>
      <c r="D9" s="489" t="s">
        <v>211</v>
      </c>
      <c r="E9" s="486">
        <v>0.53</v>
      </c>
      <c r="F9" s="779">
        <v>0.88</v>
      </c>
      <c r="G9" s="776"/>
    </row>
    <row r="10" spans="2:16" ht="15" customHeight="1" x14ac:dyDescent="0.2">
      <c r="B10" s="789"/>
      <c r="C10" s="783"/>
      <c r="D10" s="489" t="s">
        <v>212</v>
      </c>
      <c r="E10" s="486">
        <v>0.52</v>
      </c>
      <c r="F10" s="780"/>
      <c r="G10" s="776"/>
    </row>
    <row r="11" spans="2:16" ht="15" customHeight="1" x14ac:dyDescent="0.2">
      <c r="B11" s="789"/>
      <c r="C11" s="777">
        <v>42230</v>
      </c>
      <c r="D11" s="489" t="s">
        <v>211</v>
      </c>
      <c r="E11" s="486">
        <v>0.53</v>
      </c>
      <c r="F11" s="779">
        <v>0.87</v>
      </c>
      <c r="G11" s="776"/>
    </row>
    <row r="12" spans="2:16" ht="15" customHeight="1" x14ac:dyDescent="0.2">
      <c r="B12" s="789"/>
      <c r="C12" s="783"/>
      <c r="D12" s="489" t="s">
        <v>212</v>
      </c>
      <c r="E12" s="486">
        <v>0.53</v>
      </c>
      <c r="F12" s="780"/>
      <c r="G12" s="776"/>
    </row>
    <row r="13" spans="2:16" ht="15" customHeight="1" x14ac:dyDescent="0.2">
      <c r="B13" s="789"/>
      <c r="C13" s="777">
        <v>42234</v>
      </c>
      <c r="D13" s="489" t="s">
        <v>211</v>
      </c>
      <c r="E13" s="486">
        <v>0.53</v>
      </c>
      <c r="F13" s="779">
        <v>0.91500000000000004</v>
      </c>
      <c r="G13" s="776"/>
    </row>
    <row r="14" spans="2:16" ht="15" customHeight="1" x14ac:dyDescent="0.2">
      <c r="B14" s="789"/>
      <c r="C14" s="783"/>
      <c r="D14" s="489" t="s">
        <v>212</v>
      </c>
      <c r="E14" s="486">
        <v>0.52500000000000002</v>
      </c>
      <c r="F14" s="780"/>
      <c r="G14" s="776"/>
    </row>
    <row r="15" spans="2:16" ht="15" customHeight="1" x14ac:dyDescent="0.2">
      <c r="B15" s="789"/>
      <c r="C15" s="777">
        <v>42241</v>
      </c>
      <c r="D15" s="489" t="s">
        <v>211</v>
      </c>
      <c r="E15" s="486">
        <v>0.53</v>
      </c>
      <c r="F15" s="779">
        <v>0.83</v>
      </c>
      <c r="G15" s="776"/>
    </row>
    <row r="16" spans="2:16" ht="15" customHeight="1" x14ac:dyDescent="0.2">
      <c r="B16" s="789"/>
      <c r="C16" s="783"/>
      <c r="D16" s="489" t="s">
        <v>212</v>
      </c>
      <c r="E16" s="486">
        <v>0.53</v>
      </c>
      <c r="F16" s="780"/>
      <c r="G16" s="776"/>
    </row>
    <row r="17" spans="2:7" ht="15" customHeight="1" x14ac:dyDescent="0.2">
      <c r="B17" s="789"/>
      <c r="C17" s="777" t="s">
        <v>213</v>
      </c>
      <c r="D17" s="489" t="s">
        <v>211</v>
      </c>
      <c r="E17" s="486">
        <v>0.53</v>
      </c>
      <c r="F17" s="779">
        <v>0.83</v>
      </c>
      <c r="G17" s="776"/>
    </row>
    <row r="18" spans="2:7" ht="15" customHeight="1" x14ac:dyDescent="0.2">
      <c r="B18" s="789"/>
      <c r="C18" s="783"/>
      <c r="D18" s="489" t="s">
        <v>212</v>
      </c>
      <c r="E18" s="486">
        <v>0.52</v>
      </c>
      <c r="F18" s="780"/>
      <c r="G18" s="776"/>
    </row>
    <row r="19" spans="2:7" ht="15" customHeight="1" x14ac:dyDescent="0.2">
      <c r="B19" s="789"/>
      <c r="C19" s="777">
        <v>42258</v>
      </c>
      <c r="D19" s="489" t="s">
        <v>211</v>
      </c>
      <c r="E19" s="486">
        <v>0.53</v>
      </c>
      <c r="F19" s="779">
        <v>0.82</v>
      </c>
      <c r="G19" s="776"/>
    </row>
    <row r="20" spans="2:7" ht="15" customHeight="1" x14ac:dyDescent="0.2">
      <c r="B20" s="789"/>
      <c r="C20" s="783"/>
      <c r="D20" s="489" t="s">
        <v>212</v>
      </c>
      <c r="E20" s="486">
        <v>0.52</v>
      </c>
      <c r="F20" s="780"/>
      <c r="G20" s="776"/>
    </row>
    <row r="21" spans="2:7" ht="15" customHeight="1" x14ac:dyDescent="0.2">
      <c r="B21" s="789"/>
      <c r="C21" s="777">
        <v>42265</v>
      </c>
      <c r="D21" s="489" t="s">
        <v>211</v>
      </c>
      <c r="E21" s="486">
        <v>0.53</v>
      </c>
      <c r="F21" s="779">
        <v>0.81</v>
      </c>
      <c r="G21" s="776"/>
    </row>
    <row r="22" spans="2:7" ht="15" customHeight="1" x14ac:dyDescent="0.2">
      <c r="B22" s="789"/>
      <c r="C22" s="783"/>
      <c r="D22" s="489" t="s">
        <v>212</v>
      </c>
      <c r="E22" s="486">
        <v>0.53</v>
      </c>
      <c r="F22" s="780"/>
      <c r="G22" s="776"/>
    </row>
    <row r="23" spans="2:7" ht="15" customHeight="1" x14ac:dyDescent="0.2">
      <c r="B23" s="789"/>
      <c r="C23" s="777">
        <v>42272</v>
      </c>
      <c r="D23" s="489" t="s">
        <v>211</v>
      </c>
      <c r="E23" s="486">
        <v>0.52</v>
      </c>
      <c r="F23" s="779">
        <v>0.81499999999999995</v>
      </c>
      <c r="G23" s="776"/>
    </row>
    <row r="24" spans="2:7" ht="15" customHeight="1" x14ac:dyDescent="0.2">
      <c r="B24" s="789"/>
      <c r="C24" s="783"/>
      <c r="D24" s="489" t="s">
        <v>212</v>
      </c>
      <c r="E24" s="486">
        <v>0.52</v>
      </c>
      <c r="F24" s="780"/>
      <c r="G24" s="776"/>
    </row>
    <row r="25" spans="2:7" ht="15" customHeight="1" x14ac:dyDescent="0.2">
      <c r="B25" s="789"/>
      <c r="C25" s="781">
        <v>42279</v>
      </c>
      <c r="D25" s="489" t="s">
        <v>211</v>
      </c>
      <c r="E25" s="486">
        <v>0.52</v>
      </c>
      <c r="F25" s="782">
        <v>0.81</v>
      </c>
      <c r="G25" s="776"/>
    </row>
    <row r="26" spans="2:7" ht="15" customHeight="1" x14ac:dyDescent="0.2">
      <c r="B26" s="789"/>
      <c r="C26" s="781"/>
      <c r="D26" s="489" t="s">
        <v>212</v>
      </c>
      <c r="E26" s="486">
        <v>0.52</v>
      </c>
      <c r="F26" s="782"/>
      <c r="G26" s="776"/>
    </row>
    <row r="27" spans="2:7" ht="15" customHeight="1" x14ac:dyDescent="0.2">
      <c r="B27" s="789"/>
      <c r="C27" s="781">
        <v>42286</v>
      </c>
      <c r="D27" s="489" t="s">
        <v>211</v>
      </c>
      <c r="E27" s="486">
        <v>0.52500000000000002</v>
      </c>
      <c r="F27" s="782">
        <v>0.8</v>
      </c>
      <c r="G27" s="776"/>
    </row>
    <row r="28" spans="2:7" ht="15" customHeight="1" x14ac:dyDescent="0.2">
      <c r="B28" s="789"/>
      <c r="C28" s="781"/>
      <c r="D28" s="489" t="s">
        <v>212</v>
      </c>
      <c r="E28" s="486">
        <v>0.52</v>
      </c>
      <c r="F28" s="782"/>
      <c r="G28" s="776"/>
    </row>
    <row r="29" spans="2:7" ht="15" customHeight="1" x14ac:dyDescent="0.2">
      <c r="B29" s="789"/>
      <c r="C29" s="781">
        <v>42300</v>
      </c>
      <c r="D29" s="489" t="s">
        <v>211</v>
      </c>
      <c r="E29" s="486">
        <v>0.52</v>
      </c>
      <c r="F29" s="782">
        <v>0.79</v>
      </c>
      <c r="G29" s="776"/>
    </row>
    <row r="30" spans="2:7" ht="15" customHeight="1" x14ac:dyDescent="0.2">
      <c r="B30" s="789"/>
      <c r="C30" s="781"/>
      <c r="D30" s="489" t="s">
        <v>212</v>
      </c>
      <c r="E30" s="486">
        <v>0.52</v>
      </c>
      <c r="F30" s="782"/>
      <c r="G30" s="776"/>
    </row>
    <row r="31" spans="2:7" ht="15" customHeight="1" x14ac:dyDescent="0.2">
      <c r="B31" s="789"/>
      <c r="C31" s="781">
        <v>42307</v>
      </c>
      <c r="D31" s="489" t="s">
        <v>211</v>
      </c>
      <c r="E31" s="486">
        <v>0.52500000000000002</v>
      </c>
      <c r="F31" s="782">
        <v>0.81</v>
      </c>
      <c r="G31" s="796" t="s">
        <v>241</v>
      </c>
    </row>
    <row r="32" spans="2:7" ht="15" customHeight="1" x14ac:dyDescent="0.2">
      <c r="B32" s="789"/>
      <c r="C32" s="781"/>
      <c r="D32" s="489" t="s">
        <v>212</v>
      </c>
      <c r="E32" s="486">
        <v>0.52</v>
      </c>
      <c r="F32" s="782"/>
      <c r="G32" s="796"/>
    </row>
    <row r="33" spans="2:7" ht="15" customHeight="1" x14ac:dyDescent="0.2">
      <c r="B33" s="789"/>
      <c r="C33" s="781">
        <v>42314</v>
      </c>
      <c r="D33" s="489" t="s">
        <v>211</v>
      </c>
      <c r="E33" s="486">
        <v>0.52</v>
      </c>
      <c r="F33" s="782">
        <v>0.78</v>
      </c>
      <c r="G33" s="776"/>
    </row>
    <row r="34" spans="2:7" ht="15" customHeight="1" x14ac:dyDescent="0.2">
      <c r="B34" s="789"/>
      <c r="C34" s="781"/>
      <c r="D34" s="489" t="s">
        <v>212</v>
      </c>
      <c r="E34" s="486">
        <v>0.52</v>
      </c>
      <c r="F34" s="782"/>
      <c r="G34" s="776"/>
    </row>
    <row r="35" spans="2:7" ht="15" customHeight="1" x14ac:dyDescent="0.2">
      <c r="B35" s="789"/>
      <c r="C35" s="781">
        <v>42321</v>
      </c>
      <c r="D35" s="489" t="s">
        <v>211</v>
      </c>
      <c r="E35" s="486">
        <v>0.53</v>
      </c>
      <c r="F35" s="782">
        <v>0.78</v>
      </c>
      <c r="G35" s="776"/>
    </row>
    <row r="36" spans="2:7" ht="15" customHeight="1" x14ac:dyDescent="0.2">
      <c r="B36" s="789"/>
      <c r="C36" s="781"/>
      <c r="D36" s="489" t="s">
        <v>212</v>
      </c>
      <c r="E36" s="486">
        <v>0.52</v>
      </c>
      <c r="F36" s="782"/>
      <c r="G36" s="776"/>
    </row>
    <row r="37" spans="2:7" ht="15" customHeight="1" x14ac:dyDescent="0.2">
      <c r="B37" s="789"/>
      <c r="C37" s="781">
        <v>42328</v>
      </c>
      <c r="D37" s="489" t="s">
        <v>211</v>
      </c>
      <c r="E37" s="486">
        <v>0.52</v>
      </c>
      <c r="F37" s="782">
        <v>0.85499999999999998</v>
      </c>
      <c r="G37" s="776"/>
    </row>
    <row r="38" spans="2:7" ht="15" customHeight="1" x14ac:dyDescent="0.2">
      <c r="B38" s="789"/>
      <c r="C38" s="781"/>
      <c r="D38" s="489" t="s">
        <v>212</v>
      </c>
      <c r="E38" s="486">
        <v>0.51500000000000001</v>
      </c>
      <c r="F38" s="782"/>
      <c r="G38" s="776"/>
    </row>
    <row r="39" spans="2:7" ht="15" customHeight="1" x14ac:dyDescent="0.2">
      <c r="B39" s="789"/>
      <c r="C39" s="781">
        <v>42335</v>
      </c>
      <c r="D39" s="489" t="s">
        <v>211</v>
      </c>
      <c r="E39" s="486">
        <v>0.52</v>
      </c>
      <c r="F39" s="782">
        <v>0.85</v>
      </c>
      <c r="G39" s="776"/>
    </row>
    <row r="40" spans="2:7" ht="15" customHeight="1" x14ac:dyDescent="0.2">
      <c r="B40" s="789"/>
      <c r="C40" s="781"/>
      <c r="D40" s="489" t="s">
        <v>212</v>
      </c>
      <c r="E40" s="486">
        <v>0.53</v>
      </c>
      <c r="F40" s="782"/>
      <c r="G40" s="776"/>
    </row>
    <row r="41" spans="2:7" ht="15" customHeight="1" x14ac:dyDescent="0.2">
      <c r="B41" s="789"/>
      <c r="C41" s="781">
        <v>42356</v>
      </c>
      <c r="D41" s="489" t="s">
        <v>211</v>
      </c>
      <c r="E41" s="486">
        <v>0.52</v>
      </c>
      <c r="F41" s="782">
        <v>0.84</v>
      </c>
      <c r="G41" s="776"/>
    </row>
    <row r="42" spans="2:7" ht="15" customHeight="1" x14ac:dyDescent="0.2">
      <c r="B42" s="789"/>
      <c r="C42" s="781"/>
      <c r="D42" s="489" t="s">
        <v>212</v>
      </c>
      <c r="E42" s="486">
        <v>0.5</v>
      </c>
      <c r="F42" s="782"/>
      <c r="G42" s="776"/>
    </row>
    <row r="43" spans="2:7" ht="15" customHeight="1" x14ac:dyDescent="0.2">
      <c r="B43" s="789"/>
      <c r="C43" s="781">
        <v>42366</v>
      </c>
      <c r="D43" s="489" t="s">
        <v>211</v>
      </c>
      <c r="E43" s="486">
        <v>0.51</v>
      </c>
      <c r="F43" s="782">
        <v>0.83</v>
      </c>
      <c r="G43" s="776"/>
    </row>
    <row r="44" spans="2:7" ht="15" customHeight="1" x14ac:dyDescent="0.2">
      <c r="B44" s="789"/>
      <c r="C44" s="781"/>
      <c r="D44" s="489" t="s">
        <v>212</v>
      </c>
      <c r="E44" s="486">
        <v>0.52</v>
      </c>
      <c r="F44" s="782"/>
      <c r="G44" s="776"/>
    </row>
    <row r="45" spans="2:7" ht="15" customHeight="1" x14ac:dyDescent="0.2">
      <c r="B45" s="789"/>
      <c r="C45" s="781">
        <v>42012</v>
      </c>
      <c r="D45" s="489" t="s">
        <v>211</v>
      </c>
      <c r="E45" s="486">
        <v>0.51</v>
      </c>
      <c r="F45" s="782">
        <v>0.83</v>
      </c>
      <c r="G45" s="776"/>
    </row>
    <row r="46" spans="2:7" ht="15" customHeight="1" x14ac:dyDescent="0.2">
      <c r="B46" s="789"/>
      <c r="C46" s="781"/>
      <c r="D46" s="489" t="s">
        <v>212</v>
      </c>
      <c r="E46" s="486">
        <v>0.52</v>
      </c>
      <c r="F46" s="782"/>
      <c r="G46" s="776"/>
    </row>
    <row r="47" spans="2:7" ht="15" customHeight="1" x14ac:dyDescent="0.2">
      <c r="B47" s="789"/>
      <c r="C47" s="781">
        <v>42384</v>
      </c>
      <c r="D47" s="489" t="s">
        <v>211</v>
      </c>
      <c r="E47" s="486">
        <v>0.52</v>
      </c>
      <c r="F47" s="782">
        <v>0.82499999999999996</v>
      </c>
      <c r="G47" s="776"/>
    </row>
    <row r="48" spans="2:7" ht="15" customHeight="1" x14ac:dyDescent="0.2">
      <c r="B48" s="789"/>
      <c r="C48" s="781"/>
      <c r="D48" s="489" t="s">
        <v>212</v>
      </c>
      <c r="E48" s="486">
        <v>0.52</v>
      </c>
      <c r="F48" s="782"/>
      <c r="G48" s="776"/>
    </row>
    <row r="49" spans="2:7" ht="15" customHeight="1" x14ac:dyDescent="0.2">
      <c r="B49" s="789"/>
      <c r="C49" s="781">
        <v>42391</v>
      </c>
      <c r="D49" s="489" t="s">
        <v>211</v>
      </c>
      <c r="E49" s="486">
        <v>0.51500000000000001</v>
      </c>
      <c r="F49" s="782">
        <v>0.82</v>
      </c>
      <c r="G49" s="776"/>
    </row>
    <row r="50" spans="2:7" ht="15" customHeight="1" x14ac:dyDescent="0.2">
      <c r="B50" s="789"/>
      <c r="C50" s="781"/>
      <c r="D50" s="489" t="s">
        <v>212</v>
      </c>
      <c r="E50" s="486">
        <v>0.53</v>
      </c>
      <c r="F50" s="782"/>
      <c r="G50" s="776"/>
    </row>
    <row r="51" spans="2:7" ht="15" customHeight="1" x14ac:dyDescent="0.2">
      <c r="B51" s="789"/>
      <c r="C51" s="781">
        <v>42398</v>
      </c>
      <c r="D51" s="489" t="s">
        <v>211</v>
      </c>
      <c r="E51" s="486">
        <v>0.51</v>
      </c>
      <c r="F51" s="782">
        <v>0.82</v>
      </c>
      <c r="G51" s="776"/>
    </row>
    <row r="52" spans="2:7" ht="15" customHeight="1" x14ac:dyDescent="0.2">
      <c r="B52" s="485"/>
      <c r="C52" s="781"/>
      <c r="D52" s="489" t="s">
        <v>212</v>
      </c>
      <c r="E52" s="486">
        <v>0.5</v>
      </c>
      <c r="F52" s="782"/>
      <c r="G52" s="776"/>
    </row>
    <row r="53" spans="2:7" ht="15" customHeight="1" x14ac:dyDescent="0.2">
      <c r="B53" s="485"/>
      <c r="C53" s="777">
        <v>42405</v>
      </c>
      <c r="D53" s="489" t="s">
        <v>211</v>
      </c>
      <c r="E53" s="486">
        <v>0.52</v>
      </c>
      <c r="F53" s="782">
        <v>0.82</v>
      </c>
      <c r="G53" s="776"/>
    </row>
    <row r="54" spans="2:7" ht="15" customHeight="1" x14ac:dyDescent="0.2">
      <c r="B54" s="485"/>
      <c r="C54" s="778"/>
      <c r="D54" s="489" t="s">
        <v>212</v>
      </c>
      <c r="E54" s="486">
        <v>0.53</v>
      </c>
      <c r="F54" s="782"/>
      <c r="G54" s="776"/>
    </row>
    <row r="55" spans="2:7" ht="15" customHeight="1" x14ac:dyDescent="0.2">
      <c r="B55" s="485"/>
      <c r="C55" s="777">
        <v>42412</v>
      </c>
      <c r="D55" s="489" t="s">
        <v>211</v>
      </c>
      <c r="E55" s="486">
        <v>0.53</v>
      </c>
      <c r="F55" s="779">
        <v>0.81499999999999995</v>
      </c>
      <c r="G55" s="774"/>
    </row>
    <row r="56" spans="2:7" ht="15" customHeight="1" x14ac:dyDescent="0.2">
      <c r="B56" s="485"/>
      <c r="C56" s="778"/>
      <c r="D56" s="489" t="s">
        <v>212</v>
      </c>
      <c r="E56" s="486">
        <v>0.59</v>
      </c>
      <c r="F56" s="780"/>
      <c r="G56" s="775"/>
    </row>
    <row r="57" spans="2:7" ht="15" customHeight="1" x14ac:dyDescent="0.2">
      <c r="B57" s="485"/>
      <c r="C57" s="777">
        <v>42422</v>
      </c>
      <c r="D57" s="489" t="s">
        <v>211</v>
      </c>
      <c r="E57" s="486">
        <v>0.54</v>
      </c>
      <c r="F57" s="779">
        <v>0.81</v>
      </c>
      <c r="G57" s="774"/>
    </row>
    <row r="58" spans="2:7" ht="15" customHeight="1" x14ac:dyDescent="0.2">
      <c r="B58" s="485"/>
      <c r="C58" s="778"/>
      <c r="D58" s="489" t="s">
        <v>212</v>
      </c>
      <c r="E58" s="486">
        <v>0.52</v>
      </c>
      <c r="F58" s="780"/>
      <c r="G58" s="775"/>
    </row>
    <row r="59" spans="2:7" ht="15" customHeight="1" x14ac:dyDescent="0.2">
      <c r="B59" s="485"/>
      <c r="C59" s="777">
        <v>42426</v>
      </c>
      <c r="D59" s="489" t="s">
        <v>211</v>
      </c>
      <c r="E59" s="486">
        <v>0.53500000000000003</v>
      </c>
      <c r="F59" s="779">
        <v>0.80500000000000005</v>
      </c>
      <c r="G59" s="774"/>
    </row>
    <row r="60" spans="2:7" ht="15" customHeight="1" x14ac:dyDescent="0.2">
      <c r="B60" s="485"/>
      <c r="C60" s="778"/>
      <c r="D60" s="489" t="s">
        <v>212</v>
      </c>
      <c r="E60" s="486">
        <v>0.52500000000000002</v>
      </c>
      <c r="F60" s="780"/>
      <c r="G60" s="775"/>
    </row>
    <row r="61" spans="2:7" ht="15" customHeight="1" x14ac:dyDescent="0.2">
      <c r="B61" s="485"/>
      <c r="C61" s="777">
        <v>42436</v>
      </c>
      <c r="D61" s="489" t="s">
        <v>211</v>
      </c>
      <c r="E61" s="486">
        <v>0.53</v>
      </c>
      <c r="F61" s="779">
        <v>0.80500000000000005</v>
      </c>
      <c r="G61" s="774"/>
    </row>
    <row r="62" spans="2:7" ht="15" customHeight="1" x14ac:dyDescent="0.2">
      <c r="B62" s="485"/>
      <c r="C62" s="778"/>
      <c r="D62" s="489" t="s">
        <v>212</v>
      </c>
      <c r="E62" s="486">
        <v>0.53500000000000003</v>
      </c>
      <c r="F62" s="780"/>
      <c r="G62" s="775"/>
    </row>
    <row r="63" spans="2:7" ht="15" customHeight="1" x14ac:dyDescent="0.2">
      <c r="B63" s="485"/>
      <c r="C63" s="777">
        <v>42443</v>
      </c>
      <c r="D63" s="489" t="s">
        <v>211</v>
      </c>
      <c r="E63" s="486">
        <v>0.52</v>
      </c>
      <c r="F63" s="779">
        <v>0.8</v>
      </c>
      <c r="G63" s="774"/>
    </row>
    <row r="64" spans="2:7" ht="15" customHeight="1" x14ac:dyDescent="0.2">
      <c r="B64" s="485"/>
      <c r="C64" s="778"/>
      <c r="D64" s="489" t="s">
        <v>212</v>
      </c>
      <c r="E64" s="486">
        <v>0.53</v>
      </c>
      <c r="F64" s="780"/>
      <c r="G64" s="775"/>
    </row>
    <row r="65" spans="2:7" ht="15" customHeight="1" x14ac:dyDescent="0.2">
      <c r="B65" s="485"/>
      <c r="C65" s="777">
        <v>42450</v>
      </c>
      <c r="D65" s="489" t="s">
        <v>211</v>
      </c>
      <c r="E65" s="486">
        <v>0.52</v>
      </c>
      <c r="F65" s="779">
        <v>0.8</v>
      </c>
      <c r="G65" s="774"/>
    </row>
    <row r="66" spans="2:7" ht="15" customHeight="1" x14ac:dyDescent="0.2">
      <c r="B66" s="485"/>
      <c r="C66" s="778"/>
      <c r="D66" s="489" t="s">
        <v>212</v>
      </c>
      <c r="E66" s="486">
        <v>0.53</v>
      </c>
      <c r="F66" s="780"/>
      <c r="G66" s="775"/>
    </row>
    <row r="67" spans="2:7" ht="15" customHeight="1" x14ac:dyDescent="0.2">
      <c r="B67" s="485"/>
      <c r="C67" s="777">
        <v>42461</v>
      </c>
      <c r="D67" s="489" t="s">
        <v>211</v>
      </c>
      <c r="E67" s="486">
        <v>0.52</v>
      </c>
      <c r="F67" s="779">
        <v>79.5</v>
      </c>
      <c r="G67" s="774"/>
    </row>
    <row r="68" spans="2:7" ht="15" customHeight="1" x14ac:dyDescent="0.2">
      <c r="B68" s="485"/>
      <c r="C68" s="778"/>
      <c r="D68" s="489" t="s">
        <v>212</v>
      </c>
      <c r="E68" s="486">
        <v>0.52</v>
      </c>
      <c r="F68" s="780"/>
      <c r="G68" s="775"/>
    </row>
    <row r="69" spans="2:7" ht="15" customHeight="1" x14ac:dyDescent="0.2">
      <c r="B69" s="485"/>
      <c r="C69" s="777">
        <v>42468</v>
      </c>
      <c r="D69" s="489" t="s">
        <v>211</v>
      </c>
      <c r="E69" s="486">
        <v>0.52</v>
      </c>
      <c r="F69" s="779">
        <v>0.79</v>
      </c>
      <c r="G69" s="774"/>
    </row>
    <row r="70" spans="2:7" ht="15" customHeight="1" x14ac:dyDescent="0.2">
      <c r="B70" s="485"/>
      <c r="C70" s="778"/>
      <c r="D70" s="489" t="s">
        <v>212</v>
      </c>
      <c r="E70" s="486">
        <v>0.52</v>
      </c>
      <c r="F70" s="780"/>
      <c r="G70" s="775"/>
    </row>
    <row r="71" spans="2:7" s="587" customFormat="1" ht="15" customHeight="1" x14ac:dyDescent="0.2">
      <c r="B71" s="588"/>
      <c r="C71" s="777">
        <v>42496</v>
      </c>
      <c r="D71" s="589" t="s">
        <v>211</v>
      </c>
      <c r="E71" s="590">
        <v>0.52</v>
      </c>
      <c r="F71" s="779">
        <v>0.78</v>
      </c>
      <c r="G71" s="774"/>
    </row>
    <row r="72" spans="2:7" s="587" customFormat="1" ht="15" customHeight="1" x14ac:dyDescent="0.2">
      <c r="B72" s="588"/>
      <c r="C72" s="778"/>
      <c r="D72" s="589" t="s">
        <v>212</v>
      </c>
      <c r="E72" s="590">
        <v>0.52</v>
      </c>
      <c r="F72" s="780"/>
      <c r="G72" s="775"/>
    </row>
    <row r="73" spans="2:7" ht="15" customHeight="1" x14ac:dyDescent="0.2">
      <c r="B73" s="788" t="s">
        <v>214</v>
      </c>
      <c r="C73" s="781">
        <v>42212</v>
      </c>
      <c r="D73" s="489" t="s">
        <v>211</v>
      </c>
      <c r="E73" s="486">
        <v>0.48</v>
      </c>
      <c r="F73" s="782">
        <v>1.19</v>
      </c>
      <c r="G73" s="776"/>
    </row>
    <row r="74" spans="2:7" ht="15" customHeight="1" x14ac:dyDescent="0.2">
      <c r="B74" s="789"/>
      <c r="C74" s="781"/>
      <c r="D74" s="489" t="s">
        <v>212</v>
      </c>
      <c r="E74" s="486">
        <v>0.53</v>
      </c>
      <c r="F74" s="782"/>
      <c r="G74" s="776"/>
    </row>
    <row r="75" spans="2:7" ht="15" customHeight="1" x14ac:dyDescent="0.2">
      <c r="B75" s="789"/>
      <c r="C75" s="781">
        <v>42216</v>
      </c>
      <c r="D75" s="489" t="s">
        <v>211</v>
      </c>
      <c r="E75" s="486">
        <v>0.5</v>
      </c>
      <c r="F75" s="779">
        <v>1.2</v>
      </c>
      <c r="G75" s="776"/>
    </row>
    <row r="76" spans="2:7" ht="15" customHeight="1" x14ac:dyDescent="0.2">
      <c r="B76" s="789"/>
      <c r="C76" s="781"/>
      <c r="D76" s="489" t="s">
        <v>212</v>
      </c>
      <c r="E76" s="486">
        <v>0.53</v>
      </c>
      <c r="F76" s="780"/>
      <c r="G76" s="776"/>
    </row>
    <row r="77" spans="2:7" ht="15" customHeight="1" x14ac:dyDescent="0.2">
      <c r="B77" s="789"/>
      <c r="C77" s="777">
        <v>42223</v>
      </c>
      <c r="D77" s="489" t="s">
        <v>211</v>
      </c>
      <c r="E77" s="486">
        <v>0.5</v>
      </c>
      <c r="F77" s="782">
        <v>1.26</v>
      </c>
      <c r="G77" s="776"/>
    </row>
    <row r="78" spans="2:7" ht="15" customHeight="1" x14ac:dyDescent="0.2">
      <c r="B78" s="789"/>
      <c r="C78" s="783"/>
      <c r="D78" s="489" t="s">
        <v>212</v>
      </c>
      <c r="E78" s="486">
        <v>0.53</v>
      </c>
      <c r="F78" s="782"/>
      <c r="G78" s="776"/>
    </row>
    <row r="79" spans="2:7" ht="15" customHeight="1" x14ac:dyDescent="0.2">
      <c r="B79" s="789"/>
      <c r="C79" s="777">
        <v>42230</v>
      </c>
      <c r="D79" s="489" t="s">
        <v>211</v>
      </c>
      <c r="E79" s="486">
        <v>0.5</v>
      </c>
      <c r="F79" s="779">
        <v>1.25</v>
      </c>
      <c r="G79" s="776"/>
    </row>
    <row r="80" spans="2:7" ht="15" customHeight="1" x14ac:dyDescent="0.2">
      <c r="B80" s="789"/>
      <c r="C80" s="783"/>
      <c r="D80" s="489" t="s">
        <v>212</v>
      </c>
      <c r="E80" s="486">
        <v>0.53</v>
      </c>
      <c r="F80" s="780"/>
      <c r="G80" s="776"/>
    </row>
    <row r="81" spans="2:7" ht="15" customHeight="1" x14ac:dyDescent="0.2">
      <c r="B81" s="789"/>
      <c r="C81" s="777">
        <v>42234</v>
      </c>
      <c r="D81" s="489" t="s">
        <v>211</v>
      </c>
      <c r="E81" s="486">
        <v>0.52</v>
      </c>
      <c r="F81" s="779">
        <v>1.19</v>
      </c>
      <c r="G81" s="776"/>
    </row>
    <row r="82" spans="2:7" ht="15" customHeight="1" x14ac:dyDescent="0.2">
      <c r="B82" s="789"/>
      <c r="C82" s="783"/>
      <c r="D82" s="489" t="s">
        <v>212</v>
      </c>
      <c r="E82" s="486">
        <v>0.54</v>
      </c>
      <c r="F82" s="780"/>
      <c r="G82" s="776"/>
    </row>
    <row r="83" spans="2:7" ht="15" customHeight="1" x14ac:dyDescent="0.2">
      <c r="B83" s="789"/>
      <c r="C83" s="777">
        <v>42241</v>
      </c>
      <c r="D83" s="489" t="s">
        <v>211</v>
      </c>
      <c r="E83" s="486">
        <v>0.5</v>
      </c>
      <c r="F83" s="779">
        <v>1.25</v>
      </c>
      <c r="G83" s="776"/>
    </row>
    <row r="84" spans="2:7" ht="15" customHeight="1" x14ac:dyDescent="0.2">
      <c r="B84" s="789"/>
      <c r="C84" s="783"/>
      <c r="D84" s="489" t="s">
        <v>212</v>
      </c>
      <c r="E84" s="486">
        <v>0.53</v>
      </c>
      <c r="F84" s="780"/>
      <c r="G84" s="776"/>
    </row>
    <row r="85" spans="2:7" ht="15" customHeight="1" x14ac:dyDescent="0.2">
      <c r="B85" s="789"/>
      <c r="C85" s="777" t="s">
        <v>213</v>
      </c>
      <c r="D85" s="489" t="s">
        <v>211</v>
      </c>
      <c r="E85" s="486">
        <v>0.51</v>
      </c>
      <c r="F85" s="779">
        <v>1.25</v>
      </c>
      <c r="G85" s="776"/>
    </row>
    <row r="86" spans="2:7" ht="15" customHeight="1" x14ac:dyDescent="0.2">
      <c r="B86" s="789"/>
      <c r="C86" s="783"/>
      <c r="D86" s="489" t="s">
        <v>212</v>
      </c>
      <c r="E86" s="486">
        <v>0.54</v>
      </c>
      <c r="F86" s="780"/>
      <c r="G86" s="776"/>
    </row>
    <row r="87" spans="2:7" ht="15" customHeight="1" x14ac:dyDescent="0.2">
      <c r="B87" s="789"/>
      <c r="C87" s="777">
        <v>42258</v>
      </c>
      <c r="D87" s="489" t="s">
        <v>211</v>
      </c>
      <c r="E87" s="486">
        <v>0.5</v>
      </c>
      <c r="F87" s="779">
        <v>1.1399999999999999</v>
      </c>
      <c r="G87" s="776"/>
    </row>
    <row r="88" spans="2:7" ht="15" customHeight="1" x14ac:dyDescent="0.2">
      <c r="B88" s="789"/>
      <c r="C88" s="783"/>
      <c r="D88" s="489" t="s">
        <v>212</v>
      </c>
      <c r="E88" s="486">
        <v>0.53500000000000003</v>
      </c>
      <c r="F88" s="780"/>
      <c r="G88" s="776"/>
    </row>
    <row r="89" spans="2:7" ht="15" customHeight="1" x14ac:dyDescent="0.2">
      <c r="B89" s="789"/>
      <c r="C89" s="777">
        <v>42265</v>
      </c>
      <c r="D89" s="489" t="s">
        <v>211</v>
      </c>
      <c r="E89" s="486">
        <v>0.5</v>
      </c>
      <c r="F89" s="779">
        <v>1.1200000000000001</v>
      </c>
      <c r="G89" s="776"/>
    </row>
    <row r="90" spans="2:7" ht="15" customHeight="1" x14ac:dyDescent="0.2">
      <c r="B90" s="789"/>
      <c r="C90" s="783"/>
      <c r="D90" s="489" t="s">
        <v>212</v>
      </c>
      <c r="E90" s="486">
        <v>0.53</v>
      </c>
      <c r="F90" s="780"/>
      <c r="G90" s="776"/>
    </row>
    <row r="91" spans="2:7" ht="15" customHeight="1" x14ac:dyDescent="0.2">
      <c r="B91" s="789"/>
      <c r="C91" s="777">
        <v>42272</v>
      </c>
      <c r="D91" s="489" t="s">
        <v>211</v>
      </c>
      <c r="E91" s="486">
        <v>0.505</v>
      </c>
      <c r="F91" s="779">
        <v>1.1100000000000001</v>
      </c>
      <c r="G91" s="776"/>
    </row>
    <row r="92" spans="2:7" ht="15" customHeight="1" x14ac:dyDescent="0.2">
      <c r="B92" s="789"/>
      <c r="C92" s="783"/>
      <c r="D92" s="489" t="s">
        <v>212</v>
      </c>
      <c r="E92" s="486">
        <v>0.52500000000000002</v>
      </c>
      <c r="F92" s="780"/>
      <c r="G92" s="776"/>
    </row>
    <row r="93" spans="2:7" ht="15" customHeight="1" x14ac:dyDescent="0.2">
      <c r="B93" s="789"/>
      <c r="C93" s="781">
        <v>42279</v>
      </c>
      <c r="D93" s="489" t="s">
        <v>211</v>
      </c>
      <c r="E93" s="486">
        <v>0.5</v>
      </c>
      <c r="F93" s="782">
        <v>1.1100000000000001</v>
      </c>
      <c r="G93" s="776"/>
    </row>
    <row r="94" spans="2:7" ht="15" customHeight="1" x14ac:dyDescent="0.2">
      <c r="B94" s="789"/>
      <c r="C94" s="781"/>
      <c r="D94" s="489" t="s">
        <v>212</v>
      </c>
      <c r="E94" s="486">
        <v>0.52</v>
      </c>
      <c r="F94" s="782"/>
      <c r="G94" s="776"/>
    </row>
    <row r="95" spans="2:7" ht="15" customHeight="1" x14ac:dyDescent="0.2">
      <c r="B95" s="789"/>
      <c r="C95" s="781">
        <f>C27</f>
        <v>42286</v>
      </c>
      <c r="D95" s="489" t="s">
        <v>211</v>
      </c>
      <c r="E95" s="486">
        <v>0.505</v>
      </c>
      <c r="F95" s="782">
        <v>1.0900000000000001</v>
      </c>
      <c r="G95" s="776"/>
    </row>
    <row r="96" spans="2:7" ht="15" customHeight="1" x14ac:dyDescent="0.2">
      <c r="B96" s="789"/>
      <c r="C96" s="781"/>
      <c r="D96" s="489" t="s">
        <v>212</v>
      </c>
      <c r="E96" s="486">
        <v>0.53</v>
      </c>
      <c r="F96" s="782"/>
      <c r="G96" s="776"/>
    </row>
    <row r="97" spans="2:7" ht="15" customHeight="1" x14ac:dyDescent="0.2">
      <c r="B97" s="789"/>
      <c r="C97" s="781">
        <v>42300</v>
      </c>
      <c r="D97" s="489" t="s">
        <v>211</v>
      </c>
      <c r="E97" s="486">
        <v>0.5</v>
      </c>
      <c r="F97" s="782">
        <v>1.08</v>
      </c>
      <c r="G97" s="776"/>
    </row>
    <row r="98" spans="2:7" ht="15" customHeight="1" x14ac:dyDescent="0.2">
      <c r="B98" s="789"/>
      <c r="C98" s="781"/>
      <c r="D98" s="489" t="s">
        <v>212</v>
      </c>
      <c r="E98" s="486">
        <v>0.54</v>
      </c>
      <c r="F98" s="782"/>
      <c r="G98" s="776"/>
    </row>
    <row r="99" spans="2:7" ht="15" customHeight="1" x14ac:dyDescent="0.2">
      <c r="B99" s="789"/>
      <c r="C99" s="781">
        <f>C31</f>
        <v>42307</v>
      </c>
      <c r="D99" s="489" t="str">
        <f t="shared" ref="D99:D106" si="0">D97</f>
        <v>Estaca 1</v>
      </c>
      <c r="E99" s="486">
        <v>0.51</v>
      </c>
      <c r="F99" s="782">
        <v>1.21</v>
      </c>
      <c r="G99" s="796" t="s">
        <v>241</v>
      </c>
    </row>
    <row r="100" spans="2:7" ht="15" customHeight="1" x14ac:dyDescent="0.2">
      <c r="B100" s="789"/>
      <c r="C100" s="781"/>
      <c r="D100" s="489" t="str">
        <f t="shared" si="0"/>
        <v>Estaca 2</v>
      </c>
      <c r="E100" s="486">
        <v>0.53</v>
      </c>
      <c r="F100" s="782"/>
      <c r="G100" s="796"/>
    </row>
    <row r="101" spans="2:7" ht="15" customHeight="1" x14ac:dyDescent="0.2">
      <c r="B101" s="789"/>
      <c r="C101" s="781">
        <f>C33</f>
        <v>42314</v>
      </c>
      <c r="D101" s="489" t="str">
        <f t="shared" si="0"/>
        <v>Estaca 1</v>
      </c>
      <c r="E101" s="486">
        <v>0.5</v>
      </c>
      <c r="F101" s="782">
        <v>1.07</v>
      </c>
      <c r="G101" s="776"/>
    </row>
    <row r="102" spans="2:7" ht="15" customHeight="1" x14ac:dyDescent="0.2">
      <c r="B102" s="789"/>
      <c r="C102" s="781"/>
      <c r="D102" s="489" t="str">
        <f t="shared" si="0"/>
        <v>Estaca 2</v>
      </c>
      <c r="E102" s="486">
        <v>0.52</v>
      </c>
      <c r="F102" s="782"/>
      <c r="G102" s="776"/>
    </row>
    <row r="103" spans="2:7" ht="15" customHeight="1" x14ac:dyDescent="0.2">
      <c r="B103" s="789"/>
      <c r="C103" s="781">
        <v>42321</v>
      </c>
      <c r="D103" s="489" t="str">
        <f t="shared" si="0"/>
        <v>Estaca 1</v>
      </c>
      <c r="E103" s="486">
        <v>0.5</v>
      </c>
      <c r="F103" s="782">
        <v>1.06</v>
      </c>
      <c r="G103" s="776"/>
    </row>
    <row r="104" spans="2:7" ht="15" customHeight="1" x14ac:dyDescent="0.2">
      <c r="B104" s="789"/>
      <c r="C104" s="781"/>
      <c r="D104" s="489" t="str">
        <f t="shared" si="0"/>
        <v>Estaca 2</v>
      </c>
      <c r="E104" s="486">
        <v>0.53</v>
      </c>
      <c r="F104" s="782"/>
      <c r="G104" s="776"/>
    </row>
    <row r="105" spans="2:7" ht="15" customHeight="1" x14ac:dyDescent="0.2">
      <c r="B105" s="789"/>
      <c r="C105" s="781">
        <f>C37</f>
        <v>42328</v>
      </c>
      <c r="D105" s="489" t="str">
        <f t="shared" si="0"/>
        <v>Estaca 1</v>
      </c>
      <c r="E105" s="486">
        <v>0.5</v>
      </c>
      <c r="F105" s="782">
        <v>1.19</v>
      </c>
      <c r="G105" s="776"/>
    </row>
    <row r="106" spans="2:7" ht="15" customHeight="1" x14ac:dyDescent="0.2">
      <c r="B106" s="789"/>
      <c r="C106" s="781"/>
      <c r="D106" s="489" t="str">
        <f t="shared" si="0"/>
        <v>Estaca 2</v>
      </c>
      <c r="E106" s="486">
        <v>0.53</v>
      </c>
      <c r="F106" s="782"/>
      <c r="G106" s="776"/>
    </row>
    <row r="107" spans="2:7" ht="15" customHeight="1" x14ac:dyDescent="0.2">
      <c r="B107" s="789"/>
      <c r="C107" s="781">
        <v>42356</v>
      </c>
      <c r="D107" s="489" t="s">
        <v>211</v>
      </c>
      <c r="E107" s="486">
        <v>0.5</v>
      </c>
      <c r="F107" s="782">
        <v>1.17</v>
      </c>
      <c r="G107" s="776"/>
    </row>
    <row r="108" spans="2:7" ht="15" customHeight="1" x14ac:dyDescent="0.2">
      <c r="B108" s="789"/>
      <c r="C108" s="781"/>
      <c r="D108" s="489" t="s">
        <v>212</v>
      </c>
      <c r="E108" s="486">
        <v>0.52</v>
      </c>
      <c r="F108" s="782"/>
      <c r="G108" s="776"/>
    </row>
    <row r="109" spans="2:7" ht="15" customHeight="1" x14ac:dyDescent="0.2">
      <c r="B109" s="789"/>
      <c r="C109" s="781">
        <v>42366</v>
      </c>
      <c r="D109" s="489" t="s">
        <v>211</v>
      </c>
      <c r="E109" s="486">
        <v>0.5</v>
      </c>
      <c r="F109" s="782">
        <v>1.155</v>
      </c>
      <c r="G109" s="776"/>
    </row>
    <row r="110" spans="2:7" ht="15" customHeight="1" x14ac:dyDescent="0.2">
      <c r="B110" s="789"/>
      <c r="C110" s="781"/>
      <c r="D110" s="489" t="s">
        <v>212</v>
      </c>
      <c r="E110" s="486">
        <v>0.53</v>
      </c>
      <c r="F110" s="782"/>
      <c r="G110" s="776"/>
    </row>
    <row r="111" spans="2:7" ht="15" customHeight="1" x14ac:dyDescent="0.2">
      <c r="B111" s="789"/>
      <c r="C111" s="781">
        <v>42377</v>
      </c>
      <c r="D111" s="489" t="s">
        <v>211</v>
      </c>
      <c r="E111" s="486">
        <v>0.5</v>
      </c>
      <c r="F111" s="782">
        <v>1.1499999999999999</v>
      </c>
      <c r="G111" s="776"/>
    </row>
    <row r="112" spans="2:7" ht="15" customHeight="1" x14ac:dyDescent="0.2">
      <c r="B112" s="789"/>
      <c r="C112" s="781"/>
      <c r="D112" s="489" t="s">
        <v>212</v>
      </c>
      <c r="E112" s="486">
        <v>0.53</v>
      </c>
      <c r="F112" s="782"/>
      <c r="G112" s="776"/>
    </row>
    <row r="113" spans="2:7" ht="15" customHeight="1" x14ac:dyDescent="0.2">
      <c r="B113" s="789"/>
      <c r="C113" s="781">
        <v>42384</v>
      </c>
      <c r="D113" s="489" t="s">
        <v>211</v>
      </c>
      <c r="E113" s="486">
        <v>0.5</v>
      </c>
      <c r="F113" s="782">
        <v>1.1499999999999999</v>
      </c>
      <c r="G113" s="776"/>
    </row>
    <row r="114" spans="2:7" ht="15" customHeight="1" x14ac:dyDescent="0.2">
      <c r="B114" s="789"/>
      <c r="C114" s="781"/>
      <c r="D114" s="489" t="s">
        <v>212</v>
      </c>
      <c r="E114" s="486">
        <v>0.53</v>
      </c>
      <c r="F114" s="782"/>
      <c r="G114" s="776"/>
    </row>
    <row r="115" spans="2:7" ht="15" customHeight="1" x14ac:dyDescent="0.2">
      <c r="B115" s="789"/>
      <c r="C115" s="781">
        <v>42391</v>
      </c>
      <c r="D115" s="489" t="s">
        <v>211</v>
      </c>
      <c r="E115" s="486">
        <v>0.5</v>
      </c>
      <c r="F115" s="782">
        <v>1.145</v>
      </c>
      <c r="G115" s="776"/>
    </row>
    <row r="116" spans="2:7" ht="15" customHeight="1" x14ac:dyDescent="0.2">
      <c r="B116" s="789"/>
      <c r="C116" s="781"/>
      <c r="D116" s="489" t="s">
        <v>212</v>
      </c>
      <c r="E116" s="486">
        <v>0.53</v>
      </c>
      <c r="F116" s="782"/>
      <c r="G116" s="776"/>
    </row>
    <row r="117" spans="2:7" ht="15" customHeight="1" x14ac:dyDescent="0.2">
      <c r="B117" s="789"/>
      <c r="C117" s="781">
        <v>42398</v>
      </c>
      <c r="D117" s="489" t="s">
        <v>211</v>
      </c>
      <c r="E117" s="486">
        <v>0.5</v>
      </c>
      <c r="F117" s="782">
        <v>1.145</v>
      </c>
      <c r="G117" s="776"/>
    </row>
    <row r="118" spans="2:7" ht="15" customHeight="1" x14ac:dyDescent="0.2">
      <c r="B118" s="789"/>
      <c r="C118" s="781"/>
      <c r="D118" s="489" t="s">
        <v>212</v>
      </c>
      <c r="E118" s="486">
        <v>0.53</v>
      </c>
      <c r="F118" s="782"/>
      <c r="G118" s="776"/>
    </row>
    <row r="119" spans="2:7" ht="15" customHeight="1" x14ac:dyDescent="0.2">
      <c r="B119" s="789"/>
      <c r="C119" s="777">
        <v>42405</v>
      </c>
      <c r="D119" s="489" t="s">
        <v>211</v>
      </c>
      <c r="E119" s="486">
        <v>0.5</v>
      </c>
      <c r="F119" s="782">
        <v>1.1399999999999999</v>
      </c>
      <c r="G119" s="776"/>
    </row>
    <row r="120" spans="2:7" ht="15" customHeight="1" x14ac:dyDescent="0.2">
      <c r="B120" s="789"/>
      <c r="C120" s="778"/>
      <c r="D120" s="489" t="s">
        <v>212</v>
      </c>
      <c r="E120" s="486">
        <v>0.53</v>
      </c>
      <c r="F120" s="782"/>
      <c r="G120" s="776"/>
    </row>
    <row r="121" spans="2:7" ht="15" customHeight="1" x14ac:dyDescent="0.2">
      <c r="B121" s="789"/>
      <c r="C121" s="777">
        <v>42412</v>
      </c>
      <c r="D121" s="489" t="s">
        <v>211</v>
      </c>
      <c r="E121" s="486">
        <v>0.495</v>
      </c>
      <c r="F121" s="779">
        <v>1.1399999999999999</v>
      </c>
      <c r="G121" s="774"/>
    </row>
    <row r="122" spans="2:7" ht="15" customHeight="1" x14ac:dyDescent="0.2">
      <c r="B122" s="789"/>
      <c r="C122" s="778"/>
      <c r="D122" s="489" t="s">
        <v>212</v>
      </c>
      <c r="E122" s="486">
        <v>0.52500000000000002</v>
      </c>
      <c r="F122" s="780"/>
      <c r="G122" s="775"/>
    </row>
    <row r="123" spans="2:7" ht="15" customHeight="1" x14ac:dyDescent="0.2">
      <c r="B123" s="789"/>
      <c r="C123" s="777">
        <v>42422</v>
      </c>
      <c r="D123" s="489" t="s">
        <v>211</v>
      </c>
      <c r="E123" s="486">
        <v>0.49</v>
      </c>
      <c r="F123" s="779">
        <v>1.1399999999999999</v>
      </c>
      <c r="G123" s="774"/>
    </row>
    <row r="124" spans="2:7" ht="15" customHeight="1" x14ac:dyDescent="0.2">
      <c r="B124" s="789"/>
      <c r="C124" s="778"/>
      <c r="D124" s="489" t="s">
        <v>212</v>
      </c>
      <c r="E124" s="486">
        <v>0.54</v>
      </c>
      <c r="F124" s="780"/>
      <c r="G124" s="775"/>
    </row>
    <row r="125" spans="2:7" ht="15" customHeight="1" x14ac:dyDescent="0.2">
      <c r="B125" s="789"/>
      <c r="C125" s="777">
        <v>42426</v>
      </c>
      <c r="D125" s="489" t="s">
        <v>211</v>
      </c>
      <c r="E125" s="486">
        <v>0.5</v>
      </c>
      <c r="F125" s="779">
        <v>1.1299999999999999</v>
      </c>
      <c r="G125" s="774"/>
    </row>
    <row r="126" spans="2:7" ht="15" customHeight="1" x14ac:dyDescent="0.2">
      <c r="B126" s="789"/>
      <c r="C126" s="778"/>
      <c r="D126" s="489" t="s">
        <v>212</v>
      </c>
      <c r="E126" s="486">
        <v>0.54</v>
      </c>
      <c r="F126" s="780"/>
      <c r="G126" s="775"/>
    </row>
    <row r="127" spans="2:7" ht="15" customHeight="1" x14ac:dyDescent="0.2">
      <c r="B127" s="789"/>
      <c r="C127" s="777">
        <v>42436</v>
      </c>
      <c r="D127" s="489" t="s">
        <v>211</v>
      </c>
      <c r="E127" s="486">
        <v>0.5</v>
      </c>
      <c r="F127" s="779">
        <v>1.125</v>
      </c>
      <c r="G127" s="774"/>
    </row>
    <row r="128" spans="2:7" ht="15" customHeight="1" x14ac:dyDescent="0.2">
      <c r="B128" s="789"/>
      <c r="C128" s="778"/>
      <c r="D128" s="489" t="s">
        <v>212</v>
      </c>
      <c r="E128" s="486">
        <v>0.52</v>
      </c>
      <c r="F128" s="780"/>
      <c r="G128" s="775"/>
    </row>
    <row r="129" spans="2:7" ht="15" customHeight="1" x14ac:dyDescent="0.2">
      <c r="B129" s="789"/>
      <c r="C129" s="777">
        <v>42443</v>
      </c>
      <c r="D129" s="489" t="s">
        <v>211</v>
      </c>
      <c r="E129" s="486">
        <v>0.5</v>
      </c>
      <c r="F129" s="779">
        <v>1.1200000000000001</v>
      </c>
      <c r="G129" s="774"/>
    </row>
    <row r="130" spans="2:7" ht="15" customHeight="1" x14ac:dyDescent="0.2">
      <c r="B130" s="485"/>
      <c r="C130" s="778"/>
      <c r="D130" s="489" t="s">
        <v>212</v>
      </c>
      <c r="E130" s="486">
        <v>0.55000000000000004</v>
      </c>
      <c r="F130" s="780"/>
      <c r="G130" s="775"/>
    </row>
    <row r="131" spans="2:7" ht="15" customHeight="1" x14ac:dyDescent="0.2">
      <c r="B131" s="485"/>
      <c r="C131" s="777">
        <v>42450</v>
      </c>
      <c r="D131" s="489" t="s">
        <v>211</v>
      </c>
      <c r="E131" s="486">
        <v>0.5</v>
      </c>
      <c r="F131" s="779">
        <v>1.125</v>
      </c>
      <c r="G131" s="774"/>
    </row>
    <row r="132" spans="2:7" ht="15" customHeight="1" x14ac:dyDescent="0.2">
      <c r="B132" s="485"/>
      <c r="C132" s="778"/>
      <c r="D132" s="489" t="s">
        <v>212</v>
      </c>
      <c r="E132" s="486">
        <v>0.54</v>
      </c>
      <c r="F132" s="780"/>
      <c r="G132" s="775"/>
    </row>
    <row r="133" spans="2:7" ht="15" customHeight="1" x14ac:dyDescent="0.2">
      <c r="B133" s="485"/>
      <c r="C133" s="777">
        <v>42461</v>
      </c>
      <c r="D133" s="489" t="s">
        <v>211</v>
      </c>
      <c r="E133" s="486">
        <v>0.5</v>
      </c>
      <c r="F133" s="779">
        <v>1.1200000000000001</v>
      </c>
      <c r="G133" s="774"/>
    </row>
    <row r="134" spans="2:7" ht="15" customHeight="1" x14ac:dyDescent="0.2">
      <c r="B134" s="485"/>
      <c r="C134" s="778"/>
      <c r="D134" s="489" t="s">
        <v>212</v>
      </c>
      <c r="E134" s="486">
        <v>0.54</v>
      </c>
      <c r="F134" s="780"/>
      <c r="G134" s="775"/>
    </row>
    <row r="135" spans="2:7" ht="15" customHeight="1" x14ac:dyDescent="0.2">
      <c r="B135" s="485"/>
      <c r="C135" s="777">
        <v>42468</v>
      </c>
      <c r="D135" s="489" t="s">
        <v>211</v>
      </c>
      <c r="E135" s="486">
        <v>0.5</v>
      </c>
      <c r="F135" s="779">
        <v>1.1200000000000001</v>
      </c>
      <c r="G135" s="774"/>
    </row>
    <row r="136" spans="2:7" ht="15" customHeight="1" x14ac:dyDescent="0.2">
      <c r="B136" s="485"/>
      <c r="C136" s="778"/>
      <c r="D136" s="489" t="s">
        <v>212</v>
      </c>
      <c r="E136" s="486">
        <v>0.54</v>
      </c>
      <c r="F136" s="780"/>
      <c r="G136" s="775"/>
    </row>
    <row r="137" spans="2:7" s="591" customFormat="1" ht="15" customHeight="1" x14ac:dyDescent="0.2">
      <c r="B137" s="592"/>
      <c r="C137" s="777">
        <v>42496</v>
      </c>
      <c r="D137" s="593" t="s">
        <v>211</v>
      </c>
      <c r="E137" s="594">
        <v>0.5</v>
      </c>
      <c r="F137" s="779">
        <v>1.1100000000000001</v>
      </c>
      <c r="G137" s="774"/>
    </row>
    <row r="138" spans="2:7" s="591" customFormat="1" ht="15" customHeight="1" x14ac:dyDescent="0.2">
      <c r="B138" s="592"/>
      <c r="C138" s="778"/>
      <c r="D138" s="593" t="s">
        <v>212</v>
      </c>
      <c r="E138" s="594">
        <v>0.54</v>
      </c>
      <c r="F138" s="780"/>
      <c r="G138" s="775"/>
    </row>
    <row r="139" spans="2:7" ht="15" customHeight="1" x14ac:dyDescent="0.2">
      <c r="B139" s="788" t="s">
        <v>215</v>
      </c>
      <c r="C139" s="781">
        <v>42212</v>
      </c>
      <c r="D139" s="489" t="s">
        <v>211</v>
      </c>
      <c r="E139" s="486">
        <v>0.52</v>
      </c>
      <c r="F139" s="782">
        <v>0.97</v>
      </c>
      <c r="G139" s="776"/>
    </row>
    <row r="140" spans="2:7" ht="15" customHeight="1" x14ac:dyDescent="0.2">
      <c r="B140" s="789"/>
      <c r="C140" s="781"/>
      <c r="D140" s="489" t="s">
        <v>212</v>
      </c>
      <c r="E140" s="486">
        <v>0.53</v>
      </c>
      <c r="F140" s="782"/>
      <c r="G140" s="776"/>
    </row>
    <row r="141" spans="2:7" ht="15" customHeight="1" x14ac:dyDescent="0.2">
      <c r="B141" s="789"/>
      <c r="C141" s="781">
        <v>42216</v>
      </c>
      <c r="D141" s="489" t="s">
        <v>211</v>
      </c>
      <c r="E141" s="486">
        <v>0.51</v>
      </c>
      <c r="F141" s="782">
        <v>0.96</v>
      </c>
      <c r="G141" s="776"/>
    </row>
    <row r="142" spans="2:7" ht="15" customHeight="1" x14ac:dyDescent="0.2">
      <c r="B142" s="789"/>
      <c r="C142" s="781"/>
      <c r="D142" s="489" t="s">
        <v>212</v>
      </c>
      <c r="E142" s="486">
        <v>0.52</v>
      </c>
      <c r="F142" s="782"/>
      <c r="G142" s="776"/>
    </row>
    <row r="143" spans="2:7" ht="15" customHeight="1" x14ac:dyDescent="0.2">
      <c r="B143" s="789"/>
      <c r="C143" s="777">
        <v>42223</v>
      </c>
      <c r="D143" s="489" t="s">
        <v>211</v>
      </c>
      <c r="E143" s="486">
        <v>0.51</v>
      </c>
      <c r="F143" s="782">
        <v>0.96</v>
      </c>
      <c r="G143" s="776"/>
    </row>
    <row r="144" spans="2:7" ht="15" customHeight="1" x14ac:dyDescent="0.2">
      <c r="B144" s="789"/>
      <c r="C144" s="783"/>
      <c r="D144" s="489" t="s">
        <v>212</v>
      </c>
      <c r="E144" s="486">
        <v>0.53</v>
      </c>
      <c r="F144" s="782"/>
      <c r="G144" s="776"/>
    </row>
    <row r="145" spans="2:7" ht="15" customHeight="1" x14ac:dyDescent="0.2">
      <c r="B145" s="789"/>
      <c r="C145" s="777">
        <v>42230</v>
      </c>
      <c r="D145" s="489" t="s">
        <v>211</v>
      </c>
      <c r="E145" s="486">
        <v>0.52</v>
      </c>
      <c r="F145" s="779">
        <v>0.96</v>
      </c>
      <c r="G145" s="776"/>
    </row>
    <row r="146" spans="2:7" ht="15" customHeight="1" x14ac:dyDescent="0.2">
      <c r="B146" s="789"/>
      <c r="C146" s="783"/>
      <c r="D146" s="489" t="s">
        <v>212</v>
      </c>
      <c r="E146" s="486">
        <v>0.53</v>
      </c>
      <c r="F146" s="780"/>
      <c r="G146" s="776"/>
    </row>
    <row r="147" spans="2:7" ht="15" customHeight="1" x14ac:dyDescent="0.2">
      <c r="B147" s="789"/>
      <c r="C147" s="777">
        <v>42234</v>
      </c>
      <c r="D147" s="489" t="s">
        <v>211</v>
      </c>
      <c r="E147" s="486">
        <v>0.51</v>
      </c>
      <c r="F147" s="779">
        <v>0.96</v>
      </c>
      <c r="G147" s="776"/>
    </row>
    <row r="148" spans="2:7" ht="15" customHeight="1" x14ac:dyDescent="0.2">
      <c r="B148" s="789"/>
      <c r="C148" s="783"/>
      <c r="D148" s="489" t="s">
        <v>212</v>
      </c>
      <c r="E148" s="486">
        <v>0.53</v>
      </c>
      <c r="F148" s="780"/>
      <c r="G148" s="776"/>
    </row>
    <row r="149" spans="2:7" ht="15" customHeight="1" x14ac:dyDescent="0.2">
      <c r="B149" s="789"/>
      <c r="C149" s="777">
        <v>42241</v>
      </c>
      <c r="D149" s="489" t="s">
        <v>211</v>
      </c>
      <c r="E149" s="486">
        <v>0.52</v>
      </c>
      <c r="F149" s="779">
        <v>0.91</v>
      </c>
      <c r="G149" s="776"/>
    </row>
    <row r="150" spans="2:7" ht="15" customHeight="1" x14ac:dyDescent="0.2">
      <c r="B150" s="789"/>
      <c r="C150" s="783"/>
      <c r="D150" s="489" t="s">
        <v>212</v>
      </c>
      <c r="E150" s="486">
        <v>0.53</v>
      </c>
      <c r="F150" s="780"/>
      <c r="G150" s="776"/>
    </row>
    <row r="151" spans="2:7" ht="15" customHeight="1" x14ac:dyDescent="0.2">
      <c r="B151" s="789"/>
      <c r="C151" s="777" t="s">
        <v>213</v>
      </c>
      <c r="D151" s="489" t="s">
        <v>211</v>
      </c>
      <c r="E151" s="486">
        <v>0.51</v>
      </c>
      <c r="F151" s="779">
        <v>0.91</v>
      </c>
      <c r="G151" s="776"/>
    </row>
    <row r="152" spans="2:7" ht="15" customHeight="1" x14ac:dyDescent="0.2">
      <c r="B152" s="789"/>
      <c r="C152" s="783"/>
      <c r="D152" s="489" t="s">
        <v>212</v>
      </c>
      <c r="E152" s="486">
        <v>0.53</v>
      </c>
      <c r="F152" s="780"/>
      <c r="G152" s="776"/>
    </row>
    <row r="153" spans="2:7" ht="15" customHeight="1" x14ac:dyDescent="0.2">
      <c r="B153" s="789"/>
      <c r="C153" s="777">
        <v>42258</v>
      </c>
      <c r="D153" s="489" t="s">
        <v>211</v>
      </c>
      <c r="E153" s="486">
        <v>0.51500000000000001</v>
      </c>
      <c r="F153" s="779">
        <v>0.9</v>
      </c>
      <c r="G153" s="776"/>
    </row>
    <row r="154" spans="2:7" ht="15" customHeight="1" x14ac:dyDescent="0.2">
      <c r="B154" s="789"/>
      <c r="C154" s="783"/>
      <c r="D154" s="489" t="s">
        <v>212</v>
      </c>
      <c r="E154" s="486">
        <v>0.53</v>
      </c>
      <c r="F154" s="780"/>
      <c r="G154" s="776"/>
    </row>
    <row r="155" spans="2:7" ht="15" customHeight="1" x14ac:dyDescent="0.2">
      <c r="B155" s="789"/>
      <c r="C155" s="777">
        <v>42265</v>
      </c>
      <c r="D155" s="489" t="s">
        <v>211</v>
      </c>
      <c r="E155" s="486">
        <v>0.52</v>
      </c>
      <c r="F155" s="779">
        <v>0.9</v>
      </c>
      <c r="G155" s="776"/>
    </row>
    <row r="156" spans="2:7" ht="15" customHeight="1" x14ac:dyDescent="0.2">
      <c r="B156" s="789"/>
      <c r="C156" s="783"/>
      <c r="D156" s="489" t="s">
        <v>212</v>
      </c>
      <c r="E156" s="486">
        <v>0.52</v>
      </c>
      <c r="F156" s="780"/>
      <c r="G156" s="776"/>
    </row>
    <row r="157" spans="2:7" ht="15" customHeight="1" x14ac:dyDescent="0.2">
      <c r="B157" s="789"/>
      <c r="C157" s="777">
        <f>C91</f>
        <v>42272</v>
      </c>
      <c r="D157" s="489" t="s">
        <v>211</v>
      </c>
      <c r="E157" s="486">
        <v>0.52</v>
      </c>
      <c r="F157" s="779">
        <v>0.91500000000000004</v>
      </c>
      <c r="G157" s="776"/>
    </row>
    <row r="158" spans="2:7" ht="15" customHeight="1" x14ac:dyDescent="0.2">
      <c r="B158" s="789"/>
      <c r="C158" s="783"/>
      <c r="D158" s="489" t="s">
        <v>212</v>
      </c>
      <c r="E158" s="486">
        <v>0.53</v>
      </c>
      <c r="F158" s="780"/>
      <c r="G158" s="776"/>
    </row>
    <row r="159" spans="2:7" ht="15" customHeight="1" x14ac:dyDescent="0.2">
      <c r="B159" s="789"/>
      <c r="C159" s="777">
        <v>42279</v>
      </c>
      <c r="D159" s="489" t="s">
        <v>211</v>
      </c>
      <c r="E159" s="486">
        <v>0.51</v>
      </c>
      <c r="F159" s="779">
        <v>0.92</v>
      </c>
      <c r="G159" s="776"/>
    </row>
    <row r="160" spans="2:7" ht="15" customHeight="1" x14ac:dyDescent="0.2">
      <c r="B160" s="789"/>
      <c r="C160" s="783"/>
      <c r="D160" s="489" t="s">
        <v>212</v>
      </c>
      <c r="E160" s="486">
        <v>0.53</v>
      </c>
      <c r="F160" s="780"/>
      <c r="G160" s="776"/>
    </row>
    <row r="161" spans="2:7" ht="15" customHeight="1" x14ac:dyDescent="0.2">
      <c r="B161" s="789"/>
      <c r="C161" s="777">
        <v>42286</v>
      </c>
      <c r="D161" s="489" t="s">
        <v>211</v>
      </c>
      <c r="E161" s="486">
        <v>0.51</v>
      </c>
      <c r="F161" s="779">
        <v>0.88</v>
      </c>
      <c r="G161" s="776"/>
    </row>
    <row r="162" spans="2:7" ht="15" customHeight="1" x14ac:dyDescent="0.2">
      <c r="B162" s="789"/>
      <c r="C162" s="783"/>
      <c r="D162" s="489" t="s">
        <v>212</v>
      </c>
      <c r="E162" s="486">
        <v>0.53</v>
      </c>
      <c r="F162" s="780"/>
      <c r="G162" s="776"/>
    </row>
    <row r="163" spans="2:7" ht="15" customHeight="1" x14ac:dyDescent="0.2">
      <c r="B163" s="789"/>
      <c r="C163" s="777">
        <v>42300</v>
      </c>
      <c r="D163" s="489" t="s">
        <v>211</v>
      </c>
      <c r="E163" s="486">
        <v>0.51</v>
      </c>
      <c r="F163" s="779">
        <v>0.9</v>
      </c>
      <c r="G163" s="776"/>
    </row>
    <row r="164" spans="2:7" ht="15" customHeight="1" x14ac:dyDescent="0.2">
      <c r="B164" s="789"/>
      <c r="C164" s="783"/>
      <c r="D164" s="489" t="s">
        <v>212</v>
      </c>
      <c r="E164" s="486">
        <v>0.53</v>
      </c>
      <c r="F164" s="780"/>
      <c r="G164" s="776"/>
    </row>
    <row r="165" spans="2:7" ht="15" customHeight="1" x14ac:dyDescent="0.2">
      <c r="B165" s="789"/>
      <c r="C165" s="781">
        <f>C99</f>
        <v>42307</v>
      </c>
      <c r="D165" s="489" t="str">
        <f t="shared" ref="D165:D172" si="1">D163</f>
        <v>Estaca 1</v>
      </c>
      <c r="E165" s="486">
        <v>0.52</v>
      </c>
      <c r="F165" s="779">
        <v>0.98</v>
      </c>
      <c r="G165" s="796" t="s">
        <v>241</v>
      </c>
    </row>
    <row r="166" spans="2:7" ht="15" customHeight="1" x14ac:dyDescent="0.2">
      <c r="B166" s="789"/>
      <c r="C166" s="781"/>
      <c r="D166" s="489" t="str">
        <f t="shared" si="1"/>
        <v>Estaca 2</v>
      </c>
      <c r="E166" s="486">
        <v>0.53</v>
      </c>
      <c r="F166" s="780"/>
      <c r="G166" s="796"/>
    </row>
    <row r="167" spans="2:7" ht="15" customHeight="1" x14ac:dyDescent="0.2">
      <c r="B167" s="789"/>
      <c r="C167" s="781">
        <f>C101</f>
        <v>42314</v>
      </c>
      <c r="D167" s="489" t="str">
        <f t="shared" si="1"/>
        <v>Estaca 1</v>
      </c>
      <c r="E167" s="486">
        <v>0.51</v>
      </c>
      <c r="F167" s="779">
        <v>0.9</v>
      </c>
      <c r="G167" s="776"/>
    </row>
    <row r="168" spans="2:7" ht="15" customHeight="1" x14ac:dyDescent="0.2">
      <c r="B168" s="789"/>
      <c r="C168" s="781"/>
      <c r="D168" s="489" t="str">
        <f t="shared" si="1"/>
        <v>Estaca 2</v>
      </c>
      <c r="E168" s="486">
        <v>0.53</v>
      </c>
      <c r="F168" s="780"/>
      <c r="G168" s="776"/>
    </row>
    <row r="169" spans="2:7" ht="15" customHeight="1" x14ac:dyDescent="0.2">
      <c r="B169" s="789"/>
      <c r="C169" s="781">
        <f>C103</f>
        <v>42321</v>
      </c>
      <c r="D169" s="489" t="str">
        <f t="shared" si="1"/>
        <v>Estaca 1</v>
      </c>
      <c r="E169" s="486">
        <v>0.52</v>
      </c>
      <c r="F169" s="779">
        <v>0.9</v>
      </c>
      <c r="G169" s="776"/>
    </row>
    <row r="170" spans="2:7" ht="15" customHeight="1" x14ac:dyDescent="0.2">
      <c r="B170" s="789"/>
      <c r="C170" s="781"/>
      <c r="D170" s="489" t="str">
        <f t="shared" si="1"/>
        <v>Estaca 2</v>
      </c>
      <c r="E170" s="486">
        <v>0.53</v>
      </c>
      <c r="F170" s="780"/>
      <c r="G170" s="776"/>
    </row>
    <row r="171" spans="2:7" ht="15" customHeight="1" x14ac:dyDescent="0.2">
      <c r="B171" s="789"/>
      <c r="C171" s="781">
        <f>C105</f>
        <v>42328</v>
      </c>
      <c r="D171" s="489" t="str">
        <f t="shared" si="1"/>
        <v>Estaca 1</v>
      </c>
      <c r="E171" s="486">
        <v>0.52</v>
      </c>
      <c r="F171" s="779">
        <v>0.98</v>
      </c>
      <c r="G171" s="776"/>
    </row>
    <row r="172" spans="2:7" ht="15" customHeight="1" x14ac:dyDescent="0.2">
      <c r="B172" s="789"/>
      <c r="C172" s="781"/>
      <c r="D172" s="489" t="str">
        <f t="shared" si="1"/>
        <v>Estaca 2</v>
      </c>
      <c r="E172" s="486">
        <v>0.53</v>
      </c>
      <c r="F172" s="780"/>
      <c r="G172" s="776"/>
    </row>
    <row r="173" spans="2:7" ht="15" customHeight="1" x14ac:dyDescent="0.2">
      <c r="B173" s="789"/>
      <c r="C173" s="777">
        <v>42356</v>
      </c>
      <c r="D173" s="489" t="s">
        <v>211</v>
      </c>
      <c r="E173" s="486">
        <v>0.51</v>
      </c>
      <c r="F173" s="779">
        <v>0.98</v>
      </c>
      <c r="G173" s="776"/>
    </row>
    <row r="174" spans="2:7" ht="15" customHeight="1" x14ac:dyDescent="0.2">
      <c r="B174" s="789"/>
      <c r="C174" s="778"/>
      <c r="D174" s="489" t="s">
        <v>212</v>
      </c>
      <c r="E174" s="486">
        <v>0.54</v>
      </c>
      <c r="F174" s="780"/>
      <c r="G174" s="776"/>
    </row>
    <row r="175" spans="2:7" ht="15" customHeight="1" x14ac:dyDescent="0.2">
      <c r="B175" s="789"/>
      <c r="C175" s="777">
        <v>42366</v>
      </c>
      <c r="D175" s="489" t="s">
        <v>211</v>
      </c>
      <c r="E175" s="486">
        <v>0.51</v>
      </c>
      <c r="F175" s="779">
        <v>0.98</v>
      </c>
      <c r="G175" s="776"/>
    </row>
    <row r="176" spans="2:7" ht="15" customHeight="1" x14ac:dyDescent="0.2">
      <c r="B176" s="789"/>
      <c r="C176" s="778"/>
      <c r="D176" s="489" t="s">
        <v>212</v>
      </c>
      <c r="E176" s="486">
        <v>0.53500000000000003</v>
      </c>
      <c r="F176" s="780"/>
      <c r="G176" s="776"/>
    </row>
    <row r="177" spans="2:7" ht="15" customHeight="1" x14ac:dyDescent="0.2">
      <c r="B177" s="485"/>
      <c r="C177" s="777">
        <v>42377</v>
      </c>
      <c r="D177" s="489" t="s">
        <v>211</v>
      </c>
      <c r="E177" s="486">
        <v>0.51500000000000001</v>
      </c>
      <c r="F177" s="779">
        <v>0.97</v>
      </c>
      <c r="G177" s="776"/>
    </row>
    <row r="178" spans="2:7" ht="15" customHeight="1" x14ac:dyDescent="0.2">
      <c r="B178" s="485"/>
      <c r="C178" s="778"/>
      <c r="D178" s="489" t="s">
        <v>212</v>
      </c>
      <c r="E178" s="486">
        <v>0.53</v>
      </c>
      <c r="F178" s="780"/>
      <c r="G178" s="776"/>
    </row>
    <row r="179" spans="2:7" ht="15" customHeight="1" x14ac:dyDescent="0.2">
      <c r="B179" s="485"/>
      <c r="C179" s="781">
        <v>42384</v>
      </c>
      <c r="D179" s="489" t="s">
        <v>211</v>
      </c>
      <c r="E179" s="486">
        <v>0.51</v>
      </c>
      <c r="F179" s="782">
        <v>0.97499999999999998</v>
      </c>
      <c r="G179" s="776"/>
    </row>
    <row r="180" spans="2:7" ht="15" customHeight="1" x14ac:dyDescent="0.2">
      <c r="B180" s="485"/>
      <c r="C180" s="781"/>
      <c r="D180" s="489" t="s">
        <v>212</v>
      </c>
      <c r="E180" s="486">
        <v>0.53</v>
      </c>
      <c r="F180" s="782"/>
      <c r="G180" s="776"/>
    </row>
    <row r="181" spans="2:7" ht="15" customHeight="1" x14ac:dyDescent="0.2">
      <c r="B181" s="485"/>
      <c r="C181" s="781">
        <v>42391</v>
      </c>
      <c r="D181" s="489" t="s">
        <v>211</v>
      </c>
      <c r="E181" s="486">
        <v>0.51</v>
      </c>
      <c r="F181" s="782">
        <v>0.97499999999999998</v>
      </c>
      <c r="G181" s="776"/>
    </row>
    <row r="182" spans="2:7" ht="15" customHeight="1" x14ac:dyDescent="0.2">
      <c r="B182" s="485"/>
      <c r="C182" s="781"/>
      <c r="D182" s="489" t="s">
        <v>212</v>
      </c>
      <c r="E182" s="486">
        <v>0.53</v>
      </c>
      <c r="F182" s="782"/>
      <c r="G182" s="776"/>
    </row>
    <row r="183" spans="2:7" ht="15" customHeight="1" x14ac:dyDescent="0.2">
      <c r="B183" s="485"/>
      <c r="C183" s="781">
        <v>42398</v>
      </c>
      <c r="D183" s="489" t="s">
        <v>211</v>
      </c>
      <c r="E183" s="486">
        <v>0.51</v>
      </c>
      <c r="F183" s="782">
        <v>0.97499999999999998</v>
      </c>
      <c r="G183" s="776"/>
    </row>
    <row r="184" spans="2:7" ht="15" customHeight="1" x14ac:dyDescent="0.2">
      <c r="B184" s="485"/>
      <c r="C184" s="781"/>
      <c r="D184" s="489" t="s">
        <v>212</v>
      </c>
      <c r="E184" s="486">
        <v>0.53</v>
      </c>
      <c r="F184" s="782"/>
      <c r="G184" s="776"/>
    </row>
    <row r="185" spans="2:7" ht="15" customHeight="1" x14ac:dyDescent="0.2">
      <c r="B185" s="485"/>
      <c r="C185" s="777">
        <v>42405</v>
      </c>
      <c r="D185" s="489" t="s">
        <v>211</v>
      </c>
      <c r="E185" s="486">
        <v>0.51</v>
      </c>
      <c r="F185" s="782">
        <v>0.97499999999999998</v>
      </c>
      <c r="G185" s="776"/>
    </row>
    <row r="186" spans="2:7" ht="15" customHeight="1" x14ac:dyDescent="0.2">
      <c r="B186" s="485"/>
      <c r="C186" s="778"/>
      <c r="D186" s="489" t="s">
        <v>212</v>
      </c>
      <c r="E186" s="486">
        <v>0.53</v>
      </c>
      <c r="F186" s="782"/>
      <c r="G186" s="776"/>
    </row>
    <row r="187" spans="2:7" ht="15" customHeight="1" x14ac:dyDescent="0.2">
      <c r="B187" s="485"/>
      <c r="C187" s="777">
        <v>42412</v>
      </c>
      <c r="D187" s="489" t="s">
        <v>211</v>
      </c>
      <c r="E187" s="486">
        <v>0.505</v>
      </c>
      <c r="F187" s="779">
        <v>0.97499999999999998</v>
      </c>
      <c r="G187" s="774"/>
    </row>
    <row r="188" spans="2:7" ht="15" customHeight="1" x14ac:dyDescent="0.2">
      <c r="B188" s="485"/>
      <c r="C188" s="778"/>
      <c r="D188" s="489" t="s">
        <v>212</v>
      </c>
      <c r="E188" s="486">
        <v>0.54</v>
      </c>
      <c r="F188" s="780"/>
      <c r="G188" s="775"/>
    </row>
    <row r="189" spans="2:7" ht="15" customHeight="1" x14ac:dyDescent="0.2">
      <c r="B189" s="485"/>
      <c r="C189" s="777">
        <v>42422</v>
      </c>
      <c r="D189" s="489" t="s">
        <v>211</v>
      </c>
      <c r="E189" s="486">
        <v>0.31</v>
      </c>
      <c r="F189" s="779">
        <v>0.97</v>
      </c>
      <c r="G189" s="774"/>
    </row>
    <row r="190" spans="2:7" ht="15" customHeight="1" x14ac:dyDescent="0.2">
      <c r="B190" s="485"/>
      <c r="C190" s="778"/>
      <c r="D190" s="489" t="s">
        <v>212</v>
      </c>
      <c r="E190" s="486">
        <v>0.54</v>
      </c>
      <c r="F190" s="780"/>
      <c r="G190" s="775"/>
    </row>
    <row r="191" spans="2:7" ht="15" customHeight="1" x14ac:dyDescent="0.2">
      <c r="B191" s="485"/>
      <c r="C191" s="777">
        <v>42426</v>
      </c>
      <c r="D191" s="489" t="s">
        <v>211</v>
      </c>
      <c r="E191" s="486">
        <v>0.505</v>
      </c>
      <c r="F191" s="779">
        <v>0.97</v>
      </c>
      <c r="G191" s="774"/>
    </row>
    <row r="192" spans="2:7" ht="15" customHeight="1" x14ac:dyDescent="0.2">
      <c r="B192" s="485"/>
      <c r="C192" s="778"/>
      <c r="D192" s="489" t="s">
        <v>212</v>
      </c>
      <c r="E192" s="486">
        <v>0.53500000000000003</v>
      </c>
      <c r="F192" s="780"/>
      <c r="G192" s="775"/>
    </row>
    <row r="193" spans="2:7" ht="15" customHeight="1" x14ac:dyDescent="0.2">
      <c r="B193" s="485"/>
      <c r="C193" s="777">
        <v>42436</v>
      </c>
      <c r="D193" s="489" t="s">
        <v>211</v>
      </c>
      <c r="E193" s="486">
        <v>0.5</v>
      </c>
      <c r="F193" s="779">
        <v>0.97</v>
      </c>
      <c r="G193" s="774"/>
    </row>
    <row r="194" spans="2:7" ht="15" customHeight="1" x14ac:dyDescent="0.2">
      <c r="B194" s="485"/>
      <c r="C194" s="778"/>
      <c r="D194" s="489" t="s">
        <v>212</v>
      </c>
      <c r="E194" s="486">
        <v>0.51</v>
      </c>
      <c r="F194" s="780"/>
      <c r="G194" s="775"/>
    </row>
    <row r="195" spans="2:7" ht="15" customHeight="1" x14ac:dyDescent="0.2">
      <c r="B195" s="485"/>
      <c r="C195" s="777">
        <v>42443</v>
      </c>
      <c r="D195" s="489" t="s">
        <v>211</v>
      </c>
      <c r="E195" s="486">
        <v>0.51</v>
      </c>
      <c r="F195" s="779">
        <v>0.97</v>
      </c>
      <c r="G195" s="774"/>
    </row>
    <row r="196" spans="2:7" ht="15" customHeight="1" x14ac:dyDescent="0.2">
      <c r="B196" s="485"/>
      <c r="C196" s="778"/>
      <c r="D196" s="489" t="s">
        <v>212</v>
      </c>
      <c r="E196" s="486">
        <v>0.53</v>
      </c>
      <c r="F196" s="780"/>
      <c r="G196" s="775"/>
    </row>
    <row r="197" spans="2:7" ht="15" customHeight="1" x14ac:dyDescent="0.2">
      <c r="B197" s="485"/>
      <c r="C197" s="777">
        <v>42450</v>
      </c>
      <c r="D197" s="489" t="s">
        <v>211</v>
      </c>
      <c r="E197" s="486">
        <v>0.51</v>
      </c>
      <c r="F197" s="779">
        <v>0.97</v>
      </c>
      <c r="G197" s="774"/>
    </row>
    <row r="198" spans="2:7" ht="15" customHeight="1" x14ac:dyDescent="0.2">
      <c r="B198" s="485"/>
      <c r="C198" s="778"/>
      <c r="D198" s="489" t="s">
        <v>212</v>
      </c>
      <c r="E198" s="486">
        <v>0.53</v>
      </c>
      <c r="F198" s="780"/>
      <c r="G198" s="775"/>
    </row>
    <row r="199" spans="2:7" ht="15" customHeight="1" x14ac:dyDescent="0.2">
      <c r="B199" s="485"/>
      <c r="C199" s="777">
        <v>42461</v>
      </c>
      <c r="D199" s="489" t="s">
        <v>211</v>
      </c>
      <c r="E199" s="486">
        <v>0.51</v>
      </c>
      <c r="F199" s="779">
        <v>0.97</v>
      </c>
      <c r="G199" s="774"/>
    </row>
    <row r="200" spans="2:7" ht="15" customHeight="1" x14ac:dyDescent="0.2">
      <c r="B200" s="485"/>
      <c r="C200" s="778"/>
      <c r="D200" s="489" t="s">
        <v>212</v>
      </c>
      <c r="E200" s="486">
        <v>0.53</v>
      </c>
      <c r="F200" s="780"/>
      <c r="G200" s="775"/>
    </row>
    <row r="201" spans="2:7" ht="15" customHeight="1" x14ac:dyDescent="0.2">
      <c r="B201" s="485"/>
      <c r="C201" s="777">
        <v>42468</v>
      </c>
      <c r="D201" s="489" t="s">
        <v>211</v>
      </c>
      <c r="E201" s="486">
        <v>0.51</v>
      </c>
      <c r="F201" s="779">
        <v>0.97</v>
      </c>
      <c r="G201" s="774"/>
    </row>
    <row r="202" spans="2:7" ht="15" customHeight="1" x14ac:dyDescent="0.2">
      <c r="B202" s="485"/>
      <c r="C202" s="778"/>
      <c r="D202" s="489" t="s">
        <v>212</v>
      </c>
      <c r="E202" s="486">
        <v>0.53</v>
      </c>
      <c r="F202" s="780"/>
      <c r="G202" s="775"/>
    </row>
    <row r="203" spans="2:7" ht="15" customHeight="1" x14ac:dyDescent="0.2">
      <c r="B203" s="485"/>
      <c r="C203" s="777">
        <v>42496</v>
      </c>
      <c r="D203" s="595" t="s">
        <v>211</v>
      </c>
      <c r="E203" s="596">
        <v>0.5</v>
      </c>
      <c r="F203" s="779">
        <v>0.97</v>
      </c>
      <c r="G203" s="774"/>
    </row>
    <row r="204" spans="2:7" ht="15" customHeight="1" x14ac:dyDescent="0.2">
      <c r="B204" s="485"/>
      <c r="C204" s="778"/>
      <c r="D204" s="595" t="s">
        <v>212</v>
      </c>
      <c r="E204" s="596">
        <v>0.53</v>
      </c>
      <c r="F204" s="780"/>
      <c r="G204" s="775"/>
    </row>
    <row r="205" spans="2:7" ht="12" customHeight="1" x14ac:dyDescent="0.2">
      <c r="B205" s="788" t="s">
        <v>216</v>
      </c>
      <c r="C205" s="781">
        <v>42212</v>
      </c>
      <c r="D205" s="489" t="s">
        <v>211</v>
      </c>
      <c r="E205" s="486">
        <v>0.49</v>
      </c>
      <c r="F205" s="782">
        <v>0.82</v>
      </c>
      <c r="G205" s="776"/>
    </row>
    <row r="206" spans="2:7" ht="15" customHeight="1" x14ac:dyDescent="0.2">
      <c r="B206" s="789"/>
      <c r="C206" s="781"/>
      <c r="D206" s="489" t="s">
        <v>212</v>
      </c>
      <c r="E206" s="486">
        <v>0.5</v>
      </c>
      <c r="F206" s="782"/>
      <c r="G206" s="776"/>
    </row>
    <row r="207" spans="2:7" ht="15" customHeight="1" x14ac:dyDescent="0.2">
      <c r="B207" s="789"/>
      <c r="C207" s="781">
        <v>42216</v>
      </c>
      <c r="D207" s="489" t="s">
        <v>211</v>
      </c>
      <c r="E207" s="486">
        <v>0.5</v>
      </c>
      <c r="F207" s="782">
        <v>0.82</v>
      </c>
      <c r="G207" s="776"/>
    </row>
    <row r="208" spans="2:7" ht="15" customHeight="1" x14ac:dyDescent="0.2">
      <c r="B208" s="789"/>
      <c r="C208" s="781"/>
      <c r="D208" s="489" t="s">
        <v>212</v>
      </c>
      <c r="E208" s="486">
        <v>0.5</v>
      </c>
      <c r="F208" s="782"/>
      <c r="G208" s="776"/>
    </row>
    <row r="209" spans="2:7" ht="15" customHeight="1" x14ac:dyDescent="0.2">
      <c r="B209" s="789"/>
      <c r="C209" s="777">
        <v>42223</v>
      </c>
      <c r="D209" s="489" t="s">
        <v>211</v>
      </c>
      <c r="E209" s="486">
        <v>0.5</v>
      </c>
      <c r="F209" s="782">
        <v>0.82</v>
      </c>
      <c r="G209" s="776"/>
    </row>
    <row r="210" spans="2:7" ht="15" customHeight="1" x14ac:dyDescent="0.2">
      <c r="B210" s="789"/>
      <c r="C210" s="783"/>
      <c r="D210" s="489" t="s">
        <v>212</v>
      </c>
      <c r="E210" s="486">
        <v>0.51</v>
      </c>
      <c r="F210" s="782"/>
      <c r="G210" s="776"/>
    </row>
    <row r="211" spans="2:7" ht="15" customHeight="1" x14ac:dyDescent="0.2">
      <c r="B211" s="789"/>
      <c r="C211" s="777">
        <v>42230</v>
      </c>
      <c r="D211" s="489" t="s">
        <v>211</v>
      </c>
      <c r="E211" s="486">
        <v>0.5</v>
      </c>
      <c r="F211" s="779">
        <v>0.82</v>
      </c>
      <c r="G211" s="776"/>
    </row>
    <row r="212" spans="2:7" ht="15" customHeight="1" x14ac:dyDescent="0.2">
      <c r="B212" s="789"/>
      <c r="C212" s="783"/>
      <c r="D212" s="489" t="s">
        <v>212</v>
      </c>
      <c r="E212" s="486">
        <v>0.5</v>
      </c>
      <c r="F212" s="780"/>
      <c r="G212" s="776"/>
    </row>
    <row r="213" spans="2:7" ht="15" customHeight="1" x14ac:dyDescent="0.2">
      <c r="B213" s="789"/>
      <c r="C213" s="777">
        <v>42234</v>
      </c>
      <c r="D213" s="489" t="s">
        <v>211</v>
      </c>
      <c r="E213" s="486">
        <v>0.5</v>
      </c>
      <c r="F213" s="779">
        <v>0.8</v>
      </c>
      <c r="G213" s="776"/>
    </row>
    <row r="214" spans="2:7" ht="15" customHeight="1" x14ac:dyDescent="0.2">
      <c r="B214" s="789"/>
      <c r="C214" s="783"/>
      <c r="D214" s="489" t="s">
        <v>212</v>
      </c>
      <c r="E214" s="486">
        <v>0.505</v>
      </c>
      <c r="F214" s="780"/>
      <c r="G214" s="776"/>
    </row>
    <row r="215" spans="2:7" ht="15" customHeight="1" x14ac:dyDescent="0.2">
      <c r="B215" s="789"/>
      <c r="C215" s="777">
        <v>42241</v>
      </c>
      <c r="D215" s="489" t="s">
        <v>211</v>
      </c>
      <c r="E215" s="486">
        <v>0.51</v>
      </c>
      <c r="F215" s="779">
        <v>0.77</v>
      </c>
      <c r="G215" s="776"/>
    </row>
    <row r="216" spans="2:7" ht="15" customHeight="1" x14ac:dyDescent="0.2">
      <c r="B216" s="789"/>
      <c r="C216" s="783"/>
      <c r="D216" s="489" t="s">
        <v>212</v>
      </c>
      <c r="E216" s="486">
        <v>0.51</v>
      </c>
      <c r="F216" s="780"/>
      <c r="G216" s="776"/>
    </row>
    <row r="217" spans="2:7" ht="15" customHeight="1" x14ac:dyDescent="0.2">
      <c r="B217" s="789"/>
      <c r="C217" s="777" t="s">
        <v>213</v>
      </c>
      <c r="D217" s="489" t="s">
        <v>211</v>
      </c>
      <c r="E217" s="486">
        <v>0.5</v>
      </c>
      <c r="F217" s="779">
        <v>0.77</v>
      </c>
      <c r="G217" s="776"/>
    </row>
    <row r="218" spans="2:7" ht="15" customHeight="1" x14ac:dyDescent="0.2">
      <c r="B218" s="789"/>
      <c r="C218" s="783"/>
      <c r="D218" s="489" t="s">
        <v>212</v>
      </c>
      <c r="E218" s="486">
        <v>0.51</v>
      </c>
      <c r="F218" s="780"/>
      <c r="G218" s="776"/>
    </row>
    <row r="219" spans="2:7" ht="15" customHeight="1" x14ac:dyDescent="0.2">
      <c r="B219" s="789"/>
      <c r="C219" s="777" t="s">
        <v>217</v>
      </c>
      <c r="D219" s="489" t="s">
        <v>211</v>
      </c>
      <c r="E219" s="486">
        <v>0.5</v>
      </c>
      <c r="F219" s="779">
        <v>0.78</v>
      </c>
      <c r="G219" s="776"/>
    </row>
    <row r="220" spans="2:7" ht="15" customHeight="1" x14ac:dyDescent="0.2">
      <c r="B220" s="789"/>
      <c r="C220" s="783"/>
      <c r="D220" s="489" t="s">
        <v>212</v>
      </c>
      <c r="E220" s="486">
        <v>0.5</v>
      </c>
      <c r="F220" s="780"/>
      <c r="G220" s="776"/>
    </row>
    <row r="221" spans="2:7" ht="15" customHeight="1" x14ac:dyDescent="0.2">
      <c r="B221" s="789"/>
      <c r="C221" s="777">
        <v>42265</v>
      </c>
      <c r="D221" s="489" t="s">
        <v>211</v>
      </c>
      <c r="E221" s="486">
        <v>0.52500000000000002</v>
      </c>
      <c r="F221" s="779">
        <v>0.78</v>
      </c>
      <c r="G221" s="776"/>
    </row>
    <row r="222" spans="2:7" ht="15" customHeight="1" x14ac:dyDescent="0.2">
      <c r="B222" s="789"/>
      <c r="C222" s="783"/>
      <c r="D222" s="489" t="s">
        <v>212</v>
      </c>
      <c r="E222" s="486">
        <v>0.5</v>
      </c>
      <c r="F222" s="780"/>
      <c r="G222" s="776"/>
    </row>
    <row r="223" spans="2:7" ht="15" customHeight="1" x14ac:dyDescent="0.2">
      <c r="B223" s="789"/>
      <c r="C223" s="777">
        <f>C157</f>
        <v>42272</v>
      </c>
      <c r="D223" s="489" t="s">
        <v>211</v>
      </c>
      <c r="E223" s="486">
        <v>0.5</v>
      </c>
      <c r="F223" s="779">
        <v>0.77500000000000002</v>
      </c>
      <c r="G223" s="776"/>
    </row>
    <row r="224" spans="2:7" ht="15" customHeight="1" x14ac:dyDescent="0.2">
      <c r="B224" s="789"/>
      <c r="C224" s="783"/>
      <c r="D224" s="489" t="s">
        <v>212</v>
      </c>
      <c r="E224" s="486">
        <v>0.51</v>
      </c>
      <c r="F224" s="780"/>
      <c r="G224" s="776"/>
    </row>
    <row r="225" spans="2:7" ht="15" customHeight="1" x14ac:dyDescent="0.2">
      <c r="B225" s="789"/>
      <c r="C225" s="781">
        <v>42279</v>
      </c>
      <c r="D225" s="489" t="s">
        <v>211</v>
      </c>
      <c r="E225" s="486">
        <v>0.51</v>
      </c>
      <c r="F225" s="782">
        <v>0.78</v>
      </c>
      <c r="G225" s="776"/>
    </row>
    <row r="226" spans="2:7" ht="15" customHeight="1" x14ac:dyDescent="0.2">
      <c r="B226" s="789"/>
      <c r="C226" s="781"/>
      <c r="D226" s="489" t="s">
        <v>212</v>
      </c>
      <c r="E226" s="486">
        <v>0.5</v>
      </c>
      <c r="F226" s="782"/>
      <c r="G226" s="776"/>
    </row>
    <row r="227" spans="2:7" ht="15" customHeight="1" x14ac:dyDescent="0.2">
      <c r="B227" s="789"/>
      <c r="C227" s="781">
        <v>42286</v>
      </c>
      <c r="D227" s="489" t="s">
        <v>211</v>
      </c>
      <c r="E227" s="486">
        <v>0.505</v>
      </c>
      <c r="F227" s="782">
        <v>0.77800000000000002</v>
      </c>
      <c r="G227" s="776"/>
    </row>
    <row r="228" spans="2:7" ht="15" customHeight="1" x14ac:dyDescent="0.2">
      <c r="B228" s="789"/>
      <c r="C228" s="781"/>
      <c r="D228" s="489" t="s">
        <v>212</v>
      </c>
      <c r="E228" s="486">
        <v>0.5</v>
      </c>
      <c r="F228" s="782"/>
      <c r="G228" s="776"/>
    </row>
    <row r="229" spans="2:7" ht="15" customHeight="1" x14ac:dyDescent="0.2">
      <c r="B229" s="789"/>
      <c r="C229" s="781">
        <f>C163</f>
        <v>42300</v>
      </c>
      <c r="D229" s="489" t="str">
        <f t="shared" ref="D229:D238" si="2">D227</f>
        <v>Estaca 1</v>
      </c>
      <c r="E229" s="486">
        <v>0.51</v>
      </c>
      <c r="F229" s="782">
        <v>0.78</v>
      </c>
      <c r="G229" s="776"/>
    </row>
    <row r="230" spans="2:7" ht="15" customHeight="1" x14ac:dyDescent="0.2">
      <c r="B230" s="789"/>
      <c r="C230" s="781"/>
      <c r="D230" s="489" t="str">
        <f t="shared" si="2"/>
        <v>Estaca 2</v>
      </c>
      <c r="E230" s="486">
        <v>0.51</v>
      </c>
      <c r="F230" s="782"/>
      <c r="G230" s="776"/>
    </row>
    <row r="231" spans="2:7" ht="15" customHeight="1" x14ac:dyDescent="0.2">
      <c r="B231" s="789"/>
      <c r="C231" s="781">
        <f>C165</f>
        <v>42307</v>
      </c>
      <c r="D231" s="489" t="str">
        <f t="shared" si="2"/>
        <v>Estaca 1</v>
      </c>
      <c r="E231" s="486">
        <v>0.51</v>
      </c>
      <c r="F231" s="782">
        <v>0.84</v>
      </c>
      <c r="G231" s="796" t="s">
        <v>241</v>
      </c>
    </row>
    <row r="232" spans="2:7" ht="15" customHeight="1" x14ac:dyDescent="0.2">
      <c r="B232" s="789"/>
      <c r="C232" s="781"/>
      <c r="D232" s="489" t="str">
        <f t="shared" si="2"/>
        <v>Estaca 2</v>
      </c>
      <c r="E232" s="486">
        <v>0.5</v>
      </c>
      <c r="F232" s="782"/>
      <c r="G232" s="796"/>
    </row>
    <row r="233" spans="2:7" ht="15" customHeight="1" x14ac:dyDescent="0.2">
      <c r="B233" s="789"/>
      <c r="C233" s="781">
        <f>C167</f>
        <v>42314</v>
      </c>
      <c r="D233" s="489" t="str">
        <f t="shared" si="2"/>
        <v>Estaca 1</v>
      </c>
      <c r="E233" s="486">
        <v>0.51</v>
      </c>
      <c r="F233" s="782">
        <v>0.78</v>
      </c>
      <c r="G233" s="776"/>
    </row>
    <row r="234" spans="2:7" ht="15" customHeight="1" x14ac:dyDescent="0.2">
      <c r="B234" s="789"/>
      <c r="C234" s="781"/>
      <c r="D234" s="489" t="str">
        <f t="shared" si="2"/>
        <v>Estaca 2</v>
      </c>
      <c r="E234" s="486">
        <v>0.5</v>
      </c>
      <c r="F234" s="782"/>
      <c r="G234" s="776"/>
    </row>
    <row r="235" spans="2:7" ht="15" customHeight="1" x14ac:dyDescent="0.2">
      <c r="B235" s="789"/>
      <c r="C235" s="781">
        <f>C169</f>
        <v>42321</v>
      </c>
      <c r="D235" s="489" t="str">
        <f t="shared" si="2"/>
        <v>Estaca 1</v>
      </c>
      <c r="E235" s="486">
        <v>0.51</v>
      </c>
      <c r="F235" s="782">
        <v>0.78</v>
      </c>
      <c r="G235" s="776"/>
    </row>
    <row r="236" spans="2:7" ht="15" customHeight="1" x14ac:dyDescent="0.2">
      <c r="B236" s="789"/>
      <c r="C236" s="781"/>
      <c r="D236" s="489" t="str">
        <f t="shared" si="2"/>
        <v>Estaca 2</v>
      </c>
      <c r="E236" s="486">
        <v>0.5</v>
      </c>
      <c r="F236" s="782"/>
      <c r="G236" s="776"/>
    </row>
    <row r="237" spans="2:7" ht="15" customHeight="1" x14ac:dyDescent="0.2">
      <c r="B237" s="789"/>
      <c r="C237" s="781">
        <f>C171</f>
        <v>42328</v>
      </c>
      <c r="D237" s="489" t="str">
        <f t="shared" si="2"/>
        <v>Estaca 1</v>
      </c>
      <c r="E237" s="486">
        <v>0.51</v>
      </c>
      <c r="F237" s="779">
        <v>0.84</v>
      </c>
      <c r="G237" s="776"/>
    </row>
    <row r="238" spans="2:7" ht="15" customHeight="1" x14ac:dyDescent="0.2">
      <c r="B238" s="789"/>
      <c r="C238" s="781"/>
      <c r="D238" s="489" t="str">
        <f t="shared" si="2"/>
        <v>Estaca 2</v>
      </c>
      <c r="E238" s="486">
        <v>0.5</v>
      </c>
      <c r="F238" s="780"/>
      <c r="G238" s="776"/>
    </row>
    <row r="239" spans="2:7" ht="15" customHeight="1" x14ac:dyDescent="0.2">
      <c r="B239" s="789"/>
      <c r="C239" s="777">
        <v>42356</v>
      </c>
      <c r="D239" s="489" t="s">
        <v>211</v>
      </c>
      <c r="E239" s="486">
        <v>0.5</v>
      </c>
      <c r="F239" s="779">
        <v>0.84</v>
      </c>
      <c r="G239" s="776"/>
    </row>
    <row r="240" spans="2:7" ht="15" customHeight="1" x14ac:dyDescent="0.2">
      <c r="B240" s="789"/>
      <c r="C240" s="778"/>
      <c r="D240" s="489" t="s">
        <v>212</v>
      </c>
      <c r="E240" s="486">
        <v>0.5</v>
      </c>
      <c r="F240" s="780"/>
      <c r="G240" s="776"/>
    </row>
    <row r="241" spans="2:7" ht="15" customHeight="1" x14ac:dyDescent="0.2">
      <c r="B241" s="789"/>
      <c r="C241" s="777">
        <v>42366</v>
      </c>
      <c r="D241" s="489" t="s">
        <v>211</v>
      </c>
      <c r="E241" s="486">
        <v>0.5</v>
      </c>
      <c r="F241" s="779">
        <v>0.84</v>
      </c>
      <c r="G241" s="776"/>
    </row>
    <row r="242" spans="2:7" ht="15" customHeight="1" x14ac:dyDescent="0.2">
      <c r="B242" s="789"/>
      <c r="C242" s="778"/>
      <c r="D242" s="489" t="s">
        <v>212</v>
      </c>
      <c r="E242" s="486">
        <v>0.5</v>
      </c>
      <c r="F242" s="780"/>
      <c r="G242" s="776"/>
    </row>
    <row r="243" spans="2:7" ht="15" customHeight="1" x14ac:dyDescent="0.2">
      <c r="B243" s="789"/>
      <c r="C243" s="777">
        <v>42377</v>
      </c>
      <c r="D243" s="489" t="s">
        <v>211</v>
      </c>
      <c r="E243" s="486">
        <v>0.504</v>
      </c>
      <c r="F243" s="779">
        <v>0.84</v>
      </c>
      <c r="G243" s="776"/>
    </row>
    <row r="244" spans="2:7" ht="15" customHeight="1" x14ac:dyDescent="0.2">
      <c r="B244" s="789"/>
      <c r="C244" s="778"/>
      <c r="D244" s="489" t="s">
        <v>212</v>
      </c>
      <c r="E244" s="486">
        <v>0.5</v>
      </c>
      <c r="F244" s="780"/>
      <c r="G244" s="776"/>
    </row>
    <row r="245" spans="2:7" ht="15" customHeight="1" x14ac:dyDescent="0.2">
      <c r="B245" s="485"/>
      <c r="C245" s="781">
        <v>42384</v>
      </c>
      <c r="D245" s="489" t="s">
        <v>211</v>
      </c>
      <c r="E245" s="486">
        <v>0.5</v>
      </c>
      <c r="F245" s="782">
        <v>0.84</v>
      </c>
      <c r="G245" s="776"/>
    </row>
    <row r="246" spans="2:7" ht="15" customHeight="1" x14ac:dyDescent="0.2">
      <c r="B246" s="485"/>
      <c r="C246" s="781"/>
      <c r="D246" s="489" t="s">
        <v>212</v>
      </c>
      <c r="E246" s="486">
        <v>0.5</v>
      </c>
      <c r="F246" s="782"/>
      <c r="G246" s="776"/>
    </row>
    <row r="247" spans="2:7" ht="15" customHeight="1" x14ac:dyDescent="0.2">
      <c r="B247" s="485"/>
      <c r="C247" s="781">
        <v>42391</v>
      </c>
      <c r="D247" s="489" t="s">
        <v>211</v>
      </c>
      <c r="E247" s="486">
        <v>0.51</v>
      </c>
      <c r="F247" s="782">
        <v>0.84</v>
      </c>
      <c r="G247" s="776"/>
    </row>
    <row r="248" spans="2:7" ht="15" customHeight="1" x14ac:dyDescent="0.2">
      <c r="B248" s="485"/>
      <c r="C248" s="781"/>
      <c r="D248" s="489" t="s">
        <v>212</v>
      </c>
      <c r="E248" s="486">
        <v>0.5</v>
      </c>
      <c r="F248" s="782"/>
      <c r="G248" s="776"/>
    </row>
    <row r="249" spans="2:7" ht="15" customHeight="1" x14ac:dyDescent="0.2">
      <c r="B249" s="485"/>
      <c r="C249" s="781">
        <v>42398</v>
      </c>
      <c r="D249" s="489" t="s">
        <v>211</v>
      </c>
      <c r="E249" s="486">
        <v>0.505</v>
      </c>
      <c r="F249" s="782">
        <v>0.84</v>
      </c>
      <c r="G249" s="776"/>
    </row>
    <row r="250" spans="2:7" ht="15" customHeight="1" x14ac:dyDescent="0.2">
      <c r="B250" s="485"/>
      <c r="C250" s="781"/>
      <c r="D250" s="489" t="s">
        <v>212</v>
      </c>
      <c r="E250" s="486">
        <v>0.5</v>
      </c>
      <c r="F250" s="782"/>
      <c r="G250" s="776"/>
    </row>
    <row r="251" spans="2:7" ht="15" customHeight="1" x14ac:dyDescent="0.2">
      <c r="B251" s="485"/>
      <c r="C251" s="777">
        <v>42405</v>
      </c>
      <c r="D251" s="489" t="s">
        <v>211</v>
      </c>
      <c r="E251" s="486">
        <v>0.5</v>
      </c>
      <c r="F251" s="782">
        <v>0.84</v>
      </c>
      <c r="G251" s="776"/>
    </row>
    <row r="252" spans="2:7" ht="15" customHeight="1" x14ac:dyDescent="0.2">
      <c r="B252" s="485"/>
      <c r="C252" s="778"/>
      <c r="D252" s="489" t="s">
        <v>212</v>
      </c>
      <c r="E252" s="486">
        <v>0.5</v>
      </c>
      <c r="F252" s="782"/>
      <c r="G252" s="776"/>
    </row>
    <row r="253" spans="2:7" ht="15" customHeight="1" x14ac:dyDescent="0.2">
      <c r="B253" s="485"/>
      <c r="C253" s="777">
        <v>42412</v>
      </c>
      <c r="D253" s="489" t="s">
        <v>211</v>
      </c>
      <c r="E253" s="486">
        <v>0.495</v>
      </c>
      <c r="F253" s="779">
        <v>0.84</v>
      </c>
      <c r="G253" s="774"/>
    </row>
    <row r="254" spans="2:7" ht="15" customHeight="1" x14ac:dyDescent="0.2">
      <c r="B254" s="485"/>
      <c r="C254" s="778"/>
      <c r="D254" s="489" t="s">
        <v>212</v>
      </c>
      <c r="E254" s="486">
        <v>0.49</v>
      </c>
      <c r="F254" s="780"/>
      <c r="G254" s="775"/>
    </row>
    <row r="255" spans="2:7" ht="15" customHeight="1" x14ac:dyDescent="0.2">
      <c r="B255" s="485"/>
      <c r="C255" s="777">
        <v>42422</v>
      </c>
      <c r="D255" s="489" t="s">
        <v>211</v>
      </c>
      <c r="E255" s="486">
        <v>0.49</v>
      </c>
      <c r="F255" s="779">
        <v>0.84</v>
      </c>
      <c r="G255" s="774"/>
    </row>
    <row r="256" spans="2:7" ht="15" customHeight="1" x14ac:dyDescent="0.2">
      <c r="B256" s="485"/>
      <c r="C256" s="778"/>
      <c r="D256" s="489" t="s">
        <v>212</v>
      </c>
      <c r="E256" s="486">
        <v>0.51</v>
      </c>
      <c r="F256" s="780"/>
      <c r="G256" s="775"/>
    </row>
    <row r="257" spans="2:7" ht="15" customHeight="1" x14ac:dyDescent="0.2">
      <c r="B257" s="485"/>
      <c r="C257" s="777">
        <v>42426</v>
      </c>
      <c r="D257" s="489" t="s">
        <v>211</v>
      </c>
      <c r="E257" s="486">
        <v>0.49</v>
      </c>
      <c r="F257" s="779">
        <v>0.84</v>
      </c>
      <c r="G257" s="774"/>
    </row>
    <row r="258" spans="2:7" ht="15" customHeight="1" x14ac:dyDescent="0.2">
      <c r="B258" s="485"/>
      <c r="C258" s="778"/>
      <c r="D258" s="489" t="s">
        <v>212</v>
      </c>
      <c r="E258" s="486">
        <v>0.5</v>
      </c>
      <c r="F258" s="780"/>
      <c r="G258" s="775"/>
    </row>
    <row r="259" spans="2:7" ht="15" customHeight="1" x14ac:dyDescent="0.2">
      <c r="B259" s="485"/>
      <c r="C259" s="777">
        <v>42436</v>
      </c>
      <c r="D259" s="489" t="s">
        <v>211</v>
      </c>
      <c r="E259" s="486">
        <v>0.49</v>
      </c>
      <c r="F259" s="779">
        <v>0.84</v>
      </c>
      <c r="G259" s="774"/>
    </row>
    <row r="260" spans="2:7" ht="15" customHeight="1" x14ac:dyDescent="0.2">
      <c r="B260" s="485"/>
      <c r="C260" s="778"/>
      <c r="D260" s="489" t="s">
        <v>212</v>
      </c>
      <c r="E260" s="486">
        <v>0.5</v>
      </c>
      <c r="F260" s="780"/>
      <c r="G260" s="775"/>
    </row>
    <row r="261" spans="2:7" ht="15" customHeight="1" x14ac:dyDescent="0.2">
      <c r="B261" s="485"/>
      <c r="C261" s="777">
        <v>42443</v>
      </c>
      <c r="D261" s="489" t="s">
        <v>211</v>
      </c>
      <c r="E261" s="486">
        <v>0.5</v>
      </c>
      <c r="F261" s="779">
        <v>0.84</v>
      </c>
      <c r="G261" s="774"/>
    </row>
    <row r="262" spans="2:7" ht="15" customHeight="1" x14ac:dyDescent="0.2">
      <c r="B262" s="485"/>
      <c r="C262" s="778"/>
      <c r="D262" s="489" t="s">
        <v>212</v>
      </c>
      <c r="E262" s="486">
        <v>0.49</v>
      </c>
      <c r="F262" s="780"/>
      <c r="G262" s="775"/>
    </row>
    <row r="263" spans="2:7" ht="15" customHeight="1" x14ac:dyDescent="0.2">
      <c r="B263" s="485"/>
      <c r="C263" s="777">
        <v>42450</v>
      </c>
      <c r="D263" s="489" t="s">
        <v>211</v>
      </c>
      <c r="E263" s="486">
        <v>0.51</v>
      </c>
      <c r="F263" s="779">
        <v>0.84</v>
      </c>
      <c r="G263" s="774"/>
    </row>
    <row r="264" spans="2:7" ht="15" customHeight="1" x14ac:dyDescent="0.2">
      <c r="B264" s="485"/>
      <c r="C264" s="778"/>
      <c r="D264" s="489" t="s">
        <v>212</v>
      </c>
      <c r="E264" s="486">
        <v>0.49</v>
      </c>
      <c r="F264" s="780"/>
      <c r="G264" s="775"/>
    </row>
    <row r="265" spans="2:7" ht="15" customHeight="1" x14ac:dyDescent="0.2">
      <c r="B265" s="485"/>
      <c r="C265" s="777">
        <v>42461</v>
      </c>
      <c r="D265" s="489" t="s">
        <v>326</v>
      </c>
      <c r="E265" s="486">
        <v>0.52</v>
      </c>
      <c r="F265" s="779">
        <v>0.84</v>
      </c>
      <c r="G265" s="774"/>
    </row>
    <row r="266" spans="2:7" ht="15" customHeight="1" x14ac:dyDescent="0.2">
      <c r="B266" s="485"/>
      <c r="C266" s="778"/>
      <c r="D266" s="489" t="s">
        <v>212</v>
      </c>
      <c r="E266" s="486">
        <v>0.5</v>
      </c>
      <c r="F266" s="780"/>
      <c r="G266" s="775"/>
    </row>
    <row r="267" spans="2:7" ht="15" customHeight="1" x14ac:dyDescent="0.2">
      <c r="B267" s="485"/>
      <c r="C267" s="777">
        <v>42468</v>
      </c>
      <c r="D267" s="489" t="s">
        <v>326</v>
      </c>
      <c r="E267" s="486">
        <v>0.5</v>
      </c>
      <c r="F267" s="779">
        <v>0.84</v>
      </c>
      <c r="G267" s="774"/>
    </row>
    <row r="268" spans="2:7" ht="15" customHeight="1" x14ac:dyDescent="0.2">
      <c r="B268" s="485"/>
      <c r="C268" s="778"/>
      <c r="D268" s="489" t="s">
        <v>212</v>
      </c>
      <c r="E268" s="257">
        <v>0.49</v>
      </c>
      <c r="F268" s="780"/>
      <c r="G268" s="775"/>
    </row>
    <row r="269" spans="2:7" s="597" customFormat="1" ht="15" customHeight="1" x14ac:dyDescent="0.2">
      <c r="B269" s="598"/>
      <c r="C269" s="777">
        <v>42496</v>
      </c>
      <c r="D269" s="599" t="s">
        <v>326</v>
      </c>
      <c r="E269" s="600">
        <v>0.49</v>
      </c>
      <c r="F269" s="779">
        <v>0.84</v>
      </c>
      <c r="G269" s="774"/>
    </row>
    <row r="270" spans="2:7" s="597" customFormat="1" ht="15" customHeight="1" x14ac:dyDescent="0.2">
      <c r="B270" s="598"/>
      <c r="C270" s="778"/>
      <c r="D270" s="599" t="s">
        <v>212</v>
      </c>
      <c r="E270" s="600">
        <v>0.49</v>
      </c>
      <c r="F270" s="780"/>
      <c r="G270" s="775"/>
    </row>
    <row r="271" spans="2:7" ht="15" customHeight="1" x14ac:dyDescent="0.2">
      <c r="B271" s="788" t="s">
        <v>218</v>
      </c>
      <c r="C271" s="781">
        <v>42212</v>
      </c>
      <c r="D271" s="489" t="s">
        <v>211</v>
      </c>
      <c r="E271" s="486">
        <v>0.52</v>
      </c>
      <c r="F271" s="782">
        <v>0.85</v>
      </c>
      <c r="G271" s="776"/>
    </row>
    <row r="272" spans="2:7" ht="15" customHeight="1" x14ac:dyDescent="0.2">
      <c r="B272" s="789"/>
      <c r="C272" s="781"/>
      <c r="D272" s="489" t="s">
        <v>212</v>
      </c>
      <c r="E272" s="486">
        <v>0.51</v>
      </c>
      <c r="F272" s="782"/>
      <c r="G272" s="776"/>
    </row>
    <row r="273" spans="2:7" ht="15" customHeight="1" x14ac:dyDescent="0.2">
      <c r="B273" s="789"/>
      <c r="C273" s="781">
        <v>42216</v>
      </c>
      <c r="D273" s="489" t="s">
        <v>211</v>
      </c>
      <c r="E273" s="486">
        <v>0.52</v>
      </c>
      <c r="F273" s="782">
        <v>0.83</v>
      </c>
      <c r="G273" s="776"/>
    </row>
    <row r="274" spans="2:7" ht="15" customHeight="1" x14ac:dyDescent="0.2">
      <c r="B274" s="789"/>
      <c r="C274" s="781"/>
      <c r="D274" s="489" t="s">
        <v>212</v>
      </c>
      <c r="E274" s="486">
        <v>0.51</v>
      </c>
      <c r="F274" s="782"/>
      <c r="G274" s="776"/>
    </row>
    <row r="275" spans="2:7" ht="15" customHeight="1" x14ac:dyDescent="0.2">
      <c r="B275" s="789"/>
      <c r="C275" s="777">
        <v>42223</v>
      </c>
      <c r="D275" s="489" t="s">
        <v>211</v>
      </c>
      <c r="E275" s="486">
        <v>0.52</v>
      </c>
      <c r="F275" s="782">
        <v>0.86</v>
      </c>
      <c r="G275" s="776"/>
    </row>
    <row r="276" spans="2:7" ht="15" customHeight="1" x14ac:dyDescent="0.2">
      <c r="B276" s="789"/>
      <c r="C276" s="783"/>
      <c r="D276" s="489" t="s">
        <v>212</v>
      </c>
      <c r="E276" s="486">
        <v>0.51</v>
      </c>
      <c r="F276" s="782"/>
      <c r="G276" s="776"/>
    </row>
    <row r="277" spans="2:7" ht="15" customHeight="1" x14ac:dyDescent="0.2">
      <c r="B277" s="789"/>
      <c r="C277" s="777">
        <v>42230</v>
      </c>
      <c r="D277" s="489" t="s">
        <v>211</v>
      </c>
      <c r="E277" s="486">
        <v>0.52</v>
      </c>
      <c r="F277" s="782">
        <v>0.85</v>
      </c>
      <c r="G277" s="776"/>
    </row>
    <row r="278" spans="2:7" ht="15" customHeight="1" x14ac:dyDescent="0.2">
      <c r="B278" s="789"/>
      <c r="C278" s="783"/>
      <c r="D278" s="489" t="s">
        <v>212</v>
      </c>
      <c r="E278" s="486">
        <v>0.51</v>
      </c>
      <c r="F278" s="782"/>
      <c r="G278" s="776"/>
    </row>
    <row r="279" spans="2:7" ht="15" customHeight="1" x14ac:dyDescent="0.2">
      <c r="B279" s="789"/>
      <c r="C279" s="777">
        <v>42234</v>
      </c>
      <c r="D279" s="489" t="s">
        <v>211</v>
      </c>
      <c r="E279" s="486">
        <v>0.5</v>
      </c>
      <c r="F279" s="779">
        <v>0.86</v>
      </c>
      <c r="G279" s="776"/>
    </row>
    <row r="280" spans="2:7" ht="15" customHeight="1" x14ac:dyDescent="0.2">
      <c r="B280" s="789"/>
      <c r="C280" s="783"/>
      <c r="D280" s="489" t="s">
        <v>212</v>
      </c>
      <c r="E280" s="486">
        <v>0.505</v>
      </c>
      <c r="F280" s="780"/>
      <c r="G280" s="776"/>
    </row>
    <row r="281" spans="2:7" ht="15" customHeight="1" x14ac:dyDescent="0.2">
      <c r="B281" s="789"/>
      <c r="C281" s="777">
        <v>42241</v>
      </c>
      <c r="D281" s="489" t="s">
        <v>211</v>
      </c>
      <c r="E281" s="486">
        <v>0.53</v>
      </c>
      <c r="F281" s="779">
        <v>0.8</v>
      </c>
      <c r="G281" s="776"/>
    </row>
    <row r="282" spans="2:7" ht="15" customHeight="1" x14ac:dyDescent="0.2">
      <c r="B282" s="789"/>
      <c r="C282" s="783"/>
      <c r="D282" s="489" t="s">
        <v>212</v>
      </c>
      <c r="E282" s="486">
        <v>0.51</v>
      </c>
      <c r="F282" s="780"/>
      <c r="G282" s="776"/>
    </row>
    <row r="283" spans="2:7" ht="15" customHeight="1" x14ac:dyDescent="0.2">
      <c r="B283" s="789"/>
      <c r="C283" s="777" t="s">
        <v>213</v>
      </c>
      <c r="D283" s="489" t="s">
        <v>211</v>
      </c>
      <c r="E283" s="486">
        <v>0.53</v>
      </c>
      <c r="F283" s="779">
        <v>0.79</v>
      </c>
      <c r="G283" s="776"/>
    </row>
    <row r="284" spans="2:7" ht="15" customHeight="1" x14ac:dyDescent="0.2">
      <c r="B284" s="789"/>
      <c r="C284" s="783"/>
      <c r="D284" s="489" t="s">
        <v>212</v>
      </c>
      <c r="E284" s="486">
        <v>0.51</v>
      </c>
      <c r="F284" s="780"/>
      <c r="G284" s="776"/>
    </row>
    <row r="285" spans="2:7" ht="15" customHeight="1" x14ac:dyDescent="0.2">
      <c r="B285" s="789"/>
      <c r="C285" s="777">
        <v>42258</v>
      </c>
      <c r="D285" s="489" t="s">
        <v>211</v>
      </c>
      <c r="E285" s="486">
        <v>0.52</v>
      </c>
      <c r="F285" s="782">
        <v>0.78</v>
      </c>
      <c r="G285" s="776"/>
    </row>
    <row r="286" spans="2:7" ht="15" customHeight="1" x14ac:dyDescent="0.2">
      <c r="B286" s="789"/>
      <c r="C286" s="783"/>
      <c r="D286" s="489" t="s">
        <v>212</v>
      </c>
      <c r="E286" s="486">
        <v>0.51</v>
      </c>
      <c r="F286" s="782"/>
      <c r="G286" s="776"/>
    </row>
    <row r="287" spans="2:7" ht="15" customHeight="1" x14ac:dyDescent="0.2">
      <c r="B287" s="789"/>
      <c r="C287" s="777">
        <v>42265</v>
      </c>
      <c r="D287" s="489" t="s">
        <v>211</v>
      </c>
      <c r="E287" s="486">
        <v>0.53</v>
      </c>
      <c r="F287" s="782">
        <v>0.78</v>
      </c>
      <c r="G287" s="776"/>
    </row>
    <row r="288" spans="2:7" ht="15" customHeight="1" x14ac:dyDescent="0.2">
      <c r="B288" s="789"/>
      <c r="C288" s="783"/>
      <c r="D288" s="489" t="s">
        <v>212</v>
      </c>
      <c r="E288" s="486">
        <v>0.51</v>
      </c>
      <c r="F288" s="782"/>
      <c r="G288" s="776"/>
    </row>
    <row r="289" spans="2:7" ht="15" customHeight="1" x14ac:dyDescent="0.2">
      <c r="B289" s="789"/>
      <c r="C289" s="777">
        <f>C223</f>
        <v>42272</v>
      </c>
      <c r="D289" s="489" t="s">
        <v>211</v>
      </c>
      <c r="E289" s="486">
        <v>0.53</v>
      </c>
      <c r="F289" s="782">
        <v>0.79</v>
      </c>
      <c r="G289" s="776"/>
    </row>
    <row r="290" spans="2:7" ht="15" customHeight="1" x14ac:dyDescent="0.2">
      <c r="B290" s="789"/>
      <c r="C290" s="783"/>
      <c r="D290" s="489" t="s">
        <v>212</v>
      </c>
      <c r="E290" s="486">
        <v>0.51</v>
      </c>
      <c r="F290" s="782"/>
      <c r="G290" s="776"/>
    </row>
    <row r="291" spans="2:7" ht="15" customHeight="1" x14ac:dyDescent="0.2">
      <c r="B291" s="789"/>
      <c r="C291" s="777">
        <v>42279</v>
      </c>
      <c r="D291" s="489" t="s">
        <v>211</v>
      </c>
      <c r="E291" s="486">
        <v>0.53</v>
      </c>
      <c r="F291" s="782">
        <v>0.79</v>
      </c>
      <c r="G291" s="776"/>
    </row>
    <row r="292" spans="2:7" ht="15" customHeight="1" x14ac:dyDescent="0.2">
      <c r="B292" s="789"/>
      <c r="C292" s="783"/>
      <c r="D292" s="489" t="s">
        <v>212</v>
      </c>
      <c r="E292" s="486">
        <v>0.51</v>
      </c>
      <c r="F292" s="782"/>
      <c r="G292" s="776"/>
    </row>
    <row r="293" spans="2:7" ht="15" customHeight="1" x14ac:dyDescent="0.2">
      <c r="B293" s="789"/>
      <c r="C293" s="777">
        <v>42286</v>
      </c>
      <c r="D293" s="489" t="s">
        <v>211</v>
      </c>
      <c r="E293" s="486">
        <v>0.52</v>
      </c>
      <c r="F293" s="782">
        <v>0.79</v>
      </c>
      <c r="G293" s="776"/>
    </row>
    <row r="294" spans="2:7" ht="15" customHeight="1" x14ac:dyDescent="0.2">
      <c r="B294" s="789"/>
      <c r="C294" s="783"/>
      <c r="D294" s="489" t="s">
        <v>212</v>
      </c>
      <c r="E294" s="486">
        <v>0.51</v>
      </c>
      <c r="F294" s="782"/>
      <c r="G294" s="776"/>
    </row>
    <row r="295" spans="2:7" ht="15" customHeight="1" x14ac:dyDescent="0.2">
      <c r="B295" s="789"/>
      <c r="C295" s="777">
        <v>42300</v>
      </c>
      <c r="D295" s="489" t="s">
        <v>211</v>
      </c>
      <c r="E295" s="486">
        <v>0.52</v>
      </c>
      <c r="F295" s="782">
        <v>0.79</v>
      </c>
      <c r="G295" s="776"/>
    </row>
    <row r="296" spans="2:7" ht="15" customHeight="1" x14ac:dyDescent="0.2">
      <c r="B296" s="789"/>
      <c r="C296" s="783"/>
      <c r="D296" s="489" t="s">
        <v>212</v>
      </c>
      <c r="E296" s="486">
        <v>0.51</v>
      </c>
      <c r="F296" s="782"/>
      <c r="G296" s="776"/>
    </row>
    <row r="297" spans="2:7" ht="15" customHeight="1" x14ac:dyDescent="0.2">
      <c r="B297" s="789"/>
      <c r="C297" s="781">
        <f>C231</f>
        <v>42307</v>
      </c>
      <c r="D297" s="489" t="str">
        <f t="shared" ref="D297:D304" si="3">D295</f>
        <v>Estaca 1</v>
      </c>
      <c r="E297" s="486">
        <v>0.51</v>
      </c>
      <c r="F297" s="782">
        <v>0.91</v>
      </c>
      <c r="G297" s="796" t="s">
        <v>241</v>
      </c>
    </row>
    <row r="298" spans="2:7" ht="15" customHeight="1" x14ac:dyDescent="0.2">
      <c r="B298" s="789"/>
      <c r="C298" s="781"/>
      <c r="D298" s="489" t="str">
        <f t="shared" si="3"/>
        <v>Estaca 2</v>
      </c>
      <c r="E298" s="486">
        <v>0.5</v>
      </c>
      <c r="F298" s="782"/>
      <c r="G298" s="796"/>
    </row>
    <row r="299" spans="2:7" ht="15" customHeight="1" x14ac:dyDescent="0.2">
      <c r="B299" s="789"/>
      <c r="C299" s="781">
        <f>C233</f>
        <v>42314</v>
      </c>
      <c r="D299" s="489" t="str">
        <f t="shared" si="3"/>
        <v>Estaca 1</v>
      </c>
      <c r="E299" s="486">
        <v>0.52</v>
      </c>
      <c r="F299" s="782">
        <v>0.79</v>
      </c>
      <c r="G299" s="776"/>
    </row>
    <row r="300" spans="2:7" ht="15" customHeight="1" x14ac:dyDescent="0.2">
      <c r="B300" s="789"/>
      <c r="C300" s="781"/>
      <c r="D300" s="489" t="str">
        <f t="shared" si="3"/>
        <v>Estaca 2</v>
      </c>
      <c r="E300" s="486">
        <v>0.52</v>
      </c>
      <c r="F300" s="782"/>
      <c r="G300" s="776"/>
    </row>
    <row r="301" spans="2:7" ht="15" customHeight="1" x14ac:dyDescent="0.2">
      <c r="B301" s="789"/>
      <c r="C301" s="781">
        <f>C235</f>
        <v>42321</v>
      </c>
      <c r="D301" s="489" t="str">
        <f t="shared" si="3"/>
        <v>Estaca 1</v>
      </c>
      <c r="E301" s="486">
        <v>0.52</v>
      </c>
      <c r="F301" s="782">
        <v>0.79</v>
      </c>
      <c r="G301" s="776"/>
    </row>
    <row r="302" spans="2:7" ht="15" customHeight="1" x14ac:dyDescent="0.2">
      <c r="B302" s="789"/>
      <c r="C302" s="781"/>
      <c r="D302" s="489" t="str">
        <f t="shared" si="3"/>
        <v>Estaca 2</v>
      </c>
      <c r="E302" s="486">
        <v>0.51</v>
      </c>
      <c r="F302" s="782"/>
      <c r="G302" s="776"/>
    </row>
    <row r="303" spans="2:7" ht="15" customHeight="1" x14ac:dyDescent="0.2">
      <c r="B303" s="789"/>
      <c r="C303" s="781">
        <f>C237</f>
        <v>42328</v>
      </c>
      <c r="D303" s="489" t="str">
        <f t="shared" si="3"/>
        <v>Estaca 1</v>
      </c>
      <c r="E303" s="486">
        <v>0.52</v>
      </c>
      <c r="F303" s="782">
        <v>0.75</v>
      </c>
      <c r="G303" s="776"/>
    </row>
    <row r="304" spans="2:7" ht="15" customHeight="1" x14ac:dyDescent="0.2">
      <c r="B304" s="789"/>
      <c r="C304" s="781"/>
      <c r="D304" s="489" t="str">
        <f t="shared" si="3"/>
        <v>Estaca 2</v>
      </c>
      <c r="E304" s="486">
        <v>0.51</v>
      </c>
      <c r="F304" s="782"/>
      <c r="G304" s="776"/>
    </row>
    <row r="305" spans="2:7" ht="15" customHeight="1" x14ac:dyDescent="0.2">
      <c r="B305" s="789"/>
      <c r="C305" s="777">
        <v>42356</v>
      </c>
      <c r="D305" s="489" t="s">
        <v>211</v>
      </c>
      <c r="E305" s="486">
        <v>0.52500000000000002</v>
      </c>
      <c r="F305" s="779">
        <v>0.91</v>
      </c>
      <c r="G305" s="774"/>
    </row>
    <row r="306" spans="2:7" ht="15" customHeight="1" x14ac:dyDescent="0.2">
      <c r="B306" s="789"/>
      <c r="C306" s="778"/>
      <c r="D306" s="489" t="s">
        <v>212</v>
      </c>
      <c r="E306" s="486">
        <v>0.51</v>
      </c>
      <c r="F306" s="780"/>
      <c r="G306" s="775"/>
    </row>
    <row r="307" spans="2:7" ht="15" customHeight="1" x14ac:dyDescent="0.2">
      <c r="B307" s="789"/>
      <c r="C307" s="777">
        <v>42366</v>
      </c>
      <c r="D307" s="489" t="s">
        <v>211</v>
      </c>
      <c r="E307" s="486">
        <v>0.52</v>
      </c>
      <c r="F307" s="779">
        <v>0.91</v>
      </c>
      <c r="G307" s="774"/>
    </row>
    <row r="308" spans="2:7" ht="15" customHeight="1" x14ac:dyDescent="0.2">
      <c r="B308" s="789"/>
      <c r="C308" s="778"/>
      <c r="D308" s="489" t="s">
        <v>212</v>
      </c>
      <c r="E308" s="486">
        <v>0.51</v>
      </c>
      <c r="F308" s="780"/>
      <c r="G308" s="775"/>
    </row>
    <row r="309" spans="2:7" ht="15" customHeight="1" x14ac:dyDescent="0.2">
      <c r="B309" s="789"/>
      <c r="C309" s="777">
        <v>42377</v>
      </c>
      <c r="D309" s="489" t="s">
        <v>211</v>
      </c>
      <c r="E309" s="486">
        <v>0.52</v>
      </c>
      <c r="F309" s="779">
        <v>0.91</v>
      </c>
      <c r="G309" s="774"/>
    </row>
    <row r="310" spans="2:7" ht="15" customHeight="1" x14ac:dyDescent="0.2">
      <c r="B310" s="789"/>
      <c r="C310" s="778"/>
      <c r="D310" s="489" t="s">
        <v>212</v>
      </c>
      <c r="E310" s="486">
        <v>0.51</v>
      </c>
      <c r="F310" s="780"/>
      <c r="G310" s="775"/>
    </row>
    <row r="311" spans="2:7" ht="15" customHeight="1" x14ac:dyDescent="0.2">
      <c r="B311" s="485"/>
      <c r="C311" s="781">
        <v>42384</v>
      </c>
      <c r="D311" s="489" t="s">
        <v>211</v>
      </c>
      <c r="E311" s="486">
        <v>0.52</v>
      </c>
      <c r="F311" s="782">
        <v>0.91</v>
      </c>
      <c r="G311" s="776"/>
    </row>
    <row r="312" spans="2:7" ht="15" customHeight="1" x14ac:dyDescent="0.2">
      <c r="B312" s="485"/>
      <c r="C312" s="781"/>
      <c r="D312" s="489" t="s">
        <v>212</v>
      </c>
      <c r="E312" s="486">
        <v>0.51</v>
      </c>
      <c r="F312" s="782"/>
      <c r="G312" s="776"/>
    </row>
    <row r="313" spans="2:7" ht="15" customHeight="1" x14ac:dyDescent="0.2">
      <c r="B313" s="485"/>
      <c r="C313" s="781">
        <v>42391</v>
      </c>
      <c r="D313" s="489" t="s">
        <v>211</v>
      </c>
      <c r="E313" s="486">
        <v>0.52</v>
      </c>
      <c r="F313" s="782">
        <v>0.91</v>
      </c>
      <c r="G313" s="776"/>
    </row>
    <row r="314" spans="2:7" ht="15" customHeight="1" x14ac:dyDescent="0.2">
      <c r="B314" s="485"/>
      <c r="C314" s="781"/>
      <c r="D314" s="489" t="s">
        <v>212</v>
      </c>
      <c r="E314" s="486">
        <v>0.51</v>
      </c>
      <c r="F314" s="782"/>
      <c r="G314" s="776"/>
    </row>
    <row r="315" spans="2:7" ht="15" customHeight="1" x14ac:dyDescent="0.2">
      <c r="B315" s="485"/>
      <c r="C315" s="781">
        <v>42398</v>
      </c>
      <c r="D315" s="489" t="s">
        <v>211</v>
      </c>
      <c r="E315" s="486">
        <v>0.52</v>
      </c>
      <c r="F315" s="782">
        <v>0.91</v>
      </c>
      <c r="G315" s="776"/>
    </row>
    <row r="316" spans="2:7" ht="15" customHeight="1" x14ac:dyDescent="0.2">
      <c r="B316" s="485"/>
      <c r="C316" s="781"/>
      <c r="D316" s="489" t="s">
        <v>212</v>
      </c>
      <c r="E316" s="486">
        <v>0.51</v>
      </c>
      <c r="F316" s="782"/>
      <c r="G316" s="776"/>
    </row>
    <row r="317" spans="2:7" ht="15" customHeight="1" x14ac:dyDescent="0.2">
      <c r="B317" s="485"/>
      <c r="C317" s="777">
        <v>42405</v>
      </c>
      <c r="D317" s="489" t="s">
        <v>211</v>
      </c>
      <c r="E317" s="486">
        <v>0.52</v>
      </c>
      <c r="F317" s="782">
        <v>0.91</v>
      </c>
      <c r="G317" s="776"/>
    </row>
    <row r="318" spans="2:7" ht="15" customHeight="1" x14ac:dyDescent="0.2">
      <c r="B318" s="485"/>
      <c r="C318" s="778"/>
      <c r="D318" s="489" t="s">
        <v>212</v>
      </c>
      <c r="E318" s="486">
        <v>0.51500000000000001</v>
      </c>
      <c r="F318" s="782"/>
      <c r="G318" s="776"/>
    </row>
    <row r="319" spans="2:7" ht="15" customHeight="1" x14ac:dyDescent="0.2">
      <c r="B319" s="485"/>
      <c r="C319" s="777">
        <v>42412</v>
      </c>
      <c r="D319" s="489" t="s">
        <v>211</v>
      </c>
      <c r="E319" s="486">
        <v>0.495</v>
      </c>
      <c r="F319" s="779">
        <v>0.91</v>
      </c>
      <c r="G319" s="774"/>
    </row>
    <row r="320" spans="2:7" ht="15" customHeight="1" x14ac:dyDescent="0.2">
      <c r="B320" s="485"/>
      <c r="C320" s="778"/>
      <c r="D320" s="489" t="s">
        <v>212</v>
      </c>
      <c r="E320" s="486">
        <v>0.495</v>
      </c>
      <c r="F320" s="780"/>
      <c r="G320" s="775"/>
    </row>
    <row r="321" spans="2:7" ht="15" customHeight="1" x14ac:dyDescent="0.2">
      <c r="B321" s="485"/>
      <c r="C321" s="777">
        <v>42422</v>
      </c>
      <c r="D321" s="489" t="s">
        <v>211</v>
      </c>
      <c r="E321" s="486">
        <v>0.5</v>
      </c>
      <c r="F321" s="779">
        <v>0.91</v>
      </c>
      <c r="G321" s="774"/>
    </row>
    <row r="322" spans="2:7" ht="15" customHeight="1" x14ac:dyDescent="0.2">
      <c r="B322" s="485"/>
      <c r="C322" s="778"/>
      <c r="D322" s="489" t="s">
        <v>212</v>
      </c>
      <c r="E322" s="486">
        <v>0.51</v>
      </c>
      <c r="F322" s="780"/>
      <c r="G322" s="775"/>
    </row>
    <row r="323" spans="2:7" ht="15" customHeight="1" x14ac:dyDescent="0.2">
      <c r="B323" s="485"/>
      <c r="C323" s="777">
        <v>42426</v>
      </c>
      <c r="D323" s="489" t="s">
        <v>211</v>
      </c>
      <c r="E323" s="486">
        <v>0.5</v>
      </c>
      <c r="F323" s="779">
        <v>0.91</v>
      </c>
      <c r="G323" s="774"/>
    </row>
    <row r="324" spans="2:7" ht="15" customHeight="1" x14ac:dyDescent="0.2">
      <c r="B324" s="485"/>
      <c r="C324" s="778"/>
      <c r="D324" s="489" t="s">
        <v>212</v>
      </c>
      <c r="E324" s="486">
        <v>0.51</v>
      </c>
      <c r="F324" s="780"/>
      <c r="G324" s="775"/>
    </row>
    <row r="325" spans="2:7" ht="15" customHeight="1" x14ac:dyDescent="0.2">
      <c r="B325" s="485"/>
      <c r="C325" s="777">
        <v>42436</v>
      </c>
      <c r="D325" s="489" t="s">
        <v>211</v>
      </c>
      <c r="E325" s="486">
        <v>0.495</v>
      </c>
      <c r="F325" s="779">
        <v>0.91</v>
      </c>
      <c r="G325" s="774"/>
    </row>
    <row r="326" spans="2:7" ht="15" customHeight="1" x14ac:dyDescent="0.2">
      <c r="B326" s="485"/>
      <c r="C326" s="778"/>
      <c r="D326" s="489" t="s">
        <v>212</v>
      </c>
      <c r="E326" s="486">
        <v>0.51</v>
      </c>
      <c r="F326" s="780"/>
      <c r="G326" s="775"/>
    </row>
    <row r="327" spans="2:7" ht="15" customHeight="1" x14ac:dyDescent="0.2">
      <c r="B327" s="485"/>
      <c r="C327" s="777">
        <v>42443</v>
      </c>
      <c r="D327" s="489" t="s">
        <v>211</v>
      </c>
      <c r="E327" s="486">
        <v>0.52</v>
      </c>
      <c r="F327" s="779">
        <v>0.91</v>
      </c>
      <c r="G327" s="774"/>
    </row>
    <row r="328" spans="2:7" ht="15" customHeight="1" x14ac:dyDescent="0.2">
      <c r="B328" s="485"/>
      <c r="C328" s="778"/>
      <c r="D328" s="489" t="s">
        <v>212</v>
      </c>
      <c r="E328" s="486">
        <v>0.5</v>
      </c>
      <c r="F328" s="780"/>
      <c r="G328" s="775"/>
    </row>
    <row r="329" spans="2:7" ht="15" customHeight="1" x14ac:dyDescent="0.2">
      <c r="B329" s="485"/>
      <c r="C329" s="777">
        <v>42450</v>
      </c>
      <c r="D329" s="489" t="s">
        <v>211</v>
      </c>
      <c r="E329" s="486">
        <v>0.52</v>
      </c>
      <c r="F329" s="779">
        <v>0.91</v>
      </c>
      <c r="G329" s="774"/>
    </row>
    <row r="330" spans="2:7" ht="15" customHeight="1" x14ac:dyDescent="0.2">
      <c r="B330" s="485"/>
      <c r="C330" s="778"/>
      <c r="D330" s="489" t="s">
        <v>212</v>
      </c>
      <c r="E330" s="486">
        <v>0.51</v>
      </c>
      <c r="F330" s="780"/>
      <c r="G330" s="775"/>
    </row>
    <row r="331" spans="2:7" ht="15" customHeight="1" x14ac:dyDescent="0.2">
      <c r="B331" s="485"/>
      <c r="C331" s="777">
        <v>42461</v>
      </c>
      <c r="D331" s="489" t="s">
        <v>211</v>
      </c>
      <c r="E331" s="486">
        <v>0.51</v>
      </c>
      <c r="F331" s="779">
        <v>0.97</v>
      </c>
      <c r="G331" s="774"/>
    </row>
    <row r="332" spans="2:7" ht="15" customHeight="1" x14ac:dyDescent="0.2">
      <c r="B332" s="485"/>
      <c r="C332" s="778"/>
      <c r="D332" s="489" t="s">
        <v>212</v>
      </c>
      <c r="E332" s="486">
        <v>0.5</v>
      </c>
      <c r="F332" s="780"/>
      <c r="G332" s="775"/>
    </row>
    <row r="333" spans="2:7" ht="15" customHeight="1" x14ac:dyDescent="0.2">
      <c r="B333" s="485"/>
      <c r="C333" s="777">
        <v>42468</v>
      </c>
      <c r="D333" s="489" t="s">
        <v>211</v>
      </c>
      <c r="E333" s="486">
        <v>0.52</v>
      </c>
      <c r="F333" s="779">
        <v>0.91</v>
      </c>
      <c r="G333" s="777"/>
    </row>
    <row r="334" spans="2:7" ht="15" customHeight="1" x14ac:dyDescent="0.2">
      <c r="B334" s="485"/>
      <c r="C334" s="778"/>
      <c r="D334" s="489" t="s">
        <v>212</v>
      </c>
      <c r="E334" s="486">
        <v>0.51</v>
      </c>
      <c r="F334" s="780"/>
      <c r="G334" s="778"/>
    </row>
    <row r="335" spans="2:7" ht="15" customHeight="1" x14ac:dyDescent="0.2">
      <c r="B335" s="485"/>
      <c r="C335" s="777">
        <v>42496</v>
      </c>
      <c r="D335" s="585" t="s">
        <v>211</v>
      </c>
      <c r="E335" s="586">
        <v>0.5</v>
      </c>
      <c r="F335" s="779">
        <v>0.91</v>
      </c>
      <c r="G335" s="777"/>
    </row>
    <row r="336" spans="2:7" ht="15" customHeight="1" x14ac:dyDescent="0.2">
      <c r="B336" s="485"/>
      <c r="C336" s="778"/>
      <c r="D336" s="585" t="s">
        <v>212</v>
      </c>
      <c r="E336" s="586">
        <v>0.56000000000000005</v>
      </c>
      <c r="F336" s="780"/>
      <c r="G336" s="778"/>
    </row>
    <row r="337" spans="2:7" ht="15" customHeight="1" x14ac:dyDescent="0.2">
      <c r="B337" s="788" t="s">
        <v>219</v>
      </c>
      <c r="C337" s="781">
        <v>42212</v>
      </c>
      <c r="D337" s="489" t="s">
        <v>211</v>
      </c>
      <c r="E337" s="486">
        <v>0.57999999999999996</v>
      </c>
      <c r="F337" s="782">
        <v>0.69</v>
      </c>
      <c r="G337" s="776"/>
    </row>
    <row r="338" spans="2:7" ht="15" customHeight="1" x14ac:dyDescent="0.2">
      <c r="B338" s="789"/>
      <c r="C338" s="781"/>
      <c r="D338" s="489" t="s">
        <v>212</v>
      </c>
      <c r="E338" s="486">
        <v>0.52</v>
      </c>
      <c r="F338" s="782"/>
      <c r="G338" s="776"/>
    </row>
    <row r="339" spans="2:7" ht="15" customHeight="1" x14ac:dyDescent="0.2">
      <c r="B339" s="789"/>
      <c r="C339" s="781">
        <v>42216</v>
      </c>
      <c r="D339" s="489" t="s">
        <v>211</v>
      </c>
      <c r="E339" s="486">
        <v>0.57999999999999996</v>
      </c>
      <c r="F339" s="782">
        <v>0.68</v>
      </c>
      <c r="G339" s="776"/>
    </row>
    <row r="340" spans="2:7" ht="15" customHeight="1" x14ac:dyDescent="0.2">
      <c r="B340" s="789"/>
      <c r="C340" s="781"/>
      <c r="D340" s="489" t="s">
        <v>212</v>
      </c>
      <c r="E340" s="486">
        <v>0.55000000000000004</v>
      </c>
      <c r="F340" s="782"/>
      <c r="G340" s="776"/>
    </row>
    <row r="341" spans="2:7" ht="15" customHeight="1" x14ac:dyDescent="0.2">
      <c r="B341" s="789"/>
      <c r="C341" s="777">
        <v>42223</v>
      </c>
      <c r="D341" s="489" t="s">
        <v>211</v>
      </c>
      <c r="E341" s="486">
        <v>0.57999999999999996</v>
      </c>
      <c r="F341" s="782">
        <v>0.71</v>
      </c>
      <c r="G341" s="776"/>
    </row>
    <row r="342" spans="2:7" ht="15" customHeight="1" x14ac:dyDescent="0.2">
      <c r="B342" s="789"/>
      <c r="C342" s="783"/>
      <c r="D342" s="489" t="s">
        <v>212</v>
      </c>
      <c r="E342" s="486">
        <v>0.56000000000000005</v>
      </c>
      <c r="F342" s="782"/>
      <c r="G342" s="776"/>
    </row>
    <row r="343" spans="2:7" ht="15" customHeight="1" x14ac:dyDescent="0.2">
      <c r="B343" s="789"/>
      <c r="C343" s="777">
        <v>42230</v>
      </c>
      <c r="D343" s="489" t="s">
        <v>211</v>
      </c>
      <c r="E343" s="486">
        <v>0.57999999999999996</v>
      </c>
      <c r="F343" s="782">
        <v>0.71</v>
      </c>
      <c r="G343" s="776"/>
    </row>
    <row r="344" spans="2:7" ht="15" customHeight="1" x14ac:dyDescent="0.2">
      <c r="B344" s="789"/>
      <c r="C344" s="783"/>
      <c r="D344" s="489" t="s">
        <v>212</v>
      </c>
      <c r="E344" s="486">
        <v>0.56000000000000005</v>
      </c>
      <c r="F344" s="782"/>
      <c r="G344" s="776"/>
    </row>
    <row r="345" spans="2:7" ht="15" customHeight="1" x14ac:dyDescent="0.2">
      <c r="B345" s="789"/>
      <c r="C345" s="777">
        <v>42234</v>
      </c>
      <c r="D345" s="489" t="s">
        <v>211</v>
      </c>
      <c r="E345" s="486">
        <v>0.57999999999999996</v>
      </c>
      <c r="F345" s="779">
        <v>0.68</v>
      </c>
      <c r="G345" s="776"/>
    </row>
    <row r="346" spans="2:7" ht="15" customHeight="1" x14ac:dyDescent="0.2">
      <c r="B346" s="789"/>
      <c r="C346" s="783"/>
      <c r="D346" s="489" t="s">
        <v>212</v>
      </c>
      <c r="E346" s="486">
        <v>0.56000000000000005</v>
      </c>
      <c r="F346" s="780"/>
      <c r="G346" s="776"/>
    </row>
    <row r="347" spans="2:7" ht="15" customHeight="1" x14ac:dyDescent="0.2">
      <c r="B347" s="789"/>
      <c r="C347" s="777">
        <v>42241</v>
      </c>
      <c r="D347" s="489" t="s">
        <v>211</v>
      </c>
      <c r="E347" s="486">
        <v>0.57999999999999996</v>
      </c>
      <c r="F347" s="779">
        <v>0.65</v>
      </c>
      <c r="G347" s="776"/>
    </row>
    <row r="348" spans="2:7" ht="15" customHeight="1" x14ac:dyDescent="0.2">
      <c r="B348" s="789"/>
      <c r="C348" s="783"/>
      <c r="D348" s="489" t="s">
        <v>212</v>
      </c>
      <c r="E348" s="486">
        <v>0.56000000000000005</v>
      </c>
      <c r="F348" s="780"/>
      <c r="G348" s="776"/>
    </row>
    <row r="349" spans="2:7" ht="15" customHeight="1" x14ac:dyDescent="0.2">
      <c r="B349" s="789"/>
      <c r="C349" s="777" t="s">
        <v>213</v>
      </c>
      <c r="D349" s="489" t="s">
        <v>211</v>
      </c>
      <c r="E349" s="486">
        <v>0.59</v>
      </c>
      <c r="F349" s="779">
        <v>0.64</v>
      </c>
      <c r="G349" s="776"/>
    </row>
    <row r="350" spans="2:7" ht="15" customHeight="1" x14ac:dyDescent="0.2">
      <c r="B350" s="789"/>
      <c r="C350" s="783"/>
      <c r="D350" s="489" t="s">
        <v>212</v>
      </c>
      <c r="E350" s="486">
        <v>0.56000000000000005</v>
      </c>
      <c r="F350" s="780"/>
      <c r="G350" s="776"/>
    </row>
    <row r="351" spans="2:7" ht="15" customHeight="1" x14ac:dyDescent="0.2">
      <c r="B351" s="789"/>
      <c r="C351" s="777">
        <v>42258</v>
      </c>
      <c r="D351" s="489" t="s">
        <v>211</v>
      </c>
      <c r="E351" s="486">
        <v>0.57999999999999996</v>
      </c>
      <c r="F351" s="782">
        <v>0.64</v>
      </c>
      <c r="G351" s="776"/>
    </row>
    <row r="352" spans="2:7" ht="15" customHeight="1" x14ac:dyDescent="0.2">
      <c r="B352" s="789"/>
      <c r="C352" s="783"/>
      <c r="D352" s="489" t="s">
        <v>212</v>
      </c>
      <c r="E352" s="486">
        <v>0.56000000000000005</v>
      </c>
      <c r="F352" s="782"/>
      <c r="G352" s="776"/>
    </row>
    <row r="353" spans="2:7" ht="15" customHeight="1" x14ac:dyDescent="0.2">
      <c r="B353" s="789"/>
      <c r="C353" s="777">
        <v>42265</v>
      </c>
      <c r="D353" s="489" t="s">
        <v>211</v>
      </c>
      <c r="E353" s="486">
        <v>0.58499999999999996</v>
      </c>
      <c r="F353" s="782">
        <v>0.64</v>
      </c>
      <c r="G353" s="776"/>
    </row>
    <row r="354" spans="2:7" ht="15" customHeight="1" x14ac:dyDescent="0.2">
      <c r="B354" s="789"/>
      <c r="C354" s="783"/>
      <c r="D354" s="489" t="s">
        <v>212</v>
      </c>
      <c r="E354" s="486">
        <v>0.56000000000000005</v>
      </c>
      <c r="F354" s="782"/>
      <c r="G354" s="776"/>
    </row>
    <row r="355" spans="2:7" ht="15" customHeight="1" x14ac:dyDescent="0.2">
      <c r="B355" s="789"/>
      <c r="C355" s="777">
        <f>C289</f>
        <v>42272</v>
      </c>
      <c r="D355" s="489" t="s">
        <v>211</v>
      </c>
      <c r="E355" s="486">
        <v>0.57999999999999996</v>
      </c>
      <c r="F355" s="782">
        <v>0.64</v>
      </c>
      <c r="G355" s="776"/>
    </row>
    <row r="356" spans="2:7" ht="15" customHeight="1" x14ac:dyDescent="0.2">
      <c r="B356" s="789"/>
      <c r="C356" s="783"/>
      <c r="D356" s="489" t="s">
        <v>212</v>
      </c>
      <c r="E356" s="486">
        <v>0.56000000000000005</v>
      </c>
      <c r="F356" s="782"/>
      <c r="G356" s="776"/>
    </row>
    <row r="357" spans="2:7" ht="15" customHeight="1" x14ac:dyDescent="0.2">
      <c r="B357" s="789"/>
      <c r="C357" s="777">
        <v>42279</v>
      </c>
      <c r="D357" s="489" t="s">
        <v>211</v>
      </c>
      <c r="E357" s="486">
        <v>0.57999999999999996</v>
      </c>
      <c r="F357" s="782">
        <v>0.64</v>
      </c>
      <c r="G357" s="776"/>
    </row>
    <row r="358" spans="2:7" ht="15" customHeight="1" x14ac:dyDescent="0.2">
      <c r="B358" s="789"/>
      <c r="C358" s="783"/>
      <c r="D358" s="489" t="s">
        <v>212</v>
      </c>
      <c r="E358" s="486">
        <v>0.56000000000000005</v>
      </c>
      <c r="F358" s="782"/>
      <c r="G358" s="776"/>
    </row>
    <row r="359" spans="2:7" ht="15" customHeight="1" x14ac:dyDescent="0.2">
      <c r="B359" s="789"/>
      <c r="C359" s="777">
        <v>42286</v>
      </c>
      <c r="D359" s="489" t="s">
        <v>211</v>
      </c>
      <c r="E359" s="486">
        <v>0.58499999999999996</v>
      </c>
      <c r="F359" s="782">
        <v>0.63500000000000001</v>
      </c>
      <c r="G359" s="776"/>
    </row>
    <row r="360" spans="2:7" ht="15" customHeight="1" x14ac:dyDescent="0.2">
      <c r="B360" s="789"/>
      <c r="C360" s="783"/>
      <c r="D360" s="489" t="s">
        <v>212</v>
      </c>
      <c r="E360" s="486">
        <v>0.55500000000000005</v>
      </c>
      <c r="F360" s="782"/>
      <c r="G360" s="776"/>
    </row>
    <row r="361" spans="2:7" ht="15" customHeight="1" x14ac:dyDescent="0.2">
      <c r="B361" s="789"/>
      <c r="C361" s="777">
        <v>42300</v>
      </c>
      <c r="D361" s="489" t="s">
        <v>211</v>
      </c>
      <c r="E361" s="486">
        <v>0.59</v>
      </c>
      <c r="F361" s="782">
        <v>0.63</v>
      </c>
      <c r="G361" s="776"/>
    </row>
    <row r="362" spans="2:7" ht="15" customHeight="1" x14ac:dyDescent="0.2">
      <c r="B362" s="789"/>
      <c r="C362" s="783"/>
      <c r="D362" s="489" t="s">
        <v>212</v>
      </c>
      <c r="E362" s="486">
        <v>0.56000000000000005</v>
      </c>
      <c r="F362" s="782"/>
      <c r="G362" s="776"/>
    </row>
    <row r="363" spans="2:7" ht="15" customHeight="1" x14ac:dyDescent="0.2">
      <c r="B363" s="789"/>
      <c r="C363" s="777">
        <f>C297</f>
        <v>42307</v>
      </c>
      <c r="D363" s="489" t="str">
        <f t="shared" ref="D363:D370" si="4">D361</f>
        <v>Estaca 1</v>
      </c>
      <c r="E363" s="486">
        <v>0.57999999999999996</v>
      </c>
      <c r="F363" s="782">
        <v>0.76</v>
      </c>
      <c r="G363" s="796" t="s">
        <v>241</v>
      </c>
    </row>
    <row r="364" spans="2:7" ht="15" customHeight="1" x14ac:dyDescent="0.2">
      <c r="B364" s="789"/>
      <c r="C364" s="778"/>
      <c r="D364" s="489" t="str">
        <f t="shared" si="4"/>
        <v>Estaca 2</v>
      </c>
      <c r="E364" s="486">
        <v>0.56000000000000005</v>
      </c>
      <c r="F364" s="782"/>
      <c r="G364" s="796"/>
    </row>
    <row r="365" spans="2:7" ht="15" customHeight="1" x14ac:dyDescent="0.2">
      <c r="B365" s="789"/>
      <c r="C365" s="777">
        <f>C299</f>
        <v>42314</v>
      </c>
      <c r="D365" s="489" t="str">
        <f t="shared" si="4"/>
        <v>Estaca 1</v>
      </c>
      <c r="E365" s="486">
        <v>0.59</v>
      </c>
      <c r="F365" s="782">
        <v>0.63</v>
      </c>
      <c r="G365" s="776"/>
    </row>
    <row r="366" spans="2:7" ht="15" customHeight="1" x14ac:dyDescent="0.2">
      <c r="B366" s="789"/>
      <c r="C366" s="778"/>
      <c r="D366" s="489" t="str">
        <f t="shared" si="4"/>
        <v>Estaca 2</v>
      </c>
      <c r="E366" s="486">
        <v>0.56000000000000005</v>
      </c>
      <c r="F366" s="782"/>
      <c r="G366" s="776"/>
    </row>
    <row r="367" spans="2:7" ht="15" customHeight="1" x14ac:dyDescent="0.2">
      <c r="B367" s="789"/>
      <c r="C367" s="777">
        <v>42321</v>
      </c>
      <c r="D367" s="489" t="str">
        <f t="shared" si="4"/>
        <v>Estaca 1</v>
      </c>
      <c r="E367" s="486">
        <v>0.59</v>
      </c>
      <c r="F367" s="782">
        <v>0.63</v>
      </c>
      <c r="G367" s="776"/>
    </row>
    <row r="368" spans="2:7" ht="15" customHeight="1" x14ac:dyDescent="0.2">
      <c r="B368" s="789"/>
      <c r="C368" s="783"/>
      <c r="D368" s="489" t="str">
        <f t="shared" si="4"/>
        <v>Estaca 2</v>
      </c>
      <c r="E368" s="486">
        <v>0.56000000000000005</v>
      </c>
      <c r="F368" s="782"/>
      <c r="G368" s="776"/>
    </row>
    <row r="369" spans="2:7" ht="15" customHeight="1" x14ac:dyDescent="0.2">
      <c r="B369" s="789"/>
      <c r="C369" s="777">
        <f>C303</f>
        <v>42328</v>
      </c>
      <c r="D369" s="489" t="str">
        <f t="shared" si="4"/>
        <v>Estaca 1</v>
      </c>
      <c r="E369" s="486">
        <v>0.59</v>
      </c>
      <c r="F369" s="782">
        <v>0.75</v>
      </c>
      <c r="G369" s="776"/>
    </row>
    <row r="370" spans="2:7" ht="15" customHeight="1" x14ac:dyDescent="0.2">
      <c r="B370" s="789"/>
      <c r="C370" s="783"/>
      <c r="D370" s="489" t="str">
        <f t="shared" si="4"/>
        <v>Estaca 2</v>
      </c>
      <c r="E370" s="486">
        <v>0.56000000000000005</v>
      </c>
      <c r="F370" s="782"/>
      <c r="G370" s="776"/>
    </row>
    <row r="371" spans="2:7" ht="15" customHeight="1" x14ac:dyDescent="0.2">
      <c r="B371" s="789"/>
      <c r="C371" s="777">
        <v>42356</v>
      </c>
      <c r="D371" s="489" t="s">
        <v>211</v>
      </c>
      <c r="E371" s="486">
        <v>0.57999999999999996</v>
      </c>
      <c r="F371" s="779">
        <v>0.74</v>
      </c>
      <c r="G371" s="776"/>
    </row>
    <row r="372" spans="2:7" ht="15" customHeight="1" x14ac:dyDescent="0.2">
      <c r="B372" s="789"/>
      <c r="C372" s="783"/>
      <c r="D372" s="489" t="s">
        <v>212</v>
      </c>
      <c r="E372" s="486">
        <v>0.56000000000000005</v>
      </c>
      <c r="F372" s="780"/>
      <c r="G372" s="776"/>
    </row>
    <row r="373" spans="2:7" ht="15" customHeight="1" x14ac:dyDescent="0.2">
      <c r="B373" s="789"/>
      <c r="C373" s="777">
        <v>42366</v>
      </c>
      <c r="D373" s="489" t="s">
        <v>211</v>
      </c>
      <c r="E373" s="486">
        <v>0.57999999999999996</v>
      </c>
      <c r="F373" s="779">
        <v>0.73</v>
      </c>
      <c r="G373" s="776"/>
    </row>
    <row r="374" spans="2:7" ht="15" customHeight="1" x14ac:dyDescent="0.2">
      <c r="B374" s="789"/>
      <c r="C374" s="783"/>
      <c r="D374" s="489" t="s">
        <v>212</v>
      </c>
      <c r="E374" s="486">
        <v>0.56000000000000005</v>
      </c>
      <c r="F374" s="780"/>
      <c r="G374" s="776"/>
    </row>
    <row r="375" spans="2:7" ht="15" customHeight="1" x14ac:dyDescent="0.2">
      <c r="B375" s="789"/>
      <c r="C375" s="777">
        <v>42377</v>
      </c>
      <c r="D375" s="489" t="s">
        <v>211</v>
      </c>
      <c r="E375" s="486">
        <v>0.59</v>
      </c>
      <c r="F375" s="779">
        <v>0.73</v>
      </c>
      <c r="G375" s="776"/>
    </row>
    <row r="376" spans="2:7" ht="15" customHeight="1" x14ac:dyDescent="0.2">
      <c r="B376" s="485"/>
      <c r="C376" s="783"/>
      <c r="D376" s="489" t="s">
        <v>212</v>
      </c>
      <c r="E376" s="486">
        <v>0.55000000000000004</v>
      </c>
      <c r="F376" s="780"/>
      <c r="G376" s="776"/>
    </row>
    <row r="377" spans="2:7" ht="15" customHeight="1" x14ac:dyDescent="0.2">
      <c r="B377" s="485"/>
      <c r="C377" s="781">
        <v>42384</v>
      </c>
      <c r="D377" s="489" t="s">
        <v>211</v>
      </c>
      <c r="E377" s="486">
        <v>0.57999999999999996</v>
      </c>
      <c r="F377" s="782">
        <v>0.62</v>
      </c>
      <c r="G377" s="776"/>
    </row>
    <row r="378" spans="2:7" ht="15" customHeight="1" x14ac:dyDescent="0.2">
      <c r="B378" s="485"/>
      <c r="C378" s="781"/>
      <c r="D378" s="489" t="s">
        <v>212</v>
      </c>
      <c r="E378" s="486">
        <v>0.56000000000000005</v>
      </c>
      <c r="F378" s="782"/>
      <c r="G378" s="776"/>
    </row>
    <row r="379" spans="2:7" ht="15" customHeight="1" x14ac:dyDescent="0.2">
      <c r="B379" s="485"/>
      <c r="C379" s="781">
        <v>42391</v>
      </c>
      <c r="D379" s="489" t="s">
        <v>211</v>
      </c>
      <c r="E379" s="486">
        <v>0.57999999999999996</v>
      </c>
      <c r="F379" s="782">
        <v>0.72</v>
      </c>
      <c r="G379" s="776"/>
    </row>
    <row r="380" spans="2:7" ht="15" customHeight="1" x14ac:dyDescent="0.2">
      <c r="B380" s="485"/>
      <c r="C380" s="781"/>
      <c r="D380" s="489" t="s">
        <v>212</v>
      </c>
      <c r="E380" s="486">
        <v>0.56000000000000005</v>
      </c>
      <c r="F380" s="782"/>
      <c r="G380" s="776"/>
    </row>
    <row r="381" spans="2:7" ht="15" customHeight="1" x14ac:dyDescent="0.2">
      <c r="B381" s="485"/>
      <c r="C381" s="781">
        <v>42398</v>
      </c>
      <c r="D381" s="489" t="s">
        <v>211</v>
      </c>
      <c r="E381" s="486">
        <v>0.57999999999999996</v>
      </c>
      <c r="F381" s="782">
        <v>0.72499999999999998</v>
      </c>
      <c r="G381" s="776"/>
    </row>
    <row r="382" spans="2:7" ht="15" customHeight="1" x14ac:dyDescent="0.2">
      <c r="B382" s="485"/>
      <c r="C382" s="781"/>
      <c r="D382" s="489" t="s">
        <v>212</v>
      </c>
      <c r="E382" s="486">
        <v>0.56000000000000005</v>
      </c>
      <c r="F382" s="782"/>
      <c r="G382" s="776"/>
    </row>
    <row r="383" spans="2:7" ht="15" customHeight="1" x14ac:dyDescent="0.2">
      <c r="B383" s="485"/>
      <c r="C383" s="777">
        <v>42405</v>
      </c>
      <c r="D383" s="489" t="s">
        <v>211</v>
      </c>
      <c r="E383" s="486">
        <v>0.57999999999999996</v>
      </c>
      <c r="F383" s="782">
        <v>0.72</v>
      </c>
      <c r="G383" s="776"/>
    </row>
    <row r="384" spans="2:7" ht="15" customHeight="1" x14ac:dyDescent="0.2">
      <c r="B384" s="485"/>
      <c r="C384" s="778"/>
      <c r="D384" s="489" t="s">
        <v>212</v>
      </c>
      <c r="E384" s="486">
        <v>0.56499999999999995</v>
      </c>
      <c r="F384" s="782"/>
      <c r="G384" s="776"/>
    </row>
    <row r="385" spans="2:7" ht="15" customHeight="1" x14ac:dyDescent="0.2">
      <c r="B385" s="485"/>
      <c r="C385" s="777">
        <v>42412</v>
      </c>
      <c r="D385" s="489" t="s">
        <v>211</v>
      </c>
      <c r="E385" s="486">
        <v>0.56999999999999995</v>
      </c>
      <c r="F385" s="779">
        <v>0.72</v>
      </c>
      <c r="G385" s="774"/>
    </row>
    <row r="386" spans="2:7" ht="15" customHeight="1" x14ac:dyDescent="0.2">
      <c r="B386" s="485"/>
      <c r="C386" s="778"/>
      <c r="D386" s="489" t="s">
        <v>212</v>
      </c>
      <c r="E386" s="486">
        <v>0.52</v>
      </c>
      <c r="F386" s="780"/>
      <c r="G386" s="775"/>
    </row>
    <row r="387" spans="2:7" ht="15" customHeight="1" x14ac:dyDescent="0.2">
      <c r="B387" s="485"/>
      <c r="C387" s="777">
        <v>42422</v>
      </c>
      <c r="D387" s="489" t="s">
        <v>211</v>
      </c>
      <c r="E387" s="486">
        <v>0.56999999999999995</v>
      </c>
      <c r="F387" s="779">
        <v>0.71</v>
      </c>
      <c r="G387" s="774"/>
    </row>
    <row r="388" spans="2:7" ht="15" customHeight="1" x14ac:dyDescent="0.2">
      <c r="B388" s="485"/>
      <c r="C388" s="778"/>
      <c r="D388" s="489" t="s">
        <v>212</v>
      </c>
      <c r="E388" s="486">
        <v>0.56000000000000005</v>
      </c>
      <c r="F388" s="780"/>
      <c r="G388" s="775"/>
    </row>
    <row r="389" spans="2:7" ht="15" customHeight="1" x14ac:dyDescent="0.2">
      <c r="B389" s="485"/>
      <c r="C389" s="777">
        <v>42426</v>
      </c>
      <c r="D389" s="489" t="s">
        <v>211</v>
      </c>
      <c r="E389" s="486">
        <v>0.56999999999999995</v>
      </c>
      <c r="F389" s="779">
        <v>0.7</v>
      </c>
      <c r="G389" s="774"/>
    </row>
    <row r="390" spans="2:7" ht="15" customHeight="1" x14ac:dyDescent="0.2">
      <c r="B390" s="485"/>
      <c r="C390" s="778"/>
      <c r="D390" s="489" t="s">
        <v>212</v>
      </c>
      <c r="E390" s="486">
        <v>0.56499999999999995</v>
      </c>
      <c r="F390" s="780"/>
      <c r="G390" s="775"/>
    </row>
    <row r="391" spans="2:7" ht="15" customHeight="1" x14ac:dyDescent="0.2">
      <c r="B391" s="485"/>
      <c r="C391" s="777">
        <v>42436</v>
      </c>
      <c r="D391" s="489" t="s">
        <v>211</v>
      </c>
      <c r="E391" s="486">
        <v>0.57499999999999996</v>
      </c>
      <c r="F391" s="779">
        <v>0.8</v>
      </c>
      <c r="G391" s="774"/>
    </row>
    <row r="392" spans="2:7" ht="15" customHeight="1" x14ac:dyDescent="0.2">
      <c r="B392" s="485"/>
      <c r="C392" s="778"/>
      <c r="D392" s="489" t="s">
        <v>212</v>
      </c>
      <c r="E392" s="486">
        <v>0.56000000000000005</v>
      </c>
      <c r="F392" s="780"/>
      <c r="G392" s="775"/>
    </row>
    <row r="393" spans="2:7" ht="15" customHeight="1" x14ac:dyDescent="0.2">
      <c r="B393" s="485"/>
      <c r="C393" s="777">
        <v>42443</v>
      </c>
      <c r="D393" s="489" t="s">
        <v>211</v>
      </c>
      <c r="E393" s="486">
        <v>0.57999999999999996</v>
      </c>
      <c r="F393" s="779">
        <v>0.7</v>
      </c>
      <c r="G393" s="774"/>
    </row>
    <row r="394" spans="2:7" ht="15" customHeight="1" x14ac:dyDescent="0.2">
      <c r="B394" s="485"/>
      <c r="C394" s="778"/>
      <c r="D394" s="489" t="s">
        <v>212</v>
      </c>
      <c r="E394" s="486">
        <v>0.56000000000000005</v>
      </c>
      <c r="F394" s="780"/>
      <c r="G394" s="775"/>
    </row>
    <row r="395" spans="2:7" ht="15" customHeight="1" x14ac:dyDescent="0.2">
      <c r="B395" s="485"/>
      <c r="C395" s="777">
        <v>42450</v>
      </c>
      <c r="D395" s="489" t="s">
        <v>211</v>
      </c>
      <c r="E395" s="486">
        <v>0.57999999999999996</v>
      </c>
      <c r="F395" s="779">
        <v>0.7</v>
      </c>
      <c r="G395" s="774"/>
    </row>
    <row r="396" spans="2:7" ht="15" customHeight="1" x14ac:dyDescent="0.2">
      <c r="B396" s="485"/>
      <c r="C396" s="778"/>
      <c r="D396" s="489" t="s">
        <v>212</v>
      </c>
      <c r="E396" s="486">
        <v>0.56000000000000005</v>
      </c>
      <c r="F396" s="780"/>
      <c r="G396" s="775"/>
    </row>
    <row r="397" spans="2:7" ht="15" customHeight="1" x14ac:dyDescent="0.2">
      <c r="B397" s="485"/>
      <c r="C397" s="777">
        <v>42461</v>
      </c>
      <c r="D397" s="489" t="s">
        <v>247</v>
      </c>
      <c r="E397" s="486">
        <v>0.57999999999999996</v>
      </c>
      <c r="F397" s="779">
        <v>0.7</v>
      </c>
      <c r="G397" s="774"/>
    </row>
    <row r="398" spans="2:7" ht="15" customHeight="1" x14ac:dyDescent="0.2">
      <c r="B398" s="485"/>
      <c r="C398" s="778"/>
      <c r="D398" s="489" t="s">
        <v>212</v>
      </c>
      <c r="E398" s="486">
        <v>0.56000000000000005</v>
      </c>
      <c r="F398" s="780"/>
      <c r="G398" s="775"/>
    </row>
    <row r="399" spans="2:7" ht="15" customHeight="1" x14ac:dyDescent="0.2">
      <c r="B399" s="485"/>
      <c r="C399" s="777">
        <v>42590</v>
      </c>
      <c r="D399" s="489" t="s">
        <v>211</v>
      </c>
      <c r="E399" s="486">
        <v>0.57999999999999996</v>
      </c>
      <c r="F399" s="779">
        <v>0.69</v>
      </c>
      <c r="G399" s="777"/>
    </row>
    <row r="400" spans="2:7" ht="15" customHeight="1" x14ac:dyDescent="0.2">
      <c r="B400" s="485"/>
      <c r="C400" s="778"/>
      <c r="D400" s="489" t="s">
        <v>212</v>
      </c>
      <c r="E400" s="486">
        <v>0.55000000000000004</v>
      </c>
      <c r="F400" s="780"/>
      <c r="G400" s="778"/>
    </row>
    <row r="401" spans="2:7" ht="15" customHeight="1" x14ac:dyDescent="0.2">
      <c r="B401" s="485"/>
      <c r="C401" s="777">
        <v>42496</v>
      </c>
      <c r="D401" s="583" t="s">
        <v>247</v>
      </c>
      <c r="E401" s="584">
        <v>0.56999999999999995</v>
      </c>
      <c r="F401" s="779">
        <v>0.69</v>
      </c>
      <c r="G401" s="777"/>
    </row>
    <row r="402" spans="2:7" ht="15" customHeight="1" x14ac:dyDescent="0.2">
      <c r="B402" s="485"/>
      <c r="C402" s="778"/>
      <c r="D402" s="583" t="s">
        <v>212</v>
      </c>
      <c r="E402" s="584">
        <v>0.56000000000000005</v>
      </c>
      <c r="F402" s="780"/>
      <c r="G402" s="778"/>
    </row>
    <row r="403" spans="2:7" ht="15" customHeight="1" x14ac:dyDescent="0.2">
      <c r="B403" s="788" t="s">
        <v>220</v>
      </c>
      <c r="C403" s="781">
        <v>42212</v>
      </c>
      <c r="D403" s="489" t="s">
        <v>211</v>
      </c>
      <c r="E403" s="486">
        <v>0.49</v>
      </c>
      <c r="F403" s="782">
        <v>0.88</v>
      </c>
      <c r="G403" s="776"/>
    </row>
    <row r="404" spans="2:7" ht="15" customHeight="1" x14ac:dyDescent="0.2">
      <c r="B404" s="789"/>
      <c r="C404" s="781"/>
      <c r="D404" s="489" t="s">
        <v>212</v>
      </c>
      <c r="E404" s="486">
        <v>0.5</v>
      </c>
      <c r="F404" s="782"/>
      <c r="G404" s="776"/>
    </row>
    <row r="405" spans="2:7" ht="15" customHeight="1" x14ac:dyDescent="0.2">
      <c r="B405" s="789"/>
      <c r="C405" s="781">
        <v>42216</v>
      </c>
      <c r="D405" s="489" t="s">
        <v>211</v>
      </c>
      <c r="E405" s="486">
        <v>0.5</v>
      </c>
      <c r="F405" s="782">
        <v>0.85</v>
      </c>
      <c r="G405" s="776"/>
    </row>
    <row r="406" spans="2:7" ht="15" customHeight="1" x14ac:dyDescent="0.2">
      <c r="B406" s="789"/>
      <c r="C406" s="781"/>
      <c r="D406" s="489" t="s">
        <v>212</v>
      </c>
      <c r="E406" s="486">
        <v>0.52</v>
      </c>
      <c r="F406" s="782"/>
      <c r="G406" s="776"/>
    </row>
    <row r="407" spans="2:7" ht="15" customHeight="1" x14ac:dyDescent="0.2">
      <c r="B407" s="789"/>
      <c r="C407" s="777">
        <v>42223</v>
      </c>
      <c r="D407" s="489" t="s">
        <v>211</v>
      </c>
      <c r="E407" s="486">
        <v>0.5</v>
      </c>
      <c r="F407" s="782">
        <v>0.86</v>
      </c>
      <c r="G407" s="776"/>
    </row>
    <row r="408" spans="2:7" ht="15" customHeight="1" x14ac:dyDescent="0.2">
      <c r="B408" s="789"/>
      <c r="C408" s="783"/>
      <c r="D408" s="489" t="s">
        <v>212</v>
      </c>
      <c r="E408" s="486">
        <v>0.48</v>
      </c>
      <c r="F408" s="782"/>
      <c r="G408" s="776"/>
    </row>
    <row r="409" spans="2:7" ht="15" customHeight="1" x14ac:dyDescent="0.2">
      <c r="B409" s="789"/>
      <c r="C409" s="777">
        <v>42230</v>
      </c>
      <c r="D409" s="489" t="s">
        <v>211</v>
      </c>
      <c r="E409" s="486">
        <v>0.5</v>
      </c>
      <c r="F409" s="782">
        <v>0.85</v>
      </c>
      <c r="G409" s="776"/>
    </row>
    <row r="410" spans="2:7" ht="15" customHeight="1" x14ac:dyDescent="0.2">
      <c r="B410" s="789"/>
      <c r="C410" s="783"/>
      <c r="D410" s="489" t="s">
        <v>212</v>
      </c>
      <c r="E410" s="486">
        <v>0.5</v>
      </c>
      <c r="F410" s="782"/>
      <c r="G410" s="776"/>
    </row>
    <row r="411" spans="2:7" ht="15" customHeight="1" x14ac:dyDescent="0.2">
      <c r="B411" s="789"/>
      <c r="C411" s="777">
        <v>42234</v>
      </c>
      <c r="D411" s="489" t="s">
        <v>211</v>
      </c>
      <c r="E411" s="486">
        <v>0.5</v>
      </c>
      <c r="F411" s="779">
        <v>0.84</v>
      </c>
      <c r="G411" s="776"/>
    </row>
    <row r="412" spans="2:7" ht="15" customHeight="1" x14ac:dyDescent="0.2">
      <c r="B412" s="789"/>
      <c r="C412" s="783"/>
      <c r="D412" s="489" t="s">
        <v>212</v>
      </c>
      <c r="E412" s="486">
        <v>0.5</v>
      </c>
      <c r="F412" s="780"/>
      <c r="G412" s="776"/>
    </row>
    <row r="413" spans="2:7" ht="15" customHeight="1" x14ac:dyDescent="0.2">
      <c r="B413" s="789"/>
      <c r="C413" s="777">
        <v>42241</v>
      </c>
      <c r="D413" s="489" t="s">
        <v>211</v>
      </c>
      <c r="E413" s="486">
        <v>0.5</v>
      </c>
      <c r="F413" s="779">
        <v>0.8</v>
      </c>
      <c r="G413" s="776"/>
    </row>
    <row r="414" spans="2:7" ht="15" customHeight="1" x14ac:dyDescent="0.2">
      <c r="B414" s="789"/>
      <c r="C414" s="783"/>
      <c r="D414" s="489" t="s">
        <v>212</v>
      </c>
      <c r="E414" s="486">
        <v>0.48</v>
      </c>
      <c r="F414" s="780"/>
      <c r="G414" s="776"/>
    </row>
    <row r="415" spans="2:7" ht="15" customHeight="1" x14ac:dyDescent="0.2">
      <c r="B415" s="789"/>
      <c r="C415" s="777" t="s">
        <v>213</v>
      </c>
      <c r="D415" s="489" t="s">
        <v>211</v>
      </c>
      <c r="E415" s="486">
        <v>0.5</v>
      </c>
      <c r="F415" s="779">
        <v>0.8</v>
      </c>
      <c r="G415" s="776"/>
    </row>
    <row r="416" spans="2:7" ht="15" customHeight="1" x14ac:dyDescent="0.2">
      <c r="B416" s="789"/>
      <c r="C416" s="783"/>
      <c r="D416" s="489" t="s">
        <v>212</v>
      </c>
      <c r="E416" s="486">
        <v>0.49</v>
      </c>
      <c r="F416" s="780"/>
      <c r="G416" s="776"/>
    </row>
    <row r="417" spans="2:7" ht="15" customHeight="1" x14ac:dyDescent="0.2">
      <c r="B417" s="789"/>
      <c r="C417" s="777">
        <v>42258</v>
      </c>
      <c r="D417" s="489" t="s">
        <v>211</v>
      </c>
      <c r="E417" s="486">
        <v>0.5</v>
      </c>
      <c r="F417" s="782">
        <v>0.79</v>
      </c>
      <c r="G417" s="776"/>
    </row>
    <row r="418" spans="2:7" ht="15" customHeight="1" x14ac:dyDescent="0.2">
      <c r="B418" s="789"/>
      <c r="C418" s="783"/>
      <c r="D418" s="489" t="s">
        <v>212</v>
      </c>
      <c r="E418" s="486">
        <v>0.5</v>
      </c>
      <c r="F418" s="782"/>
      <c r="G418" s="776"/>
    </row>
    <row r="419" spans="2:7" ht="15" customHeight="1" x14ac:dyDescent="0.2">
      <c r="B419" s="789"/>
      <c r="C419" s="777">
        <v>42265</v>
      </c>
      <c r="D419" s="489" t="s">
        <v>211</v>
      </c>
      <c r="E419" s="486">
        <v>0.495</v>
      </c>
      <c r="F419" s="782">
        <v>0.79</v>
      </c>
      <c r="G419" s="776"/>
    </row>
    <row r="420" spans="2:7" ht="15" customHeight="1" x14ac:dyDescent="0.2">
      <c r="B420" s="789"/>
      <c r="C420" s="783"/>
      <c r="D420" s="489" t="s">
        <v>212</v>
      </c>
      <c r="E420" s="486">
        <v>0.48499999999999999</v>
      </c>
      <c r="F420" s="782"/>
      <c r="G420" s="776"/>
    </row>
    <row r="421" spans="2:7" ht="15" customHeight="1" x14ac:dyDescent="0.2">
      <c r="B421" s="789"/>
      <c r="C421" s="777">
        <f>C355</f>
        <v>42272</v>
      </c>
      <c r="D421" s="489" t="s">
        <v>211</v>
      </c>
      <c r="E421" s="486">
        <v>0.5</v>
      </c>
      <c r="F421" s="782">
        <v>0.79</v>
      </c>
      <c r="G421" s="776"/>
    </row>
    <row r="422" spans="2:7" ht="15" customHeight="1" x14ac:dyDescent="0.2">
      <c r="B422" s="789"/>
      <c r="C422" s="783"/>
      <c r="D422" s="489" t="s">
        <v>212</v>
      </c>
      <c r="E422" s="486">
        <v>0.49</v>
      </c>
      <c r="F422" s="782"/>
      <c r="G422" s="776"/>
    </row>
    <row r="423" spans="2:7" ht="15" customHeight="1" x14ac:dyDescent="0.2">
      <c r="B423" s="789"/>
      <c r="C423" s="777">
        <v>42279</v>
      </c>
      <c r="D423" s="489" t="s">
        <v>211</v>
      </c>
      <c r="E423" s="486">
        <v>0.5</v>
      </c>
      <c r="F423" s="782">
        <v>0.79</v>
      </c>
      <c r="G423" s="776"/>
    </row>
    <row r="424" spans="2:7" ht="15" customHeight="1" x14ac:dyDescent="0.2">
      <c r="B424" s="789"/>
      <c r="C424" s="783"/>
      <c r="D424" s="489" t="s">
        <v>212</v>
      </c>
      <c r="E424" s="486">
        <v>0.5</v>
      </c>
      <c r="F424" s="782"/>
      <c r="G424" s="776"/>
    </row>
    <row r="425" spans="2:7" ht="15" customHeight="1" x14ac:dyDescent="0.2">
      <c r="B425" s="789"/>
      <c r="C425" s="777">
        <v>42286</v>
      </c>
      <c r="D425" s="489" t="s">
        <v>211</v>
      </c>
      <c r="E425" s="486">
        <v>0.495</v>
      </c>
      <c r="F425" s="782">
        <v>0.79</v>
      </c>
      <c r="G425" s="776"/>
    </row>
    <row r="426" spans="2:7" ht="15" customHeight="1" x14ac:dyDescent="0.2">
      <c r="B426" s="789"/>
      <c r="C426" s="783"/>
      <c r="D426" s="489" t="s">
        <v>212</v>
      </c>
      <c r="E426" s="486">
        <v>0.49</v>
      </c>
      <c r="F426" s="782"/>
      <c r="G426" s="776"/>
    </row>
    <row r="427" spans="2:7" ht="15" customHeight="1" x14ac:dyDescent="0.2">
      <c r="B427" s="789"/>
      <c r="C427" s="777">
        <v>42300</v>
      </c>
      <c r="D427" s="489" t="s">
        <v>211</v>
      </c>
      <c r="E427" s="486">
        <v>0.49</v>
      </c>
      <c r="F427" s="782">
        <v>0.79</v>
      </c>
      <c r="G427" s="776"/>
    </row>
    <row r="428" spans="2:7" ht="15" customHeight="1" x14ac:dyDescent="0.2">
      <c r="B428" s="789"/>
      <c r="C428" s="783"/>
      <c r="D428" s="489" t="s">
        <v>212</v>
      </c>
      <c r="E428" s="486">
        <v>0.5</v>
      </c>
      <c r="F428" s="782"/>
      <c r="G428" s="776"/>
    </row>
    <row r="429" spans="2:7" ht="15" customHeight="1" x14ac:dyDescent="0.2">
      <c r="B429" s="789"/>
      <c r="C429" s="777">
        <f>C363</f>
        <v>42307</v>
      </c>
      <c r="D429" s="489" t="str">
        <f t="shared" ref="D429:D436" si="5">D427</f>
        <v>Estaca 1</v>
      </c>
      <c r="E429" s="486">
        <v>0.49</v>
      </c>
      <c r="F429" s="782">
        <v>0.9</v>
      </c>
      <c r="G429" s="796" t="s">
        <v>241</v>
      </c>
    </row>
    <row r="430" spans="2:7" ht="15" customHeight="1" x14ac:dyDescent="0.2">
      <c r="B430" s="789"/>
      <c r="C430" s="778"/>
      <c r="D430" s="489" t="str">
        <f t="shared" si="5"/>
        <v>Estaca 2</v>
      </c>
      <c r="E430" s="486">
        <v>0.5</v>
      </c>
      <c r="F430" s="782"/>
      <c r="G430" s="796"/>
    </row>
    <row r="431" spans="2:7" ht="15" customHeight="1" x14ac:dyDescent="0.2">
      <c r="B431" s="789"/>
      <c r="C431" s="777">
        <f>C365</f>
        <v>42314</v>
      </c>
      <c r="D431" s="489" t="str">
        <f t="shared" si="5"/>
        <v>Estaca 1</v>
      </c>
      <c r="E431" s="486">
        <v>0.49</v>
      </c>
      <c r="F431" s="782">
        <v>0.88</v>
      </c>
      <c r="G431" s="776"/>
    </row>
    <row r="432" spans="2:7" ht="15" customHeight="1" x14ac:dyDescent="0.2">
      <c r="B432" s="789"/>
      <c r="C432" s="778"/>
      <c r="D432" s="489" t="str">
        <f t="shared" si="5"/>
        <v>Estaca 2</v>
      </c>
      <c r="E432" s="486">
        <v>0.49</v>
      </c>
      <c r="F432" s="782"/>
      <c r="G432" s="776"/>
    </row>
    <row r="433" spans="2:7" ht="15" customHeight="1" x14ac:dyDescent="0.2">
      <c r="B433" s="789"/>
      <c r="C433" s="777">
        <v>42321</v>
      </c>
      <c r="D433" s="489" t="str">
        <f t="shared" si="5"/>
        <v>Estaca 1</v>
      </c>
      <c r="E433" s="486">
        <v>0.49</v>
      </c>
      <c r="F433" s="782">
        <v>0.79</v>
      </c>
      <c r="G433" s="776"/>
    </row>
    <row r="434" spans="2:7" ht="15" customHeight="1" x14ac:dyDescent="0.2">
      <c r="B434" s="789"/>
      <c r="C434" s="783"/>
      <c r="D434" s="489" t="str">
        <f t="shared" si="5"/>
        <v>Estaca 2</v>
      </c>
      <c r="E434" s="486">
        <v>0.49</v>
      </c>
      <c r="F434" s="782"/>
      <c r="G434" s="776"/>
    </row>
    <row r="435" spans="2:7" ht="15" customHeight="1" x14ac:dyDescent="0.2">
      <c r="B435" s="789"/>
      <c r="C435" s="777">
        <f>C369</f>
        <v>42328</v>
      </c>
      <c r="D435" s="489" t="str">
        <f t="shared" si="5"/>
        <v>Estaca 1</v>
      </c>
      <c r="E435" s="486">
        <v>0.49</v>
      </c>
      <c r="F435" s="779">
        <v>0.89</v>
      </c>
      <c r="G435" s="776"/>
    </row>
    <row r="436" spans="2:7" ht="15" customHeight="1" x14ac:dyDescent="0.2">
      <c r="B436" s="789"/>
      <c r="C436" s="783"/>
      <c r="D436" s="489" t="str">
        <f t="shared" si="5"/>
        <v>Estaca 2</v>
      </c>
      <c r="E436" s="486">
        <v>0.49</v>
      </c>
      <c r="F436" s="780"/>
      <c r="G436" s="776"/>
    </row>
    <row r="437" spans="2:7" ht="15" customHeight="1" x14ac:dyDescent="0.2">
      <c r="B437" s="789"/>
      <c r="C437" s="777">
        <v>42356</v>
      </c>
      <c r="D437" s="489" t="s">
        <v>211</v>
      </c>
      <c r="E437" s="486">
        <v>0.49</v>
      </c>
      <c r="F437" s="779">
        <v>0.9</v>
      </c>
      <c r="G437" s="776"/>
    </row>
    <row r="438" spans="2:7" ht="15" customHeight="1" x14ac:dyDescent="0.2">
      <c r="B438" s="789"/>
      <c r="C438" s="783"/>
      <c r="D438" s="489" t="s">
        <v>212</v>
      </c>
      <c r="E438" s="486">
        <v>0.49</v>
      </c>
      <c r="F438" s="780"/>
      <c r="G438" s="776"/>
    </row>
    <row r="439" spans="2:7" ht="15" customHeight="1" x14ac:dyDescent="0.2">
      <c r="B439" s="789"/>
      <c r="C439" s="777">
        <v>42366</v>
      </c>
      <c r="D439" s="489" t="s">
        <v>211</v>
      </c>
      <c r="E439" s="486">
        <v>0.49</v>
      </c>
      <c r="F439" s="779">
        <v>0.9</v>
      </c>
      <c r="G439" s="776"/>
    </row>
    <row r="440" spans="2:7" ht="15" customHeight="1" x14ac:dyDescent="0.2">
      <c r="B440" s="789"/>
      <c r="C440" s="783"/>
      <c r="D440" s="489" t="s">
        <v>212</v>
      </c>
      <c r="E440" s="486">
        <v>0.49</v>
      </c>
      <c r="F440" s="780"/>
      <c r="G440" s="776"/>
    </row>
    <row r="441" spans="2:7" ht="15" customHeight="1" x14ac:dyDescent="0.2">
      <c r="B441" s="789"/>
      <c r="C441" s="777">
        <v>42377</v>
      </c>
      <c r="D441" s="489" t="s">
        <v>211</v>
      </c>
      <c r="E441" s="486">
        <v>0.49</v>
      </c>
      <c r="F441" s="779">
        <v>0.9</v>
      </c>
      <c r="G441" s="776"/>
    </row>
    <row r="442" spans="2:7" ht="15" customHeight="1" x14ac:dyDescent="0.2">
      <c r="B442" s="789"/>
      <c r="C442" s="783"/>
      <c r="D442" s="489" t="s">
        <v>212</v>
      </c>
      <c r="E442" s="486">
        <v>0.49</v>
      </c>
      <c r="F442" s="780"/>
      <c r="G442" s="776"/>
    </row>
    <row r="443" spans="2:7" ht="15" customHeight="1" x14ac:dyDescent="0.2">
      <c r="B443" s="485"/>
      <c r="C443" s="781">
        <v>42384</v>
      </c>
      <c r="D443" s="489" t="s">
        <v>211</v>
      </c>
      <c r="E443" s="486">
        <v>0.49</v>
      </c>
      <c r="F443" s="782">
        <v>0.9</v>
      </c>
      <c r="G443" s="776"/>
    </row>
    <row r="444" spans="2:7" ht="15" customHeight="1" x14ac:dyDescent="0.2">
      <c r="B444" s="485"/>
      <c r="C444" s="781"/>
      <c r="D444" s="489" t="s">
        <v>212</v>
      </c>
      <c r="E444" s="486">
        <v>0.48</v>
      </c>
      <c r="F444" s="782"/>
      <c r="G444" s="776"/>
    </row>
    <row r="445" spans="2:7" ht="15" customHeight="1" x14ac:dyDescent="0.2">
      <c r="B445" s="485"/>
      <c r="C445" s="781">
        <v>42391</v>
      </c>
      <c r="D445" s="489" t="s">
        <v>211</v>
      </c>
      <c r="E445" s="486">
        <v>0.48499999999999999</v>
      </c>
      <c r="F445" s="782">
        <v>0.9</v>
      </c>
      <c r="G445" s="776"/>
    </row>
    <row r="446" spans="2:7" ht="15" customHeight="1" x14ac:dyDescent="0.2">
      <c r="B446" s="485"/>
      <c r="C446" s="781"/>
      <c r="D446" s="489" t="s">
        <v>212</v>
      </c>
      <c r="E446" s="486">
        <v>0.48499999999999999</v>
      </c>
      <c r="F446" s="782"/>
      <c r="G446" s="776"/>
    </row>
    <row r="447" spans="2:7" ht="15" customHeight="1" x14ac:dyDescent="0.2">
      <c r="B447" s="485"/>
      <c r="C447" s="781">
        <v>42398</v>
      </c>
      <c r="D447" s="489" t="s">
        <v>211</v>
      </c>
      <c r="E447" s="486">
        <v>0.48</v>
      </c>
      <c r="F447" s="782">
        <v>0.9</v>
      </c>
      <c r="G447" s="776"/>
    </row>
    <row r="448" spans="2:7" ht="15" customHeight="1" x14ac:dyDescent="0.2">
      <c r="B448" s="485"/>
      <c r="C448" s="781"/>
      <c r="D448" s="489" t="s">
        <v>212</v>
      </c>
      <c r="E448" s="486">
        <v>0.48</v>
      </c>
      <c r="F448" s="782"/>
      <c r="G448" s="776"/>
    </row>
    <row r="449" spans="2:7" ht="15" customHeight="1" x14ac:dyDescent="0.2">
      <c r="B449" s="485"/>
      <c r="C449" s="777">
        <v>42405</v>
      </c>
      <c r="D449" s="489" t="s">
        <v>211</v>
      </c>
      <c r="E449" s="486">
        <v>0.48</v>
      </c>
      <c r="F449" s="782">
        <v>0.9</v>
      </c>
      <c r="G449" s="776"/>
    </row>
    <row r="450" spans="2:7" ht="15" customHeight="1" x14ac:dyDescent="0.2">
      <c r="B450" s="485"/>
      <c r="C450" s="778"/>
      <c r="D450" s="489" t="s">
        <v>212</v>
      </c>
      <c r="E450" s="486">
        <v>0.48499999999999999</v>
      </c>
      <c r="F450" s="782"/>
      <c r="G450" s="776"/>
    </row>
    <row r="451" spans="2:7" ht="15" customHeight="1" x14ac:dyDescent="0.2">
      <c r="B451" s="485"/>
      <c r="C451" s="777">
        <v>42412</v>
      </c>
      <c r="D451" s="489" t="s">
        <v>211</v>
      </c>
      <c r="E451" s="486">
        <v>0.49</v>
      </c>
      <c r="F451" s="779">
        <v>0.9</v>
      </c>
      <c r="G451" s="774"/>
    </row>
    <row r="452" spans="2:7" ht="15" customHeight="1" x14ac:dyDescent="0.2">
      <c r="B452" s="485"/>
      <c r="C452" s="778"/>
      <c r="D452" s="489" t="s">
        <v>212</v>
      </c>
      <c r="E452" s="486">
        <v>0.47</v>
      </c>
      <c r="F452" s="780"/>
      <c r="G452" s="775"/>
    </row>
    <row r="453" spans="2:7" ht="15" customHeight="1" x14ac:dyDescent="0.2">
      <c r="B453" s="485"/>
      <c r="C453" s="777">
        <v>42422</v>
      </c>
      <c r="D453" s="489" t="s">
        <v>211</v>
      </c>
      <c r="E453" s="486">
        <v>0.5</v>
      </c>
      <c r="F453" s="779">
        <v>0.9</v>
      </c>
      <c r="G453" s="774"/>
    </row>
    <row r="454" spans="2:7" ht="15" customHeight="1" x14ac:dyDescent="0.2">
      <c r="B454" s="485"/>
      <c r="C454" s="778"/>
      <c r="D454" s="489" t="s">
        <v>212</v>
      </c>
      <c r="E454" s="486">
        <v>0.49</v>
      </c>
      <c r="F454" s="780"/>
      <c r="G454" s="775"/>
    </row>
    <row r="455" spans="2:7" ht="15" customHeight="1" x14ac:dyDescent="0.2">
      <c r="B455" s="485"/>
      <c r="C455" s="777">
        <v>42426</v>
      </c>
      <c r="D455" s="489" t="s">
        <v>211</v>
      </c>
      <c r="E455" s="486">
        <v>0.5</v>
      </c>
      <c r="F455" s="779">
        <v>0.9</v>
      </c>
      <c r="G455" s="774"/>
    </row>
    <row r="456" spans="2:7" ht="15" customHeight="1" x14ac:dyDescent="0.2">
      <c r="B456" s="485"/>
      <c r="C456" s="778"/>
      <c r="D456" s="489" t="s">
        <v>212</v>
      </c>
      <c r="E456" s="486">
        <v>0.48499999999999999</v>
      </c>
      <c r="F456" s="780"/>
      <c r="G456" s="775"/>
    </row>
    <row r="457" spans="2:7" ht="15" customHeight="1" x14ac:dyDescent="0.2">
      <c r="B457" s="485"/>
      <c r="C457" s="777">
        <v>42436</v>
      </c>
      <c r="D457" s="489" t="s">
        <v>211</v>
      </c>
      <c r="E457" s="486">
        <v>0.5</v>
      </c>
      <c r="F457" s="779">
        <v>0.9</v>
      </c>
      <c r="G457" s="774"/>
    </row>
    <row r="458" spans="2:7" ht="15" customHeight="1" x14ac:dyDescent="0.2">
      <c r="B458" s="485"/>
      <c r="C458" s="778"/>
      <c r="D458" s="489" t="s">
        <v>212</v>
      </c>
      <c r="E458" s="486">
        <v>0.47</v>
      </c>
      <c r="F458" s="780"/>
      <c r="G458" s="775"/>
    </row>
    <row r="459" spans="2:7" ht="15" customHeight="1" x14ac:dyDescent="0.2">
      <c r="B459" s="485"/>
      <c r="C459" s="777">
        <v>42443</v>
      </c>
      <c r="D459" s="489" t="s">
        <v>211</v>
      </c>
      <c r="E459" s="486">
        <v>0.48</v>
      </c>
      <c r="F459" s="779">
        <v>0.9</v>
      </c>
      <c r="G459" s="774"/>
    </row>
    <row r="460" spans="2:7" ht="15" customHeight="1" x14ac:dyDescent="0.2">
      <c r="B460" s="485"/>
      <c r="C460" s="778"/>
      <c r="D460" s="489" t="s">
        <v>212</v>
      </c>
      <c r="E460" s="486">
        <v>0.48</v>
      </c>
      <c r="F460" s="780"/>
      <c r="G460" s="775"/>
    </row>
    <row r="461" spans="2:7" ht="15" customHeight="1" x14ac:dyDescent="0.2">
      <c r="B461" s="485"/>
      <c r="C461" s="777">
        <v>42450</v>
      </c>
      <c r="D461" s="489" t="s">
        <v>247</v>
      </c>
      <c r="E461" s="486">
        <v>0.48</v>
      </c>
      <c r="F461" s="779">
        <v>0.9</v>
      </c>
      <c r="G461" s="774"/>
    </row>
    <row r="462" spans="2:7" ht="15" customHeight="1" x14ac:dyDescent="0.2">
      <c r="B462" s="485"/>
      <c r="C462" s="778"/>
      <c r="D462" s="489" t="s">
        <v>212</v>
      </c>
      <c r="E462" s="486">
        <v>0.48</v>
      </c>
      <c r="F462" s="780"/>
      <c r="G462" s="775"/>
    </row>
    <row r="463" spans="2:7" ht="15" customHeight="1" x14ac:dyDescent="0.2">
      <c r="B463" s="485"/>
      <c r="C463" s="777">
        <v>42461</v>
      </c>
      <c r="D463" s="489" t="s">
        <v>247</v>
      </c>
      <c r="E463" s="486">
        <v>0.48</v>
      </c>
      <c r="F463" s="779">
        <v>0.9</v>
      </c>
      <c r="G463" s="774"/>
    </row>
    <row r="464" spans="2:7" ht="15" customHeight="1" x14ac:dyDescent="0.2">
      <c r="B464" s="485"/>
      <c r="C464" s="778"/>
      <c r="D464" s="489" t="s">
        <v>212</v>
      </c>
      <c r="E464" s="486">
        <v>0.47</v>
      </c>
      <c r="F464" s="780"/>
      <c r="G464" s="775"/>
    </row>
    <row r="465" spans="2:7" ht="15" customHeight="1" x14ac:dyDescent="0.2">
      <c r="B465" s="485"/>
      <c r="C465" s="781">
        <v>42468</v>
      </c>
      <c r="D465" s="489" t="s">
        <v>247</v>
      </c>
      <c r="E465" s="486">
        <v>0.48</v>
      </c>
      <c r="F465" s="782">
        <v>0.9</v>
      </c>
      <c r="G465" s="774"/>
    </row>
    <row r="466" spans="2:7" ht="15" customHeight="1" x14ac:dyDescent="0.2">
      <c r="B466" s="485"/>
      <c r="C466" s="781"/>
      <c r="D466" s="489" t="s">
        <v>212</v>
      </c>
      <c r="E466" s="486">
        <v>0.47</v>
      </c>
      <c r="F466" s="782"/>
      <c r="G466" s="775"/>
    </row>
    <row r="467" spans="2:7" ht="15" customHeight="1" x14ac:dyDescent="0.2">
      <c r="B467" s="485"/>
      <c r="C467" s="781">
        <v>42496</v>
      </c>
      <c r="D467" s="581" t="s">
        <v>247</v>
      </c>
      <c r="E467" s="582">
        <v>0.49</v>
      </c>
      <c r="F467" s="782">
        <v>0.9</v>
      </c>
      <c r="G467" s="774"/>
    </row>
    <row r="468" spans="2:7" ht="15" customHeight="1" x14ac:dyDescent="0.2">
      <c r="B468" s="485"/>
      <c r="C468" s="781"/>
      <c r="D468" s="581" t="s">
        <v>212</v>
      </c>
      <c r="E468" s="582">
        <v>0.47</v>
      </c>
      <c r="F468" s="782"/>
      <c r="G468" s="775"/>
    </row>
    <row r="469" spans="2:7" ht="15" customHeight="1" x14ac:dyDescent="0.2">
      <c r="B469" s="788" t="s">
        <v>221</v>
      </c>
      <c r="C469" s="781">
        <v>42212</v>
      </c>
      <c r="D469" s="489" t="s">
        <v>211</v>
      </c>
      <c r="E469" s="486">
        <v>0.5</v>
      </c>
      <c r="F469" s="782">
        <v>0.98</v>
      </c>
      <c r="G469" s="774"/>
    </row>
    <row r="470" spans="2:7" ht="15" customHeight="1" x14ac:dyDescent="0.2">
      <c r="B470" s="789"/>
      <c r="C470" s="781"/>
      <c r="D470" s="489" t="s">
        <v>212</v>
      </c>
      <c r="E470" s="486">
        <v>0.5</v>
      </c>
      <c r="F470" s="782"/>
      <c r="G470" s="775"/>
    </row>
    <row r="471" spans="2:7" ht="15" customHeight="1" x14ac:dyDescent="0.2">
      <c r="B471" s="789"/>
      <c r="C471" s="781">
        <v>42216</v>
      </c>
      <c r="D471" s="489" t="s">
        <v>211</v>
      </c>
      <c r="E471" s="486">
        <v>0.5</v>
      </c>
      <c r="F471" s="782">
        <v>0.96</v>
      </c>
      <c r="G471" s="774"/>
    </row>
    <row r="472" spans="2:7" ht="15" customHeight="1" x14ac:dyDescent="0.2">
      <c r="B472" s="789"/>
      <c r="C472" s="781"/>
      <c r="D472" s="489" t="s">
        <v>212</v>
      </c>
      <c r="E472" s="486">
        <v>0.5</v>
      </c>
      <c r="F472" s="782"/>
      <c r="G472" s="775"/>
    </row>
    <row r="473" spans="2:7" ht="15" customHeight="1" x14ac:dyDescent="0.2">
      <c r="B473" s="789"/>
      <c r="C473" s="777">
        <v>42223</v>
      </c>
      <c r="D473" s="489" t="s">
        <v>211</v>
      </c>
      <c r="E473" s="486">
        <v>0.5</v>
      </c>
      <c r="F473" s="782">
        <v>0.94</v>
      </c>
      <c r="G473" s="774"/>
    </row>
    <row r="474" spans="2:7" ht="15" customHeight="1" x14ac:dyDescent="0.2">
      <c r="B474" s="789"/>
      <c r="C474" s="783"/>
      <c r="D474" s="489" t="s">
        <v>212</v>
      </c>
      <c r="E474" s="486">
        <v>0.5</v>
      </c>
      <c r="F474" s="782"/>
      <c r="G474" s="775"/>
    </row>
    <row r="475" spans="2:7" ht="15" customHeight="1" x14ac:dyDescent="0.2">
      <c r="B475" s="789"/>
      <c r="C475" s="777">
        <v>42230</v>
      </c>
      <c r="D475" s="489" t="s">
        <v>211</v>
      </c>
      <c r="E475" s="486">
        <v>0.51</v>
      </c>
      <c r="F475" s="779">
        <v>0.96</v>
      </c>
      <c r="G475" s="774"/>
    </row>
    <row r="476" spans="2:7" ht="15" customHeight="1" x14ac:dyDescent="0.2">
      <c r="B476" s="789"/>
      <c r="C476" s="783"/>
      <c r="D476" s="489" t="s">
        <v>212</v>
      </c>
      <c r="E476" s="486">
        <v>0.5</v>
      </c>
      <c r="F476" s="780"/>
      <c r="G476" s="775"/>
    </row>
    <row r="477" spans="2:7" ht="15" customHeight="1" x14ac:dyDescent="0.2">
      <c r="B477" s="789"/>
      <c r="C477" s="777">
        <v>42234</v>
      </c>
      <c r="D477" s="489" t="s">
        <v>211</v>
      </c>
      <c r="E477" s="486">
        <v>0.51</v>
      </c>
      <c r="F477" s="779">
        <v>0.98</v>
      </c>
      <c r="G477" s="774"/>
    </row>
    <row r="478" spans="2:7" ht="15" customHeight="1" x14ac:dyDescent="0.2">
      <c r="B478" s="789"/>
      <c r="C478" s="783"/>
      <c r="D478" s="489" t="s">
        <v>212</v>
      </c>
      <c r="E478" s="486">
        <v>0.5</v>
      </c>
      <c r="F478" s="780"/>
      <c r="G478" s="775"/>
    </row>
    <row r="479" spans="2:7" ht="15" customHeight="1" x14ac:dyDescent="0.2">
      <c r="B479" s="789"/>
      <c r="C479" s="777">
        <v>42241</v>
      </c>
      <c r="D479" s="489" t="s">
        <v>211</v>
      </c>
      <c r="E479" s="486">
        <v>0.5</v>
      </c>
      <c r="F479" s="779">
        <v>0.89</v>
      </c>
      <c r="G479" s="774"/>
    </row>
    <row r="480" spans="2:7" ht="15" customHeight="1" x14ac:dyDescent="0.2">
      <c r="B480" s="789"/>
      <c r="C480" s="783"/>
      <c r="D480" s="489" t="s">
        <v>212</v>
      </c>
      <c r="E480" s="486">
        <v>0.5</v>
      </c>
      <c r="F480" s="780"/>
      <c r="G480" s="775"/>
    </row>
    <row r="481" spans="2:7" ht="15" customHeight="1" x14ac:dyDescent="0.2">
      <c r="B481" s="789"/>
      <c r="C481" s="777">
        <v>42249</v>
      </c>
      <c r="D481" s="489" t="s">
        <v>211</v>
      </c>
      <c r="E481" s="486">
        <v>0.5</v>
      </c>
      <c r="F481" s="779">
        <v>0.89</v>
      </c>
      <c r="G481" s="774"/>
    </row>
    <row r="482" spans="2:7" ht="15" customHeight="1" x14ac:dyDescent="0.2">
      <c r="B482" s="789"/>
      <c r="C482" s="783"/>
      <c r="D482" s="489" t="s">
        <v>212</v>
      </c>
      <c r="E482" s="486">
        <v>0.5</v>
      </c>
      <c r="F482" s="780"/>
      <c r="G482" s="775"/>
    </row>
    <row r="483" spans="2:7" ht="15" customHeight="1" x14ac:dyDescent="0.2">
      <c r="B483" s="789"/>
      <c r="C483" s="777">
        <v>42258</v>
      </c>
      <c r="D483" s="489" t="s">
        <v>211</v>
      </c>
      <c r="E483" s="486">
        <v>0.5</v>
      </c>
      <c r="F483" s="782">
        <v>0.89</v>
      </c>
      <c r="G483" s="774"/>
    </row>
    <row r="484" spans="2:7" ht="15" customHeight="1" x14ac:dyDescent="0.2">
      <c r="B484" s="789"/>
      <c r="C484" s="783"/>
      <c r="D484" s="489" t="s">
        <v>212</v>
      </c>
      <c r="E484" s="486">
        <v>0.5</v>
      </c>
      <c r="F484" s="782"/>
      <c r="G484" s="775"/>
    </row>
    <row r="485" spans="2:7" ht="15" customHeight="1" x14ac:dyDescent="0.2">
      <c r="B485" s="789"/>
      <c r="C485" s="777">
        <v>42265</v>
      </c>
      <c r="D485" s="489" t="s">
        <v>211</v>
      </c>
      <c r="E485" s="486">
        <v>0.51</v>
      </c>
      <c r="F485" s="782">
        <v>0.89</v>
      </c>
      <c r="G485" s="774"/>
    </row>
    <row r="486" spans="2:7" ht="15" customHeight="1" x14ac:dyDescent="0.2">
      <c r="B486" s="789"/>
      <c r="C486" s="783"/>
      <c r="D486" s="489" t="s">
        <v>212</v>
      </c>
      <c r="E486" s="486">
        <v>0.5</v>
      </c>
      <c r="F486" s="782"/>
      <c r="G486" s="775"/>
    </row>
    <row r="487" spans="2:7" ht="15" customHeight="1" x14ac:dyDescent="0.2">
      <c r="B487" s="789"/>
      <c r="C487" s="777">
        <f>C421</f>
        <v>42272</v>
      </c>
      <c r="D487" s="489" t="s">
        <v>211</v>
      </c>
      <c r="E487" s="486">
        <v>0.51</v>
      </c>
      <c r="F487" s="782">
        <v>0.89</v>
      </c>
      <c r="G487" s="774"/>
    </row>
    <row r="488" spans="2:7" ht="15" customHeight="1" x14ac:dyDescent="0.2">
      <c r="B488" s="789"/>
      <c r="C488" s="783"/>
      <c r="D488" s="489" t="s">
        <v>212</v>
      </c>
      <c r="E488" s="486">
        <v>0.5</v>
      </c>
      <c r="F488" s="782"/>
      <c r="G488" s="775"/>
    </row>
    <row r="489" spans="2:7" ht="15" customHeight="1" x14ac:dyDescent="0.2">
      <c r="B489" s="789"/>
      <c r="C489" s="777">
        <v>42279</v>
      </c>
      <c r="D489" s="489" t="s">
        <v>211</v>
      </c>
      <c r="E489" s="486">
        <v>0.51</v>
      </c>
      <c r="F489" s="782">
        <v>0.89</v>
      </c>
      <c r="G489" s="774"/>
    </row>
    <row r="490" spans="2:7" ht="15" customHeight="1" x14ac:dyDescent="0.2">
      <c r="B490" s="789"/>
      <c r="C490" s="783"/>
      <c r="D490" s="489" t="s">
        <v>212</v>
      </c>
      <c r="E490" s="486">
        <v>0.51</v>
      </c>
      <c r="F490" s="782"/>
      <c r="G490" s="775"/>
    </row>
    <row r="491" spans="2:7" ht="15" customHeight="1" x14ac:dyDescent="0.2">
      <c r="B491" s="789"/>
      <c r="C491" s="777">
        <v>42286</v>
      </c>
      <c r="D491" s="489" t="s">
        <v>211</v>
      </c>
      <c r="E491" s="486">
        <v>0.5</v>
      </c>
      <c r="F491" s="782">
        <v>0.88</v>
      </c>
      <c r="G491" s="774"/>
    </row>
    <row r="492" spans="2:7" ht="15" customHeight="1" x14ac:dyDescent="0.2">
      <c r="B492" s="789"/>
      <c r="C492" s="783"/>
      <c r="D492" s="489" t="s">
        <v>212</v>
      </c>
      <c r="E492" s="486">
        <v>0.5</v>
      </c>
      <c r="F492" s="782"/>
      <c r="G492" s="775"/>
    </row>
    <row r="493" spans="2:7" ht="15" customHeight="1" x14ac:dyDescent="0.2">
      <c r="B493" s="789"/>
      <c r="C493" s="777">
        <v>42300</v>
      </c>
      <c r="D493" s="489" t="s">
        <v>211</v>
      </c>
      <c r="E493" s="486">
        <v>0.5</v>
      </c>
      <c r="F493" s="782">
        <v>0.88</v>
      </c>
      <c r="G493" s="774"/>
    </row>
    <row r="494" spans="2:7" ht="15" customHeight="1" x14ac:dyDescent="0.2">
      <c r="B494" s="789"/>
      <c r="C494" s="783"/>
      <c r="D494" s="489" t="s">
        <v>212</v>
      </c>
      <c r="E494" s="486">
        <v>0.5</v>
      </c>
      <c r="F494" s="782"/>
      <c r="G494" s="775"/>
    </row>
    <row r="495" spans="2:7" ht="15" customHeight="1" x14ac:dyDescent="0.2">
      <c r="B495" s="789"/>
      <c r="C495" s="777">
        <f>C429</f>
        <v>42307</v>
      </c>
      <c r="D495" s="489" t="str">
        <f t="shared" ref="D495:D502" si="6">D493</f>
        <v>Estaca 1</v>
      </c>
      <c r="E495" s="486">
        <v>0.5</v>
      </c>
      <c r="F495" s="782">
        <v>1.3049999999999999</v>
      </c>
      <c r="G495" s="774" t="s">
        <v>241</v>
      </c>
    </row>
    <row r="496" spans="2:7" ht="15" customHeight="1" x14ac:dyDescent="0.2">
      <c r="B496" s="789"/>
      <c r="C496" s="778"/>
      <c r="D496" s="489" t="str">
        <f t="shared" si="6"/>
        <v>Estaca 2</v>
      </c>
      <c r="E496" s="486">
        <v>0.5</v>
      </c>
      <c r="F496" s="782"/>
      <c r="G496" s="775"/>
    </row>
    <row r="497" spans="2:7" ht="15" customHeight="1" x14ac:dyDescent="0.2">
      <c r="B497" s="789"/>
      <c r="C497" s="777">
        <f>C431</f>
        <v>42314</v>
      </c>
      <c r="D497" s="489" t="str">
        <f t="shared" si="6"/>
        <v>Estaca 1</v>
      </c>
      <c r="E497" s="486">
        <v>0.51</v>
      </c>
      <c r="F497" s="782">
        <v>0.88</v>
      </c>
      <c r="G497" s="774"/>
    </row>
    <row r="498" spans="2:7" ht="15" customHeight="1" x14ac:dyDescent="0.2">
      <c r="B498" s="789"/>
      <c r="C498" s="778"/>
      <c r="D498" s="489" t="str">
        <f t="shared" si="6"/>
        <v>Estaca 2</v>
      </c>
      <c r="E498" s="486">
        <v>0.5</v>
      </c>
      <c r="F498" s="782"/>
      <c r="G498" s="775"/>
    </row>
    <row r="499" spans="2:7" ht="15" customHeight="1" x14ac:dyDescent="0.2">
      <c r="B499" s="789"/>
      <c r="C499" s="777">
        <f>C433</f>
        <v>42321</v>
      </c>
      <c r="D499" s="489" t="str">
        <f t="shared" si="6"/>
        <v>Estaca 1</v>
      </c>
      <c r="E499" s="486">
        <v>0.5</v>
      </c>
      <c r="F499" s="782">
        <v>0.88</v>
      </c>
      <c r="G499" s="774"/>
    </row>
    <row r="500" spans="2:7" ht="15" customHeight="1" x14ac:dyDescent="0.2">
      <c r="B500" s="789"/>
      <c r="C500" s="778"/>
      <c r="D500" s="489" t="str">
        <f t="shared" si="6"/>
        <v>Estaca 2</v>
      </c>
      <c r="E500" s="486">
        <v>0.5</v>
      </c>
      <c r="F500" s="782"/>
      <c r="G500" s="775"/>
    </row>
    <row r="501" spans="2:7" ht="15" customHeight="1" x14ac:dyDescent="0.2">
      <c r="B501" s="789"/>
      <c r="C501" s="777">
        <f>C435</f>
        <v>42328</v>
      </c>
      <c r="D501" s="489" t="str">
        <f t="shared" si="6"/>
        <v>Estaca 1</v>
      </c>
      <c r="E501" s="486">
        <v>0.51</v>
      </c>
      <c r="F501" s="782">
        <v>1.03</v>
      </c>
      <c r="G501" s="774"/>
    </row>
    <row r="502" spans="2:7" ht="15" customHeight="1" x14ac:dyDescent="0.2">
      <c r="B502" s="789"/>
      <c r="C502" s="778"/>
      <c r="D502" s="489" t="str">
        <f t="shared" si="6"/>
        <v>Estaca 2</v>
      </c>
      <c r="E502" s="486">
        <v>0.51</v>
      </c>
      <c r="F502" s="782"/>
      <c r="G502" s="775"/>
    </row>
    <row r="503" spans="2:7" ht="15" customHeight="1" x14ac:dyDescent="0.2">
      <c r="B503" s="789"/>
      <c r="C503" s="777">
        <v>42356</v>
      </c>
      <c r="D503" s="489" t="s">
        <v>211</v>
      </c>
      <c r="E503" s="486">
        <v>0.5</v>
      </c>
      <c r="F503" s="779">
        <v>1.0249999999999999</v>
      </c>
      <c r="G503" s="774"/>
    </row>
    <row r="504" spans="2:7" ht="15" customHeight="1" x14ac:dyDescent="0.2">
      <c r="B504" s="789"/>
      <c r="C504" s="783"/>
      <c r="D504" s="489" t="s">
        <v>212</v>
      </c>
      <c r="E504" s="486">
        <v>0.49</v>
      </c>
      <c r="F504" s="780"/>
      <c r="G504" s="775"/>
    </row>
    <row r="505" spans="2:7" ht="15" customHeight="1" x14ac:dyDescent="0.2">
      <c r="B505" s="789"/>
      <c r="C505" s="777">
        <v>42366</v>
      </c>
      <c r="D505" s="489" t="s">
        <v>211</v>
      </c>
      <c r="E505" s="486">
        <v>0.5</v>
      </c>
      <c r="F505" s="779">
        <v>1.02</v>
      </c>
      <c r="G505" s="774"/>
    </row>
    <row r="506" spans="2:7" ht="15" customHeight="1" x14ac:dyDescent="0.2">
      <c r="B506" s="789"/>
      <c r="C506" s="783"/>
      <c r="D506" s="489" t="s">
        <v>212</v>
      </c>
      <c r="E506" s="486">
        <v>0.5</v>
      </c>
      <c r="F506" s="780"/>
      <c r="G506" s="775"/>
    </row>
    <row r="507" spans="2:7" ht="15" customHeight="1" x14ac:dyDescent="0.2">
      <c r="B507" s="789"/>
      <c r="C507" s="777">
        <v>42377</v>
      </c>
      <c r="D507" s="489" t="s">
        <v>211</v>
      </c>
      <c r="E507" s="486">
        <v>0.5</v>
      </c>
      <c r="F507" s="779">
        <v>1.02</v>
      </c>
      <c r="G507" s="774"/>
    </row>
    <row r="508" spans="2:7" ht="15" customHeight="1" x14ac:dyDescent="0.2">
      <c r="B508" s="789"/>
      <c r="C508" s="783"/>
      <c r="D508" s="489" t="s">
        <v>212</v>
      </c>
      <c r="E508" s="486">
        <v>0.51</v>
      </c>
      <c r="F508" s="780"/>
      <c r="G508" s="775"/>
    </row>
    <row r="509" spans="2:7" ht="15" customHeight="1" x14ac:dyDescent="0.2">
      <c r="B509" s="485"/>
      <c r="C509" s="781">
        <v>42384</v>
      </c>
      <c r="D509" s="489" t="s">
        <v>211</v>
      </c>
      <c r="E509" s="486">
        <v>0.5</v>
      </c>
      <c r="F509" s="782">
        <v>1.1499999999999999</v>
      </c>
      <c r="G509" s="774"/>
    </row>
    <row r="510" spans="2:7" ht="15" customHeight="1" x14ac:dyDescent="0.2">
      <c r="B510" s="485"/>
      <c r="C510" s="781"/>
      <c r="D510" s="489" t="s">
        <v>212</v>
      </c>
      <c r="E510" s="486">
        <v>0.5</v>
      </c>
      <c r="F510" s="782"/>
      <c r="G510" s="775"/>
    </row>
    <row r="511" spans="2:7" ht="15" customHeight="1" x14ac:dyDescent="0.2">
      <c r="B511" s="485"/>
      <c r="C511" s="781">
        <v>42391</v>
      </c>
      <c r="D511" s="489" t="s">
        <v>211</v>
      </c>
      <c r="E511" s="486">
        <v>0.505</v>
      </c>
      <c r="F511" s="782">
        <v>1.01</v>
      </c>
      <c r="G511" s="774"/>
    </row>
    <row r="512" spans="2:7" ht="15" customHeight="1" x14ac:dyDescent="0.2">
      <c r="B512" s="485"/>
      <c r="C512" s="781"/>
      <c r="D512" s="489" t="s">
        <v>212</v>
      </c>
      <c r="E512" s="486">
        <v>0.5</v>
      </c>
      <c r="F512" s="782"/>
      <c r="G512" s="775"/>
    </row>
    <row r="513" spans="2:7" ht="15" customHeight="1" x14ac:dyDescent="0.2">
      <c r="B513" s="485"/>
      <c r="C513" s="781">
        <v>42398</v>
      </c>
      <c r="D513" s="489" t="s">
        <v>211</v>
      </c>
      <c r="E513" s="486">
        <v>0.505</v>
      </c>
      <c r="F513" s="782">
        <v>1.01</v>
      </c>
      <c r="G513" s="774"/>
    </row>
    <row r="514" spans="2:7" ht="15" customHeight="1" x14ac:dyDescent="0.2">
      <c r="B514" s="485"/>
      <c r="C514" s="781"/>
      <c r="D514" s="489" t="s">
        <v>212</v>
      </c>
      <c r="E514" s="486">
        <v>0.5</v>
      </c>
      <c r="F514" s="782"/>
      <c r="G514" s="775"/>
    </row>
    <row r="515" spans="2:7" ht="15" customHeight="1" x14ac:dyDescent="0.2">
      <c r="B515" s="485"/>
      <c r="C515" s="777">
        <v>42405</v>
      </c>
      <c r="D515" s="489" t="s">
        <v>211</v>
      </c>
      <c r="E515" s="486">
        <v>0.5</v>
      </c>
      <c r="F515" s="782">
        <v>1.01</v>
      </c>
      <c r="G515" s="774"/>
    </row>
    <row r="516" spans="2:7" ht="15" customHeight="1" x14ac:dyDescent="0.2">
      <c r="B516" s="485"/>
      <c r="C516" s="778"/>
      <c r="D516" s="489" t="s">
        <v>212</v>
      </c>
      <c r="E516" s="486">
        <v>0.5</v>
      </c>
      <c r="F516" s="782"/>
      <c r="G516" s="775"/>
    </row>
    <row r="517" spans="2:7" ht="15" customHeight="1" x14ac:dyDescent="0.2">
      <c r="B517" s="485"/>
      <c r="C517" s="777">
        <v>42412</v>
      </c>
      <c r="D517" s="489" t="s">
        <v>211</v>
      </c>
      <c r="E517" s="486">
        <v>0.5</v>
      </c>
      <c r="F517" s="779">
        <v>1.05</v>
      </c>
      <c r="G517" s="774"/>
    </row>
    <row r="518" spans="2:7" ht="15" customHeight="1" x14ac:dyDescent="0.2">
      <c r="B518" s="485"/>
      <c r="C518" s="778"/>
      <c r="D518" s="489" t="s">
        <v>212</v>
      </c>
      <c r="E518" s="486">
        <v>0.51</v>
      </c>
      <c r="F518" s="780"/>
      <c r="G518" s="775"/>
    </row>
    <row r="519" spans="2:7" ht="15" customHeight="1" x14ac:dyDescent="0.2">
      <c r="B519" s="485"/>
      <c r="C519" s="777">
        <v>42422</v>
      </c>
      <c r="D519" s="489" t="s">
        <v>211</v>
      </c>
      <c r="E519" s="486">
        <v>0.51</v>
      </c>
      <c r="F519" s="779">
        <v>1</v>
      </c>
      <c r="G519" s="774"/>
    </row>
    <row r="520" spans="2:7" ht="15" customHeight="1" x14ac:dyDescent="0.2">
      <c r="B520" s="485"/>
      <c r="C520" s="778"/>
      <c r="D520" s="489" t="s">
        <v>212</v>
      </c>
      <c r="E520" s="486">
        <v>0.5</v>
      </c>
      <c r="F520" s="780"/>
      <c r="G520" s="775"/>
    </row>
    <row r="521" spans="2:7" ht="15" customHeight="1" x14ac:dyDescent="0.2">
      <c r="B521" s="485"/>
      <c r="C521" s="777">
        <v>42426</v>
      </c>
      <c r="D521" s="489" t="s">
        <v>211</v>
      </c>
      <c r="E521" s="486">
        <v>0.51</v>
      </c>
      <c r="F521" s="779">
        <v>1</v>
      </c>
      <c r="G521" s="774"/>
    </row>
    <row r="522" spans="2:7" ht="15" customHeight="1" x14ac:dyDescent="0.2">
      <c r="B522" s="485"/>
      <c r="C522" s="778"/>
      <c r="D522" s="489" t="s">
        <v>212</v>
      </c>
      <c r="E522" s="486">
        <v>0.51</v>
      </c>
      <c r="F522" s="780"/>
      <c r="G522" s="775"/>
    </row>
    <row r="523" spans="2:7" ht="15" customHeight="1" x14ac:dyDescent="0.2">
      <c r="B523" s="485"/>
      <c r="C523" s="777">
        <v>42436</v>
      </c>
      <c r="D523" s="489" t="s">
        <v>211</v>
      </c>
      <c r="E523" s="486">
        <v>0.5</v>
      </c>
      <c r="F523" s="779">
        <v>1</v>
      </c>
      <c r="G523" s="774"/>
    </row>
    <row r="524" spans="2:7" ht="15" customHeight="1" x14ac:dyDescent="0.2">
      <c r="B524" s="485"/>
      <c r="C524" s="778"/>
      <c r="D524" s="489" t="s">
        <v>212</v>
      </c>
      <c r="E524" s="486">
        <v>0.48</v>
      </c>
      <c r="F524" s="780"/>
      <c r="G524" s="775"/>
    </row>
    <row r="525" spans="2:7" ht="15" customHeight="1" x14ac:dyDescent="0.2">
      <c r="B525" s="485"/>
      <c r="C525" s="777">
        <v>42443</v>
      </c>
      <c r="D525" s="489" t="s">
        <v>211</v>
      </c>
      <c r="E525" s="486">
        <v>0.5</v>
      </c>
      <c r="F525" s="779">
        <v>0.99</v>
      </c>
      <c r="G525" s="774"/>
    </row>
    <row r="526" spans="2:7" ht="15" customHeight="1" x14ac:dyDescent="0.2">
      <c r="B526" s="485"/>
      <c r="C526" s="778"/>
      <c r="D526" s="489" t="s">
        <v>212</v>
      </c>
      <c r="E526" s="486">
        <v>0.5</v>
      </c>
      <c r="F526" s="780"/>
      <c r="G526" s="775"/>
    </row>
    <row r="527" spans="2:7" ht="15" customHeight="1" x14ac:dyDescent="0.2">
      <c r="B527" s="485"/>
      <c r="C527" s="777">
        <v>42450</v>
      </c>
      <c r="D527" s="489" t="s">
        <v>211</v>
      </c>
      <c r="E527" s="486">
        <v>0.49</v>
      </c>
      <c r="F527" s="779">
        <v>0.99</v>
      </c>
      <c r="G527" s="774"/>
    </row>
    <row r="528" spans="2:7" ht="15" customHeight="1" x14ac:dyDescent="0.2">
      <c r="B528" s="485"/>
      <c r="C528" s="778">
        <v>42450</v>
      </c>
      <c r="D528" s="489" t="s">
        <v>212</v>
      </c>
      <c r="E528" s="486">
        <v>0.5</v>
      </c>
      <c r="F528" s="780"/>
      <c r="G528" s="775"/>
    </row>
    <row r="529" spans="2:7" ht="15" customHeight="1" x14ac:dyDescent="0.2">
      <c r="B529" s="485"/>
      <c r="C529" s="777">
        <v>42461</v>
      </c>
      <c r="D529" s="489" t="s">
        <v>211</v>
      </c>
      <c r="E529" s="486">
        <v>0.5</v>
      </c>
      <c r="F529" s="779">
        <v>0.99</v>
      </c>
      <c r="G529" s="774"/>
    </row>
    <row r="530" spans="2:7" ht="15" customHeight="1" x14ac:dyDescent="0.2">
      <c r="B530" s="485"/>
      <c r="C530" s="778"/>
      <c r="D530" s="489" t="s">
        <v>212</v>
      </c>
      <c r="E530" s="486">
        <v>0.4</v>
      </c>
      <c r="F530" s="780"/>
      <c r="G530" s="775"/>
    </row>
    <row r="531" spans="2:7" ht="15" customHeight="1" x14ac:dyDescent="0.2">
      <c r="B531" s="485"/>
      <c r="C531" s="777" t="s">
        <v>327</v>
      </c>
      <c r="D531" s="489" t="s">
        <v>211</v>
      </c>
      <c r="E531" s="486">
        <v>0.5</v>
      </c>
      <c r="F531" s="779">
        <v>0.99</v>
      </c>
      <c r="G531" s="774"/>
    </row>
    <row r="532" spans="2:7" ht="15" customHeight="1" x14ac:dyDescent="0.2">
      <c r="B532" s="485"/>
      <c r="C532" s="778"/>
      <c r="D532" s="489" t="s">
        <v>212</v>
      </c>
      <c r="E532" s="486">
        <v>0.5</v>
      </c>
      <c r="F532" s="780"/>
      <c r="G532" s="775"/>
    </row>
    <row r="533" spans="2:7" ht="15" customHeight="1" x14ac:dyDescent="0.2">
      <c r="B533" s="485"/>
      <c r="C533" s="777">
        <v>42496</v>
      </c>
      <c r="D533" s="579" t="s">
        <v>211</v>
      </c>
      <c r="E533" s="580">
        <v>0.51</v>
      </c>
      <c r="F533" s="779">
        <v>0.98</v>
      </c>
      <c r="G533" s="774"/>
    </row>
    <row r="534" spans="2:7" ht="15" customHeight="1" x14ac:dyDescent="0.2">
      <c r="B534" s="485"/>
      <c r="C534" s="778"/>
      <c r="D534" s="579" t="s">
        <v>212</v>
      </c>
      <c r="E534" s="580">
        <v>0.5</v>
      </c>
      <c r="F534" s="780"/>
      <c r="G534" s="775"/>
    </row>
    <row r="535" spans="2:7" ht="15" customHeight="1" x14ac:dyDescent="0.2">
      <c r="B535" s="788" t="s">
        <v>222</v>
      </c>
      <c r="C535" s="781">
        <v>42212</v>
      </c>
      <c r="D535" s="489" t="s">
        <v>211</v>
      </c>
      <c r="E535" s="486">
        <v>0.59</v>
      </c>
      <c r="F535" s="779">
        <v>0.91</v>
      </c>
      <c r="G535" s="774"/>
    </row>
    <row r="536" spans="2:7" ht="15" customHeight="1" x14ac:dyDescent="0.2">
      <c r="B536" s="789"/>
      <c r="C536" s="781"/>
      <c r="D536" s="489" t="s">
        <v>212</v>
      </c>
      <c r="E536" s="486">
        <v>0.61</v>
      </c>
      <c r="F536" s="780"/>
      <c r="G536" s="775"/>
    </row>
    <row r="537" spans="2:7" ht="15" customHeight="1" x14ac:dyDescent="0.2">
      <c r="B537" s="789"/>
      <c r="C537" s="781">
        <v>42216</v>
      </c>
      <c r="D537" s="489" t="s">
        <v>211</v>
      </c>
      <c r="E537" s="486">
        <v>0.57999999999999996</v>
      </c>
      <c r="F537" s="782">
        <v>0.91</v>
      </c>
      <c r="G537" s="774"/>
    </row>
    <row r="538" spans="2:7" ht="15" customHeight="1" x14ac:dyDescent="0.2">
      <c r="B538" s="789"/>
      <c r="C538" s="781"/>
      <c r="D538" s="489" t="s">
        <v>212</v>
      </c>
      <c r="E538" s="486">
        <v>0.61</v>
      </c>
      <c r="F538" s="782"/>
      <c r="G538" s="775"/>
    </row>
    <row r="539" spans="2:7" ht="15" customHeight="1" x14ac:dyDescent="0.2">
      <c r="B539" s="789"/>
      <c r="C539" s="777">
        <v>42223</v>
      </c>
      <c r="D539" s="489" t="s">
        <v>211</v>
      </c>
      <c r="E539" s="486">
        <v>0.59</v>
      </c>
      <c r="F539" s="779">
        <v>0.93</v>
      </c>
      <c r="G539" s="774"/>
    </row>
    <row r="540" spans="2:7" ht="15" customHeight="1" x14ac:dyDescent="0.2">
      <c r="B540" s="789"/>
      <c r="C540" s="783"/>
      <c r="D540" s="489" t="s">
        <v>212</v>
      </c>
      <c r="E540" s="486">
        <v>0.6</v>
      </c>
      <c r="F540" s="780"/>
      <c r="G540" s="775"/>
    </row>
    <row r="541" spans="2:7" ht="15" customHeight="1" x14ac:dyDescent="0.2">
      <c r="B541" s="789"/>
      <c r="C541" s="777">
        <v>42230</v>
      </c>
      <c r="D541" s="489" t="s">
        <v>211</v>
      </c>
      <c r="E541" s="486">
        <v>0.6</v>
      </c>
      <c r="F541" s="779">
        <v>0.95</v>
      </c>
      <c r="G541" s="774"/>
    </row>
    <row r="542" spans="2:7" ht="15" customHeight="1" x14ac:dyDescent="0.2">
      <c r="B542" s="789"/>
      <c r="C542" s="783"/>
      <c r="D542" s="489" t="s">
        <v>212</v>
      </c>
      <c r="E542" s="486">
        <v>0.61</v>
      </c>
      <c r="F542" s="780"/>
      <c r="G542" s="775"/>
    </row>
    <row r="543" spans="2:7" ht="15" customHeight="1" x14ac:dyDescent="0.2">
      <c r="B543" s="789"/>
      <c r="C543" s="777">
        <v>42234</v>
      </c>
      <c r="D543" s="489" t="s">
        <v>211</v>
      </c>
      <c r="E543" s="486">
        <v>0.59</v>
      </c>
      <c r="F543" s="779">
        <v>0.95</v>
      </c>
      <c r="G543" s="774"/>
    </row>
    <row r="544" spans="2:7" ht="15" customHeight="1" x14ac:dyDescent="0.2">
      <c r="B544" s="789"/>
      <c r="C544" s="783"/>
      <c r="D544" s="489" t="s">
        <v>212</v>
      </c>
      <c r="E544" s="486">
        <v>0.61</v>
      </c>
      <c r="F544" s="780"/>
      <c r="G544" s="775"/>
    </row>
    <row r="545" spans="2:7" ht="15" customHeight="1" x14ac:dyDescent="0.2">
      <c r="B545" s="789"/>
      <c r="C545" s="777">
        <v>42241</v>
      </c>
      <c r="D545" s="489" t="s">
        <v>211</v>
      </c>
      <c r="E545" s="486">
        <v>0.57999999999999996</v>
      </c>
      <c r="F545" s="779">
        <v>0.87</v>
      </c>
      <c r="G545" s="774"/>
    </row>
    <row r="546" spans="2:7" ht="15" customHeight="1" x14ac:dyDescent="0.2">
      <c r="B546" s="789"/>
      <c r="C546" s="783"/>
      <c r="D546" s="489" t="s">
        <v>212</v>
      </c>
      <c r="E546" s="486">
        <v>0.61</v>
      </c>
      <c r="F546" s="780"/>
      <c r="G546" s="775"/>
    </row>
    <row r="547" spans="2:7" ht="15" customHeight="1" x14ac:dyDescent="0.2">
      <c r="B547" s="789"/>
      <c r="C547" s="777" t="s">
        <v>213</v>
      </c>
      <c r="D547" s="489" t="s">
        <v>211</v>
      </c>
      <c r="E547" s="486">
        <v>0.6</v>
      </c>
      <c r="F547" s="779">
        <v>0.87</v>
      </c>
      <c r="G547" s="774"/>
    </row>
    <row r="548" spans="2:7" ht="15" customHeight="1" x14ac:dyDescent="0.2">
      <c r="B548" s="789"/>
      <c r="C548" s="783"/>
      <c r="D548" s="489" t="s">
        <v>212</v>
      </c>
      <c r="E548" s="486">
        <v>0.62</v>
      </c>
      <c r="F548" s="780"/>
      <c r="G548" s="775"/>
    </row>
    <row r="549" spans="2:7" ht="15" customHeight="1" x14ac:dyDescent="0.2">
      <c r="B549" s="789"/>
      <c r="C549" s="777">
        <v>42258</v>
      </c>
      <c r="D549" s="489" t="s">
        <v>211</v>
      </c>
      <c r="E549" s="486">
        <v>0.59</v>
      </c>
      <c r="F549" s="782">
        <v>0.86</v>
      </c>
      <c r="G549" s="774"/>
    </row>
    <row r="550" spans="2:7" ht="15" customHeight="1" x14ac:dyDescent="0.2">
      <c r="B550" s="789"/>
      <c r="C550" s="783"/>
      <c r="D550" s="489" t="s">
        <v>212</v>
      </c>
      <c r="E550" s="486">
        <v>0.6</v>
      </c>
      <c r="F550" s="782"/>
      <c r="G550" s="775"/>
    </row>
    <row r="551" spans="2:7" ht="15" customHeight="1" x14ac:dyDescent="0.2">
      <c r="B551" s="789"/>
      <c r="C551" s="777">
        <v>42265</v>
      </c>
      <c r="D551" s="489" t="s">
        <v>211</v>
      </c>
      <c r="E551" s="486">
        <v>0.59</v>
      </c>
      <c r="F551" s="782">
        <v>0.86</v>
      </c>
      <c r="G551" s="774"/>
    </row>
    <row r="552" spans="2:7" ht="15" customHeight="1" x14ac:dyDescent="0.2">
      <c r="B552" s="789"/>
      <c r="C552" s="783"/>
      <c r="D552" s="489" t="s">
        <v>212</v>
      </c>
      <c r="E552" s="486">
        <v>0.60499999999999998</v>
      </c>
      <c r="F552" s="782"/>
      <c r="G552" s="775"/>
    </row>
    <row r="553" spans="2:7" ht="15" customHeight="1" x14ac:dyDescent="0.2">
      <c r="B553" s="789"/>
      <c r="C553" s="777">
        <f>C487</f>
        <v>42272</v>
      </c>
      <c r="D553" s="489" t="s">
        <v>211</v>
      </c>
      <c r="E553" s="486">
        <v>0.57999999999999996</v>
      </c>
      <c r="F553" s="782">
        <v>0.86</v>
      </c>
      <c r="G553" s="774"/>
    </row>
    <row r="554" spans="2:7" ht="15" customHeight="1" x14ac:dyDescent="0.2">
      <c r="B554" s="789"/>
      <c r="C554" s="783"/>
      <c r="D554" s="489" t="s">
        <v>212</v>
      </c>
      <c r="E554" s="486">
        <v>0.6</v>
      </c>
      <c r="F554" s="782"/>
      <c r="G554" s="775"/>
    </row>
    <row r="555" spans="2:7" ht="15" customHeight="1" x14ac:dyDescent="0.2">
      <c r="B555" s="789"/>
      <c r="C555" s="777">
        <v>42279</v>
      </c>
      <c r="D555" s="489" t="s">
        <v>211</v>
      </c>
      <c r="E555" s="486">
        <v>0.59</v>
      </c>
      <c r="F555" s="782">
        <v>0.86</v>
      </c>
      <c r="G555" s="774"/>
    </row>
    <row r="556" spans="2:7" ht="15" customHeight="1" x14ac:dyDescent="0.2">
      <c r="B556" s="789"/>
      <c r="C556" s="783"/>
      <c r="D556" s="489" t="s">
        <v>212</v>
      </c>
      <c r="E556" s="486">
        <v>0.61</v>
      </c>
      <c r="F556" s="782"/>
      <c r="G556" s="775"/>
    </row>
    <row r="557" spans="2:7" ht="15" customHeight="1" x14ac:dyDescent="0.2">
      <c r="B557" s="789"/>
      <c r="C557" s="777">
        <v>42286</v>
      </c>
      <c r="D557" s="489" t="s">
        <v>211</v>
      </c>
      <c r="E557" s="486">
        <v>0.58499999999999996</v>
      </c>
      <c r="F557" s="782">
        <v>0.86</v>
      </c>
      <c r="G557" s="774"/>
    </row>
    <row r="558" spans="2:7" ht="15" customHeight="1" x14ac:dyDescent="0.2">
      <c r="B558" s="789"/>
      <c r="C558" s="783"/>
      <c r="D558" s="489" t="s">
        <v>212</v>
      </c>
      <c r="E558" s="486">
        <v>0.61</v>
      </c>
      <c r="F558" s="782"/>
      <c r="G558" s="775"/>
    </row>
    <row r="559" spans="2:7" ht="15" customHeight="1" x14ac:dyDescent="0.2">
      <c r="B559" s="789"/>
      <c r="C559" s="777">
        <v>42300</v>
      </c>
      <c r="D559" s="489" t="s">
        <v>211</v>
      </c>
      <c r="E559" s="486">
        <v>0.57999999999999996</v>
      </c>
      <c r="F559" s="782">
        <v>0.86</v>
      </c>
      <c r="G559" s="774"/>
    </row>
    <row r="560" spans="2:7" ht="15" customHeight="1" x14ac:dyDescent="0.2">
      <c r="B560" s="789"/>
      <c r="C560" s="783"/>
      <c r="D560" s="489" t="s">
        <v>212</v>
      </c>
      <c r="E560" s="486">
        <v>0.62</v>
      </c>
      <c r="F560" s="782"/>
      <c r="G560" s="775"/>
    </row>
    <row r="561" spans="2:7" ht="15" customHeight="1" x14ac:dyDescent="0.2">
      <c r="B561" s="789"/>
      <c r="C561" s="777">
        <f>C495</f>
        <v>42307</v>
      </c>
      <c r="D561" s="489" t="str">
        <f t="shared" ref="D561:D568" si="7">D559</f>
        <v>Estaca 1</v>
      </c>
      <c r="E561" s="486">
        <v>0.57999999999999996</v>
      </c>
      <c r="F561" s="782">
        <v>0.96</v>
      </c>
      <c r="G561" s="774" t="s">
        <v>241</v>
      </c>
    </row>
    <row r="562" spans="2:7" ht="15" customHeight="1" x14ac:dyDescent="0.2">
      <c r="B562" s="789"/>
      <c r="C562" s="778"/>
      <c r="D562" s="489" t="str">
        <f t="shared" si="7"/>
        <v>Estaca 2</v>
      </c>
      <c r="E562" s="486">
        <v>0.61</v>
      </c>
      <c r="F562" s="782"/>
      <c r="G562" s="775"/>
    </row>
    <row r="563" spans="2:7" ht="15" customHeight="1" x14ac:dyDescent="0.2">
      <c r="B563" s="789"/>
      <c r="C563" s="777">
        <f>C497</f>
        <v>42314</v>
      </c>
      <c r="D563" s="489" t="str">
        <f t="shared" si="7"/>
        <v>Estaca 1</v>
      </c>
      <c r="E563" s="486">
        <v>0.57999999999999996</v>
      </c>
      <c r="F563" s="782">
        <v>0.86</v>
      </c>
      <c r="G563" s="774"/>
    </row>
    <row r="564" spans="2:7" ht="15" customHeight="1" x14ac:dyDescent="0.2">
      <c r="B564" s="789"/>
      <c r="C564" s="778"/>
      <c r="D564" s="489" t="str">
        <f t="shared" si="7"/>
        <v>Estaca 2</v>
      </c>
      <c r="E564" s="486">
        <v>0.61</v>
      </c>
      <c r="F564" s="782"/>
      <c r="G564" s="775"/>
    </row>
    <row r="565" spans="2:7" ht="15" customHeight="1" x14ac:dyDescent="0.2">
      <c r="B565" s="789"/>
      <c r="C565" s="777">
        <f>C499</f>
        <v>42321</v>
      </c>
      <c r="D565" s="489" t="str">
        <f t="shared" si="7"/>
        <v>Estaca 1</v>
      </c>
      <c r="E565" s="486">
        <v>0.57999999999999996</v>
      </c>
      <c r="F565" s="782">
        <v>0.86</v>
      </c>
      <c r="G565" s="774"/>
    </row>
    <row r="566" spans="2:7" ht="15" customHeight="1" x14ac:dyDescent="0.2">
      <c r="B566" s="789"/>
      <c r="C566" s="778"/>
      <c r="D566" s="489" t="str">
        <f t="shared" si="7"/>
        <v>Estaca 2</v>
      </c>
      <c r="E566" s="486">
        <v>0.62</v>
      </c>
      <c r="F566" s="782"/>
      <c r="G566" s="775"/>
    </row>
    <row r="567" spans="2:7" ht="15" customHeight="1" x14ac:dyDescent="0.2">
      <c r="B567" s="789"/>
      <c r="C567" s="777">
        <f>C501</f>
        <v>42328</v>
      </c>
      <c r="D567" s="489" t="str">
        <f t="shared" si="7"/>
        <v>Estaca 1</v>
      </c>
      <c r="E567" s="486">
        <v>0.57999999999999996</v>
      </c>
      <c r="F567" s="782">
        <v>0.96</v>
      </c>
      <c r="G567" s="774"/>
    </row>
    <row r="568" spans="2:7" ht="15" customHeight="1" x14ac:dyDescent="0.2">
      <c r="B568" s="789"/>
      <c r="C568" s="778"/>
      <c r="D568" s="489" t="str">
        <f t="shared" si="7"/>
        <v>Estaca 2</v>
      </c>
      <c r="E568" s="486">
        <v>0.61</v>
      </c>
      <c r="F568" s="782"/>
      <c r="G568" s="775"/>
    </row>
    <row r="569" spans="2:7" ht="15" customHeight="1" x14ac:dyDescent="0.2">
      <c r="B569" s="789"/>
      <c r="C569" s="777">
        <v>42356</v>
      </c>
      <c r="D569" s="489" t="s">
        <v>211</v>
      </c>
      <c r="E569" s="486">
        <v>0.57499999999999996</v>
      </c>
      <c r="F569" s="779">
        <v>0.95499999999999996</v>
      </c>
      <c r="G569" s="774"/>
    </row>
    <row r="570" spans="2:7" ht="15" customHeight="1" x14ac:dyDescent="0.2">
      <c r="B570" s="789"/>
      <c r="C570" s="778"/>
      <c r="D570" s="489" t="s">
        <v>212</v>
      </c>
      <c r="E570" s="486">
        <v>0.62</v>
      </c>
      <c r="F570" s="780"/>
      <c r="G570" s="775"/>
    </row>
    <row r="571" spans="2:7" ht="15" customHeight="1" x14ac:dyDescent="0.2">
      <c r="B571" s="789"/>
      <c r="C571" s="469">
        <v>42366</v>
      </c>
      <c r="D571" s="489" t="s">
        <v>211</v>
      </c>
      <c r="E571" s="486">
        <v>0.6</v>
      </c>
      <c r="F571" s="779">
        <v>0.95</v>
      </c>
      <c r="G571" s="774"/>
    </row>
    <row r="572" spans="2:7" ht="15" customHeight="1" x14ac:dyDescent="0.2">
      <c r="B572" s="789"/>
      <c r="C572" s="257"/>
      <c r="D572" s="489" t="s">
        <v>212</v>
      </c>
      <c r="E572" s="486">
        <v>0.56000000000000005</v>
      </c>
      <c r="F572" s="780"/>
      <c r="G572" s="775"/>
    </row>
    <row r="573" spans="2:7" ht="15" customHeight="1" x14ac:dyDescent="0.2">
      <c r="B573" s="485"/>
      <c r="C573" s="777">
        <v>42377</v>
      </c>
      <c r="D573" s="489" t="s">
        <v>211</v>
      </c>
      <c r="E573" s="486">
        <v>0.56999999999999995</v>
      </c>
      <c r="F573" s="779">
        <v>0.94</v>
      </c>
      <c r="G573" s="774"/>
    </row>
    <row r="574" spans="2:7" ht="15" customHeight="1" x14ac:dyDescent="0.2">
      <c r="B574" s="485"/>
      <c r="C574" s="778"/>
      <c r="D574" s="489" t="s">
        <v>212</v>
      </c>
      <c r="E574" s="486">
        <v>0.62</v>
      </c>
      <c r="F574" s="780"/>
      <c r="G574" s="775"/>
    </row>
    <row r="575" spans="2:7" ht="15" customHeight="1" x14ac:dyDescent="0.2">
      <c r="B575" s="485"/>
      <c r="C575" s="781">
        <v>42384</v>
      </c>
      <c r="D575" s="489" t="s">
        <v>211</v>
      </c>
      <c r="E575" s="486">
        <v>0.56999999999999995</v>
      </c>
      <c r="F575" s="779">
        <v>0.94499999999999995</v>
      </c>
      <c r="G575" s="774"/>
    </row>
    <row r="576" spans="2:7" ht="15" customHeight="1" x14ac:dyDescent="0.2">
      <c r="B576" s="485"/>
      <c r="C576" s="781"/>
      <c r="D576" s="489" t="s">
        <v>212</v>
      </c>
      <c r="E576" s="486">
        <v>0.62</v>
      </c>
      <c r="F576" s="780"/>
      <c r="G576" s="775"/>
    </row>
    <row r="577" spans="2:7" ht="15" customHeight="1" x14ac:dyDescent="0.2">
      <c r="B577" s="485"/>
      <c r="C577" s="781">
        <v>42391</v>
      </c>
      <c r="D577" s="489" t="s">
        <v>211</v>
      </c>
      <c r="E577" s="486">
        <v>0.56999999999999995</v>
      </c>
      <c r="F577" s="779">
        <v>0.94</v>
      </c>
      <c r="G577" s="774"/>
    </row>
    <row r="578" spans="2:7" ht="15" customHeight="1" x14ac:dyDescent="0.2">
      <c r="B578" s="485"/>
      <c r="C578" s="781"/>
      <c r="D578" s="489" t="s">
        <v>212</v>
      </c>
      <c r="E578" s="486">
        <v>0.61</v>
      </c>
      <c r="F578" s="780"/>
      <c r="G578" s="775"/>
    </row>
    <row r="579" spans="2:7" ht="15" customHeight="1" x14ac:dyDescent="0.2">
      <c r="B579" s="485"/>
      <c r="C579" s="781">
        <v>42398</v>
      </c>
      <c r="D579" s="489" t="s">
        <v>211</v>
      </c>
      <c r="E579" s="486">
        <v>0.56999999999999995</v>
      </c>
      <c r="F579" s="779">
        <v>0.94</v>
      </c>
      <c r="G579" s="774"/>
    </row>
    <row r="580" spans="2:7" ht="15" customHeight="1" x14ac:dyDescent="0.2">
      <c r="B580" s="485"/>
      <c r="C580" s="781"/>
      <c r="D580" s="489" t="s">
        <v>212</v>
      </c>
      <c r="E580" s="486">
        <v>0.60499999999999998</v>
      </c>
      <c r="F580" s="780"/>
      <c r="G580" s="775"/>
    </row>
    <row r="581" spans="2:7" ht="15" customHeight="1" x14ac:dyDescent="0.2">
      <c r="B581" s="485"/>
      <c r="C581" s="777">
        <v>42405</v>
      </c>
      <c r="D581" s="489" t="s">
        <v>211</v>
      </c>
      <c r="E581" s="486">
        <v>0.48</v>
      </c>
      <c r="F581" s="779">
        <v>0.94</v>
      </c>
      <c r="G581" s="774"/>
    </row>
    <row r="582" spans="2:7" ht="15" customHeight="1" x14ac:dyDescent="0.2">
      <c r="B582" s="485"/>
      <c r="C582" s="778"/>
      <c r="D582" s="489" t="s">
        <v>212</v>
      </c>
      <c r="E582" s="486">
        <v>0.61</v>
      </c>
      <c r="F582" s="780"/>
      <c r="G582" s="775"/>
    </row>
    <row r="583" spans="2:7" ht="15" customHeight="1" x14ac:dyDescent="0.2">
      <c r="B583" s="485"/>
      <c r="C583" s="777">
        <v>42412</v>
      </c>
      <c r="D583" s="489" t="s">
        <v>211</v>
      </c>
      <c r="E583" s="486">
        <v>0.47499999999999998</v>
      </c>
      <c r="F583" s="779">
        <v>0.93500000000000005</v>
      </c>
      <c r="G583" s="774"/>
    </row>
    <row r="584" spans="2:7" ht="15" customHeight="1" x14ac:dyDescent="0.2">
      <c r="B584" s="485"/>
      <c r="C584" s="778"/>
      <c r="D584" s="489" t="s">
        <v>212</v>
      </c>
      <c r="E584" s="486">
        <v>0.57999999999999996</v>
      </c>
      <c r="F584" s="780"/>
      <c r="G584" s="775"/>
    </row>
    <row r="585" spans="2:7" ht="15" customHeight="1" x14ac:dyDescent="0.2">
      <c r="B585" s="485"/>
      <c r="C585" s="777">
        <v>42422</v>
      </c>
      <c r="D585" s="489" t="s">
        <v>211</v>
      </c>
      <c r="E585" s="486">
        <v>0.51</v>
      </c>
      <c r="F585" s="779">
        <v>0.94</v>
      </c>
      <c r="G585" s="774"/>
    </row>
    <row r="586" spans="2:7" ht="15" customHeight="1" x14ac:dyDescent="0.2">
      <c r="B586" s="485"/>
      <c r="C586" s="778"/>
      <c r="D586" s="489" t="s">
        <v>212</v>
      </c>
      <c r="E586" s="486">
        <v>0.52</v>
      </c>
      <c r="F586" s="780"/>
      <c r="G586" s="775"/>
    </row>
    <row r="587" spans="2:7" ht="15" customHeight="1" x14ac:dyDescent="0.2">
      <c r="B587" s="485"/>
      <c r="C587" s="777">
        <v>42426</v>
      </c>
      <c r="D587" s="489" t="s">
        <v>211</v>
      </c>
      <c r="E587" s="486">
        <v>0.5</v>
      </c>
      <c r="F587" s="779">
        <v>0.94</v>
      </c>
      <c r="G587" s="774"/>
    </row>
    <row r="588" spans="2:7" ht="15" customHeight="1" x14ac:dyDescent="0.2">
      <c r="B588" s="485"/>
      <c r="C588" s="778"/>
      <c r="D588" s="489" t="s">
        <v>212</v>
      </c>
      <c r="E588" s="486">
        <v>0.61</v>
      </c>
      <c r="F588" s="780"/>
      <c r="G588" s="775"/>
    </row>
    <row r="589" spans="2:7" ht="15" customHeight="1" x14ac:dyDescent="0.2">
      <c r="B589" s="485"/>
      <c r="C589" s="777">
        <v>42436</v>
      </c>
      <c r="D589" s="489" t="s">
        <v>211</v>
      </c>
      <c r="E589" s="486">
        <v>0.505</v>
      </c>
      <c r="F589" s="779">
        <v>0.93500000000000005</v>
      </c>
      <c r="G589" s="774"/>
    </row>
    <row r="590" spans="2:7" ht="15" customHeight="1" x14ac:dyDescent="0.2">
      <c r="B590" s="485"/>
      <c r="C590" s="778"/>
      <c r="D590" s="489" t="s">
        <v>212</v>
      </c>
      <c r="E590" s="486">
        <v>0.57999999999999996</v>
      </c>
      <c r="F590" s="780"/>
      <c r="G590" s="775"/>
    </row>
    <row r="591" spans="2:7" ht="15" customHeight="1" x14ac:dyDescent="0.2">
      <c r="B591" s="485"/>
      <c r="C591" s="777">
        <v>42443</v>
      </c>
      <c r="D591" s="489" t="s">
        <v>211</v>
      </c>
      <c r="E591" s="486">
        <v>0.4</v>
      </c>
      <c r="F591" s="779">
        <v>0.95</v>
      </c>
      <c r="G591" s="774"/>
    </row>
    <row r="592" spans="2:7" ht="15" customHeight="1" x14ac:dyDescent="0.2">
      <c r="B592" s="485"/>
      <c r="C592" s="778"/>
      <c r="D592" s="489" t="s">
        <v>212</v>
      </c>
      <c r="E592" s="486">
        <v>0.6</v>
      </c>
      <c r="F592" s="780"/>
      <c r="G592" s="775"/>
    </row>
    <row r="593" spans="2:7" ht="15" customHeight="1" x14ac:dyDescent="0.2">
      <c r="B593" s="485"/>
      <c r="C593" s="777">
        <v>42450</v>
      </c>
      <c r="D593" s="489" t="s">
        <v>211</v>
      </c>
      <c r="E593" s="486">
        <v>0.46</v>
      </c>
      <c r="F593" s="779">
        <v>0.93</v>
      </c>
      <c r="G593" s="774"/>
    </row>
    <row r="594" spans="2:7" ht="15" customHeight="1" x14ac:dyDescent="0.2">
      <c r="B594" s="485"/>
      <c r="C594" s="778"/>
      <c r="D594" s="489" t="s">
        <v>212</v>
      </c>
      <c r="E594" s="486">
        <v>0.61</v>
      </c>
      <c r="F594" s="780"/>
      <c r="G594" s="775"/>
    </row>
    <row r="595" spans="2:7" ht="15" customHeight="1" x14ac:dyDescent="0.2">
      <c r="B595" s="485"/>
      <c r="C595" s="777">
        <v>42461</v>
      </c>
      <c r="D595" s="489" t="s">
        <v>211</v>
      </c>
      <c r="E595" s="486">
        <v>0.46</v>
      </c>
      <c r="F595" s="779">
        <v>0.93</v>
      </c>
      <c r="G595" s="774"/>
    </row>
    <row r="596" spans="2:7" ht="15" customHeight="1" x14ac:dyDescent="0.2">
      <c r="B596" s="485"/>
      <c r="C596" s="778"/>
      <c r="D596" s="489" t="s">
        <v>212</v>
      </c>
      <c r="E596" s="486">
        <v>0.6</v>
      </c>
      <c r="F596" s="780"/>
      <c r="G596" s="775"/>
    </row>
    <row r="597" spans="2:7" ht="15" customHeight="1" x14ac:dyDescent="0.2">
      <c r="B597" s="485"/>
      <c r="C597" s="777">
        <v>42468</v>
      </c>
      <c r="D597" s="489" t="s">
        <v>211</v>
      </c>
      <c r="E597" s="486">
        <v>0.46</v>
      </c>
      <c r="F597" s="779">
        <v>0.93</v>
      </c>
      <c r="G597" s="774"/>
    </row>
    <row r="598" spans="2:7" ht="15" customHeight="1" x14ac:dyDescent="0.2">
      <c r="B598" s="485"/>
      <c r="C598" s="778"/>
      <c r="D598" s="489" t="s">
        <v>212</v>
      </c>
      <c r="E598" s="486">
        <v>0.61</v>
      </c>
      <c r="F598" s="780"/>
      <c r="G598" s="775"/>
    </row>
    <row r="599" spans="2:7" ht="15" customHeight="1" x14ac:dyDescent="0.2">
      <c r="B599" s="485"/>
      <c r="C599" s="777">
        <v>42496</v>
      </c>
      <c r="D599" s="577" t="s">
        <v>211</v>
      </c>
      <c r="E599" s="578">
        <v>0.54</v>
      </c>
      <c r="F599" s="779">
        <v>0.99</v>
      </c>
      <c r="G599" s="774"/>
    </row>
    <row r="600" spans="2:7" ht="15" customHeight="1" x14ac:dyDescent="0.2">
      <c r="B600" s="485"/>
      <c r="C600" s="778"/>
      <c r="D600" s="577" t="s">
        <v>212</v>
      </c>
      <c r="E600" s="578">
        <v>0.54</v>
      </c>
      <c r="F600" s="780"/>
      <c r="G600" s="775"/>
    </row>
    <row r="601" spans="2:7" ht="15" customHeight="1" x14ac:dyDescent="0.2">
      <c r="B601" s="788" t="s">
        <v>223</v>
      </c>
      <c r="C601" s="781">
        <v>42212</v>
      </c>
      <c r="D601" s="489" t="s">
        <v>211</v>
      </c>
      <c r="E601" s="486">
        <v>0.62</v>
      </c>
      <c r="F601" s="782">
        <v>0.94</v>
      </c>
      <c r="G601" s="774"/>
    </row>
    <row r="602" spans="2:7" ht="15" customHeight="1" x14ac:dyDescent="0.2">
      <c r="B602" s="789"/>
      <c r="C602" s="781"/>
      <c r="D602" s="489" t="s">
        <v>212</v>
      </c>
      <c r="E602" s="486">
        <v>0.6</v>
      </c>
      <c r="F602" s="782"/>
      <c r="G602" s="775"/>
    </row>
    <row r="603" spans="2:7" ht="15" customHeight="1" x14ac:dyDescent="0.2">
      <c r="B603" s="789"/>
      <c r="C603" s="781">
        <v>42216</v>
      </c>
      <c r="D603" s="489" t="s">
        <v>211</v>
      </c>
      <c r="E603" s="486">
        <v>0.62</v>
      </c>
      <c r="F603" s="782">
        <v>0.93</v>
      </c>
      <c r="G603" s="774"/>
    </row>
    <row r="604" spans="2:7" ht="15" customHeight="1" x14ac:dyDescent="0.2">
      <c r="B604" s="789"/>
      <c r="C604" s="781"/>
      <c r="D604" s="489" t="s">
        <v>212</v>
      </c>
      <c r="E604" s="486">
        <v>0.6</v>
      </c>
      <c r="F604" s="782"/>
      <c r="G604" s="775"/>
    </row>
    <row r="605" spans="2:7" ht="15" customHeight="1" x14ac:dyDescent="0.2">
      <c r="B605" s="789"/>
      <c r="C605" s="777">
        <v>42223</v>
      </c>
      <c r="D605" s="489" t="s">
        <v>211</v>
      </c>
      <c r="E605" s="486">
        <v>0.62</v>
      </c>
      <c r="F605" s="782">
        <v>0.93</v>
      </c>
      <c r="G605" s="774"/>
    </row>
    <row r="606" spans="2:7" ht="15" customHeight="1" x14ac:dyDescent="0.2">
      <c r="B606" s="789"/>
      <c r="C606" s="783"/>
      <c r="D606" s="489" t="s">
        <v>212</v>
      </c>
      <c r="E606" s="486">
        <v>0.6</v>
      </c>
      <c r="F606" s="782"/>
      <c r="G606" s="775"/>
    </row>
    <row r="607" spans="2:7" ht="15" customHeight="1" x14ac:dyDescent="0.2">
      <c r="B607" s="789"/>
      <c r="C607" s="777">
        <v>42230</v>
      </c>
      <c r="D607" s="489" t="s">
        <v>211</v>
      </c>
      <c r="E607" s="486">
        <v>0.62</v>
      </c>
      <c r="F607" s="782">
        <v>0.92</v>
      </c>
      <c r="G607" s="774"/>
    </row>
    <row r="608" spans="2:7" ht="15" customHeight="1" x14ac:dyDescent="0.2">
      <c r="B608" s="789"/>
      <c r="C608" s="783"/>
      <c r="D608" s="489" t="s">
        <v>212</v>
      </c>
      <c r="E608" s="486">
        <v>0.6</v>
      </c>
      <c r="F608" s="782"/>
      <c r="G608" s="775"/>
    </row>
    <row r="609" spans="2:7" ht="15" customHeight="1" x14ac:dyDescent="0.2">
      <c r="B609" s="789"/>
      <c r="C609" s="777">
        <v>42234</v>
      </c>
      <c r="D609" s="489" t="s">
        <v>211</v>
      </c>
      <c r="E609" s="486">
        <v>0.62</v>
      </c>
      <c r="F609" s="779">
        <v>0.92</v>
      </c>
      <c r="G609" s="774"/>
    </row>
    <row r="610" spans="2:7" ht="15" customHeight="1" x14ac:dyDescent="0.2">
      <c r="B610" s="789"/>
      <c r="C610" s="783"/>
      <c r="D610" s="489" t="s">
        <v>212</v>
      </c>
      <c r="E610" s="486">
        <v>0.61</v>
      </c>
      <c r="F610" s="780"/>
      <c r="G610" s="775"/>
    </row>
    <row r="611" spans="2:7" ht="15" customHeight="1" x14ac:dyDescent="0.2">
      <c r="B611" s="789"/>
      <c r="C611" s="777">
        <v>42241</v>
      </c>
      <c r="D611" s="489" t="s">
        <v>211</v>
      </c>
      <c r="E611" s="486">
        <v>0.62</v>
      </c>
      <c r="F611" s="779">
        <v>0.88</v>
      </c>
      <c r="G611" s="774"/>
    </row>
    <row r="612" spans="2:7" ht="15" customHeight="1" x14ac:dyDescent="0.2">
      <c r="B612" s="789"/>
      <c r="C612" s="783"/>
      <c r="D612" s="489" t="s">
        <v>212</v>
      </c>
      <c r="E612" s="486">
        <v>0.61</v>
      </c>
      <c r="F612" s="780"/>
      <c r="G612" s="775"/>
    </row>
    <row r="613" spans="2:7" ht="15" customHeight="1" x14ac:dyDescent="0.2">
      <c r="B613" s="789"/>
      <c r="C613" s="777">
        <v>42249</v>
      </c>
      <c r="D613" s="489" t="s">
        <v>211</v>
      </c>
      <c r="E613" s="486">
        <v>0.62</v>
      </c>
      <c r="F613" s="779">
        <v>0.87</v>
      </c>
      <c r="G613" s="774"/>
    </row>
    <row r="614" spans="2:7" ht="15" customHeight="1" x14ac:dyDescent="0.2">
      <c r="B614" s="789"/>
      <c r="C614" s="783"/>
      <c r="D614" s="489" t="s">
        <v>212</v>
      </c>
      <c r="E614" s="486">
        <v>0.6</v>
      </c>
      <c r="F614" s="780"/>
      <c r="G614" s="775"/>
    </row>
    <row r="615" spans="2:7" ht="15" customHeight="1" x14ac:dyDescent="0.2">
      <c r="B615" s="789"/>
      <c r="C615" s="777">
        <v>42258</v>
      </c>
      <c r="D615" s="489" t="s">
        <v>211</v>
      </c>
      <c r="E615" s="486">
        <v>0.63</v>
      </c>
      <c r="F615" s="782">
        <v>0.87</v>
      </c>
      <c r="G615" s="774"/>
    </row>
    <row r="616" spans="2:7" ht="15" customHeight="1" x14ac:dyDescent="0.2">
      <c r="B616" s="789"/>
      <c r="C616" s="783"/>
      <c r="D616" s="489" t="s">
        <v>212</v>
      </c>
      <c r="E616" s="486">
        <v>0.6</v>
      </c>
      <c r="F616" s="782"/>
      <c r="G616" s="775"/>
    </row>
    <row r="617" spans="2:7" ht="15" customHeight="1" x14ac:dyDescent="0.2">
      <c r="B617" s="789"/>
      <c r="C617" s="777">
        <v>42265</v>
      </c>
      <c r="D617" s="489" t="s">
        <v>211</v>
      </c>
      <c r="E617" s="486">
        <v>0.62</v>
      </c>
      <c r="F617" s="782">
        <v>0.87</v>
      </c>
      <c r="G617" s="774"/>
    </row>
    <row r="618" spans="2:7" ht="15" customHeight="1" x14ac:dyDescent="0.2">
      <c r="B618" s="789"/>
      <c r="C618" s="783"/>
      <c r="D618" s="489" t="s">
        <v>212</v>
      </c>
      <c r="E618" s="486">
        <v>0.61</v>
      </c>
      <c r="F618" s="782"/>
      <c r="G618" s="775"/>
    </row>
    <row r="619" spans="2:7" ht="15" customHeight="1" x14ac:dyDescent="0.2">
      <c r="B619" s="789"/>
      <c r="C619" s="777">
        <v>42272</v>
      </c>
      <c r="D619" s="489" t="s">
        <v>211</v>
      </c>
      <c r="E619" s="486">
        <v>0.61</v>
      </c>
      <c r="F619" s="782">
        <v>0.86</v>
      </c>
      <c r="G619" s="774"/>
    </row>
    <row r="620" spans="2:7" ht="15" customHeight="1" x14ac:dyDescent="0.2">
      <c r="B620" s="789"/>
      <c r="C620" s="783"/>
      <c r="D620" s="489" t="s">
        <v>212</v>
      </c>
      <c r="E620" s="486">
        <v>0.61</v>
      </c>
      <c r="F620" s="782"/>
      <c r="G620" s="775"/>
    </row>
    <row r="621" spans="2:7" ht="15" customHeight="1" x14ac:dyDescent="0.2">
      <c r="B621" s="789"/>
      <c r="C621" s="777">
        <v>42279</v>
      </c>
      <c r="D621" s="489" t="s">
        <v>211</v>
      </c>
      <c r="E621" s="486">
        <v>0.63</v>
      </c>
      <c r="F621" s="782">
        <v>0.87</v>
      </c>
      <c r="G621" s="774"/>
    </row>
    <row r="622" spans="2:7" ht="15" customHeight="1" x14ac:dyDescent="0.2">
      <c r="B622" s="789"/>
      <c r="C622" s="783"/>
      <c r="D622" s="489" t="s">
        <v>212</v>
      </c>
      <c r="E622" s="486">
        <v>0.6</v>
      </c>
      <c r="F622" s="782"/>
      <c r="G622" s="775"/>
    </row>
    <row r="623" spans="2:7" ht="15" customHeight="1" x14ac:dyDescent="0.2">
      <c r="B623" s="789"/>
      <c r="C623" s="777">
        <v>42286</v>
      </c>
      <c r="D623" s="489" t="s">
        <v>211</v>
      </c>
      <c r="E623" s="486">
        <v>0.62</v>
      </c>
      <c r="F623" s="782">
        <v>0.86499999999999999</v>
      </c>
      <c r="G623" s="774"/>
    </row>
    <row r="624" spans="2:7" ht="15" customHeight="1" x14ac:dyDescent="0.2">
      <c r="B624" s="789"/>
      <c r="C624" s="783"/>
      <c r="D624" s="489" t="s">
        <v>212</v>
      </c>
      <c r="E624" s="486">
        <v>0.6</v>
      </c>
      <c r="F624" s="782"/>
      <c r="G624" s="775"/>
    </row>
    <row r="625" spans="2:7" ht="15" customHeight="1" x14ac:dyDescent="0.2">
      <c r="B625" s="789"/>
      <c r="C625" s="777">
        <v>42300</v>
      </c>
      <c r="D625" s="489" t="s">
        <v>211</v>
      </c>
      <c r="E625" s="486">
        <v>0.62</v>
      </c>
      <c r="F625" s="782">
        <v>0.86</v>
      </c>
      <c r="G625" s="774"/>
    </row>
    <row r="626" spans="2:7" ht="15" customHeight="1" x14ac:dyDescent="0.2">
      <c r="B626" s="789"/>
      <c r="C626" s="783"/>
      <c r="D626" s="489" t="s">
        <v>212</v>
      </c>
      <c r="E626" s="486">
        <v>0.6</v>
      </c>
      <c r="F626" s="782"/>
      <c r="G626" s="775"/>
    </row>
    <row r="627" spans="2:7" ht="15" customHeight="1" x14ac:dyDescent="0.2">
      <c r="B627" s="789"/>
      <c r="C627" s="777">
        <f>C561</f>
        <v>42307</v>
      </c>
      <c r="D627" s="489" t="str">
        <f t="shared" ref="D627:D634" si="8">D625</f>
        <v>Estaca 1</v>
      </c>
      <c r="E627" s="486">
        <v>0.62</v>
      </c>
      <c r="F627" s="782">
        <v>0.97</v>
      </c>
      <c r="G627" s="774" t="s">
        <v>241</v>
      </c>
    </row>
    <row r="628" spans="2:7" ht="15" customHeight="1" x14ac:dyDescent="0.2">
      <c r="B628" s="789"/>
      <c r="C628" s="778"/>
      <c r="D628" s="489" t="str">
        <f t="shared" si="8"/>
        <v>Estaca 2</v>
      </c>
      <c r="E628" s="486">
        <v>0.60499999999999998</v>
      </c>
      <c r="F628" s="782"/>
      <c r="G628" s="775"/>
    </row>
    <row r="629" spans="2:7" ht="15" customHeight="1" x14ac:dyDescent="0.2">
      <c r="B629" s="789"/>
      <c r="C629" s="777">
        <f>C563</f>
        <v>42314</v>
      </c>
      <c r="D629" s="489" t="str">
        <f t="shared" si="8"/>
        <v>Estaca 1</v>
      </c>
      <c r="E629" s="486">
        <v>0.61</v>
      </c>
      <c r="F629" s="782">
        <v>0.86</v>
      </c>
      <c r="G629" s="774"/>
    </row>
    <row r="630" spans="2:7" ht="15" customHeight="1" x14ac:dyDescent="0.2">
      <c r="B630" s="789"/>
      <c r="C630" s="778"/>
      <c r="D630" s="489" t="str">
        <f t="shared" si="8"/>
        <v>Estaca 2</v>
      </c>
      <c r="E630" s="486">
        <v>0.6</v>
      </c>
      <c r="F630" s="782"/>
      <c r="G630" s="775"/>
    </row>
    <row r="631" spans="2:7" ht="15" customHeight="1" x14ac:dyDescent="0.2">
      <c r="B631" s="789"/>
      <c r="C631" s="777">
        <f>C565</f>
        <v>42321</v>
      </c>
      <c r="D631" s="489" t="str">
        <f t="shared" si="8"/>
        <v>Estaca 1</v>
      </c>
      <c r="E631" s="486">
        <v>0.62</v>
      </c>
      <c r="F631" s="782">
        <v>0.87</v>
      </c>
      <c r="G631" s="774"/>
    </row>
    <row r="632" spans="2:7" ht="15" customHeight="1" x14ac:dyDescent="0.2">
      <c r="B632" s="789"/>
      <c r="C632" s="778"/>
      <c r="D632" s="489" t="str">
        <f t="shared" si="8"/>
        <v>Estaca 2</v>
      </c>
      <c r="E632" s="486">
        <v>0.59</v>
      </c>
      <c r="F632" s="782"/>
      <c r="G632" s="775"/>
    </row>
    <row r="633" spans="2:7" ht="15" customHeight="1" x14ac:dyDescent="0.2">
      <c r="B633" s="789"/>
      <c r="C633" s="777">
        <f>C567</f>
        <v>42328</v>
      </c>
      <c r="D633" s="489" t="str">
        <f t="shared" si="8"/>
        <v>Estaca 1</v>
      </c>
      <c r="E633" s="486">
        <v>0.61</v>
      </c>
      <c r="F633" s="782">
        <v>0.98</v>
      </c>
      <c r="G633" s="774"/>
    </row>
    <row r="634" spans="2:7" ht="15" customHeight="1" x14ac:dyDescent="0.2">
      <c r="B634" s="789"/>
      <c r="C634" s="778"/>
      <c r="D634" s="489" t="str">
        <f t="shared" si="8"/>
        <v>Estaca 2</v>
      </c>
      <c r="E634" s="486">
        <v>0.59</v>
      </c>
      <c r="F634" s="782"/>
      <c r="G634" s="775"/>
    </row>
    <row r="635" spans="2:7" ht="15" customHeight="1" x14ac:dyDescent="0.2">
      <c r="B635" s="789"/>
      <c r="C635" s="777">
        <v>42356</v>
      </c>
      <c r="D635" s="489" t="s">
        <v>211</v>
      </c>
      <c r="E635" s="486">
        <v>0.61</v>
      </c>
      <c r="F635" s="779">
        <v>0.98</v>
      </c>
      <c r="G635" s="774"/>
    </row>
    <row r="636" spans="2:7" ht="15" customHeight="1" x14ac:dyDescent="0.2">
      <c r="B636" s="789"/>
      <c r="C636" s="778"/>
      <c r="D636" s="489" t="s">
        <v>212</v>
      </c>
      <c r="E636" s="486">
        <v>0.58499999999999996</v>
      </c>
      <c r="F636" s="780"/>
      <c r="G636" s="775"/>
    </row>
    <row r="637" spans="2:7" ht="15" customHeight="1" x14ac:dyDescent="0.2">
      <c r="B637" s="789"/>
      <c r="C637" s="777">
        <v>42366</v>
      </c>
      <c r="D637" s="489" t="s">
        <v>211</v>
      </c>
      <c r="E637" s="486"/>
      <c r="F637" s="779">
        <v>0.98</v>
      </c>
      <c r="G637" s="774" t="s">
        <v>245</v>
      </c>
    </row>
    <row r="638" spans="2:7" ht="15" customHeight="1" x14ac:dyDescent="0.2">
      <c r="B638" s="789"/>
      <c r="C638" s="778"/>
      <c r="D638" s="489" t="s">
        <v>212</v>
      </c>
      <c r="E638" s="486"/>
      <c r="F638" s="780"/>
      <c r="G638" s="775"/>
    </row>
    <row r="639" spans="2:7" ht="15" customHeight="1" x14ac:dyDescent="0.2">
      <c r="B639" s="789"/>
      <c r="C639" s="777">
        <v>42377</v>
      </c>
      <c r="D639" s="489" t="s">
        <v>211</v>
      </c>
      <c r="E639" s="486">
        <v>0.60499999999999998</v>
      </c>
      <c r="F639" s="779">
        <v>0.98</v>
      </c>
      <c r="G639" s="774"/>
    </row>
    <row r="640" spans="2:7" ht="15" customHeight="1" x14ac:dyDescent="0.2">
      <c r="B640" s="485"/>
      <c r="C640" s="778"/>
      <c r="D640" s="489" t="s">
        <v>212</v>
      </c>
      <c r="E640" s="486">
        <v>0.56999999999999995</v>
      </c>
      <c r="F640" s="780"/>
      <c r="G640" s="775"/>
    </row>
    <row r="641" spans="2:7" ht="15" customHeight="1" x14ac:dyDescent="0.2">
      <c r="B641" s="485"/>
      <c r="C641" s="781">
        <v>42384</v>
      </c>
      <c r="D641" s="489" t="s">
        <v>211</v>
      </c>
      <c r="E641" s="486">
        <v>0.59</v>
      </c>
      <c r="F641" s="782">
        <v>0.98499999999999999</v>
      </c>
      <c r="G641" s="774"/>
    </row>
    <row r="642" spans="2:7" ht="15" customHeight="1" x14ac:dyDescent="0.2">
      <c r="B642" s="485"/>
      <c r="C642" s="781"/>
      <c r="D642" s="489" t="s">
        <v>212</v>
      </c>
      <c r="E642" s="486">
        <v>0.54</v>
      </c>
      <c r="F642" s="782"/>
      <c r="G642" s="775"/>
    </row>
    <row r="643" spans="2:7" ht="15" customHeight="1" x14ac:dyDescent="0.2">
      <c r="B643" s="485"/>
      <c r="C643" s="781">
        <v>42391</v>
      </c>
      <c r="D643" s="489" t="s">
        <v>211</v>
      </c>
      <c r="E643" s="486">
        <v>0.60399999999999998</v>
      </c>
      <c r="F643" s="779">
        <v>0.98</v>
      </c>
      <c r="G643" s="774"/>
    </row>
    <row r="644" spans="2:7" ht="15" customHeight="1" x14ac:dyDescent="0.2">
      <c r="B644" s="485"/>
      <c r="C644" s="781"/>
      <c r="D644" s="489" t="s">
        <v>212</v>
      </c>
      <c r="E644" s="486">
        <v>0.56999999999999995</v>
      </c>
      <c r="F644" s="780"/>
      <c r="G644" s="775"/>
    </row>
    <row r="645" spans="2:7" ht="15" customHeight="1" x14ac:dyDescent="0.2">
      <c r="B645" s="485"/>
      <c r="C645" s="781">
        <v>42398</v>
      </c>
      <c r="D645" s="489" t="s">
        <v>211</v>
      </c>
      <c r="E645" s="486">
        <v>0.60499999999999998</v>
      </c>
      <c r="F645" s="779">
        <v>0.98</v>
      </c>
      <c r="G645" s="774"/>
    </row>
    <row r="646" spans="2:7" ht="15" customHeight="1" x14ac:dyDescent="0.2">
      <c r="B646" s="485"/>
      <c r="C646" s="781"/>
      <c r="D646" s="489" t="s">
        <v>212</v>
      </c>
      <c r="E646" s="486">
        <v>0.57499999999999996</v>
      </c>
      <c r="F646" s="780"/>
      <c r="G646" s="775"/>
    </row>
    <row r="647" spans="2:7" ht="15" customHeight="1" x14ac:dyDescent="0.2">
      <c r="B647" s="485"/>
      <c r="C647" s="777">
        <v>42405</v>
      </c>
      <c r="D647" s="489" t="s">
        <v>211</v>
      </c>
      <c r="E647" s="486">
        <v>0.56999999999999995</v>
      </c>
      <c r="F647" s="779">
        <v>0.98499999999999999</v>
      </c>
      <c r="G647" s="774"/>
    </row>
    <row r="648" spans="2:7" ht="15" customHeight="1" x14ac:dyDescent="0.2">
      <c r="B648" s="485"/>
      <c r="C648" s="778"/>
      <c r="D648" s="489" t="s">
        <v>212</v>
      </c>
      <c r="E648" s="486">
        <v>0.56000000000000005</v>
      </c>
      <c r="F648" s="780"/>
      <c r="G648" s="775"/>
    </row>
    <row r="649" spans="2:7" ht="15" customHeight="1" x14ac:dyDescent="0.2">
      <c r="B649" s="485"/>
      <c r="C649" s="777">
        <v>42412</v>
      </c>
      <c r="D649" s="489" t="s">
        <v>211</v>
      </c>
      <c r="E649" s="486">
        <v>0.54</v>
      </c>
      <c r="F649" s="779">
        <v>0.98499999999999999</v>
      </c>
      <c r="G649" s="774"/>
    </row>
    <row r="650" spans="2:7" ht="15" customHeight="1" x14ac:dyDescent="0.2">
      <c r="B650" s="485"/>
      <c r="C650" s="778"/>
      <c r="D650" s="489" t="s">
        <v>212</v>
      </c>
      <c r="E650" s="486">
        <v>0.52500000000000002</v>
      </c>
      <c r="F650" s="780"/>
      <c r="G650" s="775"/>
    </row>
    <row r="651" spans="2:7" ht="15" customHeight="1" x14ac:dyDescent="0.2">
      <c r="B651" s="485"/>
      <c r="C651" s="777">
        <v>42422</v>
      </c>
      <c r="D651" s="489" t="s">
        <v>211</v>
      </c>
      <c r="E651" s="486">
        <v>0.56000000000000005</v>
      </c>
      <c r="F651" s="779">
        <v>0.99</v>
      </c>
      <c r="G651" s="774"/>
    </row>
    <row r="652" spans="2:7" ht="15" customHeight="1" x14ac:dyDescent="0.2">
      <c r="B652" s="485"/>
      <c r="C652" s="778"/>
      <c r="D652" s="489" t="s">
        <v>212</v>
      </c>
      <c r="E652" s="486">
        <v>0.56999999999999995</v>
      </c>
      <c r="F652" s="780"/>
      <c r="G652" s="775"/>
    </row>
    <row r="653" spans="2:7" ht="15" customHeight="1" x14ac:dyDescent="0.2">
      <c r="B653" s="485"/>
      <c r="C653" s="777">
        <v>42426</v>
      </c>
      <c r="D653" s="489" t="s">
        <v>211</v>
      </c>
      <c r="E653" s="486">
        <v>0.54500000000000004</v>
      </c>
      <c r="F653" s="779">
        <v>0.99</v>
      </c>
      <c r="G653" s="774"/>
    </row>
    <row r="654" spans="2:7" ht="15" customHeight="1" x14ac:dyDescent="0.2">
      <c r="B654" s="485"/>
      <c r="C654" s="778"/>
      <c r="D654" s="489" t="s">
        <v>212</v>
      </c>
      <c r="E654" s="486">
        <v>0.56999999999999995</v>
      </c>
      <c r="F654" s="780"/>
      <c r="G654" s="775"/>
    </row>
    <row r="655" spans="2:7" ht="15" customHeight="1" x14ac:dyDescent="0.2">
      <c r="B655" s="485"/>
      <c r="C655" s="777">
        <v>42436</v>
      </c>
      <c r="D655" s="489" t="s">
        <v>211</v>
      </c>
      <c r="E655" s="486">
        <v>0.54500000000000004</v>
      </c>
      <c r="F655" s="779">
        <v>0.98499999999999999</v>
      </c>
      <c r="G655" s="774"/>
    </row>
    <row r="656" spans="2:7" ht="15" customHeight="1" x14ac:dyDescent="0.2">
      <c r="B656" s="485"/>
      <c r="C656" s="778"/>
      <c r="D656" s="489" t="s">
        <v>212</v>
      </c>
      <c r="E656" s="486">
        <v>0.51</v>
      </c>
      <c r="F656" s="780"/>
      <c r="G656" s="775"/>
    </row>
    <row r="657" spans="2:7" ht="15" customHeight="1" x14ac:dyDescent="0.2">
      <c r="B657" s="485"/>
      <c r="C657" s="777">
        <v>42443</v>
      </c>
      <c r="D657" s="489" t="s">
        <v>211</v>
      </c>
      <c r="E657" s="486">
        <v>0.56000000000000005</v>
      </c>
      <c r="F657" s="779">
        <v>0.98</v>
      </c>
      <c r="G657" s="774"/>
    </row>
    <row r="658" spans="2:7" ht="15" customHeight="1" x14ac:dyDescent="0.2">
      <c r="B658" s="485"/>
      <c r="C658" s="778"/>
      <c r="D658" s="489" t="s">
        <v>212</v>
      </c>
      <c r="E658" s="486">
        <v>0.55000000000000004</v>
      </c>
      <c r="F658" s="780"/>
      <c r="G658" s="775"/>
    </row>
    <row r="659" spans="2:7" ht="15" customHeight="1" x14ac:dyDescent="0.2">
      <c r="B659" s="485"/>
      <c r="C659" s="777">
        <v>42450</v>
      </c>
      <c r="D659" s="489" t="s">
        <v>211</v>
      </c>
      <c r="E659" s="486">
        <v>0.56000000000000005</v>
      </c>
      <c r="F659" s="779">
        <v>0.99</v>
      </c>
      <c r="G659" s="774"/>
    </row>
    <row r="660" spans="2:7" ht="15" customHeight="1" x14ac:dyDescent="0.2">
      <c r="B660" s="485"/>
      <c r="C660" s="778"/>
      <c r="D660" s="489" t="s">
        <v>212</v>
      </c>
      <c r="E660" s="486">
        <v>0.56000000000000005</v>
      </c>
      <c r="F660" s="780"/>
      <c r="G660" s="775"/>
    </row>
    <row r="661" spans="2:7" ht="15" customHeight="1" x14ac:dyDescent="0.2">
      <c r="B661" s="485"/>
      <c r="C661" s="777">
        <v>42461</v>
      </c>
      <c r="D661" s="489" t="s">
        <v>211</v>
      </c>
      <c r="E661" s="486">
        <v>0.56000000000000005</v>
      </c>
      <c r="F661" s="779">
        <v>0.98</v>
      </c>
      <c r="G661" s="774"/>
    </row>
    <row r="662" spans="2:7" ht="15" customHeight="1" x14ac:dyDescent="0.2">
      <c r="B662" s="485"/>
      <c r="C662" s="778"/>
      <c r="D662" s="489" t="s">
        <v>212</v>
      </c>
      <c r="E662" s="486">
        <v>0.54</v>
      </c>
      <c r="F662" s="780"/>
      <c r="G662" s="775"/>
    </row>
    <row r="663" spans="2:7" ht="15" customHeight="1" x14ac:dyDescent="0.2">
      <c r="B663" s="485"/>
      <c r="C663" s="777">
        <v>42468</v>
      </c>
      <c r="D663" s="489" t="s">
        <v>211</v>
      </c>
      <c r="E663" s="486">
        <v>0.56000000000000005</v>
      </c>
      <c r="F663" s="779">
        <v>0.98</v>
      </c>
      <c r="G663" s="774"/>
    </row>
    <row r="664" spans="2:7" ht="15" customHeight="1" x14ac:dyDescent="0.2">
      <c r="B664" s="485"/>
      <c r="C664" s="778"/>
      <c r="D664" s="489" t="s">
        <v>212</v>
      </c>
      <c r="E664" s="486">
        <v>0.54</v>
      </c>
      <c r="F664" s="780"/>
      <c r="G664" s="775"/>
    </row>
    <row r="665" spans="2:7" ht="15" customHeight="1" x14ac:dyDescent="0.2">
      <c r="B665" s="485"/>
      <c r="C665" s="777">
        <v>42496</v>
      </c>
      <c r="D665" s="575" t="s">
        <v>211</v>
      </c>
      <c r="E665" s="576">
        <v>0.54</v>
      </c>
      <c r="F665" s="779">
        <v>0.99</v>
      </c>
      <c r="G665" s="774"/>
    </row>
    <row r="666" spans="2:7" ht="15" customHeight="1" x14ac:dyDescent="0.2">
      <c r="B666" s="485"/>
      <c r="C666" s="778"/>
      <c r="D666" s="575" t="s">
        <v>212</v>
      </c>
      <c r="E666" s="576">
        <v>0.54</v>
      </c>
      <c r="F666" s="780"/>
      <c r="G666" s="775"/>
    </row>
    <row r="667" spans="2:7" ht="15" customHeight="1" x14ac:dyDescent="0.2">
      <c r="B667" s="788" t="s">
        <v>224</v>
      </c>
      <c r="C667" s="781">
        <v>42212</v>
      </c>
      <c r="D667" s="489" t="s">
        <v>211</v>
      </c>
      <c r="E667" s="486">
        <v>0.51</v>
      </c>
      <c r="F667" s="782">
        <v>0.76</v>
      </c>
      <c r="G667" s="774"/>
    </row>
    <row r="668" spans="2:7" ht="15" customHeight="1" x14ac:dyDescent="0.2">
      <c r="B668" s="789"/>
      <c r="C668" s="781"/>
      <c r="D668" s="489" t="s">
        <v>212</v>
      </c>
      <c r="E668" s="486">
        <v>0.6</v>
      </c>
      <c r="F668" s="782"/>
      <c r="G668" s="775"/>
    </row>
    <row r="669" spans="2:7" ht="15" customHeight="1" x14ac:dyDescent="0.2">
      <c r="B669" s="789"/>
      <c r="C669" s="781">
        <v>42216</v>
      </c>
      <c r="D669" s="489" t="s">
        <v>211</v>
      </c>
      <c r="E669" s="486">
        <v>0.51</v>
      </c>
      <c r="F669" s="782">
        <v>0.76</v>
      </c>
      <c r="G669" s="774"/>
    </row>
    <row r="670" spans="2:7" ht="15" customHeight="1" x14ac:dyDescent="0.2">
      <c r="B670" s="789"/>
      <c r="C670" s="781"/>
      <c r="D670" s="489" t="s">
        <v>212</v>
      </c>
      <c r="E670" s="486">
        <v>0.6</v>
      </c>
      <c r="F670" s="782"/>
      <c r="G670" s="775"/>
    </row>
    <row r="671" spans="2:7" ht="15" customHeight="1" x14ac:dyDescent="0.2">
      <c r="B671" s="789"/>
      <c r="C671" s="777">
        <v>42223</v>
      </c>
      <c r="D671" s="489" t="s">
        <v>211</v>
      </c>
      <c r="E671" s="486">
        <v>0.5</v>
      </c>
      <c r="F671" s="782">
        <v>0.76</v>
      </c>
      <c r="G671" s="774"/>
    </row>
    <row r="672" spans="2:7" ht="15" customHeight="1" x14ac:dyDescent="0.2">
      <c r="B672" s="789"/>
      <c r="C672" s="783"/>
      <c r="D672" s="489" t="s">
        <v>212</v>
      </c>
      <c r="E672" s="486">
        <v>0.6</v>
      </c>
      <c r="F672" s="782"/>
      <c r="G672" s="775"/>
    </row>
    <row r="673" spans="2:7" ht="15" customHeight="1" x14ac:dyDescent="0.2">
      <c r="B673" s="789"/>
      <c r="C673" s="777">
        <v>42230</v>
      </c>
      <c r="D673" s="489" t="s">
        <v>211</v>
      </c>
      <c r="E673" s="486">
        <v>0.51</v>
      </c>
      <c r="F673" s="782">
        <v>0.77</v>
      </c>
      <c r="G673" s="774"/>
    </row>
    <row r="674" spans="2:7" ht="15" customHeight="1" x14ac:dyDescent="0.2">
      <c r="B674" s="789"/>
      <c r="C674" s="783"/>
      <c r="D674" s="489" t="s">
        <v>212</v>
      </c>
      <c r="E674" s="486">
        <v>0.6</v>
      </c>
      <c r="F674" s="782"/>
      <c r="G674" s="775"/>
    </row>
    <row r="675" spans="2:7" ht="15" customHeight="1" x14ac:dyDescent="0.2">
      <c r="B675" s="789"/>
      <c r="C675" s="777">
        <v>42234</v>
      </c>
      <c r="D675" s="489" t="s">
        <v>211</v>
      </c>
      <c r="E675" s="486">
        <v>0.51</v>
      </c>
      <c r="F675" s="779">
        <v>0.8</v>
      </c>
      <c r="G675" s="774"/>
    </row>
    <row r="676" spans="2:7" ht="15" customHeight="1" x14ac:dyDescent="0.2">
      <c r="B676" s="789"/>
      <c r="C676" s="783"/>
      <c r="D676" s="489" t="s">
        <v>212</v>
      </c>
      <c r="E676" s="486">
        <v>0.61</v>
      </c>
      <c r="F676" s="780"/>
      <c r="G676" s="775"/>
    </row>
    <row r="677" spans="2:7" ht="15" customHeight="1" x14ac:dyDescent="0.2">
      <c r="B677" s="789"/>
      <c r="C677" s="777">
        <v>42241</v>
      </c>
      <c r="D677" s="489" t="s">
        <v>211</v>
      </c>
      <c r="E677" s="486">
        <v>0.5</v>
      </c>
      <c r="F677" s="779">
        <v>0.69</v>
      </c>
      <c r="G677" s="774"/>
    </row>
    <row r="678" spans="2:7" ht="15" customHeight="1" x14ac:dyDescent="0.2">
      <c r="B678" s="789"/>
      <c r="C678" s="783"/>
      <c r="D678" s="489" t="s">
        <v>212</v>
      </c>
      <c r="E678" s="486">
        <v>0.6</v>
      </c>
      <c r="F678" s="780"/>
      <c r="G678" s="775"/>
    </row>
    <row r="679" spans="2:7" ht="15" customHeight="1" x14ac:dyDescent="0.2">
      <c r="B679" s="789"/>
      <c r="C679" s="777" t="s">
        <v>213</v>
      </c>
      <c r="D679" s="489" t="s">
        <v>211</v>
      </c>
      <c r="E679" s="486">
        <v>0.51</v>
      </c>
      <c r="F679" s="779">
        <v>0.7</v>
      </c>
      <c r="G679" s="774"/>
    </row>
    <row r="680" spans="2:7" ht="15" customHeight="1" x14ac:dyDescent="0.2">
      <c r="B680" s="789"/>
      <c r="C680" s="783"/>
      <c r="D680" s="489" t="s">
        <v>212</v>
      </c>
      <c r="E680" s="486">
        <v>0.6</v>
      </c>
      <c r="F680" s="780"/>
      <c r="G680" s="775"/>
    </row>
    <row r="681" spans="2:7" ht="15" customHeight="1" x14ac:dyDescent="0.2">
      <c r="B681" s="789"/>
      <c r="C681" s="777">
        <v>42258</v>
      </c>
      <c r="D681" s="489" t="s">
        <v>211</v>
      </c>
      <c r="E681" s="486">
        <v>0.51</v>
      </c>
      <c r="F681" s="782">
        <v>0.68</v>
      </c>
      <c r="G681" s="774"/>
    </row>
    <row r="682" spans="2:7" ht="15" customHeight="1" x14ac:dyDescent="0.2">
      <c r="B682" s="789"/>
      <c r="C682" s="783"/>
      <c r="D682" s="489" t="s">
        <v>212</v>
      </c>
      <c r="E682" s="486">
        <v>0.57999999999999996</v>
      </c>
      <c r="F682" s="782"/>
      <c r="G682" s="775"/>
    </row>
    <row r="683" spans="2:7" ht="15" customHeight="1" x14ac:dyDescent="0.2">
      <c r="B683" s="789"/>
      <c r="C683" s="777">
        <f>C619</f>
        <v>42272</v>
      </c>
      <c r="D683" s="489" t="s">
        <v>211</v>
      </c>
      <c r="E683" s="486">
        <v>0.51</v>
      </c>
      <c r="F683" s="782">
        <v>0.68</v>
      </c>
      <c r="G683" s="774"/>
    </row>
    <row r="684" spans="2:7" ht="15" customHeight="1" x14ac:dyDescent="0.2">
      <c r="B684" s="789"/>
      <c r="C684" s="783"/>
      <c r="D684" s="489" t="s">
        <v>212</v>
      </c>
      <c r="E684" s="486">
        <v>0.6</v>
      </c>
      <c r="F684" s="782"/>
      <c r="G684" s="775"/>
    </row>
    <row r="685" spans="2:7" ht="15" customHeight="1" x14ac:dyDescent="0.2">
      <c r="B685" s="789"/>
      <c r="C685" s="777">
        <v>42279</v>
      </c>
      <c r="D685" s="489" t="s">
        <v>211</v>
      </c>
      <c r="E685" s="486">
        <v>0.51</v>
      </c>
      <c r="F685" s="782">
        <v>0.69</v>
      </c>
      <c r="G685" s="774"/>
    </row>
    <row r="686" spans="2:7" ht="15" customHeight="1" x14ac:dyDescent="0.2">
      <c r="B686" s="789"/>
      <c r="C686" s="783"/>
      <c r="D686" s="489" t="s">
        <v>212</v>
      </c>
      <c r="E686" s="486">
        <v>0.59</v>
      </c>
      <c r="F686" s="782"/>
      <c r="G686" s="775"/>
    </row>
    <row r="687" spans="2:7" ht="15" customHeight="1" x14ac:dyDescent="0.2">
      <c r="B687" s="789"/>
      <c r="C687" s="777">
        <v>42286</v>
      </c>
      <c r="D687" s="489" t="s">
        <v>211</v>
      </c>
      <c r="E687" s="486">
        <v>0.5</v>
      </c>
      <c r="F687" s="782">
        <v>0.68</v>
      </c>
      <c r="G687" s="774"/>
    </row>
    <row r="688" spans="2:7" ht="15" customHeight="1" x14ac:dyDescent="0.2">
      <c r="B688" s="789"/>
      <c r="C688" s="783"/>
      <c r="D688" s="489" t="s">
        <v>212</v>
      </c>
      <c r="E688" s="486">
        <v>0.6</v>
      </c>
      <c r="F688" s="782"/>
      <c r="G688" s="775"/>
    </row>
    <row r="689" spans="2:7" ht="15" customHeight="1" x14ac:dyDescent="0.2">
      <c r="B689" s="789"/>
      <c r="C689" s="777">
        <v>42300</v>
      </c>
      <c r="D689" s="489" t="s">
        <v>211</v>
      </c>
      <c r="E689" s="486">
        <v>0.5</v>
      </c>
      <c r="F689" s="782">
        <v>0.68</v>
      </c>
      <c r="G689" s="774"/>
    </row>
    <row r="690" spans="2:7" ht="15" customHeight="1" x14ac:dyDescent="0.2">
      <c r="B690" s="789"/>
      <c r="C690" s="783"/>
      <c r="D690" s="489" t="s">
        <v>212</v>
      </c>
      <c r="E690" s="486">
        <v>0.6</v>
      </c>
      <c r="F690" s="782"/>
      <c r="G690" s="775"/>
    </row>
    <row r="691" spans="2:7" ht="15" customHeight="1" x14ac:dyDescent="0.2">
      <c r="B691" s="789"/>
      <c r="C691" s="777">
        <f>C627</f>
        <v>42307</v>
      </c>
      <c r="D691" s="489" t="str">
        <f t="shared" ref="D691:D698" si="9">D689</f>
        <v>Estaca 1</v>
      </c>
      <c r="E691" s="486">
        <v>0.51</v>
      </c>
      <c r="F691" s="782">
        <v>0.80500000000000005</v>
      </c>
      <c r="G691" s="774" t="s">
        <v>241</v>
      </c>
    </row>
    <row r="692" spans="2:7" ht="15" customHeight="1" x14ac:dyDescent="0.2">
      <c r="B692" s="789"/>
      <c r="C692" s="778"/>
      <c r="D692" s="489" t="str">
        <f t="shared" si="9"/>
        <v>Estaca 2</v>
      </c>
      <c r="E692" s="486">
        <v>0.61</v>
      </c>
      <c r="F692" s="782"/>
      <c r="G692" s="775"/>
    </row>
    <row r="693" spans="2:7" ht="15" customHeight="1" x14ac:dyDescent="0.2">
      <c r="B693" s="789"/>
      <c r="C693" s="777">
        <f>C629</f>
        <v>42314</v>
      </c>
      <c r="D693" s="489" t="str">
        <f t="shared" si="9"/>
        <v>Estaca 1</v>
      </c>
      <c r="E693" s="486">
        <v>0.51</v>
      </c>
      <c r="F693" s="782">
        <v>0.68</v>
      </c>
      <c r="G693" s="774"/>
    </row>
    <row r="694" spans="2:7" ht="15" customHeight="1" x14ac:dyDescent="0.2">
      <c r="B694" s="789"/>
      <c r="C694" s="778"/>
      <c r="D694" s="489" t="str">
        <f t="shared" si="9"/>
        <v>Estaca 2</v>
      </c>
      <c r="E694" s="486">
        <v>0.59</v>
      </c>
      <c r="F694" s="782"/>
      <c r="G694" s="775"/>
    </row>
    <row r="695" spans="2:7" ht="15" customHeight="1" x14ac:dyDescent="0.2">
      <c r="B695" s="789"/>
      <c r="C695" s="777">
        <f>C631</f>
        <v>42321</v>
      </c>
      <c r="D695" s="489" t="str">
        <f t="shared" si="9"/>
        <v>Estaca 1</v>
      </c>
      <c r="E695" s="486">
        <v>0.52</v>
      </c>
      <c r="F695" s="782">
        <v>0.68</v>
      </c>
      <c r="G695" s="774"/>
    </row>
    <row r="696" spans="2:7" ht="15" customHeight="1" x14ac:dyDescent="0.2">
      <c r="B696" s="789"/>
      <c r="C696" s="778"/>
      <c r="D696" s="489" t="str">
        <f t="shared" si="9"/>
        <v>Estaca 2</v>
      </c>
      <c r="E696" s="486">
        <v>0.6</v>
      </c>
      <c r="F696" s="782"/>
      <c r="G696" s="775"/>
    </row>
    <row r="697" spans="2:7" ht="15" customHeight="1" x14ac:dyDescent="0.2">
      <c r="B697" s="789"/>
      <c r="C697" s="777">
        <f>C633</f>
        <v>42328</v>
      </c>
      <c r="D697" s="489" t="str">
        <f t="shared" si="9"/>
        <v>Estaca 1</v>
      </c>
      <c r="E697" s="486">
        <v>0.52</v>
      </c>
      <c r="F697" s="782">
        <v>0.8</v>
      </c>
      <c r="G697" s="774"/>
    </row>
    <row r="698" spans="2:7" ht="15" customHeight="1" x14ac:dyDescent="0.2">
      <c r="B698" s="789"/>
      <c r="C698" s="778"/>
      <c r="D698" s="489" t="str">
        <f t="shared" si="9"/>
        <v>Estaca 2</v>
      </c>
      <c r="E698" s="486">
        <v>0.6</v>
      </c>
      <c r="F698" s="782"/>
      <c r="G698" s="775"/>
    </row>
    <row r="699" spans="2:7" ht="15" customHeight="1" x14ac:dyDescent="0.2">
      <c r="B699" s="789"/>
      <c r="C699" s="777">
        <v>42356</v>
      </c>
      <c r="D699" s="489" t="s">
        <v>211</v>
      </c>
      <c r="E699" s="486">
        <v>0.52500000000000002</v>
      </c>
      <c r="F699" s="779">
        <v>0.78</v>
      </c>
      <c r="G699" s="774"/>
    </row>
    <row r="700" spans="2:7" ht="15" customHeight="1" x14ac:dyDescent="0.2">
      <c r="B700" s="789"/>
      <c r="C700" s="778"/>
      <c r="D700" s="489" t="s">
        <v>212</v>
      </c>
      <c r="E700" s="486">
        <v>0.61</v>
      </c>
      <c r="F700" s="780"/>
      <c r="G700" s="775"/>
    </row>
    <row r="701" spans="2:7" ht="15" customHeight="1" x14ac:dyDescent="0.2">
      <c r="B701" s="789"/>
      <c r="C701" s="777">
        <v>42366</v>
      </c>
      <c r="D701" s="489" t="s">
        <v>211</v>
      </c>
      <c r="E701" s="486">
        <v>0.51</v>
      </c>
      <c r="F701" s="779">
        <v>0.77</v>
      </c>
      <c r="G701" s="774"/>
    </row>
    <row r="702" spans="2:7" ht="15" customHeight="1" x14ac:dyDescent="0.2">
      <c r="B702" s="789"/>
      <c r="C702" s="778"/>
      <c r="D702" s="489" t="s">
        <v>212</v>
      </c>
      <c r="E702" s="486">
        <v>0.61</v>
      </c>
      <c r="F702" s="780"/>
      <c r="G702" s="775"/>
    </row>
    <row r="703" spans="2:7" ht="15" customHeight="1" x14ac:dyDescent="0.2">
      <c r="B703" s="789"/>
      <c r="C703" s="777">
        <v>42377</v>
      </c>
      <c r="D703" s="489" t="s">
        <v>211</v>
      </c>
      <c r="E703" s="486">
        <v>0.51</v>
      </c>
      <c r="F703" s="779">
        <v>0.77</v>
      </c>
      <c r="G703" s="774"/>
    </row>
    <row r="704" spans="2:7" ht="15" customHeight="1" x14ac:dyDescent="0.2">
      <c r="B704" s="485"/>
      <c r="C704" s="778"/>
      <c r="D704" s="489" t="s">
        <v>212</v>
      </c>
      <c r="E704" s="486">
        <v>0.61</v>
      </c>
      <c r="F704" s="780"/>
      <c r="G704" s="775"/>
    </row>
    <row r="705" spans="2:7" ht="15" customHeight="1" x14ac:dyDescent="0.2">
      <c r="B705" s="485"/>
      <c r="C705" s="781">
        <v>42384</v>
      </c>
      <c r="D705" s="489" t="s">
        <v>211</v>
      </c>
      <c r="E705" s="486">
        <v>0.51</v>
      </c>
      <c r="F705" s="782">
        <v>0.77</v>
      </c>
      <c r="G705" s="774"/>
    </row>
    <row r="706" spans="2:7" ht="15" customHeight="1" x14ac:dyDescent="0.2">
      <c r="B706" s="485"/>
      <c r="C706" s="781"/>
      <c r="D706" s="489" t="s">
        <v>212</v>
      </c>
      <c r="E706" s="486">
        <v>0.64</v>
      </c>
      <c r="F706" s="782"/>
      <c r="G706" s="775"/>
    </row>
    <row r="707" spans="2:7" ht="15" customHeight="1" x14ac:dyDescent="0.2">
      <c r="B707" s="485"/>
      <c r="C707" s="781">
        <v>42391</v>
      </c>
      <c r="D707" s="489" t="s">
        <v>211</v>
      </c>
      <c r="E707" s="486">
        <v>0.48</v>
      </c>
      <c r="F707" s="779">
        <v>0.749</v>
      </c>
      <c r="G707" s="774"/>
    </row>
    <row r="708" spans="2:7" ht="15" customHeight="1" x14ac:dyDescent="0.2">
      <c r="B708" s="485"/>
      <c r="C708" s="781"/>
      <c r="D708" s="489" t="s">
        <v>212</v>
      </c>
      <c r="E708" s="486">
        <v>0.61</v>
      </c>
      <c r="F708" s="780"/>
      <c r="G708" s="775"/>
    </row>
    <row r="709" spans="2:7" ht="15" customHeight="1" x14ac:dyDescent="0.2">
      <c r="B709" s="485"/>
      <c r="C709" s="781">
        <v>42398</v>
      </c>
      <c r="D709" s="489" t="s">
        <v>211</v>
      </c>
      <c r="E709" s="486">
        <v>0.48</v>
      </c>
      <c r="F709" s="779">
        <v>0.74</v>
      </c>
      <c r="G709" s="774"/>
    </row>
    <row r="710" spans="2:7" ht="15" customHeight="1" x14ac:dyDescent="0.2">
      <c r="B710" s="485"/>
      <c r="C710" s="781"/>
      <c r="D710" s="489" t="s">
        <v>212</v>
      </c>
      <c r="E710" s="486">
        <v>0.61</v>
      </c>
      <c r="F710" s="780"/>
      <c r="G710" s="775"/>
    </row>
    <row r="711" spans="2:7" ht="15" customHeight="1" x14ac:dyDescent="0.2">
      <c r="B711" s="485"/>
      <c r="C711" s="777">
        <v>42405</v>
      </c>
      <c r="D711" s="489" t="s">
        <v>211</v>
      </c>
      <c r="E711" s="486">
        <v>0.45500000000000002</v>
      </c>
      <c r="F711" s="779">
        <v>0.74</v>
      </c>
      <c r="G711" s="774"/>
    </row>
    <row r="712" spans="2:7" ht="15" customHeight="1" x14ac:dyDescent="0.2">
      <c r="B712" s="485"/>
      <c r="C712" s="778"/>
      <c r="D712" s="489" t="s">
        <v>212</v>
      </c>
      <c r="E712" s="486">
        <v>0.61</v>
      </c>
      <c r="F712" s="780"/>
      <c r="G712" s="775"/>
    </row>
    <row r="713" spans="2:7" ht="15" customHeight="1" x14ac:dyDescent="0.2">
      <c r="B713" s="485"/>
      <c r="C713" s="777">
        <v>42412</v>
      </c>
      <c r="D713" s="489" t="s">
        <v>211</v>
      </c>
      <c r="E713" s="486">
        <v>0.44</v>
      </c>
      <c r="F713" s="779">
        <v>0.73499999999999999</v>
      </c>
      <c r="G713" s="774"/>
    </row>
    <row r="714" spans="2:7" ht="15" customHeight="1" x14ac:dyDescent="0.2">
      <c r="B714" s="485"/>
      <c r="C714" s="778"/>
      <c r="D714" s="489" t="s">
        <v>212</v>
      </c>
      <c r="E714" s="486">
        <v>0.61</v>
      </c>
      <c r="F714" s="780"/>
      <c r="G714" s="775"/>
    </row>
    <row r="715" spans="2:7" ht="15" customHeight="1" x14ac:dyDescent="0.2">
      <c r="B715" s="485"/>
      <c r="C715" s="777">
        <v>42422</v>
      </c>
      <c r="D715" s="489" t="s">
        <v>211</v>
      </c>
      <c r="E715" s="486">
        <v>0.35</v>
      </c>
      <c r="F715" s="779">
        <v>0.73</v>
      </c>
      <c r="G715" s="774"/>
    </row>
    <row r="716" spans="2:7" ht="15" customHeight="1" x14ac:dyDescent="0.2">
      <c r="B716" s="485"/>
      <c r="C716" s="778"/>
      <c r="D716" s="489" t="s">
        <v>212</v>
      </c>
      <c r="E716" s="486">
        <v>0.61</v>
      </c>
      <c r="F716" s="780"/>
      <c r="G716" s="775"/>
    </row>
    <row r="717" spans="2:7" ht="15" customHeight="1" x14ac:dyDescent="0.2">
      <c r="B717" s="485"/>
      <c r="C717" s="777">
        <v>42426</v>
      </c>
      <c r="D717" s="489" t="s">
        <v>211</v>
      </c>
      <c r="E717" s="486">
        <v>0.32</v>
      </c>
      <c r="F717" s="779">
        <v>0.72</v>
      </c>
      <c r="G717" s="774"/>
    </row>
    <row r="718" spans="2:7" ht="15" customHeight="1" x14ac:dyDescent="0.2">
      <c r="B718" s="485"/>
      <c r="C718" s="778"/>
      <c r="D718" s="489" t="s">
        <v>212</v>
      </c>
      <c r="E718" s="486">
        <v>0.61</v>
      </c>
      <c r="F718" s="780"/>
      <c r="G718" s="775"/>
    </row>
    <row r="719" spans="2:7" ht="15" customHeight="1" x14ac:dyDescent="0.2">
      <c r="B719" s="485"/>
      <c r="C719" s="777">
        <v>42436</v>
      </c>
      <c r="D719" s="489" t="s">
        <v>211</v>
      </c>
      <c r="E719" s="486">
        <v>0.32500000000000001</v>
      </c>
      <c r="F719" s="779">
        <v>0.72</v>
      </c>
      <c r="G719" s="774"/>
    </row>
    <row r="720" spans="2:7" ht="15" customHeight="1" x14ac:dyDescent="0.2">
      <c r="B720" s="485"/>
      <c r="C720" s="778"/>
      <c r="D720" s="489" t="s">
        <v>212</v>
      </c>
      <c r="E720" s="486">
        <v>0.56000000000000005</v>
      </c>
      <c r="F720" s="780"/>
      <c r="G720" s="775"/>
    </row>
    <row r="721" spans="2:7" ht="15" customHeight="1" x14ac:dyDescent="0.2">
      <c r="B721" s="485"/>
      <c r="C721" s="777">
        <v>42443</v>
      </c>
      <c r="D721" s="489" t="s">
        <v>211</v>
      </c>
      <c r="E721" s="486">
        <v>0.38</v>
      </c>
      <c r="F721" s="779">
        <v>0.71</v>
      </c>
      <c r="G721" s="774"/>
    </row>
    <row r="722" spans="2:7" ht="15" customHeight="1" x14ac:dyDescent="0.2">
      <c r="B722" s="485"/>
      <c r="C722" s="778"/>
      <c r="D722" s="489" t="s">
        <v>212</v>
      </c>
      <c r="E722" s="486">
        <v>0.61</v>
      </c>
      <c r="F722" s="780"/>
      <c r="G722" s="775"/>
    </row>
    <row r="723" spans="2:7" ht="15" customHeight="1" x14ac:dyDescent="0.2">
      <c r="B723" s="485"/>
      <c r="C723" s="777">
        <v>42450</v>
      </c>
      <c r="D723" s="489" t="s">
        <v>211</v>
      </c>
      <c r="E723" s="486">
        <v>0.38</v>
      </c>
      <c r="F723" s="779">
        <v>0.72</v>
      </c>
      <c r="G723" s="774"/>
    </row>
    <row r="724" spans="2:7" ht="15" customHeight="1" x14ac:dyDescent="0.2">
      <c r="B724" s="485"/>
      <c r="C724" s="778"/>
      <c r="D724" s="489" t="s">
        <v>212</v>
      </c>
      <c r="E724" s="486">
        <v>0.61</v>
      </c>
      <c r="F724" s="780"/>
      <c r="G724" s="775"/>
    </row>
    <row r="725" spans="2:7" ht="15" customHeight="1" x14ac:dyDescent="0.2">
      <c r="B725" s="485"/>
      <c r="C725" s="777">
        <v>42461</v>
      </c>
      <c r="D725" s="489" t="s">
        <v>211</v>
      </c>
      <c r="E725" s="486">
        <v>0.36</v>
      </c>
      <c r="F725" s="779">
        <v>0.77</v>
      </c>
      <c r="G725" s="774"/>
    </row>
    <row r="726" spans="2:7" ht="15" customHeight="1" x14ac:dyDescent="0.2">
      <c r="B726" s="485"/>
      <c r="C726" s="778"/>
      <c r="D726" s="489" t="s">
        <v>212</v>
      </c>
      <c r="E726" s="486">
        <v>0.62</v>
      </c>
      <c r="F726" s="780"/>
      <c r="G726" s="775"/>
    </row>
    <row r="727" spans="2:7" ht="15" customHeight="1" x14ac:dyDescent="0.2">
      <c r="B727" s="485"/>
      <c r="C727" s="777">
        <v>42468</v>
      </c>
      <c r="D727" s="489" t="s">
        <v>211</v>
      </c>
      <c r="E727" s="486">
        <v>0.37</v>
      </c>
      <c r="F727" s="779">
        <v>0.71</v>
      </c>
      <c r="G727" s="774"/>
    </row>
    <row r="728" spans="2:7" ht="15" customHeight="1" x14ac:dyDescent="0.2">
      <c r="B728" s="485"/>
      <c r="C728" s="778"/>
      <c r="D728" s="489" t="s">
        <v>212</v>
      </c>
      <c r="E728" s="486">
        <v>0.61</v>
      </c>
      <c r="F728" s="780"/>
      <c r="G728" s="775"/>
    </row>
    <row r="729" spans="2:7" ht="15" customHeight="1" x14ac:dyDescent="0.2">
      <c r="B729" s="485"/>
      <c r="C729" s="777">
        <v>42496</v>
      </c>
      <c r="D729" s="573" t="s">
        <v>211</v>
      </c>
      <c r="E729" s="574">
        <v>0.36</v>
      </c>
      <c r="F729" s="779">
        <v>0.7</v>
      </c>
      <c r="G729" s="774"/>
    </row>
    <row r="730" spans="2:7" ht="15" customHeight="1" x14ac:dyDescent="0.2">
      <c r="B730" s="485"/>
      <c r="C730" s="778"/>
      <c r="D730" s="573" t="s">
        <v>212</v>
      </c>
      <c r="E730" s="574">
        <v>0.61</v>
      </c>
      <c r="F730" s="780"/>
      <c r="G730" s="775"/>
    </row>
    <row r="731" spans="2:7" ht="15" customHeight="1" x14ac:dyDescent="0.2">
      <c r="B731" s="788" t="s">
        <v>225</v>
      </c>
      <c r="C731" s="781">
        <v>42212</v>
      </c>
      <c r="D731" s="489" t="s">
        <v>211</v>
      </c>
      <c r="E731" s="486">
        <v>0.59</v>
      </c>
      <c r="F731" s="782">
        <v>0.67</v>
      </c>
      <c r="G731" s="774"/>
    </row>
    <row r="732" spans="2:7" ht="15" customHeight="1" x14ac:dyDescent="0.2">
      <c r="B732" s="789"/>
      <c r="C732" s="781"/>
      <c r="D732" s="489" t="s">
        <v>212</v>
      </c>
      <c r="E732" s="486">
        <v>0.57999999999999996</v>
      </c>
      <c r="F732" s="782"/>
      <c r="G732" s="775"/>
    </row>
    <row r="733" spans="2:7" ht="15" customHeight="1" x14ac:dyDescent="0.2">
      <c r="B733" s="789"/>
      <c r="C733" s="781">
        <v>42216</v>
      </c>
      <c r="D733" s="489" t="s">
        <v>211</v>
      </c>
      <c r="E733" s="486">
        <v>0.56999999999999995</v>
      </c>
      <c r="F733" s="782">
        <v>0.65</v>
      </c>
      <c r="G733" s="774"/>
    </row>
    <row r="734" spans="2:7" ht="15" customHeight="1" x14ac:dyDescent="0.2">
      <c r="B734" s="789"/>
      <c r="C734" s="781"/>
      <c r="D734" s="489" t="s">
        <v>212</v>
      </c>
      <c r="E734" s="486">
        <v>0.56999999999999995</v>
      </c>
      <c r="F734" s="782"/>
      <c r="G734" s="775"/>
    </row>
    <row r="735" spans="2:7" ht="15" customHeight="1" x14ac:dyDescent="0.2">
      <c r="B735" s="789"/>
      <c r="C735" s="777">
        <v>42223</v>
      </c>
      <c r="D735" s="489" t="s">
        <v>211</v>
      </c>
      <c r="E735" s="486">
        <v>0.59</v>
      </c>
      <c r="F735" s="782">
        <v>0.68</v>
      </c>
      <c r="G735" s="774"/>
    </row>
    <row r="736" spans="2:7" ht="15" customHeight="1" x14ac:dyDescent="0.2">
      <c r="B736" s="789"/>
      <c r="C736" s="783"/>
      <c r="D736" s="489" t="s">
        <v>212</v>
      </c>
      <c r="E736" s="486">
        <v>0.56999999999999995</v>
      </c>
      <c r="F736" s="782"/>
      <c r="G736" s="775"/>
    </row>
    <row r="737" spans="2:9" ht="15" customHeight="1" x14ac:dyDescent="0.2">
      <c r="B737" s="789"/>
      <c r="C737" s="777">
        <v>42230</v>
      </c>
      <c r="D737" s="489" t="s">
        <v>211</v>
      </c>
      <c r="E737" s="486">
        <v>0.6</v>
      </c>
      <c r="F737" s="782">
        <v>0.67</v>
      </c>
      <c r="G737" s="774"/>
    </row>
    <row r="738" spans="2:9" ht="15" customHeight="1" x14ac:dyDescent="0.2">
      <c r="B738" s="789"/>
      <c r="C738" s="783"/>
      <c r="D738" s="489" t="s">
        <v>212</v>
      </c>
      <c r="E738" s="486">
        <v>0.6</v>
      </c>
      <c r="F738" s="782"/>
      <c r="G738" s="775"/>
    </row>
    <row r="739" spans="2:9" ht="15" customHeight="1" x14ac:dyDescent="0.2">
      <c r="B739" s="789"/>
      <c r="C739" s="777">
        <v>42234</v>
      </c>
      <c r="D739" s="489" t="s">
        <v>211</v>
      </c>
      <c r="E739" s="486">
        <v>0.59</v>
      </c>
      <c r="F739" s="779">
        <v>0.66</v>
      </c>
      <c r="G739" s="774"/>
    </row>
    <row r="740" spans="2:9" ht="15" customHeight="1" x14ac:dyDescent="0.2">
      <c r="B740" s="789"/>
      <c r="C740" s="783"/>
      <c r="D740" s="489" t="s">
        <v>212</v>
      </c>
      <c r="E740" s="486">
        <v>0.56999999999999995</v>
      </c>
      <c r="F740" s="780"/>
      <c r="G740" s="775"/>
    </row>
    <row r="741" spans="2:9" ht="15" customHeight="1" x14ac:dyDescent="0.2">
      <c r="B741" s="789"/>
      <c r="C741" s="777">
        <v>42241</v>
      </c>
      <c r="D741" s="489" t="s">
        <v>211</v>
      </c>
      <c r="E741" s="486">
        <v>0.59</v>
      </c>
      <c r="F741" s="779">
        <v>0.63</v>
      </c>
      <c r="G741" s="774"/>
    </row>
    <row r="742" spans="2:9" ht="15" customHeight="1" x14ac:dyDescent="0.2">
      <c r="B742" s="789"/>
      <c r="C742" s="783"/>
      <c r="D742" s="489" t="s">
        <v>212</v>
      </c>
      <c r="E742" s="486">
        <v>0.56999999999999995</v>
      </c>
      <c r="F742" s="780"/>
      <c r="G742" s="775"/>
    </row>
    <row r="743" spans="2:9" ht="15" customHeight="1" x14ac:dyDescent="0.2">
      <c r="B743" s="789"/>
      <c r="C743" s="777" t="s">
        <v>213</v>
      </c>
      <c r="D743" s="489" t="s">
        <v>211</v>
      </c>
      <c r="E743" s="486">
        <v>0.5</v>
      </c>
      <c r="F743" s="779">
        <v>0.62</v>
      </c>
      <c r="G743" s="774"/>
    </row>
    <row r="744" spans="2:9" ht="15" customHeight="1" x14ac:dyDescent="0.2">
      <c r="B744" s="789"/>
      <c r="C744" s="783"/>
      <c r="D744" s="489" t="s">
        <v>212</v>
      </c>
      <c r="E744" s="486">
        <v>0.51</v>
      </c>
      <c r="F744" s="780"/>
      <c r="G744" s="775"/>
      <c r="H744" s="260"/>
      <c r="I744" s="259"/>
    </row>
    <row r="745" spans="2:9" ht="15" customHeight="1" x14ac:dyDescent="0.2">
      <c r="B745" s="789"/>
      <c r="C745" s="777">
        <v>42258</v>
      </c>
      <c r="D745" s="489" t="s">
        <v>211</v>
      </c>
      <c r="E745" s="486">
        <v>0.59</v>
      </c>
      <c r="F745" s="782">
        <v>0.62</v>
      </c>
      <c r="G745" s="774"/>
    </row>
    <row r="746" spans="2:9" ht="15" customHeight="1" x14ac:dyDescent="0.2">
      <c r="B746" s="789"/>
      <c r="C746" s="783"/>
      <c r="D746" s="489" t="s">
        <v>212</v>
      </c>
      <c r="E746" s="486">
        <v>0.56999999999999995</v>
      </c>
      <c r="F746" s="782"/>
      <c r="G746" s="775"/>
    </row>
    <row r="747" spans="2:9" ht="15" customHeight="1" x14ac:dyDescent="0.2">
      <c r="B747" s="789"/>
      <c r="C747" s="777">
        <v>42265</v>
      </c>
      <c r="D747" s="489" t="s">
        <v>211</v>
      </c>
      <c r="E747" s="486">
        <v>0.59</v>
      </c>
      <c r="F747" s="782">
        <v>0.63</v>
      </c>
      <c r="G747" s="774"/>
    </row>
    <row r="748" spans="2:9" ht="15" customHeight="1" x14ac:dyDescent="0.2">
      <c r="B748" s="789"/>
      <c r="C748" s="783"/>
      <c r="D748" s="489" t="s">
        <v>212</v>
      </c>
      <c r="E748" s="486">
        <v>0.56999999999999995</v>
      </c>
      <c r="F748" s="782"/>
      <c r="G748" s="775"/>
    </row>
    <row r="749" spans="2:9" ht="15" customHeight="1" x14ac:dyDescent="0.2">
      <c r="B749" s="789"/>
      <c r="C749" s="777">
        <f>C815</f>
        <v>42272</v>
      </c>
      <c r="D749" s="489" t="s">
        <v>211</v>
      </c>
      <c r="E749" s="486">
        <v>0.6</v>
      </c>
      <c r="F749" s="782">
        <v>0.63</v>
      </c>
      <c r="G749" s="774"/>
    </row>
    <row r="750" spans="2:9" ht="15" customHeight="1" x14ac:dyDescent="0.2">
      <c r="B750" s="789"/>
      <c r="C750" s="783"/>
      <c r="D750" s="489" t="s">
        <v>212</v>
      </c>
      <c r="E750" s="486">
        <v>0.56999999999999995</v>
      </c>
      <c r="F750" s="782"/>
      <c r="G750" s="775"/>
    </row>
    <row r="751" spans="2:9" ht="15" customHeight="1" x14ac:dyDescent="0.2">
      <c r="B751" s="789"/>
      <c r="C751" s="777">
        <v>42279</v>
      </c>
      <c r="D751" s="489" t="s">
        <v>211</v>
      </c>
      <c r="E751" s="486">
        <v>0.59</v>
      </c>
      <c r="F751" s="782">
        <v>0.62</v>
      </c>
      <c r="G751" s="774"/>
    </row>
    <row r="752" spans="2:9" ht="15" customHeight="1" x14ac:dyDescent="0.2">
      <c r="B752" s="789"/>
      <c r="C752" s="783"/>
      <c r="D752" s="489" t="s">
        <v>212</v>
      </c>
      <c r="E752" s="486">
        <v>0.56999999999999995</v>
      </c>
      <c r="F752" s="782"/>
      <c r="G752" s="775"/>
    </row>
    <row r="753" spans="2:7" ht="15" customHeight="1" x14ac:dyDescent="0.2">
      <c r="B753" s="789"/>
      <c r="C753" s="777">
        <v>42286</v>
      </c>
      <c r="D753" s="489" t="s">
        <v>211</v>
      </c>
      <c r="E753" s="486">
        <v>0.59499999999999997</v>
      </c>
      <c r="F753" s="782">
        <v>0.62</v>
      </c>
      <c r="G753" s="774"/>
    </row>
    <row r="754" spans="2:7" ht="15" customHeight="1" x14ac:dyDescent="0.2">
      <c r="B754" s="789"/>
      <c r="C754" s="783"/>
      <c r="D754" s="489" t="s">
        <v>212</v>
      </c>
      <c r="E754" s="486">
        <v>0.56999999999999995</v>
      </c>
      <c r="F754" s="782"/>
      <c r="G754" s="775"/>
    </row>
    <row r="755" spans="2:7" ht="15" customHeight="1" x14ac:dyDescent="0.2">
      <c r="B755" s="789"/>
      <c r="C755" s="777">
        <v>42300</v>
      </c>
      <c r="D755" s="489" t="s">
        <v>211</v>
      </c>
      <c r="E755" s="486">
        <v>0.59</v>
      </c>
      <c r="F755" s="782">
        <v>0.62</v>
      </c>
      <c r="G755" s="774"/>
    </row>
    <row r="756" spans="2:7" ht="15" customHeight="1" x14ac:dyDescent="0.2">
      <c r="B756" s="789"/>
      <c r="C756" s="783"/>
      <c r="D756" s="489" t="s">
        <v>212</v>
      </c>
      <c r="E756" s="486">
        <v>0.56999999999999995</v>
      </c>
      <c r="F756" s="782"/>
      <c r="G756" s="775"/>
    </row>
    <row r="757" spans="2:7" ht="15" customHeight="1" x14ac:dyDescent="0.2">
      <c r="B757" s="789"/>
      <c r="C757" s="777">
        <f>C823</f>
        <v>42307</v>
      </c>
      <c r="D757" s="489" t="str">
        <f>D821</f>
        <v>Estaca 1</v>
      </c>
      <c r="E757" s="486">
        <v>0.59</v>
      </c>
      <c r="F757" s="782">
        <v>0.69</v>
      </c>
      <c r="G757" s="774" t="s">
        <v>241</v>
      </c>
    </row>
    <row r="758" spans="2:7" ht="15" customHeight="1" x14ac:dyDescent="0.2">
      <c r="B758" s="789"/>
      <c r="C758" s="778"/>
      <c r="D758" s="489" t="str">
        <f>D822</f>
        <v>Estaca 2</v>
      </c>
      <c r="E758" s="486">
        <v>0.57999999999999996</v>
      </c>
      <c r="F758" s="782"/>
      <c r="G758" s="775"/>
    </row>
    <row r="759" spans="2:7" ht="15" customHeight="1" x14ac:dyDescent="0.2">
      <c r="B759" s="789"/>
      <c r="C759" s="777">
        <f>C825</f>
        <v>42314</v>
      </c>
      <c r="D759" s="489" t="str">
        <f>D823</f>
        <v>Estaca 1</v>
      </c>
      <c r="E759" s="486">
        <v>0.59</v>
      </c>
      <c r="F759" s="782">
        <v>0.62</v>
      </c>
      <c r="G759" s="774"/>
    </row>
    <row r="760" spans="2:7" ht="15" customHeight="1" x14ac:dyDescent="0.2">
      <c r="B760" s="789"/>
      <c r="C760" s="778"/>
      <c r="D760" s="489" t="str">
        <f>D824</f>
        <v>Estaca 2</v>
      </c>
      <c r="E760" s="486">
        <v>0.56999999999999995</v>
      </c>
      <c r="F760" s="782"/>
      <c r="G760" s="775"/>
    </row>
    <row r="761" spans="2:7" ht="15" customHeight="1" x14ac:dyDescent="0.2">
      <c r="B761" s="789"/>
      <c r="C761" s="777">
        <f>C695</f>
        <v>42321</v>
      </c>
      <c r="D761" s="489" t="str">
        <f>D695</f>
        <v>Estaca 1</v>
      </c>
      <c r="E761" s="486">
        <v>0.59</v>
      </c>
      <c r="F761" s="782">
        <v>0.62</v>
      </c>
      <c r="G761" s="774"/>
    </row>
    <row r="762" spans="2:7" ht="15" customHeight="1" x14ac:dyDescent="0.2">
      <c r="B762" s="789"/>
      <c r="C762" s="778"/>
      <c r="D762" s="489" t="str">
        <f>D696</f>
        <v>Estaca 2</v>
      </c>
      <c r="E762" s="486">
        <v>0.56999999999999995</v>
      </c>
      <c r="F762" s="782"/>
      <c r="G762" s="775"/>
    </row>
    <row r="763" spans="2:7" ht="15" customHeight="1" x14ac:dyDescent="0.2">
      <c r="B763" s="789"/>
      <c r="C763" s="777">
        <f>C697</f>
        <v>42328</v>
      </c>
      <c r="D763" s="489" t="str">
        <f>D697</f>
        <v>Estaca 1</v>
      </c>
      <c r="E763" s="486">
        <v>0.59</v>
      </c>
      <c r="F763" s="782">
        <v>0.69</v>
      </c>
      <c r="G763" s="774"/>
    </row>
    <row r="764" spans="2:7" ht="15" customHeight="1" x14ac:dyDescent="0.2">
      <c r="B764" s="789"/>
      <c r="C764" s="778"/>
      <c r="D764" s="489" t="str">
        <f>D698</f>
        <v>Estaca 2</v>
      </c>
      <c r="E764" s="486">
        <v>0.57999999999999996</v>
      </c>
      <c r="F764" s="782"/>
      <c r="G764" s="775"/>
    </row>
    <row r="765" spans="2:7" ht="15" customHeight="1" x14ac:dyDescent="0.2">
      <c r="B765" s="789"/>
      <c r="C765" s="777">
        <v>42356</v>
      </c>
      <c r="D765" s="489" t="s">
        <v>247</v>
      </c>
      <c r="E765" s="486">
        <v>0.49</v>
      </c>
      <c r="F765" s="794">
        <v>1.07</v>
      </c>
      <c r="G765" s="774"/>
    </row>
    <row r="766" spans="2:7" ht="15" customHeight="1" x14ac:dyDescent="0.2">
      <c r="B766" s="789"/>
      <c r="C766" s="778"/>
      <c r="D766" s="489" t="s">
        <v>212</v>
      </c>
      <c r="E766" s="486">
        <v>0.49</v>
      </c>
      <c r="F766" s="795"/>
      <c r="G766" s="775"/>
    </row>
    <row r="767" spans="2:7" ht="15" customHeight="1" x14ac:dyDescent="0.2">
      <c r="B767" s="789"/>
      <c r="C767" s="777">
        <v>42366</v>
      </c>
      <c r="D767" s="489" t="s">
        <v>211</v>
      </c>
      <c r="E767" s="486">
        <v>0.57999999999999996</v>
      </c>
      <c r="F767" s="779">
        <v>0.68</v>
      </c>
      <c r="G767" s="774"/>
    </row>
    <row r="768" spans="2:7" ht="15" customHeight="1" x14ac:dyDescent="0.2">
      <c r="B768" s="789"/>
      <c r="C768" s="778"/>
      <c r="D768" s="489" t="s">
        <v>212</v>
      </c>
      <c r="E768" s="486">
        <v>0.56999999999999995</v>
      </c>
      <c r="F768" s="780"/>
      <c r="G768" s="775"/>
    </row>
    <row r="769" spans="2:7" ht="15" customHeight="1" x14ac:dyDescent="0.2">
      <c r="B769" s="789"/>
      <c r="C769" s="777">
        <v>42377</v>
      </c>
      <c r="D769" s="489" t="s">
        <v>211</v>
      </c>
      <c r="E769" s="486">
        <v>0.57999999999999996</v>
      </c>
      <c r="F769" s="779">
        <v>0.68</v>
      </c>
      <c r="G769" s="774"/>
    </row>
    <row r="770" spans="2:7" ht="15" customHeight="1" x14ac:dyDescent="0.2">
      <c r="B770" s="485"/>
      <c r="C770" s="778"/>
      <c r="D770" s="489" t="s">
        <v>212</v>
      </c>
      <c r="E770" s="486">
        <v>0.56999999999999995</v>
      </c>
      <c r="F770" s="780"/>
      <c r="G770" s="775"/>
    </row>
    <row r="771" spans="2:7" ht="15" customHeight="1" x14ac:dyDescent="0.2">
      <c r="B771" s="485"/>
      <c r="C771" s="781">
        <v>42384</v>
      </c>
      <c r="D771" s="489" t="s">
        <v>211</v>
      </c>
      <c r="E771" s="486">
        <v>0.57999999999999996</v>
      </c>
      <c r="F771" s="782">
        <v>0.68</v>
      </c>
      <c r="G771" s="774"/>
    </row>
    <row r="772" spans="2:7" ht="15" customHeight="1" x14ac:dyDescent="0.2">
      <c r="B772" s="485"/>
      <c r="C772" s="781"/>
      <c r="D772" s="489" t="s">
        <v>212</v>
      </c>
      <c r="E772" s="486">
        <v>0.56999999999999995</v>
      </c>
      <c r="F772" s="782"/>
      <c r="G772" s="775"/>
    </row>
    <row r="773" spans="2:7" ht="15" customHeight="1" x14ac:dyDescent="0.2">
      <c r="B773" s="485"/>
      <c r="C773" s="781">
        <v>42391</v>
      </c>
      <c r="D773" s="489" t="s">
        <v>211</v>
      </c>
      <c r="E773" s="486">
        <v>0.57999999999999996</v>
      </c>
      <c r="F773" s="779">
        <v>0.68</v>
      </c>
      <c r="G773" s="774"/>
    </row>
    <row r="774" spans="2:7" ht="15" customHeight="1" x14ac:dyDescent="0.2">
      <c r="B774" s="485"/>
      <c r="C774" s="781"/>
      <c r="D774" s="489" t="s">
        <v>212</v>
      </c>
      <c r="E774" s="486">
        <v>0.57499999999999996</v>
      </c>
      <c r="F774" s="780"/>
      <c r="G774" s="775"/>
    </row>
    <row r="775" spans="2:7" ht="15" customHeight="1" x14ac:dyDescent="0.2">
      <c r="B775" s="485"/>
      <c r="C775" s="781">
        <v>42398</v>
      </c>
      <c r="D775" s="489" t="s">
        <v>211</v>
      </c>
      <c r="E775" s="486">
        <v>0.57999999999999996</v>
      </c>
      <c r="F775" s="779">
        <v>0.68</v>
      </c>
      <c r="G775" s="774"/>
    </row>
    <row r="776" spans="2:7" ht="15" customHeight="1" x14ac:dyDescent="0.2">
      <c r="B776" s="485"/>
      <c r="C776" s="781"/>
      <c r="D776" s="489" t="s">
        <v>212</v>
      </c>
      <c r="E776" s="486">
        <v>0.56999999999999995</v>
      </c>
      <c r="F776" s="780"/>
      <c r="G776" s="775"/>
    </row>
    <row r="777" spans="2:7" ht="15" customHeight="1" x14ac:dyDescent="0.2">
      <c r="B777" s="485"/>
      <c r="C777" s="777">
        <v>42405</v>
      </c>
      <c r="D777" s="489" t="s">
        <v>211</v>
      </c>
      <c r="E777" s="486">
        <v>0.57999999999999996</v>
      </c>
      <c r="F777" s="779">
        <v>0.68</v>
      </c>
      <c r="G777" s="774"/>
    </row>
    <row r="778" spans="2:7" ht="15" customHeight="1" x14ac:dyDescent="0.2">
      <c r="B778" s="485"/>
      <c r="C778" s="778"/>
      <c r="D778" s="489" t="s">
        <v>212</v>
      </c>
      <c r="E778" s="486">
        <v>0.57499999999999996</v>
      </c>
      <c r="F778" s="780"/>
      <c r="G778" s="775"/>
    </row>
    <row r="779" spans="2:7" ht="15" customHeight="1" x14ac:dyDescent="0.2">
      <c r="B779" s="485"/>
      <c r="C779" s="777">
        <v>42412</v>
      </c>
      <c r="D779" s="489" t="s">
        <v>211</v>
      </c>
      <c r="E779" s="486"/>
      <c r="F779" s="779"/>
      <c r="G779" s="774"/>
    </row>
    <row r="780" spans="2:7" ht="15" customHeight="1" x14ac:dyDescent="0.2">
      <c r="B780" s="485"/>
      <c r="C780" s="778"/>
      <c r="D780" s="489" t="s">
        <v>212</v>
      </c>
      <c r="E780" s="486"/>
      <c r="F780" s="780"/>
      <c r="G780" s="775"/>
    </row>
    <row r="781" spans="2:7" ht="15" customHeight="1" x14ac:dyDescent="0.2">
      <c r="B781" s="485"/>
      <c r="C781" s="777">
        <v>42422</v>
      </c>
      <c r="D781" s="489" t="s">
        <v>211</v>
      </c>
      <c r="E781" s="486"/>
      <c r="F781" s="779"/>
      <c r="G781" s="774"/>
    </row>
    <row r="782" spans="2:7" ht="15" customHeight="1" x14ac:dyDescent="0.2">
      <c r="B782" s="485"/>
      <c r="C782" s="778"/>
      <c r="D782" s="489" t="s">
        <v>212</v>
      </c>
      <c r="E782" s="486"/>
      <c r="F782" s="780"/>
      <c r="G782" s="775"/>
    </row>
    <row r="783" spans="2:7" ht="15" customHeight="1" x14ac:dyDescent="0.2">
      <c r="B783" s="485"/>
      <c r="C783" s="777">
        <v>42426</v>
      </c>
      <c r="D783" s="489" t="s">
        <v>211</v>
      </c>
      <c r="E783" s="486"/>
      <c r="F783" s="779"/>
      <c r="G783" s="774"/>
    </row>
    <row r="784" spans="2:7" ht="15" customHeight="1" x14ac:dyDescent="0.2">
      <c r="B784" s="485"/>
      <c r="C784" s="778"/>
      <c r="D784" s="489" t="s">
        <v>212</v>
      </c>
      <c r="E784" s="486"/>
      <c r="F784" s="780"/>
      <c r="G784" s="775"/>
    </row>
    <row r="785" spans="2:7" ht="15" customHeight="1" x14ac:dyDescent="0.2">
      <c r="B785" s="485"/>
      <c r="C785" s="777">
        <v>42436</v>
      </c>
      <c r="D785" s="489" t="s">
        <v>211</v>
      </c>
      <c r="E785" s="486"/>
      <c r="F785" s="779"/>
      <c r="G785" s="774"/>
    </row>
    <row r="786" spans="2:7" ht="15" customHeight="1" x14ac:dyDescent="0.2">
      <c r="B786" s="485"/>
      <c r="C786" s="778"/>
      <c r="D786" s="489" t="s">
        <v>212</v>
      </c>
      <c r="E786" s="486"/>
      <c r="F786" s="780"/>
      <c r="G786" s="775"/>
    </row>
    <row r="787" spans="2:7" ht="15" customHeight="1" x14ac:dyDescent="0.2">
      <c r="B787" s="485"/>
      <c r="C787" s="777">
        <v>42443</v>
      </c>
      <c r="D787" s="489" t="s">
        <v>211</v>
      </c>
      <c r="E787" s="486">
        <v>0.57999999999999996</v>
      </c>
      <c r="F787" s="779">
        <v>0.68</v>
      </c>
      <c r="G787" s="774"/>
    </row>
    <row r="788" spans="2:7" ht="15" customHeight="1" x14ac:dyDescent="0.2">
      <c r="B788" s="485"/>
      <c r="C788" s="778"/>
      <c r="D788" s="489" t="s">
        <v>212</v>
      </c>
      <c r="E788" s="486">
        <v>0.56999999999999995</v>
      </c>
      <c r="F788" s="780"/>
      <c r="G788" s="775"/>
    </row>
    <row r="789" spans="2:7" ht="15" customHeight="1" x14ac:dyDescent="0.2">
      <c r="B789" s="485"/>
      <c r="C789" s="777">
        <v>42450</v>
      </c>
      <c r="D789" s="489" t="s">
        <v>211</v>
      </c>
      <c r="E789" s="486">
        <v>0.57999999999999996</v>
      </c>
      <c r="F789" s="779">
        <v>0.67</v>
      </c>
      <c r="G789" s="774"/>
    </row>
    <row r="790" spans="2:7" ht="15" customHeight="1" x14ac:dyDescent="0.2">
      <c r="B790" s="485"/>
      <c r="C790" s="778"/>
      <c r="D790" s="489" t="s">
        <v>212</v>
      </c>
      <c r="E790" s="486">
        <v>0.56999999999999995</v>
      </c>
      <c r="F790" s="780"/>
      <c r="G790" s="775"/>
    </row>
    <row r="791" spans="2:7" ht="15" customHeight="1" x14ac:dyDescent="0.2">
      <c r="B791" s="485"/>
      <c r="C791" s="777">
        <v>42461</v>
      </c>
      <c r="D791" s="489" t="s">
        <v>211</v>
      </c>
      <c r="E791" s="486">
        <v>0.57999999999999996</v>
      </c>
      <c r="F791" s="779">
        <v>0.67</v>
      </c>
      <c r="G791" s="774"/>
    </row>
    <row r="792" spans="2:7" ht="15" customHeight="1" x14ac:dyDescent="0.2">
      <c r="B792" s="485"/>
      <c r="C792" s="778"/>
      <c r="D792" s="489" t="s">
        <v>212</v>
      </c>
      <c r="E792" s="486">
        <v>0.56999999999999995</v>
      </c>
      <c r="F792" s="780"/>
      <c r="G792" s="775"/>
    </row>
    <row r="793" spans="2:7" ht="15" customHeight="1" x14ac:dyDescent="0.2">
      <c r="B793" s="485"/>
      <c r="C793" s="777">
        <v>42468</v>
      </c>
      <c r="D793" s="489" t="s">
        <v>211</v>
      </c>
      <c r="E793" s="486">
        <v>0.57999999999999996</v>
      </c>
      <c r="F793" s="779">
        <v>0.67</v>
      </c>
      <c r="G793" s="774"/>
    </row>
    <row r="794" spans="2:7" ht="15" customHeight="1" x14ac:dyDescent="0.2">
      <c r="B794" s="485"/>
      <c r="C794" s="778"/>
      <c r="D794" s="489" t="s">
        <v>212</v>
      </c>
      <c r="E794" s="486">
        <v>0.56999999999999995</v>
      </c>
      <c r="F794" s="780"/>
      <c r="G794" s="775"/>
    </row>
    <row r="795" spans="2:7" ht="15" customHeight="1" x14ac:dyDescent="0.2">
      <c r="B795" s="485"/>
      <c r="C795" s="777">
        <v>42496</v>
      </c>
      <c r="D795" s="571" t="s">
        <v>211</v>
      </c>
      <c r="E795" s="572">
        <v>0.57999999999999996</v>
      </c>
      <c r="F795" s="779">
        <v>0.67</v>
      </c>
      <c r="G795" s="774"/>
    </row>
    <row r="796" spans="2:7" ht="15" customHeight="1" x14ac:dyDescent="0.2">
      <c r="B796" s="485"/>
      <c r="C796" s="778"/>
      <c r="D796" s="571" t="s">
        <v>212</v>
      </c>
      <c r="E796" s="572">
        <v>0.57999999999999996</v>
      </c>
      <c r="F796" s="780"/>
      <c r="G796" s="775"/>
    </row>
    <row r="797" spans="2:7" ht="15" customHeight="1" x14ac:dyDescent="0.2">
      <c r="B797" s="788" t="s">
        <v>226</v>
      </c>
      <c r="C797" s="781">
        <v>42212</v>
      </c>
      <c r="D797" s="489" t="s">
        <v>211</v>
      </c>
      <c r="E797" s="486">
        <v>0.5</v>
      </c>
      <c r="F797" s="782">
        <v>0.63</v>
      </c>
      <c r="G797" s="774"/>
    </row>
    <row r="798" spans="2:7" ht="15" customHeight="1" x14ac:dyDescent="0.2">
      <c r="B798" s="789"/>
      <c r="C798" s="781"/>
      <c r="D798" s="489" t="s">
        <v>212</v>
      </c>
      <c r="E798" s="486">
        <v>0.51</v>
      </c>
      <c r="F798" s="782"/>
      <c r="G798" s="775"/>
    </row>
    <row r="799" spans="2:7" ht="15" customHeight="1" x14ac:dyDescent="0.2">
      <c r="B799" s="789"/>
      <c r="C799" s="781">
        <v>42216</v>
      </c>
      <c r="D799" s="489" t="s">
        <v>211</v>
      </c>
      <c r="E799" s="486">
        <v>0.5</v>
      </c>
      <c r="F799" s="782">
        <v>0.61</v>
      </c>
      <c r="G799" s="774"/>
    </row>
    <row r="800" spans="2:7" ht="15" customHeight="1" x14ac:dyDescent="0.2">
      <c r="B800" s="789"/>
      <c r="C800" s="781"/>
      <c r="D800" s="489" t="s">
        <v>212</v>
      </c>
      <c r="E800" s="486">
        <v>0.51</v>
      </c>
      <c r="F800" s="782"/>
      <c r="G800" s="775"/>
    </row>
    <row r="801" spans="2:7" ht="15" customHeight="1" x14ac:dyDescent="0.2">
      <c r="B801" s="789"/>
      <c r="C801" s="777">
        <v>42223</v>
      </c>
      <c r="D801" s="489" t="s">
        <v>211</v>
      </c>
      <c r="E801" s="486">
        <v>0.5</v>
      </c>
      <c r="F801" s="782">
        <v>0.63</v>
      </c>
      <c r="G801" s="774"/>
    </row>
    <row r="802" spans="2:7" ht="15" customHeight="1" x14ac:dyDescent="0.2">
      <c r="B802" s="789"/>
      <c r="C802" s="783"/>
      <c r="D802" s="489" t="s">
        <v>212</v>
      </c>
      <c r="E802" s="486">
        <v>0.5</v>
      </c>
      <c r="F802" s="782"/>
      <c r="G802" s="775"/>
    </row>
    <row r="803" spans="2:7" ht="15" customHeight="1" x14ac:dyDescent="0.2">
      <c r="B803" s="789"/>
      <c r="C803" s="777">
        <v>42230</v>
      </c>
      <c r="D803" s="489" t="s">
        <v>211</v>
      </c>
      <c r="E803" s="486">
        <v>0.5</v>
      </c>
      <c r="F803" s="782">
        <v>0.62</v>
      </c>
      <c r="G803" s="774"/>
    </row>
    <row r="804" spans="2:7" ht="15" customHeight="1" x14ac:dyDescent="0.2">
      <c r="B804" s="789"/>
      <c r="C804" s="783"/>
      <c r="D804" s="489" t="s">
        <v>212</v>
      </c>
      <c r="E804" s="486">
        <v>0.51</v>
      </c>
      <c r="F804" s="782"/>
      <c r="G804" s="775"/>
    </row>
    <row r="805" spans="2:7" ht="15" customHeight="1" x14ac:dyDescent="0.2">
      <c r="B805" s="789"/>
      <c r="C805" s="777">
        <v>42234</v>
      </c>
      <c r="D805" s="489" t="s">
        <v>211</v>
      </c>
      <c r="E805" s="486">
        <v>0.5</v>
      </c>
      <c r="F805" s="779">
        <v>0.61</v>
      </c>
      <c r="G805" s="774"/>
    </row>
    <row r="806" spans="2:7" ht="15" customHeight="1" x14ac:dyDescent="0.2">
      <c r="B806" s="789"/>
      <c r="C806" s="783"/>
      <c r="D806" s="489" t="s">
        <v>212</v>
      </c>
      <c r="E806" s="486">
        <v>0.5</v>
      </c>
      <c r="F806" s="780"/>
      <c r="G806" s="775"/>
    </row>
    <row r="807" spans="2:7" ht="15" customHeight="1" x14ac:dyDescent="0.2">
      <c r="B807" s="789"/>
      <c r="C807" s="777">
        <v>42241</v>
      </c>
      <c r="D807" s="489" t="s">
        <v>211</v>
      </c>
      <c r="E807" s="486">
        <v>0.5</v>
      </c>
      <c r="F807" s="779">
        <v>0.57999999999999996</v>
      </c>
      <c r="G807" s="774"/>
    </row>
    <row r="808" spans="2:7" ht="15" customHeight="1" x14ac:dyDescent="0.2">
      <c r="B808" s="789"/>
      <c r="C808" s="783"/>
      <c r="D808" s="489" t="s">
        <v>212</v>
      </c>
      <c r="E808" s="486">
        <v>0.51</v>
      </c>
      <c r="F808" s="780"/>
      <c r="G808" s="775"/>
    </row>
    <row r="809" spans="2:7" ht="15" customHeight="1" x14ac:dyDescent="0.2">
      <c r="B809" s="789"/>
      <c r="C809" s="777" t="s">
        <v>213</v>
      </c>
      <c r="D809" s="489" t="s">
        <v>211</v>
      </c>
      <c r="E809" s="486">
        <v>0.5</v>
      </c>
      <c r="F809" s="779">
        <v>0.59</v>
      </c>
      <c r="G809" s="774"/>
    </row>
    <row r="810" spans="2:7" ht="15" customHeight="1" x14ac:dyDescent="0.2">
      <c r="B810" s="789"/>
      <c r="C810" s="783"/>
      <c r="D810" s="489" t="s">
        <v>212</v>
      </c>
      <c r="E810" s="486">
        <v>0.51</v>
      </c>
      <c r="F810" s="780"/>
      <c r="G810" s="775"/>
    </row>
    <row r="811" spans="2:7" ht="15" customHeight="1" x14ac:dyDescent="0.2">
      <c r="B811" s="789"/>
      <c r="C811" s="777">
        <v>42258</v>
      </c>
      <c r="D811" s="489" t="s">
        <v>211</v>
      </c>
      <c r="E811" s="486">
        <v>0.5</v>
      </c>
      <c r="F811" s="782">
        <v>0.59</v>
      </c>
      <c r="G811" s="774"/>
    </row>
    <row r="812" spans="2:7" ht="15" customHeight="1" x14ac:dyDescent="0.2">
      <c r="B812" s="789"/>
      <c r="C812" s="783"/>
      <c r="D812" s="489" t="s">
        <v>212</v>
      </c>
      <c r="E812" s="486">
        <v>0.5</v>
      </c>
      <c r="F812" s="782"/>
      <c r="G812" s="775"/>
    </row>
    <row r="813" spans="2:7" ht="15" customHeight="1" x14ac:dyDescent="0.2">
      <c r="B813" s="789"/>
      <c r="C813" s="777">
        <v>42265</v>
      </c>
      <c r="D813" s="489" t="s">
        <v>211</v>
      </c>
      <c r="E813" s="486">
        <v>0.495</v>
      </c>
      <c r="F813" s="782">
        <v>0.59</v>
      </c>
      <c r="G813" s="774"/>
    </row>
    <row r="814" spans="2:7" ht="15" customHeight="1" x14ac:dyDescent="0.2">
      <c r="B814" s="789"/>
      <c r="C814" s="783"/>
      <c r="D814" s="489" t="s">
        <v>212</v>
      </c>
      <c r="E814" s="486">
        <v>0.504</v>
      </c>
      <c r="F814" s="782"/>
      <c r="G814" s="775"/>
    </row>
    <row r="815" spans="2:7" ht="15" customHeight="1" x14ac:dyDescent="0.2">
      <c r="B815" s="789"/>
      <c r="C815" s="777">
        <f>C881</f>
        <v>42272</v>
      </c>
      <c r="D815" s="489" t="s">
        <v>211</v>
      </c>
      <c r="E815" s="486">
        <v>0.51</v>
      </c>
      <c r="F815" s="782">
        <v>0.59</v>
      </c>
      <c r="G815" s="774"/>
    </row>
    <row r="816" spans="2:7" ht="15" customHeight="1" x14ac:dyDescent="0.2">
      <c r="B816" s="789"/>
      <c r="C816" s="783"/>
      <c r="D816" s="489" t="s">
        <v>212</v>
      </c>
      <c r="E816" s="486">
        <v>0.5</v>
      </c>
      <c r="F816" s="782"/>
      <c r="G816" s="775"/>
    </row>
    <row r="817" spans="2:7" ht="15" customHeight="1" x14ac:dyDescent="0.2">
      <c r="B817" s="789"/>
      <c r="C817" s="777">
        <v>42279</v>
      </c>
      <c r="D817" s="489" t="s">
        <v>211</v>
      </c>
      <c r="E817" s="486">
        <v>0.5</v>
      </c>
      <c r="F817" s="782">
        <v>0.59</v>
      </c>
      <c r="G817" s="774"/>
    </row>
    <row r="818" spans="2:7" ht="15" customHeight="1" x14ac:dyDescent="0.2">
      <c r="B818" s="789"/>
      <c r="C818" s="783"/>
      <c r="D818" s="489" t="s">
        <v>212</v>
      </c>
      <c r="E818" s="486">
        <v>0.5</v>
      </c>
      <c r="F818" s="782"/>
      <c r="G818" s="775"/>
    </row>
    <row r="819" spans="2:7" ht="15" customHeight="1" x14ac:dyDescent="0.2">
      <c r="B819" s="789"/>
      <c r="C819" s="777">
        <v>42286</v>
      </c>
      <c r="D819" s="489" t="s">
        <v>211</v>
      </c>
      <c r="E819" s="486">
        <v>0.5</v>
      </c>
      <c r="F819" s="782">
        <v>0.57499999999999996</v>
      </c>
      <c r="G819" s="774"/>
    </row>
    <row r="820" spans="2:7" ht="15" customHeight="1" x14ac:dyDescent="0.2">
      <c r="B820" s="789"/>
      <c r="C820" s="783"/>
      <c r="D820" s="489" t="s">
        <v>212</v>
      </c>
      <c r="E820" s="486">
        <v>0.5</v>
      </c>
      <c r="F820" s="782"/>
      <c r="G820" s="775"/>
    </row>
    <row r="821" spans="2:7" ht="15" customHeight="1" x14ac:dyDescent="0.2">
      <c r="B821" s="789"/>
      <c r="C821" s="777">
        <v>42300</v>
      </c>
      <c r="D821" s="489" t="s">
        <v>211</v>
      </c>
      <c r="E821" s="486">
        <v>0.5</v>
      </c>
      <c r="F821" s="782">
        <v>0.59</v>
      </c>
      <c r="G821" s="774"/>
    </row>
    <row r="822" spans="2:7" ht="15" customHeight="1" x14ac:dyDescent="0.2">
      <c r="B822" s="789"/>
      <c r="C822" s="783"/>
      <c r="D822" s="489" t="s">
        <v>212</v>
      </c>
      <c r="E822" s="486">
        <v>0.51</v>
      </c>
      <c r="F822" s="782"/>
      <c r="G822" s="775"/>
    </row>
    <row r="823" spans="2:7" ht="15" customHeight="1" x14ac:dyDescent="0.2">
      <c r="B823" s="789"/>
      <c r="C823" s="777">
        <f>C889</f>
        <v>42307</v>
      </c>
      <c r="D823" s="489" t="str">
        <f>D887</f>
        <v>Estaca 1</v>
      </c>
      <c r="E823" s="486">
        <v>0.5</v>
      </c>
      <c r="F823" s="782">
        <v>0.6</v>
      </c>
      <c r="G823" s="774" t="s">
        <v>241</v>
      </c>
    </row>
    <row r="824" spans="2:7" ht="15" customHeight="1" x14ac:dyDescent="0.2">
      <c r="B824" s="789"/>
      <c r="C824" s="778"/>
      <c r="D824" s="489" t="str">
        <f>D888</f>
        <v>Estaca 2</v>
      </c>
      <c r="E824" s="486">
        <v>0.51</v>
      </c>
      <c r="F824" s="782"/>
      <c r="G824" s="775"/>
    </row>
    <row r="825" spans="2:7" ht="15" customHeight="1" x14ac:dyDescent="0.2">
      <c r="B825" s="789"/>
      <c r="C825" s="777">
        <f>C891</f>
        <v>42314</v>
      </c>
      <c r="D825" s="489" t="str">
        <f>D889</f>
        <v>Estaca 1</v>
      </c>
      <c r="E825" s="486">
        <v>0.5</v>
      </c>
      <c r="F825" s="782">
        <v>0.59</v>
      </c>
      <c r="G825" s="774"/>
    </row>
    <row r="826" spans="2:7" ht="15" customHeight="1" x14ac:dyDescent="0.2">
      <c r="B826" s="789"/>
      <c r="C826" s="778"/>
      <c r="D826" s="489" t="str">
        <f>D890</f>
        <v>Estaca 2</v>
      </c>
      <c r="E826" s="486">
        <v>0.51</v>
      </c>
      <c r="F826" s="782"/>
      <c r="G826" s="775"/>
    </row>
    <row r="827" spans="2:7" ht="15" customHeight="1" x14ac:dyDescent="0.2">
      <c r="B827" s="789"/>
      <c r="C827" s="777">
        <f>C761</f>
        <v>42321</v>
      </c>
      <c r="D827" s="489" t="str">
        <f>D761</f>
        <v>Estaca 1</v>
      </c>
      <c r="E827" s="486">
        <v>0.5</v>
      </c>
      <c r="F827" s="782">
        <v>0.59</v>
      </c>
      <c r="G827" s="774"/>
    </row>
    <row r="828" spans="2:7" ht="15" customHeight="1" x14ac:dyDescent="0.2">
      <c r="B828" s="789"/>
      <c r="C828" s="778"/>
      <c r="D828" s="489" t="str">
        <f>D762</f>
        <v>Estaca 2</v>
      </c>
      <c r="E828" s="486">
        <v>0.51</v>
      </c>
      <c r="F828" s="782"/>
      <c r="G828" s="775"/>
    </row>
    <row r="829" spans="2:7" ht="15" customHeight="1" x14ac:dyDescent="0.2">
      <c r="B829" s="789"/>
      <c r="C829" s="777">
        <f>C763</f>
        <v>42328</v>
      </c>
      <c r="D829" s="489" t="str">
        <f>D763</f>
        <v>Estaca 1</v>
      </c>
      <c r="E829" s="486">
        <v>0.5</v>
      </c>
      <c r="F829" s="782">
        <v>0.66</v>
      </c>
      <c r="G829" s="774"/>
    </row>
    <row r="830" spans="2:7" ht="15" customHeight="1" x14ac:dyDescent="0.2">
      <c r="B830" s="789"/>
      <c r="C830" s="778"/>
      <c r="D830" s="489" t="str">
        <f>D764</f>
        <v>Estaca 2</v>
      </c>
      <c r="E830" s="486">
        <v>0.5</v>
      </c>
      <c r="F830" s="782"/>
      <c r="G830" s="775"/>
    </row>
    <row r="831" spans="2:7" ht="15" customHeight="1" x14ac:dyDescent="0.2">
      <c r="B831" s="789"/>
      <c r="C831" s="777">
        <v>42356</v>
      </c>
      <c r="D831" s="489" t="s">
        <v>211</v>
      </c>
      <c r="E831" s="486">
        <v>0.52500000000000002</v>
      </c>
      <c r="F831" s="779">
        <v>0.89</v>
      </c>
      <c r="G831" s="774"/>
    </row>
    <row r="832" spans="2:7" ht="15" customHeight="1" x14ac:dyDescent="0.2">
      <c r="B832" s="789"/>
      <c r="C832" s="778"/>
      <c r="D832" s="489" t="s">
        <v>212</v>
      </c>
      <c r="E832" s="486">
        <v>0.5</v>
      </c>
      <c r="F832" s="780"/>
      <c r="G832" s="775"/>
    </row>
    <row r="833" spans="2:7" ht="15" customHeight="1" x14ac:dyDescent="0.2">
      <c r="B833" s="789"/>
      <c r="C833" s="777">
        <v>42366</v>
      </c>
      <c r="D833" s="489" t="s">
        <v>211</v>
      </c>
      <c r="E833" s="486">
        <v>0.5</v>
      </c>
      <c r="F833" s="779">
        <v>0.66</v>
      </c>
      <c r="G833" s="774" t="s">
        <v>245</v>
      </c>
    </row>
    <row r="834" spans="2:7" ht="15" customHeight="1" x14ac:dyDescent="0.2">
      <c r="B834" s="789"/>
      <c r="C834" s="778"/>
      <c r="D834" s="489" t="s">
        <v>212</v>
      </c>
      <c r="E834" s="486">
        <v>0.5</v>
      </c>
      <c r="F834" s="780"/>
      <c r="G834" s="775"/>
    </row>
    <row r="835" spans="2:7" ht="15" customHeight="1" x14ac:dyDescent="0.2">
      <c r="B835" s="789"/>
      <c r="C835" s="777">
        <v>42377</v>
      </c>
      <c r="D835" s="489" t="s">
        <v>211</v>
      </c>
      <c r="E835" s="486">
        <v>0.5</v>
      </c>
      <c r="F835" s="779">
        <v>0.66</v>
      </c>
      <c r="G835" s="774"/>
    </row>
    <row r="836" spans="2:7" ht="15" customHeight="1" x14ac:dyDescent="0.2">
      <c r="B836" s="485"/>
      <c r="C836" s="778"/>
      <c r="D836" s="489" t="s">
        <v>212</v>
      </c>
      <c r="E836" s="486">
        <v>0.5</v>
      </c>
      <c r="F836" s="780"/>
      <c r="G836" s="775"/>
    </row>
    <row r="837" spans="2:7" ht="15" customHeight="1" x14ac:dyDescent="0.2">
      <c r="B837" s="485"/>
      <c r="C837" s="777">
        <v>42019</v>
      </c>
      <c r="D837" s="489" t="s">
        <v>211</v>
      </c>
      <c r="E837" s="486">
        <v>0.5</v>
      </c>
      <c r="F837" s="782">
        <v>0.66</v>
      </c>
      <c r="G837" s="774"/>
    </row>
    <row r="838" spans="2:7" ht="15" customHeight="1" x14ac:dyDescent="0.2">
      <c r="B838" s="485"/>
      <c r="C838" s="778"/>
      <c r="D838" s="489" t="s">
        <v>212</v>
      </c>
      <c r="E838" s="486">
        <v>0.505</v>
      </c>
      <c r="F838" s="782"/>
      <c r="G838" s="775"/>
    </row>
    <row r="839" spans="2:7" ht="15" customHeight="1" x14ac:dyDescent="0.2">
      <c r="B839" s="485"/>
      <c r="C839" s="781">
        <v>42391</v>
      </c>
      <c r="D839" s="489" t="s">
        <v>211</v>
      </c>
      <c r="E839" s="486">
        <v>0.5</v>
      </c>
      <c r="F839" s="779">
        <v>0.66</v>
      </c>
      <c r="G839" s="774"/>
    </row>
    <row r="840" spans="2:7" ht="15" customHeight="1" x14ac:dyDescent="0.2">
      <c r="B840" s="485"/>
      <c r="C840" s="781"/>
      <c r="D840" s="489" t="s">
        <v>212</v>
      </c>
      <c r="E840" s="486">
        <v>0.5</v>
      </c>
      <c r="F840" s="780"/>
      <c r="G840" s="775"/>
    </row>
    <row r="841" spans="2:7" ht="15" customHeight="1" x14ac:dyDescent="0.2">
      <c r="B841" s="485"/>
      <c r="C841" s="781">
        <v>42398</v>
      </c>
      <c r="D841" s="489" t="s">
        <v>211</v>
      </c>
      <c r="E841" s="486">
        <v>0.5</v>
      </c>
      <c r="F841" s="779">
        <v>0.66</v>
      </c>
      <c r="G841" s="774"/>
    </row>
    <row r="842" spans="2:7" ht="15" customHeight="1" x14ac:dyDescent="0.2">
      <c r="B842" s="485"/>
      <c r="C842" s="781"/>
      <c r="D842" s="489" t="s">
        <v>212</v>
      </c>
      <c r="E842" s="486">
        <v>0.5</v>
      </c>
      <c r="F842" s="780"/>
      <c r="G842" s="775"/>
    </row>
    <row r="843" spans="2:7" ht="15" customHeight="1" x14ac:dyDescent="0.2">
      <c r="B843" s="485"/>
      <c r="C843" s="777">
        <v>42405</v>
      </c>
      <c r="D843" s="489" t="s">
        <v>211</v>
      </c>
      <c r="E843" s="486">
        <v>0.5</v>
      </c>
      <c r="F843" s="779">
        <v>0.66</v>
      </c>
      <c r="G843" s="774"/>
    </row>
    <row r="844" spans="2:7" ht="15" customHeight="1" x14ac:dyDescent="0.2">
      <c r="B844" s="485"/>
      <c r="C844" s="778"/>
      <c r="D844" s="489" t="s">
        <v>212</v>
      </c>
      <c r="E844" s="486">
        <v>0.505</v>
      </c>
      <c r="F844" s="780"/>
      <c r="G844" s="775"/>
    </row>
    <row r="845" spans="2:7" ht="15" customHeight="1" x14ac:dyDescent="0.2">
      <c r="B845" s="485"/>
      <c r="C845" s="777">
        <v>42412</v>
      </c>
      <c r="D845" s="489" t="s">
        <v>211</v>
      </c>
      <c r="E845" s="486">
        <v>0.56000000000000005</v>
      </c>
      <c r="F845" s="779">
        <v>0.68</v>
      </c>
      <c r="G845" s="774"/>
    </row>
    <row r="846" spans="2:7" ht="15" customHeight="1" x14ac:dyDescent="0.2">
      <c r="B846" s="485"/>
      <c r="C846" s="778"/>
      <c r="D846" s="489" t="s">
        <v>212</v>
      </c>
      <c r="E846" s="486">
        <v>0.57499999999999996</v>
      </c>
      <c r="F846" s="780"/>
      <c r="G846" s="775"/>
    </row>
    <row r="847" spans="2:7" ht="15" customHeight="1" x14ac:dyDescent="0.2">
      <c r="B847" s="485"/>
      <c r="C847" s="777">
        <v>42422</v>
      </c>
      <c r="D847" s="489" t="s">
        <v>211</v>
      </c>
      <c r="E847" s="486">
        <v>0.56000000000000005</v>
      </c>
      <c r="F847" s="779">
        <v>0.68</v>
      </c>
      <c r="G847" s="774"/>
    </row>
    <row r="848" spans="2:7" ht="15" customHeight="1" x14ac:dyDescent="0.2">
      <c r="B848" s="485"/>
      <c r="C848" s="778"/>
      <c r="D848" s="489" t="s">
        <v>212</v>
      </c>
      <c r="E848" s="486">
        <v>0.57999999999999996</v>
      </c>
      <c r="F848" s="780"/>
      <c r="G848" s="775"/>
    </row>
    <row r="849" spans="2:7" ht="15" customHeight="1" x14ac:dyDescent="0.2">
      <c r="B849" s="485"/>
      <c r="C849" s="777">
        <v>42426</v>
      </c>
      <c r="D849" s="489" t="s">
        <v>211</v>
      </c>
      <c r="E849" s="486">
        <v>0.56000000000000005</v>
      </c>
      <c r="F849" s="779">
        <v>0.67500000000000004</v>
      </c>
      <c r="G849" s="774"/>
    </row>
    <row r="850" spans="2:7" ht="15" customHeight="1" x14ac:dyDescent="0.2">
      <c r="B850" s="485"/>
      <c r="C850" s="778"/>
      <c r="D850" s="489" t="s">
        <v>212</v>
      </c>
      <c r="E850" s="486">
        <v>0.56999999999999995</v>
      </c>
      <c r="F850" s="780"/>
      <c r="G850" s="775"/>
    </row>
    <row r="851" spans="2:7" ht="15" customHeight="1" x14ac:dyDescent="0.2">
      <c r="B851" s="485"/>
      <c r="C851" s="777">
        <v>42436</v>
      </c>
      <c r="D851" s="489" t="s">
        <v>211</v>
      </c>
      <c r="E851" s="486">
        <v>0.56499999999999995</v>
      </c>
      <c r="F851" s="779">
        <v>0.67500000000000004</v>
      </c>
      <c r="G851" s="774"/>
    </row>
    <row r="852" spans="2:7" ht="15" customHeight="1" x14ac:dyDescent="0.2">
      <c r="B852" s="485"/>
      <c r="C852" s="778"/>
      <c r="D852" s="489" t="s">
        <v>212</v>
      </c>
      <c r="E852" s="486">
        <v>0.56499999999999995</v>
      </c>
      <c r="F852" s="780"/>
      <c r="G852" s="775"/>
    </row>
    <row r="853" spans="2:7" ht="15" customHeight="1" x14ac:dyDescent="0.2">
      <c r="B853" s="485"/>
      <c r="C853" s="777">
        <v>42443</v>
      </c>
      <c r="D853" s="489" t="s">
        <v>211</v>
      </c>
      <c r="E853" s="486">
        <v>0.49</v>
      </c>
      <c r="F853" s="779">
        <v>0.66</v>
      </c>
      <c r="G853" s="774"/>
    </row>
    <row r="854" spans="2:7" ht="15" customHeight="1" x14ac:dyDescent="0.2">
      <c r="B854" s="485"/>
      <c r="C854" s="778"/>
      <c r="D854" s="489" t="s">
        <v>212</v>
      </c>
      <c r="E854" s="486">
        <v>0.5</v>
      </c>
      <c r="F854" s="780"/>
      <c r="G854" s="775"/>
    </row>
    <row r="855" spans="2:7" ht="15" customHeight="1" x14ac:dyDescent="0.2">
      <c r="B855" s="485"/>
      <c r="C855" s="777">
        <v>42450</v>
      </c>
      <c r="D855" s="489" t="s">
        <v>211</v>
      </c>
      <c r="E855" s="486">
        <v>0.49</v>
      </c>
      <c r="F855" s="779">
        <v>0.66</v>
      </c>
      <c r="G855" s="774"/>
    </row>
    <row r="856" spans="2:7" ht="15" customHeight="1" x14ac:dyDescent="0.2">
      <c r="B856" s="485"/>
      <c r="C856" s="778"/>
      <c r="D856" s="489" t="s">
        <v>212</v>
      </c>
      <c r="E856" s="486">
        <v>0.5</v>
      </c>
      <c r="F856" s="780"/>
      <c r="G856" s="775"/>
    </row>
    <row r="857" spans="2:7" ht="15" customHeight="1" x14ac:dyDescent="0.2">
      <c r="B857" s="485"/>
      <c r="C857" s="777">
        <v>42461</v>
      </c>
      <c r="D857" s="489" t="s">
        <v>211</v>
      </c>
      <c r="E857" s="486">
        <v>0.49</v>
      </c>
      <c r="F857" s="779">
        <v>0.66</v>
      </c>
      <c r="G857" s="774"/>
    </row>
    <row r="858" spans="2:7" ht="15" customHeight="1" x14ac:dyDescent="0.2">
      <c r="B858" s="485"/>
      <c r="C858" s="778"/>
      <c r="D858" s="489" t="s">
        <v>212</v>
      </c>
      <c r="E858" s="486">
        <v>0.5</v>
      </c>
      <c r="F858" s="780"/>
      <c r="G858" s="775"/>
    </row>
    <row r="859" spans="2:7" ht="15" customHeight="1" x14ac:dyDescent="0.2">
      <c r="B859" s="485"/>
      <c r="C859" s="777">
        <v>42377</v>
      </c>
      <c r="D859" s="489" t="s">
        <v>211</v>
      </c>
      <c r="E859" s="486">
        <v>0.49</v>
      </c>
      <c r="F859" s="779">
        <v>0.66</v>
      </c>
      <c r="G859" s="774"/>
    </row>
    <row r="860" spans="2:7" ht="15" customHeight="1" x14ac:dyDescent="0.2">
      <c r="B860" s="485"/>
      <c r="C860" s="778"/>
      <c r="D860" s="489" t="s">
        <v>212</v>
      </c>
      <c r="E860" s="486">
        <v>0.5</v>
      </c>
      <c r="F860" s="780"/>
      <c r="G860" s="775"/>
    </row>
    <row r="861" spans="2:7" ht="15" customHeight="1" x14ac:dyDescent="0.2">
      <c r="B861" s="485"/>
      <c r="C861" s="777">
        <v>42496</v>
      </c>
      <c r="D861" s="569" t="s">
        <v>211</v>
      </c>
      <c r="E861" s="570">
        <v>0.49</v>
      </c>
      <c r="F861" s="779">
        <v>0.75</v>
      </c>
      <c r="G861" s="774"/>
    </row>
    <row r="862" spans="2:7" ht="15" customHeight="1" x14ac:dyDescent="0.2">
      <c r="B862" s="485"/>
      <c r="C862" s="778"/>
      <c r="D862" s="569" t="s">
        <v>212</v>
      </c>
      <c r="E862" s="570">
        <v>0.5</v>
      </c>
      <c r="F862" s="780"/>
      <c r="G862" s="775"/>
    </row>
    <row r="863" spans="2:7" ht="15" customHeight="1" x14ac:dyDescent="0.2">
      <c r="B863" s="788" t="s">
        <v>227</v>
      </c>
      <c r="C863" s="781">
        <v>42212</v>
      </c>
      <c r="D863" s="489" t="s">
        <v>211</v>
      </c>
      <c r="E863" s="486">
        <v>0.5</v>
      </c>
      <c r="F863" s="782">
        <v>0.81</v>
      </c>
      <c r="G863" s="774"/>
    </row>
    <row r="864" spans="2:7" ht="15" customHeight="1" x14ac:dyDescent="0.2">
      <c r="B864" s="789"/>
      <c r="C864" s="781"/>
      <c r="D864" s="489" t="s">
        <v>212</v>
      </c>
      <c r="E864" s="486">
        <v>0.51</v>
      </c>
      <c r="F864" s="782"/>
      <c r="G864" s="775"/>
    </row>
    <row r="865" spans="2:7" ht="15" customHeight="1" x14ac:dyDescent="0.2">
      <c r="B865" s="789"/>
      <c r="C865" s="781">
        <v>42216</v>
      </c>
      <c r="D865" s="489" t="s">
        <v>211</v>
      </c>
      <c r="E865" s="486">
        <v>0.5</v>
      </c>
      <c r="F865" s="782">
        <v>0.82</v>
      </c>
      <c r="G865" s="774"/>
    </row>
    <row r="866" spans="2:7" ht="15" customHeight="1" x14ac:dyDescent="0.2">
      <c r="B866" s="789"/>
      <c r="C866" s="781"/>
      <c r="D866" s="489" t="s">
        <v>212</v>
      </c>
      <c r="E866" s="486">
        <v>0.5</v>
      </c>
      <c r="F866" s="782"/>
      <c r="G866" s="775"/>
    </row>
    <row r="867" spans="2:7" ht="15" customHeight="1" x14ac:dyDescent="0.2">
      <c r="B867" s="789"/>
      <c r="C867" s="777">
        <v>42223</v>
      </c>
      <c r="D867" s="489" t="s">
        <v>211</v>
      </c>
      <c r="E867" s="486">
        <v>0.48</v>
      </c>
      <c r="F867" s="782">
        <v>0.84</v>
      </c>
      <c r="G867" s="774"/>
    </row>
    <row r="868" spans="2:7" ht="15" customHeight="1" x14ac:dyDescent="0.2">
      <c r="B868" s="789"/>
      <c r="C868" s="783"/>
      <c r="D868" s="489" t="s">
        <v>212</v>
      </c>
      <c r="E868" s="486">
        <v>0.5</v>
      </c>
      <c r="F868" s="782"/>
      <c r="G868" s="775"/>
    </row>
    <row r="869" spans="2:7" ht="15" customHeight="1" x14ac:dyDescent="0.2">
      <c r="B869" s="789"/>
      <c r="C869" s="777">
        <v>42230</v>
      </c>
      <c r="D869" s="489" t="s">
        <v>211</v>
      </c>
      <c r="E869" s="486">
        <v>0.5</v>
      </c>
      <c r="F869" s="782">
        <v>0.83</v>
      </c>
      <c r="G869" s="774"/>
    </row>
    <row r="870" spans="2:7" ht="15" customHeight="1" x14ac:dyDescent="0.2">
      <c r="B870" s="789"/>
      <c r="C870" s="783"/>
      <c r="D870" s="489" t="s">
        <v>212</v>
      </c>
      <c r="E870" s="486">
        <v>0.53</v>
      </c>
      <c r="F870" s="782"/>
      <c r="G870" s="775"/>
    </row>
    <row r="871" spans="2:7" ht="15" customHeight="1" x14ac:dyDescent="0.2">
      <c r="B871" s="789"/>
      <c r="C871" s="777">
        <v>42234</v>
      </c>
      <c r="D871" s="489" t="s">
        <v>211</v>
      </c>
      <c r="E871" s="486">
        <v>0.51</v>
      </c>
      <c r="F871" s="779">
        <v>0.83</v>
      </c>
      <c r="G871" s="774"/>
    </row>
    <row r="872" spans="2:7" ht="15" customHeight="1" x14ac:dyDescent="0.2">
      <c r="B872" s="789"/>
      <c r="C872" s="783"/>
      <c r="D872" s="489" t="s">
        <v>212</v>
      </c>
      <c r="E872" s="486">
        <v>0.51</v>
      </c>
      <c r="F872" s="780"/>
      <c r="G872" s="775"/>
    </row>
    <row r="873" spans="2:7" ht="15" customHeight="1" x14ac:dyDescent="0.2">
      <c r="B873" s="789"/>
      <c r="C873" s="777">
        <v>42241</v>
      </c>
      <c r="D873" s="489" t="s">
        <v>211</v>
      </c>
      <c r="E873" s="486">
        <v>0.51</v>
      </c>
      <c r="F873" s="779">
        <v>0.79</v>
      </c>
      <c r="G873" s="774"/>
    </row>
    <row r="874" spans="2:7" ht="15" customHeight="1" x14ac:dyDescent="0.2">
      <c r="B874" s="789"/>
      <c r="C874" s="783"/>
      <c r="D874" s="489" t="s">
        <v>212</v>
      </c>
      <c r="E874" s="486">
        <v>0.52</v>
      </c>
      <c r="F874" s="780"/>
      <c r="G874" s="775"/>
    </row>
    <row r="875" spans="2:7" ht="15" customHeight="1" x14ac:dyDescent="0.2">
      <c r="B875" s="789"/>
      <c r="C875" s="777" t="s">
        <v>213</v>
      </c>
      <c r="D875" s="489" t="s">
        <v>211</v>
      </c>
      <c r="E875" s="486">
        <v>0.5</v>
      </c>
      <c r="F875" s="779">
        <v>0.78</v>
      </c>
      <c r="G875" s="774"/>
    </row>
    <row r="876" spans="2:7" ht="15" customHeight="1" x14ac:dyDescent="0.2">
      <c r="B876" s="789"/>
      <c r="C876" s="783"/>
      <c r="D876" s="489" t="s">
        <v>212</v>
      </c>
      <c r="E876" s="486">
        <v>0.52</v>
      </c>
      <c r="F876" s="780"/>
      <c r="G876" s="775"/>
    </row>
    <row r="877" spans="2:7" ht="15" customHeight="1" x14ac:dyDescent="0.2">
      <c r="B877" s="789"/>
      <c r="C877" s="777">
        <v>42258</v>
      </c>
      <c r="D877" s="489" t="s">
        <v>211</v>
      </c>
      <c r="E877" s="486">
        <v>0.51</v>
      </c>
      <c r="F877" s="782">
        <v>0.78</v>
      </c>
      <c r="G877" s="774"/>
    </row>
    <row r="878" spans="2:7" ht="15" customHeight="1" x14ac:dyDescent="0.2">
      <c r="B878" s="789"/>
      <c r="C878" s="783"/>
      <c r="D878" s="489" t="s">
        <v>212</v>
      </c>
      <c r="E878" s="486">
        <v>0.51</v>
      </c>
      <c r="F878" s="782"/>
      <c r="G878" s="775"/>
    </row>
    <row r="879" spans="2:7" ht="15" customHeight="1" x14ac:dyDescent="0.2">
      <c r="B879" s="789"/>
      <c r="C879" s="777">
        <v>42265</v>
      </c>
      <c r="D879" s="489" t="s">
        <v>211</v>
      </c>
      <c r="E879" s="486">
        <v>0.51</v>
      </c>
      <c r="F879" s="782">
        <v>0.78</v>
      </c>
      <c r="G879" s="774"/>
    </row>
    <row r="880" spans="2:7" ht="15" customHeight="1" x14ac:dyDescent="0.2">
      <c r="B880" s="789"/>
      <c r="C880" s="783"/>
      <c r="D880" s="489" t="s">
        <v>212</v>
      </c>
      <c r="E880" s="486">
        <v>0.51</v>
      </c>
      <c r="F880" s="782"/>
      <c r="G880" s="775"/>
    </row>
    <row r="881" spans="2:7" ht="15" customHeight="1" x14ac:dyDescent="0.2">
      <c r="B881" s="789"/>
      <c r="C881" s="777">
        <f>C947</f>
        <v>42272</v>
      </c>
      <c r="D881" s="489" t="s">
        <v>211</v>
      </c>
      <c r="E881" s="486">
        <v>0.5</v>
      </c>
      <c r="F881" s="782">
        <v>0.78</v>
      </c>
      <c r="G881" s="774"/>
    </row>
    <row r="882" spans="2:7" ht="15" customHeight="1" x14ac:dyDescent="0.2">
      <c r="B882" s="789"/>
      <c r="C882" s="783"/>
      <c r="D882" s="489" t="s">
        <v>212</v>
      </c>
      <c r="E882" s="486">
        <v>0.5</v>
      </c>
      <c r="F882" s="782"/>
      <c r="G882" s="775"/>
    </row>
    <row r="883" spans="2:7" ht="15" customHeight="1" x14ac:dyDescent="0.2">
      <c r="B883" s="789"/>
      <c r="C883" s="777">
        <v>42279</v>
      </c>
      <c r="D883" s="489" t="s">
        <v>211</v>
      </c>
      <c r="E883" s="486">
        <v>0.5</v>
      </c>
      <c r="F883" s="782">
        <v>0.68</v>
      </c>
      <c r="G883" s="774"/>
    </row>
    <row r="884" spans="2:7" ht="15" customHeight="1" x14ac:dyDescent="0.2">
      <c r="B884" s="789"/>
      <c r="C884" s="783"/>
      <c r="D884" s="489" t="s">
        <v>212</v>
      </c>
      <c r="E884" s="486">
        <v>0.51</v>
      </c>
      <c r="F884" s="782"/>
      <c r="G884" s="775"/>
    </row>
    <row r="885" spans="2:7" ht="15" customHeight="1" x14ac:dyDescent="0.2">
      <c r="B885" s="789"/>
      <c r="C885" s="777">
        <v>42286</v>
      </c>
      <c r="D885" s="489" t="s">
        <v>211</v>
      </c>
      <c r="E885" s="486">
        <v>0.5</v>
      </c>
      <c r="F885" s="782">
        <v>0.78</v>
      </c>
      <c r="G885" s="774"/>
    </row>
    <row r="886" spans="2:7" ht="15" customHeight="1" x14ac:dyDescent="0.2">
      <c r="B886" s="789"/>
      <c r="C886" s="783"/>
      <c r="D886" s="489" t="s">
        <v>212</v>
      </c>
      <c r="E886" s="486">
        <v>0.51</v>
      </c>
      <c r="F886" s="782"/>
      <c r="G886" s="775"/>
    </row>
    <row r="887" spans="2:7" ht="15" customHeight="1" x14ac:dyDescent="0.2">
      <c r="B887" s="789"/>
      <c r="C887" s="777">
        <v>42300</v>
      </c>
      <c r="D887" s="489" t="s">
        <v>211</v>
      </c>
      <c r="E887" s="486">
        <v>0.5</v>
      </c>
      <c r="F887" s="782">
        <v>0.77</v>
      </c>
      <c r="G887" s="774"/>
    </row>
    <row r="888" spans="2:7" ht="15" customHeight="1" x14ac:dyDescent="0.2">
      <c r="B888" s="789"/>
      <c r="C888" s="783"/>
      <c r="D888" s="489" t="s">
        <v>212</v>
      </c>
      <c r="E888" s="486">
        <v>0.52</v>
      </c>
      <c r="F888" s="782"/>
      <c r="G888" s="775"/>
    </row>
    <row r="889" spans="2:7" ht="15" customHeight="1" x14ac:dyDescent="0.2">
      <c r="B889" s="789"/>
      <c r="C889" s="777">
        <f>C1013</f>
        <v>42307</v>
      </c>
      <c r="D889" s="489" t="str">
        <f>D953</f>
        <v>Estaca 1</v>
      </c>
      <c r="E889" s="486">
        <v>0.52</v>
      </c>
      <c r="F889" s="782">
        <v>0.89</v>
      </c>
      <c r="G889" s="774" t="s">
        <v>241</v>
      </c>
    </row>
    <row r="890" spans="2:7" ht="15" customHeight="1" x14ac:dyDescent="0.2">
      <c r="B890" s="789"/>
      <c r="C890" s="778"/>
      <c r="D890" s="489" t="str">
        <f>D954</f>
        <v>Estaca 2</v>
      </c>
      <c r="E890" s="486">
        <v>0.52</v>
      </c>
      <c r="F890" s="782"/>
      <c r="G890" s="775"/>
    </row>
    <row r="891" spans="2:7" ht="15" customHeight="1" x14ac:dyDescent="0.2">
      <c r="B891" s="789"/>
      <c r="C891" s="777">
        <f>C1015</f>
        <v>42314</v>
      </c>
      <c r="D891" s="489" t="str">
        <f>D955</f>
        <v>Estaca 1</v>
      </c>
      <c r="E891" s="486">
        <v>0.5</v>
      </c>
      <c r="F891" s="782">
        <v>0.78</v>
      </c>
      <c r="G891" s="774"/>
    </row>
    <row r="892" spans="2:7" ht="15" customHeight="1" x14ac:dyDescent="0.2">
      <c r="B892" s="789"/>
      <c r="C892" s="778"/>
      <c r="D892" s="489" t="str">
        <f>D956</f>
        <v>Estaca 2</v>
      </c>
      <c r="E892" s="486">
        <v>0.51</v>
      </c>
      <c r="F892" s="782"/>
      <c r="G892" s="775"/>
    </row>
    <row r="893" spans="2:7" ht="15" customHeight="1" x14ac:dyDescent="0.2">
      <c r="B893" s="789"/>
      <c r="C893" s="777">
        <f>C827</f>
        <v>42321</v>
      </c>
      <c r="D893" s="489" t="str">
        <f>D827</f>
        <v>Estaca 1</v>
      </c>
      <c r="E893" s="486">
        <v>0.5</v>
      </c>
      <c r="F893" s="782">
        <v>0.78</v>
      </c>
      <c r="G893" s="774"/>
    </row>
    <row r="894" spans="2:7" ht="15" customHeight="1" x14ac:dyDescent="0.2">
      <c r="B894" s="789"/>
      <c r="C894" s="778"/>
      <c r="D894" s="489" t="str">
        <f>D828</f>
        <v>Estaca 2</v>
      </c>
      <c r="E894" s="486">
        <v>0.51</v>
      </c>
      <c r="F894" s="782"/>
      <c r="G894" s="775"/>
    </row>
    <row r="895" spans="2:7" ht="15" customHeight="1" x14ac:dyDescent="0.2">
      <c r="B895" s="789"/>
      <c r="C895" s="777">
        <f>C829</f>
        <v>42328</v>
      </c>
      <c r="D895" s="489" t="str">
        <f>D829</f>
        <v>Estaca 1</v>
      </c>
      <c r="E895" s="486">
        <v>0.5</v>
      </c>
      <c r="F895" s="782">
        <v>0.89</v>
      </c>
      <c r="G895" s="774"/>
    </row>
    <row r="896" spans="2:7" ht="15" customHeight="1" x14ac:dyDescent="0.2">
      <c r="B896" s="789"/>
      <c r="C896" s="778"/>
      <c r="D896" s="489" t="str">
        <f>D830</f>
        <v>Estaca 2</v>
      </c>
      <c r="E896" s="486">
        <v>0.51</v>
      </c>
      <c r="F896" s="782"/>
      <c r="G896" s="775"/>
    </row>
    <row r="897" spans="2:7" ht="15" customHeight="1" x14ac:dyDescent="0.2">
      <c r="B897" s="789"/>
      <c r="C897" s="777">
        <v>42356</v>
      </c>
      <c r="D897" s="489" t="s">
        <v>211</v>
      </c>
      <c r="E897" s="486">
        <v>0.51</v>
      </c>
      <c r="F897" s="779">
        <v>0.89</v>
      </c>
      <c r="G897" s="774"/>
    </row>
    <row r="898" spans="2:7" ht="15" customHeight="1" x14ac:dyDescent="0.2">
      <c r="B898" s="789"/>
      <c r="C898" s="778"/>
      <c r="D898" s="489" t="s">
        <v>212</v>
      </c>
      <c r="E898" s="486">
        <v>0.53</v>
      </c>
      <c r="F898" s="780"/>
      <c r="G898" s="775"/>
    </row>
    <row r="899" spans="2:7" ht="15" customHeight="1" x14ac:dyDescent="0.2">
      <c r="B899" s="789"/>
      <c r="C899" s="777">
        <v>42366</v>
      </c>
      <c r="D899" s="489" t="s">
        <v>211</v>
      </c>
      <c r="E899" s="486">
        <v>0.5</v>
      </c>
      <c r="F899" s="779">
        <v>0.89</v>
      </c>
      <c r="G899" s="774" t="s">
        <v>245</v>
      </c>
    </row>
    <row r="900" spans="2:7" ht="15" customHeight="1" x14ac:dyDescent="0.2">
      <c r="B900" s="789"/>
      <c r="C900" s="778"/>
      <c r="D900" s="489" t="s">
        <v>212</v>
      </c>
      <c r="E900" s="486">
        <v>0.5</v>
      </c>
      <c r="F900" s="780"/>
      <c r="G900" s="775"/>
    </row>
    <row r="901" spans="2:7" ht="15" customHeight="1" x14ac:dyDescent="0.2">
      <c r="B901" s="485"/>
      <c r="C901" s="777">
        <v>42377</v>
      </c>
      <c r="D901" s="489" t="s">
        <v>211</v>
      </c>
      <c r="E901" s="486">
        <v>0.5</v>
      </c>
      <c r="F901" s="779">
        <v>0.89</v>
      </c>
      <c r="G901" s="774"/>
    </row>
    <row r="902" spans="2:7" ht="15" customHeight="1" x14ac:dyDescent="0.2">
      <c r="B902" s="485"/>
      <c r="C902" s="778"/>
      <c r="D902" s="489" t="s">
        <v>212</v>
      </c>
      <c r="E902" s="486">
        <v>0.49</v>
      </c>
      <c r="F902" s="780"/>
      <c r="G902" s="775"/>
    </row>
    <row r="903" spans="2:7" ht="15" customHeight="1" x14ac:dyDescent="0.2">
      <c r="B903" s="485"/>
      <c r="C903" s="777">
        <v>42019</v>
      </c>
      <c r="D903" s="489" t="s">
        <v>211</v>
      </c>
      <c r="E903" s="486">
        <v>0.51</v>
      </c>
      <c r="F903" s="782">
        <v>0.89</v>
      </c>
      <c r="G903" s="774"/>
    </row>
    <row r="904" spans="2:7" ht="15" customHeight="1" x14ac:dyDescent="0.2">
      <c r="B904" s="485"/>
      <c r="C904" s="778"/>
      <c r="D904" s="489" t="s">
        <v>212</v>
      </c>
      <c r="E904" s="486">
        <v>0.5</v>
      </c>
      <c r="F904" s="782"/>
      <c r="G904" s="775"/>
    </row>
    <row r="905" spans="2:7" ht="15" customHeight="1" x14ac:dyDescent="0.2">
      <c r="B905" s="485"/>
      <c r="C905" s="781">
        <v>42391</v>
      </c>
      <c r="D905" s="489" t="s">
        <v>211</v>
      </c>
      <c r="E905" s="486">
        <v>0.5</v>
      </c>
      <c r="F905" s="779">
        <v>0.89</v>
      </c>
      <c r="G905" s="774"/>
    </row>
    <row r="906" spans="2:7" ht="15" customHeight="1" x14ac:dyDescent="0.2">
      <c r="B906" s="485"/>
      <c r="C906" s="781"/>
      <c r="D906" s="489" t="s">
        <v>212</v>
      </c>
      <c r="E906" s="486">
        <v>0.51</v>
      </c>
      <c r="F906" s="780"/>
      <c r="G906" s="775"/>
    </row>
    <row r="907" spans="2:7" ht="15" customHeight="1" x14ac:dyDescent="0.2">
      <c r="B907" s="485"/>
      <c r="C907" s="781">
        <v>42398</v>
      </c>
      <c r="D907" s="489" t="s">
        <v>211</v>
      </c>
      <c r="E907" s="486">
        <v>0.505</v>
      </c>
      <c r="F907" s="779">
        <v>0.89</v>
      </c>
      <c r="G907" s="774"/>
    </row>
    <row r="908" spans="2:7" ht="15" customHeight="1" x14ac:dyDescent="0.2">
      <c r="B908" s="485"/>
      <c r="C908" s="781"/>
      <c r="D908" s="489" t="s">
        <v>212</v>
      </c>
      <c r="E908" s="486">
        <v>0.51</v>
      </c>
      <c r="F908" s="780"/>
      <c r="G908" s="775"/>
    </row>
    <row r="909" spans="2:7" ht="15" customHeight="1" x14ac:dyDescent="0.2">
      <c r="B909" s="485"/>
      <c r="C909" s="777">
        <v>42405</v>
      </c>
      <c r="D909" s="489" t="s">
        <v>211</v>
      </c>
      <c r="E909" s="486">
        <v>0.51</v>
      </c>
      <c r="F909" s="779">
        <v>0.89</v>
      </c>
      <c r="G909" s="774"/>
    </row>
    <row r="910" spans="2:7" ht="15" customHeight="1" x14ac:dyDescent="0.2">
      <c r="B910" s="485"/>
      <c r="C910" s="778"/>
      <c r="D910" s="489" t="s">
        <v>212</v>
      </c>
      <c r="E910" s="486">
        <v>0.51</v>
      </c>
      <c r="F910" s="780"/>
      <c r="G910" s="775"/>
    </row>
    <row r="911" spans="2:7" ht="15" customHeight="1" x14ac:dyDescent="0.2">
      <c r="B911" s="485"/>
      <c r="C911" s="777">
        <v>42412</v>
      </c>
      <c r="D911" s="489" t="s">
        <v>211</v>
      </c>
      <c r="E911" s="486"/>
      <c r="F911" s="779"/>
      <c r="G911" s="774"/>
    </row>
    <row r="912" spans="2:7" ht="15" customHeight="1" x14ac:dyDescent="0.2">
      <c r="B912" s="485"/>
      <c r="C912" s="778"/>
      <c r="D912" s="489" t="s">
        <v>212</v>
      </c>
      <c r="E912" s="486"/>
      <c r="F912" s="780"/>
      <c r="G912" s="775"/>
    </row>
    <row r="913" spans="2:7" ht="15" customHeight="1" x14ac:dyDescent="0.2">
      <c r="B913" s="485"/>
      <c r="C913" s="777">
        <v>42422</v>
      </c>
      <c r="D913" s="489" t="s">
        <v>211</v>
      </c>
      <c r="E913" s="486">
        <v>0.5</v>
      </c>
      <c r="F913" s="779">
        <v>0.66</v>
      </c>
      <c r="G913" s="774"/>
    </row>
    <row r="914" spans="2:7" ht="15" customHeight="1" x14ac:dyDescent="0.2">
      <c r="B914" s="485"/>
      <c r="C914" s="778"/>
      <c r="D914" s="489" t="s">
        <v>212</v>
      </c>
      <c r="E914" s="486">
        <v>0.51</v>
      </c>
      <c r="F914" s="780"/>
      <c r="G914" s="775"/>
    </row>
    <row r="915" spans="2:7" ht="15" customHeight="1" x14ac:dyDescent="0.2">
      <c r="B915" s="485"/>
      <c r="C915" s="777">
        <v>42426</v>
      </c>
      <c r="D915" s="489" t="s">
        <v>211</v>
      </c>
      <c r="E915" s="486">
        <v>0.5</v>
      </c>
      <c r="F915" s="779">
        <v>0.66</v>
      </c>
      <c r="G915" s="774"/>
    </row>
    <row r="916" spans="2:7" ht="15" customHeight="1" x14ac:dyDescent="0.2">
      <c r="B916" s="485"/>
      <c r="C916" s="778"/>
      <c r="D916" s="489" t="s">
        <v>212</v>
      </c>
      <c r="E916" s="486">
        <v>0.51</v>
      </c>
      <c r="F916" s="780"/>
      <c r="G916" s="775"/>
    </row>
    <row r="917" spans="2:7" ht="15" customHeight="1" x14ac:dyDescent="0.2">
      <c r="B917" s="485"/>
      <c r="C917" s="777">
        <v>42436</v>
      </c>
      <c r="D917" s="489" t="s">
        <v>211</v>
      </c>
      <c r="E917" s="486">
        <v>0.5</v>
      </c>
      <c r="F917" s="779">
        <v>0.66</v>
      </c>
      <c r="G917" s="774"/>
    </row>
    <row r="918" spans="2:7" ht="15" customHeight="1" x14ac:dyDescent="0.2">
      <c r="B918" s="485"/>
      <c r="C918" s="778"/>
      <c r="D918" s="489" t="s">
        <v>212</v>
      </c>
      <c r="E918" s="486">
        <v>0.49</v>
      </c>
      <c r="F918" s="780"/>
      <c r="G918" s="775"/>
    </row>
    <row r="919" spans="2:7" ht="15" customHeight="1" x14ac:dyDescent="0.2">
      <c r="B919" s="485"/>
      <c r="C919" s="777">
        <v>42443</v>
      </c>
      <c r="D919" s="489" t="s">
        <v>211</v>
      </c>
      <c r="E919" s="486">
        <v>0.51</v>
      </c>
      <c r="F919" s="779">
        <v>0.88</v>
      </c>
      <c r="G919" s="774"/>
    </row>
    <row r="920" spans="2:7" ht="15" customHeight="1" x14ac:dyDescent="0.2">
      <c r="B920" s="485"/>
      <c r="C920" s="778"/>
      <c r="D920" s="489" t="s">
        <v>212</v>
      </c>
      <c r="E920" s="486">
        <v>0.53</v>
      </c>
      <c r="F920" s="780"/>
      <c r="G920" s="775"/>
    </row>
    <row r="921" spans="2:7" ht="15" customHeight="1" x14ac:dyDescent="0.2">
      <c r="B921" s="485"/>
      <c r="C921" s="777">
        <v>42542</v>
      </c>
      <c r="D921" s="489" t="s">
        <v>211</v>
      </c>
      <c r="E921" s="486">
        <v>0.51</v>
      </c>
      <c r="F921" s="779">
        <v>0.88</v>
      </c>
      <c r="G921" s="774"/>
    </row>
    <row r="922" spans="2:7" ht="15" customHeight="1" x14ac:dyDescent="0.2">
      <c r="B922" s="485"/>
      <c r="C922" s="778"/>
      <c r="D922" s="489" t="s">
        <v>212</v>
      </c>
      <c r="E922" s="486">
        <v>0.51</v>
      </c>
      <c r="F922" s="780"/>
      <c r="G922" s="775"/>
    </row>
    <row r="923" spans="2:7" ht="15" customHeight="1" x14ac:dyDescent="0.2">
      <c r="B923" s="485"/>
      <c r="C923" s="777">
        <v>42461</v>
      </c>
      <c r="D923" s="489" t="s">
        <v>211</v>
      </c>
      <c r="E923" s="486">
        <v>0.47</v>
      </c>
      <c r="F923" s="779">
        <v>0.88</v>
      </c>
      <c r="G923" s="774"/>
    </row>
    <row r="924" spans="2:7" ht="15" customHeight="1" x14ac:dyDescent="0.2">
      <c r="B924" s="485"/>
      <c r="C924" s="778"/>
      <c r="D924" s="489" t="s">
        <v>212</v>
      </c>
      <c r="E924" s="486">
        <v>0.52</v>
      </c>
      <c r="F924" s="780"/>
      <c r="G924" s="775"/>
    </row>
    <row r="925" spans="2:7" ht="15" customHeight="1" x14ac:dyDescent="0.2">
      <c r="B925" s="485"/>
      <c r="C925" s="777">
        <v>42468</v>
      </c>
      <c r="D925" s="489" t="s">
        <v>211</v>
      </c>
      <c r="E925" s="486">
        <v>0.48</v>
      </c>
      <c r="F925" s="779">
        <v>0.88</v>
      </c>
      <c r="G925" s="774"/>
    </row>
    <row r="926" spans="2:7" ht="15" customHeight="1" x14ac:dyDescent="0.2">
      <c r="B926" s="485"/>
      <c r="C926" s="778"/>
      <c r="D926" s="489" t="s">
        <v>212</v>
      </c>
      <c r="E926" s="486">
        <v>0.52</v>
      </c>
      <c r="F926" s="780"/>
      <c r="G926" s="775"/>
    </row>
    <row r="927" spans="2:7" ht="15" customHeight="1" x14ac:dyDescent="0.2">
      <c r="B927" s="485"/>
      <c r="C927" s="777">
        <v>42496</v>
      </c>
      <c r="D927" s="567" t="s">
        <v>211</v>
      </c>
      <c r="E927" s="568">
        <v>0.51</v>
      </c>
      <c r="F927" s="779">
        <v>0.88</v>
      </c>
      <c r="G927" s="774"/>
    </row>
    <row r="928" spans="2:7" ht="15" customHeight="1" x14ac:dyDescent="0.2">
      <c r="B928" s="485"/>
      <c r="C928" s="778"/>
      <c r="D928" s="567" t="s">
        <v>212</v>
      </c>
      <c r="E928" s="568">
        <v>0.53</v>
      </c>
      <c r="F928" s="780"/>
      <c r="G928" s="775"/>
    </row>
    <row r="929" spans="2:7" ht="15" customHeight="1" x14ac:dyDescent="0.2">
      <c r="B929" s="788" t="s">
        <v>228</v>
      </c>
      <c r="C929" s="781">
        <v>42212</v>
      </c>
      <c r="D929" s="489" t="s">
        <v>211</v>
      </c>
      <c r="E929" s="486">
        <v>0.52</v>
      </c>
      <c r="F929" s="782">
        <v>0.93</v>
      </c>
      <c r="G929" s="774"/>
    </row>
    <row r="930" spans="2:7" ht="15" customHeight="1" x14ac:dyDescent="0.2">
      <c r="B930" s="789"/>
      <c r="C930" s="781"/>
      <c r="D930" s="489" t="s">
        <v>212</v>
      </c>
      <c r="E930" s="486">
        <v>0.51</v>
      </c>
      <c r="F930" s="782"/>
      <c r="G930" s="775"/>
    </row>
    <row r="931" spans="2:7" ht="15" customHeight="1" x14ac:dyDescent="0.2">
      <c r="B931" s="789"/>
      <c r="C931" s="781">
        <v>42216</v>
      </c>
      <c r="D931" s="489" t="s">
        <v>211</v>
      </c>
      <c r="E931" s="486">
        <v>0.5</v>
      </c>
      <c r="F931" s="782">
        <v>0.93</v>
      </c>
      <c r="G931" s="774"/>
    </row>
    <row r="932" spans="2:7" ht="15" customHeight="1" x14ac:dyDescent="0.2">
      <c r="B932" s="789"/>
      <c r="C932" s="781"/>
      <c r="D932" s="489" t="s">
        <v>212</v>
      </c>
      <c r="E932" s="486">
        <v>0.5</v>
      </c>
      <c r="F932" s="782"/>
      <c r="G932" s="775"/>
    </row>
    <row r="933" spans="2:7" ht="15" customHeight="1" x14ac:dyDescent="0.2">
      <c r="B933" s="789"/>
      <c r="C933" s="777">
        <v>42223</v>
      </c>
      <c r="D933" s="489" t="s">
        <v>211</v>
      </c>
      <c r="E933" s="486">
        <v>0.51</v>
      </c>
      <c r="F933" s="782">
        <v>0.9</v>
      </c>
      <c r="G933" s="774"/>
    </row>
    <row r="934" spans="2:7" ht="15" customHeight="1" x14ac:dyDescent="0.2">
      <c r="B934" s="789"/>
      <c r="C934" s="783"/>
      <c r="D934" s="489" t="s">
        <v>212</v>
      </c>
      <c r="E934" s="486">
        <v>0.51</v>
      </c>
      <c r="F934" s="782"/>
      <c r="G934" s="775"/>
    </row>
    <row r="935" spans="2:7" ht="15" customHeight="1" x14ac:dyDescent="0.2">
      <c r="B935" s="789"/>
      <c r="C935" s="777">
        <v>42230</v>
      </c>
      <c r="D935" s="489" t="s">
        <v>211</v>
      </c>
      <c r="E935" s="486">
        <v>0.52</v>
      </c>
      <c r="F935" s="782">
        <v>0.93</v>
      </c>
      <c r="G935" s="774"/>
    </row>
    <row r="936" spans="2:7" ht="15" customHeight="1" x14ac:dyDescent="0.2">
      <c r="B936" s="789"/>
      <c r="C936" s="783"/>
      <c r="D936" s="489" t="s">
        <v>212</v>
      </c>
      <c r="E936" s="486">
        <v>0.51</v>
      </c>
      <c r="F936" s="782"/>
      <c r="G936" s="775"/>
    </row>
    <row r="937" spans="2:7" ht="15" customHeight="1" x14ac:dyDescent="0.2">
      <c r="B937" s="789"/>
      <c r="C937" s="777">
        <v>42234</v>
      </c>
      <c r="D937" s="489" t="s">
        <v>211</v>
      </c>
      <c r="E937" s="486">
        <v>0.51</v>
      </c>
      <c r="F937" s="779">
        <v>0.88</v>
      </c>
      <c r="G937" s="774"/>
    </row>
    <row r="938" spans="2:7" ht="15" customHeight="1" x14ac:dyDescent="0.2">
      <c r="B938" s="789"/>
      <c r="C938" s="783"/>
      <c r="D938" s="489" t="s">
        <v>212</v>
      </c>
      <c r="E938" s="486">
        <v>0.52</v>
      </c>
      <c r="F938" s="780"/>
      <c r="G938" s="775"/>
    </row>
    <row r="939" spans="2:7" ht="15" customHeight="1" x14ac:dyDescent="0.2">
      <c r="B939" s="789"/>
      <c r="C939" s="777">
        <v>42241</v>
      </c>
      <c r="D939" s="489" t="s">
        <v>211</v>
      </c>
      <c r="E939" s="486">
        <v>0.52</v>
      </c>
      <c r="F939" s="779">
        <v>0.86</v>
      </c>
      <c r="G939" s="774"/>
    </row>
    <row r="940" spans="2:7" ht="15" customHeight="1" x14ac:dyDescent="0.2">
      <c r="B940" s="789"/>
      <c r="C940" s="783"/>
      <c r="D940" s="489" t="s">
        <v>212</v>
      </c>
      <c r="E940" s="486">
        <v>0.52</v>
      </c>
      <c r="F940" s="780"/>
      <c r="G940" s="775"/>
    </row>
    <row r="941" spans="2:7" ht="15" customHeight="1" x14ac:dyDescent="0.2">
      <c r="B941" s="789"/>
      <c r="C941" s="777" t="s">
        <v>213</v>
      </c>
      <c r="D941" s="489" t="s">
        <v>211</v>
      </c>
      <c r="E941" s="486">
        <v>0.52</v>
      </c>
      <c r="F941" s="779">
        <v>0.84</v>
      </c>
      <c r="G941" s="774"/>
    </row>
    <row r="942" spans="2:7" ht="15" customHeight="1" x14ac:dyDescent="0.2">
      <c r="B942" s="789"/>
      <c r="C942" s="783"/>
      <c r="D942" s="489" t="s">
        <v>212</v>
      </c>
      <c r="E942" s="486">
        <v>0.51</v>
      </c>
      <c r="F942" s="780"/>
      <c r="G942" s="775"/>
    </row>
    <row r="943" spans="2:7" ht="15" customHeight="1" x14ac:dyDescent="0.2">
      <c r="B943" s="789"/>
      <c r="C943" s="777">
        <v>42258</v>
      </c>
      <c r="D943" s="489" t="s">
        <v>211</v>
      </c>
      <c r="E943" s="486">
        <v>0.52</v>
      </c>
      <c r="F943" s="782">
        <v>0.83</v>
      </c>
      <c r="G943" s="774"/>
    </row>
    <row r="944" spans="2:7" ht="15" customHeight="1" x14ac:dyDescent="0.2">
      <c r="B944" s="789"/>
      <c r="C944" s="783"/>
      <c r="D944" s="489" t="s">
        <v>212</v>
      </c>
      <c r="E944" s="486">
        <v>0.51</v>
      </c>
      <c r="F944" s="782"/>
      <c r="G944" s="775"/>
    </row>
    <row r="945" spans="2:7" ht="15" customHeight="1" x14ac:dyDescent="0.2">
      <c r="B945" s="789"/>
      <c r="C945" s="777">
        <v>42265</v>
      </c>
      <c r="D945" s="489" t="s">
        <v>211</v>
      </c>
      <c r="E945" s="486">
        <v>0.52</v>
      </c>
      <c r="F945" s="782">
        <v>0.83</v>
      </c>
      <c r="G945" s="774"/>
    </row>
    <row r="946" spans="2:7" ht="15" customHeight="1" x14ac:dyDescent="0.2">
      <c r="B946" s="789"/>
      <c r="C946" s="783"/>
      <c r="D946" s="489" t="s">
        <v>212</v>
      </c>
      <c r="E946" s="486">
        <v>0.51</v>
      </c>
      <c r="F946" s="782"/>
      <c r="G946" s="775"/>
    </row>
    <row r="947" spans="2:7" ht="15" customHeight="1" x14ac:dyDescent="0.2">
      <c r="B947" s="789"/>
      <c r="C947" s="777">
        <f>C1005</f>
        <v>42272</v>
      </c>
      <c r="D947" s="489" t="s">
        <v>211</v>
      </c>
      <c r="E947" s="486">
        <v>0.52</v>
      </c>
      <c r="F947" s="782">
        <v>0.83</v>
      </c>
      <c r="G947" s="774"/>
    </row>
    <row r="948" spans="2:7" ht="15" customHeight="1" x14ac:dyDescent="0.2">
      <c r="B948" s="789"/>
      <c r="C948" s="783"/>
      <c r="D948" s="489" t="s">
        <v>212</v>
      </c>
      <c r="E948" s="486">
        <v>0.52</v>
      </c>
      <c r="F948" s="782"/>
      <c r="G948" s="775"/>
    </row>
    <row r="949" spans="2:7" ht="15" customHeight="1" x14ac:dyDescent="0.2">
      <c r="B949" s="789"/>
      <c r="C949" s="777">
        <v>42279</v>
      </c>
      <c r="D949" s="489" t="s">
        <v>211</v>
      </c>
      <c r="E949" s="486">
        <v>0.52</v>
      </c>
      <c r="F949" s="782">
        <v>0.83</v>
      </c>
      <c r="G949" s="774"/>
    </row>
    <row r="950" spans="2:7" ht="15" customHeight="1" x14ac:dyDescent="0.2">
      <c r="B950" s="789"/>
      <c r="C950" s="783"/>
      <c r="D950" s="489" t="s">
        <v>212</v>
      </c>
      <c r="E950" s="486">
        <v>0.51</v>
      </c>
      <c r="F950" s="782"/>
      <c r="G950" s="775"/>
    </row>
    <row r="951" spans="2:7" ht="15" customHeight="1" x14ac:dyDescent="0.2">
      <c r="B951" s="789"/>
      <c r="C951" s="777">
        <v>42286</v>
      </c>
      <c r="D951" s="489" t="s">
        <v>211</v>
      </c>
      <c r="E951" s="486">
        <v>0.51500000000000001</v>
      </c>
      <c r="F951" s="782">
        <v>0.82499999999999996</v>
      </c>
      <c r="G951" s="774"/>
    </row>
    <row r="952" spans="2:7" ht="15" customHeight="1" x14ac:dyDescent="0.2">
      <c r="B952" s="789"/>
      <c r="C952" s="783"/>
      <c r="D952" s="489" t="s">
        <v>212</v>
      </c>
      <c r="E952" s="486">
        <v>0.51</v>
      </c>
      <c r="F952" s="782"/>
      <c r="G952" s="775"/>
    </row>
    <row r="953" spans="2:7" ht="15" customHeight="1" x14ac:dyDescent="0.2">
      <c r="B953" s="789"/>
      <c r="C953" s="777">
        <v>42300</v>
      </c>
      <c r="D953" s="489" t="s">
        <v>211</v>
      </c>
      <c r="E953" s="486">
        <v>0.52</v>
      </c>
      <c r="F953" s="782">
        <v>0.81</v>
      </c>
      <c r="G953" s="774"/>
    </row>
    <row r="954" spans="2:7" ht="15" customHeight="1" x14ac:dyDescent="0.2">
      <c r="B954" s="789"/>
      <c r="C954" s="783"/>
      <c r="D954" s="489" t="s">
        <v>212</v>
      </c>
      <c r="E954" s="486">
        <v>0.52</v>
      </c>
      <c r="F954" s="782"/>
      <c r="G954" s="775"/>
    </row>
    <row r="955" spans="2:7" ht="15" customHeight="1" x14ac:dyDescent="0.2">
      <c r="B955" s="789"/>
      <c r="C955" s="777">
        <f>C1013</f>
        <v>42307</v>
      </c>
      <c r="D955" s="489" t="str">
        <f>D953</f>
        <v>Estaca 1</v>
      </c>
      <c r="E955" s="486">
        <v>0.51</v>
      </c>
      <c r="F955" s="782">
        <v>0.91500000000000004</v>
      </c>
      <c r="G955" s="774" t="s">
        <v>241</v>
      </c>
    </row>
    <row r="956" spans="2:7" ht="15" customHeight="1" x14ac:dyDescent="0.2">
      <c r="B956" s="789"/>
      <c r="C956" s="778"/>
      <c r="D956" s="489" t="str">
        <f>D954</f>
        <v>Estaca 2</v>
      </c>
      <c r="E956" s="486">
        <v>0.52</v>
      </c>
      <c r="F956" s="782"/>
      <c r="G956" s="775"/>
    </row>
    <row r="957" spans="2:7" ht="15" customHeight="1" x14ac:dyDescent="0.2">
      <c r="B957" s="789"/>
      <c r="C957" s="777">
        <f>C1015</f>
        <v>42314</v>
      </c>
      <c r="D957" s="489" t="str">
        <f>D955</f>
        <v>Estaca 1</v>
      </c>
      <c r="E957" s="486">
        <v>0.51</v>
      </c>
      <c r="F957" s="782">
        <v>0.81</v>
      </c>
      <c r="G957" s="774"/>
    </row>
    <row r="958" spans="2:7" ht="15" customHeight="1" x14ac:dyDescent="0.2">
      <c r="B958" s="789"/>
      <c r="C958" s="778"/>
      <c r="D958" s="489" t="str">
        <f>D956</f>
        <v>Estaca 2</v>
      </c>
      <c r="E958" s="486">
        <v>0.51</v>
      </c>
      <c r="F958" s="782"/>
      <c r="G958" s="775"/>
    </row>
    <row r="959" spans="2:7" ht="15" customHeight="1" x14ac:dyDescent="0.2">
      <c r="B959" s="789"/>
      <c r="C959" s="777">
        <f>C893</f>
        <v>42321</v>
      </c>
      <c r="D959" s="489" t="str">
        <f>D893</f>
        <v>Estaca 1</v>
      </c>
      <c r="E959" s="486">
        <v>0.52</v>
      </c>
      <c r="F959" s="782">
        <v>0.81</v>
      </c>
      <c r="G959" s="774"/>
    </row>
    <row r="960" spans="2:7" ht="15" customHeight="1" x14ac:dyDescent="0.2">
      <c r="B960" s="789"/>
      <c r="C960" s="778"/>
      <c r="D960" s="489" t="str">
        <f>D894</f>
        <v>Estaca 2</v>
      </c>
      <c r="E960" s="486">
        <v>0.52</v>
      </c>
      <c r="F960" s="782"/>
      <c r="G960" s="775"/>
    </row>
    <row r="961" spans="2:7" ht="15" customHeight="1" x14ac:dyDescent="0.2">
      <c r="B961" s="789"/>
      <c r="C961" s="777">
        <f>C895</f>
        <v>42328</v>
      </c>
      <c r="D961" s="489" t="str">
        <f>D895</f>
        <v>Estaca 1</v>
      </c>
      <c r="E961" s="486">
        <v>0.52</v>
      </c>
      <c r="F961" s="782">
        <v>0.9</v>
      </c>
      <c r="G961" s="774"/>
    </row>
    <row r="962" spans="2:7" ht="15" customHeight="1" x14ac:dyDescent="0.2">
      <c r="B962" s="789"/>
      <c r="C962" s="778"/>
      <c r="D962" s="489" t="str">
        <f>D896</f>
        <v>Estaca 2</v>
      </c>
      <c r="E962" s="486">
        <v>0.52</v>
      </c>
      <c r="F962" s="782"/>
      <c r="G962" s="775"/>
    </row>
    <row r="963" spans="2:7" ht="15" customHeight="1" x14ac:dyDescent="0.2">
      <c r="B963" s="789"/>
      <c r="C963" s="777">
        <v>42356</v>
      </c>
      <c r="D963" s="489" t="s">
        <v>211</v>
      </c>
      <c r="E963" s="486">
        <v>0.5</v>
      </c>
      <c r="F963" s="779">
        <v>0.66</v>
      </c>
      <c r="G963" s="774"/>
    </row>
    <row r="964" spans="2:7" ht="15" customHeight="1" x14ac:dyDescent="0.2">
      <c r="B964" s="789"/>
      <c r="C964" s="778"/>
      <c r="D964" s="489" t="s">
        <v>212</v>
      </c>
      <c r="E964" s="486">
        <v>0.5</v>
      </c>
      <c r="F964" s="780"/>
      <c r="G964" s="775"/>
    </row>
    <row r="965" spans="2:7" ht="15" customHeight="1" x14ac:dyDescent="0.2">
      <c r="B965" s="789"/>
      <c r="C965" s="777">
        <v>42366</v>
      </c>
      <c r="D965" s="489" t="s">
        <v>211</v>
      </c>
      <c r="E965" s="486">
        <v>0.53</v>
      </c>
      <c r="F965" s="779">
        <v>0.88</v>
      </c>
      <c r="G965" s="774" t="s">
        <v>245</v>
      </c>
    </row>
    <row r="966" spans="2:7" ht="15" customHeight="1" x14ac:dyDescent="0.2">
      <c r="B966" s="789"/>
      <c r="C966" s="778"/>
      <c r="D966" s="489" t="s">
        <v>212</v>
      </c>
      <c r="E966" s="486">
        <v>0.52</v>
      </c>
      <c r="F966" s="780"/>
      <c r="G966" s="775"/>
    </row>
    <row r="967" spans="2:7" ht="15" customHeight="1" x14ac:dyDescent="0.2">
      <c r="B967" s="485"/>
      <c r="C967" s="777">
        <v>42377</v>
      </c>
      <c r="D967" s="489" t="s">
        <v>211</v>
      </c>
      <c r="E967" s="486">
        <v>0.52</v>
      </c>
      <c r="F967" s="779">
        <v>0.88</v>
      </c>
      <c r="G967" s="774"/>
    </row>
    <row r="968" spans="2:7" ht="15" customHeight="1" x14ac:dyDescent="0.2">
      <c r="B968" s="485"/>
      <c r="C968" s="778"/>
      <c r="D968" s="489" t="s">
        <v>212</v>
      </c>
      <c r="E968" s="486">
        <v>0.52</v>
      </c>
      <c r="F968" s="780"/>
      <c r="G968" s="775"/>
    </row>
    <row r="969" spans="2:7" ht="15" customHeight="1" x14ac:dyDescent="0.2">
      <c r="B969" s="485"/>
      <c r="C969" s="777">
        <v>42384</v>
      </c>
      <c r="D969" s="489" t="s">
        <v>211</v>
      </c>
      <c r="E969" s="486">
        <v>0.52</v>
      </c>
      <c r="F969" s="782">
        <v>0.875</v>
      </c>
      <c r="G969" s="774"/>
    </row>
    <row r="970" spans="2:7" ht="15" customHeight="1" x14ac:dyDescent="0.2">
      <c r="B970" s="485"/>
      <c r="C970" s="778"/>
      <c r="D970" s="489" t="s">
        <v>212</v>
      </c>
      <c r="E970" s="486">
        <v>0.53</v>
      </c>
      <c r="F970" s="782"/>
      <c r="G970" s="775"/>
    </row>
    <row r="971" spans="2:7" ht="15" customHeight="1" x14ac:dyDescent="0.2">
      <c r="B971" s="485"/>
      <c r="C971" s="781">
        <v>42391</v>
      </c>
      <c r="D971" s="489" t="s">
        <v>211</v>
      </c>
      <c r="E971" s="486">
        <v>0.49</v>
      </c>
      <c r="F971" s="779">
        <v>0.89</v>
      </c>
      <c r="G971" s="774"/>
    </row>
    <row r="972" spans="2:7" ht="15" customHeight="1" x14ac:dyDescent="0.2">
      <c r="B972" s="485"/>
      <c r="C972" s="781"/>
      <c r="D972" s="489" t="s">
        <v>212</v>
      </c>
      <c r="E972" s="486">
        <v>0.52</v>
      </c>
      <c r="F972" s="780"/>
      <c r="G972" s="775"/>
    </row>
    <row r="973" spans="2:7" ht="15" customHeight="1" x14ac:dyDescent="0.2">
      <c r="B973" s="485"/>
      <c r="C973" s="781">
        <v>42398</v>
      </c>
      <c r="D973" s="489" t="s">
        <v>211</v>
      </c>
      <c r="E973" s="486"/>
      <c r="F973" s="779"/>
      <c r="G973" s="774"/>
    </row>
    <row r="974" spans="2:7" ht="15" customHeight="1" x14ac:dyDescent="0.2">
      <c r="B974" s="485"/>
      <c r="C974" s="781"/>
      <c r="D974" s="489" t="s">
        <v>212</v>
      </c>
      <c r="E974" s="486"/>
      <c r="F974" s="780"/>
      <c r="G974" s="775"/>
    </row>
    <row r="975" spans="2:7" ht="15" customHeight="1" x14ac:dyDescent="0.2">
      <c r="B975" s="485"/>
      <c r="C975" s="777">
        <v>42405</v>
      </c>
      <c r="D975" s="489" t="s">
        <v>211</v>
      </c>
      <c r="E975" s="486"/>
      <c r="F975" s="779"/>
      <c r="G975" s="774"/>
    </row>
    <row r="976" spans="2:7" ht="15" customHeight="1" x14ac:dyDescent="0.2">
      <c r="B976" s="485"/>
      <c r="C976" s="778"/>
      <c r="D976" s="489" t="s">
        <v>212</v>
      </c>
      <c r="E976" s="486"/>
      <c r="F976" s="780"/>
      <c r="G976" s="775"/>
    </row>
    <row r="977" spans="2:7" ht="15" customHeight="1" x14ac:dyDescent="0.2">
      <c r="B977" s="485"/>
      <c r="C977" s="777">
        <v>42412</v>
      </c>
      <c r="D977" s="489" t="s">
        <v>211</v>
      </c>
      <c r="E977" s="486"/>
      <c r="F977" s="779"/>
      <c r="G977" s="774"/>
    </row>
    <row r="978" spans="2:7" ht="15" customHeight="1" x14ac:dyDescent="0.2">
      <c r="B978" s="485"/>
      <c r="C978" s="778"/>
      <c r="D978" s="489" t="s">
        <v>212</v>
      </c>
      <c r="E978" s="486"/>
      <c r="F978" s="780"/>
      <c r="G978" s="775"/>
    </row>
    <row r="979" spans="2:7" ht="15" customHeight="1" x14ac:dyDescent="0.2">
      <c r="B979" s="485"/>
      <c r="C979" s="777">
        <v>42422</v>
      </c>
      <c r="D979" s="489" t="s">
        <v>211</v>
      </c>
      <c r="E979" s="486">
        <v>0.51</v>
      </c>
      <c r="F979" s="779">
        <v>0.89</v>
      </c>
      <c r="G979" s="774"/>
    </row>
    <row r="980" spans="2:7" ht="15" customHeight="1" x14ac:dyDescent="0.2">
      <c r="B980" s="485"/>
      <c r="C980" s="778"/>
      <c r="D980" s="489" t="s">
        <v>212</v>
      </c>
      <c r="E980" s="486">
        <v>0.54</v>
      </c>
      <c r="F980" s="780"/>
      <c r="G980" s="775"/>
    </row>
    <row r="981" spans="2:7" ht="15" customHeight="1" x14ac:dyDescent="0.2">
      <c r="B981" s="485"/>
      <c r="C981" s="777">
        <v>42426</v>
      </c>
      <c r="D981" s="489" t="s">
        <v>211</v>
      </c>
      <c r="E981" s="486">
        <v>0.51</v>
      </c>
      <c r="F981" s="779">
        <v>0.89</v>
      </c>
      <c r="G981" s="774"/>
    </row>
    <row r="982" spans="2:7" ht="15" customHeight="1" x14ac:dyDescent="0.2">
      <c r="B982" s="485"/>
      <c r="C982" s="778"/>
      <c r="D982" s="489" t="s">
        <v>212</v>
      </c>
      <c r="E982" s="486">
        <v>0.54</v>
      </c>
      <c r="F982" s="780"/>
      <c r="G982" s="775"/>
    </row>
    <row r="983" spans="2:7" ht="15" customHeight="1" x14ac:dyDescent="0.2">
      <c r="B983" s="485"/>
      <c r="C983" s="777">
        <v>42436</v>
      </c>
      <c r="D983" s="489" t="s">
        <v>211</v>
      </c>
      <c r="E983" s="486">
        <v>0.51</v>
      </c>
      <c r="F983" s="779">
        <v>0.89</v>
      </c>
      <c r="G983" s="774"/>
    </row>
    <row r="984" spans="2:7" ht="15" customHeight="1" x14ac:dyDescent="0.2">
      <c r="B984" s="485"/>
      <c r="C984" s="778"/>
      <c r="D984" s="489" t="s">
        <v>212</v>
      </c>
      <c r="E984" s="486">
        <v>0.52</v>
      </c>
      <c r="F984" s="780"/>
      <c r="G984" s="775"/>
    </row>
    <row r="985" spans="2:7" ht="15" customHeight="1" x14ac:dyDescent="0.2">
      <c r="B985" s="485"/>
      <c r="C985" s="777"/>
      <c r="D985" s="489" t="s">
        <v>211</v>
      </c>
      <c r="E985" s="486"/>
      <c r="F985" s="779"/>
      <c r="G985" s="774"/>
    </row>
    <row r="986" spans="2:7" ht="15" customHeight="1" x14ac:dyDescent="0.2">
      <c r="B986" s="485"/>
      <c r="C986" s="778"/>
      <c r="D986" s="489" t="s">
        <v>212</v>
      </c>
      <c r="E986" s="486"/>
      <c r="F986" s="780"/>
      <c r="G986" s="775"/>
    </row>
    <row r="987" spans="2:7" ht="15" customHeight="1" x14ac:dyDescent="0.2">
      <c r="B987" s="788" t="s">
        <v>229</v>
      </c>
      <c r="C987" s="781">
        <v>42212</v>
      </c>
      <c r="D987" s="489" t="s">
        <v>211</v>
      </c>
      <c r="E987" s="486">
        <v>0.5</v>
      </c>
      <c r="F987" s="782">
        <v>0.98</v>
      </c>
      <c r="G987" s="774"/>
    </row>
    <row r="988" spans="2:7" ht="15" customHeight="1" x14ac:dyDescent="0.2">
      <c r="B988" s="789"/>
      <c r="C988" s="781"/>
      <c r="D988" s="489" t="s">
        <v>212</v>
      </c>
      <c r="E988" s="486">
        <v>0.5</v>
      </c>
      <c r="F988" s="782"/>
      <c r="G988" s="775"/>
    </row>
    <row r="989" spans="2:7" ht="15" customHeight="1" x14ac:dyDescent="0.2">
      <c r="B989" s="789"/>
      <c r="C989" s="781">
        <v>42216</v>
      </c>
      <c r="D989" s="489" t="s">
        <v>211</v>
      </c>
      <c r="E989" s="486">
        <v>0.49</v>
      </c>
      <c r="F989" s="782">
        <v>1.03</v>
      </c>
      <c r="G989" s="774"/>
    </row>
    <row r="990" spans="2:7" ht="15" customHeight="1" x14ac:dyDescent="0.2">
      <c r="B990" s="789"/>
      <c r="C990" s="781"/>
      <c r="D990" s="489" t="s">
        <v>212</v>
      </c>
      <c r="E990" s="486">
        <v>0.5</v>
      </c>
      <c r="F990" s="782"/>
      <c r="G990" s="775"/>
    </row>
    <row r="991" spans="2:7" ht="15" customHeight="1" x14ac:dyDescent="0.2">
      <c r="B991" s="789"/>
      <c r="C991" s="777">
        <v>42223</v>
      </c>
      <c r="D991" s="489" t="s">
        <v>211</v>
      </c>
      <c r="E991" s="486">
        <v>0.59</v>
      </c>
      <c r="F991" s="782">
        <v>1.03</v>
      </c>
      <c r="G991" s="774"/>
    </row>
    <row r="992" spans="2:7" ht="15" customHeight="1" x14ac:dyDescent="0.2">
      <c r="B992" s="789"/>
      <c r="C992" s="783"/>
      <c r="D992" s="489" t="s">
        <v>212</v>
      </c>
      <c r="E992" s="486">
        <v>0.56999999999999995</v>
      </c>
      <c r="F992" s="782"/>
      <c r="G992" s="775"/>
    </row>
    <row r="993" spans="2:7" ht="15" customHeight="1" x14ac:dyDescent="0.2">
      <c r="B993" s="789"/>
      <c r="C993" s="777">
        <v>42230</v>
      </c>
      <c r="D993" s="489" t="s">
        <v>211</v>
      </c>
      <c r="E993" s="486">
        <v>0.5</v>
      </c>
      <c r="F993" s="782">
        <v>1.03</v>
      </c>
      <c r="G993" s="774"/>
    </row>
    <row r="994" spans="2:7" ht="15" customHeight="1" x14ac:dyDescent="0.2">
      <c r="B994" s="789"/>
      <c r="C994" s="783"/>
      <c r="D994" s="489" t="s">
        <v>212</v>
      </c>
      <c r="E994" s="486">
        <v>0.5</v>
      </c>
      <c r="F994" s="782"/>
      <c r="G994" s="775"/>
    </row>
    <row r="995" spans="2:7" ht="15" customHeight="1" x14ac:dyDescent="0.2">
      <c r="B995" s="789"/>
      <c r="C995" s="777">
        <v>42234</v>
      </c>
      <c r="D995" s="489" t="s">
        <v>211</v>
      </c>
      <c r="E995" s="486">
        <v>0.5</v>
      </c>
      <c r="F995" s="779">
        <v>1.01</v>
      </c>
      <c r="G995" s="774"/>
    </row>
    <row r="996" spans="2:7" ht="15" customHeight="1" x14ac:dyDescent="0.2">
      <c r="B996" s="789"/>
      <c r="C996" s="783"/>
      <c r="D996" s="489" t="s">
        <v>212</v>
      </c>
      <c r="E996" s="486">
        <v>0.5</v>
      </c>
      <c r="F996" s="780"/>
      <c r="G996" s="775"/>
    </row>
    <row r="997" spans="2:7" ht="15" customHeight="1" x14ac:dyDescent="0.2">
      <c r="B997" s="789"/>
      <c r="C997" s="777">
        <v>42241</v>
      </c>
      <c r="D997" s="489" t="s">
        <v>211</v>
      </c>
      <c r="E997" s="486">
        <v>0.5</v>
      </c>
      <c r="F997" s="779">
        <v>0.96</v>
      </c>
      <c r="G997" s="774"/>
    </row>
    <row r="998" spans="2:7" ht="15" customHeight="1" x14ac:dyDescent="0.2">
      <c r="B998" s="789"/>
      <c r="C998" s="783"/>
      <c r="D998" s="489" t="s">
        <v>212</v>
      </c>
      <c r="E998" s="486">
        <v>0.5</v>
      </c>
      <c r="F998" s="780"/>
      <c r="G998" s="775"/>
    </row>
    <row r="999" spans="2:7" ht="15" customHeight="1" x14ac:dyDescent="0.2">
      <c r="B999" s="789"/>
      <c r="C999" s="777" t="s">
        <v>213</v>
      </c>
      <c r="D999" s="489" t="s">
        <v>211</v>
      </c>
      <c r="E999" s="486">
        <v>0.5</v>
      </c>
      <c r="F999" s="779">
        <v>0.94</v>
      </c>
      <c r="G999" s="774"/>
    </row>
    <row r="1000" spans="2:7" ht="15" customHeight="1" x14ac:dyDescent="0.2">
      <c r="B1000" s="789"/>
      <c r="C1000" s="783"/>
      <c r="D1000" s="489" t="s">
        <v>212</v>
      </c>
      <c r="E1000" s="486">
        <v>0.5</v>
      </c>
      <c r="F1000" s="780"/>
      <c r="G1000" s="775"/>
    </row>
    <row r="1001" spans="2:7" ht="15" customHeight="1" x14ac:dyDescent="0.2">
      <c r="B1001" s="789"/>
      <c r="C1001" s="777">
        <v>42258</v>
      </c>
      <c r="D1001" s="489" t="s">
        <v>211</v>
      </c>
      <c r="E1001" s="486">
        <v>0.5</v>
      </c>
      <c r="F1001" s="782">
        <v>0.94</v>
      </c>
      <c r="G1001" s="774"/>
    </row>
    <row r="1002" spans="2:7" ht="15" customHeight="1" x14ac:dyDescent="0.2">
      <c r="B1002" s="789"/>
      <c r="C1002" s="778"/>
      <c r="D1002" s="489" t="s">
        <v>212</v>
      </c>
      <c r="E1002" s="486">
        <v>0.5</v>
      </c>
      <c r="F1002" s="782"/>
      <c r="G1002" s="775"/>
    </row>
    <row r="1003" spans="2:7" ht="15" customHeight="1" x14ac:dyDescent="0.2">
      <c r="B1003" s="789"/>
      <c r="C1003" s="777">
        <v>42265</v>
      </c>
      <c r="D1003" s="489" t="s">
        <v>211</v>
      </c>
      <c r="E1003" s="486">
        <v>0.5</v>
      </c>
      <c r="F1003" s="782">
        <v>0.93500000000000005</v>
      </c>
      <c r="G1003" s="774"/>
    </row>
    <row r="1004" spans="2:7" ht="15" customHeight="1" x14ac:dyDescent="0.2">
      <c r="B1004" s="789"/>
      <c r="C1004" s="778"/>
      <c r="D1004" s="489" t="s">
        <v>212</v>
      </c>
      <c r="E1004" s="486">
        <v>0.5</v>
      </c>
      <c r="F1004" s="782"/>
      <c r="G1004" s="775"/>
    </row>
    <row r="1005" spans="2:7" ht="15" customHeight="1" x14ac:dyDescent="0.2">
      <c r="B1005" s="789"/>
      <c r="C1005" s="777">
        <f>C683</f>
        <v>42272</v>
      </c>
      <c r="D1005" s="489" t="s">
        <v>211</v>
      </c>
      <c r="E1005" s="486">
        <v>0.5</v>
      </c>
      <c r="F1005" s="782">
        <v>0.93</v>
      </c>
      <c r="G1005" s="774"/>
    </row>
    <row r="1006" spans="2:7" ht="15" customHeight="1" x14ac:dyDescent="0.2">
      <c r="B1006" s="789"/>
      <c r="C1006" s="778"/>
      <c r="D1006" s="489" t="s">
        <v>212</v>
      </c>
      <c r="E1006" s="486">
        <v>0.5</v>
      </c>
      <c r="F1006" s="782"/>
      <c r="G1006" s="775"/>
    </row>
    <row r="1007" spans="2:7" ht="15" customHeight="1" x14ac:dyDescent="0.2">
      <c r="B1007" s="789"/>
      <c r="C1007" s="777">
        <v>42279</v>
      </c>
      <c r="D1007" s="489" t="s">
        <v>211</v>
      </c>
      <c r="E1007" s="486">
        <v>0.5</v>
      </c>
      <c r="F1007" s="782">
        <v>0.93</v>
      </c>
      <c r="G1007" s="774"/>
    </row>
    <row r="1008" spans="2:7" ht="15" customHeight="1" x14ac:dyDescent="0.2">
      <c r="B1008" s="789"/>
      <c r="C1008" s="778"/>
      <c r="D1008" s="489" t="s">
        <v>212</v>
      </c>
      <c r="E1008" s="486">
        <v>0.5</v>
      </c>
      <c r="F1008" s="782"/>
      <c r="G1008" s="775"/>
    </row>
    <row r="1009" spans="2:7" ht="15" customHeight="1" x14ac:dyDescent="0.2">
      <c r="B1009" s="789"/>
      <c r="C1009" s="777">
        <v>42286</v>
      </c>
      <c r="D1009" s="489" t="s">
        <v>211</v>
      </c>
      <c r="E1009" s="486">
        <v>0.5</v>
      </c>
      <c r="F1009" s="782">
        <v>0.92</v>
      </c>
      <c r="G1009" s="774"/>
    </row>
    <row r="1010" spans="2:7" ht="15" customHeight="1" x14ac:dyDescent="0.2">
      <c r="B1010" s="789"/>
      <c r="C1010" s="778"/>
      <c r="D1010" s="489" t="s">
        <v>212</v>
      </c>
      <c r="E1010" s="486">
        <v>0.5</v>
      </c>
      <c r="F1010" s="782"/>
      <c r="G1010" s="775"/>
    </row>
    <row r="1011" spans="2:7" ht="15" customHeight="1" x14ac:dyDescent="0.2">
      <c r="B1011" s="789"/>
      <c r="C1011" s="777">
        <v>42300</v>
      </c>
      <c r="D1011" s="489" t="s">
        <v>211</v>
      </c>
      <c r="E1011" s="486">
        <v>0.5</v>
      </c>
      <c r="F1011" s="782">
        <v>0.93</v>
      </c>
      <c r="G1011" s="774"/>
    </row>
    <row r="1012" spans="2:7" ht="15" customHeight="1" x14ac:dyDescent="0.2">
      <c r="B1012" s="789"/>
      <c r="C1012" s="778"/>
      <c r="D1012" s="489" t="s">
        <v>212</v>
      </c>
      <c r="E1012" s="486">
        <v>0.5</v>
      </c>
      <c r="F1012" s="782"/>
      <c r="G1012" s="775"/>
    </row>
    <row r="1013" spans="2:7" ht="15" customHeight="1" x14ac:dyDescent="0.2">
      <c r="B1013" s="789"/>
      <c r="C1013" s="777">
        <f>C691</f>
        <v>42307</v>
      </c>
      <c r="D1013" s="489" t="str">
        <f>D1011</f>
        <v>Estaca 1</v>
      </c>
      <c r="E1013" s="486">
        <v>0.49</v>
      </c>
      <c r="F1013" s="782">
        <v>1.075</v>
      </c>
      <c r="G1013" s="774" t="s">
        <v>241</v>
      </c>
    </row>
    <row r="1014" spans="2:7" ht="15" customHeight="1" x14ac:dyDescent="0.2">
      <c r="B1014" s="789"/>
      <c r="C1014" s="778"/>
      <c r="D1014" s="489" t="str">
        <f>D1012</f>
        <v>Estaca 2</v>
      </c>
      <c r="E1014" s="486">
        <v>0.5</v>
      </c>
      <c r="F1014" s="782"/>
      <c r="G1014" s="775"/>
    </row>
    <row r="1015" spans="2:7" ht="15" customHeight="1" x14ac:dyDescent="0.2">
      <c r="B1015" s="789"/>
      <c r="C1015" s="777">
        <f>C693</f>
        <v>42314</v>
      </c>
      <c r="D1015" s="489" t="str">
        <f>D1013</f>
        <v>Estaca 1</v>
      </c>
      <c r="E1015" s="486">
        <v>0.5</v>
      </c>
      <c r="F1015" s="782">
        <v>0.92</v>
      </c>
      <c r="G1015" s="774"/>
    </row>
    <row r="1016" spans="2:7" ht="15" customHeight="1" x14ac:dyDescent="0.2">
      <c r="B1016" s="789"/>
      <c r="C1016" s="778"/>
      <c r="D1016" s="489" t="str">
        <f>D1014</f>
        <v>Estaca 2</v>
      </c>
      <c r="E1016" s="486">
        <v>0.49</v>
      </c>
      <c r="F1016" s="782"/>
      <c r="G1016" s="775"/>
    </row>
    <row r="1017" spans="2:7" ht="15" customHeight="1" x14ac:dyDescent="0.2">
      <c r="B1017" s="789"/>
      <c r="C1017" s="777">
        <f>C959</f>
        <v>42321</v>
      </c>
      <c r="D1017" s="489" t="str">
        <f>D959</f>
        <v>Estaca 1</v>
      </c>
      <c r="E1017" s="486">
        <v>0.49</v>
      </c>
      <c r="F1017" s="782">
        <v>0.93</v>
      </c>
      <c r="G1017" s="774"/>
    </row>
    <row r="1018" spans="2:7" ht="15" customHeight="1" x14ac:dyDescent="0.2">
      <c r="B1018" s="789"/>
      <c r="C1018" s="778"/>
      <c r="D1018" s="489" t="str">
        <f>D960</f>
        <v>Estaca 2</v>
      </c>
      <c r="E1018" s="486">
        <v>0.5</v>
      </c>
      <c r="F1018" s="782"/>
      <c r="G1018" s="775"/>
    </row>
    <row r="1019" spans="2:7" ht="15" customHeight="1" x14ac:dyDescent="0.2">
      <c r="B1019" s="789"/>
      <c r="C1019" s="777">
        <f>C961</f>
        <v>42328</v>
      </c>
      <c r="D1019" s="489" t="str">
        <f>D961</f>
        <v>Estaca 1</v>
      </c>
      <c r="E1019" s="486">
        <v>0.5</v>
      </c>
      <c r="F1019" s="782">
        <v>1.07</v>
      </c>
      <c r="G1019" s="774"/>
    </row>
    <row r="1020" spans="2:7" ht="15" customHeight="1" x14ac:dyDescent="0.2">
      <c r="B1020" s="789"/>
      <c r="C1020" s="778"/>
      <c r="D1020" s="489" t="str">
        <f>D962</f>
        <v>Estaca 2</v>
      </c>
      <c r="E1020" s="486">
        <v>0.49</v>
      </c>
      <c r="F1020" s="782"/>
      <c r="G1020" s="775"/>
    </row>
    <row r="1021" spans="2:7" ht="15" customHeight="1" x14ac:dyDescent="0.2">
      <c r="B1021" s="789"/>
      <c r="C1021" s="777">
        <v>42356</v>
      </c>
      <c r="D1021" s="489" t="s">
        <v>211</v>
      </c>
      <c r="E1021" s="486">
        <v>0.58499999999999996</v>
      </c>
      <c r="F1021" s="794">
        <v>0.68</v>
      </c>
      <c r="G1021" s="774"/>
    </row>
    <row r="1022" spans="2:7" ht="15" customHeight="1" x14ac:dyDescent="0.2">
      <c r="B1022" s="789"/>
      <c r="C1022" s="778"/>
      <c r="D1022" s="489" t="s">
        <v>212</v>
      </c>
      <c r="E1022" s="486">
        <v>0.57499999999999996</v>
      </c>
      <c r="F1022" s="795"/>
      <c r="G1022" s="775"/>
    </row>
    <row r="1023" spans="2:7" ht="15" customHeight="1" x14ac:dyDescent="0.2">
      <c r="B1023" s="789"/>
      <c r="C1023" s="777">
        <v>42366</v>
      </c>
      <c r="D1023" s="489" t="s">
        <v>211</v>
      </c>
      <c r="E1023" s="486">
        <v>0.48</v>
      </c>
      <c r="F1023" s="779">
        <v>1.06</v>
      </c>
      <c r="G1023" s="774"/>
    </row>
    <row r="1024" spans="2:7" ht="15" customHeight="1" x14ac:dyDescent="0.2">
      <c r="B1024" s="789"/>
      <c r="C1024" s="778"/>
      <c r="D1024" s="489" t="s">
        <v>212</v>
      </c>
      <c r="E1024" s="486">
        <v>0.49</v>
      </c>
      <c r="F1024" s="780"/>
      <c r="G1024" s="775"/>
    </row>
    <row r="1025" spans="2:7" ht="15" customHeight="1" x14ac:dyDescent="0.2">
      <c r="B1025" s="485"/>
      <c r="C1025" s="777">
        <v>42377</v>
      </c>
      <c r="D1025" s="489" t="s">
        <v>211</v>
      </c>
      <c r="E1025" s="486">
        <v>0.49</v>
      </c>
      <c r="F1025" s="779">
        <v>1.07</v>
      </c>
      <c r="G1025" s="774"/>
    </row>
    <row r="1026" spans="2:7" ht="15" customHeight="1" x14ac:dyDescent="0.2">
      <c r="B1026" s="485"/>
      <c r="C1026" s="778"/>
      <c r="D1026" s="489" t="s">
        <v>212</v>
      </c>
      <c r="E1026" s="486">
        <v>0.48</v>
      </c>
      <c r="F1026" s="780"/>
      <c r="G1026" s="775"/>
    </row>
    <row r="1027" spans="2:7" ht="15" customHeight="1" x14ac:dyDescent="0.2">
      <c r="B1027" s="485"/>
      <c r="C1027" s="777">
        <v>42384</v>
      </c>
      <c r="D1027" s="489" t="s">
        <v>211</v>
      </c>
      <c r="E1027" s="486">
        <v>0.49</v>
      </c>
      <c r="F1027" s="782">
        <v>1.0649999999999999</v>
      </c>
      <c r="G1027" s="774"/>
    </row>
    <row r="1028" spans="2:7" ht="15" customHeight="1" x14ac:dyDescent="0.2">
      <c r="B1028" s="485"/>
      <c r="C1028" s="778"/>
      <c r="D1028" s="489" t="s">
        <v>212</v>
      </c>
      <c r="E1028" s="486">
        <v>0.48</v>
      </c>
      <c r="F1028" s="782"/>
      <c r="G1028" s="775"/>
    </row>
    <row r="1029" spans="2:7" ht="15" customHeight="1" x14ac:dyDescent="0.2">
      <c r="B1029" s="485"/>
      <c r="C1029" s="781">
        <v>42391</v>
      </c>
      <c r="D1029" s="489" t="s">
        <v>211</v>
      </c>
      <c r="E1029" s="486">
        <v>0.48499999999999999</v>
      </c>
      <c r="F1029" s="779">
        <v>1.07</v>
      </c>
      <c r="G1029" s="774"/>
    </row>
    <row r="1030" spans="2:7" ht="15" customHeight="1" x14ac:dyDescent="0.2">
      <c r="B1030" s="485"/>
      <c r="C1030" s="781"/>
      <c r="D1030" s="489" t="s">
        <v>212</v>
      </c>
      <c r="E1030" s="486">
        <v>0.48499999999999999</v>
      </c>
      <c r="F1030" s="780"/>
      <c r="G1030" s="775"/>
    </row>
    <row r="1031" spans="2:7" ht="15" customHeight="1" x14ac:dyDescent="0.2">
      <c r="B1031" s="485"/>
      <c r="C1031" s="781">
        <v>42398</v>
      </c>
      <c r="D1031" s="489" t="s">
        <v>211</v>
      </c>
      <c r="E1031" s="486">
        <v>0.48499999999999999</v>
      </c>
      <c r="F1031" s="779">
        <v>1.0649999999999999</v>
      </c>
      <c r="G1031" s="774"/>
    </row>
    <row r="1032" spans="2:7" ht="15" customHeight="1" x14ac:dyDescent="0.2">
      <c r="B1032" s="470"/>
      <c r="C1032" s="781"/>
      <c r="D1032" s="489" t="s">
        <v>212</v>
      </c>
      <c r="E1032" s="486">
        <v>0.495</v>
      </c>
      <c r="F1032" s="780"/>
      <c r="G1032" s="775"/>
    </row>
    <row r="1033" spans="2:7" ht="15" customHeight="1" x14ac:dyDescent="0.2">
      <c r="B1033" s="470"/>
      <c r="C1033" s="777">
        <v>42405</v>
      </c>
      <c r="D1033" s="489" t="s">
        <v>211</v>
      </c>
      <c r="E1033" s="486">
        <v>0.48</v>
      </c>
      <c r="F1033" s="779">
        <v>1.06</v>
      </c>
      <c r="G1033" s="774"/>
    </row>
    <row r="1034" spans="2:7" ht="15" customHeight="1" x14ac:dyDescent="0.2">
      <c r="B1034" s="470"/>
      <c r="C1034" s="778"/>
      <c r="D1034" s="489" t="s">
        <v>246</v>
      </c>
      <c r="E1034" s="486">
        <v>0.49</v>
      </c>
      <c r="F1034" s="780"/>
      <c r="G1034" s="775"/>
    </row>
    <row r="1035" spans="2:7" ht="15" customHeight="1" x14ac:dyDescent="0.2">
      <c r="B1035" s="470"/>
      <c r="C1035" s="777">
        <v>42412</v>
      </c>
      <c r="D1035" s="489" t="s">
        <v>211</v>
      </c>
      <c r="E1035" s="486">
        <v>0.49</v>
      </c>
      <c r="F1035" s="779">
        <v>1.06</v>
      </c>
      <c r="G1035" s="774"/>
    </row>
    <row r="1036" spans="2:7" ht="15" customHeight="1" x14ac:dyDescent="0.2">
      <c r="B1036" s="470"/>
      <c r="C1036" s="778"/>
      <c r="D1036" s="489" t="s">
        <v>212</v>
      </c>
      <c r="E1036" s="486">
        <v>0.49</v>
      </c>
      <c r="F1036" s="780"/>
      <c r="G1036" s="775"/>
    </row>
    <row r="1037" spans="2:7" ht="15" customHeight="1" x14ac:dyDescent="0.2">
      <c r="B1037" s="485"/>
      <c r="C1037" s="777">
        <v>42422</v>
      </c>
      <c r="D1037" s="489" t="s">
        <v>211</v>
      </c>
      <c r="E1037" s="486">
        <v>0.46</v>
      </c>
      <c r="F1037" s="779">
        <v>1.06</v>
      </c>
      <c r="G1037" s="774"/>
    </row>
    <row r="1038" spans="2:7" ht="15" customHeight="1" x14ac:dyDescent="0.2">
      <c r="B1038" s="485"/>
      <c r="C1038" s="778"/>
      <c r="D1038" s="489" t="s">
        <v>212</v>
      </c>
      <c r="E1038" s="486">
        <v>0.49</v>
      </c>
      <c r="F1038" s="780"/>
      <c r="G1038" s="775"/>
    </row>
    <row r="1039" spans="2:7" ht="15" customHeight="1" x14ac:dyDescent="0.2">
      <c r="B1039" s="485"/>
      <c r="C1039" s="777">
        <v>42426</v>
      </c>
      <c r="D1039" s="489" t="s">
        <v>211</v>
      </c>
      <c r="E1039" s="486">
        <v>0.46</v>
      </c>
      <c r="F1039" s="779">
        <v>1.06</v>
      </c>
      <c r="G1039" s="774"/>
    </row>
    <row r="1040" spans="2:7" ht="15" customHeight="1" x14ac:dyDescent="0.2">
      <c r="B1040" s="485"/>
      <c r="C1040" s="778"/>
      <c r="D1040" s="489" t="s">
        <v>212</v>
      </c>
      <c r="E1040" s="486">
        <v>0.49</v>
      </c>
      <c r="F1040" s="780"/>
      <c r="G1040" s="775"/>
    </row>
    <row r="1041" spans="2:7" ht="15" customHeight="1" x14ac:dyDescent="0.2">
      <c r="B1041" s="485"/>
      <c r="C1041" s="777">
        <v>42436</v>
      </c>
      <c r="D1041" s="489" t="s">
        <v>211</v>
      </c>
      <c r="E1041" s="486">
        <v>0.46500000000000002</v>
      </c>
      <c r="F1041" s="779">
        <v>1.0549999999999999</v>
      </c>
      <c r="G1041" s="774"/>
    </row>
    <row r="1042" spans="2:7" ht="15" customHeight="1" x14ac:dyDescent="0.2">
      <c r="B1042" s="485"/>
      <c r="C1042" s="778"/>
      <c r="D1042" s="489" t="s">
        <v>212</v>
      </c>
      <c r="E1042" s="486">
        <v>0.44</v>
      </c>
      <c r="F1042" s="780"/>
      <c r="G1042" s="775"/>
    </row>
    <row r="1043" spans="2:7" ht="15" customHeight="1" x14ac:dyDescent="0.2">
      <c r="B1043" s="485"/>
      <c r="C1043" s="777">
        <v>42443</v>
      </c>
      <c r="D1043" s="489" t="s">
        <v>211</v>
      </c>
      <c r="E1043" s="486">
        <v>0.48</v>
      </c>
      <c r="F1043" s="779">
        <v>1.05</v>
      </c>
      <c r="G1043" s="774"/>
    </row>
    <row r="1044" spans="2:7" ht="15" customHeight="1" x14ac:dyDescent="0.2">
      <c r="B1044" s="485"/>
      <c r="C1044" s="778"/>
      <c r="D1044" s="489" t="s">
        <v>212</v>
      </c>
      <c r="E1044" s="486">
        <v>0.5</v>
      </c>
      <c r="F1044" s="780"/>
      <c r="G1044" s="775"/>
    </row>
    <row r="1045" spans="2:7" ht="15" customHeight="1" x14ac:dyDescent="0.2">
      <c r="B1045" s="485"/>
      <c r="C1045" s="777">
        <v>42450</v>
      </c>
      <c r="D1045" s="489" t="s">
        <v>211</v>
      </c>
      <c r="E1045" s="486">
        <v>0.49</v>
      </c>
      <c r="F1045" s="779">
        <v>1.05</v>
      </c>
      <c r="G1045" s="774"/>
    </row>
    <row r="1046" spans="2:7" ht="15" customHeight="1" x14ac:dyDescent="0.2">
      <c r="B1046" s="485"/>
      <c r="C1046" s="778"/>
      <c r="D1046" s="489" t="s">
        <v>212</v>
      </c>
      <c r="E1046" s="486">
        <v>0.49</v>
      </c>
      <c r="F1046" s="780"/>
      <c r="G1046" s="775"/>
    </row>
    <row r="1047" spans="2:7" ht="15" customHeight="1" x14ac:dyDescent="0.2">
      <c r="B1047" s="485"/>
      <c r="C1047" s="777">
        <v>42461</v>
      </c>
      <c r="D1047" s="489" t="s">
        <v>211</v>
      </c>
      <c r="E1047" s="486">
        <v>0.49</v>
      </c>
      <c r="F1047" s="779">
        <v>1.05</v>
      </c>
      <c r="G1047" s="774"/>
    </row>
    <row r="1048" spans="2:7" ht="15" customHeight="1" x14ac:dyDescent="0.2">
      <c r="B1048" s="485"/>
      <c r="C1048" s="778"/>
      <c r="D1048" s="489" t="s">
        <v>212</v>
      </c>
      <c r="E1048" s="486">
        <v>0.5</v>
      </c>
      <c r="F1048" s="780"/>
      <c r="G1048" s="775"/>
    </row>
    <row r="1049" spans="2:7" ht="15" customHeight="1" x14ac:dyDescent="0.2">
      <c r="B1049" s="485"/>
      <c r="C1049" s="777">
        <v>42468</v>
      </c>
      <c r="D1049" s="489" t="s">
        <v>211</v>
      </c>
      <c r="E1049" s="486">
        <v>0.49</v>
      </c>
      <c r="F1049" s="779">
        <v>1.05</v>
      </c>
      <c r="G1049" s="774"/>
    </row>
    <row r="1050" spans="2:7" ht="15" customHeight="1" x14ac:dyDescent="0.2">
      <c r="B1050" s="485"/>
      <c r="C1050" s="778"/>
      <c r="D1050" s="489" t="s">
        <v>212</v>
      </c>
      <c r="E1050" s="486">
        <v>0.49</v>
      </c>
      <c r="F1050" s="780"/>
      <c r="G1050" s="775"/>
    </row>
    <row r="1051" spans="2:7" ht="15" customHeight="1" x14ac:dyDescent="0.2">
      <c r="B1051" s="485"/>
      <c r="C1051" s="777">
        <v>42496</v>
      </c>
      <c r="D1051" s="565" t="s">
        <v>211</v>
      </c>
      <c r="E1051" s="566">
        <v>0.46</v>
      </c>
      <c r="F1051" s="779">
        <v>1.04</v>
      </c>
      <c r="G1051" s="774"/>
    </row>
    <row r="1052" spans="2:7" ht="15" customHeight="1" x14ac:dyDescent="0.2">
      <c r="B1052" s="485"/>
      <c r="C1052" s="778"/>
      <c r="D1052" s="565" t="s">
        <v>212</v>
      </c>
      <c r="E1052" s="566">
        <v>0.49</v>
      </c>
      <c r="F1052" s="780"/>
      <c r="G1052" s="775"/>
    </row>
    <row r="1053" spans="2:7" ht="15" customHeight="1" x14ac:dyDescent="0.2">
      <c r="B1053" s="788" t="s">
        <v>230</v>
      </c>
      <c r="C1053" s="781">
        <v>42212</v>
      </c>
      <c r="D1053" s="489" t="s">
        <v>211</v>
      </c>
      <c r="E1053" s="486">
        <v>0.52</v>
      </c>
      <c r="F1053" s="782">
        <v>1.17</v>
      </c>
      <c r="G1053" s="774"/>
    </row>
    <row r="1054" spans="2:7" ht="15" customHeight="1" x14ac:dyDescent="0.2">
      <c r="B1054" s="789"/>
      <c r="C1054" s="781"/>
      <c r="D1054" s="489" t="s">
        <v>212</v>
      </c>
      <c r="E1054" s="486">
        <v>0.51</v>
      </c>
      <c r="F1054" s="782"/>
      <c r="G1054" s="775"/>
    </row>
    <row r="1055" spans="2:7" ht="15" customHeight="1" x14ac:dyDescent="0.2">
      <c r="B1055" s="789"/>
      <c r="C1055" s="781">
        <v>42216</v>
      </c>
      <c r="D1055" s="489" t="s">
        <v>211</v>
      </c>
      <c r="E1055" s="486">
        <v>0.52</v>
      </c>
      <c r="F1055" s="782">
        <v>1.03</v>
      </c>
      <c r="G1055" s="774"/>
    </row>
    <row r="1056" spans="2:7" ht="15" customHeight="1" x14ac:dyDescent="0.2">
      <c r="B1056" s="789"/>
      <c r="C1056" s="781"/>
      <c r="D1056" s="489" t="s">
        <v>212</v>
      </c>
      <c r="E1056" s="486">
        <v>0.52</v>
      </c>
      <c r="F1056" s="782"/>
      <c r="G1056" s="775"/>
    </row>
    <row r="1057" spans="2:7" ht="15" customHeight="1" x14ac:dyDescent="0.2">
      <c r="B1057" s="789"/>
      <c r="C1057" s="777">
        <v>42223</v>
      </c>
      <c r="D1057" s="489" t="s">
        <v>211</v>
      </c>
      <c r="E1057" s="486">
        <v>0.5</v>
      </c>
      <c r="F1057" s="782">
        <v>1.03</v>
      </c>
      <c r="G1057" s="774"/>
    </row>
    <row r="1058" spans="2:7" ht="15" customHeight="1" x14ac:dyDescent="0.2">
      <c r="B1058" s="789"/>
      <c r="C1058" s="783"/>
      <c r="D1058" s="489" t="s">
        <v>212</v>
      </c>
      <c r="E1058" s="486">
        <v>0.5</v>
      </c>
      <c r="F1058" s="782"/>
      <c r="G1058" s="775"/>
    </row>
    <row r="1059" spans="2:7" ht="15" customHeight="1" x14ac:dyDescent="0.2">
      <c r="B1059" s="789"/>
      <c r="C1059" s="777">
        <v>42230</v>
      </c>
      <c r="D1059" s="489" t="s">
        <v>211</v>
      </c>
      <c r="E1059" s="486">
        <v>0.5</v>
      </c>
      <c r="F1059" s="782">
        <v>1.03</v>
      </c>
      <c r="G1059" s="774"/>
    </row>
    <row r="1060" spans="2:7" ht="15" customHeight="1" x14ac:dyDescent="0.2">
      <c r="B1060" s="789"/>
      <c r="C1060" s="783"/>
      <c r="D1060" s="489" t="s">
        <v>212</v>
      </c>
      <c r="E1060" s="486">
        <v>0.5</v>
      </c>
      <c r="F1060" s="782"/>
      <c r="G1060" s="775"/>
    </row>
    <row r="1061" spans="2:7" ht="15" customHeight="1" x14ac:dyDescent="0.2">
      <c r="B1061" s="789"/>
      <c r="C1061" s="777">
        <v>42234</v>
      </c>
      <c r="D1061" s="489" t="s">
        <v>211</v>
      </c>
      <c r="E1061" s="486">
        <v>0.5</v>
      </c>
      <c r="F1061" s="779">
        <v>1.1399999999999999</v>
      </c>
      <c r="G1061" s="774"/>
    </row>
    <row r="1062" spans="2:7" ht="15" customHeight="1" x14ac:dyDescent="0.2">
      <c r="B1062" s="789"/>
      <c r="C1062" s="783"/>
      <c r="D1062" s="489" t="s">
        <v>212</v>
      </c>
      <c r="E1062" s="486">
        <v>0.5</v>
      </c>
      <c r="F1062" s="780"/>
      <c r="G1062" s="775"/>
    </row>
    <row r="1063" spans="2:7" ht="15" customHeight="1" x14ac:dyDescent="0.2">
      <c r="B1063" s="789"/>
      <c r="C1063" s="777">
        <v>42241</v>
      </c>
      <c r="D1063" s="489" t="s">
        <v>211</v>
      </c>
      <c r="E1063" s="486">
        <v>0.51</v>
      </c>
      <c r="F1063" s="779">
        <v>1.1200000000000001</v>
      </c>
      <c r="G1063" s="774"/>
    </row>
    <row r="1064" spans="2:7" ht="15" customHeight="1" x14ac:dyDescent="0.2">
      <c r="B1064" s="789"/>
      <c r="C1064" s="783"/>
      <c r="D1064" s="489" t="s">
        <v>212</v>
      </c>
      <c r="E1064" s="486">
        <v>0.52</v>
      </c>
      <c r="F1064" s="780"/>
      <c r="G1064" s="775"/>
    </row>
    <row r="1065" spans="2:7" ht="15" customHeight="1" x14ac:dyDescent="0.2">
      <c r="B1065" s="789"/>
      <c r="C1065" s="777" t="s">
        <v>213</v>
      </c>
      <c r="D1065" s="489" t="s">
        <v>211</v>
      </c>
      <c r="E1065" s="486">
        <v>0.51</v>
      </c>
      <c r="F1065" s="779">
        <v>1.0900000000000001</v>
      </c>
      <c r="G1065" s="774"/>
    </row>
    <row r="1066" spans="2:7" ht="15" customHeight="1" x14ac:dyDescent="0.2">
      <c r="B1066" s="789"/>
      <c r="C1066" s="783"/>
      <c r="D1066" s="489" t="s">
        <v>212</v>
      </c>
      <c r="E1066" s="486">
        <v>0.52</v>
      </c>
      <c r="F1066" s="780"/>
      <c r="G1066" s="775"/>
    </row>
    <row r="1067" spans="2:7" ht="15" customHeight="1" x14ac:dyDescent="0.2">
      <c r="B1067" s="789"/>
      <c r="C1067" s="777">
        <v>42258</v>
      </c>
      <c r="D1067" s="489" t="s">
        <v>211</v>
      </c>
      <c r="E1067" s="486">
        <v>0.51</v>
      </c>
      <c r="F1067" s="782">
        <v>1.08</v>
      </c>
      <c r="G1067" s="774"/>
    </row>
    <row r="1068" spans="2:7" ht="15" customHeight="1" x14ac:dyDescent="0.2">
      <c r="B1068" s="789"/>
      <c r="C1068" s="783"/>
      <c r="D1068" s="489" t="s">
        <v>212</v>
      </c>
      <c r="E1068" s="486">
        <v>0.52</v>
      </c>
      <c r="F1068" s="782"/>
      <c r="G1068" s="775"/>
    </row>
    <row r="1069" spans="2:7" ht="15" customHeight="1" x14ac:dyDescent="0.2">
      <c r="B1069" s="789"/>
      <c r="C1069" s="777">
        <v>42265</v>
      </c>
      <c r="D1069" s="489" t="s">
        <v>211</v>
      </c>
      <c r="E1069" s="486">
        <v>0.5</v>
      </c>
      <c r="F1069" s="782">
        <v>1.07</v>
      </c>
      <c r="G1069" s="774"/>
    </row>
    <row r="1070" spans="2:7" ht="15" customHeight="1" x14ac:dyDescent="0.2">
      <c r="B1070" s="789"/>
      <c r="C1070" s="783"/>
      <c r="D1070" s="489" t="s">
        <v>212</v>
      </c>
      <c r="E1070" s="486">
        <v>0.52</v>
      </c>
      <c r="F1070" s="782"/>
      <c r="G1070" s="775"/>
    </row>
    <row r="1071" spans="2:7" ht="15" customHeight="1" x14ac:dyDescent="0.2">
      <c r="B1071" s="789"/>
      <c r="C1071" s="777">
        <f>C749</f>
        <v>42272</v>
      </c>
      <c r="D1071" s="489" t="s">
        <v>211</v>
      </c>
      <c r="E1071" s="486">
        <v>0.51</v>
      </c>
      <c r="F1071" s="782">
        <v>1.06</v>
      </c>
      <c r="G1071" s="774"/>
    </row>
    <row r="1072" spans="2:7" ht="15" customHeight="1" x14ac:dyDescent="0.2">
      <c r="B1072" s="789"/>
      <c r="C1072" s="783"/>
      <c r="D1072" s="489" t="s">
        <v>212</v>
      </c>
      <c r="E1072" s="486">
        <v>0.52</v>
      </c>
      <c r="F1072" s="782"/>
      <c r="G1072" s="775"/>
    </row>
    <row r="1073" spans="2:7" ht="15" customHeight="1" x14ac:dyDescent="0.2">
      <c r="B1073" s="789"/>
      <c r="C1073" s="777">
        <v>42279</v>
      </c>
      <c r="D1073" s="489" t="s">
        <v>211</v>
      </c>
      <c r="E1073" s="486">
        <v>0.51</v>
      </c>
      <c r="F1073" s="793">
        <v>1.06</v>
      </c>
      <c r="G1073" s="774"/>
    </row>
    <row r="1074" spans="2:7" ht="15" customHeight="1" x14ac:dyDescent="0.2">
      <c r="B1074" s="789"/>
      <c r="C1074" s="783"/>
      <c r="D1074" s="489" t="s">
        <v>212</v>
      </c>
      <c r="E1074" s="486">
        <v>0.52</v>
      </c>
      <c r="F1074" s="782"/>
      <c r="G1074" s="775"/>
    </row>
    <row r="1075" spans="2:7" ht="15" customHeight="1" x14ac:dyDescent="0.2">
      <c r="B1075" s="789"/>
      <c r="C1075" s="777">
        <v>42286</v>
      </c>
      <c r="D1075" s="489" t="s">
        <v>211</v>
      </c>
      <c r="E1075" s="486">
        <v>0.51</v>
      </c>
      <c r="F1075" s="782">
        <v>1.05</v>
      </c>
      <c r="G1075" s="774"/>
    </row>
    <row r="1076" spans="2:7" ht="15" customHeight="1" x14ac:dyDescent="0.2">
      <c r="B1076" s="789"/>
      <c r="C1076" s="783"/>
      <c r="D1076" s="489" t="s">
        <v>212</v>
      </c>
      <c r="E1076" s="486">
        <v>0.52</v>
      </c>
      <c r="F1076" s="782"/>
      <c r="G1076" s="775"/>
    </row>
    <row r="1077" spans="2:7" ht="15" customHeight="1" x14ac:dyDescent="0.2">
      <c r="B1077" s="789"/>
      <c r="C1077" s="777">
        <v>42300</v>
      </c>
      <c r="D1077" s="489" t="s">
        <v>211</v>
      </c>
      <c r="E1077" s="486">
        <v>0.51</v>
      </c>
      <c r="F1077" s="782">
        <v>1.06</v>
      </c>
      <c r="G1077" s="774"/>
    </row>
    <row r="1078" spans="2:7" ht="15" customHeight="1" x14ac:dyDescent="0.2">
      <c r="B1078" s="789"/>
      <c r="C1078" s="783"/>
      <c r="D1078" s="489" t="s">
        <v>212</v>
      </c>
      <c r="E1078" s="486">
        <v>0.52</v>
      </c>
      <c r="F1078" s="782"/>
      <c r="G1078" s="775"/>
    </row>
    <row r="1079" spans="2:7" ht="15" customHeight="1" x14ac:dyDescent="0.2">
      <c r="B1079" s="789"/>
      <c r="C1079" s="777">
        <f>C757</f>
        <v>42307</v>
      </c>
      <c r="D1079" s="489" t="str">
        <f t="shared" ref="D1079:D1086" si="10">D755</f>
        <v>Estaca 1</v>
      </c>
      <c r="E1079" s="486">
        <v>0.52</v>
      </c>
      <c r="F1079" s="782">
        <v>1.17</v>
      </c>
      <c r="G1079" s="774" t="s">
        <v>241</v>
      </c>
    </row>
    <row r="1080" spans="2:7" ht="15" customHeight="1" x14ac:dyDescent="0.2">
      <c r="B1080" s="789"/>
      <c r="C1080" s="778"/>
      <c r="D1080" s="489" t="str">
        <f t="shared" si="10"/>
        <v>Estaca 2</v>
      </c>
      <c r="E1080" s="486">
        <v>0.51</v>
      </c>
      <c r="F1080" s="782"/>
      <c r="G1080" s="775"/>
    </row>
    <row r="1081" spans="2:7" ht="15" customHeight="1" x14ac:dyDescent="0.2">
      <c r="B1081" s="789"/>
      <c r="C1081" s="777">
        <f>C759</f>
        <v>42314</v>
      </c>
      <c r="D1081" s="489" t="str">
        <f t="shared" si="10"/>
        <v>Estaca 1</v>
      </c>
      <c r="E1081" s="486">
        <v>0.5</v>
      </c>
      <c r="F1081" s="793">
        <v>1.07</v>
      </c>
      <c r="G1081" s="774"/>
    </row>
    <row r="1082" spans="2:7" ht="15" customHeight="1" x14ac:dyDescent="0.2">
      <c r="B1082" s="789"/>
      <c r="C1082" s="778"/>
      <c r="D1082" s="489" t="str">
        <f t="shared" si="10"/>
        <v>Estaca 2</v>
      </c>
      <c r="E1082" s="486">
        <v>0.52</v>
      </c>
      <c r="F1082" s="782"/>
      <c r="G1082" s="775"/>
    </row>
    <row r="1083" spans="2:7" ht="15" customHeight="1" x14ac:dyDescent="0.2">
      <c r="B1083" s="789"/>
      <c r="C1083" s="777">
        <f>C761</f>
        <v>42321</v>
      </c>
      <c r="D1083" s="489" t="str">
        <f t="shared" si="10"/>
        <v>Estaca 1</v>
      </c>
      <c r="E1083" s="486">
        <v>0.51</v>
      </c>
      <c r="F1083" s="782">
        <v>1.07</v>
      </c>
      <c r="G1083" s="774"/>
    </row>
    <row r="1084" spans="2:7" ht="15" customHeight="1" x14ac:dyDescent="0.2">
      <c r="B1084" s="789"/>
      <c r="C1084" s="778"/>
      <c r="D1084" s="489" t="str">
        <f t="shared" si="10"/>
        <v>Estaca 2</v>
      </c>
      <c r="E1084" s="486">
        <v>0.52</v>
      </c>
      <c r="F1084" s="782"/>
      <c r="G1084" s="775"/>
    </row>
    <row r="1085" spans="2:7" ht="15" customHeight="1" x14ac:dyDescent="0.2">
      <c r="B1085" s="789"/>
      <c r="C1085" s="777">
        <f>C763</f>
        <v>42328</v>
      </c>
      <c r="D1085" s="489" t="str">
        <f t="shared" si="10"/>
        <v>Estaca 1</v>
      </c>
      <c r="E1085" s="486">
        <v>0.5</v>
      </c>
      <c r="F1085" s="782">
        <v>1.22</v>
      </c>
      <c r="G1085" s="774"/>
    </row>
    <row r="1086" spans="2:7" ht="15" customHeight="1" x14ac:dyDescent="0.2">
      <c r="B1086" s="789"/>
      <c r="C1086" s="778"/>
      <c r="D1086" s="489" t="str">
        <f t="shared" si="10"/>
        <v>Estaca 2</v>
      </c>
      <c r="E1086" s="486">
        <v>0.52</v>
      </c>
      <c r="F1086" s="782"/>
      <c r="G1086" s="775"/>
    </row>
    <row r="1087" spans="2:7" ht="15" customHeight="1" x14ac:dyDescent="0.2">
      <c r="B1087" s="789"/>
      <c r="C1087" s="777">
        <v>42356</v>
      </c>
      <c r="D1087" s="489" t="s">
        <v>211</v>
      </c>
      <c r="E1087" s="486">
        <v>0.505</v>
      </c>
      <c r="F1087" s="779">
        <v>1.22</v>
      </c>
      <c r="G1087" s="774"/>
    </row>
    <row r="1088" spans="2:7" ht="15" customHeight="1" x14ac:dyDescent="0.2">
      <c r="B1088" s="789"/>
      <c r="C1088" s="778"/>
      <c r="D1088" s="489" t="s">
        <v>212</v>
      </c>
      <c r="E1088" s="486">
        <v>0.52</v>
      </c>
      <c r="F1088" s="780"/>
      <c r="G1088" s="775"/>
    </row>
    <row r="1089" spans="2:7" ht="15" customHeight="1" x14ac:dyDescent="0.2">
      <c r="B1089" s="789"/>
      <c r="C1089" s="777">
        <v>42366</v>
      </c>
      <c r="D1089" s="489" t="s">
        <v>211</v>
      </c>
      <c r="E1089" s="486">
        <v>0.5</v>
      </c>
      <c r="F1089" s="779">
        <v>1.22</v>
      </c>
      <c r="G1089" s="774" t="s">
        <v>245</v>
      </c>
    </row>
    <row r="1090" spans="2:7" ht="15" customHeight="1" x14ac:dyDescent="0.2">
      <c r="B1090" s="789"/>
      <c r="C1090" s="778"/>
      <c r="D1090" s="489" t="s">
        <v>212</v>
      </c>
      <c r="E1090" s="486">
        <v>0.52</v>
      </c>
      <c r="F1090" s="780"/>
      <c r="G1090" s="775"/>
    </row>
    <row r="1091" spans="2:7" ht="15" customHeight="1" x14ac:dyDescent="0.2">
      <c r="B1091" s="789"/>
      <c r="C1091" s="777">
        <v>42377</v>
      </c>
      <c r="D1091" s="489" t="s">
        <v>211</v>
      </c>
      <c r="E1091" s="486">
        <v>0.5</v>
      </c>
      <c r="F1091" s="779">
        <v>1.22</v>
      </c>
      <c r="G1091" s="774"/>
    </row>
    <row r="1092" spans="2:7" ht="15" customHeight="1" x14ac:dyDescent="0.2">
      <c r="B1092" s="789"/>
      <c r="C1092" s="778"/>
      <c r="D1092" s="489" t="s">
        <v>212</v>
      </c>
      <c r="E1092" s="486">
        <v>0.51</v>
      </c>
      <c r="F1092" s="780"/>
      <c r="G1092" s="775"/>
    </row>
    <row r="1093" spans="2:7" ht="15" customHeight="1" x14ac:dyDescent="0.2">
      <c r="B1093" s="789"/>
      <c r="C1093" s="777">
        <v>42384</v>
      </c>
      <c r="D1093" s="489" t="s">
        <v>211</v>
      </c>
      <c r="E1093" s="486">
        <v>0.5</v>
      </c>
      <c r="F1093" s="779">
        <v>1.22</v>
      </c>
      <c r="G1093" s="774"/>
    </row>
    <row r="1094" spans="2:7" ht="15" customHeight="1" x14ac:dyDescent="0.2">
      <c r="B1094" s="789"/>
      <c r="C1094" s="778"/>
      <c r="D1094" s="489" t="s">
        <v>212</v>
      </c>
      <c r="E1094" s="486">
        <v>0.52</v>
      </c>
      <c r="F1094" s="780"/>
      <c r="G1094" s="775"/>
    </row>
    <row r="1095" spans="2:7" ht="15" customHeight="1" x14ac:dyDescent="0.2">
      <c r="B1095" s="789"/>
      <c r="C1095" s="781">
        <v>42391</v>
      </c>
      <c r="D1095" s="489" t="s">
        <v>211</v>
      </c>
      <c r="E1095" s="486">
        <v>0.5</v>
      </c>
      <c r="F1095" s="779">
        <v>1.22</v>
      </c>
      <c r="G1095" s="774"/>
    </row>
    <row r="1096" spans="2:7" ht="15" customHeight="1" x14ac:dyDescent="0.2">
      <c r="B1096" s="789"/>
      <c r="C1096" s="781"/>
      <c r="D1096" s="489" t="s">
        <v>212</v>
      </c>
      <c r="E1096" s="486">
        <v>0.52</v>
      </c>
      <c r="F1096" s="780"/>
      <c r="G1096" s="775"/>
    </row>
    <row r="1097" spans="2:7" ht="15" customHeight="1" x14ac:dyDescent="0.2">
      <c r="B1097" s="789"/>
      <c r="C1097" s="781">
        <v>42398</v>
      </c>
      <c r="D1097" s="489" t="s">
        <v>211</v>
      </c>
      <c r="E1097" s="486">
        <v>0.5</v>
      </c>
      <c r="F1097" s="779">
        <v>1.22</v>
      </c>
      <c r="G1097" s="774"/>
    </row>
    <row r="1098" spans="2:7" ht="15" customHeight="1" x14ac:dyDescent="0.2">
      <c r="B1098" s="789"/>
      <c r="C1098" s="781"/>
      <c r="D1098" s="489" t="s">
        <v>212</v>
      </c>
      <c r="E1098" s="486">
        <v>0.52</v>
      </c>
      <c r="F1098" s="780"/>
      <c r="G1098" s="775"/>
    </row>
    <row r="1099" spans="2:7" ht="15" customHeight="1" x14ac:dyDescent="0.2">
      <c r="B1099" s="789"/>
      <c r="C1099" s="777">
        <v>42405</v>
      </c>
      <c r="D1099" s="489" t="s">
        <v>211</v>
      </c>
      <c r="E1099" s="486">
        <v>0.495</v>
      </c>
      <c r="F1099" s="779">
        <v>1.22</v>
      </c>
      <c r="G1099" s="774"/>
    </row>
    <row r="1100" spans="2:7" ht="15" customHeight="1" x14ac:dyDescent="0.2">
      <c r="B1100" s="789"/>
      <c r="C1100" s="778"/>
      <c r="D1100" s="489" t="s">
        <v>212</v>
      </c>
      <c r="E1100" s="486">
        <v>0.52</v>
      </c>
      <c r="F1100" s="780"/>
      <c r="G1100" s="775"/>
    </row>
    <row r="1101" spans="2:7" ht="15" customHeight="1" x14ac:dyDescent="0.2">
      <c r="B1101" s="789"/>
      <c r="C1101" s="777">
        <v>42412</v>
      </c>
      <c r="D1101" s="489" t="s">
        <v>211</v>
      </c>
      <c r="E1101" s="486">
        <v>0.495</v>
      </c>
      <c r="F1101" s="779">
        <v>1.2250000000000001</v>
      </c>
      <c r="G1101" s="774"/>
    </row>
    <row r="1102" spans="2:7" ht="15" customHeight="1" x14ac:dyDescent="0.2">
      <c r="B1102" s="789"/>
      <c r="C1102" s="778"/>
      <c r="D1102" s="489" t="s">
        <v>212</v>
      </c>
      <c r="E1102" s="486">
        <v>0.52</v>
      </c>
      <c r="F1102" s="780"/>
      <c r="G1102" s="775"/>
    </row>
    <row r="1103" spans="2:7" ht="15" customHeight="1" x14ac:dyDescent="0.2">
      <c r="B1103" s="789"/>
      <c r="C1103" s="777">
        <v>42422</v>
      </c>
      <c r="D1103" s="489" t="s">
        <v>211</v>
      </c>
      <c r="E1103" s="486">
        <v>0.49</v>
      </c>
      <c r="F1103" s="779">
        <v>1.22</v>
      </c>
      <c r="G1103" s="774"/>
    </row>
    <row r="1104" spans="2:7" ht="15" customHeight="1" x14ac:dyDescent="0.2">
      <c r="B1104" s="789"/>
      <c r="C1104" s="778"/>
      <c r="D1104" s="489" t="s">
        <v>212</v>
      </c>
      <c r="E1104" s="486">
        <v>0.52</v>
      </c>
      <c r="F1104" s="780"/>
      <c r="G1104" s="775"/>
    </row>
    <row r="1105" spans="2:7" ht="15" customHeight="1" x14ac:dyDescent="0.2">
      <c r="B1105" s="789"/>
      <c r="C1105" s="777">
        <v>42426</v>
      </c>
      <c r="D1105" s="489" t="s">
        <v>211</v>
      </c>
      <c r="E1105" s="486">
        <v>0.5</v>
      </c>
      <c r="F1105" s="779">
        <v>1.22</v>
      </c>
      <c r="G1105" s="774"/>
    </row>
    <row r="1106" spans="2:7" ht="15" customHeight="1" x14ac:dyDescent="0.2">
      <c r="B1106" s="789"/>
      <c r="C1106" s="778"/>
      <c r="D1106" s="489" t="s">
        <v>212</v>
      </c>
      <c r="E1106" s="486">
        <v>0.52</v>
      </c>
      <c r="F1106" s="780"/>
      <c r="G1106" s="775"/>
    </row>
    <row r="1107" spans="2:7" ht="15" customHeight="1" x14ac:dyDescent="0.2">
      <c r="B1107" s="789"/>
      <c r="C1107" s="777">
        <v>42436</v>
      </c>
      <c r="D1107" s="489" t="s">
        <v>211</v>
      </c>
      <c r="E1107" s="486">
        <v>0.5</v>
      </c>
      <c r="F1107" s="779">
        <v>1.22</v>
      </c>
      <c r="G1107" s="774"/>
    </row>
    <row r="1108" spans="2:7" ht="15" customHeight="1" x14ac:dyDescent="0.2">
      <c r="B1108" s="789"/>
      <c r="C1108" s="778"/>
      <c r="D1108" s="489" t="s">
        <v>212</v>
      </c>
      <c r="E1108" s="486">
        <v>0.51500000000000001</v>
      </c>
      <c r="F1108" s="780"/>
      <c r="G1108" s="775"/>
    </row>
    <row r="1109" spans="2:7" ht="15" customHeight="1" x14ac:dyDescent="0.2">
      <c r="B1109" s="789"/>
      <c r="C1109" s="777">
        <v>42443</v>
      </c>
      <c r="D1109" s="489" t="s">
        <v>211</v>
      </c>
      <c r="E1109" s="486">
        <v>0.5</v>
      </c>
      <c r="F1109" s="779">
        <v>1.22</v>
      </c>
      <c r="G1109" s="774"/>
    </row>
    <row r="1110" spans="2:7" ht="15" customHeight="1" x14ac:dyDescent="0.2">
      <c r="B1110" s="789"/>
      <c r="C1110" s="778"/>
      <c r="D1110" s="489" t="s">
        <v>212</v>
      </c>
      <c r="E1110" s="486">
        <v>0.51</v>
      </c>
      <c r="F1110" s="780"/>
      <c r="G1110" s="775"/>
    </row>
    <row r="1111" spans="2:7" ht="15" customHeight="1" x14ac:dyDescent="0.2">
      <c r="B1111" s="789"/>
      <c r="C1111" s="777">
        <v>42450</v>
      </c>
      <c r="D1111" s="489" t="s">
        <v>211</v>
      </c>
      <c r="E1111" s="486">
        <v>0.5</v>
      </c>
      <c r="F1111" s="779">
        <v>1.22</v>
      </c>
      <c r="G1111" s="774"/>
    </row>
    <row r="1112" spans="2:7" ht="15" customHeight="1" x14ac:dyDescent="0.2">
      <c r="B1112" s="789"/>
      <c r="C1112" s="778"/>
      <c r="D1112" s="489" t="s">
        <v>212</v>
      </c>
      <c r="E1112" s="486">
        <v>0.52</v>
      </c>
      <c r="F1112" s="780"/>
      <c r="G1112" s="775"/>
    </row>
    <row r="1113" spans="2:7" ht="15" customHeight="1" x14ac:dyDescent="0.2">
      <c r="B1113" s="484"/>
      <c r="C1113" s="777">
        <v>42461</v>
      </c>
      <c r="D1113" s="489" t="s">
        <v>211</v>
      </c>
      <c r="E1113" s="486">
        <v>0.5</v>
      </c>
      <c r="F1113" s="779">
        <v>0.16</v>
      </c>
      <c r="G1113" s="774"/>
    </row>
    <row r="1114" spans="2:7" ht="15" customHeight="1" x14ac:dyDescent="0.2">
      <c r="B1114" s="484"/>
      <c r="C1114" s="778"/>
      <c r="D1114" s="489" t="s">
        <v>212</v>
      </c>
      <c r="E1114" s="486">
        <v>0.52</v>
      </c>
      <c r="F1114" s="780"/>
      <c r="G1114" s="775"/>
    </row>
    <row r="1115" spans="2:7" ht="15" customHeight="1" x14ac:dyDescent="0.2">
      <c r="B1115" s="484"/>
      <c r="C1115" s="777">
        <v>42468</v>
      </c>
      <c r="D1115" s="489" t="s">
        <v>211</v>
      </c>
      <c r="E1115" s="486">
        <v>0.49</v>
      </c>
      <c r="F1115" s="779">
        <v>1.21</v>
      </c>
      <c r="G1115" s="774"/>
    </row>
    <row r="1116" spans="2:7" ht="15" customHeight="1" x14ac:dyDescent="0.2">
      <c r="B1116" s="484"/>
      <c r="C1116" s="778"/>
      <c r="D1116" s="489" t="s">
        <v>212</v>
      </c>
      <c r="E1116" s="486">
        <v>0.49</v>
      </c>
      <c r="F1116" s="780"/>
      <c r="G1116" s="775"/>
    </row>
    <row r="1117" spans="2:7" ht="15" customHeight="1" x14ac:dyDescent="0.2">
      <c r="B1117" s="790"/>
      <c r="C1117" s="777">
        <v>42496</v>
      </c>
      <c r="D1117" s="563" t="s">
        <v>211</v>
      </c>
      <c r="E1117" s="564">
        <v>0.51</v>
      </c>
      <c r="F1117" s="779">
        <v>1.18</v>
      </c>
      <c r="G1117" s="774"/>
    </row>
    <row r="1118" spans="2:7" ht="15" customHeight="1" x14ac:dyDescent="0.2">
      <c r="B1118" s="791"/>
      <c r="C1118" s="778"/>
      <c r="D1118" s="563" t="s">
        <v>212</v>
      </c>
      <c r="E1118" s="564">
        <v>0.49</v>
      </c>
      <c r="F1118" s="780"/>
      <c r="G1118" s="775"/>
    </row>
    <row r="1119" spans="2:7" ht="15" customHeight="1" x14ac:dyDescent="0.2">
      <c r="B1119" s="785" t="s">
        <v>231</v>
      </c>
      <c r="C1119" s="792">
        <v>42212</v>
      </c>
      <c r="D1119" s="489" t="s">
        <v>211</v>
      </c>
      <c r="E1119" s="486">
        <v>0.5</v>
      </c>
      <c r="F1119" s="782">
        <v>1.1599999999999999</v>
      </c>
      <c r="G1119" s="774"/>
    </row>
    <row r="1120" spans="2:7" ht="15" customHeight="1" x14ac:dyDescent="0.2">
      <c r="B1120" s="785"/>
      <c r="C1120" s="792"/>
      <c r="D1120" s="489" t="s">
        <v>212</v>
      </c>
      <c r="E1120" s="486">
        <v>0.52</v>
      </c>
      <c r="F1120" s="782"/>
      <c r="G1120" s="775"/>
    </row>
    <row r="1121" spans="2:7" ht="15" customHeight="1" x14ac:dyDescent="0.2">
      <c r="B1121" s="785"/>
      <c r="C1121" s="792">
        <v>42216</v>
      </c>
      <c r="D1121" s="489" t="s">
        <v>211</v>
      </c>
      <c r="E1121" s="486">
        <v>0.5</v>
      </c>
      <c r="F1121" s="782">
        <v>1.2</v>
      </c>
      <c r="G1121" s="774"/>
    </row>
    <row r="1122" spans="2:7" ht="15" customHeight="1" x14ac:dyDescent="0.2">
      <c r="B1122" s="785"/>
      <c r="C1122" s="792"/>
      <c r="D1122" s="489" t="s">
        <v>212</v>
      </c>
      <c r="E1122" s="486">
        <v>0.51</v>
      </c>
      <c r="F1122" s="782"/>
      <c r="G1122" s="775"/>
    </row>
    <row r="1123" spans="2:7" ht="15" customHeight="1" x14ac:dyDescent="0.2">
      <c r="B1123" s="785"/>
      <c r="C1123" s="786">
        <v>42223</v>
      </c>
      <c r="D1123" s="489" t="s">
        <v>211</v>
      </c>
      <c r="E1123" s="486">
        <v>0.5</v>
      </c>
      <c r="F1123" s="779">
        <v>1.1499999999999999</v>
      </c>
      <c r="G1123" s="774"/>
    </row>
    <row r="1124" spans="2:7" ht="15" customHeight="1" x14ac:dyDescent="0.2">
      <c r="B1124" s="785"/>
      <c r="C1124" s="787"/>
      <c r="D1124" s="489" t="s">
        <v>212</v>
      </c>
      <c r="E1124" s="486">
        <v>0.52</v>
      </c>
      <c r="F1124" s="780"/>
      <c r="G1124" s="775"/>
    </row>
    <row r="1125" spans="2:7" ht="15" customHeight="1" x14ac:dyDescent="0.2">
      <c r="B1125" s="785"/>
      <c r="C1125" s="786">
        <v>42230</v>
      </c>
      <c r="D1125" s="489" t="s">
        <v>211</v>
      </c>
      <c r="E1125" s="486">
        <v>0.53</v>
      </c>
      <c r="F1125" s="779">
        <v>1.01</v>
      </c>
      <c r="G1125" s="774"/>
    </row>
    <row r="1126" spans="2:7" ht="15" customHeight="1" x14ac:dyDescent="0.2">
      <c r="B1126" s="785"/>
      <c r="C1126" s="787"/>
      <c r="D1126" s="489" t="s">
        <v>212</v>
      </c>
      <c r="E1126" s="486">
        <v>0.51</v>
      </c>
      <c r="F1126" s="780"/>
      <c r="G1126" s="775"/>
    </row>
    <row r="1127" spans="2:7" ht="15" customHeight="1" x14ac:dyDescent="0.2">
      <c r="B1127" s="785"/>
      <c r="C1127" s="786">
        <v>42234</v>
      </c>
      <c r="D1127" s="489" t="s">
        <v>211</v>
      </c>
      <c r="E1127" s="486">
        <v>0.53</v>
      </c>
      <c r="F1127" s="779">
        <v>1.1200000000000001</v>
      </c>
      <c r="G1127" s="774"/>
    </row>
    <row r="1128" spans="2:7" ht="15" customHeight="1" x14ac:dyDescent="0.2">
      <c r="B1128" s="785"/>
      <c r="C1128" s="787"/>
      <c r="D1128" s="489" t="s">
        <v>212</v>
      </c>
      <c r="E1128" s="486">
        <v>0.52</v>
      </c>
      <c r="F1128" s="780"/>
      <c r="G1128" s="775"/>
    </row>
    <row r="1129" spans="2:7" ht="15" customHeight="1" x14ac:dyDescent="0.2">
      <c r="B1129" s="785"/>
      <c r="C1129" s="786">
        <v>42241</v>
      </c>
      <c r="D1129" s="489" t="s">
        <v>211</v>
      </c>
      <c r="E1129" s="486">
        <v>0.52</v>
      </c>
      <c r="F1129" s="782">
        <v>1.07</v>
      </c>
      <c r="G1129" s="774"/>
    </row>
    <row r="1130" spans="2:7" ht="15" customHeight="1" x14ac:dyDescent="0.2">
      <c r="B1130" s="785"/>
      <c r="C1130" s="787"/>
      <c r="D1130" s="489" t="s">
        <v>212</v>
      </c>
      <c r="E1130" s="486">
        <v>0.52</v>
      </c>
      <c r="F1130" s="782"/>
      <c r="G1130" s="775"/>
    </row>
    <row r="1131" spans="2:7" ht="15" customHeight="1" x14ac:dyDescent="0.2">
      <c r="B1131" s="785"/>
      <c r="C1131" s="786" t="s">
        <v>213</v>
      </c>
      <c r="D1131" s="489" t="s">
        <v>211</v>
      </c>
      <c r="E1131" s="486">
        <v>0.53</v>
      </c>
      <c r="F1131" s="782">
        <v>1.08</v>
      </c>
      <c r="G1131" s="774"/>
    </row>
    <row r="1132" spans="2:7" ht="15" customHeight="1" x14ac:dyDescent="0.2">
      <c r="B1132" s="785"/>
      <c r="C1132" s="787"/>
      <c r="D1132" s="489" t="s">
        <v>212</v>
      </c>
      <c r="E1132" s="486">
        <v>0.52</v>
      </c>
      <c r="F1132" s="782"/>
      <c r="G1132" s="775"/>
    </row>
    <row r="1133" spans="2:7" ht="15" customHeight="1" x14ac:dyDescent="0.2">
      <c r="B1133" s="785"/>
      <c r="C1133" s="786">
        <v>42258</v>
      </c>
      <c r="D1133" s="489" t="s">
        <v>211</v>
      </c>
      <c r="E1133" s="486">
        <v>0.52</v>
      </c>
      <c r="F1133" s="782">
        <v>0.96</v>
      </c>
      <c r="G1133" s="774"/>
    </row>
    <row r="1134" spans="2:7" ht="15" customHeight="1" x14ac:dyDescent="0.2">
      <c r="B1134" s="785"/>
      <c r="C1134" s="787"/>
      <c r="D1134" s="489" t="s">
        <v>212</v>
      </c>
      <c r="E1134" s="486">
        <v>0.51500000000000001</v>
      </c>
      <c r="F1134" s="782"/>
      <c r="G1134" s="775"/>
    </row>
    <row r="1135" spans="2:7" ht="15" customHeight="1" x14ac:dyDescent="0.2">
      <c r="B1135" s="785"/>
      <c r="C1135" s="786">
        <f>C1071</f>
        <v>42272</v>
      </c>
      <c r="D1135" s="489" t="s">
        <v>211</v>
      </c>
      <c r="E1135" s="486">
        <v>0.52</v>
      </c>
      <c r="F1135" s="782">
        <v>1.06</v>
      </c>
      <c r="G1135" s="774"/>
    </row>
    <row r="1136" spans="2:7" ht="15" customHeight="1" x14ac:dyDescent="0.2">
      <c r="B1136" s="785"/>
      <c r="C1136" s="787"/>
      <c r="D1136" s="489" t="s">
        <v>212</v>
      </c>
      <c r="E1136" s="486">
        <v>0.51</v>
      </c>
      <c r="F1136" s="782"/>
      <c r="G1136" s="775"/>
    </row>
    <row r="1137" spans="2:7" ht="15" customHeight="1" x14ac:dyDescent="0.2">
      <c r="B1137" s="785"/>
      <c r="C1137" s="786">
        <v>42279</v>
      </c>
      <c r="D1137" s="489" t="s">
        <v>211</v>
      </c>
      <c r="E1137" s="486">
        <v>0.52</v>
      </c>
      <c r="F1137" s="782">
        <v>1.07</v>
      </c>
      <c r="G1137" s="774"/>
    </row>
    <row r="1138" spans="2:7" ht="15" customHeight="1" x14ac:dyDescent="0.2">
      <c r="B1138" s="785"/>
      <c r="C1138" s="787"/>
      <c r="D1138" s="489" t="s">
        <v>212</v>
      </c>
      <c r="E1138" s="486">
        <v>0.52</v>
      </c>
      <c r="F1138" s="782"/>
      <c r="G1138" s="775"/>
    </row>
    <row r="1139" spans="2:7" ht="15" customHeight="1" x14ac:dyDescent="0.2">
      <c r="B1139" s="785"/>
      <c r="C1139" s="786">
        <v>42286</v>
      </c>
      <c r="D1139" s="489" t="s">
        <v>211</v>
      </c>
      <c r="E1139" s="486">
        <v>0.52500000000000002</v>
      </c>
      <c r="F1139" s="782">
        <v>1.0649999999999999</v>
      </c>
      <c r="G1139" s="774"/>
    </row>
    <row r="1140" spans="2:7" ht="15" customHeight="1" x14ac:dyDescent="0.2">
      <c r="B1140" s="785"/>
      <c r="C1140" s="787"/>
      <c r="D1140" s="489" t="s">
        <v>212</v>
      </c>
      <c r="E1140" s="486">
        <v>0.52</v>
      </c>
      <c r="F1140" s="782"/>
      <c r="G1140" s="775"/>
    </row>
    <row r="1141" spans="2:7" ht="15" customHeight="1" x14ac:dyDescent="0.2">
      <c r="B1141" s="785"/>
      <c r="C1141" s="786">
        <v>42300</v>
      </c>
      <c r="D1141" s="489" t="s">
        <v>211</v>
      </c>
      <c r="E1141" s="486">
        <v>0.53</v>
      </c>
      <c r="F1141" s="782">
        <v>1.07</v>
      </c>
      <c r="G1141" s="774"/>
    </row>
    <row r="1142" spans="2:7" ht="15" customHeight="1" x14ac:dyDescent="0.2">
      <c r="B1142" s="785"/>
      <c r="C1142" s="787"/>
      <c r="D1142" s="489" t="s">
        <v>212</v>
      </c>
      <c r="E1142" s="486">
        <v>0.51</v>
      </c>
      <c r="F1142" s="782"/>
      <c r="G1142" s="775"/>
    </row>
    <row r="1143" spans="2:7" ht="15" customHeight="1" x14ac:dyDescent="0.2">
      <c r="B1143" s="785"/>
      <c r="C1143" s="777">
        <f>C1079</f>
        <v>42307</v>
      </c>
      <c r="D1143" s="489" t="str">
        <f t="shared" ref="D1143:D1150" si="11">D1075</f>
        <v>Estaca 1</v>
      </c>
      <c r="E1143" s="486">
        <v>0.505</v>
      </c>
      <c r="F1143" s="782">
        <v>1.22</v>
      </c>
      <c r="G1143" s="774" t="s">
        <v>241</v>
      </c>
    </row>
    <row r="1144" spans="2:7" ht="15" customHeight="1" x14ac:dyDescent="0.2">
      <c r="B1144" s="785"/>
      <c r="C1144" s="778"/>
      <c r="D1144" s="489" t="str">
        <f t="shared" si="11"/>
        <v>Estaca 2</v>
      </c>
      <c r="E1144" s="486">
        <v>0.51500000000000001</v>
      </c>
      <c r="F1144" s="782"/>
      <c r="G1144" s="775"/>
    </row>
    <row r="1145" spans="2:7" ht="15" customHeight="1" x14ac:dyDescent="0.2">
      <c r="B1145" s="785"/>
      <c r="C1145" s="777">
        <f>C1081</f>
        <v>42314</v>
      </c>
      <c r="D1145" s="489" t="str">
        <f t="shared" si="11"/>
        <v>Estaca 1</v>
      </c>
      <c r="E1145" s="486">
        <v>0.52</v>
      </c>
      <c r="F1145" s="782">
        <v>1.07</v>
      </c>
      <c r="G1145" s="774"/>
    </row>
    <row r="1146" spans="2:7" ht="15" customHeight="1" x14ac:dyDescent="0.2">
      <c r="B1146" s="785"/>
      <c r="C1146" s="778"/>
      <c r="D1146" s="489" t="str">
        <f t="shared" si="11"/>
        <v>Estaca 2</v>
      </c>
      <c r="E1146" s="486">
        <v>0.51</v>
      </c>
      <c r="F1146" s="782"/>
      <c r="G1146" s="775"/>
    </row>
    <row r="1147" spans="2:7" ht="15" customHeight="1" x14ac:dyDescent="0.2">
      <c r="B1147" s="785"/>
      <c r="C1147" s="777">
        <f>C1083</f>
        <v>42321</v>
      </c>
      <c r="D1147" s="489" t="str">
        <f t="shared" si="11"/>
        <v>Estaca 1</v>
      </c>
      <c r="E1147" s="486">
        <v>0.52</v>
      </c>
      <c r="F1147" s="782">
        <v>1.07</v>
      </c>
      <c r="G1147" s="774"/>
    </row>
    <row r="1148" spans="2:7" ht="15" customHeight="1" x14ac:dyDescent="0.2">
      <c r="B1148" s="785"/>
      <c r="C1148" s="778"/>
      <c r="D1148" s="489" t="str">
        <f t="shared" si="11"/>
        <v>Estaca 2</v>
      </c>
      <c r="E1148" s="486">
        <v>0.51</v>
      </c>
      <c r="F1148" s="782"/>
      <c r="G1148" s="775"/>
    </row>
    <row r="1149" spans="2:7" ht="15" customHeight="1" x14ac:dyDescent="0.2">
      <c r="B1149" s="785"/>
      <c r="C1149" s="777">
        <f>C1085</f>
        <v>42328</v>
      </c>
      <c r="D1149" s="489" t="str">
        <f t="shared" si="11"/>
        <v>Estaca 1</v>
      </c>
      <c r="E1149" s="486">
        <v>0.52</v>
      </c>
      <c r="F1149" s="782">
        <v>1.17</v>
      </c>
      <c r="G1149" s="774"/>
    </row>
    <row r="1150" spans="2:7" ht="15" customHeight="1" x14ac:dyDescent="0.2">
      <c r="B1150" s="785"/>
      <c r="C1150" s="778"/>
      <c r="D1150" s="489" t="str">
        <f t="shared" si="11"/>
        <v>Estaca 2</v>
      </c>
      <c r="E1150" s="486">
        <v>0.51</v>
      </c>
      <c r="F1150" s="782"/>
      <c r="G1150" s="775"/>
    </row>
    <row r="1151" spans="2:7" ht="15" customHeight="1" x14ac:dyDescent="0.2">
      <c r="B1151" s="785"/>
      <c r="C1151" s="777">
        <v>42356</v>
      </c>
      <c r="D1151" s="489" t="s">
        <v>211</v>
      </c>
      <c r="E1151" s="486">
        <v>0.52</v>
      </c>
      <c r="F1151" s="779">
        <v>1.17</v>
      </c>
      <c r="G1151" s="774"/>
    </row>
    <row r="1152" spans="2:7" ht="15" customHeight="1" x14ac:dyDescent="0.2">
      <c r="B1152" s="785"/>
      <c r="C1152" s="778"/>
      <c r="D1152" s="489" t="s">
        <v>212</v>
      </c>
      <c r="E1152" s="486">
        <v>0.51</v>
      </c>
      <c r="F1152" s="780"/>
      <c r="G1152" s="775"/>
    </row>
    <row r="1153" spans="2:7" ht="15" customHeight="1" x14ac:dyDescent="0.2">
      <c r="B1153" s="785"/>
      <c r="C1153" s="777">
        <v>42366</v>
      </c>
      <c r="D1153" s="489" t="s">
        <v>211</v>
      </c>
      <c r="E1153" s="486">
        <v>0.51</v>
      </c>
      <c r="F1153" s="779">
        <v>1.17</v>
      </c>
      <c r="G1153" s="774" t="s">
        <v>245</v>
      </c>
    </row>
    <row r="1154" spans="2:7" ht="15" customHeight="1" x14ac:dyDescent="0.2">
      <c r="B1154" s="785"/>
      <c r="C1154" s="778"/>
      <c r="D1154" s="489" t="s">
        <v>212</v>
      </c>
      <c r="E1154" s="486">
        <v>0.51</v>
      </c>
      <c r="F1154" s="780"/>
      <c r="G1154" s="775"/>
    </row>
    <row r="1155" spans="2:7" ht="15" customHeight="1" x14ac:dyDescent="0.2">
      <c r="B1155" s="785"/>
      <c r="C1155" s="777">
        <v>42377</v>
      </c>
      <c r="D1155" s="489" t="s">
        <v>211</v>
      </c>
      <c r="E1155" s="486">
        <v>0.52</v>
      </c>
      <c r="F1155" s="779">
        <v>1.17</v>
      </c>
      <c r="G1155" s="774"/>
    </row>
    <row r="1156" spans="2:7" ht="15" customHeight="1" x14ac:dyDescent="0.2">
      <c r="B1156" s="785"/>
      <c r="C1156" s="778"/>
      <c r="D1156" s="489" t="s">
        <v>212</v>
      </c>
      <c r="E1156" s="486">
        <v>0.51</v>
      </c>
      <c r="F1156" s="780"/>
      <c r="G1156" s="775"/>
    </row>
    <row r="1157" spans="2:7" ht="15" customHeight="1" x14ac:dyDescent="0.2">
      <c r="B1157" s="785"/>
      <c r="C1157" s="777">
        <v>42384</v>
      </c>
      <c r="D1157" s="489" t="s">
        <v>211</v>
      </c>
      <c r="E1157" s="486">
        <v>0.51</v>
      </c>
      <c r="F1157" s="779">
        <v>1.17</v>
      </c>
      <c r="G1157" s="774"/>
    </row>
    <row r="1158" spans="2:7" ht="15" customHeight="1" x14ac:dyDescent="0.2">
      <c r="B1158" s="785"/>
      <c r="C1158" s="778"/>
      <c r="D1158" s="489" t="s">
        <v>212</v>
      </c>
      <c r="E1158" s="486">
        <v>0.51</v>
      </c>
      <c r="F1158" s="780"/>
      <c r="G1158" s="775"/>
    </row>
    <row r="1159" spans="2:7" ht="15" customHeight="1" x14ac:dyDescent="0.2">
      <c r="B1159" s="785"/>
      <c r="C1159" s="781">
        <v>42391</v>
      </c>
      <c r="D1159" s="489" t="s">
        <v>211</v>
      </c>
      <c r="E1159" s="486">
        <v>0.51500000000000001</v>
      </c>
      <c r="F1159" s="779">
        <v>1.17</v>
      </c>
      <c r="G1159" s="774"/>
    </row>
    <row r="1160" spans="2:7" ht="15" customHeight="1" x14ac:dyDescent="0.2">
      <c r="B1160" s="785"/>
      <c r="C1160" s="781"/>
      <c r="D1160" s="489" t="s">
        <v>212</v>
      </c>
      <c r="E1160" s="486">
        <v>0.5</v>
      </c>
      <c r="F1160" s="780"/>
      <c r="G1160" s="775"/>
    </row>
    <row r="1161" spans="2:7" ht="15" customHeight="1" x14ac:dyDescent="0.2">
      <c r="B1161" s="785"/>
      <c r="C1161" s="781">
        <v>42398</v>
      </c>
      <c r="D1161" s="489" t="s">
        <v>211</v>
      </c>
      <c r="E1161" s="486">
        <v>0.51</v>
      </c>
      <c r="F1161" s="779">
        <v>1.165</v>
      </c>
      <c r="G1161" s="774"/>
    </row>
    <row r="1162" spans="2:7" ht="15" customHeight="1" x14ac:dyDescent="0.2">
      <c r="B1162" s="785"/>
      <c r="C1162" s="781"/>
      <c r="D1162" s="489" t="s">
        <v>212</v>
      </c>
      <c r="E1162" s="486">
        <v>0.505</v>
      </c>
      <c r="F1162" s="780"/>
      <c r="G1162" s="775"/>
    </row>
    <row r="1163" spans="2:7" ht="15" customHeight="1" x14ac:dyDescent="0.2">
      <c r="B1163" s="785"/>
      <c r="C1163" s="777">
        <v>42405</v>
      </c>
      <c r="D1163" s="489" t="s">
        <v>211</v>
      </c>
      <c r="E1163" s="486">
        <v>0.51500000000000001</v>
      </c>
      <c r="F1163" s="779">
        <v>1.155</v>
      </c>
      <c r="G1163" s="774"/>
    </row>
    <row r="1164" spans="2:7" ht="15" customHeight="1" x14ac:dyDescent="0.2">
      <c r="B1164" s="785"/>
      <c r="C1164" s="778"/>
      <c r="D1164" s="489" t="s">
        <v>212</v>
      </c>
      <c r="E1164" s="486">
        <v>0.51</v>
      </c>
      <c r="F1164" s="780"/>
      <c r="G1164" s="775"/>
    </row>
    <row r="1165" spans="2:7" ht="15" customHeight="1" x14ac:dyDescent="0.2">
      <c r="B1165" s="785"/>
      <c r="C1165" s="777">
        <v>42412</v>
      </c>
      <c r="D1165" s="489" t="s">
        <v>211</v>
      </c>
      <c r="E1165" s="486">
        <v>0.53500000000000003</v>
      </c>
      <c r="F1165" s="779">
        <v>1.17</v>
      </c>
      <c r="G1165" s="774"/>
    </row>
    <row r="1166" spans="2:7" ht="15" customHeight="1" x14ac:dyDescent="0.2">
      <c r="B1166" s="785"/>
      <c r="C1166" s="778"/>
      <c r="D1166" s="489" t="s">
        <v>212</v>
      </c>
      <c r="E1166" s="486">
        <v>0.51</v>
      </c>
      <c r="F1166" s="780"/>
      <c r="G1166" s="775"/>
    </row>
    <row r="1167" spans="2:7" ht="15" customHeight="1" x14ac:dyDescent="0.2">
      <c r="B1167" s="785"/>
      <c r="C1167" s="777">
        <v>42422</v>
      </c>
      <c r="D1167" s="489" t="s">
        <v>211</v>
      </c>
      <c r="E1167" s="486">
        <v>0.54</v>
      </c>
      <c r="F1167" s="779">
        <v>1.17</v>
      </c>
      <c r="G1167" s="774"/>
    </row>
    <row r="1168" spans="2:7" ht="15" customHeight="1" x14ac:dyDescent="0.2">
      <c r="B1168" s="785"/>
      <c r="C1168" s="778"/>
      <c r="D1168" s="489" t="s">
        <v>212</v>
      </c>
      <c r="E1168" s="486">
        <v>0.51</v>
      </c>
      <c r="F1168" s="780"/>
      <c r="G1168" s="775"/>
    </row>
    <row r="1169" spans="2:7" ht="15" customHeight="1" x14ac:dyDescent="0.2">
      <c r="B1169" s="785"/>
      <c r="C1169" s="777">
        <v>42426</v>
      </c>
      <c r="D1169" s="489" t="s">
        <v>211</v>
      </c>
      <c r="E1169" s="486">
        <v>0.54</v>
      </c>
      <c r="F1169" s="779">
        <v>1.165</v>
      </c>
      <c r="G1169" s="774"/>
    </row>
    <row r="1170" spans="2:7" ht="15" customHeight="1" x14ac:dyDescent="0.2">
      <c r="B1170" s="785"/>
      <c r="C1170" s="778"/>
      <c r="D1170" s="489" t="s">
        <v>212</v>
      </c>
      <c r="E1170" s="486">
        <v>0.51</v>
      </c>
      <c r="F1170" s="780"/>
      <c r="G1170" s="775"/>
    </row>
    <row r="1171" spans="2:7" ht="15" customHeight="1" x14ac:dyDescent="0.2">
      <c r="B1171" s="785"/>
      <c r="C1171" s="777">
        <v>42436</v>
      </c>
      <c r="D1171" s="489" t="s">
        <v>211</v>
      </c>
      <c r="E1171" s="486">
        <v>0.63500000000000001</v>
      </c>
      <c r="F1171" s="779">
        <v>1.165</v>
      </c>
      <c r="G1171" s="774"/>
    </row>
    <row r="1172" spans="2:7" ht="15" customHeight="1" x14ac:dyDescent="0.2">
      <c r="B1172" s="785"/>
      <c r="C1172" s="778"/>
      <c r="D1172" s="489" t="s">
        <v>212</v>
      </c>
      <c r="E1172" s="486">
        <v>0.46500000000000002</v>
      </c>
      <c r="F1172" s="780"/>
      <c r="G1172" s="775"/>
    </row>
    <row r="1173" spans="2:7" ht="15" customHeight="1" x14ac:dyDescent="0.2">
      <c r="B1173" s="785"/>
      <c r="C1173" s="777">
        <v>42443</v>
      </c>
      <c r="D1173" s="489" t="s">
        <v>211</v>
      </c>
      <c r="E1173" s="486">
        <v>0.51</v>
      </c>
      <c r="F1173" s="779">
        <v>1.1599999999999999</v>
      </c>
      <c r="G1173" s="774"/>
    </row>
    <row r="1174" spans="2:7" ht="15" customHeight="1" x14ac:dyDescent="0.2">
      <c r="B1174" s="788"/>
      <c r="C1174" s="778"/>
      <c r="D1174" s="489" t="s">
        <v>212</v>
      </c>
      <c r="E1174" s="486">
        <v>0.51</v>
      </c>
      <c r="F1174" s="780"/>
      <c r="G1174" s="775"/>
    </row>
    <row r="1175" spans="2:7" ht="15" customHeight="1" x14ac:dyDescent="0.2">
      <c r="B1175" s="485"/>
      <c r="C1175" s="777">
        <v>42450</v>
      </c>
      <c r="D1175" s="489" t="s">
        <v>211</v>
      </c>
      <c r="E1175" s="486">
        <v>0.51</v>
      </c>
      <c r="F1175" s="779">
        <v>1.1599999999999999</v>
      </c>
      <c r="G1175" s="774"/>
    </row>
    <row r="1176" spans="2:7" ht="15" customHeight="1" x14ac:dyDescent="0.2">
      <c r="B1176" s="784"/>
      <c r="C1176" s="778"/>
      <c r="D1176" s="489" t="s">
        <v>212</v>
      </c>
      <c r="E1176" s="486">
        <v>0.51</v>
      </c>
      <c r="F1176" s="780"/>
      <c r="G1176" s="775"/>
    </row>
    <row r="1177" spans="2:7" ht="15" customHeight="1" x14ac:dyDescent="0.2">
      <c r="B1177" s="785"/>
      <c r="C1177" s="777">
        <v>42461</v>
      </c>
      <c r="D1177" s="489" t="s">
        <v>211</v>
      </c>
      <c r="E1177" s="486">
        <v>0.5</v>
      </c>
      <c r="F1177" s="779">
        <v>1.1599999999999999</v>
      </c>
      <c r="G1177" s="774"/>
    </row>
    <row r="1178" spans="2:7" ht="15" customHeight="1" x14ac:dyDescent="0.2">
      <c r="B1178" s="785"/>
      <c r="C1178" s="778"/>
      <c r="D1178" s="489" t="s">
        <v>212</v>
      </c>
      <c r="E1178" s="486">
        <v>0.5</v>
      </c>
      <c r="F1178" s="780"/>
      <c r="G1178" s="775"/>
    </row>
    <row r="1179" spans="2:7" ht="15" customHeight="1" x14ac:dyDescent="0.2">
      <c r="B1179" s="785"/>
      <c r="C1179" s="777">
        <v>42468</v>
      </c>
      <c r="D1179" s="489" t="s">
        <v>211</v>
      </c>
      <c r="E1179" s="486">
        <v>0.5</v>
      </c>
      <c r="F1179" s="779">
        <v>1.1599999999999999</v>
      </c>
      <c r="G1179" s="774"/>
    </row>
    <row r="1180" spans="2:7" ht="15" customHeight="1" x14ac:dyDescent="0.2">
      <c r="B1180" s="785"/>
      <c r="C1180" s="778"/>
      <c r="D1180" s="489" t="s">
        <v>212</v>
      </c>
      <c r="E1180" s="486">
        <v>0.51</v>
      </c>
      <c r="F1180" s="780"/>
      <c r="G1180" s="775"/>
    </row>
    <row r="1181" spans="2:7" ht="15" customHeight="1" x14ac:dyDescent="0.2">
      <c r="B1181" s="785"/>
      <c r="C1181" s="777">
        <v>42496</v>
      </c>
      <c r="D1181" s="561" t="s">
        <v>211</v>
      </c>
      <c r="E1181" s="562">
        <v>0.51</v>
      </c>
      <c r="F1181" s="779">
        <v>1.18</v>
      </c>
      <c r="G1181" s="774"/>
    </row>
    <row r="1182" spans="2:7" ht="15" customHeight="1" x14ac:dyDescent="0.2">
      <c r="B1182" s="785"/>
      <c r="C1182" s="778"/>
      <c r="D1182" s="561" t="s">
        <v>212</v>
      </c>
      <c r="E1182" s="562">
        <v>0.49</v>
      </c>
      <c r="F1182" s="780"/>
      <c r="G1182" s="775"/>
    </row>
    <row r="1183" spans="2:7" ht="15" customHeight="1" x14ac:dyDescent="0.2">
      <c r="B1183" s="785"/>
      <c r="C1183" s="777"/>
      <c r="D1183" s="489"/>
      <c r="E1183" s="486"/>
      <c r="F1183" s="779"/>
      <c r="G1183" s="774"/>
    </row>
    <row r="1184" spans="2:7" ht="15" customHeight="1" x14ac:dyDescent="0.2">
      <c r="B1184" s="785"/>
      <c r="C1184" s="778"/>
      <c r="D1184" s="489"/>
      <c r="E1184" s="486"/>
      <c r="F1184" s="780"/>
      <c r="G1184" s="775"/>
    </row>
    <row r="1199" spans="2:6" ht="15" customHeight="1" x14ac:dyDescent="0.2">
      <c r="B1199" s="257"/>
      <c r="C1199" s="257"/>
      <c r="D1199" s="257"/>
      <c r="F1199" s="258"/>
    </row>
    <row r="1204" spans="2:6" ht="15" customHeight="1" x14ac:dyDescent="0.2">
      <c r="B1204" s="257"/>
      <c r="C1204" s="257"/>
      <c r="D1204" s="257"/>
      <c r="E1204" s="258"/>
      <c r="F1204" s="258"/>
    </row>
    <row r="1205" spans="2:6" ht="15" customHeight="1" x14ac:dyDescent="0.2">
      <c r="B1205" s="257"/>
      <c r="C1205" s="257"/>
      <c r="D1205" s="257"/>
      <c r="E1205" s="258"/>
      <c r="F1205" s="258"/>
    </row>
    <row r="1206" spans="2:6" ht="15" customHeight="1" x14ac:dyDescent="0.2">
      <c r="B1206" s="257"/>
      <c r="C1206" s="257"/>
      <c r="D1206" s="257"/>
      <c r="E1206" s="258"/>
      <c r="F1206" s="258"/>
    </row>
    <row r="1207" spans="2:6" ht="15" customHeight="1" x14ac:dyDescent="0.2">
      <c r="B1207" s="257"/>
      <c r="C1207" s="257"/>
      <c r="D1207" s="257"/>
      <c r="E1207" s="258"/>
    </row>
  </sheetData>
  <mergeCells count="1792">
    <mergeCell ref="F191:F192"/>
    <mergeCell ref="C191:C192"/>
    <mergeCell ref="C253:C254"/>
    <mergeCell ref="F253:F254"/>
    <mergeCell ref="G253:G254"/>
    <mergeCell ref="C443:C444"/>
    <mergeCell ref="C447:C448"/>
    <mergeCell ref="F443:F444"/>
    <mergeCell ref="F447:F448"/>
    <mergeCell ref="C569:C570"/>
    <mergeCell ref="F569:F570"/>
    <mergeCell ref="G569:G570"/>
    <mergeCell ref="C631:C632"/>
    <mergeCell ref="F631:F632"/>
    <mergeCell ref="G631:G632"/>
    <mergeCell ref="C691:C692"/>
    <mergeCell ref="F691:F692"/>
    <mergeCell ref="G691:G692"/>
    <mergeCell ref="G663:G664"/>
    <mergeCell ref="G449:G450"/>
    <mergeCell ref="G451:G452"/>
    <mergeCell ref="G529:G530"/>
    <mergeCell ref="G597:G598"/>
    <mergeCell ref="G599:G600"/>
    <mergeCell ref="G601:G602"/>
    <mergeCell ref="G603:G604"/>
    <mergeCell ref="G635:G636"/>
    <mergeCell ref="G607:G608"/>
    <mergeCell ref="G473:G474"/>
    <mergeCell ref="C235:C236"/>
    <mergeCell ref="G645:G646"/>
    <mergeCell ref="G241:G242"/>
    <mergeCell ref="G1073:G1074"/>
    <mergeCell ref="G1081:G1082"/>
    <mergeCell ref="G1083:G1084"/>
    <mergeCell ref="G1085:G1086"/>
    <mergeCell ref="G1075:G1076"/>
    <mergeCell ref="G1077:G1078"/>
    <mergeCell ref="G1079:G1080"/>
    <mergeCell ref="F1085:F1086"/>
    <mergeCell ref="F1087:F1088"/>
    <mergeCell ref="C1059:C1060"/>
    <mergeCell ref="G1059:G1060"/>
    <mergeCell ref="C1119:C1120"/>
    <mergeCell ref="F1119:F1120"/>
    <mergeCell ref="G1119:G1120"/>
    <mergeCell ref="C1093:C1094"/>
    <mergeCell ref="F1093:F1094"/>
    <mergeCell ref="C1117:C1118"/>
    <mergeCell ref="F1117:F1118"/>
    <mergeCell ref="F1105:F1106"/>
    <mergeCell ref="C1091:C1092"/>
    <mergeCell ref="F1091:F1092"/>
    <mergeCell ref="C1085:C1086"/>
    <mergeCell ref="F1075:F1076"/>
    <mergeCell ref="C1077:C1078"/>
    <mergeCell ref="C1115:C1116"/>
    <mergeCell ref="F1115:F1116"/>
    <mergeCell ref="G1115:G1116"/>
    <mergeCell ref="F1089:F1090"/>
    <mergeCell ref="C1079:C1080"/>
    <mergeCell ref="C997:C998"/>
    <mergeCell ref="F997:F998"/>
    <mergeCell ref="G997:G998"/>
    <mergeCell ref="C781:C782"/>
    <mergeCell ref="C819:C820"/>
    <mergeCell ref="C785:C786"/>
    <mergeCell ref="F785:F786"/>
    <mergeCell ref="C745:C746"/>
    <mergeCell ref="C837:C838"/>
    <mergeCell ref="F837:F838"/>
    <mergeCell ref="C839:C840"/>
    <mergeCell ref="F839:F840"/>
    <mergeCell ref="G1095:G1096"/>
    <mergeCell ref="C1097:C1098"/>
    <mergeCell ref="G1039:G1040"/>
    <mergeCell ref="G1035:G1036"/>
    <mergeCell ref="G1045:G1046"/>
    <mergeCell ref="G1017:G1018"/>
    <mergeCell ref="G1019:G1020"/>
    <mergeCell ref="G1021:G1022"/>
    <mergeCell ref="G1023:G1024"/>
    <mergeCell ref="F1083:F1084"/>
    <mergeCell ref="F1071:F1072"/>
    <mergeCell ref="C1073:C1074"/>
    <mergeCell ref="F1073:F1074"/>
    <mergeCell ref="C1075:C1076"/>
    <mergeCell ref="G1091:G1092"/>
    <mergeCell ref="G1063:G1064"/>
    <mergeCell ref="G1065:G1066"/>
    <mergeCell ref="G1067:G1068"/>
    <mergeCell ref="G1069:G1070"/>
    <mergeCell ref="G1071:G1072"/>
    <mergeCell ref="G539:G540"/>
    <mergeCell ref="G541:G542"/>
    <mergeCell ref="C329:C330"/>
    <mergeCell ref="F329:F330"/>
    <mergeCell ref="C977:C978"/>
    <mergeCell ref="F977:F978"/>
    <mergeCell ref="C731:C732"/>
    <mergeCell ref="F731:F732"/>
    <mergeCell ref="F969:F970"/>
    <mergeCell ref="F919:F920"/>
    <mergeCell ref="C549:C550"/>
    <mergeCell ref="F485:F486"/>
    <mergeCell ref="F487:F488"/>
    <mergeCell ref="C907:C908"/>
    <mergeCell ref="C649:C650"/>
    <mergeCell ref="C1035:C1036"/>
    <mergeCell ref="C973:C974"/>
    <mergeCell ref="F973:F974"/>
    <mergeCell ref="F455:F456"/>
    <mergeCell ref="G1029:G1030"/>
    <mergeCell ref="C1013:C1014"/>
    <mergeCell ref="F1013:F1014"/>
    <mergeCell ref="C1015:C1016"/>
    <mergeCell ref="F1015:F1016"/>
    <mergeCell ref="C1017:C1018"/>
    <mergeCell ref="F1017:F1018"/>
    <mergeCell ref="C975:C976"/>
    <mergeCell ref="F975:F976"/>
    <mergeCell ref="G695:G696"/>
    <mergeCell ref="G697:G698"/>
    <mergeCell ref="G699:G700"/>
    <mergeCell ref="G701:G702"/>
    <mergeCell ref="G573:G574"/>
    <mergeCell ref="G575:G576"/>
    <mergeCell ref="G547:G548"/>
    <mergeCell ref="G215:G216"/>
    <mergeCell ref="C811:C812"/>
    <mergeCell ref="F803:F804"/>
    <mergeCell ref="C735:C736"/>
    <mergeCell ref="C845:C846"/>
    <mergeCell ref="C743:C744"/>
    <mergeCell ref="F743:F744"/>
    <mergeCell ref="C171:C172"/>
    <mergeCell ref="G479:G480"/>
    <mergeCell ref="G511:G512"/>
    <mergeCell ref="G513:G514"/>
    <mergeCell ref="G651:G652"/>
    <mergeCell ref="G419:G420"/>
    <mergeCell ref="G421:G422"/>
    <mergeCell ref="G423:G424"/>
    <mergeCell ref="G425:G426"/>
    <mergeCell ref="C545:C546"/>
    <mergeCell ref="G825:G826"/>
    <mergeCell ref="G767:G768"/>
    <mergeCell ref="G769:G770"/>
    <mergeCell ref="G757:G758"/>
    <mergeCell ref="F483:F484"/>
    <mergeCell ref="G715:G716"/>
    <mergeCell ref="G717:G718"/>
    <mergeCell ref="G765:G766"/>
    <mergeCell ref="G519:G520"/>
    <mergeCell ref="G605:G606"/>
    <mergeCell ref="G543:G544"/>
    <mergeCell ref="G521:G522"/>
    <mergeCell ref="G973:G974"/>
    <mergeCell ref="G975:G976"/>
    <mergeCell ref="G977:G978"/>
    <mergeCell ref="G791:G792"/>
    <mergeCell ref="F173:F174"/>
    <mergeCell ref="F235:F236"/>
    <mergeCell ref="F341:F342"/>
    <mergeCell ref="C343:C344"/>
    <mergeCell ref="F343:F344"/>
    <mergeCell ref="G531:G532"/>
    <mergeCell ref="G533:G534"/>
    <mergeCell ref="G535:G536"/>
    <mergeCell ref="G537:G538"/>
    <mergeCell ref="G567:G568"/>
    <mergeCell ref="G591:G592"/>
    <mergeCell ref="G593:G594"/>
    <mergeCell ref="G583:G584"/>
    <mergeCell ref="G585:G586"/>
    <mergeCell ref="G587:G588"/>
    <mergeCell ref="G589:G590"/>
    <mergeCell ref="C331:C332"/>
    <mergeCell ref="C279:C280"/>
    <mergeCell ref="F279:F280"/>
    <mergeCell ref="C281:C282"/>
    <mergeCell ref="F281:F282"/>
    <mergeCell ref="F547:F548"/>
    <mergeCell ref="F549:F550"/>
    <mergeCell ref="C457:C458"/>
    <mergeCell ref="C449:C450"/>
    <mergeCell ref="F449:F450"/>
    <mergeCell ref="C555:C556"/>
    <mergeCell ref="G515:G516"/>
    <mergeCell ref="G905:G906"/>
    <mergeCell ref="G859:G860"/>
    <mergeCell ref="G861:G862"/>
    <mergeCell ref="G865:G866"/>
    <mergeCell ref="G875:G876"/>
    <mergeCell ref="G969:G970"/>
    <mergeCell ref="G881:G882"/>
    <mergeCell ref="G1015:G1016"/>
    <mergeCell ref="G939:G940"/>
    <mergeCell ref="G941:G942"/>
    <mergeCell ref="G1013:G1014"/>
    <mergeCell ref="G843:G844"/>
    <mergeCell ref="G845:G846"/>
    <mergeCell ref="G847:G848"/>
    <mergeCell ref="G921:G922"/>
    <mergeCell ref="C915:C916"/>
    <mergeCell ref="F915:F916"/>
    <mergeCell ref="G915:G916"/>
    <mergeCell ref="C917:C918"/>
    <mergeCell ref="F917:F918"/>
    <mergeCell ref="G943:G944"/>
    <mergeCell ref="G945:G946"/>
    <mergeCell ref="G947:G948"/>
    <mergeCell ref="G901:G902"/>
    <mergeCell ref="G903:G904"/>
    <mergeCell ref="C919:C920"/>
    <mergeCell ref="G1009:G1010"/>
    <mergeCell ref="G1011:G1012"/>
    <mergeCell ref="G971:G972"/>
    <mergeCell ref="G899:G900"/>
    <mergeCell ref="G907:G908"/>
    <mergeCell ref="G965:G966"/>
    <mergeCell ref="G653:G654"/>
    <mergeCell ref="G655:G656"/>
    <mergeCell ref="G657:G658"/>
    <mergeCell ref="G659:G660"/>
    <mergeCell ref="G661:G662"/>
    <mergeCell ref="G827:G828"/>
    <mergeCell ref="G829:G830"/>
    <mergeCell ref="G857:G858"/>
    <mergeCell ref="C853:C854"/>
    <mergeCell ref="F853:F854"/>
    <mergeCell ref="G785:G786"/>
    <mergeCell ref="G787:G788"/>
    <mergeCell ref="G797:G798"/>
    <mergeCell ref="G799:G800"/>
    <mergeCell ref="G853:G854"/>
    <mergeCell ref="G719:G720"/>
    <mergeCell ref="G721:G722"/>
    <mergeCell ref="G713:G714"/>
    <mergeCell ref="G831:G832"/>
    <mergeCell ref="F771:F772"/>
    <mergeCell ref="G771:G772"/>
    <mergeCell ref="G773:G774"/>
    <mergeCell ref="G821:G822"/>
    <mergeCell ref="G823:G824"/>
    <mergeCell ref="G819:G820"/>
    <mergeCell ref="G841:G842"/>
    <mergeCell ref="G703:G704"/>
    <mergeCell ref="G705:G706"/>
    <mergeCell ref="G707:G708"/>
    <mergeCell ref="G815:G816"/>
    <mergeCell ref="G673:G674"/>
    <mergeCell ref="G745:G746"/>
    <mergeCell ref="G747:G748"/>
    <mergeCell ref="G675:G676"/>
    <mergeCell ref="G891:G892"/>
    <mergeCell ref="G681:G682"/>
    <mergeCell ref="G683:G684"/>
    <mergeCell ref="G685:G686"/>
    <mergeCell ref="G873:G874"/>
    <mergeCell ref="G837:G838"/>
    <mergeCell ref="G839:G840"/>
    <mergeCell ref="G711:G712"/>
    <mergeCell ref="G779:G780"/>
    <mergeCell ref="G781:G782"/>
    <mergeCell ref="G783:G784"/>
    <mergeCell ref="G759:G760"/>
    <mergeCell ref="G761:G762"/>
    <mergeCell ref="G763:G764"/>
    <mergeCell ref="G741:G742"/>
    <mergeCell ref="G835:G836"/>
    <mergeCell ref="G775:G776"/>
    <mergeCell ref="G833:G834"/>
    <mergeCell ref="G709:G710"/>
    <mergeCell ref="G877:G878"/>
    <mergeCell ref="G1027:G1028"/>
    <mergeCell ref="G893:G894"/>
    <mergeCell ref="G895:G896"/>
    <mergeCell ref="G1047:G1048"/>
    <mergeCell ref="G967:G968"/>
    <mergeCell ref="G909:G910"/>
    <mergeCell ref="G911:G912"/>
    <mergeCell ref="G883:G884"/>
    <mergeCell ref="G959:G960"/>
    <mergeCell ref="G961:G962"/>
    <mergeCell ref="G963:G964"/>
    <mergeCell ref="G849:G850"/>
    <mergeCell ref="G951:G952"/>
    <mergeCell ref="G953:G954"/>
    <mergeCell ref="G897:G898"/>
    <mergeCell ref="G955:G956"/>
    <mergeCell ref="G957:G958"/>
    <mergeCell ref="G927:G928"/>
    <mergeCell ref="G919:G920"/>
    <mergeCell ref="G937:G938"/>
    <mergeCell ref="G1033:G1034"/>
    <mergeCell ref="G993:G994"/>
    <mergeCell ref="G1001:G1002"/>
    <mergeCell ref="G1003:G1004"/>
    <mergeCell ref="G1005:G1006"/>
    <mergeCell ref="G1007:G1008"/>
    <mergeCell ref="G885:G886"/>
    <mergeCell ref="G887:G888"/>
    <mergeCell ref="G889:G890"/>
    <mergeCell ref="G923:G924"/>
    <mergeCell ref="G1031:G1032"/>
    <mergeCell ref="G1025:G1026"/>
    <mergeCell ref="G439:G440"/>
    <mergeCell ref="G441:G442"/>
    <mergeCell ref="G379:G380"/>
    <mergeCell ref="G381:G382"/>
    <mergeCell ref="G435:G436"/>
    <mergeCell ref="G457:G458"/>
    <mergeCell ref="G465:G466"/>
    <mergeCell ref="G467:G468"/>
    <mergeCell ref="G287:G288"/>
    <mergeCell ref="G429:G430"/>
    <mergeCell ref="G351:G352"/>
    <mergeCell ref="G353:G354"/>
    <mergeCell ref="G355:G356"/>
    <mergeCell ref="G387:G388"/>
    <mergeCell ref="G361:G362"/>
    <mergeCell ref="G363:G364"/>
    <mergeCell ref="G315:G316"/>
    <mergeCell ref="G377:G378"/>
    <mergeCell ref="G371:G372"/>
    <mergeCell ref="G313:G314"/>
    <mergeCell ref="G365:G366"/>
    <mergeCell ref="G375:G376"/>
    <mergeCell ref="G317:G318"/>
    <mergeCell ref="G319:G320"/>
    <mergeCell ref="G373:G374"/>
    <mergeCell ref="G367:G368"/>
    <mergeCell ref="G357:G358"/>
    <mergeCell ref="G359:G360"/>
    <mergeCell ref="G391:G392"/>
    <mergeCell ref="G341:G342"/>
    <mergeCell ref="G349:G350"/>
    <mergeCell ref="G235:G236"/>
    <mergeCell ref="G247:G248"/>
    <mergeCell ref="G249:G250"/>
    <mergeCell ref="G251:G252"/>
    <mergeCell ref="G303:G304"/>
    <mergeCell ref="G307:G308"/>
    <mergeCell ref="G309:G310"/>
    <mergeCell ref="G305:G306"/>
    <mergeCell ref="G311:G312"/>
    <mergeCell ref="G339:G340"/>
    <mergeCell ref="G261:G262"/>
    <mergeCell ref="G259:G260"/>
    <mergeCell ref="G237:G238"/>
    <mergeCell ref="G245:G246"/>
    <mergeCell ref="G239:G240"/>
    <mergeCell ref="G233:G234"/>
    <mergeCell ref="G329:G330"/>
    <mergeCell ref="G295:G296"/>
    <mergeCell ref="G297:G298"/>
    <mergeCell ref="G299:G300"/>
    <mergeCell ref="G301:G302"/>
    <mergeCell ref="G327:G328"/>
    <mergeCell ref="G333:G334"/>
    <mergeCell ref="G335:G336"/>
    <mergeCell ref="G337:G338"/>
    <mergeCell ref="G243:G244"/>
    <mergeCell ref="G217:G218"/>
    <mergeCell ref="G219:G220"/>
    <mergeCell ref="G221:G222"/>
    <mergeCell ref="G223:G224"/>
    <mergeCell ref="G225:G226"/>
    <mergeCell ref="G227:G228"/>
    <mergeCell ref="G205:G206"/>
    <mergeCell ref="G207:G208"/>
    <mergeCell ref="G209:G210"/>
    <mergeCell ref="G211:G212"/>
    <mergeCell ref="G213:G214"/>
    <mergeCell ref="G201:G202"/>
    <mergeCell ref="G203:G204"/>
    <mergeCell ref="G179:G180"/>
    <mergeCell ref="G181:G182"/>
    <mergeCell ref="G343:G344"/>
    <mergeCell ref="G345:G346"/>
    <mergeCell ref="G289:G290"/>
    <mergeCell ref="G291:G292"/>
    <mergeCell ref="G293:G294"/>
    <mergeCell ref="G325:G326"/>
    <mergeCell ref="G275:G276"/>
    <mergeCell ref="G277:G278"/>
    <mergeCell ref="G279:G280"/>
    <mergeCell ref="G281:G282"/>
    <mergeCell ref="G283:G284"/>
    <mergeCell ref="G285:G286"/>
    <mergeCell ref="G265:G266"/>
    <mergeCell ref="G271:G272"/>
    <mergeCell ref="G273:G274"/>
    <mergeCell ref="G229:G230"/>
    <mergeCell ref="G231:G232"/>
    <mergeCell ref="G163:G164"/>
    <mergeCell ref="G165:G166"/>
    <mergeCell ref="G127:G128"/>
    <mergeCell ref="G197:G198"/>
    <mergeCell ref="G199:G200"/>
    <mergeCell ref="G133:G134"/>
    <mergeCell ref="G129:G130"/>
    <mergeCell ref="G187:G188"/>
    <mergeCell ref="G189:G190"/>
    <mergeCell ref="G111:G112"/>
    <mergeCell ref="G135:G136"/>
    <mergeCell ref="G139:G140"/>
    <mergeCell ref="G141:G142"/>
    <mergeCell ref="G143:G144"/>
    <mergeCell ref="G145:G146"/>
    <mergeCell ref="G147:G148"/>
    <mergeCell ref="G149:G150"/>
    <mergeCell ref="G151:G152"/>
    <mergeCell ref="G153:G154"/>
    <mergeCell ref="G131:G132"/>
    <mergeCell ref="G191:G192"/>
    <mergeCell ref="G171:G172"/>
    <mergeCell ref="G173:G174"/>
    <mergeCell ref="G175:G176"/>
    <mergeCell ref="B2:G3"/>
    <mergeCell ref="G5:G6"/>
    <mergeCell ref="G7:G8"/>
    <mergeCell ref="B4:B51"/>
    <mergeCell ref="C23:C24"/>
    <mergeCell ref="G45:G46"/>
    <mergeCell ref="F29:F30"/>
    <mergeCell ref="C31:C32"/>
    <mergeCell ref="F31:F32"/>
    <mergeCell ref="F33:F34"/>
    <mergeCell ref="C35:C36"/>
    <mergeCell ref="F35:F36"/>
    <mergeCell ref="G31:G32"/>
    <mergeCell ref="G33:G34"/>
    <mergeCell ref="G35:G36"/>
    <mergeCell ref="C33:C34"/>
    <mergeCell ref="G89:G90"/>
    <mergeCell ref="G77:G78"/>
    <mergeCell ref="G79:G80"/>
    <mergeCell ref="G81:G82"/>
    <mergeCell ref="G83:G84"/>
    <mergeCell ref="G85:G86"/>
    <mergeCell ref="G87:G88"/>
    <mergeCell ref="F45:F46"/>
    <mergeCell ref="F51:F52"/>
    <mergeCell ref="G51:G52"/>
    <mergeCell ref="C53:C54"/>
    <mergeCell ref="F53:F54"/>
    <mergeCell ref="G53:G54"/>
    <mergeCell ref="C55:C56"/>
    <mergeCell ref="G41:G42"/>
    <mergeCell ref="C43:C44"/>
    <mergeCell ref="F43:F44"/>
    <mergeCell ref="G43:G44"/>
    <mergeCell ref="C63:C64"/>
    <mergeCell ref="F55:F56"/>
    <mergeCell ref="F57:F58"/>
    <mergeCell ref="F59:F60"/>
    <mergeCell ref="C49:C50"/>
    <mergeCell ref="L3:P3"/>
    <mergeCell ref="C5:C6"/>
    <mergeCell ref="F5:F6"/>
    <mergeCell ref="C7:C8"/>
    <mergeCell ref="F7:F8"/>
    <mergeCell ref="C9:C10"/>
    <mergeCell ref="F9:F10"/>
    <mergeCell ref="C17:C18"/>
    <mergeCell ref="G39:G40"/>
    <mergeCell ref="F21:F22"/>
    <mergeCell ref="C11:C12"/>
    <mergeCell ref="F11:F12"/>
    <mergeCell ref="G19:G20"/>
    <mergeCell ref="F27:F28"/>
    <mergeCell ref="C29:C30"/>
    <mergeCell ref="F17:F18"/>
    <mergeCell ref="G17:G18"/>
    <mergeCell ref="F49:F50"/>
    <mergeCell ref="G49:G50"/>
    <mergeCell ref="G23:G24"/>
    <mergeCell ref="G25:G26"/>
    <mergeCell ref="G27:G28"/>
    <mergeCell ref="C47:C48"/>
    <mergeCell ref="F47:F48"/>
    <mergeCell ref="G47:G48"/>
    <mergeCell ref="F147:F148"/>
    <mergeCell ref="C105:C106"/>
    <mergeCell ref="F105:F106"/>
    <mergeCell ref="C103:C104"/>
    <mergeCell ref="F103:F104"/>
    <mergeCell ref="C95:C96"/>
    <mergeCell ref="F95:F96"/>
    <mergeCell ref="C13:C14"/>
    <mergeCell ref="F13:F14"/>
    <mergeCell ref="C15:C16"/>
    <mergeCell ref="F15:F16"/>
    <mergeCell ref="G37:G38"/>
    <mergeCell ref="G29:G30"/>
    <mergeCell ref="C19:C20"/>
    <mergeCell ref="F19:F20"/>
    <mergeCell ref="C21:C22"/>
    <mergeCell ref="C37:C38"/>
    <mergeCell ref="C39:C40"/>
    <mergeCell ref="F37:F38"/>
    <mergeCell ref="G55:G56"/>
    <mergeCell ref="G73:G74"/>
    <mergeCell ref="G75:G76"/>
    <mergeCell ref="C45:C46"/>
    <mergeCell ref="C59:C60"/>
    <mergeCell ref="F23:F24"/>
    <mergeCell ref="C25:C26"/>
    <mergeCell ref="F25:F26"/>
    <mergeCell ref="C27:C28"/>
    <mergeCell ref="G113:G114"/>
    <mergeCell ref="C51:C52"/>
    <mergeCell ref="G107:G108"/>
    <mergeCell ref="F109:F110"/>
    <mergeCell ref="C261:C262"/>
    <mergeCell ref="F261:F262"/>
    <mergeCell ref="C161:C162"/>
    <mergeCell ref="C155:C156"/>
    <mergeCell ref="C113:C114"/>
    <mergeCell ref="F127:F128"/>
    <mergeCell ref="C129:C130"/>
    <mergeCell ref="F129:F130"/>
    <mergeCell ref="C65:C66"/>
    <mergeCell ref="C67:C68"/>
    <mergeCell ref="F65:F66"/>
    <mergeCell ref="F67:F68"/>
    <mergeCell ref="C69:C70"/>
    <mergeCell ref="F69:F70"/>
    <mergeCell ref="F61:F62"/>
    <mergeCell ref="F63:F64"/>
    <mergeCell ref="C73:C74"/>
    <mergeCell ref="F81:F82"/>
    <mergeCell ref="F111:F112"/>
    <mergeCell ref="C131:C132"/>
    <mergeCell ref="F131:F132"/>
    <mergeCell ref="C97:C98"/>
    <mergeCell ref="F97:F98"/>
    <mergeCell ref="F113:F114"/>
    <mergeCell ref="C107:C108"/>
    <mergeCell ref="C89:C90"/>
    <mergeCell ref="C77:C78"/>
    <mergeCell ref="F77:F78"/>
    <mergeCell ref="C79:C80"/>
    <mergeCell ref="C145:C146"/>
    <mergeCell ref="F145:F146"/>
    <mergeCell ref="C147:C148"/>
    <mergeCell ref="C57:C58"/>
    <mergeCell ref="C61:C62"/>
    <mergeCell ref="C295:C296"/>
    <mergeCell ref="F295:F296"/>
    <mergeCell ref="C285:C286"/>
    <mergeCell ref="F285:F286"/>
    <mergeCell ref="F289:F290"/>
    <mergeCell ref="C291:C292"/>
    <mergeCell ref="C271:C272"/>
    <mergeCell ref="C237:C238"/>
    <mergeCell ref="F287:F288"/>
    <mergeCell ref="C289:C290"/>
    <mergeCell ref="F293:F294"/>
    <mergeCell ref="F163:F164"/>
    <mergeCell ref="F197:F198"/>
    <mergeCell ref="C199:C200"/>
    <mergeCell ref="F199:F200"/>
    <mergeCell ref="C159:C160"/>
    <mergeCell ref="F159:F160"/>
    <mergeCell ref="C243:C244"/>
    <mergeCell ref="F219:F220"/>
    <mergeCell ref="C201:C202"/>
    <mergeCell ref="F161:F162"/>
    <mergeCell ref="F263:F264"/>
    <mergeCell ref="C229:C230"/>
    <mergeCell ref="F229:F230"/>
    <mergeCell ref="F179:F180"/>
    <mergeCell ref="C181:C182"/>
    <mergeCell ref="F181:F182"/>
    <mergeCell ref="F167:F168"/>
    <mergeCell ref="C165:C166"/>
    <mergeCell ref="C183:C184"/>
    <mergeCell ref="C283:C284"/>
    <mergeCell ref="F283:F284"/>
    <mergeCell ref="F331:F332"/>
    <mergeCell ref="C327:C328"/>
    <mergeCell ref="F327:F328"/>
    <mergeCell ref="F291:F292"/>
    <mergeCell ref="C293:C294"/>
    <mergeCell ref="C333:C334"/>
    <mergeCell ref="F333:F334"/>
    <mergeCell ref="C403:C404"/>
    <mergeCell ref="G9:G10"/>
    <mergeCell ref="G11:G12"/>
    <mergeCell ref="G13:G14"/>
    <mergeCell ref="G15:G16"/>
    <mergeCell ref="F141:F142"/>
    <mergeCell ref="C143:C144"/>
    <mergeCell ref="F143:F144"/>
    <mergeCell ref="C133:C134"/>
    <mergeCell ref="F133:F134"/>
    <mergeCell ref="C135:C136"/>
    <mergeCell ref="F135:F136"/>
    <mergeCell ref="C139:C140"/>
    <mergeCell ref="F139:F140"/>
    <mergeCell ref="C141:C142"/>
    <mergeCell ref="C41:C42"/>
    <mergeCell ref="F41:F42"/>
    <mergeCell ref="F73:F74"/>
    <mergeCell ref="C127:C128"/>
    <mergeCell ref="F39:F40"/>
    <mergeCell ref="G21:G22"/>
    <mergeCell ref="C75:C76"/>
    <mergeCell ref="F75:F76"/>
    <mergeCell ref="C523:C524"/>
    <mergeCell ref="C489:C490"/>
    <mergeCell ref="C497:C498"/>
    <mergeCell ref="F497:F498"/>
    <mergeCell ref="F495:F496"/>
    <mergeCell ref="F511:F512"/>
    <mergeCell ref="F519:F520"/>
    <mergeCell ref="C493:C494"/>
    <mergeCell ref="F493:F494"/>
    <mergeCell ref="C637:C638"/>
    <mergeCell ref="C499:C500"/>
    <mergeCell ref="C221:C222"/>
    <mergeCell ref="F221:F222"/>
    <mergeCell ref="C223:C224"/>
    <mergeCell ref="F223:F224"/>
    <mergeCell ref="C225:C226"/>
    <mergeCell ref="F225:F226"/>
    <mergeCell ref="C411:C412"/>
    <mergeCell ref="F411:F412"/>
    <mergeCell ref="C413:C414"/>
    <mergeCell ref="F421:F422"/>
    <mergeCell ref="F423:F424"/>
    <mergeCell ref="C337:C338"/>
    <mergeCell ref="F337:F338"/>
    <mergeCell ref="C303:C304"/>
    <mergeCell ref="F303:F304"/>
    <mergeCell ref="C405:C406"/>
    <mergeCell ref="F405:F406"/>
    <mergeCell ref="C407:C408"/>
    <mergeCell ref="F407:F408"/>
    <mergeCell ref="C409:C410"/>
    <mergeCell ref="F409:F410"/>
    <mergeCell ref="F187:F188"/>
    <mergeCell ref="C189:C190"/>
    <mergeCell ref="F189:F190"/>
    <mergeCell ref="C231:C232"/>
    <mergeCell ref="F231:F232"/>
    <mergeCell ref="F171:F172"/>
    <mergeCell ref="C233:C234"/>
    <mergeCell ref="F233:F234"/>
    <mergeCell ref="C219:C220"/>
    <mergeCell ref="C213:C214"/>
    <mergeCell ref="C645:C646"/>
    <mergeCell ref="F697:F698"/>
    <mergeCell ref="C699:C700"/>
    <mergeCell ref="C683:C684"/>
    <mergeCell ref="F683:F684"/>
    <mergeCell ref="C685:C686"/>
    <mergeCell ref="F685:F686"/>
    <mergeCell ref="C511:C512"/>
    <mergeCell ref="C473:C474"/>
    <mergeCell ref="C491:C492"/>
    <mergeCell ref="F491:F492"/>
    <mergeCell ref="F479:F480"/>
    <mergeCell ref="F473:F474"/>
    <mergeCell ref="C519:C520"/>
    <mergeCell ref="C513:C514"/>
    <mergeCell ref="C525:C526"/>
    <mergeCell ref="F525:F526"/>
    <mergeCell ref="C475:C476"/>
    <mergeCell ref="C495:C496"/>
    <mergeCell ref="F541:F542"/>
    <mergeCell ref="F573:F574"/>
    <mergeCell ref="C527:C528"/>
    <mergeCell ref="F711:F712"/>
    <mergeCell ref="F709:F710"/>
    <mergeCell ref="F661:F662"/>
    <mergeCell ref="C663:C664"/>
    <mergeCell ref="F663:F664"/>
    <mergeCell ref="C661:C662"/>
    <mergeCell ref="C771:C772"/>
    <mergeCell ref="C753:C754"/>
    <mergeCell ref="F753:F754"/>
    <mergeCell ref="F757:F758"/>
    <mergeCell ref="C815:C816"/>
    <mergeCell ref="F499:F500"/>
    <mergeCell ref="F503:F504"/>
    <mergeCell ref="F165:F166"/>
    <mergeCell ref="C209:C210"/>
    <mergeCell ref="F209:F210"/>
    <mergeCell ref="C211:C212"/>
    <mergeCell ref="F211:F212"/>
    <mergeCell ref="F237:F238"/>
    <mergeCell ref="C239:C240"/>
    <mergeCell ref="C245:C246"/>
    <mergeCell ref="F245:F246"/>
    <mergeCell ref="C247:C248"/>
    <mergeCell ref="F247:F248"/>
    <mergeCell ref="C249:C250"/>
    <mergeCell ref="F249:F250"/>
    <mergeCell ref="C251:C252"/>
    <mergeCell ref="F251:F252"/>
    <mergeCell ref="F239:F240"/>
    <mergeCell ref="C241:C242"/>
    <mergeCell ref="F241:F242"/>
    <mergeCell ref="C187:C188"/>
    <mergeCell ref="C713:C714"/>
    <mergeCell ref="F713:F714"/>
    <mergeCell ref="C791:C792"/>
    <mergeCell ref="F791:F792"/>
    <mergeCell ref="C711:C712"/>
    <mergeCell ref="F747:F748"/>
    <mergeCell ref="C749:C750"/>
    <mergeCell ref="C739:C740"/>
    <mergeCell ref="F739:F740"/>
    <mergeCell ref="F749:F750"/>
    <mergeCell ref="C695:C696"/>
    <mergeCell ref="F647:F648"/>
    <mergeCell ref="F669:F670"/>
    <mergeCell ref="F699:F700"/>
    <mergeCell ref="C671:C672"/>
    <mergeCell ref="F671:F672"/>
    <mergeCell ref="C703:C704"/>
    <mergeCell ref="F703:F704"/>
    <mergeCell ref="C787:C788"/>
    <mergeCell ref="F667:F668"/>
    <mergeCell ref="C701:C702"/>
    <mergeCell ref="F649:F650"/>
    <mergeCell ref="F673:F674"/>
    <mergeCell ref="C675:C676"/>
    <mergeCell ref="F675:F676"/>
    <mergeCell ref="C677:C678"/>
    <mergeCell ref="C687:C688"/>
    <mergeCell ref="F687:F688"/>
    <mergeCell ref="C715:C716"/>
    <mergeCell ref="F715:F716"/>
    <mergeCell ref="C757:C758"/>
    <mergeCell ref="C709:C710"/>
    <mergeCell ref="C965:C966"/>
    <mergeCell ref="C939:C940"/>
    <mergeCell ref="F939:F940"/>
    <mergeCell ref="C941:C942"/>
    <mergeCell ref="F941:F942"/>
    <mergeCell ref="C943:C944"/>
    <mergeCell ref="F943:F944"/>
    <mergeCell ref="C945:C946"/>
    <mergeCell ref="F945:F946"/>
    <mergeCell ref="F883:F884"/>
    <mergeCell ref="C909:C910"/>
    <mergeCell ref="F889:F890"/>
    <mergeCell ref="F897:F898"/>
    <mergeCell ref="C899:C900"/>
    <mergeCell ref="F899:F900"/>
    <mergeCell ref="C885:C886"/>
    <mergeCell ref="F885:F886"/>
    <mergeCell ref="C887:C888"/>
    <mergeCell ref="F891:F892"/>
    <mergeCell ref="C893:C894"/>
    <mergeCell ref="F893:F894"/>
    <mergeCell ref="F947:F948"/>
    <mergeCell ref="F927:F928"/>
    <mergeCell ref="C927:C928"/>
    <mergeCell ref="C861:C862"/>
    <mergeCell ref="F861:F862"/>
    <mergeCell ref="C795:C796"/>
    <mergeCell ref="F795:F796"/>
    <mergeCell ref="C883:C884"/>
    <mergeCell ref="C821:C822"/>
    <mergeCell ref="C855:C856"/>
    <mergeCell ref="F855:F856"/>
    <mergeCell ref="F637:F638"/>
    <mergeCell ref="F707:F708"/>
    <mergeCell ref="C911:C912"/>
    <mergeCell ref="F911:F912"/>
    <mergeCell ref="F857:F858"/>
    <mergeCell ref="C913:C914"/>
    <mergeCell ref="F913:F914"/>
    <mergeCell ref="C903:C904"/>
    <mergeCell ref="F903:F904"/>
    <mergeCell ref="C881:C882"/>
    <mergeCell ref="F881:F882"/>
    <mergeCell ref="F815:F816"/>
    <mergeCell ref="C825:C826"/>
    <mergeCell ref="F645:F646"/>
    <mergeCell ref="C647:C648"/>
    <mergeCell ref="F745:F746"/>
    <mergeCell ref="F821:F822"/>
    <mergeCell ref="C823:C824"/>
    <mergeCell ref="C843:C844"/>
    <mergeCell ref="C793:C794"/>
    <mergeCell ref="F793:F794"/>
    <mergeCell ref="C803:C804"/>
    <mergeCell ref="F1007:F1008"/>
    <mergeCell ref="C1009:C1010"/>
    <mergeCell ref="F1009:F1010"/>
    <mergeCell ref="C1011:C1012"/>
    <mergeCell ref="F1011:F1012"/>
    <mergeCell ref="F1019:F1020"/>
    <mergeCell ref="C1021:C1022"/>
    <mergeCell ref="F1021:F1022"/>
    <mergeCell ref="C1023:C1024"/>
    <mergeCell ref="C1019:C1020"/>
    <mergeCell ref="C1007:C1008"/>
    <mergeCell ref="C955:C956"/>
    <mergeCell ref="F955:F956"/>
    <mergeCell ref="C779:C780"/>
    <mergeCell ref="F779:F780"/>
    <mergeCell ref="C859:C860"/>
    <mergeCell ref="F859:F860"/>
    <mergeCell ref="C863:C864"/>
    <mergeCell ref="F863:F864"/>
    <mergeCell ref="C865:C866"/>
    <mergeCell ref="F865:F866"/>
    <mergeCell ref="F907:F908"/>
    <mergeCell ref="C923:C924"/>
    <mergeCell ref="F923:F924"/>
    <mergeCell ref="C925:C926"/>
    <mergeCell ref="F925:F926"/>
    <mergeCell ref="C857:C858"/>
    <mergeCell ref="C875:C876"/>
    <mergeCell ref="F875:F876"/>
    <mergeCell ref="C873:C874"/>
    <mergeCell ref="F873:F874"/>
    <mergeCell ref="F835:F836"/>
    <mergeCell ref="F1059:F1060"/>
    <mergeCell ref="C1043:C1044"/>
    <mergeCell ref="C1051:C1052"/>
    <mergeCell ref="F1051:F1052"/>
    <mergeCell ref="C1041:C1042"/>
    <mergeCell ref="F1041:F1042"/>
    <mergeCell ref="C1071:C1072"/>
    <mergeCell ref="C1031:C1032"/>
    <mergeCell ref="F1031:F1032"/>
    <mergeCell ref="C1039:C1040"/>
    <mergeCell ref="C1033:C1034"/>
    <mergeCell ref="F1033:F1034"/>
    <mergeCell ref="F1039:F1040"/>
    <mergeCell ref="F1027:F1028"/>
    <mergeCell ref="C1029:C1030"/>
    <mergeCell ref="F1029:F1030"/>
    <mergeCell ref="C1027:C1028"/>
    <mergeCell ref="C1045:C1046"/>
    <mergeCell ref="F1045:F1046"/>
    <mergeCell ref="C1047:C1048"/>
    <mergeCell ref="F1047:F1048"/>
    <mergeCell ref="F1043:F1044"/>
    <mergeCell ref="F1035:F1036"/>
    <mergeCell ref="C1061:C1062"/>
    <mergeCell ref="F1061:F1062"/>
    <mergeCell ref="C1055:C1056"/>
    <mergeCell ref="F1055:F1056"/>
    <mergeCell ref="F461:F462"/>
    <mergeCell ref="C957:C958"/>
    <mergeCell ref="F895:F896"/>
    <mergeCell ref="F981:F982"/>
    <mergeCell ref="C789:C790"/>
    <mergeCell ref="F789:F790"/>
    <mergeCell ref="C851:C852"/>
    <mergeCell ref="F851:F852"/>
    <mergeCell ref="F823:F824"/>
    <mergeCell ref="F833:F834"/>
    <mergeCell ref="C1001:C1002"/>
    <mergeCell ref="F1001:F1002"/>
    <mergeCell ref="C1003:C1004"/>
    <mergeCell ref="F1003:F1004"/>
    <mergeCell ref="C1005:C1006"/>
    <mergeCell ref="F845:F846"/>
    <mergeCell ref="C847:C848"/>
    <mergeCell ref="F847:F848"/>
    <mergeCell ref="C849:C850"/>
    <mergeCell ref="F849:F850"/>
    <mergeCell ref="F1005:F1006"/>
    <mergeCell ref="F957:F958"/>
    <mergeCell ref="C959:C960"/>
    <mergeCell ref="F959:F960"/>
    <mergeCell ref="F953:F954"/>
    <mergeCell ref="C947:C948"/>
    <mergeCell ref="F909:F910"/>
    <mergeCell ref="F905:F906"/>
    <mergeCell ref="F887:F888"/>
    <mergeCell ref="C889:C890"/>
    <mergeCell ref="C891:C892"/>
    <mergeCell ref="C901:C902"/>
    <mergeCell ref="C325:C326"/>
    <mergeCell ref="F243:F244"/>
    <mergeCell ref="F489:F490"/>
    <mergeCell ref="C197:C198"/>
    <mergeCell ref="C465:C466"/>
    <mergeCell ref="F465:F466"/>
    <mergeCell ref="C469:C470"/>
    <mergeCell ref="F469:F470"/>
    <mergeCell ref="C395:C396"/>
    <mergeCell ref="F395:F396"/>
    <mergeCell ref="F577:F578"/>
    <mergeCell ref="C579:C580"/>
    <mergeCell ref="F579:F580"/>
    <mergeCell ref="F413:F414"/>
    <mergeCell ref="C415:C416"/>
    <mergeCell ref="C215:C216"/>
    <mergeCell ref="F215:F216"/>
    <mergeCell ref="C217:C218"/>
    <mergeCell ref="F535:F536"/>
    <mergeCell ref="C537:C538"/>
    <mergeCell ref="F537:F538"/>
    <mergeCell ref="C539:C540"/>
    <mergeCell ref="C397:C398"/>
    <mergeCell ref="F397:F398"/>
    <mergeCell ref="F527:F528"/>
    <mergeCell ref="C529:C530"/>
    <mergeCell ref="F529:F530"/>
    <mergeCell ref="C515:C516"/>
    <mergeCell ref="F523:F524"/>
    <mergeCell ref="F575:F576"/>
    <mergeCell ref="C367:C368"/>
    <mergeCell ref="F427:F428"/>
    <mergeCell ref="C313:C314"/>
    <mergeCell ref="C463:C464"/>
    <mergeCell ref="C681:C682"/>
    <mergeCell ref="F681:F682"/>
    <mergeCell ref="F677:F678"/>
    <mergeCell ref="C679:C680"/>
    <mergeCell ref="F679:F680"/>
    <mergeCell ref="C629:C630"/>
    <mergeCell ref="C635:C636"/>
    <mergeCell ref="F513:F514"/>
    <mergeCell ref="C307:C308"/>
    <mergeCell ref="F307:F308"/>
    <mergeCell ref="C441:C442"/>
    <mergeCell ref="F441:F442"/>
    <mergeCell ref="C453:C454"/>
    <mergeCell ref="C379:C380"/>
    <mergeCell ref="F379:F380"/>
    <mergeCell ref="C381:C382"/>
    <mergeCell ref="F309:F310"/>
    <mergeCell ref="F601:F602"/>
    <mergeCell ref="C603:C604"/>
    <mergeCell ref="F567:F568"/>
    <mergeCell ref="C591:C592"/>
    <mergeCell ref="F591:F592"/>
    <mergeCell ref="C593:C594"/>
    <mergeCell ref="F593:F594"/>
    <mergeCell ref="C595:C596"/>
    <mergeCell ref="F595:F596"/>
    <mergeCell ref="F539:F540"/>
    <mergeCell ref="F643:F644"/>
    <mergeCell ref="F609:F610"/>
    <mergeCell ref="C611:C612"/>
    <mergeCell ref="F325:F326"/>
    <mergeCell ref="F415:F416"/>
    <mergeCell ref="C417:C418"/>
    <mergeCell ref="F417:F418"/>
    <mergeCell ref="F401:F402"/>
    <mergeCell ref="C401:C402"/>
    <mergeCell ref="C335:C336"/>
    <mergeCell ref="F335:F336"/>
    <mergeCell ref="C305:C306"/>
    <mergeCell ref="F305:F306"/>
    <mergeCell ref="C357:C358"/>
    <mergeCell ref="F357:F358"/>
    <mergeCell ref="C419:C420"/>
    <mergeCell ref="F419:F420"/>
    <mergeCell ref="C351:C352"/>
    <mergeCell ref="C387:C388"/>
    <mergeCell ref="F375:F376"/>
    <mergeCell ref="F317:F318"/>
    <mergeCell ref="C319:C320"/>
    <mergeCell ref="F319:F320"/>
    <mergeCell ref="C373:C374"/>
    <mergeCell ref="F373:F374"/>
    <mergeCell ref="F339:F340"/>
    <mergeCell ref="C341:C342"/>
    <mergeCell ref="F367:F368"/>
    <mergeCell ref="C369:C370"/>
    <mergeCell ref="F369:F370"/>
    <mergeCell ref="F377:F378"/>
    <mergeCell ref="F311:F312"/>
    <mergeCell ref="F381:F382"/>
    <mergeCell ref="C377:C378"/>
    <mergeCell ref="F359:F360"/>
    <mergeCell ref="F517:F518"/>
    <mergeCell ref="C615:C616"/>
    <mergeCell ref="F557:F558"/>
    <mergeCell ref="G557:G558"/>
    <mergeCell ref="F587:F588"/>
    <mergeCell ref="C573:C574"/>
    <mergeCell ref="C575:C576"/>
    <mergeCell ref="C551:C552"/>
    <mergeCell ref="F551:F552"/>
    <mergeCell ref="G551:G552"/>
    <mergeCell ref="C553:C554"/>
    <mergeCell ref="F553:F554"/>
    <mergeCell ref="G553:G554"/>
    <mergeCell ref="F615:F616"/>
    <mergeCell ref="C659:C660"/>
    <mergeCell ref="F659:F660"/>
    <mergeCell ref="F617:F618"/>
    <mergeCell ref="C619:C620"/>
    <mergeCell ref="G611:G612"/>
    <mergeCell ref="F619:F620"/>
    <mergeCell ref="G639:G640"/>
    <mergeCell ref="G641:G642"/>
    <mergeCell ref="G643:G644"/>
    <mergeCell ref="G647:G648"/>
    <mergeCell ref="G649:G650"/>
    <mergeCell ref="G555:G556"/>
    <mergeCell ref="G549:G550"/>
    <mergeCell ref="G523:G524"/>
    <mergeCell ref="G525:G526"/>
    <mergeCell ref="G527:G528"/>
    <mergeCell ref="G613:G614"/>
    <mergeCell ref="C639:C640"/>
    <mergeCell ref="F435:F436"/>
    <mergeCell ref="C451:C452"/>
    <mergeCell ref="F451:F452"/>
    <mergeCell ref="C315:C316"/>
    <mergeCell ref="F315:F316"/>
    <mergeCell ref="C365:C366"/>
    <mergeCell ref="F365:F366"/>
    <mergeCell ref="C299:C300"/>
    <mergeCell ref="C115:C116"/>
    <mergeCell ref="F115:F116"/>
    <mergeCell ref="G115:G116"/>
    <mergeCell ref="C117:C118"/>
    <mergeCell ref="F117:F118"/>
    <mergeCell ref="G117:G118"/>
    <mergeCell ref="F351:F352"/>
    <mergeCell ref="C353:C354"/>
    <mergeCell ref="F353:F354"/>
    <mergeCell ref="C355:C356"/>
    <mergeCell ref="F355:F356"/>
    <mergeCell ref="C167:C168"/>
    <mergeCell ref="C185:C186"/>
    <mergeCell ref="F185:F186"/>
    <mergeCell ref="G185:G186"/>
    <mergeCell ref="F157:F158"/>
    <mergeCell ref="G167:G168"/>
    <mergeCell ref="G169:G170"/>
    <mergeCell ref="G155:G156"/>
    <mergeCell ref="G157:G158"/>
    <mergeCell ref="G159:G160"/>
    <mergeCell ref="G161:G162"/>
    <mergeCell ref="C157:C158"/>
    <mergeCell ref="C163:C164"/>
    <mergeCell ref="F361:F362"/>
    <mergeCell ref="F363:F364"/>
    <mergeCell ref="C349:C350"/>
    <mergeCell ref="F349:F350"/>
    <mergeCell ref="F155:F156"/>
    <mergeCell ref="F271:F272"/>
    <mergeCell ref="C439:C440"/>
    <mergeCell ref="F439:F440"/>
    <mergeCell ref="C375:C376"/>
    <mergeCell ref="F971:F972"/>
    <mergeCell ref="C979:C980"/>
    <mergeCell ref="F979:F980"/>
    <mergeCell ref="C921:C922"/>
    <mergeCell ref="F921:F922"/>
    <mergeCell ref="C963:C964"/>
    <mergeCell ref="C429:C430"/>
    <mergeCell ref="C227:C228"/>
    <mergeCell ref="F227:F228"/>
    <mergeCell ref="C175:C176"/>
    <mergeCell ref="F175:F176"/>
    <mergeCell ref="C613:C614"/>
    <mergeCell ref="F613:F614"/>
    <mergeCell ref="C371:C372"/>
    <mergeCell ref="F371:F372"/>
    <mergeCell ref="F313:F314"/>
    <mergeCell ref="F589:F590"/>
    <mergeCell ref="F555:F556"/>
    <mergeCell ref="C557:C558"/>
    <mergeCell ref="C399:C400"/>
    <mergeCell ref="F399:F400"/>
    <mergeCell ref="F393:F394"/>
    <mergeCell ref="F387:F388"/>
    <mergeCell ref="G487:G488"/>
    <mergeCell ref="C423:C424"/>
    <mergeCell ref="C421:C422"/>
    <mergeCell ref="C543:C544"/>
    <mergeCell ref="F457:F458"/>
    <mergeCell ref="C459:C460"/>
    <mergeCell ref="C425:C426"/>
    <mergeCell ref="C391:C392"/>
    <mergeCell ref="C339:C340"/>
    <mergeCell ref="G177:G178"/>
    <mergeCell ref="C435:C436"/>
    <mergeCell ref="C1025:C1026"/>
    <mergeCell ref="F1025:F1026"/>
    <mergeCell ref="F963:F964"/>
    <mergeCell ref="C727:C728"/>
    <mergeCell ref="F727:F728"/>
    <mergeCell ref="C971:C972"/>
    <mergeCell ref="C617:C618"/>
    <mergeCell ref="C717:C718"/>
    <mergeCell ref="G731:G732"/>
    <mergeCell ref="C733:C734"/>
    <mergeCell ref="F733:F734"/>
    <mergeCell ref="C301:C302"/>
    <mergeCell ref="F297:F298"/>
    <mergeCell ref="F299:F300"/>
    <mergeCell ref="G983:G984"/>
    <mergeCell ref="G985:G986"/>
    <mergeCell ref="G913:G914"/>
    <mergeCell ref="G979:G980"/>
    <mergeCell ref="G689:G690"/>
    <mergeCell ref="G669:G670"/>
    <mergeCell ref="C589:C590"/>
    <mergeCell ref="F629:F630"/>
    <mergeCell ref="C689:C690"/>
    <mergeCell ref="F689:F690"/>
    <mergeCell ref="C563:C564"/>
    <mergeCell ref="F563:F564"/>
    <mergeCell ref="F585:F586"/>
    <mergeCell ref="C587:C588"/>
    <mergeCell ref="C601:C602"/>
    <mergeCell ref="F603:F604"/>
    <mergeCell ref="C567:C568"/>
    <mergeCell ref="C719:C720"/>
    <mergeCell ref="F719:F720"/>
    <mergeCell ref="C721:C722"/>
    <mergeCell ref="F721:F722"/>
    <mergeCell ref="C723:C724"/>
    <mergeCell ref="F723:F724"/>
    <mergeCell ref="C725:C726"/>
    <mergeCell ref="C705:C706"/>
    <mergeCell ref="F705:F706"/>
    <mergeCell ref="C707:C708"/>
    <mergeCell ref="C669:C670"/>
    <mergeCell ref="F583:F584"/>
    <mergeCell ref="F639:F640"/>
    <mergeCell ref="C641:C642"/>
    <mergeCell ref="F641:F642"/>
    <mergeCell ref="C655:C656"/>
    <mergeCell ref="F655:F656"/>
    <mergeCell ref="C643:C644"/>
    <mergeCell ref="C651:C652"/>
    <mergeCell ref="F651:F652"/>
    <mergeCell ref="C653:C654"/>
    <mergeCell ref="F653:F654"/>
    <mergeCell ref="F701:F702"/>
    <mergeCell ref="F695:F696"/>
    <mergeCell ref="C697:C698"/>
    <mergeCell ref="C831:C832"/>
    <mergeCell ref="C905:C906"/>
    <mergeCell ref="F843:F844"/>
    <mergeCell ref="C827:C828"/>
    <mergeCell ref="F967:F968"/>
    <mergeCell ref="C895:C896"/>
    <mergeCell ref="C897:C898"/>
    <mergeCell ref="G437:G438"/>
    <mergeCell ref="G581:G582"/>
    <mergeCell ref="G517:G518"/>
    <mergeCell ref="C667:C668"/>
    <mergeCell ref="G667:G668"/>
    <mergeCell ref="C755:C756"/>
    <mergeCell ref="G743:G744"/>
    <mergeCell ref="F735:F736"/>
    <mergeCell ref="C737:C738"/>
    <mergeCell ref="F737:F738"/>
    <mergeCell ref="F725:F726"/>
    <mergeCell ref="C741:C742"/>
    <mergeCell ref="F741:F742"/>
    <mergeCell ref="G723:G724"/>
    <mergeCell ref="G725:G726"/>
    <mergeCell ref="F717:F718"/>
    <mergeCell ref="C949:C950"/>
    <mergeCell ref="F949:F950"/>
    <mergeCell ref="C951:C952"/>
    <mergeCell ref="C585:C586"/>
    <mergeCell ref="F951:F952"/>
    <mergeCell ref="C953:C954"/>
    <mergeCell ref="G433:G434"/>
    <mergeCell ref="C437:C438"/>
    <mergeCell ref="F437:F438"/>
    <mergeCell ref="F459:F460"/>
    <mergeCell ref="C481:C482"/>
    <mergeCell ref="C461:C462"/>
    <mergeCell ref="G503:G504"/>
    <mergeCell ref="C505:C506"/>
    <mergeCell ref="F505:F506"/>
    <mergeCell ref="G505:G506"/>
    <mergeCell ref="C559:C560"/>
    <mergeCell ref="F559:F560"/>
    <mergeCell ref="G559:G560"/>
    <mergeCell ref="C561:C562"/>
    <mergeCell ref="F561:F562"/>
    <mergeCell ref="G561:G562"/>
    <mergeCell ref="C581:C582"/>
    <mergeCell ref="F581:F582"/>
    <mergeCell ref="C509:C510"/>
    <mergeCell ref="C577:C578"/>
    <mergeCell ref="C521:C522"/>
    <mergeCell ref="F521:F522"/>
    <mergeCell ref="C535:C536"/>
    <mergeCell ref="C517:C518"/>
    <mergeCell ref="F545:F546"/>
    <mergeCell ref="C503:C504"/>
    <mergeCell ref="F515:F516"/>
    <mergeCell ref="C531:C532"/>
    <mergeCell ref="F531:F532"/>
    <mergeCell ref="F543:F544"/>
    <mergeCell ref="G577:G578"/>
    <mergeCell ref="G579:G580"/>
    <mergeCell ref="C393:C394"/>
    <mergeCell ref="F425:F426"/>
    <mergeCell ref="G397:G398"/>
    <mergeCell ref="G399:G400"/>
    <mergeCell ref="G401:G402"/>
    <mergeCell ref="G403:G404"/>
    <mergeCell ref="G405:G406"/>
    <mergeCell ref="G407:G408"/>
    <mergeCell ref="G409:G410"/>
    <mergeCell ref="G411:G412"/>
    <mergeCell ref="G413:G414"/>
    <mergeCell ref="G415:G416"/>
    <mergeCell ref="G417:G418"/>
    <mergeCell ref="C389:C390"/>
    <mergeCell ref="F389:F390"/>
    <mergeCell ref="G389:G390"/>
    <mergeCell ref="G393:G394"/>
    <mergeCell ref="G395:G396"/>
    <mergeCell ref="G431:G432"/>
    <mergeCell ref="C433:C434"/>
    <mergeCell ref="F433:F434"/>
    <mergeCell ref="F429:F430"/>
    <mergeCell ref="C427:C428"/>
    <mergeCell ref="G427:G428"/>
    <mergeCell ref="G57:G58"/>
    <mergeCell ref="G59:G60"/>
    <mergeCell ref="G61:G62"/>
    <mergeCell ref="G63:G64"/>
    <mergeCell ref="C119:C120"/>
    <mergeCell ref="F119:F120"/>
    <mergeCell ref="G119:G120"/>
    <mergeCell ref="C121:C122"/>
    <mergeCell ref="F121:F122"/>
    <mergeCell ref="G121:G122"/>
    <mergeCell ref="C123:C124"/>
    <mergeCell ref="F123:F124"/>
    <mergeCell ref="G123:G124"/>
    <mergeCell ref="C125:C126"/>
    <mergeCell ref="F125:F126"/>
    <mergeCell ref="G125:G126"/>
    <mergeCell ref="G109:G110"/>
    <mergeCell ref="C93:C94"/>
    <mergeCell ref="F93:F94"/>
    <mergeCell ref="F79:F80"/>
    <mergeCell ref="C81:C82"/>
    <mergeCell ref="F85:F86"/>
    <mergeCell ref="C87:C88"/>
    <mergeCell ref="F87:F88"/>
    <mergeCell ref="F403:F404"/>
    <mergeCell ref="F391:F392"/>
    <mergeCell ref="C111:C112"/>
    <mergeCell ref="C99:C100"/>
    <mergeCell ref="F99:F100"/>
    <mergeCell ref="C101:C102"/>
    <mergeCell ref="F101:F102"/>
    <mergeCell ref="G101:G102"/>
    <mergeCell ref="G103:G104"/>
    <mergeCell ref="G105:G106"/>
    <mergeCell ref="G71:G72"/>
    <mergeCell ref="C137:C138"/>
    <mergeCell ref="F137:F138"/>
    <mergeCell ref="G137:G138"/>
    <mergeCell ref="F83:F84"/>
    <mergeCell ref="C85:C86"/>
    <mergeCell ref="G65:G66"/>
    <mergeCell ref="G91:G92"/>
    <mergeCell ref="G93:G94"/>
    <mergeCell ref="G95:G96"/>
    <mergeCell ref="G97:G98"/>
    <mergeCell ref="G99:G100"/>
    <mergeCell ref="F89:F90"/>
    <mergeCell ref="C91:C92"/>
    <mergeCell ref="F91:F92"/>
    <mergeCell ref="C83:C84"/>
    <mergeCell ref="C71:C72"/>
    <mergeCell ref="F71:F72"/>
    <mergeCell ref="G67:G68"/>
    <mergeCell ref="G69:G70"/>
    <mergeCell ref="F107:F108"/>
    <mergeCell ref="C109:C110"/>
    <mergeCell ref="C149:C150"/>
    <mergeCell ref="F149:F150"/>
    <mergeCell ref="C151:C152"/>
    <mergeCell ref="F301:F302"/>
    <mergeCell ref="C359:C360"/>
    <mergeCell ref="C361:C362"/>
    <mergeCell ref="C363:C364"/>
    <mergeCell ref="C179:C180"/>
    <mergeCell ref="F183:F184"/>
    <mergeCell ref="F217:F218"/>
    <mergeCell ref="C345:C346"/>
    <mergeCell ref="F345:F346"/>
    <mergeCell ref="C347:C348"/>
    <mergeCell ref="F347:F348"/>
    <mergeCell ref="C311:C312"/>
    <mergeCell ref="F213:F214"/>
    <mergeCell ref="C287:C288"/>
    <mergeCell ref="C309:C310"/>
    <mergeCell ref="C297:C298"/>
    <mergeCell ref="F205:F206"/>
    <mergeCell ref="C207:C208"/>
    <mergeCell ref="F207:F208"/>
    <mergeCell ref="C273:C274"/>
    <mergeCell ref="F273:F274"/>
    <mergeCell ref="C275:C276"/>
    <mergeCell ref="F201:F202"/>
    <mergeCell ref="C205:C206"/>
    <mergeCell ref="F275:F276"/>
    <mergeCell ref="C277:C278"/>
    <mergeCell ref="F277:F278"/>
    <mergeCell ref="C259:C260"/>
    <mergeCell ref="F259:F260"/>
    <mergeCell ref="C263:C264"/>
    <mergeCell ref="G499:G500"/>
    <mergeCell ref="C501:C502"/>
    <mergeCell ref="F501:F502"/>
    <mergeCell ref="G501:G502"/>
    <mergeCell ref="G489:G490"/>
    <mergeCell ref="G493:G494"/>
    <mergeCell ref="G495:G496"/>
    <mergeCell ref="G491:G492"/>
    <mergeCell ref="G453:G454"/>
    <mergeCell ref="G455:G456"/>
    <mergeCell ref="F475:F476"/>
    <mergeCell ref="C477:C478"/>
    <mergeCell ref="F477:F478"/>
    <mergeCell ref="C479:C480"/>
    <mergeCell ref="C483:C484"/>
    <mergeCell ref="C485:C486"/>
    <mergeCell ref="C487:C488"/>
    <mergeCell ref="F463:F464"/>
    <mergeCell ref="C455:C456"/>
    <mergeCell ref="G469:G470"/>
    <mergeCell ref="G471:G472"/>
    <mergeCell ref="G475:G476"/>
    <mergeCell ref="G477:G478"/>
    <mergeCell ref="F453:F454"/>
    <mergeCell ref="C471:C472"/>
    <mergeCell ref="F471:F472"/>
    <mergeCell ref="C467:C468"/>
    <mergeCell ref="F467:F468"/>
    <mergeCell ref="F481:F482"/>
    <mergeCell ref="C431:C432"/>
    <mergeCell ref="F431:F432"/>
    <mergeCell ref="G733:G734"/>
    <mergeCell ref="G727:G728"/>
    <mergeCell ref="C747:C748"/>
    <mergeCell ref="C809:C810"/>
    <mergeCell ref="F809:F810"/>
    <mergeCell ref="G809:G810"/>
    <mergeCell ref="C759:C760"/>
    <mergeCell ref="F759:F760"/>
    <mergeCell ref="C761:C762"/>
    <mergeCell ref="F761:F762"/>
    <mergeCell ref="C797:C798"/>
    <mergeCell ref="F797:F798"/>
    <mergeCell ref="C799:C800"/>
    <mergeCell ref="F799:F800"/>
    <mergeCell ref="C801:C802"/>
    <mergeCell ref="F801:F802"/>
    <mergeCell ref="F781:F782"/>
    <mergeCell ref="C783:C784"/>
    <mergeCell ref="F783:F784"/>
    <mergeCell ref="C769:C770"/>
    <mergeCell ref="F769:F770"/>
    <mergeCell ref="F787:F788"/>
    <mergeCell ref="C777:C778"/>
    <mergeCell ref="C775:C776"/>
    <mergeCell ref="F775:F776"/>
    <mergeCell ref="C767:C768"/>
    <mergeCell ref="F777:F778"/>
    <mergeCell ref="C763:C764"/>
    <mergeCell ref="F763:F764"/>
    <mergeCell ref="C765:C766"/>
    <mergeCell ref="C729:C730"/>
    <mergeCell ref="F729:F730"/>
    <mergeCell ref="G811:G812"/>
    <mergeCell ref="C813:C814"/>
    <mergeCell ref="F813:F814"/>
    <mergeCell ref="G813:G814"/>
    <mergeCell ref="C867:C868"/>
    <mergeCell ref="F867:F868"/>
    <mergeCell ref="G867:G868"/>
    <mergeCell ref="C869:C870"/>
    <mergeCell ref="F869:F870"/>
    <mergeCell ref="G869:G870"/>
    <mergeCell ref="C871:C872"/>
    <mergeCell ref="F871:F872"/>
    <mergeCell ref="G871:G872"/>
    <mergeCell ref="F841:F842"/>
    <mergeCell ref="F819:F820"/>
    <mergeCell ref="F765:F766"/>
    <mergeCell ref="F901:F902"/>
    <mergeCell ref="F811:F812"/>
    <mergeCell ref="G795:G796"/>
    <mergeCell ref="C877:C878"/>
    <mergeCell ref="F877:F878"/>
    <mergeCell ref="C995:C996"/>
    <mergeCell ref="F995:F996"/>
    <mergeCell ref="G995:G996"/>
    <mergeCell ref="C1049:C1050"/>
    <mergeCell ref="F1049:F1050"/>
    <mergeCell ref="G1049:G1050"/>
    <mergeCell ref="G1051:G1052"/>
    <mergeCell ref="C929:C930"/>
    <mergeCell ref="F929:F930"/>
    <mergeCell ref="G929:G930"/>
    <mergeCell ref="C931:C932"/>
    <mergeCell ref="F931:F932"/>
    <mergeCell ref="G931:G932"/>
    <mergeCell ref="C933:C934"/>
    <mergeCell ref="F933:F934"/>
    <mergeCell ref="G933:G934"/>
    <mergeCell ref="C935:C936"/>
    <mergeCell ref="F935:F936"/>
    <mergeCell ref="G935:G936"/>
    <mergeCell ref="C937:C938"/>
    <mergeCell ref="F937:F938"/>
    <mergeCell ref="F1023:F1024"/>
    <mergeCell ref="F965:F966"/>
    <mergeCell ref="C967:C968"/>
    <mergeCell ref="C981:C982"/>
    <mergeCell ref="C983:C984"/>
    <mergeCell ref="F983:F984"/>
    <mergeCell ref="C985:C986"/>
    <mergeCell ref="F985:F986"/>
    <mergeCell ref="C969:C970"/>
    <mergeCell ref="C1037:C1038"/>
    <mergeCell ref="F1037:F1038"/>
    <mergeCell ref="G1055:G1056"/>
    <mergeCell ref="C1057:C1058"/>
    <mergeCell ref="F1057:F1058"/>
    <mergeCell ref="G1057:G1058"/>
    <mergeCell ref="C1109:C1110"/>
    <mergeCell ref="F1109:F1110"/>
    <mergeCell ref="G1109:G1110"/>
    <mergeCell ref="C1111:C1112"/>
    <mergeCell ref="F1111:F1112"/>
    <mergeCell ref="G1111:G1112"/>
    <mergeCell ref="C1113:C1114"/>
    <mergeCell ref="F1113:F1114"/>
    <mergeCell ref="G1113:G1114"/>
    <mergeCell ref="G1053:G1054"/>
    <mergeCell ref="F825:F826"/>
    <mergeCell ref="F827:F828"/>
    <mergeCell ref="C829:C830"/>
    <mergeCell ref="F829:F830"/>
    <mergeCell ref="F831:F832"/>
    <mergeCell ref="F1077:F1078"/>
    <mergeCell ref="C1063:C1064"/>
    <mergeCell ref="F1063:F1064"/>
    <mergeCell ref="C1065:C1066"/>
    <mergeCell ref="F1065:F1066"/>
    <mergeCell ref="C1067:C1068"/>
    <mergeCell ref="F1067:F1068"/>
    <mergeCell ref="C1069:C1070"/>
    <mergeCell ref="F1069:F1070"/>
    <mergeCell ref="C1053:C1054"/>
    <mergeCell ref="F1053:F1054"/>
    <mergeCell ref="G1093:G1094"/>
    <mergeCell ref="C1089:C1090"/>
    <mergeCell ref="F1079:F1080"/>
    <mergeCell ref="C1081:C1082"/>
    <mergeCell ref="F1081:F1082"/>
    <mergeCell ref="C1101:C1102"/>
    <mergeCell ref="F1101:F1102"/>
    <mergeCell ref="C1103:C1104"/>
    <mergeCell ref="F1103:F1104"/>
    <mergeCell ref="G1087:G1088"/>
    <mergeCell ref="C1107:C1108"/>
    <mergeCell ref="F1107:F1108"/>
    <mergeCell ref="C1083:C1084"/>
    <mergeCell ref="C1087:C1088"/>
    <mergeCell ref="C1105:C1106"/>
    <mergeCell ref="G1089:G1090"/>
    <mergeCell ref="F1095:F1096"/>
    <mergeCell ref="F1097:F1098"/>
    <mergeCell ref="F1099:F1100"/>
    <mergeCell ref="C1095:C1096"/>
    <mergeCell ref="C1099:C1100"/>
    <mergeCell ref="G1099:G1100"/>
    <mergeCell ref="C193:C194"/>
    <mergeCell ref="F193:F194"/>
    <mergeCell ref="G193:G194"/>
    <mergeCell ref="C195:C196"/>
    <mergeCell ref="F195:F196"/>
    <mergeCell ref="G195:G196"/>
    <mergeCell ref="C255:C256"/>
    <mergeCell ref="C257:C258"/>
    <mergeCell ref="F255:F256"/>
    <mergeCell ref="F257:F258"/>
    <mergeCell ref="C321:C322"/>
    <mergeCell ref="C323:C324"/>
    <mergeCell ref="F321:F322"/>
    <mergeCell ref="F323:F324"/>
    <mergeCell ref="C383:C384"/>
    <mergeCell ref="G687:G688"/>
    <mergeCell ref="C621:C622"/>
    <mergeCell ref="F621:F622"/>
    <mergeCell ref="G621:G622"/>
    <mergeCell ref="C623:C624"/>
    <mergeCell ref="F623:F624"/>
    <mergeCell ref="G623:G624"/>
    <mergeCell ref="C625:C626"/>
    <mergeCell ref="F625:F626"/>
    <mergeCell ref="G625:G626"/>
    <mergeCell ref="C627:C628"/>
    <mergeCell ref="F627:F628"/>
    <mergeCell ref="C665:C666"/>
    <mergeCell ref="F665:F666"/>
    <mergeCell ref="F599:F600"/>
    <mergeCell ref="C599:C600"/>
    <mergeCell ref="C533:C534"/>
    <mergeCell ref="B73:B129"/>
    <mergeCell ref="B139:B176"/>
    <mergeCell ref="B205:B244"/>
    <mergeCell ref="G255:G256"/>
    <mergeCell ref="G257:G258"/>
    <mergeCell ref="B271:B310"/>
    <mergeCell ref="G321:G322"/>
    <mergeCell ref="G323:G324"/>
    <mergeCell ref="B337:B375"/>
    <mergeCell ref="G383:G384"/>
    <mergeCell ref="G385:G386"/>
    <mergeCell ref="B403:B442"/>
    <mergeCell ref="G443:G444"/>
    <mergeCell ref="G445:G446"/>
    <mergeCell ref="C265:C266"/>
    <mergeCell ref="F265:F266"/>
    <mergeCell ref="C267:C268"/>
    <mergeCell ref="F267:F268"/>
    <mergeCell ref="G263:G264"/>
    <mergeCell ref="G267:G268"/>
    <mergeCell ref="F151:F152"/>
    <mergeCell ref="C153:C154"/>
    <mergeCell ref="F153:F154"/>
    <mergeCell ref="C169:C170"/>
    <mergeCell ref="F169:F170"/>
    <mergeCell ref="C173:C174"/>
    <mergeCell ref="C177:C178"/>
    <mergeCell ref="F177:F178"/>
    <mergeCell ref="G183:G184"/>
    <mergeCell ref="C317:C318"/>
    <mergeCell ref="C385:C386"/>
    <mergeCell ref="G369:G370"/>
    <mergeCell ref="B469:B508"/>
    <mergeCell ref="G507:G508"/>
    <mergeCell ref="G509:G510"/>
    <mergeCell ref="B535:B572"/>
    <mergeCell ref="C547:C548"/>
    <mergeCell ref="B601:B639"/>
    <mergeCell ref="G609:G610"/>
    <mergeCell ref="G617:G618"/>
    <mergeCell ref="B667:B703"/>
    <mergeCell ref="G677:G678"/>
    <mergeCell ref="B731:B769"/>
    <mergeCell ref="G739:G740"/>
    <mergeCell ref="G793:G794"/>
    <mergeCell ref="B797:B835"/>
    <mergeCell ref="G801:G802"/>
    <mergeCell ref="F755:F756"/>
    <mergeCell ref="G755:G756"/>
    <mergeCell ref="C817:C818"/>
    <mergeCell ref="F817:F818"/>
    <mergeCell ref="G817:G818"/>
    <mergeCell ref="G749:G750"/>
    <mergeCell ref="C751:C752"/>
    <mergeCell ref="F751:F752"/>
    <mergeCell ref="G751:G752"/>
    <mergeCell ref="C805:C806"/>
    <mergeCell ref="F805:F806"/>
    <mergeCell ref="G805:G806"/>
    <mergeCell ref="C807:C808"/>
    <mergeCell ref="F807:F808"/>
    <mergeCell ref="G807:G808"/>
    <mergeCell ref="C507:C508"/>
    <mergeCell ref="G627:G628"/>
    <mergeCell ref="B863:B900"/>
    <mergeCell ref="G863:G864"/>
    <mergeCell ref="G917:G918"/>
    <mergeCell ref="G925:G926"/>
    <mergeCell ref="B929:B966"/>
    <mergeCell ref="B987:B1024"/>
    <mergeCell ref="G1037:G1038"/>
    <mergeCell ref="B1053:B1110"/>
    <mergeCell ref="G1097:G1098"/>
    <mergeCell ref="G1101:G1102"/>
    <mergeCell ref="G1103:G1104"/>
    <mergeCell ref="G1105:G1106"/>
    <mergeCell ref="G1107:G1108"/>
    <mergeCell ref="B1111:B1112"/>
    <mergeCell ref="B1117:B1118"/>
    <mergeCell ref="B1119:B1174"/>
    <mergeCell ref="C1121:C1122"/>
    <mergeCell ref="F1121:F1122"/>
    <mergeCell ref="G1121:G1122"/>
    <mergeCell ref="C1123:C1124"/>
    <mergeCell ref="F1123:F1124"/>
    <mergeCell ref="G1123:G1124"/>
    <mergeCell ref="C1125:C1126"/>
    <mergeCell ref="F1125:F1126"/>
    <mergeCell ref="G1125:G1126"/>
    <mergeCell ref="C1127:C1128"/>
    <mergeCell ref="F1127:F1128"/>
    <mergeCell ref="G1127:G1128"/>
    <mergeCell ref="C1129:C1130"/>
    <mergeCell ref="F1129:F1130"/>
    <mergeCell ref="G1129:G1130"/>
    <mergeCell ref="C879:C880"/>
    <mergeCell ref="C1131:C1132"/>
    <mergeCell ref="F1131:F1132"/>
    <mergeCell ref="G1131:G1132"/>
    <mergeCell ref="C1133:C1134"/>
    <mergeCell ref="F1133:F1134"/>
    <mergeCell ref="G1133:G1134"/>
    <mergeCell ref="C1135:C1136"/>
    <mergeCell ref="F1135:F1136"/>
    <mergeCell ref="G1135:G1136"/>
    <mergeCell ref="C1137:C1138"/>
    <mergeCell ref="F1137:F1138"/>
    <mergeCell ref="G1137:G1138"/>
    <mergeCell ref="C1139:C1140"/>
    <mergeCell ref="F1139:F1140"/>
    <mergeCell ref="G1139:G1140"/>
    <mergeCell ref="C1141:C1142"/>
    <mergeCell ref="F1141:F1142"/>
    <mergeCell ref="G1141:G1142"/>
    <mergeCell ref="C1143:C1144"/>
    <mergeCell ref="F1143:F1144"/>
    <mergeCell ref="G1143:G1144"/>
    <mergeCell ref="C1145:C1146"/>
    <mergeCell ref="F1145:F1146"/>
    <mergeCell ref="G1145:G1146"/>
    <mergeCell ref="C1147:C1148"/>
    <mergeCell ref="F1147:F1148"/>
    <mergeCell ref="G1147:G1148"/>
    <mergeCell ref="C1149:C1150"/>
    <mergeCell ref="F1149:F1150"/>
    <mergeCell ref="G1149:G1150"/>
    <mergeCell ref="C1151:C1152"/>
    <mergeCell ref="F1151:F1152"/>
    <mergeCell ref="G1151:G1152"/>
    <mergeCell ref="C1153:C1154"/>
    <mergeCell ref="F1153:F1154"/>
    <mergeCell ref="G1153:G1154"/>
    <mergeCell ref="C1155:C1156"/>
    <mergeCell ref="F1155:F1156"/>
    <mergeCell ref="G1155:G1156"/>
    <mergeCell ref="C1157:C1158"/>
    <mergeCell ref="F1157:F1158"/>
    <mergeCell ref="C1159:C1160"/>
    <mergeCell ref="F1159:F1160"/>
    <mergeCell ref="C1161:C1162"/>
    <mergeCell ref="F1161:F1162"/>
    <mergeCell ref="C1163:C1164"/>
    <mergeCell ref="F1163:F1164"/>
    <mergeCell ref="C1165:C1166"/>
    <mergeCell ref="F1165:F1166"/>
    <mergeCell ref="G1165:G1166"/>
    <mergeCell ref="C1167:C1168"/>
    <mergeCell ref="F1167:F1168"/>
    <mergeCell ref="G1167:G1168"/>
    <mergeCell ref="G1157:G1158"/>
    <mergeCell ref="G1159:G1160"/>
    <mergeCell ref="G1161:G1162"/>
    <mergeCell ref="G1163:G1164"/>
    <mergeCell ref="C1169:C1170"/>
    <mergeCell ref="F1169:F1170"/>
    <mergeCell ref="G1169:G1170"/>
    <mergeCell ref="C1171:C1172"/>
    <mergeCell ref="F1171:F1172"/>
    <mergeCell ref="G1171:G1172"/>
    <mergeCell ref="C1173:C1174"/>
    <mergeCell ref="F1173:F1174"/>
    <mergeCell ref="G1173:G1174"/>
    <mergeCell ref="C1175:C1176"/>
    <mergeCell ref="F1175:F1176"/>
    <mergeCell ref="G1175:G1176"/>
    <mergeCell ref="B1176:B1184"/>
    <mergeCell ref="C1177:C1178"/>
    <mergeCell ref="F1177:F1178"/>
    <mergeCell ref="G1177:G1178"/>
    <mergeCell ref="C1179:C1180"/>
    <mergeCell ref="F1179:F1180"/>
    <mergeCell ref="G1179:G1180"/>
    <mergeCell ref="G1181:G1182"/>
    <mergeCell ref="C1183:C1184"/>
    <mergeCell ref="F1183:F1184"/>
    <mergeCell ref="G1183:G1184"/>
    <mergeCell ref="C1181:C1182"/>
    <mergeCell ref="F1181:F1182"/>
    <mergeCell ref="F533:F534"/>
    <mergeCell ref="F879:F880"/>
    <mergeCell ref="C999:C1000"/>
    <mergeCell ref="F999:F1000"/>
    <mergeCell ref="F571:F572"/>
    <mergeCell ref="C633:C634"/>
    <mergeCell ref="F633:F634"/>
    <mergeCell ref="C693:C694"/>
    <mergeCell ref="F693:F694"/>
    <mergeCell ref="C989:C990"/>
    <mergeCell ref="F989:F990"/>
    <mergeCell ref="C991:C992"/>
    <mergeCell ref="F991:F992"/>
    <mergeCell ref="C993:C994"/>
    <mergeCell ref="F993:F994"/>
    <mergeCell ref="C583:C584"/>
    <mergeCell ref="C541:C542"/>
    <mergeCell ref="C605:C606"/>
    <mergeCell ref="F605:F606"/>
    <mergeCell ref="C961:C962"/>
    <mergeCell ref="F961:F962"/>
    <mergeCell ref="C833:C834"/>
    <mergeCell ref="C841:C842"/>
    <mergeCell ref="C835:C836"/>
    <mergeCell ref="C657:C658"/>
    <mergeCell ref="F657:F658"/>
    <mergeCell ref="C673:C674"/>
    <mergeCell ref="C987:C988"/>
    <mergeCell ref="F987:F988"/>
    <mergeCell ref="F767:F768"/>
    <mergeCell ref="C773:C774"/>
    <mergeCell ref="F773:F774"/>
    <mergeCell ref="C203:C204"/>
    <mergeCell ref="F203:F204"/>
    <mergeCell ref="C269:C270"/>
    <mergeCell ref="F269:F270"/>
    <mergeCell ref="G269:G270"/>
    <mergeCell ref="G459:G460"/>
    <mergeCell ref="G461:G462"/>
    <mergeCell ref="G463:G464"/>
    <mergeCell ref="G637:G638"/>
    <mergeCell ref="G447:G448"/>
    <mergeCell ref="F385:F386"/>
    <mergeCell ref="C445:C446"/>
    <mergeCell ref="F445:F446"/>
    <mergeCell ref="F507:F508"/>
    <mergeCell ref="F509:F510"/>
    <mergeCell ref="G571:G572"/>
    <mergeCell ref="G633:G634"/>
    <mergeCell ref="G619:G620"/>
    <mergeCell ref="F635:F636"/>
    <mergeCell ref="C607:C608"/>
    <mergeCell ref="F607:F608"/>
    <mergeCell ref="C609:C610"/>
    <mergeCell ref="F611:F612"/>
    <mergeCell ref="G629:G630"/>
    <mergeCell ref="F383:F384"/>
    <mergeCell ref="C597:C598"/>
    <mergeCell ref="F597:F598"/>
    <mergeCell ref="G595:G596"/>
    <mergeCell ref="G563:G564"/>
    <mergeCell ref="C565:C566"/>
    <mergeCell ref="F565:F566"/>
    <mergeCell ref="G565:G566"/>
    <mergeCell ref="G1117:G1118"/>
    <mergeCell ref="G331:G332"/>
    <mergeCell ref="G855:G856"/>
    <mergeCell ref="G879:G880"/>
    <mergeCell ref="G999:G1000"/>
    <mergeCell ref="G1061:G1062"/>
    <mergeCell ref="G693:G694"/>
    <mergeCell ref="G989:G990"/>
    <mergeCell ref="G991:G992"/>
    <mergeCell ref="G987:G988"/>
    <mergeCell ref="G737:G738"/>
    <mergeCell ref="G729:G730"/>
    <mergeCell ref="G735:G736"/>
    <mergeCell ref="G753:G754"/>
    <mergeCell ref="G679:G680"/>
    <mergeCell ref="G615:G616"/>
    <mergeCell ref="G497:G498"/>
    <mergeCell ref="G981:G982"/>
    <mergeCell ref="G1041:G1042"/>
    <mergeCell ref="G1043:G1044"/>
    <mergeCell ref="G545:G546"/>
    <mergeCell ref="G481:G482"/>
    <mergeCell ref="G483:G484"/>
    <mergeCell ref="G485:G486"/>
    <mergeCell ref="G671:G672"/>
    <mergeCell ref="G347:G348"/>
    <mergeCell ref="G949:G950"/>
    <mergeCell ref="G665:G666"/>
    <mergeCell ref="G789:G790"/>
    <mergeCell ref="G851:G852"/>
    <mergeCell ref="G803:G804"/>
    <mergeCell ref="G777:G77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rgb="FF92D050"/>
    <pageSetUpPr fitToPage="1"/>
  </sheetPr>
  <dimension ref="B2:I36"/>
  <sheetViews>
    <sheetView workbookViewId="0"/>
  </sheetViews>
  <sheetFormatPr defaultRowHeight="15" x14ac:dyDescent="0.25"/>
  <cols>
    <col min="3" max="3" width="12.375" bestFit="1" customWidth="1"/>
    <col min="5" max="5" width="25.75" bestFit="1" customWidth="1"/>
    <col min="6" max="6" width="24.125" bestFit="1" customWidth="1"/>
    <col min="8" max="8" width="47.625" customWidth="1"/>
    <col min="9" max="9" width="16.375" customWidth="1"/>
  </cols>
  <sheetData>
    <row r="2" spans="2:9" x14ac:dyDescent="0.25">
      <c r="B2" s="799" t="s">
        <v>305</v>
      </c>
      <c r="C2" s="799"/>
      <c r="D2" s="799"/>
      <c r="E2" s="799"/>
      <c r="F2" s="799"/>
      <c r="G2" s="799"/>
      <c r="H2" s="799"/>
      <c r="I2" s="799"/>
    </row>
    <row r="3" spans="2:9" x14ac:dyDescent="0.25">
      <c r="B3" s="723" t="s">
        <v>98</v>
      </c>
      <c r="C3" s="723" t="s">
        <v>306</v>
      </c>
      <c r="D3" s="723" t="s">
        <v>307</v>
      </c>
      <c r="E3" s="723" t="s">
        <v>308</v>
      </c>
      <c r="F3" s="723"/>
      <c r="G3" s="723" t="s">
        <v>309</v>
      </c>
      <c r="H3" s="723" t="s">
        <v>197</v>
      </c>
      <c r="I3" s="800" t="s">
        <v>310</v>
      </c>
    </row>
    <row r="4" spans="2:9" x14ac:dyDescent="0.25">
      <c r="B4" s="723"/>
      <c r="C4" s="723"/>
      <c r="D4" s="723"/>
      <c r="E4" s="309" t="s">
        <v>311</v>
      </c>
      <c r="F4" s="309" t="s">
        <v>312</v>
      </c>
      <c r="G4" s="723"/>
      <c r="H4" s="723"/>
      <c r="I4" s="800"/>
    </row>
    <row r="5" spans="2:9" x14ac:dyDescent="0.25">
      <c r="B5" s="73"/>
      <c r="C5" s="73"/>
      <c r="D5" s="73"/>
      <c r="E5" s="73"/>
      <c r="F5" s="73"/>
      <c r="G5" s="73"/>
      <c r="H5" s="73"/>
      <c r="I5" s="73"/>
    </row>
    <row r="6" spans="2:9" x14ac:dyDescent="0.25">
      <c r="B6" s="73"/>
      <c r="C6" s="73"/>
      <c r="D6" s="73"/>
      <c r="E6" s="73"/>
      <c r="F6" s="73"/>
      <c r="G6" s="73"/>
      <c r="H6" s="73"/>
      <c r="I6" s="73"/>
    </row>
    <row r="7" spans="2:9" x14ac:dyDescent="0.25">
      <c r="B7" s="73"/>
      <c r="C7" s="73"/>
      <c r="D7" s="73"/>
      <c r="E7" s="73"/>
      <c r="F7" s="73"/>
      <c r="G7" s="73"/>
      <c r="H7" s="73"/>
      <c r="I7" s="73"/>
    </row>
    <row r="8" spans="2:9" x14ac:dyDescent="0.25">
      <c r="B8" s="73"/>
      <c r="C8" s="73"/>
      <c r="D8" s="73"/>
      <c r="E8" s="73"/>
      <c r="F8" s="73"/>
      <c r="G8" s="73"/>
      <c r="H8" s="73"/>
      <c r="I8" s="73"/>
    </row>
    <row r="9" spans="2:9" x14ac:dyDescent="0.25">
      <c r="B9" s="73"/>
      <c r="C9" s="73"/>
      <c r="D9" s="73"/>
      <c r="E9" s="73"/>
      <c r="F9" s="73"/>
      <c r="G9" s="73"/>
      <c r="H9" s="73"/>
      <c r="I9" s="73"/>
    </row>
    <row r="10" spans="2:9" x14ac:dyDescent="0.25">
      <c r="B10" s="73"/>
      <c r="C10" s="73"/>
      <c r="D10" s="73"/>
      <c r="E10" s="73"/>
      <c r="F10" s="73"/>
      <c r="G10" s="73"/>
      <c r="H10" s="73"/>
      <c r="I10" s="73"/>
    </row>
    <row r="11" spans="2:9" x14ac:dyDescent="0.25">
      <c r="B11" s="73"/>
      <c r="C11" s="73"/>
      <c r="D11" s="73"/>
      <c r="E11" s="73"/>
      <c r="F11" s="73"/>
      <c r="G11" s="73"/>
      <c r="H11" s="73"/>
      <c r="I11" s="73"/>
    </row>
    <row r="12" spans="2:9" x14ac:dyDescent="0.25">
      <c r="B12" s="73"/>
      <c r="C12" s="73"/>
      <c r="D12" s="73"/>
      <c r="E12" s="73"/>
      <c r="F12" s="73"/>
      <c r="G12" s="73"/>
      <c r="H12" s="73"/>
      <c r="I12" s="73"/>
    </row>
    <row r="13" spans="2:9" x14ac:dyDescent="0.25">
      <c r="B13" s="73"/>
      <c r="C13" s="73"/>
      <c r="D13" s="73"/>
      <c r="E13" s="73"/>
      <c r="F13" s="73"/>
      <c r="G13" s="73"/>
      <c r="H13" s="73"/>
      <c r="I13" s="73"/>
    </row>
    <row r="14" spans="2:9" x14ac:dyDescent="0.25">
      <c r="B14" s="73"/>
      <c r="C14" s="73"/>
      <c r="D14" s="73"/>
      <c r="E14" s="73"/>
      <c r="F14" s="73"/>
      <c r="G14" s="73"/>
      <c r="H14" s="73"/>
      <c r="I14" s="73"/>
    </row>
    <row r="15" spans="2:9" x14ac:dyDescent="0.25">
      <c r="B15" s="73"/>
      <c r="C15" s="73"/>
      <c r="D15" s="73"/>
      <c r="E15" s="73"/>
      <c r="F15" s="73"/>
      <c r="G15" s="73"/>
      <c r="H15" s="73"/>
      <c r="I15" s="73"/>
    </row>
    <row r="16" spans="2:9" x14ac:dyDescent="0.25">
      <c r="B16" s="73"/>
      <c r="C16" s="73"/>
      <c r="D16" s="73"/>
      <c r="E16" s="73"/>
      <c r="F16" s="73"/>
      <c r="G16" s="73"/>
      <c r="H16" s="73"/>
      <c r="I16" s="73"/>
    </row>
    <row r="17" spans="2:9" x14ac:dyDescent="0.25">
      <c r="B17" s="73"/>
      <c r="C17" s="73"/>
      <c r="D17" s="73"/>
      <c r="E17" s="73"/>
      <c r="F17" s="73"/>
      <c r="G17" s="73"/>
      <c r="H17" s="73"/>
      <c r="I17" s="73"/>
    </row>
    <row r="18" spans="2:9" x14ac:dyDescent="0.25">
      <c r="B18" s="73"/>
      <c r="C18" s="73"/>
      <c r="D18" s="73"/>
      <c r="E18" s="73"/>
      <c r="F18" s="73"/>
      <c r="G18" s="73"/>
      <c r="H18" s="73"/>
      <c r="I18" s="73"/>
    </row>
    <row r="19" spans="2:9" x14ac:dyDescent="0.25">
      <c r="B19" s="73"/>
      <c r="C19" s="73"/>
      <c r="D19" s="73"/>
      <c r="E19" s="73"/>
      <c r="F19" s="73"/>
      <c r="G19" s="73"/>
      <c r="H19" s="73"/>
      <c r="I19" s="73"/>
    </row>
    <row r="20" spans="2:9" x14ac:dyDescent="0.25">
      <c r="B20" s="73"/>
      <c r="C20" s="73"/>
      <c r="D20" s="73"/>
      <c r="E20" s="73"/>
      <c r="F20" s="73"/>
      <c r="G20" s="73"/>
      <c r="H20" s="73"/>
      <c r="I20" s="73"/>
    </row>
    <row r="21" spans="2:9" x14ac:dyDescent="0.25">
      <c r="B21" s="73"/>
      <c r="C21" s="73"/>
      <c r="D21" s="73"/>
      <c r="E21" s="73"/>
      <c r="F21" s="73"/>
      <c r="G21" s="73"/>
      <c r="H21" s="73"/>
      <c r="I21" s="73"/>
    </row>
    <row r="22" spans="2:9" x14ac:dyDescent="0.25">
      <c r="B22" s="73"/>
      <c r="C22" s="73"/>
      <c r="D22" s="73"/>
      <c r="E22" s="73"/>
      <c r="F22" s="73"/>
      <c r="G22" s="73"/>
      <c r="H22" s="73"/>
      <c r="I22" s="73"/>
    </row>
    <row r="23" spans="2:9" x14ac:dyDescent="0.25">
      <c r="B23" s="73"/>
      <c r="C23" s="73"/>
      <c r="D23" s="73"/>
      <c r="E23" s="73"/>
      <c r="F23" s="73"/>
      <c r="G23" s="73"/>
      <c r="H23" s="73"/>
      <c r="I23" s="73"/>
    </row>
    <row r="24" spans="2:9" x14ac:dyDescent="0.25">
      <c r="B24" s="73"/>
      <c r="C24" s="73"/>
      <c r="D24" s="73"/>
      <c r="E24" s="73"/>
      <c r="F24" s="73"/>
      <c r="G24" s="73"/>
      <c r="H24" s="73"/>
      <c r="I24" s="73"/>
    </row>
    <row r="25" spans="2:9" x14ac:dyDescent="0.25">
      <c r="B25" s="73"/>
      <c r="C25" s="73"/>
      <c r="D25" s="73"/>
      <c r="E25" s="73"/>
      <c r="F25" s="73"/>
      <c r="G25" s="73"/>
      <c r="H25" s="73"/>
      <c r="I25" s="73"/>
    </row>
    <row r="26" spans="2:9" x14ac:dyDescent="0.25">
      <c r="B26" s="73"/>
      <c r="C26" s="73"/>
      <c r="D26" s="73"/>
      <c r="E26" s="73"/>
      <c r="F26" s="73"/>
      <c r="G26" s="73"/>
      <c r="H26" s="73"/>
      <c r="I26" s="73"/>
    </row>
    <row r="27" spans="2:9" x14ac:dyDescent="0.25">
      <c r="B27" s="73"/>
      <c r="C27" s="73"/>
      <c r="D27" s="73"/>
      <c r="E27" s="73"/>
      <c r="F27" s="73"/>
      <c r="G27" s="73"/>
      <c r="H27" s="73"/>
      <c r="I27" s="73"/>
    </row>
    <row r="28" spans="2:9" x14ac:dyDescent="0.25">
      <c r="B28" s="73"/>
      <c r="C28" s="73"/>
      <c r="D28" s="73"/>
      <c r="E28" s="73"/>
      <c r="F28" s="73"/>
      <c r="G28" s="73"/>
      <c r="H28" s="73"/>
      <c r="I28" s="73"/>
    </row>
    <row r="29" spans="2:9" x14ac:dyDescent="0.25">
      <c r="B29" s="73"/>
      <c r="C29" s="73"/>
      <c r="D29" s="73"/>
      <c r="E29" s="73"/>
      <c r="F29" s="73"/>
      <c r="G29" s="73"/>
      <c r="H29" s="73"/>
      <c r="I29" s="73"/>
    </row>
    <row r="30" spans="2:9" x14ac:dyDescent="0.25">
      <c r="B30" s="73"/>
      <c r="C30" s="73"/>
      <c r="D30" s="73"/>
      <c r="E30" s="73"/>
      <c r="F30" s="73"/>
      <c r="G30" s="73"/>
      <c r="H30" s="73"/>
      <c r="I30" s="73"/>
    </row>
    <row r="31" spans="2:9" x14ac:dyDescent="0.25">
      <c r="B31" s="73"/>
      <c r="C31" s="73"/>
      <c r="D31" s="73"/>
      <c r="E31" s="73"/>
      <c r="F31" s="73"/>
      <c r="G31" s="73"/>
      <c r="H31" s="73"/>
      <c r="I31" s="73"/>
    </row>
    <row r="32" spans="2:9" x14ac:dyDescent="0.25">
      <c r="B32" s="73"/>
      <c r="C32" s="73"/>
      <c r="D32" s="73"/>
      <c r="E32" s="73"/>
      <c r="F32" s="73"/>
      <c r="G32" s="73"/>
      <c r="H32" s="73"/>
      <c r="I32" s="73"/>
    </row>
    <row r="33" spans="2:9" x14ac:dyDescent="0.25">
      <c r="B33" s="73"/>
      <c r="C33" s="73"/>
      <c r="D33" s="73"/>
      <c r="E33" s="73"/>
      <c r="F33" s="73"/>
      <c r="G33" s="73"/>
      <c r="H33" s="73"/>
      <c r="I33" s="73"/>
    </row>
    <row r="34" spans="2:9" x14ac:dyDescent="0.25">
      <c r="B34" s="73"/>
      <c r="C34" s="73"/>
      <c r="D34" s="73"/>
      <c r="E34" s="73"/>
      <c r="F34" s="73"/>
      <c r="G34" s="73"/>
      <c r="H34" s="73"/>
      <c r="I34" s="73"/>
    </row>
    <row r="35" spans="2:9" x14ac:dyDescent="0.25">
      <c r="B35" s="73"/>
      <c r="C35" s="73"/>
      <c r="D35" s="73"/>
      <c r="E35" s="73"/>
      <c r="F35" s="73"/>
      <c r="G35" s="73"/>
      <c r="H35" s="73"/>
      <c r="I35" s="73"/>
    </row>
    <row r="36" spans="2:9" x14ac:dyDescent="0.25">
      <c r="B36" s="73"/>
      <c r="C36" s="73"/>
      <c r="D36" s="73"/>
      <c r="E36" s="73"/>
      <c r="F36" s="73"/>
      <c r="G36" s="73"/>
      <c r="H36" s="73"/>
      <c r="I36" s="73"/>
    </row>
  </sheetData>
  <mergeCells count="8">
    <mergeCell ref="B2:I2"/>
    <mergeCell ref="B3:B4"/>
    <mergeCell ref="C3:C4"/>
    <mergeCell ref="D3:D4"/>
    <mergeCell ref="E3:F3"/>
    <mergeCell ref="G3:G4"/>
    <mergeCell ref="H3:H4"/>
    <mergeCell ref="I3:I4"/>
  </mergeCells>
  <pageMargins left="0.511811024" right="0.511811024" top="0.78740157499999996" bottom="0.78740157499999996" header="0.31496062000000002" footer="0.31496062000000002"/>
  <pageSetup paperSize="9" scale="88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>
    <tabColor rgb="FF92D050"/>
  </sheetPr>
  <dimension ref="A1:AG284"/>
  <sheetViews>
    <sheetView tabSelected="1" topLeftCell="E1" workbookViewId="0">
      <selection activeCell="E6" sqref="E6"/>
    </sheetView>
  </sheetViews>
  <sheetFormatPr defaultColWidth="9.125" defaultRowHeight="12.95" customHeight="1" x14ac:dyDescent="0.25"/>
  <cols>
    <col min="1" max="1" width="9.125" style="261"/>
    <col min="2" max="2" width="14.875" style="261" bestFit="1" customWidth="1"/>
    <col min="3" max="3" width="12.125" style="261" bestFit="1" customWidth="1"/>
    <col min="4" max="4" width="26.125" style="261" bestFit="1" customWidth="1"/>
    <col min="5" max="5" width="21.25" style="261" customWidth="1"/>
    <col min="6" max="6" width="18.75" style="330" customWidth="1"/>
    <col min="7" max="7" width="17.125" style="330" customWidth="1"/>
    <col min="8" max="8" width="20.75" style="261" customWidth="1"/>
    <col min="9" max="9" width="21.75" style="261" customWidth="1"/>
    <col min="10" max="10" width="25.625" style="261" customWidth="1"/>
    <col min="11" max="11" width="22.125" style="261" customWidth="1"/>
    <col min="12" max="12" width="25.25" style="261" customWidth="1"/>
    <col min="13" max="13" width="28.25" style="261" bestFit="1" customWidth="1"/>
    <col min="14" max="14" width="18.875" style="330" customWidth="1"/>
    <col min="15" max="16" width="18.75" style="330" customWidth="1"/>
    <col min="17" max="17" width="14" style="331" bestFit="1" customWidth="1"/>
    <col min="18" max="18" width="15.125" style="331" customWidth="1"/>
    <col min="19" max="19" width="23" style="331" customWidth="1"/>
    <col min="20" max="20" width="9.25" style="331" customWidth="1"/>
    <col min="21" max="21" width="24.25" style="331" customWidth="1"/>
    <col min="22" max="22" width="10.25" style="330" customWidth="1"/>
    <col min="23" max="23" width="18.125" style="330" customWidth="1"/>
    <col min="24" max="24" width="17.375" style="330" customWidth="1"/>
    <col min="25" max="25" width="9.375" style="330" customWidth="1"/>
    <col min="26" max="27" width="17.875" style="330" bestFit="1" customWidth="1"/>
    <col min="28" max="28" width="58.125" style="261" customWidth="1"/>
    <col min="29" max="16384" width="9.125" style="261"/>
  </cols>
  <sheetData>
    <row r="1" spans="1:28" ht="12.95" customHeight="1" x14ac:dyDescent="0.25">
      <c r="A1" s="286"/>
      <c r="B1" s="801" t="s">
        <v>304</v>
      </c>
      <c r="C1" s="802"/>
      <c r="D1" s="802"/>
      <c r="E1" s="802"/>
      <c r="F1" s="802"/>
      <c r="G1" s="802"/>
      <c r="H1" s="802"/>
      <c r="I1" s="802"/>
      <c r="J1" s="802"/>
      <c r="K1" s="802"/>
      <c r="L1" s="802"/>
      <c r="M1" s="802"/>
      <c r="N1" s="802"/>
      <c r="O1" s="802"/>
      <c r="P1" s="802"/>
      <c r="Q1" s="802"/>
      <c r="R1" s="802"/>
      <c r="S1" s="802"/>
      <c r="T1" s="802"/>
      <c r="U1" s="802"/>
      <c r="V1" s="802"/>
      <c r="W1" s="802"/>
      <c r="X1" s="802"/>
      <c r="Y1" s="802"/>
      <c r="Z1" s="803"/>
      <c r="AA1" s="308"/>
      <c r="AB1" s="307"/>
    </row>
    <row r="2" spans="1:28" ht="12.95" customHeight="1" x14ac:dyDescent="0.25">
      <c r="A2" s="286"/>
      <c r="B2" s="305" t="s">
        <v>303</v>
      </c>
      <c r="C2" s="304" t="s">
        <v>40</v>
      </c>
      <c r="D2" s="312" t="s">
        <v>302</v>
      </c>
      <c r="E2" s="804" t="s">
        <v>301</v>
      </c>
      <c r="F2" s="311"/>
      <c r="G2" s="804" t="s">
        <v>300</v>
      </c>
      <c r="H2" s="804" t="s">
        <v>299</v>
      </c>
      <c r="I2" s="311" t="s">
        <v>298</v>
      </c>
      <c r="J2" s="303" t="s">
        <v>297</v>
      </c>
      <c r="K2" s="303" t="s">
        <v>296</v>
      </c>
      <c r="L2" s="311" t="s">
        <v>296</v>
      </c>
      <c r="M2" s="313" t="s">
        <v>295</v>
      </c>
      <c r="N2" s="318"/>
      <c r="O2" s="319" t="s">
        <v>294</v>
      </c>
      <c r="P2" s="320"/>
      <c r="Q2" s="321"/>
      <c r="R2" s="306" t="s">
        <v>293</v>
      </c>
      <c r="S2" s="306" t="s">
        <v>292</v>
      </c>
      <c r="T2" s="806" t="s">
        <v>291</v>
      </c>
      <c r="U2" s="806" t="s">
        <v>290</v>
      </c>
      <c r="V2" s="818" t="s">
        <v>409</v>
      </c>
      <c r="W2" s="819"/>
      <c r="X2" s="819"/>
      <c r="Y2" s="819"/>
      <c r="Z2" s="679" t="s">
        <v>410</v>
      </c>
      <c r="AA2" s="679" t="s">
        <v>410</v>
      </c>
      <c r="AB2" s="811" t="s">
        <v>197</v>
      </c>
    </row>
    <row r="3" spans="1:28" ht="12.95" customHeight="1" x14ac:dyDescent="0.25">
      <c r="A3" s="286"/>
      <c r="B3" s="305"/>
      <c r="C3" s="304"/>
      <c r="D3" s="813" t="s">
        <v>289</v>
      </c>
      <c r="E3" s="805"/>
      <c r="F3" s="311" t="s">
        <v>288</v>
      </c>
      <c r="G3" s="805"/>
      <c r="H3" s="805"/>
      <c r="I3" s="311" t="s">
        <v>287</v>
      </c>
      <c r="J3" s="303" t="s">
        <v>286</v>
      </c>
      <c r="K3" s="303" t="s">
        <v>285</v>
      </c>
      <c r="L3" s="311" t="s">
        <v>284</v>
      </c>
      <c r="M3" s="477" t="s">
        <v>325</v>
      </c>
      <c r="N3" s="480" t="s">
        <v>283</v>
      </c>
      <c r="O3" s="481" t="s">
        <v>282</v>
      </c>
      <c r="P3" s="480" t="s">
        <v>281</v>
      </c>
      <c r="Q3" s="481" t="s">
        <v>280</v>
      </c>
      <c r="R3" s="302" t="s">
        <v>279</v>
      </c>
      <c r="S3" s="310" t="s">
        <v>278</v>
      </c>
      <c r="T3" s="807"/>
      <c r="U3" s="807"/>
      <c r="V3" s="301" t="s">
        <v>277</v>
      </c>
      <c r="W3" s="301" t="s">
        <v>276</v>
      </c>
      <c r="X3" s="301" t="s">
        <v>275</v>
      </c>
      <c r="Y3" s="301" t="s">
        <v>274</v>
      </c>
      <c r="Z3" s="291" t="s">
        <v>265</v>
      </c>
      <c r="AA3" s="291" t="s">
        <v>273</v>
      </c>
      <c r="AB3" s="812"/>
    </row>
    <row r="4" spans="1:28" ht="12.95" customHeight="1" x14ac:dyDescent="0.25">
      <c r="A4" s="286"/>
      <c r="B4" s="300"/>
      <c r="C4" s="299"/>
      <c r="D4" s="814"/>
      <c r="E4" s="297" t="s">
        <v>272</v>
      </c>
      <c r="F4" s="297" t="s">
        <v>271</v>
      </c>
      <c r="G4" s="297" t="s">
        <v>271</v>
      </c>
      <c r="H4" s="297" t="s">
        <v>271</v>
      </c>
      <c r="I4" s="297" t="s">
        <v>271</v>
      </c>
      <c r="J4" s="298" t="s">
        <v>271</v>
      </c>
      <c r="K4" s="298" t="s">
        <v>270</v>
      </c>
      <c r="L4" s="297" t="s">
        <v>269</v>
      </c>
      <c r="M4" s="478" t="s">
        <v>268</v>
      </c>
      <c r="N4" s="296" t="s">
        <v>267</v>
      </c>
      <c r="O4" s="295" t="s">
        <v>266</v>
      </c>
      <c r="P4" s="296" t="s">
        <v>267</v>
      </c>
      <c r="Q4" s="295" t="s">
        <v>266</v>
      </c>
      <c r="R4" s="293"/>
      <c r="S4" s="294"/>
      <c r="T4" s="294"/>
      <c r="U4" s="293"/>
      <c r="V4" s="292"/>
      <c r="W4" s="292"/>
      <c r="X4" s="292"/>
      <c r="Y4" s="292"/>
      <c r="Z4" s="291"/>
      <c r="AA4" s="291"/>
      <c r="AB4" s="290"/>
    </row>
    <row r="5" spans="1:28" ht="12.95" customHeight="1" x14ac:dyDescent="0.25">
      <c r="A5" s="289"/>
      <c r="B5" s="264" t="s">
        <v>262</v>
      </c>
      <c r="C5" s="273">
        <v>41260</v>
      </c>
      <c r="D5" s="269">
        <v>1.08</v>
      </c>
      <c r="E5" s="269">
        <f t="shared" ref="E5:E59" si="0">D5-1</f>
        <v>8.0000000000000071E-2</v>
      </c>
      <c r="F5" s="269">
        <v>0.5</v>
      </c>
      <c r="G5" s="269">
        <v>17.5</v>
      </c>
      <c r="H5" s="322">
        <f>IF(M5="-",G5,G5+M5)</f>
        <v>17.5</v>
      </c>
      <c r="I5" s="322">
        <f t="shared" ref="I5:I55" si="1">H5-E5</f>
        <v>17.420000000000002</v>
      </c>
      <c r="J5" s="269">
        <v>12.5</v>
      </c>
      <c r="K5" s="322">
        <f>IF(M5="-",J5,J5+M5)</f>
        <v>12.5</v>
      </c>
      <c r="L5" s="322">
        <f t="shared" ref="L5:L55" si="2">K5-E5</f>
        <v>12.42</v>
      </c>
      <c r="M5" s="264" t="s">
        <v>249</v>
      </c>
      <c r="N5" s="269">
        <v>8.36</v>
      </c>
      <c r="O5" s="269">
        <f t="shared" ref="O5:O72" si="3">N5-D5</f>
        <v>7.2799999999999994</v>
      </c>
      <c r="P5" s="269">
        <v>9.1999999999999993</v>
      </c>
      <c r="Q5" s="270">
        <f t="shared" ref="Q5:Q26" si="4">P5-D5</f>
        <v>8.1199999999999992</v>
      </c>
      <c r="R5" s="322">
        <f t="shared" ref="R5:R54" si="5">IFERROR(I5-F5-Q5,"-")</f>
        <v>8.8000000000000025</v>
      </c>
      <c r="S5" s="322">
        <f t="shared" ref="S5:S54" si="6">IFERROR(I5,"-")</f>
        <v>17.420000000000002</v>
      </c>
      <c r="T5" s="271">
        <f t="shared" ref="T5:T54" si="7">IFERROR(R5/S5,"-")</f>
        <v>0.50516647531572911</v>
      </c>
      <c r="U5" s="270" t="str">
        <f t="shared" ref="U5:U68" si="8">IF(T5="-","-",IF(T5&lt;0.55,"BOM",IF(AND(T5&gt;=0.55,T5&lt;0.6),"ATENÇÃO",IF(AND(T5&gt;=0.6,T5&lt;0.8),"ALERTA","INTERVENÇÃO"))))</f>
        <v>BOM</v>
      </c>
      <c r="V5" s="269">
        <f>IFERROR(IF((D5+$K$5-P5)&lt;0,0,(D5+$K$5-P5)),"-")</f>
        <v>4.3800000000000008</v>
      </c>
      <c r="W5" s="262">
        <f t="shared" ref="W5:W62" si="9">IFERROR(H5-O5,"-")</f>
        <v>10.220000000000001</v>
      </c>
      <c r="X5" s="262">
        <f t="shared" ref="X5:X62" si="10">IFERROR(H5-Q5,"-")</f>
        <v>9.3800000000000008</v>
      </c>
      <c r="Y5" s="272">
        <f>IFERROR(((W5-X5)),"-")</f>
        <v>0.83999999999999986</v>
      </c>
      <c r="Z5" s="269" t="s">
        <v>252</v>
      </c>
      <c r="AA5" s="262" t="s">
        <v>249</v>
      </c>
      <c r="AB5" s="262"/>
    </row>
    <row r="6" spans="1:28" ht="12.95" customHeight="1" x14ac:dyDescent="0.25">
      <c r="B6" s="264" t="str">
        <f t="shared" ref="B6:B58" si="11">B5</f>
        <v>PZ1A</v>
      </c>
      <c r="C6" s="273">
        <v>41292</v>
      </c>
      <c r="D6" s="269">
        <v>1.08</v>
      </c>
      <c r="E6" s="269">
        <f t="shared" si="0"/>
        <v>8.0000000000000071E-2</v>
      </c>
      <c r="F6" s="269">
        <v>0.5</v>
      </c>
      <c r="G6" s="269">
        <v>17.5</v>
      </c>
      <c r="H6" s="322">
        <f t="shared" ref="H6:H59" si="12">IF(M6="-",H5,IF(M6=0,H5,H5+M6))</f>
        <v>17.5</v>
      </c>
      <c r="I6" s="322">
        <f t="shared" si="1"/>
        <v>17.420000000000002</v>
      </c>
      <c r="J6" s="269">
        <v>12.5</v>
      </c>
      <c r="K6" s="322">
        <f t="shared" ref="K6:K55" si="13">IF(M6="-",K5,IF(M6=0,K5,K5+M6))</f>
        <v>12.5</v>
      </c>
      <c r="L6" s="322">
        <f t="shared" si="2"/>
        <v>12.42</v>
      </c>
      <c r="M6" s="264" t="s">
        <v>249</v>
      </c>
      <c r="N6" s="269">
        <v>8.52</v>
      </c>
      <c r="O6" s="269">
        <f t="shared" si="3"/>
        <v>7.4399999999999995</v>
      </c>
      <c r="P6" s="269">
        <v>12</v>
      </c>
      <c r="Q6" s="270">
        <f t="shared" si="4"/>
        <v>10.92</v>
      </c>
      <c r="R6" s="322">
        <f t="shared" si="5"/>
        <v>6.0000000000000018</v>
      </c>
      <c r="S6" s="322">
        <f t="shared" si="6"/>
        <v>17.420000000000002</v>
      </c>
      <c r="T6" s="271">
        <f t="shared" si="7"/>
        <v>0.34443168771526989</v>
      </c>
      <c r="U6" s="270" t="str">
        <f t="shared" si="8"/>
        <v>BOM</v>
      </c>
      <c r="V6" s="269">
        <f t="shared" ref="V6:V69" si="14">IFERROR(IF((D6+$K$5-P6)&lt;0,0,(D6+$K$5-P6)),"-")</f>
        <v>1.58</v>
      </c>
      <c r="W6" s="262">
        <f t="shared" si="9"/>
        <v>10.06</v>
      </c>
      <c r="X6" s="262">
        <f t="shared" si="10"/>
        <v>6.58</v>
      </c>
      <c r="Y6" s="272">
        <f t="shared" ref="Y6:Y69" si="15">IFERROR(((W6-X6)),"-")</f>
        <v>3.4800000000000004</v>
      </c>
      <c r="Z6" s="269">
        <f>0.5*98.066</f>
        <v>49.033000000000001</v>
      </c>
      <c r="AA6" s="269">
        <f t="shared" ref="AA6:AA25" si="16">Z6/9.8066</f>
        <v>5</v>
      </c>
      <c r="AB6" s="269"/>
    </row>
    <row r="7" spans="1:28" ht="12.95" customHeight="1" x14ac:dyDescent="0.25">
      <c r="B7" s="264" t="str">
        <f t="shared" si="11"/>
        <v>PZ1A</v>
      </c>
      <c r="C7" s="263">
        <v>41324</v>
      </c>
      <c r="D7" s="262">
        <v>1.08</v>
      </c>
      <c r="E7" s="269">
        <f t="shared" si="0"/>
        <v>8.0000000000000071E-2</v>
      </c>
      <c r="F7" s="269">
        <v>0.5</v>
      </c>
      <c r="G7" s="269">
        <v>17.5</v>
      </c>
      <c r="H7" s="322">
        <f t="shared" si="12"/>
        <v>17.5</v>
      </c>
      <c r="I7" s="322">
        <f t="shared" si="1"/>
        <v>17.420000000000002</v>
      </c>
      <c r="J7" s="269">
        <v>12.5</v>
      </c>
      <c r="K7" s="322">
        <f t="shared" si="13"/>
        <v>12.5</v>
      </c>
      <c r="L7" s="322">
        <f t="shared" si="2"/>
        <v>12.42</v>
      </c>
      <c r="M7" s="264" t="s">
        <v>249</v>
      </c>
      <c r="N7" s="262">
        <v>9.5500000000000007</v>
      </c>
      <c r="O7" s="269">
        <f t="shared" si="3"/>
        <v>8.4700000000000006</v>
      </c>
      <c r="P7" s="262">
        <v>11.15</v>
      </c>
      <c r="Q7" s="270">
        <f t="shared" si="4"/>
        <v>10.07</v>
      </c>
      <c r="R7" s="322">
        <f t="shared" si="5"/>
        <v>6.8500000000000014</v>
      </c>
      <c r="S7" s="322">
        <f t="shared" si="6"/>
        <v>17.420000000000002</v>
      </c>
      <c r="T7" s="271">
        <f t="shared" si="7"/>
        <v>0.39322617680826638</v>
      </c>
      <c r="U7" s="270" t="str">
        <f t="shared" si="8"/>
        <v>BOM</v>
      </c>
      <c r="V7" s="269">
        <f t="shared" si="14"/>
        <v>2.4299999999999997</v>
      </c>
      <c r="W7" s="262">
        <f t="shared" si="9"/>
        <v>9.0299999999999994</v>
      </c>
      <c r="X7" s="262">
        <f t="shared" si="10"/>
        <v>7.43</v>
      </c>
      <c r="Y7" s="272">
        <f t="shared" si="15"/>
        <v>1.5999999999999996</v>
      </c>
      <c r="Z7" s="262">
        <f>0.5*98.066</f>
        <v>49.033000000000001</v>
      </c>
      <c r="AA7" s="262">
        <f t="shared" si="16"/>
        <v>5</v>
      </c>
      <c r="AB7" s="262"/>
    </row>
    <row r="8" spans="1:28" ht="12.95" customHeight="1" x14ac:dyDescent="0.25">
      <c r="B8" s="264" t="str">
        <f t="shared" si="11"/>
        <v>PZ1A</v>
      </c>
      <c r="C8" s="263">
        <v>41352</v>
      </c>
      <c r="D8" s="262">
        <v>1.08</v>
      </c>
      <c r="E8" s="269">
        <f t="shared" si="0"/>
        <v>8.0000000000000071E-2</v>
      </c>
      <c r="F8" s="269">
        <v>0.5</v>
      </c>
      <c r="G8" s="269">
        <v>17.5</v>
      </c>
      <c r="H8" s="322">
        <f t="shared" si="12"/>
        <v>17.5</v>
      </c>
      <c r="I8" s="322">
        <f t="shared" si="1"/>
        <v>17.420000000000002</v>
      </c>
      <c r="J8" s="269">
        <v>12.5</v>
      </c>
      <c r="K8" s="322">
        <f t="shared" si="13"/>
        <v>12.5</v>
      </c>
      <c r="L8" s="322">
        <f t="shared" si="2"/>
        <v>12.42</v>
      </c>
      <c r="M8" s="264" t="s">
        <v>249</v>
      </c>
      <c r="N8" s="262">
        <v>8.77</v>
      </c>
      <c r="O8" s="269">
        <f t="shared" si="3"/>
        <v>7.6899999999999995</v>
      </c>
      <c r="P8" s="262">
        <v>9.81</v>
      </c>
      <c r="Q8" s="270">
        <f t="shared" si="4"/>
        <v>8.73</v>
      </c>
      <c r="R8" s="322">
        <f t="shared" si="5"/>
        <v>8.1900000000000013</v>
      </c>
      <c r="S8" s="322">
        <f t="shared" si="6"/>
        <v>17.420000000000002</v>
      </c>
      <c r="T8" s="271">
        <f t="shared" si="7"/>
        <v>0.47014925373134331</v>
      </c>
      <c r="U8" s="270" t="str">
        <f t="shared" si="8"/>
        <v>BOM</v>
      </c>
      <c r="V8" s="269">
        <f t="shared" si="14"/>
        <v>3.7699999999999996</v>
      </c>
      <c r="W8" s="262">
        <f t="shared" si="9"/>
        <v>9.81</v>
      </c>
      <c r="X8" s="262">
        <f t="shared" si="10"/>
        <v>8.77</v>
      </c>
      <c r="Y8" s="272">
        <f t="shared" si="15"/>
        <v>1.0400000000000009</v>
      </c>
      <c r="Z8" s="262">
        <f>0.5*98.066</f>
        <v>49.033000000000001</v>
      </c>
      <c r="AA8" s="262">
        <f t="shared" si="16"/>
        <v>5</v>
      </c>
      <c r="AB8" s="269"/>
    </row>
    <row r="9" spans="1:28" ht="12.95" customHeight="1" x14ac:dyDescent="0.25">
      <c r="B9" s="264" t="str">
        <f t="shared" si="11"/>
        <v>PZ1A</v>
      </c>
      <c r="C9" s="263">
        <v>41383</v>
      </c>
      <c r="D9" s="262">
        <v>1.2</v>
      </c>
      <c r="E9" s="269">
        <f t="shared" si="0"/>
        <v>0.19999999999999996</v>
      </c>
      <c r="F9" s="269">
        <v>0.5</v>
      </c>
      <c r="G9" s="269">
        <v>17.5</v>
      </c>
      <c r="H9" s="322">
        <f t="shared" si="12"/>
        <v>17.5</v>
      </c>
      <c r="I9" s="322">
        <f t="shared" si="1"/>
        <v>17.3</v>
      </c>
      <c r="J9" s="269">
        <v>12.5</v>
      </c>
      <c r="K9" s="322">
        <f t="shared" si="13"/>
        <v>12.5</v>
      </c>
      <c r="L9" s="322">
        <f t="shared" si="2"/>
        <v>12.3</v>
      </c>
      <c r="M9" s="264" t="s">
        <v>249</v>
      </c>
      <c r="N9" s="262">
        <v>9.09</v>
      </c>
      <c r="O9" s="269">
        <f t="shared" si="3"/>
        <v>7.89</v>
      </c>
      <c r="P9" s="262">
        <v>9.5</v>
      </c>
      <c r="Q9" s="270">
        <f t="shared" si="4"/>
        <v>8.3000000000000007</v>
      </c>
      <c r="R9" s="322">
        <f t="shared" si="5"/>
        <v>8.5</v>
      </c>
      <c r="S9" s="322">
        <f t="shared" si="6"/>
        <v>17.3</v>
      </c>
      <c r="T9" s="271">
        <f t="shared" si="7"/>
        <v>0.4913294797687861</v>
      </c>
      <c r="U9" s="270" t="str">
        <f t="shared" si="8"/>
        <v>BOM</v>
      </c>
      <c r="V9" s="269">
        <f t="shared" si="14"/>
        <v>4.1999999999999993</v>
      </c>
      <c r="W9" s="262">
        <f t="shared" si="9"/>
        <v>9.61</v>
      </c>
      <c r="X9" s="262">
        <f t="shared" si="10"/>
        <v>9.1999999999999993</v>
      </c>
      <c r="Y9" s="272">
        <f t="shared" si="15"/>
        <v>0.41000000000000014</v>
      </c>
      <c r="Z9" s="262">
        <f>0.45*98.066</f>
        <v>44.1297</v>
      </c>
      <c r="AA9" s="262">
        <f t="shared" si="16"/>
        <v>4.5</v>
      </c>
      <c r="AB9" s="262"/>
    </row>
    <row r="10" spans="1:28" ht="12.95" customHeight="1" x14ac:dyDescent="0.25">
      <c r="B10" s="264" t="str">
        <f t="shared" si="11"/>
        <v>PZ1A</v>
      </c>
      <c r="C10" s="275">
        <v>41414</v>
      </c>
      <c r="D10" s="281">
        <v>1.25</v>
      </c>
      <c r="E10" s="269">
        <f t="shared" si="0"/>
        <v>0.25</v>
      </c>
      <c r="F10" s="269">
        <v>0.5</v>
      </c>
      <c r="G10" s="269">
        <v>17.5</v>
      </c>
      <c r="H10" s="322">
        <f t="shared" si="12"/>
        <v>17.5</v>
      </c>
      <c r="I10" s="322">
        <f t="shared" si="1"/>
        <v>17.25</v>
      </c>
      <c r="J10" s="269">
        <v>12.5</v>
      </c>
      <c r="K10" s="322">
        <f t="shared" si="13"/>
        <v>12.5</v>
      </c>
      <c r="L10" s="322">
        <f t="shared" si="2"/>
        <v>12.25</v>
      </c>
      <c r="M10" s="479" t="s">
        <v>249</v>
      </c>
      <c r="N10" s="281">
        <v>9.6</v>
      </c>
      <c r="O10" s="269">
        <f t="shared" si="3"/>
        <v>8.35</v>
      </c>
      <c r="P10" s="281">
        <v>9.6199999999999992</v>
      </c>
      <c r="Q10" s="270">
        <f t="shared" si="4"/>
        <v>8.3699999999999992</v>
      </c>
      <c r="R10" s="322">
        <f t="shared" si="5"/>
        <v>8.3800000000000008</v>
      </c>
      <c r="S10" s="322">
        <f t="shared" si="6"/>
        <v>17.25</v>
      </c>
      <c r="T10" s="271">
        <f t="shared" si="7"/>
        <v>0.4857971014492754</v>
      </c>
      <c r="U10" s="270" t="str">
        <f t="shared" si="8"/>
        <v>BOM</v>
      </c>
      <c r="V10" s="269">
        <f t="shared" si="14"/>
        <v>4.1300000000000008</v>
      </c>
      <c r="W10" s="262">
        <f t="shared" si="9"/>
        <v>9.15</v>
      </c>
      <c r="X10" s="262">
        <f t="shared" si="10"/>
        <v>9.1300000000000008</v>
      </c>
      <c r="Y10" s="272">
        <f t="shared" si="15"/>
        <v>1.9999999999999574E-2</v>
      </c>
      <c r="Z10" s="281">
        <f>0.45*98.066</f>
        <v>44.1297</v>
      </c>
      <c r="AA10" s="281">
        <f t="shared" si="16"/>
        <v>4.5</v>
      </c>
      <c r="AB10" s="269"/>
    </row>
    <row r="11" spans="1:28" ht="12.95" customHeight="1" x14ac:dyDescent="0.25">
      <c r="B11" s="264" t="str">
        <f t="shared" si="11"/>
        <v>PZ1A</v>
      </c>
      <c r="C11" s="263">
        <v>41446</v>
      </c>
      <c r="D11" s="262">
        <v>1.3</v>
      </c>
      <c r="E11" s="269">
        <f t="shared" si="0"/>
        <v>0.30000000000000004</v>
      </c>
      <c r="F11" s="269">
        <v>0.5</v>
      </c>
      <c r="G11" s="269">
        <v>17.5</v>
      </c>
      <c r="H11" s="322">
        <f t="shared" si="12"/>
        <v>17.5</v>
      </c>
      <c r="I11" s="322">
        <f t="shared" si="1"/>
        <v>17.2</v>
      </c>
      <c r="J11" s="269">
        <v>12.5</v>
      </c>
      <c r="K11" s="322">
        <f t="shared" si="13"/>
        <v>12.5</v>
      </c>
      <c r="L11" s="322">
        <f t="shared" si="2"/>
        <v>12.2</v>
      </c>
      <c r="M11" s="264" t="s">
        <v>249</v>
      </c>
      <c r="N11" s="262">
        <v>9.08</v>
      </c>
      <c r="O11" s="269">
        <f t="shared" si="3"/>
        <v>7.78</v>
      </c>
      <c r="P11" s="262">
        <v>10.33</v>
      </c>
      <c r="Q11" s="270">
        <f t="shared" si="4"/>
        <v>9.0299999999999994</v>
      </c>
      <c r="R11" s="322">
        <f t="shared" si="5"/>
        <v>7.67</v>
      </c>
      <c r="S11" s="322">
        <f t="shared" si="6"/>
        <v>17.2</v>
      </c>
      <c r="T11" s="271">
        <f t="shared" si="7"/>
        <v>0.44593023255813957</v>
      </c>
      <c r="U11" s="270" t="str">
        <f t="shared" si="8"/>
        <v>BOM</v>
      </c>
      <c r="V11" s="269">
        <f t="shared" si="14"/>
        <v>3.4700000000000006</v>
      </c>
      <c r="W11" s="262">
        <f t="shared" si="9"/>
        <v>9.7199999999999989</v>
      </c>
      <c r="X11" s="262">
        <f t="shared" si="10"/>
        <v>8.4700000000000006</v>
      </c>
      <c r="Y11" s="272">
        <f t="shared" si="15"/>
        <v>1.2499999999999982</v>
      </c>
      <c r="Z11" s="262">
        <f>0.5*98.066</f>
        <v>49.033000000000001</v>
      </c>
      <c r="AA11" s="262">
        <f t="shared" si="16"/>
        <v>5</v>
      </c>
      <c r="AB11" s="262"/>
    </row>
    <row r="12" spans="1:28" ht="12.95" customHeight="1" x14ac:dyDescent="0.25">
      <c r="B12" s="264" t="str">
        <f t="shared" si="11"/>
        <v>PZ1A</v>
      </c>
      <c r="C12" s="263">
        <v>41477</v>
      </c>
      <c r="D12" s="262">
        <v>1.31</v>
      </c>
      <c r="E12" s="269">
        <f t="shared" si="0"/>
        <v>0.31000000000000005</v>
      </c>
      <c r="F12" s="269">
        <v>0.5</v>
      </c>
      <c r="G12" s="269">
        <v>17.5</v>
      </c>
      <c r="H12" s="322">
        <f t="shared" si="12"/>
        <v>17.5</v>
      </c>
      <c r="I12" s="322">
        <f t="shared" si="1"/>
        <v>17.190000000000001</v>
      </c>
      <c r="J12" s="269">
        <v>12.5</v>
      </c>
      <c r="K12" s="322">
        <f t="shared" si="13"/>
        <v>12.5</v>
      </c>
      <c r="L12" s="322">
        <f t="shared" si="2"/>
        <v>12.19</v>
      </c>
      <c r="M12" s="264" t="s">
        <v>249</v>
      </c>
      <c r="N12" s="262">
        <v>8.9499999999999993</v>
      </c>
      <c r="O12" s="269">
        <f t="shared" si="3"/>
        <v>7.6399999999999988</v>
      </c>
      <c r="P12" s="262">
        <v>10.88</v>
      </c>
      <c r="Q12" s="270">
        <f t="shared" si="4"/>
        <v>9.57</v>
      </c>
      <c r="R12" s="322">
        <f t="shared" si="5"/>
        <v>7.120000000000001</v>
      </c>
      <c r="S12" s="322">
        <f t="shared" si="6"/>
        <v>17.190000000000001</v>
      </c>
      <c r="T12" s="271">
        <f t="shared" si="7"/>
        <v>0.41419429901105298</v>
      </c>
      <c r="U12" s="270" t="str">
        <f t="shared" si="8"/>
        <v>BOM</v>
      </c>
      <c r="V12" s="269">
        <f t="shared" si="14"/>
        <v>2.9299999999999997</v>
      </c>
      <c r="W12" s="262">
        <f t="shared" si="9"/>
        <v>9.8600000000000012</v>
      </c>
      <c r="X12" s="262">
        <f t="shared" si="10"/>
        <v>7.93</v>
      </c>
      <c r="Y12" s="272">
        <f t="shared" si="15"/>
        <v>1.9300000000000015</v>
      </c>
      <c r="Z12" s="262">
        <f>0.45*98.066</f>
        <v>44.1297</v>
      </c>
      <c r="AA12" s="262">
        <f t="shared" si="16"/>
        <v>4.5</v>
      </c>
      <c r="AB12" s="269"/>
    </row>
    <row r="13" spans="1:28" ht="12.95" customHeight="1" x14ac:dyDescent="0.25">
      <c r="B13" s="264" t="str">
        <f t="shared" si="11"/>
        <v>PZ1A</v>
      </c>
      <c r="C13" s="263">
        <v>41505</v>
      </c>
      <c r="D13" s="262">
        <v>1.36</v>
      </c>
      <c r="E13" s="269">
        <f t="shared" si="0"/>
        <v>0.3600000000000001</v>
      </c>
      <c r="F13" s="269">
        <v>0.5</v>
      </c>
      <c r="G13" s="269">
        <v>17.5</v>
      </c>
      <c r="H13" s="322">
        <f t="shared" si="12"/>
        <v>17.5</v>
      </c>
      <c r="I13" s="322">
        <f t="shared" si="1"/>
        <v>17.14</v>
      </c>
      <c r="J13" s="269">
        <v>12.5</v>
      </c>
      <c r="K13" s="322">
        <f t="shared" si="13"/>
        <v>12.5</v>
      </c>
      <c r="L13" s="322">
        <f t="shared" si="2"/>
        <v>12.14</v>
      </c>
      <c r="M13" s="264" t="s">
        <v>249</v>
      </c>
      <c r="N13" s="262">
        <v>9.0299999999999994</v>
      </c>
      <c r="O13" s="269">
        <f t="shared" si="3"/>
        <v>7.669999999999999</v>
      </c>
      <c r="P13" s="262">
        <v>10.74</v>
      </c>
      <c r="Q13" s="270">
        <f t="shared" si="4"/>
        <v>9.3800000000000008</v>
      </c>
      <c r="R13" s="322">
        <f t="shared" si="5"/>
        <v>7.26</v>
      </c>
      <c r="S13" s="322">
        <f t="shared" si="6"/>
        <v>17.14</v>
      </c>
      <c r="T13" s="271">
        <f t="shared" si="7"/>
        <v>0.42357059509918316</v>
      </c>
      <c r="U13" s="270" t="str">
        <f t="shared" si="8"/>
        <v>BOM</v>
      </c>
      <c r="V13" s="269">
        <f t="shared" si="14"/>
        <v>3.1199999999999992</v>
      </c>
      <c r="W13" s="262">
        <f t="shared" si="9"/>
        <v>9.8300000000000018</v>
      </c>
      <c r="X13" s="262">
        <f t="shared" si="10"/>
        <v>8.1199999999999992</v>
      </c>
      <c r="Y13" s="272">
        <f t="shared" si="15"/>
        <v>1.7100000000000026</v>
      </c>
      <c r="Z13" s="262">
        <f>0.45*98.066</f>
        <v>44.1297</v>
      </c>
      <c r="AA13" s="262">
        <f t="shared" si="16"/>
        <v>4.5</v>
      </c>
      <c r="AB13" s="262"/>
    </row>
    <row r="14" spans="1:28" ht="12.95" customHeight="1" x14ac:dyDescent="0.25">
      <c r="B14" s="264" t="str">
        <f t="shared" si="11"/>
        <v>PZ1A</v>
      </c>
      <c r="C14" s="263">
        <v>41540</v>
      </c>
      <c r="D14" s="262">
        <v>1.38</v>
      </c>
      <c r="E14" s="269">
        <f t="shared" si="0"/>
        <v>0.37999999999999989</v>
      </c>
      <c r="F14" s="269">
        <v>0.5</v>
      </c>
      <c r="G14" s="269">
        <v>17.5</v>
      </c>
      <c r="H14" s="322">
        <f t="shared" si="12"/>
        <v>17.5</v>
      </c>
      <c r="I14" s="322">
        <f t="shared" si="1"/>
        <v>17.12</v>
      </c>
      <c r="J14" s="269">
        <v>12.5</v>
      </c>
      <c r="K14" s="322">
        <f t="shared" si="13"/>
        <v>12.5</v>
      </c>
      <c r="L14" s="322">
        <f t="shared" si="2"/>
        <v>12.120000000000001</v>
      </c>
      <c r="M14" s="264" t="s">
        <v>249</v>
      </c>
      <c r="N14" s="262">
        <v>9.43</v>
      </c>
      <c r="O14" s="269">
        <f t="shared" si="3"/>
        <v>8.0500000000000007</v>
      </c>
      <c r="P14" s="262">
        <v>10.84</v>
      </c>
      <c r="Q14" s="270">
        <f t="shared" si="4"/>
        <v>9.4600000000000009</v>
      </c>
      <c r="R14" s="322">
        <f t="shared" si="5"/>
        <v>7.16</v>
      </c>
      <c r="S14" s="322">
        <f t="shared" si="6"/>
        <v>17.12</v>
      </c>
      <c r="T14" s="271">
        <f t="shared" si="7"/>
        <v>0.41822429906542052</v>
      </c>
      <c r="U14" s="270" t="str">
        <f t="shared" si="8"/>
        <v>BOM</v>
      </c>
      <c r="V14" s="269">
        <f t="shared" si="14"/>
        <v>3.0399999999999991</v>
      </c>
      <c r="W14" s="262">
        <f t="shared" si="9"/>
        <v>9.4499999999999993</v>
      </c>
      <c r="X14" s="262">
        <f t="shared" si="10"/>
        <v>8.0399999999999991</v>
      </c>
      <c r="Y14" s="272">
        <f t="shared" si="15"/>
        <v>1.4100000000000001</v>
      </c>
      <c r="Z14" s="262">
        <f>0.4*98.066</f>
        <v>39.226400000000005</v>
      </c>
      <c r="AA14" s="262">
        <f t="shared" si="16"/>
        <v>4.0000000000000009</v>
      </c>
      <c r="AB14" s="269"/>
    </row>
    <row r="15" spans="1:28" ht="12.95" customHeight="1" x14ac:dyDescent="0.25">
      <c r="B15" s="264" t="str">
        <f t="shared" si="11"/>
        <v>PZ1A</v>
      </c>
      <c r="C15" s="263">
        <v>41572</v>
      </c>
      <c r="D15" s="262">
        <v>1.38</v>
      </c>
      <c r="E15" s="269">
        <f t="shared" si="0"/>
        <v>0.37999999999999989</v>
      </c>
      <c r="F15" s="269">
        <v>0.5</v>
      </c>
      <c r="G15" s="269">
        <v>17.5</v>
      </c>
      <c r="H15" s="322">
        <f t="shared" si="12"/>
        <v>17.5</v>
      </c>
      <c r="I15" s="322">
        <f t="shared" si="1"/>
        <v>17.12</v>
      </c>
      <c r="J15" s="269">
        <v>12.5</v>
      </c>
      <c r="K15" s="322">
        <f t="shared" si="13"/>
        <v>12.5</v>
      </c>
      <c r="L15" s="322">
        <f t="shared" si="2"/>
        <v>12.120000000000001</v>
      </c>
      <c r="M15" s="264" t="s">
        <v>249</v>
      </c>
      <c r="N15" s="262">
        <v>10.210000000000001</v>
      </c>
      <c r="O15" s="269">
        <f t="shared" si="3"/>
        <v>8.8300000000000018</v>
      </c>
      <c r="P15" s="262">
        <v>11.36</v>
      </c>
      <c r="Q15" s="270">
        <f t="shared" si="4"/>
        <v>9.98</v>
      </c>
      <c r="R15" s="322">
        <f t="shared" si="5"/>
        <v>6.6400000000000006</v>
      </c>
      <c r="S15" s="322">
        <f t="shared" si="6"/>
        <v>17.12</v>
      </c>
      <c r="T15" s="271">
        <f t="shared" si="7"/>
        <v>0.38785046728971961</v>
      </c>
      <c r="U15" s="270" t="str">
        <f t="shared" si="8"/>
        <v>BOM</v>
      </c>
      <c r="V15" s="269">
        <f t="shared" si="14"/>
        <v>2.5199999999999996</v>
      </c>
      <c r="W15" s="262">
        <f t="shared" si="9"/>
        <v>8.6699999999999982</v>
      </c>
      <c r="X15" s="262">
        <f t="shared" si="10"/>
        <v>7.52</v>
      </c>
      <c r="Y15" s="272">
        <f t="shared" si="15"/>
        <v>1.1499999999999986</v>
      </c>
      <c r="Z15" s="262">
        <f>0.35*98.066</f>
        <v>34.323099999999997</v>
      </c>
      <c r="AA15" s="262">
        <f t="shared" si="16"/>
        <v>3.5</v>
      </c>
      <c r="AB15" s="262"/>
    </row>
    <row r="16" spans="1:28" ht="12.95" customHeight="1" x14ac:dyDescent="0.25">
      <c r="B16" s="264" t="str">
        <f t="shared" si="11"/>
        <v>PZ1A</v>
      </c>
      <c r="C16" s="263">
        <v>41600</v>
      </c>
      <c r="D16" s="262">
        <v>1.38</v>
      </c>
      <c r="E16" s="269">
        <f t="shared" si="0"/>
        <v>0.37999999999999989</v>
      </c>
      <c r="F16" s="269">
        <v>0.5</v>
      </c>
      <c r="G16" s="269">
        <v>17.5</v>
      </c>
      <c r="H16" s="322">
        <f t="shared" si="12"/>
        <v>17.5</v>
      </c>
      <c r="I16" s="322">
        <f t="shared" si="1"/>
        <v>17.12</v>
      </c>
      <c r="J16" s="269">
        <v>12.5</v>
      </c>
      <c r="K16" s="322">
        <f t="shared" si="13"/>
        <v>12.5</v>
      </c>
      <c r="L16" s="322">
        <f t="shared" si="2"/>
        <v>12.120000000000001</v>
      </c>
      <c r="M16" s="264" t="s">
        <v>249</v>
      </c>
      <c r="N16" s="262">
        <v>10.67</v>
      </c>
      <c r="O16" s="269">
        <f t="shared" si="3"/>
        <v>9.2899999999999991</v>
      </c>
      <c r="P16" s="262">
        <v>11.8</v>
      </c>
      <c r="Q16" s="270">
        <f t="shared" si="4"/>
        <v>10.420000000000002</v>
      </c>
      <c r="R16" s="322">
        <f t="shared" si="5"/>
        <v>6.1999999999999993</v>
      </c>
      <c r="S16" s="322">
        <f t="shared" si="6"/>
        <v>17.12</v>
      </c>
      <c r="T16" s="271">
        <f t="shared" si="7"/>
        <v>0.36214953271028033</v>
      </c>
      <c r="U16" s="270" t="str">
        <f t="shared" si="8"/>
        <v>BOM</v>
      </c>
      <c r="V16" s="269">
        <f t="shared" si="14"/>
        <v>2.0799999999999983</v>
      </c>
      <c r="W16" s="262">
        <f t="shared" si="9"/>
        <v>8.2100000000000009</v>
      </c>
      <c r="X16" s="262">
        <f t="shared" si="10"/>
        <v>7.0799999999999983</v>
      </c>
      <c r="Y16" s="272">
        <f t="shared" si="15"/>
        <v>1.1300000000000026</v>
      </c>
      <c r="Z16" s="262">
        <f>0.35*98.066</f>
        <v>34.323099999999997</v>
      </c>
      <c r="AA16" s="262">
        <f t="shared" si="16"/>
        <v>3.5</v>
      </c>
      <c r="AB16" s="269"/>
    </row>
    <row r="17" spans="2:33" ht="12.95" customHeight="1" x14ac:dyDescent="0.25">
      <c r="B17" s="264" t="str">
        <f t="shared" si="11"/>
        <v>PZ1A</v>
      </c>
      <c r="C17" s="263">
        <v>41625</v>
      </c>
      <c r="D17" s="262">
        <v>1.38</v>
      </c>
      <c r="E17" s="269">
        <f t="shared" si="0"/>
        <v>0.37999999999999989</v>
      </c>
      <c r="F17" s="269">
        <v>0.5</v>
      </c>
      <c r="G17" s="269">
        <v>17.5</v>
      </c>
      <c r="H17" s="322">
        <f t="shared" si="12"/>
        <v>17.5</v>
      </c>
      <c r="I17" s="322">
        <f t="shared" si="1"/>
        <v>17.12</v>
      </c>
      <c r="J17" s="269">
        <v>12.5</v>
      </c>
      <c r="K17" s="322">
        <f t="shared" si="13"/>
        <v>12.5</v>
      </c>
      <c r="L17" s="322">
        <f t="shared" si="2"/>
        <v>12.120000000000001</v>
      </c>
      <c r="M17" s="264" t="s">
        <v>249</v>
      </c>
      <c r="N17" s="262">
        <v>11.54</v>
      </c>
      <c r="O17" s="269">
        <f t="shared" si="3"/>
        <v>10.16</v>
      </c>
      <c r="P17" s="262">
        <v>13.39</v>
      </c>
      <c r="Q17" s="270">
        <f t="shared" si="4"/>
        <v>12.010000000000002</v>
      </c>
      <c r="R17" s="322">
        <f t="shared" si="5"/>
        <v>4.6099999999999994</v>
      </c>
      <c r="S17" s="322">
        <f t="shared" si="6"/>
        <v>17.12</v>
      </c>
      <c r="T17" s="271">
        <f t="shared" si="7"/>
        <v>0.26927570093457937</v>
      </c>
      <c r="U17" s="270" t="str">
        <f t="shared" si="8"/>
        <v>BOM</v>
      </c>
      <c r="V17" s="269">
        <f t="shared" si="14"/>
        <v>0.48999999999999844</v>
      </c>
      <c r="W17" s="262">
        <f t="shared" si="9"/>
        <v>7.34</v>
      </c>
      <c r="X17" s="262">
        <f t="shared" si="10"/>
        <v>5.4899999999999984</v>
      </c>
      <c r="Y17" s="272">
        <f t="shared" si="15"/>
        <v>1.8500000000000014</v>
      </c>
      <c r="Z17" s="262">
        <f>0.35*98.066</f>
        <v>34.323099999999997</v>
      </c>
      <c r="AA17" s="262">
        <f t="shared" si="16"/>
        <v>3.5</v>
      </c>
      <c r="AB17" s="262"/>
    </row>
    <row r="18" spans="2:33" ht="12.95" customHeight="1" x14ac:dyDescent="0.25">
      <c r="B18" s="264" t="str">
        <f t="shared" si="11"/>
        <v>PZ1A</v>
      </c>
      <c r="C18" s="263">
        <v>41662</v>
      </c>
      <c r="D18" s="262">
        <v>1.58</v>
      </c>
      <c r="E18" s="269">
        <f t="shared" si="0"/>
        <v>0.58000000000000007</v>
      </c>
      <c r="F18" s="269">
        <v>0.5</v>
      </c>
      <c r="G18" s="269">
        <v>17.5</v>
      </c>
      <c r="H18" s="322">
        <f t="shared" si="12"/>
        <v>17.5</v>
      </c>
      <c r="I18" s="322">
        <f t="shared" si="1"/>
        <v>16.920000000000002</v>
      </c>
      <c r="J18" s="269">
        <v>12.5</v>
      </c>
      <c r="K18" s="322">
        <f t="shared" si="13"/>
        <v>12.5</v>
      </c>
      <c r="L18" s="322">
        <f t="shared" si="2"/>
        <v>11.92</v>
      </c>
      <c r="M18" s="264" t="s">
        <v>249</v>
      </c>
      <c r="N18" s="262">
        <v>10.199999999999999</v>
      </c>
      <c r="O18" s="269">
        <f t="shared" si="3"/>
        <v>8.6199999999999992</v>
      </c>
      <c r="P18" s="262">
        <v>11.5</v>
      </c>
      <c r="Q18" s="270">
        <f t="shared" si="4"/>
        <v>9.92</v>
      </c>
      <c r="R18" s="322">
        <f t="shared" si="5"/>
        <v>6.5000000000000018</v>
      </c>
      <c r="S18" s="322">
        <f t="shared" si="6"/>
        <v>16.920000000000002</v>
      </c>
      <c r="T18" s="271">
        <f t="shared" si="7"/>
        <v>0.38416075650118209</v>
      </c>
      <c r="U18" s="270" t="str">
        <f t="shared" si="8"/>
        <v>BOM</v>
      </c>
      <c r="V18" s="269">
        <f t="shared" si="14"/>
        <v>2.58</v>
      </c>
      <c r="W18" s="262">
        <f t="shared" si="9"/>
        <v>8.8800000000000008</v>
      </c>
      <c r="X18" s="262">
        <f t="shared" si="10"/>
        <v>7.58</v>
      </c>
      <c r="Y18" s="272">
        <f t="shared" si="15"/>
        <v>1.3000000000000007</v>
      </c>
      <c r="Z18" s="262">
        <v>34.323099999999997</v>
      </c>
      <c r="AA18" s="262">
        <f t="shared" si="16"/>
        <v>3.5</v>
      </c>
      <c r="AB18" s="269"/>
    </row>
    <row r="19" spans="2:33" ht="12.95" customHeight="1" x14ac:dyDescent="0.25">
      <c r="B19" s="264" t="str">
        <f t="shared" si="11"/>
        <v>PZ1A</v>
      </c>
      <c r="C19" s="263">
        <v>41698</v>
      </c>
      <c r="D19" s="262">
        <v>1.58</v>
      </c>
      <c r="E19" s="269">
        <f t="shared" si="0"/>
        <v>0.58000000000000007</v>
      </c>
      <c r="F19" s="269">
        <v>0.5</v>
      </c>
      <c r="G19" s="269">
        <v>17.5</v>
      </c>
      <c r="H19" s="322">
        <f t="shared" si="12"/>
        <v>17.5</v>
      </c>
      <c r="I19" s="322">
        <f t="shared" si="1"/>
        <v>16.920000000000002</v>
      </c>
      <c r="J19" s="269">
        <v>12.5</v>
      </c>
      <c r="K19" s="322">
        <f t="shared" si="13"/>
        <v>12.5</v>
      </c>
      <c r="L19" s="322">
        <f t="shared" si="2"/>
        <v>11.92</v>
      </c>
      <c r="M19" s="264" t="s">
        <v>249</v>
      </c>
      <c r="N19" s="262">
        <v>10.68</v>
      </c>
      <c r="O19" s="269">
        <f t="shared" si="3"/>
        <v>9.1</v>
      </c>
      <c r="P19" s="262">
        <v>11.3</v>
      </c>
      <c r="Q19" s="270">
        <f t="shared" si="4"/>
        <v>9.7200000000000006</v>
      </c>
      <c r="R19" s="322">
        <f t="shared" si="5"/>
        <v>6.7000000000000011</v>
      </c>
      <c r="S19" s="322">
        <f t="shared" si="6"/>
        <v>16.920000000000002</v>
      </c>
      <c r="T19" s="271">
        <f t="shared" si="7"/>
        <v>0.39598108747044919</v>
      </c>
      <c r="U19" s="270" t="str">
        <f t="shared" si="8"/>
        <v>BOM</v>
      </c>
      <c r="V19" s="269">
        <f t="shared" si="14"/>
        <v>2.7799999999999994</v>
      </c>
      <c r="W19" s="262">
        <f t="shared" si="9"/>
        <v>8.4</v>
      </c>
      <c r="X19" s="262">
        <f t="shared" si="10"/>
        <v>7.7799999999999994</v>
      </c>
      <c r="Y19" s="272">
        <f t="shared" si="15"/>
        <v>0.62000000000000099</v>
      </c>
      <c r="Z19" s="262">
        <f>0.35*98.066</f>
        <v>34.323099999999997</v>
      </c>
      <c r="AA19" s="262">
        <f t="shared" si="16"/>
        <v>3.5</v>
      </c>
      <c r="AB19" s="262"/>
    </row>
    <row r="20" spans="2:33" ht="12.95" customHeight="1" x14ac:dyDescent="0.25">
      <c r="B20" s="264" t="str">
        <f t="shared" si="11"/>
        <v>PZ1A</v>
      </c>
      <c r="C20" s="263">
        <v>41726</v>
      </c>
      <c r="D20" s="262">
        <v>1.58</v>
      </c>
      <c r="E20" s="269">
        <f t="shared" si="0"/>
        <v>0.58000000000000007</v>
      </c>
      <c r="F20" s="269">
        <v>0.5</v>
      </c>
      <c r="G20" s="269">
        <v>17.5</v>
      </c>
      <c r="H20" s="322">
        <f t="shared" si="12"/>
        <v>17.5</v>
      </c>
      <c r="I20" s="322">
        <f t="shared" si="1"/>
        <v>16.920000000000002</v>
      </c>
      <c r="J20" s="269">
        <v>12.5</v>
      </c>
      <c r="K20" s="322">
        <f t="shared" si="13"/>
        <v>12.5</v>
      </c>
      <c r="L20" s="322">
        <f t="shared" si="2"/>
        <v>11.92</v>
      </c>
      <c r="M20" s="264" t="s">
        <v>249</v>
      </c>
      <c r="N20" s="262">
        <v>10.84</v>
      </c>
      <c r="O20" s="269">
        <f t="shared" si="3"/>
        <v>9.26</v>
      </c>
      <c r="P20" s="262">
        <v>11.9</v>
      </c>
      <c r="Q20" s="270">
        <f t="shared" si="4"/>
        <v>10.32</v>
      </c>
      <c r="R20" s="322">
        <f t="shared" si="5"/>
        <v>6.1000000000000014</v>
      </c>
      <c r="S20" s="322">
        <f t="shared" si="6"/>
        <v>16.920000000000002</v>
      </c>
      <c r="T20" s="271">
        <f t="shared" si="7"/>
        <v>0.36052009456264777</v>
      </c>
      <c r="U20" s="270" t="str">
        <f t="shared" si="8"/>
        <v>BOM</v>
      </c>
      <c r="V20" s="269">
        <f t="shared" si="14"/>
        <v>2.1799999999999997</v>
      </c>
      <c r="W20" s="262">
        <f t="shared" si="9"/>
        <v>8.24</v>
      </c>
      <c r="X20" s="262">
        <f t="shared" si="10"/>
        <v>7.18</v>
      </c>
      <c r="Y20" s="272">
        <f t="shared" si="15"/>
        <v>1.0600000000000005</v>
      </c>
      <c r="Z20" s="262">
        <f>3.7*9.80665</f>
        <v>36.284604999999999</v>
      </c>
      <c r="AA20" s="262">
        <f t="shared" si="16"/>
        <v>3.7000188648461241</v>
      </c>
      <c r="AB20" s="269"/>
    </row>
    <row r="21" spans="2:33" ht="12.95" customHeight="1" x14ac:dyDescent="0.25">
      <c r="B21" s="264" t="str">
        <f t="shared" si="11"/>
        <v>PZ1A</v>
      </c>
      <c r="C21" s="263">
        <v>41758</v>
      </c>
      <c r="D21" s="262">
        <v>1.58</v>
      </c>
      <c r="E21" s="269">
        <f t="shared" si="0"/>
        <v>0.58000000000000007</v>
      </c>
      <c r="F21" s="269">
        <v>0.5</v>
      </c>
      <c r="G21" s="269">
        <v>17.5</v>
      </c>
      <c r="H21" s="322">
        <f t="shared" si="12"/>
        <v>17.5</v>
      </c>
      <c r="I21" s="322">
        <f t="shared" si="1"/>
        <v>16.920000000000002</v>
      </c>
      <c r="J21" s="269">
        <v>12.5</v>
      </c>
      <c r="K21" s="322">
        <f t="shared" si="13"/>
        <v>12.5</v>
      </c>
      <c r="L21" s="322">
        <f t="shared" si="2"/>
        <v>11.92</v>
      </c>
      <c r="M21" s="264" t="s">
        <v>249</v>
      </c>
      <c r="N21" s="262">
        <v>10.029999999999999</v>
      </c>
      <c r="O21" s="269">
        <f t="shared" si="3"/>
        <v>8.4499999999999993</v>
      </c>
      <c r="P21" s="262">
        <v>10.35</v>
      </c>
      <c r="Q21" s="270">
        <f t="shared" si="4"/>
        <v>8.77</v>
      </c>
      <c r="R21" s="322">
        <f t="shared" si="5"/>
        <v>7.6500000000000021</v>
      </c>
      <c r="S21" s="322">
        <f t="shared" si="6"/>
        <v>16.920000000000002</v>
      </c>
      <c r="T21" s="271">
        <f t="shared" si="7"/>
        <v>0.45212765957446815</v>
      </c>
      <c r="U21" s="270" t="str">
        <f t="shared" si="8"/>
        <v>BOM</v>
      </c>
      <c r="V21" s="269">
        <f t="shared" si="14"/>
        <v>3.7300000000000004</v>
      </c>
      <c r="W21" s="262">
        <f t="shared" si="9"/>
        <v>9.0500000000000007</v>
      </c>
      <c r="X21" s="262">
        <f t="shared" si="10"/>
        <v>8.73</v>
      </c>
      <c r="Y21" s="272">
        <f t="shared" si="15"/>
        <v>0.32000000000000028</v>
      </c>
      <c r="Z21" s="262">
        <v>37.24</v>
      </c>
      <c r="AA21" s="262">
        <f t="shared" si="16"/>
        <v>3.7974425386984278</v>
      </c>
      <c r="AB21" s="262"/>
    </row>
    <row r="22" spans="2:33" ht="12.95" customHeight="1" x14ac:dyDescent="0.25">
      <c r="B22" s="264" t="str">
        <f t="shared" si="11"/>
        <v>PZ1A</v>
      </c>
      <c r="C22" s="263">
        <v>41789</v>
      </c>
      <c r="D22" s="262">
        <v>1.58</v>
      </c>
      <c r="E22" s="269">
        <f t="shared" si="0"/>
        <v>0.58000000000000007</v>
      </c>
      <c r="F22" s="269">
        <v>0.5</v>
      </c>
      <c r="G22" s="269">
        <v>17.5</v>
      </c>
      <c r="H22" s="322">
        <f t="shared" si="12"/>
        <v>17.5</v>
      </c>
      <c r="I22" s="322">
        <f t="shared" si="1"/>
        <v>16.920000000000002</v>
      </c>
      <c r="J22" s="269">
        <v>12.5</v>
      </c>
      <c r="K22" s="322">
        <f t="shared" si="13"/>
        <v>12.5</v>
      </c>
      <c r="L22" s="322">
        <f t="shared" si="2"/>
        <v>11.92</v>
      </c>
      <c r="M22" s="264" t="s">
        <v>249</v>
      </c>
      <c r="N22" s="262">
        <v>10.46</v>
      </c>
      <c r="O22" s="269">
        <f t="shared" si="3"/>
        <v>8.8800000000000008</v>
      </c>
      <c r="P22" s="262">
        <v>11.68</v>
      </c>
      <c r="Q22" s="270">
        <f t="shared" si="4"/>
        <v>10.1</v>
      </c>
      <c r="R22" s="322">
        <f t="shared" si="5"/>
        <v>6.3200000000000021</v>
      </c>
      <c r="S22" s="322">
        <f t="shared" si="6"/>
        <v>16.920000000000002</v>
      </c>
      <c r="T22" s="271">
        <f t="shared" si="7"/>
        <v>0.3735224586288417</v>
      </c>
      <c r="U22" s="270" t="str">
        <f t="shared" si="8"/>
        <v>BOM</v>
      </c>
      <c r="V22" s="269">
        <f t="shared" si="14"/>
        <v>2.4000000000000004</v>
      </c>
      <c r="W22" s="262">
        <f t="shared" si="9"/>
        <v>8.6199999999999992</v>
      </c>
      <c r="X22" s="262">
        <f t="shared" si="10"/>
        <v>7.4</v>
      </c>
      <c r="Y22" s="272">
        <f t="shared" si="15"/>
        <v>1.2199999999999989</v>
      </c>
      <c r="Z22" s="262">
        <v>34.299999999999997</v>
      </c>
      <c r="AA22" s="262">
        <f t="shared" si="16"/>
        <v>3.4976444435380252</v>
      </c>
      <c r="AB22" s="269"/>
    </row>
    <row r="23" spans="2:33" ht="12.95" customHeight="1" x14ac:dyDescent="0.25">
      <c r="B23" s="264" t="str">
        <f t="shared" si="11"/>
        <v>PZ1A</v>
      </c>
      <c r="C23" s="263">
        <v>41820</v>
      </c>
      <c r="D23" s="262">
        <v>1.7</v>
      </c>
      <c r="E23" s="269">
        <f t="shared" si="0"/>
        <v>0.7</v>
      </c>
      <c r="F23" s="269">
        <v>0.5</v>
      </c>
      <c r="G23" s="269">
        <v>17.5</v>
      </c>
      <c r="H23" s="322">
        <f t="shared" si="12"/>
        <v>17.5</v>
      </c>
      <c r="I23" s="322">
        <f t="shared" si="1"/>
        <v>16.8</v>
      </c>
      <c r="J23" s="269">
        <v>12.5</v>
      </c>
      <c r="K23" s="322">
        <f t="shared" si="13"/>
        <v>12.5</v>
      </c>
      <c r="L23" s="322">
        <f t="shared" si="2"/>
        <v>11.8</v>
      </c>
      <c r="M23" s="264" t="s">
        <v>249</v>
      </c>
      <c r="N23" s="262">
        <v>12.11</v>
      </c>
      <c r="O23" s="269">
        <f t="shared" si="3"/>
        <v>10.41</v>
      </c>
      <c r="P23" s="262">
        <v>12.75</v>
      </c>
      <c r="Q23" s="270">
        <f t="shared" si="4"/>
        <v>11.05</v>
      </c>
      <c r="R23" s="322">
        <f t="shared" si="5"/>
        <v>5.25</v>
      </c>
      <c r="S23" s="322">
        <f t="shared" si="6"/>
        <v>16.8</v>
      </c>
      <c r="T23" s="271">
        <f t="shared" si="7"/>
        <v>0.3125</v>
      </c>
      <c r="U23" s="270" t="str">
        <f t="shared" si="8"/>
        <v>BOM</v>
      </c>
      <c r="V23" s="269">
        <f t="shared" si="14"/>
        <v>1.4499999999999993</v>
      </c>
      <c r="W23" s="262">
        <f t="shared" si="9"/>
        <v>7.09</v>
      </c>
      <c r="X23" s="262">
        <f t="shared" si="10"/>
        <v>6.4499999999999993</v>
      </c>
      <c r="Y23" s="272">
        <f t="shared" si="15"/>
        <v>0.64000000000000057</v>
      </c>
      <c r="Z23" s="262">
        <v>37.24</v>
      </c>
      <c r="AA23" s="262">
        <f t="shared" si="16"/>
        <v>3.7974425386984278</v>
      </c>
      <c r="AB23" s="262"/>
    </row>
    <row r="24" spans="2:33" ht="12.95" customHeight="1" x14ac:dyDescent="0.25">
      <c r="B24" s="264" t="str">
        <f t="shared" si="11"/>
        <v>PZ1A</v>
      </c>
      <c r="C24" s="263">
        <v>41851</v>
      </c>
      <c r="D24" s="262">
        <v>1.72</v>
      </c>
      <c r="E24" s="269">
        <f t="shared" si="0"/>
        <v>0.72</v>
      </c>
      <c r="F24" s="269">
        <v>0.5</v>
      </c>
      <c r="G24" s="269">
        <v>17.5</v>
      </c>
      <c r="H24" s="322">
        <f t="shared" si="12"/>
        <v>17.5</v>
      </c>
      <c r="I24" s="322">
        <f t="shared" si="1"/>
        <v>16.78</v>
      </c>
      <c r="J24" s="269">
        <v>12.5</v>
      </c>
      <c r="K24" s="322">
        <f t="shared" si="13"/>
        <v>12.5</v>
      </c>
      <c r="L24" s="322">
        <f t="shared" si="2"/>
        <v>11.78</v>
      </c>
      <c r="M24" s="264" t="s">
        <v>249</v>
      </c>
      <c r="N24" s="262">
        <f>10.88-D24</f>
        <v>9.16</v>
      </c>
      <c r="O24" s="269">
        <f t="shared" si="3"/>
        <v>7.44</v>
      </c>
      <c r="P24" s="262">
        <v>12.73</v>
      </c>
      <c r="Q24" s="270">
        <f t="shared" si="4"/>
        <v>11.01</v>
      </c>
      <c r="R24" s="322">
        <f t="shared" si="5"/>
        <v>5.2700000000000014</v>
      </c>
      <c r="S24" s="322">
        <f t="shared" si="6"/>
        <v>16.78</v>
      </c>
      <c r="T24" s="271">
        <f t="shared" si="7"/>
        <v>0.31406436233611446</v>
      </c>
      <c r="U24" s="270" t="str">
        <f t="shared" si="8"/>
        <v>BOM</v>
      </c>
      <c r="V24" s="269">
        <f t="shared" si="14"/>
        <v>1.4900000000000002</v>
      </c>
      <c r="W24" s="262">
        <f t="shared" si="9"/>
        <v>10.059999999999999</v>
      </c>
      <c r="X24" s="262">
        <f t="shared" si="10"/>
        <v>6.49</v>
      </c>
      <c r="Y24" s="272">
        <f t="shared" si="15"/>
        <v>3.5699999999999985</v>
      </c>
      <c r="Z24" s="262">
        <v>35.28</v>
      </c>
      <c r="AA24" s="262">
        <f t="shared" si="16"/>
        <v>3.5975771419248264</v>
      </c>
      <c r="AB24" s="269"/>
      <c r="AC24" s="286"/>
      <c r="AD24" s="286"/>
      <c r="AE24" s="286"/>
      <c r="AF24" s="286"/>
      <c r="AG24" s="286"/>
    </row>
    <row r="25" spans="2:33" ht="12.95" customHeight="1" x14ac:dyDescent="0.25">
      <c r="B25" s="264" t="str">
        <f t="shared" si="11"/>
        <v>PZ1A</v>
      </c>
      <c r="C25" s="274">
        <v>41880</v>
      </c>
      <c r="D25" s="288">
        <v>1.73</v>
      </c>
      <c r="E25" s="269">
        <f t="shared" si="0"/>
        <v>0.73</v>
      </c>
      <c r="F25" s="269">
        <v>0.5</v>
      </c>
      <c r="G25" s="269">
        <v>17.5</v>
      </c>
      <c r="H25" s="322">
        <f t="shared" si="12"/>
        <v>17.5</v>
      </c>
      <c r="I25" s="322">
        <f t="shared" si="1"/>
        <v>16.77</v>
      </c>
      <c r="J25" s="269">
        <v>12.5</v>
      </c>
      <c r="K25" s="322">
        <f t="shared" si="13"/>
        <v>12.5</v>
      </c>
      <c r="L25" s="322">
        <f t="shared" si="2"/>
        <v>11.77</v>
      </c>
      <c r="M25" s="264" t="s">
        <v>249</v>
      </c>
      <c r="N25" s="288">
        <v>10.71</v>
      </c>
      <c r="O25" s="269">
        <f t="shared" si="3"/>
        <v>8.98</v>
      </c>
      <c r="P25" s="288">
        <v>13</v>
      </c>
      <c r="Q25" s="270">
        <f t="shared" si="4"/>
        <v>11.27</v>
      </c>
      <c r="R25" s="322">
        <f t="shared" si="5"/>
        <v>5</v>
      </c>
      <c r="S25" s="322">
        <f t="shared" si="6"/>
        <v>16.77</v>
      </c>
      <c r="T25" s="271">
        <f t="shared" si="7"/>
        <v>0.29815146094215861</v>
      </c>
      <c r="U25" s="270" t="str">
        <f t="shared" si="8"/>
        <v>BOM</v>
      </c>
      <c r="V25" s="269">
        <f t="shared" si="14"/>
        <v>1.2300000000000004</v>
      </c>
      <c r="W25" s="262">
        <f t="shared" si="9"/>
        <v>8.52</v>
      </c>
      <c r="X25" s="262">
        <f t="shared" si="10"/>
        <v>6.23</v>
      </c>
      <c r="Y25" s="272">
        <f t="shared" si="15"/>
        <v>2.2899999999999991</v>
      </c>
      <c r="Z25" s="288">
        <v>37.24</v>
      </c>
      <c r="AA25" s="288">
        <f t="shared" si="16"/>
        <v>3.7974425386984278</v>
      </c>
      <c r="AB25" s="262"/>
      <c r="AC25" s="286"/>
      <c r="AD25" s="286"/>
      <c r="AE25" s="286"/>
      <c r="AF25" s="286"/>
      <c r="AG25" s="286"/>
    </row>
    <row r="26" spans="2:33" ht="12.95" customHeight="1" x14ac:dyDescent="0.25">
      <c r="B26" s="264" t="str">
        <f t="shared" si="11"/>
        <v>PZ1A</v>
      </c>
      <c r="C26" s="263">
        <v>41912</v>
      </c>
      <c r="D26" s="262">
        <v>1.8</v>
      </c>
      <c r="E26" s="269">
        <f t="shared" si="0"/>
        <v>0.8</v>
      </c>
      <c r="F26" s="269">
        <v>0.5</v>
      </c>
      <c r="G26" s="269">
        <v>17.5</v>
      </c>
      <c r="H26" s="322">
        <f t="shared" si="12"/>
        <v>17.5</v>
      </c>
      <c r="I26" s="322">
        <f t="shared" si="1"/>
        <v>16.7</v>
      </c>
      <c r="J26" s="269">
        <v>12.5</v>
      </c>
      <c r="K26" s="322">
        <f t="shared" si="13"/>
        <v>12.5</v>
      </c>
      <c r="L26" s="322">
        <f t="shared" si="2"/>
        <v>11.7</v>
      </c>
      <c r="M26" s="264" t="s">
        <v>249</v>
      </c>
      <c r="N26" s="262">
        <v>10.31</v>
      </c>
      <c r="O26" s="269">
        <f t="shared" si="3"/>
        <v>8.51</v>
      </c>
      <c r="P26" s="262">
        <v>10.3</v>
      </c>
      <c r="Q26" s="270">
        <f t="shared" si="4"/>
        <v>8.5</v>
      </c>
      <c r="R26" s="322">
        <f t="shared" si="5"/>
        <v>7.6999999999999993</v>
      </c>
      <c r="S26" s="322">
        <f t="shared" si="6"/>
        <v>16.7</v>
      </c>
      <c r="T26" s="271">
        <f t="shared" si="7"/>
        <v>0.46107784431137722</v>
      </c>
      <c r="U26" s="270" t="str">
        <f t="shared" si="8"/>
        <v>BOM</v>
      </c>
      <c r="V26" s="269">
        <f t="shared" si="14"/>
        <v>4</v>
      </c>
      <c r="W26" s="262">
        <f t="shared" si="9"/>
        <v>8.99</v>
      </c>
      <c r="X26" s="262">
        <f t="shared" si="10"/>
        <v>9</v>
      </c>
      <c r="Y26" s="272">
        <f t="shared" si="15"/>
        <v>-9.9999999999997868E-3</v>
      </c>
      <c r="Z26" s="262" t="s">
        <v>249</v>
      </c>
      <c r="AA26" s="262" t="s">
        <v>249</v>
      </c>
      <c r="AB26" s="269"/>
      <c r="AC26" s="286"/>
      <c r="AD26" s="286"/>
      <c r="AE26" s="286"/>
      <c r="AF26" s="286"/>
      <c r="AG26" s="286"/>
    </row>
    <row r="27" spans="2:33" ht="12.95" customHeight="1" x14ac:dyDescent="0.25">
      <c r="B27" s="264" t="str">
        <f t="shared" si="11"/>
        <v>PZ1A</v>
      </c>
      <c r="C27" s="275">
        <v>41943</v>
      </c>
      <c r="D27" s="281">
        <v>1.82</v>
      </c>
      <c r="E27" s="269">
        <f t="shared" si="0"/>
        <v>0.82000000000000006</v>
      </c>
      <c r="F27" s="269">
        <v>0.5</v>
      </c>
      <c r="G27" s="269">
        <v>17.5</v>
      </c>
      <c r="H27" s="322">
        <f t="shared" si="12"/>
        <v>17.5</v>
      </c>
      <c r="I27" s="322">
        <f t="shared" si="1"/>
        <v>16.68</v>
      </c>
      <c r="J27" s="269">
        <v>12.5</v>
      </c>
      <c r="K27" s="322">
        <f t="shared" si="13"/>
        <v>12.5</v>
      </c>
      <c r="L27" s="322">
        <f t="shared" si="2"/>
        <v>11.68</v>
      </c>
      <c r="M27" s="264" t="s">
        <v>249</v>
      </c>
      <c r="N27" s="281">
        <v>10.14</v>
      </c>
      <c r="O27" s="269">
        <f t="shared" si="3"/>
        <v>8.32</v>
      </c>
      <c r="P27" s="281" t="s">
        <v>249</v>
      </c>
      <c r="Q27" s="270" t="s">
        <v>249</v>
      </c>
      <c r="R27" s="322" t="str">
        <f t="shared" si="5"/>
        <v>-</v>
      </c>
      <c r="S27" s="322">
        <f t="shared" si="6"/>
        <v>16.68</v>
      </c>
      <c r="T27" s="271" t="str">
        <f t="shared" si="7"/>
        <v>-</v>
      </c>
      <c r="U27" s="270" t="str">
        <f t="shared" si="8"/>
        <v>-</v>
      </c>
      <c r="V27" s="269" t="str">
        <f t="shared" si="14"/>
        <v>-</v>
      </c>
      <c r="W27" s="262">
        <f t="shared" si="9"/>
        <v>9.18</v>
      </c>
      <c r="X27" s="262" t="str">
        <f t="shared" si="10"/>
        <v>-</v>
      </c>
      <c r="Y27" s="272" t="str">
        <f t="shared" si="15"/>
        <v>-</v>
      </c>
      <c r="Z27" s="281">
        <v>39.200000000000003</v>
      </c>
      <c r="AA27" s="281">
        <f t="shared" ref="AA27:AA34" si="17">Z27/9.8066</f>
        <v>3.9973079354720293</v>
      </c>
      <c r="AB27" s="262"/>
      <c r="AC27" s="286"/>
      <c r="AD27" s="286"/>
      <c r="AE27" s="286"/>
      <c r="AF27" s="286"/>
      <c r="AG27" s="286"/>
    </row>
    <row r="28" spans="2:33" ht="12.95" customHeight="1" x14ac:dyDescent="0.25">
      <c r="B28" s="264" t="str">
        <f t="shared" si="11"/>
        <v>PZ1A</v>
      </c>
      <c r="C28" s="263">
        <v>41971</v>
      </c>
      <c r="D28" s="262">
        <v>1.93</v>
      </c>
      <c r="E28" s="269">
        <f t="shared" si="0"/>
        <v>0.92999999999999994</v>
      </c>
      <c r="F28" s="269">
        <v>0.5</v>
      </c>
      <c r="G28" s="269">
        <v>17.5</v>
      </c>
      <c r="H28" s="322">
        <f t="shared" si="12"/>
        <v>17.5</v>
      </c>
      <c r="I28" s="322">
        <f t="shared" si="1"/>
        <v>16.57</v>
      </c>
      <c r="J28" s="269">
        <v>12.5</v>
      </c>
      <c r="K28" s="322">
        <f t="shared" si="13"/>
        <v>12.5</v>
      </c>
      <c r="L28" s="322">
        <f t="shared" si="2"/>
        <v>11.57</v>
      </c>
      <c r="M28" s="264" t="s">
        <v>249</v>
      </c>
      <c r="N28" s="262">
        <v>9.9</v>
      </c>
      <c r="O28" s="269">
        <f t="shared" si="3"/>
        <v>7.9700000000000006</v>
      </c>
      <c r="P28" s="262">
        <v>10.4</v>
      </c>
      <c r="Q28" s="270">
        <f t="shared" ref="Q28:Q73" si="18">P28-D28</f>
        <v>8.4700000000000006</v>
      </c>
      <c r="R28" s="322">
        <f t="shared" si="5"/>
        <v>7.6</v>
      </c>
      <c r="S28" s="322">
        <f t="shared" si="6"/>
        <v>16.57</v>
      </c>
      <c r="T28" s="271">
        <f t="shared" si="7"/>
        <v>0.45866022933011463</v>
      </c>
      <c r="U28" s="270" t="str">
        <f t="shared" si="8"/>
        <v>BOM</v>
      </c>
      <c r="V28" s="269">
        <f t="shared" si="14"/>
        <v>4.0299999999999994</v>
      </c>
      <c r="W28" s="262">
        <f t="shared" si="9"/>
        <v>9.5299999999999994</v>
      </c>
      <c r="X28" s="262">
        <f t="shared" si="10"/>
        <v>9.0299999999999994</v>
      </c>
      <c r="Y28" s="272">
        <f t="shared" si="15"/>
        <v>0.5</v>
      </c>
      <c r="Z28" s="262">
        <v>3.92</v>
      </c>
      <c r="AA28" s="262">
        <f t="shared" si="17"/>
        <v>0.39973079354720292</v>
      </c>
      <c r="AB28" s="269"/>
      <c r="AC28" s="286"/>
      <c r="AD28" s="286"/>
      <c r="AE28" s="286"/>
      <c r="AF28" s="286"/>
      <c r="AG28" s="286"/>
    </row>
    <row r="29" spans="2:33" ht="12.95" customHeight="1" x14ac:dyDescent="0.25">
      <c r="B29" s="264" t="str">
        <f t="shared" si="11"/>
        <v>PZ1A</v>
      </c>
      <c r="C29" s="273">
        <v>42030</v>
      </c>
      <c r="D29" s="269">
        <v>1.93</v>
      </c>
      <c r="E29" s="269">
        <f t="shared" si="0"/>
        <v>0.92999999999999994</v>
      </c>
      <c r="F29" s="269">
        <v>0.5</v>
      </c>
      <c r="G29" s="269">
        <v>17.5</v>
      </c>
      <c r="H29" s="322">
        <f t="shared" si="12"/>
        <v>17.5</v>
      </c>
      <c r="I29" s="322">
        <f t="shared" si="1"/>
        <v>16.57</v>
      </c>
      <c r="J29" s="269">
        <v>12.5</v>
      </c>
      <c r="K29" s="322">
        <f t="shared" si="13"/>
        <v>12.5</v>
      </c>
      <c r="L29" s="322">
        <f t="shared" si="2"/>
        <v>11.57</v>
      </c>
      <c r="M29" s="264" t="s">
        <v>249</v>
      </c>
      <c r="N29" s="269">
        <v>10.8</v>
      </c>
      <c r="O29" s="269">
        <f t="shared" si="3"/>
        <v>8.870000000000001</v>
      </c>
      <c r="P29" s="269">
        <v>13</v>
      </c>
      <c r="Q29" s="270">
        <f t="shared" si="18"/>
        <v>11.07</v>
      </c>
      <c r="R29" s="322">
        <f t="shared" si="5"/>
        <v>5</v>
      </c>
      <c r="S29" s="322">
        <f t="shared" si="6"/>
        <v>16.57</v>
      </c>
      <c r="T29" s="271">
        <f t="shared" si="7"/>
        <v>0.30175015087507545</v>
      </c>
      <c r="U29" s="270" t="str">
        <f t="shared" si="8"/>
        <v>BOM</v>
      </c>
      <c r="V29" s="269">
        <f t="shared" si="14"/>
        <v>1.4299999999999997</v>
      </c>
      <c r="W29" s="262">
        <f t="shared" si="9"/>
        <v>8.629999999999999</v>
      </c>
      <c r="X29" s="262">
        <f t="shared" si="10"/>
        <v>6.43</v>
      </c>
      <c r="Y29" s="272">
        <f t="shared" si="15"/>
        <v>2.1999999999999993</v>
      </c>
      <c r="Z29" s="269">
        <f>3.4*9.8</f>
        <v>33.32</v>
      </c>
      <c r="AA29" s="269">
        <f t="shared" si="17"/>
        <v>3.3977117451512249</v>
      </c>
      <c r="AB29" s="262"/>
      <c r="AC29" s="286"/>
      <c r="AD29" s="286"/>
      <c r="AE29" s="286"/>
      <c r="AF29" s="286"/>
      <c r="AG29" s="286"/>
    </row>
    <row r="30" spans="2:33" ht="12.95" customHeight="1" x14ac:dyDescent="0.25">
      <c r="B30" s="264" t="str">
        <f t="shared" si="11"/>
        <v>PZ1A</v>
      </c>
      <c r="C30" s="275">
        <v>42062</v>
      </c>
      <c r="D30" s="281">
        <v>2</v>
      </c>
      <c r="E30" s="269">
        <f t="shared" si="0"/>
        <v>1</v>
      </c>
      <c r="F30" s="269">
        <v>0.5</v>
      </c>
      <c r="G30" s="269">
        <v>17.5</v>
      </c>
      <c r="H30" s="322">
        <f t="shared" si="12"/>
        <v>17.5</v>
      </c>
      <c r="I30" s="322">
        <f t="shared" si="1"/>
        <v>16.5</v>
      </c>
      <c r="J30" s="269">
        <v>12.5</v>
      </c>
      <c r="K30" s="322">
        <f t="shared" si="13"/>
        <v>12.5</v>
      </c>
      <c r="L30" s="322">
        <f t="shared" si="2"/>
        <v>11.5</v>
      </c>
      <c r="M30" s="264" t="s">
        <v>249</v>
      </c>
      <c r="N30" s="281">
        <v>10.54</v>
      </c>
      <c r="O30" s="269">
        <f t="shared" si="3"/>
        <v>8.5399999999999991</v>
      </c>
      <c r="P30" s="281">
        <v>13.4</v>
      </c>
      <c r="Q30" s="270">
        <f t="shared" si="18"/>
        <v>11.4</v>
      </c>
      <c r="R30" s="322">
        <f t="shared" si="5"/>
        <v>4.5999999999999996</v>
      </c>
      <c r="S30" s="322">
        <f t="shared" si="6"/>
        <v>16.5</v>
      </c>
      <c r="T30" s="271">
        <f t="shared" si="7"/>
        <v>0.27878787878787875</v>
      </c>
      <c r="U30" s="270" t="str">
        <f t="shared" si="8"/>
        <v>BOM</v>
      </c>
      <c r="V30" s="269">
        <f t="shared" si="14"/>
        <v>1.0999999999999996</v>
      </c>
      <c r="W30" s="262">
        <f t="shared" si="9"/>
        <v>8.9600000000000009</v>
      </c>
      <c r="X30" s="262">
        <f t="shared" si="10"/>
        <v>6.1</v>
      </c>
      <c r="Y30" s="272">
        <f t="shared" si="15"/>
        <v>2.8600000000000012</v>
      </c>
      <c r="Z30" s="281">
        <v>32.340000000000003</v>
      </c>
      <c r="AA30" s="262">
        <f t="shared" si="17"/>
        <v>3.2977790467644246</v>
      </c>
      <c r="AB30" s="269"/>
      <c r="AC30" s="286"/>
      <c r="AD30" s="286"/>
      <c r="AE30" s="286"/>
      <c r="AF30" s="286"/>
      <c r="AG30" s="286"/>
    </row>
    <row r="31" spans="2:33" ht="12.95" customHeight="1" x14ac:dyDescent="0.25">
      <c r="B31" s="264" t="str">
        <f t="shared" si="11"/>
        <v>PZ1A</v>
      </c>
      <c r="C31" s="263">
        <v>42075</v>
      </c>
      <c r="D31" s="262">
        <v>2.0299999999999998</v>
      </c>
      <c r="E31" s="269">
        <f t="shared" si="0"/>
        <v>1.0299999999999998</v>
      </c>
      <c r="F31" s="269">
        <v>0.5</v>
      </c>
      <c r="G31" s="269">
        <v>17.5</v>
      </c>
      <c r="H31" s="322">
        <f t="shared" si="12"/>
        <v>17.5</v>
      </c>
      <c r="I31" s="322">
        <f t="shared" si="1"/>
        <v>16.47</v>
      </c>
      <c r="J31" s="269">
        <v>12.5</v>
      </c>
      <c r="K31" s="322">
        <f t="shared" si="13"/>
        <v>12.5</v>
      </c>
      <c r="L31" s="322">
        <f t="shared" si="2"/>
        <v>11.47</v>
      </c>
      <c r="M31" s="264" t="s">
        <v>249</v>
      </c>
      <c r="N31" s="262">
        <v>10.43</v>
      </c>
      <c r="O31" s="269">
        <f t="shared" si="3"/>
        <v>8.4</v>
      </c>
      <c r="P31" s="262">
        <v>13.13</v>
      </c>
      <c r="Q31" s="270">
        <f t="shared" si="18"/>
        <v>11.100000000000001</v>
      </c>
      <c r="R31" s="322">
        <f t="shared" si="5"/>
        <v>4.8699999999999974</v>
      </c>
      <c r="S31" s="322">
        <f t="shared" si="6"/>
        <v>16.47</v>
      </c>
      <c r="T31" s="271">
        <f t="shared" si="7"/>
        <v>0.2956891317547054</v>
      </c>
      <c r="U31" s="270" t="str">
        <f t="shared" si="8"/>
        <v>BOM</v>
      </c>
      <c r="V31" s="269">
        <f t="shared" si="14"/>
        <v>1.3999999999999986</v>
      </c>
      <c r="W31" s="262">
        <f t="shared" si="9"/>
        <v>9.1</v>
      </c>
      <c r="X31" s="262">
        <f t="shared" si="10"/>
        <v>6.3999999999999986</v>
      </c>
      <c r="Y31" s="272">
        <f t="shared" si="15"/>
        <v>2.7000000000000011</v>
      </c>
      <c r="Z31" s="262">
        <f>3.3*9.8066</f>
        <v>32.361779999999996</v>
      </c>
      <c r="AA31" s="280">
        <f t="shared" si="17"/>
        <v>3.3</v>
      </c>
      <c r="AB31" s="262"/>
      <c r="AC31" s="286"/>
      <c r="AD31" s="286"/>
      <c r="AE31" s="286"/>
      <c r="AF31" s="286"/>
      <c r="AG31" s="286"/>
    </row>
    <row r="32" spans="2:33" ht="12.95" customHeight="1" x14ac:dyDescent="0.25">
      <c r="B32" s="264" t="str">
        <f t="shared" si="11"/>
        <v>PZ1A</v>
      </c>
      <c r="C32" s="273">
        <v>42104</v>
      </c>
      <c r="D32" s="269">
        <v>1.96</v>
      </c>
      <c r="E32" s="269">
        <f t="shared" si="0"/>
        <v>0.96</v>
      </c>
      <c r="F32" s="269">
        <v>0.5</v>
      </c>
      <c r="G32" s="269">
        <v>17.5</v>
      </c>
      <c r="H32" s="322">
        <f t="shared" si="12"/>
        <v>17.5</v>
      </c>
      <c r="I32" s="322">
        <f t="shared" si="1"/>
        <v>16.54</v>
      </c>
      <c r="J32" s="269">
        <v>12.5</v>
      </c>
      <c r="K32" s="322">
        <f t="shared" si="13"/>
        <v>12.5</v>
      </c>
      <c r="L32" s="322">
        <f t="shared" si="2"/>
        <v>11.54</v>
      </c>
      <c r="M32" s="264" t="s">
        <v>249</v>
      </c>
      <c r="N32" s="269">
        <v>10.63</v>
      </c>
      <c r="O32" s="269">
        <f t="shared" si="3"/>
        <v>8.6700000000000017</v>
      </c>
      <c r="P32" s="269">
        <v>13.22</v>
      </c>
      <c r="Q32" s="270">
        <f t="shared" si="18"/>
        <v>11.260000000000002</v>
      </c>
      <c r="R32" s="322">
        <f t="shared" si="5"/>
        <v>4.7799999999999976</v>
      </c>
      <c r="S32" s="322">
        <f t="shared" si="6"/>
        <v>16.54</v>
      </c>
      <c r="T32" s="271">
        <f t="shared" si="7"/>
        <v>0.28899637243047144</v>
      </c>
      <c r="U32" s="270" t="str">
        <f t="shared" si="8"/>
        <v>BOM</v>
      </c>
      <c r="V32" s="269">
        <f t="shared" si="14"/>
        <v>1.2400000000000002</v>
      </c>
      <c r="W32" s="262">
        <f t="shared" si="9"/>
        <v>8.8299999999999983</v>
      </c>
      <c r="X32" s="262">
        <f t="shared" si="10"/>
        <v>6.2399999999999984</v>
      </c>
      <c r="Y32" s="272">
        <f t="shared" si="15"/>
        <v>2.59</v>
      </c>
      <c r="Z32" s="269">
        <v>31.36</v>
      </c>
      <c r="AA32" s="262">
        <f t="shared" si="17"/>
        <v>3.1978463483776234</v>
      </c>
      <c r="AB32" s="269"/>
      <c r="AC32" s="286"/>
      <c r="AD32" s="286"/>
      <c r="AE32" s="286"/>
      <c r="AF32" s="286"/>
      <c r="AG32" s="286"/>
    </row>
    <row r="33" spans="2:33" ht="12.95" customHeight="1" x14ac:dyDescent="0.25">
      <c r="B33" s="264" t="str">
        <f t="shared" si="11"/>
        <v>PZ1A</v>
      </c>
      <c r="C33" s="273">
        <v>42139</v>
      </c>
      <c r="D33" s="269">
        <v>2</v>
      </c>
      <c r="E33" s="269">
        <f t="shared" si="0"/>
        <v>1</v>
      </c>
      <c r="F33" s="269">
        <v>0.5</v>
      </c>
      <c r="G33" s="269">
        <v>17.5</v>
      </c>
      <c r="H33" s="322">
        <f t="shared" si="12"/>
        <v>17.5</v>
      </c>
      <c r="I33" s="322">
        <f t="shared" si="1"/>
        <v>16.5</v>
      </c>
      <c r="J33" s="269">
        <v>12.5</v>
      </c>
      <c r="K33" s="322">
        <f t="shared" si="13"/>
        <v>12.5</v>
      </c>
      <c r="L33" s="322">
        <f t="shared" si="2"/>
        <v>11.5</v>
      </c>
      <c r="M33" s="264" t="s">
        <v>249</v>
      </c>
      <c r="N33" s="269">
        <v>10.5</v>
      </c>
      <c r="O33" s="269">
        <f t="shared" si="3"/>
        <v>8.5</v>
      </c>
      <c r="P33" s="269">
        <v>13.15</v>
      </c>
      <c r="Q33" s="270">
        <f t="shared" si="18"/>
        <v>11.15</v>
      </c>
      <c r="R33" s="322">
        <f t="shared" si="5"/>
        <v>4.8499999999999996</v>
      </c>
      <c r="S33" s="322">
        <f t="shared" si="6"/>
        <v>16.5</v>
      </c>
      <c r="T33" s="271">
        <f t="shared" si="7"/>
        <v>0.29393939393939394</v>
      </c>
      <c r="U33" s="270" t="str">
        <f t="shared" si="8"/>
        <v>BOM</v>
      </c>
      <c r="V33" s="269">
        <f t="shared" si="14"/>
        <v>1.3499999999999996</v>
      </c>
      <c r="W33" s="262">
        <f t="shared" si="9"/>
        <v>9</v>
      </c>
      <c r="X33" s="262">
        <f t="shared" si="10"/>
        <v>6.35</v>
      </c>
      <c r="Y33" s="272">
        <f t="shared" si="15"/>
        <v>2.6500000000000004</v>
      </c>
      <c r="Z33" s="269">
        <v>34.299999999999997</v>
      </c>
      <c r="AA33" s="262">
        <f t="shared" si="17"/>
        <v>3.4976444435380252</v>
      </c>
      <c r="AB33" s="262"/>
      <c r="AC33" s="286"/>
      <c r="AD33" s="286"/>
      <c r="AE33" s="286"/>
      <c r="AF33" s="286"/>
      <c r="AG33" s="286"/>
    </row>
    <row r="34" spans="2:33" ht="12.95" customHeight="1" x14ac:dyDescent="0.25">
      <c r="B34" s="264" t="str">
        <f t="shared" si="11"/>
        <v>PZ1A</v>
      </c>
      <c r="C34" s="273">
        <v>42146</v>
      </c>
      <c r="D34" s="269">
        <v>1.66</v>
      </c>
      <c r="E34" s="269">
        <f t="shared" si="0"/>
        <v>0.65999999999999992</v>
      </c>
      <c r="F34" s="269">
        <v>0.5</v>
      </c>
      <c r="G34" s="269">
        <v>17.5</v>
      </c>
      <c r="H34" s="322">
        <f t="shared" si="12"/>
        <v>17.16</v>
      </c>
      <c r="I34" s="322">
        <f t="shared" si="1"/>
        <v>16.5</v>
      </c>
      <c r="J34" s="269">
        <v>12.5</v>
      </c>
      <c r="K34" s="322">
        <f t="shared" si="13"/>
        <v>12.16</v>
      </c>
      <c r="L34" s="322">
        <f t="shared" si="2"/>
        <v>11.5</v>
      </c>
      <c r="M34" s="264">
        <v>-0.34</v>
      </c>
      <c r="N34" s="269">
        <v>11.86</v>
      </c>
      <c r="O34" s="269">
        <f t="shared" si="3"/>
        <v>10.199999999999999</v>
      </c>
      <c r="P34" s="269">
        <v>12.06</v>
      </c>
      <c r="Q34" s="270">
        <f t="shared" si="18"/>
        <v>10.4</v>
      </c>
      <c r="R34" s="322">
        <f t="shared" si="5"/>
        <v>5.6</v>
      </c>
      <c r="S34" s="322">
        <f t="shared" si="6"/>
        <v>16.5</v>
      </c>
      <c r="T34" s="271">
        <f t="shared" si="7"/>
        <v>0.33939393939393936</v>
      </c>
      <c r="U34" s="270" t="str">
        <f t="shared" si="8"/>
        <v>BOM</v>
      </c>
      <c r="V34" s="269">
        <f t="shared" si="14"/>
        <v>2.0999999999999996</v>
      </c>
      <c r="W34" s="262">
        <f t="shared" si="9"/>
        <v>6.9600000000000009</v>
      </c>
      <c r="X34" s="262">
        <f t="shared" si="10"/>
        <v>6.76</v>
      </c>
      <c r="Y34" s="272">
        <f t="shared" si="15"/>
        <v>0.20000000000000107</v>
      </c>
      <c r="Z34" s="269">
        <v>16.268000000000001</v>
      </c>
      <c r="AA34" s="262">
        <f t="shared" si="17"/>
        <v>1.6588827932208923</v>
      </c>
      <c r="AB34" s="269" t="s">
        <v>264</v>
      </c>
      <c r="AC34" s="286"/>
      <c r="AD34" s="286"/>
      <c r="AE34" s="286"/>
      <c r="AF34" s="286"/>
      <c r="AG34" s="286"/>
    </row>
    <row r="35" spans="2:33" ht="12.95" customHeight="1" x14ac:dyDescent="0.25">
      <c r="B35" s="264" t="str">
        <f t="shared" si="11"/>
        <v>PZ1A</v>
      </c>
      <c r="C35" s="263">
        <v>42177</v>
      </c>
      <c r="D35" s="262">
        <v>1.63</v>
      </c>
      <c r="E35" s="269">
        <f t="shared" si="0"/>
        <v>0.62999999999999989</v>
      </c>
      <c r="F35" s="269">
        <v>0.5</v>
      </c>
      <c r="G35" s="269">
        <v>17.5</v>
      </c>
      <c r="H35" s="322">
        <f t="shared" si="12"/>
        <v>17.16</v>
      </c>
      <c r="I35" s="322">
        <f t="shared" si="1"/>
        <v>16.53</v>
      </c>
      <c r="J35" s="269">
        <v>12.5</v>
      </c>
      <c r="K35" s="322">
        <f t="shared" si="13"/>
        <v>12.16</v>
      </c>
      <c r="L35" s="322">
        <f t="shared" si="2"/>
        <v>11.530000000000001</v>
      </c>
      <c r="M35" s="264" t="s">
        <v>249</v>
      </c>
      <c r="N35" s="262">
        <v>10.35</v>
      </c>
      <c r="O35" s="262">
        <f t="shared" si="3"/>
        <v>8.7199999999999989</v>
      </c>
      <c r="P35" s="262">
        <v>12.64</v>
      </c>
      <c r="Q35" s="267">
        <f t="shared" si="18"/>
        <v>11.010000000000002</v>
      </c>
      <c r="R35" s="322">
        <f t="shared" si="5"/>
        <v>5.0199999999999996</v>
      </c>
      <c r="S35" s="322">
        <f t="shared" si="6"/>
        <v>16.53</v>
      </c>
      <c r="T35" s="271">
        <f t="shared" si="7"/>
        <v>0.30369026013309131</v>
      </c>
      <c r="U35" s="270" t="str">
        <f t="shared" si="8"/>
        <v>BOM</v>
      </c>
      <c r="V35" s="269">
        <f t="shared" si="14"/>
        <v>1.4899999999999984</v>
      </c>
      <c r="W35" s="262">
        <f t="shared" si="9"/>
        <v>8.4400000000000013</v>
      </c>
      <c r="X35" s="262">
        <f t="shared" si="10"/>
        <v>6.1499999999999986</v>
      </c>
      <c r="Y35" s="272">
        <f t="shared" si="15"/>
        <v>2.2900000000000027</v>
      </c>
      <c r="Z35" s="262">
        <f>AA35*9.8066</f>
        <v>31.381119999999999</v>
      </c>
      <c r="AA35" s="262">
        <v>3.2</v>
      </c>
      <c r="AB35" s="262"/>
      <c r="AC35" s="286"/>
      <c r="AD35" s="286"/>
      <c r="AE35" s="286"/>
      <c r="AF35" s="286"/>
      <c r="AG35" s="286"/>
    </row>
    <row r="36" spans="2:33" ht="12.95" customHeight="1" x14ac:dyDescent="0.25">
      <c r="B36" s="264" t="str">
        <f t="shared" si="11"/>
        <v>PZ1A</v>
      </c>
      <c r="C36" s="273">
        <v>42188</v>
      </c>
      <c r="D36" s="269">
        <v>1.78</v>
      </c>
      <c r="E36" s="269">
        <f t="shared" si="0"/>
        <v>0.78</v>
      </c>
      <c r="F36" s="269">
        <v>0.5</v>
      </c>
      <c r="G36" s="269">
        <v>17.5</v>
      </c>
      <c r="H36" s="322">
        <f t="shared" si="12"/>
        <v>17.16</v>
      </c>
      <c r="I36" s="322">
        <f t="shared" si="1"/>
        <v>16.38</v>
      </c>
      <c r="J36" s="269">
        <v>12.5</v>
      </c>
      <c r="K36" s="322">
        <f t="shared" si="13"/>
        <v>12.16</v>
      </c>
      <c r="L36" s="322">
        <f t="shared" si="2"/>
        <v>11.38</v>
      </c>
      <c r="M36" s="264" t="s">
        <v>249</v>
      </c>
      <c r="N36" s="269">
        <v>11.22</v>
      </c>
      <c r="O36" s="269">
        <f t="shared" si="3"/>
        <v>9.4400000000000013</v>
      </c>
      <c r="P36" s="269">
        <v>11.86</v>
      </c>
      <c r="Q36" s="270">
        <f t="shared" si="18"/>
        <v>10.08</v>
      </c>
      <c r="R36" s="322">
        <f t="shared" si="5"/>
        <v>5.7999999999999989</v>
      </c>
      <c r="S36" s="322">
        <f t="shared" si="6"/>
        <v>16.38</v>
      </c>
      <c r="T36" s="271">
        <f t="shared" si="7"/>
        <v>0.35409035409035405</v>
      </c>
      <c r="U36" s="270" t="str">
        <f t="shared" si="8"/>
        <v>BOM</v>
      </c>
      <c r="V36" s="269">
        <f t="shared" si="14"/>
        <v>2.42</v>
      </c>
      <c r="W36" s="262">
        <f t="shared" si="9"/>
        <v>7.7199999999999989</v>
      </c>
      <c r="X36" s="262">
        <f t="shared" si="10"/>
        <v>7.08</v>
      </c>
      <c r="Y36" s="272">
        <f t="shared" si="15"/>
        <v>0.63999999999999879</v>
      </c>
      <c r="Z36" s="269">
        <f>AA36*9.8066</f>
        <v>17.455748</v>
      </c>
      <c r="AA36" s="262">
        <v>1.78</v>
      </c>
      <c r="AB36" s="269"/>
      <c r="AC36" s="286"/>
      <c r="AD36" s="286"/>
      <c r="AE36" s="286"/>
      <c r="AF36" s="286"/>
      <c r="AG36" s="286"/>
    </row>
    <row r="37" spans="2:33" ht="12.95" customHeight="1" x14ac:dyDescent="0.25">
      <c r="B37" s="264" t="str">
        <f t="shared" si="11"/>
        <v>PZ1A</v>
      </c>
      <c r="C37" s="263">
        <v>42190</v>
      </c>
      <c r="D37" s="262">
        <v>1.78</v>
      </c>
      <c r="E37" s="269">
        <f t="shared" si="0"/>
        <v>0.78</v>
      </c>
      <c r="F37" s="269">
        <v>0.5</v>
      </c>
      <c r="G37" s="269">
        <v>17.5</v>
      </c>
      <c r="H37" s="322">
        <f t="shared" si="12"/>
        <v>17.16</v>
      </c>
      <c r="I37" s="322">
        <f t="shared" si="1"/>
        <v>16.38</v>
      </c>
      <c r="J37" s="269">
        <v>12.5</v>
      </c>
      <c r="K37" s="322">
        <f t="shared" si="13"/>
        <v>12.16</v>
      </c>
      <c r="L37" s="322">
        <f t="shared" si="2"/>
        <v>11.38</v>
      </c>
      <c r="M37" s="264" t="s">
        <v>249</v>
      </c>
      <c r="N37" s="262">
        <v>10.52</v>
      </c>
      <c r="O37" s="262">
        <f t="shared" si="3"/>
        <v>8.74</v>
      </c>
      <c r="P37" s="262">
        <v>11.5</v>
      </c>
      <c r="Q37" s="267">
        <f t="shared" si="18"/>
        <v>9.7200000000000006</v>
      </c>
      <c r="R37" s="322">
        <f t="shared" si="5"/>
        <v>6.1599999999999984</v>
      </c>
      <c r="S37" s="322">
        <f t="shared" si="6"/>
        <v>16.38</v>
      </c>
      <c r="T37" s="271">
        <f t="shared" si="7"/>
        <v>0.37606837606837601</v>
      </c>
      <c r="U37" s="270" t="str">
        <f t="shared" si="8"/>
        <v>BOM</v>
      </c>
      <c r="V37" s="269">
        <f t="shared" si="14"/>
        <v>2.7799999999999994</v>
      </c>
      <c r="W37" s="262">
        <f t="shared" si="9"/>
        <v>8.42</v>
      </c>
      <c r="X37" s="262">
        <f t="shared" si="10"/>
        <v>7.4399999999999995</v>
      </c>
      <c r="Y37" s="272">
        <f t="shared" si="15"/>
        <v>0.98000000000000043</v>
      </c>
      <c r="Z37" s="262">
        <f>AA37*9.8066</f>
        <v>4.9032999999999998</v>
      </c>
      <c r="AA37" s="262">
        <v>0.5</v>
      </c>
      <c r="AB37" s="815" t="s">
        <v>263</v>
      </c>
      <c r="AC37" s="286"/>
      <c r="AD37" s="286"/>
      <c r="AE37" s="286"/>
      <c r="AF37" s="286"/>
      <c r="AG37" s="286"/>
    </row>
    <row r="38" spans="2:33" ht="12.95" customHeight="1" x14ac:dyDescent="0.25">
      <c r="B38" s="264" t="str">
        <f t="shared" si="11"/>
        <v>PZ1A</v>
      </c>
      <c r="C38" s="263">
        <v>42195</v>
      </c>
      <c r="D38" s="262">
        <v>1.71</v>
      </c>
      <c r="E38" s="269">
        <f t="shared" si="0"/>
        <v>0.71</v>
      </c>
      <c r="F38" s="269">
        <v>0.5</v>
      </c>
      <c r="G38" s="269">
        <v>17.5</v>
      </c>
      <c r="H38" s="322">
        <f t="shared" si="12"/>
        <v>17.16</v>
      </c>
      <c r="I38" s="322">
        <f t="shared" si="1"/>
        <v>16.45</v>
      </c>
      <c r="J38" s="269">
        <v>12.5</v>
      </c>
      <c r="K38" s="322">
        <f t="shared" si="13"/>
        <v>12.16</v>
      </c>
      <c r="L38" s="322">
        <f t="shared" si="2"/>
        <v>11.45</v>
      </c>
      <c r="M38" s="264" t="s">
        <v>249</v>
      </c>
      <c r="N38" s="262">
        <v>10.4</v>
      </c>
      <c r="O38" s="262">
        <f t="shared" si="3"/>
        <v>8.6900000000000013</v>
      </c>
      <c r="P38" s="262">
        <v>10.45</v>
      </c>
      <c r="Q38" s="267">
        <f t="shared" si="18"/>
        <v>8.7399999999999984</v>
      </c>
      <c r="R38" s="322">
        <f t="shared" si="5"/>
        <v>7.2100000000000009</v>
      </c>
      <c r="S38" s="322">
        <f t="shared" si="6"/>
        <v>16.45</v>
      </c>
      <c r="T38" s="271">
        <f t="shared" si="7"/>
        <v>0.43829787234042561</v>
      </c>
      <c r="U38" s="270" t="str">
        <f t="shared" si="8"/>
        <v>BOM</v>
      </c>
      <c r="V38" s="269">
        <f t="shared" si="14"/>
        <v>3.7600000000000016</v>
      </c>
      <c r="W38" s="262">
        <f t="shared" si="9"/>
        <v>8.4699999999999989</v>
      </c>
      <c r="X38" s="262">
        <f t="shared" si="10"/>
        <v>8.4200000000000017</v>
      </c>
      <c r="Y38" s="272">
        <f t="shared" si="15"/>
        <v>4.9999999999997158E-2</v>
      </c>
      <c r="Z38" s="262">
        <v>0</v>
      </c>
      <c r="AA38" s="262">
        <v>0</v>
      </c>
      <c r="AB38" s="816"/>
      <c r="AC38" s="286"/>
      <c r="AD38" s="286"/>
      <c r="AE38" s="286"/>
      <c r="AF38" s="286"/>
      <c r="AG38" s="286"/>
    </row>
    <row r="39" spans="2:33" ht="12.95" customHeight="1" x14ac:dyDescent="0.25">
      <c r="B39" s="264" t="str">
        <f t="shared" si="11"/>
        <v>PZ1A</v>
      </c>
      <c r="C39" s="263">
        <v>42212</v>
      </c>
      <c r="D39" s="262">
        <v>1.71</v>
      </c>
      <c r="E39" s="269">
        <f t="shared" si="0"/>
        <v>0.71</v>
      </c>
      <c r="F39" s="269">
        <v>0.5</v>
      </c>
      <c r="G39" s="269">
        <v>17.5</v>
      </c>
      <c r="H39" s="322">
        <f t="shared" si="12"/>
        <v>17.16</v>
      </c>
      <c r="I39" s="322">
        <f t="shared" si="1"/>
        <v>16.45</v>
      </c>
      <c r="J39" s="269">
        <v>12.5</v>
      </c>
      <c r="K39" s="322">
        <f t="shared" si="13"/>
        <v>12.16</v>
      </c>
      <c r="L39" s="322">
        <f t="shared" si="2"/>
        <v>11.45</v>
      </c>
      <c r="M39" s="264" t="s">
        <v>249</v>
      </c>
      <c r="N39" s="262">
        <v>10.14</v>
      </c>
      <c r="O39" s="262">
        <f t="shared" si="3"/>
        <v>8.43</v>
      </c>
      <c r="P39" s="262">
        <v>10.11</v>
      </c>
      <c r="Q39" s="267">
        <f t="shared" si="18"/>
        <v>8.3999999999999986</v>
      </c>
      <c r="R39" s="322">
        <f t="shared" si="5"/>
        <v>7.5500000000000007</v>
      </c>
      <c r="S39" s="322">
        <f t="shared" si="6"/>
        <v>16.45</v>
      </c>
      <c r="T39" s="271">
        <f t="shared" si="7"/>
        <v>0.45896656534954411</v>
      </c>
      <c r="U39" s="270" t="str">
        <f t="shared" si="8"/>
        <v>BOM</v>
      </c>
      <c r="V39" s="269">
        <f t="shared" si="14"/>
        <v>4.1000000000000014</v>
      </c>
      <c r="W39" s="262">
        <f t="shared" si="9"/>
        <v>8.73</v>
      </c>
      <c r="X39" s="262">
        <f t="shared" si="10"/>
        <v>8.7600000000000016</v>
      </c>
      <c r="Y39" s="272">
        <f t="shared" si="15"/>
        <v>-3.0000000000001137E-2</v>
      </c>
      <c r="Z39" s="262">
        <v>0</v>
      </c>
      <c r="AA39" s="262">
        <v>0</v>
      </c>
      <c r="AB39" s="816"/>
      <c r="AC39" s="286"/>
      <c r="AD39" s="286"/>
      <c r="AE39" s="286"/>
      <c r="AF39" s="286"/>
      <c r="AG39" s="286"/>
    </row>
    <row r="40" spans="2:33" ht="12.95" customHeight="1" x14ac:dyDescent="0.25">
      <c r="B40" s="264" t="str">
        <f t="shared" si="11"/>
        <v>PZ1A</v>
      </c>
      <c r="C40" s="263">
        <v>42216</v>
      </c>
      <c r="D40" s="262">
        <v>1.71</v>
      </c>
      <c r="E40" s="269">
        <f t="shared" si="0"/>
        <v>0.71</v>
      </c>
      <c r="F40" s="269">
        <v>0.5</v>
      </c>
      <c r="G40" s="269">
        <v>17.5</v>
      </c>
      <c r="H40" s="322">
        <f t="shared" si="12"/>
        <v>17.16</v>
      </c>
      <c r="I40" s="322">
        <f t="shared" si="1"/>
        <v>16.45</v>
      </c>
      <c r="J40" s="269">
        <v>12.5</v>
      </c>
      <c r="K40" s="322">
        <f t="shared" si="13"/>
        <v>12.16</v>
      </c>
      <c r="L40" s="322">
        <f t="shared" si="2"/>
        <v>11.45</v>
      </c>
      <c r="M40" s="264" t="s">
        <v>249</v>
      </c>
      <c r="N40" s="262">
        <v>10.210000000000001</v>
      </c>
      <c r="O40" s="262">
        <f t="shared" si="3"/>
        <v>8.5</v>
      </c>
      <c r="P40" s="262">
        <v>10.199999999999999</v>
      </c>
      <c r="Q40" s="267">
        <f t="shared" si="18"/>
        <v>8.4899999999999984</v>
      </c>
      <c r="R40" s="322">
        <f t="shared" si="5"/>
        <v>7.4600000000000009</v>
      </c>
      <c r="S40" s="322">
        <f t="shared" si="6"/>
        <v>16.45</v>
      </c>
      <c r="T40" s="271">
        <f t="shared" si="7"/>
        <v>0.45349544072948333</v>
      </c>
      <c r="U40" s="270" t="str">
        <f t="shared" si="8"/>
        <v>BOM</v>
      </c>
      <c r="V40" s="269">
        <f t="shared" si="14"/>
        <v>4.0100000000000016</v>
      </c>
      <c r="W40" s="262">
        <f t="shared" si="9"/>
        <v>8.66</v>
      </c>
      <c r="X40" s="262">
        <f t="shared" si="10"/>
        <v>8.6700000000000017</v>
      </c>
      <c r="Y40" s="272">
        <f t="shared" si="15"/>
        <v>-1.0000000000001563E-2</v>
      </c>
      <c r="Z40" s="262">
        <v>0</v>
      </c>
      <c r="AA40" s="262">
        <v>0</v>
      </c>
      <c r="AB40" s="817"/>
      <c r="AC40" s="286"/>
      <c r="AD40" s="286"/>
      <c r="AE40" s="286"/>
      <c r="AF40" s="286"/>
      <c r="AG40" s="286"/>
    </row>
    <row r="41" spans="2:33" ht="12.95" customHeight="1" x14ac:dyDescent="0.25">
      <c r="B41" s="283" t="str">
        <f t="shared" si="11"/>
        <v>PZ1A</v>
      </c>
      <c r="C41" s="263">
        <v>42223</v>
      </c>
      <c r="D41" s="262">
        <v>1.65</v>
      </c>
      <c r="E41" s="269">
        <f t="shared" si="0"/>
        <v>0.64999999999999991</v>
      </c>
      <c r="F41" s="269">
        <v>0.5</v>
      </c>
      <c r="G41" s="269">
        <v>17.5</v>
      </c>
      <c r="H41" s="322">
        <f t="shared" si="12"/>
        <v>17.16</v>
      </c>
      <c r="I41" s="322">
        <f t="shared" si="1"/>
        <v>16.510000000000002</v>
      </c>
      <c r="J41" s="269">
        <v>12.5</v>
      </c>
      <c r="K41" s="322">
        <f t="shared" si="13"/>
        <v>12.16</v>
      </c>
      <c r="L41" s="322">
        <f t="shared" si="2"/>
        <v>11.51</v>
      </c>
      <c r="M41" s="264" t="s">
        <v>249</v>
      </c>
      <c r="N41" s="262">
        <v>10.24</v>
      </c>
      <c r="O41" s="262">
        <f t="shared" si="3"/>
        <v>8.59</v>
      </c>
      <c r="P41" s="262">
        <v>10.24</v>
      </c>
      <c r="Q41" s="267">
        <f t="shared" si="18"/>
        <v>8.59</v>
      </c>
      <c r="R41" s="322">
        <f t="shared" si="5"/>
        <v>7.4200000000000017</v>
      </c>
      <c r="S41" s="322">
        <f t="shared" si="6"/>
        <v>16.510000000000002</v>
      </c>
      <c r="T41" s="271">
        <f t="shared" si="7"/>
        <v>0.44942459115687466</v>
      </c>
      <c r="U41" s="270" t="str">
        <f t="shared" si="8"/>
        <v>BOM</v>
      </c>
      <c r="V41" s="269">
        <f t="shared" si="14"/>
        <v>3.91</v>
      </c>
      <c r="W41" s="262">
        <f t="shared" si="9"/>
        <v>8.57</v>
      </c>
      <c r="X41" s="262">
        <f t="shared" si="10"/>
        <v>8.57</v>
      </c>
      <c r="Y41" s="272">
        <f t="shared" si="15"/>
        <v>0</v>
      </c>
      <c r="Z41" s="262">
        <v>0</v>
      </c>
      <c r="AA41" s="262">
        <v>0</v>
      </c>
      <c r="AB41" s="314"/>
      <c r="AC41" s="286"/>
      <c r="AD41" s="286"/>
      <c r="AE41" s="286"/>
      <c r="AF41" s="286"/>
      <c r="AG41" s="286"/>
    </row>
    <row r="42" spans="2:33" ht="12.95" customHeight="1" x14ac:dyDescent="0.25">
      <c r="B42" s="283" t="str">
        <f t="shared" si="11"/>
        <v>PZ1A</v>
      </c>
      <c r="C42" s="263">
        <v>42230</v>
      </c>
      <c r="D42" s="262">
        <v>1.72</v>
      </c>
      <c r="E42" s="269">
        <f t="shared" si="0"/>
        <v>0.72</v>
      </c>
      <c r="F42" s="269">
        <v>0.5</v>
      </c>
      <c r="G42" s="269">
        <v>17.5</v>
      </c>
      <c r="H42" s="322">
        <f t="shared" si="12"/>
        <v>17.16</v>
      </c>
      <c r="I42" s="322">
        <f t="shared" si="1"/>
        <v>16.440000000000001</v>
      </c>
      <c r="J42" s="269">
        <v>12.5</v>
      </c>
      <c r="K42" s="322">
        <f t="shared" si="13"/>
        <v>12.16</v>
      </c>
      <c r="L42" s="322">
        <f t="shared" si="2"/>
        <v>11.44</v>
      </c>
      <c r="M42" s="264" t="s">
        <v>249</v>
      </c>
      <c r="N42" s="262">
        <v>10.3</v>
      </c>
      <c r="O42" s="262">
        <f t="shared" si="3"/>
        <v>8.58</v>
      </c>
      <c r="P42" s="262">
        <v>10.3</v>
      </c>
      <c r="Q42" s="267">
        <f t="shared" si="18"/>
        <v>8.58</v>
      </c>
      <c r="R42" s="322">
        <f t="shared" si="5"/>
        <v>7.3600000000000012</v>
      </c>
      <c r="S42" s="322">
        <f t="shared" si="6"/>
        <v>16.440000000000001</v>
      </c>
      <c r="T42" s="271">
        <f t="shared" si="7"/>
        <v>0.44768856447688571</v>
      </c>
      <c r="U42" s="270" t="str">
        <f t="shared" si="8"/>
        <v>BOM</v>
      </c>
      <c r="V42" s="269">
        <f t="shared" si="14"/>
        <v>3.92</v>
      </c>
      <c r="W42" s="262">
        <f t="shared" si="9"/>
        <v>8.58</v>
      </c>
      <c r="X42" s="262">
        <f t="shared" si="10"/>
        <v>8.58</v>
      </c>
      <c r="Y42" s="272">
        <f t="shared" si="15"/>
        <v>0</v>
      </c>
      <c r="Z42" s="262">
        <v>0</v>
      </c>
      <c r="AA42" s="262">
        <v>0</v>
      </c>
      <c r="AB42" s="314"/>
      <c r="AC42" s="286"/>
      <c r="AD42" s="286"/>
      <c r="AE42" s="286"/>
      <c r="AF42" s="286"/>
      <c r="AG42" s="286"/>
    </row>
    <row r="43" spans="2:33" ht="12.95" customHeight="1" x14ac:dyDescent="0.25">
      <c r="B43" s="283" t="str">
        <f t="shared" si="11"/>
        <v>PZ1A</v>
      </c>
      <c r="C43" s="263">
        <v>42237</v>
      </c>
      <c r="D43" s="262">
        <v>1.71</v>
      </c>
      <c r="E43" s="269">
        <f t="shared" si="0"/>
        <v>0.71</v>
      </c>
      <c r="F43" s="269">
        <v>0.5</v>
      </c>
      <c r="G43" s="269">
        <v>17.5</v>
      </c>
      <c r="H43" s="322">
        <f t="shared" si="12"/>
        <v>17.16</v>
      </c>
      <c r="I43" s="322">
        <f t="shared" si="1"/>
        <v>16.45</v>
      </c>
      <c r="J43" s="269">
        <v>12.5</v>
      </c>
      <c r="K43" s="322">
        <f t="shared" si="13"/>
        <v>12.16</v>
      </c>
      <c r="L43" s="322">
        <f t="shared" si="2"/>
        <v>11.45</v>
      </c>
      <c r="M43" s="264" t="s">
        <v>249</v>
      </c>
      <c r="N43" s="262">
        <v>10.27</v>
      </c>
      <c r="O43" s="262">
        <f t="shared" si="3"/>
        <v>8.5599999999999987</v>
      </c>
      <c r="P43" s="262">
        <v>10.4</v>
      </c>
      <c r="Q43" s="267">
        <f t="shared" si="18"/>
        <v>8.6900000000000013</v>
      </c>
      <c r="R43" s="322">
        <f t="shared" si="5"/>
        <v>7.259999999999998</v>
      </c>
      <c r="S43" s="322">
        <f t="shared" si="6"/>
        <v>16.45</v>
      </c>
      <c r="T43" s="271">
        <f t="shared" si="7"/>
        <v>0.44133738601823697</v>
      </c>
      <c r="U43" s="270" t="str">
        <f t="shared" si="8"/>
        <v>BOM</v>
      </c>
      <c r="V43" s="269">
        <f t="shared" si="14"/>
        <v>3.8100000000000005</v>
      </c>
      <c r="W43" s="262">
        <f t="shared" si="9"/>
        <v>8.6000000000000014</v>
      </c>
      <c r="X43" s="262">
        <f t="shared" si="10"/>
        <v>8.4699999999999989</v>
      </c>
      <c r="Y43" s="272">
        <f t="shared" si="15"/>
        <v>0.13000000000000256</v>
      </c>
      <c r="Z43" s="262">
        <v>0</v>
      </c>
      <c r="AA43" s="262">
        <v>0</v>
      </c>
      <c r="AB43" s="314"/>
      <c r="AC43" s="286"/>
      <c r="AD43" s="286"/>
      <c r="AE43" s="286"/>
      <c r="AF43" s="286"/>
      <c r="AG43" s="286"/>
    </row>
    <row r="44" spans="2:33" ht="12.95" customHeight="1" x14ac:dyDescent="0.25">
      <c r="B44" s="283" t="str">
        <f t="shared" si="11"/>
        <v>PZ1A</v>
      </c>
      <c r="C44" s="263">
        <v>42244</v>
      </c>
      <c r="D44" s="262">
        <v>1.73</v>
      </c>
      <c r="E44" s="269">
        <f t="shared" si="0"/>
        <v>0.73</v>
      </c>
      <c r="F44" s="269">
        <v>0.5</v>
      </c>
      <c r="G44" s="269">
        <v>17.5</v>
      </c>
      <c r="H44" s="322">
        <f t="shared" si="12"/>
        <v>17.16</v>
      </c>
      <c r="I44" s="322">
        <f t="shared" si="1"/>
        <v>16.43</v>
      </c>
      <c r="J44" s="269">
        <v>12.5</v>
      </c>
      <c r="K44" s="322">
        <f t="shared" si="13"/>
        <v>12.16</v>
      </c>
      <c r="L44" s="322">
        <f t="shared" si="2"/>
        <v>11.43</v>
      </c>
      <c r="M44" s="264" t="s">
        <v>249</v>
      </c>
      <c r="N44" s="262">
        <v>10.3</v>
      </c>
      <c r="O44" s="262">
        <f t="shared" si="3"/>
        <v>8.57</v>
      </c>
      <c r="P44" s="262">
        <v>10.3</v>
      </c>
      <c r="Q44" s="267">
        <f t="shared" si="18"/>
        <v>8.57</v>
      </c>
      <c r="R44" s="322">
        <f t="shared" si="5"/>
        <v>7.3599999999999994</v>
      </c>
      <c r="S44" s="322">
        <f t="shared" si="6"/>
        <v>16.43</v>
      </c>
      <c r="T44" s="271">
        <f t="shared" si="7"/>
        <v>0.44796104686548993</v>
      </c>
      <c r="U44" s="270" t="str">
        <f t="shared" si="8"/>
        <v>BOM</v>
      </c>
      <c r="V44" s="269">
        <f t="shared" si="14"/>
        <v>3.9299999999999997</v>
      </c>
      <c r="W44" s="262">
        <f t="shared" si="9"/>
        <v>8.59</v>
      </c>
      <c r="X44" s="262">
        <f t="shared" si="10"/>
        <v>8.59</v>
      </c>
      <c r="Y44" s="272">
        <f t="shared" si="15"/>
        <v>0</v>
      </c>
      <c r="Z44" s="262">
        <v>0</v>
      </c>
      <c r="AA44" s="262">
        <v>0</v>
      </c>
      <c r="AB44" s="314"/>
      <c r="AC44" s="286"/>
      <c r="AD44" s="286"/>
      <c r="AE44" s="286"/>
      <c r="AF44" s="286"/>
      <c r="AG44" s="286"/>
    </row>
    <row r="45" spans="2:33" ht="12.95" customHeight="1" x14ac:dyDescent="0.25">
      <c r="B45" s="283" t="str">
        <f t="shared" si="11"/>
        <v>PZ1A</v>
      </c>
      <c r="C45" s="263">
        <v>42256</v>
      </c>
      <c r="D45" s="262">
        <v>1.7250000000000001</v>
      </c>
      <c r="E45" s="262">
        <f t="shared" si="0"/>
        <v>0.72500000000000009</v>
      </c>
      <c r="F45" s="269">
        <v>0.5</v>
      </c>
      <c r="G45" s="269">
        <v>17.5</v>
      </c>
      <c r="H45" s="322">
        <f t="shared" si="12"/>
        <v>17.16</v>
      </c>
      <c r="I45" s="322">
        <f t="shared" si="1"/>
        <v>16.434999999999999</v>
      </c>
      <c r="J45" s="269">
        <v>12.5</v>
      </c>
      <c r="K45" s="322">
        <f t="shared" si="13"/>
        <v>12.16</v>
      </c>
      <c r="L45" s="322">
        <f t="shared" si="2"/>
        <v>11.435</v>
      </c>
      <c r="M45" s="264" t="s">
        <v>249</v>
      </c>
      <c r="N45" s="262">
        <v>10.3</v>
      </c>
      <c r="O45" s="262">
        <f t="shared" si="3"/>
        <v>8.5750000000000011</v>
      </c>
      <c r="P45" s="262">
        <v>10.3</v>
      </c>
      <c r="Q45" s="267">
        <f t="shared" si="18"/>
        <v>8.5750000000000011</v>
      </c>
      <c r="R45" s="322">
        <f t="shared" si="5"/>
        <v>7.3599999999999977</v>
      </c>
      <c r="S45" s="322">
        <f t="shared" si="6"/>
        <v>16.434999999999999</v>
      </c>
      <c r="T45" s="271">
        <f t="shared" si="7"/>
        <v>0.44782476422269535</v>
      </c>
      <c r="U45" s="270" t="str">
        <f t="shared" si="8"/>
        <v>BOM</v>
      </c>
      <c r="V45" s="269">
        <f t="shared" si="14"/>
        <v>3.9249999999999989</v>
      </c>
      <c r="W45" s="262">
        <f t="shared" si="9"/>
        <v>8.5849999999999991</v>
      </c>
      <c r="X45" s="262">
        <f t="shared" si="10"/>
        <v>8.5849999999999991</v>
      </c>
      <c r="Y45" s="272">
        <f t="shared" si="15"/>
        <v>0</v>
      </c>
      <c r="Z45" s="262">
        <v>0</v>
      </c>
      <c r="AA45" s="262">
        <v>0</v>
      </c>
      <c r="AB45" s="314"/>
      <c r="AC45" s="286"/>
      <c r="AD45" s="286"/>
      <c r="AE45" s="286"/>
      <c r="AF45" s="286"/>
      <c r="AG45" s="286"/>
    </row>
    <row r="46" spans="2:33" ht="12.95" customHeight="1" x14ac:dyDescent="0.25">
      <c r="B46" s="283" t="str">
        <f t="shared" si="11"/>
        <v>PZ1A</v>
      </c>
      <c r="C46" s="263">
        <v>42258</v>
      </c>
      <c r="D46" s="262">
        <v>1.74</v>
      </c>
      <c r="E46" s="262">
        <f t="shared" si="0"/>
        <v>0.74</v>
      </c>
      <c r="F46" s="269">
        <v>0.5</v>
      </c>
      <c r="G46" s="269">
        <v>17.5</v>
      </c>
      <c r="H46" s="322">
        <f t="shared" si="12"/>
        <v>17.16</v>
      </c>
      <c r="I46" s="322">
        <f t="shared" si="1"/>
        <v>16.420000000000002</v>
      </c>
      <c r="J46" s="269">
        <v>12.5</v>
      </c>
      <c r="K46" s="322">
        <f t="shared" si="13"/>
        <v>12.16</v>
      </c>
      <c r="L46" s="322">
        <f t="shared" si="2"/>
        <v>11.42</v>
      </c>
      <c r="M46" s="264" t="s">
        <v>249</v>
      </c>
      <c r="N46" s="262">
        <v>10.19</v>
      </c>
      <c r="O46" s="262">
        <f t="shared" si="3"/>
        <v>8.4499999999999993</v>
      </c>
      <c r="P46" s="262">
        <v>10.18</v>
      </c>
      <c r="Q46" s="267">
        <f t="shared" si="18"/>
        <v>8.44</v>
      </c>
      <c r="R46" s="322">
        <f t="shared" si="5"/>
        <v>7.4800000000000022</v>
      </c>
      <c r="S46" s="322">
        <f t="shared" si="6"/>
        <v>16.420000000000002</v>
      </c>
      <c r="T46" s="271">
        <f t="shared" si="7"/>
        <v>0.4555420219244824</v>
      </c>
      <c r="U46" s="270" t="str">
        <f t="shared" si="8"/>
        <v>BOM</v>
      </c>
      <c r="V46" s="269">
        <f t="shared" si="14"/>
        <v>4.0600000000000005</v>
      </c>
      <c r="W46" s="262">
        <f t="shared" si="9"/>
        <v>8.7100000000000009</v>
      </c>
      <c r="X46" s="262">
        <f t="shared" si="10"/>
        <v>8.7200000000000006</v>
      </c>
      <c r="Y46" s="272">
        <f t="shared" si="15"/>
        <v>-9.9999999999997868E-3</v>
      </c>
      <c r="Z46" s="262">
        <v>0</v>
      </c>
      <c r="AA46" s="262">
        <v>0</v>
      </c>
      <c r="AB46" s="314"/>
      <c r="AC46" s="286"/>
      <c r="AD46" s="286"/>
      <c r="AE46" s="286"/>
      <c r="AF46" s="286"/>
      <c r="AG46" s="286"/>
    </row>
    <row r="47" spans="2:33" ht="12.95" customHeight="1" x14ac:dyDescent="0.25">
      <c r="B47" s="283" t="str">
        <f t="shared" si="11"/>
        <v>PZ1A</v>
      </c>
      <c r="C47" s="263">
        <v>42265</v>
      </c>
      <c r="D47" s="262">
        <v>1.74</v>
      </c>
      <c r="E47" s="262">
        <f t="shared" si="0"/>
        <v>0.74</v>
      </c>
      <c r="F47" s="262">
        <v>0.5</v>
      </c>
      <c r="G47" s="269">
        <v>17.5</v>
      </c>
      <c r="H47" s="322">
        <f t="shared" si="12"/>
        <v>17.16</v>
      </c>
      <c r="I47" s="322">
        <f t="shared" si="1"/>
        <v>16.420000000000002</v>
      </c>
      <c r="J47" s="269">
        <v>12.5</v>
      </c>
      <c r="K47" s="322">
        <f t="shared" si="13"/>
        <v>12.16</v>
      </c>
      <c r="L47" s="322">
        <f t="shared" si="2"/>
        <v>11.42</v>
      </c>
      <c r="M47" s="264" t="s">
        <v>249</v>
      </c>
      <c r="N47" s="262">
        <v>10.15</v>
      </c>
      <c r="O47" s="262">
        <f t="shared" si="3"/>
        <v>8.41</v>
      </c>
      <c r="P47" s="262">
        <v>10.17</v>
      </c>
      <c r="Q47" s="267">
        <f t="shared" si="18"/>
        <v>8.43</v>
      </c>
      <c r="R47" s="322">
        <f t="shared" si="5"/>
        <v>7.490000000000002</v>
      </c>
      <c r="S47" s="322">
        <f t="shared" si="6"/>
        <v>16.420000000000002</v>
      </c>
      <c r="T47" s="271">
        <f t="shared" si="7"/>
        <v>0.45615103532277718</v>
      </c>
      <c r="U47" s="270" t="str">
        <f t="shared" si="8"/>
        <v>BOM</v>
      </c>
      <c r="V47" s="269">
        <f t="shared" si="14"/>
        <v>4.07</v>
      </c>
      <c r="W47" s="262">
        <f t="shared" si="9"/>
        <v>8.75</v>
      </c>
      <c r="X47" s="262">
        <f t="shared" si="10"/>
        <v>8.73</v>
      </c>
      <c r="Y47" s="272">
        <f t="shared" si="15"/>
        <v>1.9999999999999574E-2</v>
      </c>
      <c r="Z47" s="262">
        <f t="shared" ref="Z47:Z69" si="19">AA47*9.8066</f>
        <v>0</v>
      </c>
      <c r="AA47" s="262">
        <v>0</v>
      </c>
      <c r="AB47" s="314"/>
      <c r="AC47" s="286"/>
      <c r="AD47" s="286"/>
      <c r="AE47" s="286"/>
      <c r="AF47" s="286"/>
      <c r="AG47" s="286"/>
    </row>
    <row r="48" spans="2:33" ht="12.95" customHeight="1" x14ac:dyDescent="0.25">
      <c r="B48" s="283" t="str">
        <f t="shared" si="11"/>
        <v>PZ1A</v>
      </c>
      <c r="C48" s="263">
        <v>42276</v>
      </c>
      <c r="D48" s="262">
        <v>1.77</v>
      </c>
      <c r="E48" s="262">
        <f t="shared" si="0"/>
        <v>0.77</v>
      </c>
      <c r="F48" s="262">
        <v>0.5</v>
      </c>
      <c r="G48" s="269">
        <v>17.5</v>
      </c>
      <c r="H48" s="322">
        <f t="shared" si="12"/>
        <v>17.16</v>
      </c>
      <c r="I48" s="322">
        <f t="shared" si="1"/>
        <v>16.39</v>
      </c>
      <c r="J48" s="269">
        <v>12.5</v>
      </c>
      <c r="K48" s="322">
        <f t="shared" si="13"/>
        <v>12.16</v>
      </c>
      <c r="L48" s="322">
        <f t="shared" si="2"/>
        <v>11.39</v>
      </c>
      <c r="M48" s="264" t="s">
        <v>249</v>
      </c>
      <c r="N48" s="262">
        <v>10.24</v>
      </c>
      <c r="O48" s="262">
        <f t="shared" si="3"/>
        <v>8.4700000000000006</v>
      </c>
      <c r="P48" s="262">
        <v>10.24</v>
      </c>
      <c r="Q48" s="267">
        <f t="shared" si="18"/>
        <v>8.4700000000000006</v>
      </c>
      <c r="R48" s="322">
        <f t="shared" si="5"/>
        <v>7.42</v>
      </c>
      <c r="S48" s="322">
        <f t="shared" si="6"/>
        <v>16.39</v>
      </c>
      <c r="T48" s="271">
        <f t="shared" si="7"/>
        <v>0.45271507016473456</v>
      </c>
      <c r="U48" s="270" t="str">
        <f t="shared" si="8"/>
        <v>BOM</v>
      </c>
      <c r="V48" s="269">
        <f t="shared" si="14"/>
        <v>4.0299999999999994</v>
      </c>
      <c r="W48" s="262">
        <f t="shared" si="9"/>
        <v>8.69</v>
      </c>
      <c r="X48" s="262">
        <f t="shared" si="10"/>
        <v>8.69</v>
      </c>
      <c r="Y48" s="272">
        <f t="shared" si="15"/>
        <v>0</v>
      </c>
      <c r="Z48" s="262">
        <f t="shared" si="19"/>
        <v>0</v>
      </c>
      <c r="AA48" s="262">
        <v>0</v>
      </c>
      <c r="AB48" s="314"/>
      <c r="AC48" s="286"/>
      <c r="AD48" s="286"/>
      <c r="AE48" s="286"/>
      <c r="AF48" s="286"/>
      <c r="AG48" s="286"/>
    </row>
    <row r="49" spans="2:33" ht="12.95" customHeight="1" x14ac:dyDescent="0.25">
      <c r="B49" s="283" t="str">
        <f t="shared" si="11"/>
        <v>PZ1A</v>
      </c>
      <c r="C49" s="263">
        <v>42282</v>
      </c>
      <c r="D49" s="262">
        <v>1.76</v>
      </c>
      <c r="E49" s="262">
        <f t="shared" si="0"/>
        <v>0.76</v>
      </c>
      <c r="F49" s="262">
        <v>0.5</v>
      </c>
      <c r="G49" s="269">
        <v>17.5</v>
      </c>
      <c r="H49" s="322">
        <f t="shared" si="12"/>
        <v>17.16</v>
      </c>
      <c r="I49" s="322">
        <f t="shared" si="1"/>
        <v>16.399999999999999</v>
      </c>
      <c r="J49" s="269">
        <v>12.5</v>
      </c>
      <c r="K49" s="322">
        <f t="shared" si="13"/>
        <v>12.16</v>
      </c>
      <c r="L49" s="322">
        <f t="shared" si="2"/>
        <v>11.4</v>
      </c>
      <c r="M49" s="264" t="s">
        <v>249</v>
      </c>
      <c r="N49" s="262">
        <v>10.1</v>
      </c>
      <c r="O49" s="262">
        <f t="shared" si="3"/>
        <v>8.34</v>
      </c>
      <c r="P49" s="262">
        <v>10.1</v>
      </c>
      <c r="Q49" s="267">
        <f t="shared" si="18"/>
        <v>8.34</v>
      </c>
      <c r="R49" s="322">
        <f t="shared" si="5"/>
        <v>7.5599999999999987</v>
      </c>
      <c r="S49" s="322">
        <f t="shared" si="6"/>
        <v>16.399999999999999</v>
      </c>
      <c r="T49" s="271">
        <f t="shared" si="7"/>
        <v>0.46097560975609753</v>
      </c>
      <c r="U49" s="270" t="str">
        <f t="shared" si="8"/>
        <v>BOM</v>
      </c>
      <c r="V49" s="269">
        <f t="shared" si="14"/>
        <v>4.16</v>
      </c>
      <c r="W49" s="262">
        <f t="shared" si="9"/>
        <v>8.82</v>
      </c>
      <c r="X49" s="262">
        <f t="shared" si="10"/>
        <v>8.82</v>
      </c>
      <c r="Y49" s="272">
        <f t="shared" si="15"/>
        <v>0</v>
      </c>
      <c r="Z49" s="262">
        <f t="shared" si="19"/>
        <v>0</v>
      </c>
      <c r="AA49" s="262">
        <v>0</v>
      </c>
      <c r="AB49" s="314"/>
      <c r="AC49" s="286"/>
      <c r="AD49" s="286"/>
      <c r="AE49" s="286"/>
      <c r="AF49" s="286"/>
      <c r="AG49" s="286"/>
    </row>
    <row r="50" spans="2:33" ht="12.95" customHeight="1" x14ac:dyDescent="0.25">
      <c r="B50" s="283" t="str">
        <f t="shared" si="11"/>
        <v>PZ1A</v>
      </c>
      <c r="C50" s="263">
        <v>42286</v>
      </c>
      <c r="D50" s="262">
        <v>1.77</v>
      </c>
      <c r="E50" s="262">
        <f t="shared" si="0"/>
        <v>0.77</v>
      </c>
      <c r="F50" s="262">
        <v>0.5</v>
      </c>
      <c r="G50" s="269">
        <v>17.5</v>
      </c>
      <c r="H50" s="322">
        <f t="shared" si="12"/>
        <v>17.16</v>
      </c>
      <c r="I50" s="322">
        <f t="shared" si="1"/>
        <v>16.39</v>
      </c>
      <c r="J50" s="269">
        <v>12.5</v>
      </c>
      <c r="K50" s="322">
        <f t="shared" si="13"/>
        <v>12.16</v>
      </c>
      <c r="L50" s="322">
        <f t="shared" si="2"/>
        <v>11.39</v>
      </c>
      <c r="M50" s="264" t="s">
        <v>249</v>
      </c>
      <c r="N50" s="262">
        <v>10.15</v>
      </c>
      <c r="O50" s="262">
        <f t="shared" si="3"/>
        <v>8.3800000000000008</v>
      </c>
      <c r="P50" s="262">
        <v>10.15</v>
      </c>
      <c r="Q50" s="267">
        <f t="shared" si="18"/>
        <v>8.3800000000000008</v>
      </c>
      <c r="R50" s="323">
        <f t="shared" si="5"/>
        <v>7.51</v>
      </c>
      <c r="S50" s="322">
        <f t="shared" si="6"/>
        <v>16.39</v>
      </c>
      <c r="T50" s="271">
        <f t="shared" si="7"/>
        <v>0.45820622330689442</v>
      </c>
      <c r="U50" s="270" t="str">
        <f t="shared" si="8"/>
        <v>BOM</v>
      </c>
      <c r="V50" s="269">
        <f t="shared" si="14"/>
        <v>4.1199999999999992</v>
      </c>
      <c r="W50" s="262">
        <f t="shared" si="9"/>
        <v>8.7799999999999994</v>
      </c>
      <c r="X50" s="262">
        <f t="shared" si="10"/>
        <v>8.7799999999999994</v>
      </c>
      <c r="Y50" s="272">
        <f t="shared" si="15"/>
        <v>0</v>
      </c>
      <c r="Z50" s="262">
        <f t="shared" si="19"/>
        <v>0</v>
      </c>
      <c r="AA50" s="262">
        <v>0</v>
      </c>
      <c r="AB50" s="314"/>
      <c r="AC50" s="286"/>
      <c r="AD50" s="286"/>
      <c r="AE50" s="286"/>
      <c r="AF50" s="286"/>
      <c r="AG50" s="286"/>
    </row>
    <row r="51" spans="2:33" ht="12.95" customHeight="1" x14ac:dyDescent="0.25">
      <c r="B51" s="283" t="str">
        <f t="shared" si="11"/>
        <v>PZ1A</v>
      </c>
      <c r="C51" s="263">
        <v>42300</v>
      </c>
      <c r="D51" s="262">
        <v>1.7849999999999999</v>
      </c>
      <c r="E51" s="262">
        <f t="shared" si="0"/>
        <v>0.78499999999999992</v>
      </c>
      <c r="F51" s="262">
        <v>0.5</v>
      </c>
      <c r="G51" s="269">
        <v>17.5</v>
      </c>
      <c r="H51" s="322">
        <f t="shared" si="12"/>
        <v>17.16</v>
      </c>
      <c r="I51" s="322">
        <f t="shared" si="1"/>
        <v>16.375</v>
      </c>
      <c r="J51" s="269">
        <v>12.5</v>
      </c>
      <c r="K51" s="322">
        <f t="shared" si="13"/>
        <v>12.16</v>
      </c>
      <c r="L51" s="322">
        <f t="shared" si="2"/>
        <v>11.375</v>
      </c>
      <c r="M51" s="264" t="s">
        <v>249</v>
      </c>
      <c r="N51" s="262">
        <v>9.9700000000000006</v>
      </c>
      <c r="O51" s="262">
        <f t="shared" si="3"/>
        <v>8.1850000000000005</v>
      </c>
      <c r="P51" s="262">
        <v>9.9700000000000006</v>
      </c>
      <c r="Q51" s="267">
        <f t="shared" si="18"/>
        <v>8.1850000000000005</v>
      </c>
      <c r="R51" s="323">
        <f t="shared" si="5"/>
        <v>7.6899999999999995</v>
      </c>
      <c r="S51" s="322">
        <f t="shared" si="6"/>
        <v>16.375</v>
      </c>
      <c r="T51" s="271">
        <f t="shared" si="7"/>
        <v>0.46961832061068698</v>
      </c>
      <c r="U51" s="270" t="str">
        <f t="shared" si="8"/>
        <v>BOM</v>
      </c>
      <c r="V51" s="269">
        <f t="shared" si="14"/>
        <v>4.3149999999999995</v>
      </c>
      <c r="W51" s="262">
        <f t="shared" si="9"/>
        <v>8.9749999999999996</v>
      </c>
      <c r="X51" s="262">
        <f t="shared" si="10"/>
        <v>8.9749999999999996</v>
      </c>
      <c r="Y51" s="272">
        <f t="shared" si="15"/>
        <v>0</v>
      </c>
      <c r="Z51" s="262">
        <f t="shared" si="19"/>
        <v>0</v>
      </c>
      <c r="AA51" s="262">
        <v>0</v>
      </c>
      <c r="AB51" s="808" t="s">
        <v>251</v>
      </c>
      <c r="AC51" s="286"/>
      <c r="AD51" s="286"/>
      <c r="AE51" s="286"/>
      <c r="AF51" s="286"/>
      <c r="AG51" s="286"/>
    </row>
    <row r="52" spans="2:33" ht="12.95" customHeight="1" x14ac:dyDescent="0.25">
      <c r="B52" s="283" t="str">
        <f t="shared" si="11"/>
        <v>PZ1A</v>
      </c>
      <c r="C52" s="263">
        <v>42307</v>
      </c>
      <c r="D52" s="262">
        <v>1.78</v>
      </c>
      <c r="E52" s="262">
        <f t="shared" si="0"/>
        <v>0.78</v>
      </c>
      <c r="F52" s="262">
        <v>0.5</v>
      </c>
      <c r="G52" s="269">
        <v>17.5</v>
      </c>
      <c r="H52" s="322">
        <f t="shared" si="12"/>
        <v>17.16</v>
      </c>
      <c r="I52" s="322">
        <f t="shared" si="1"/>
        <v>16.38</v>
      </c>
      <c r="J52" s="269">
        <v>12.5</v>
      </c>
      <c r="K52" s="322">
        <f t="shared" si="13"/>
        <v>12.16</v>
      </c>
      <c r="L52" s="322">
        <f t="shared" si="2"/>
        <v>11.38</v>
      </c>
      <c r="M52" s="264" t="s">
        <v>249</v>
      </c>
      <c r="N52" s="262">
        <v>9.99</v>
      </c>
      <c r="O52" s="262">
        <f t="shared" si="3"/>
        <v>8.2100000000000009</v>
      </c>
      <c r="P52" s="262">
        <v>9.9700000000000006</v>
      </c>
      <c r="Q52" s="267">
        <f t="shared" si="18"/>
        <v>8.1900000000000013</v>
      </c>
      <c r="R52" s="323">
        <f t="shared" si="5"/>
        <v>7.6899999999999977</v>
      </c>
      <c r="S52" s="322">
        <f t="shared" si="6"/>
        <v>16.38</v>
      </c>
      <c r="T52" s="271">
        <f t="shared" si="7"/>
        <v>0.46947496947496936</v>
      </c>
      <c r="U52" s="270" t="str">
        <f t="shared" si="8"/>
        <v>BOM</v>
      </c>
      <c r="V52" s="269">
        <f t="shared" si="14"/>
        <v>4.3099999999999987</v>
      </c>
      <c r="W52" s="262">
        <f t="shared" si="9"/>
        <v>8.9499999999999993</v>
      </c>
      <c r="X52" s="262">
        <f t="shared" si="10"/>
        <v>8.9699999999999989</v>
      </c>
      <c r="Y52" s="272">
        <f t="shared" si="15"/>
        <v>-1.9999999999999574E-2</v>
      </c>
      <c r="Z52" s="262">
        <f t="shared" si="19"/>
        <v>0</v>
      </c>
      <c r="AA52" s="262">
        <v>0</v>
      </c>
      <c r="AB52" s="809"/>
      <c r="AC52" s="286"/>
      <c r="AD52" s="286"/>
      <c r="AE52" s="286"/>
      <c r="AF52" s="286"/>
      <c r="AG52" s="286"/>
    </row>
    <row r="53" spans="2:33" ht="12.95" customHeight="1" x14ac:dyDescent="0.25">
      <c r="B53" s="283" t="str">
        <f t="shared" si="11"/>
        <v>PZ1A</v>
      </c>
      <c r="C53" s="263">
        <v>42314</v>
      </c>
      <c r="D53" s="262">
        <v>1.78</v>
      </c>
      <c r="E53" s="262">
        <f t="shared" si="0"/>
        <v>0.78</v>
      </c>
      <c r="F53" s="262">
        <v>0.5</v>
      </c>
      <c r="G53" s="269">
        <v>17.5</v>
      </c>
      <c r="H53" s="322">
        <f t="shared" si="12"/>
        <v>17.16</v>
      </c>
      <c r="I53" s="322">
        <f t="shared" si="1"/>
        <v>16.38</v>
      </c>
      <c r="J53" s="269">
        <v>12.5</v>
      </c>
      <c r="K53" s="322">
        <f t="shared" si="13"/>
        <v>12.16</v>
      </c>
      <c r="L53" s="322">
        <f t="shared" si="2"/>
        <v>11.38</v>
      </c>
      <c r="M53" s="264" t="s">
        <v>249</v>
      </c>
      <c r="N53" s="262">
        <v>10</v>
      </c>
      <c r="O53" s="262">
        <f t="shared" si="3"/>
        <v>8.2200000000000006</v>
      </c>
      <c r="P53" s="262">
        <v>10</v>
      </c>
      <c r="Q53" s="267">
        <f t="shared" si="18"/>
        <v>8.2200000000000006</v>
      </c>
      <c r="R53" s="323">
        <f t="shared" si="5"/>
        <v>7.6599999999999984</v>
      </c>
      <c r="S53" s="322">
        <f t="shared" si="6"/>
        <v>16.38</v>
      </c>
      <c r="T53" s="271">
        <f t="shared" si="7"/>
        <v>0.46764346764346759</v>
      </c>
      <c r="U53" s="270" t="str">
        <f t="shared" si="8"/>
        <v>BOM</v>
      </c>
      <c r="V53" s="269">
        <f t="shared" si="14"/>
        <v>4.2799999999999994</v>
      </c>
      <c r="W53" s="262">
        <f t="shared" si="9"/>
        <v>8.94</v>
      </c>
      <c r="X53" s="262">
        <f t="shared" si="10"/>
        <v>8.94</v>
      </c>
      <c r="Y53" s="272">
        <f t="shared" si="15"/>
        <v>0</v>
      </c>
      <c r="Z53" s="262">
        <f t="shared" si="19"/>
        <v>0</v>
      </c>
      <c r="AA53" s="262">
        <v>0</v>
      </c>
      <c r="AB53" s="809"/>
      <c r="AC53" s="286"/>
      <c r="AD53" s="286"/>
      <c r="AE53" s="286"/>
      <c r="AF53" s="286"/>
      <c r="AG53" s="286"/>
    </row>
    <row r="54" spans="2:33" ht="12.95" customHeight="1" x14ac:dyDescent="0.25">
      <c r="B54" s="283" t="str">
        <f t="shared" si="11"/>
        <v>PZ1A</v>
      </c>
      <c r="C54" s="263">
        <v>42321</v>
      </c>
      <c r="D54" s="262">
        <v>1.79</v>
      </c>
      <c r="E54" s="262">
        <f t="shared" si="0"/>
        <v>0.79</v>
      </c>
      <c r="F54" s="262">
        <v>0.5</v>
      </c>
      <c r="G54" s="269">
        <v>17.5</v>
      </c>
      <c r="H54" s="322">
        <f t="shared" si="12"/>
        <v>17.16</v>
      </c>
      <c r="I54" s="322">
        <f t="shared" si="1"/>
        <v>16.37</v>
      </c>
      <c r="J54" s="269">
        <v>12.5</v>
      </c>
      <c r="K54" s="322">
        <f t="shared" si="13"/>
        <v>12.16</v>
      </c>
      <c r="L54" s="322">
        <f t="shared" si="2"/>
        <v>11.370000000000001</v>
      </c>
      <c r="M54" s="264" t="s">
        <v>249</v>
      </c>
      <c r="N54" s="262">
        <v>10</v>
      </c>
      <c r="O54" s="262">
        <f t="shared" si="3"/>
        <v>8.2100000000000009</v>
      </c>
      <c r="P54" s="262">
        <v>6.7</v>
      </c>
      <c r="Q54" s="267">
        <f t="shared" si="18"/>
        <v>4.91</v>
      </c>
      <c r="R54" s="323">
        <f t="shared" si="5"/>
        <v>10.96</v>
      </c>
      <c r="S54" s="322">
        <f t="shared" si="6"/>
        <v>16.37</v>
      </c>
      <c r="T54" s="271">
        <f t="shared" si="7"/>
        <v>0.66951740989615149</v>
      </c>
      <c r="U54" s="270" t="str">
        <f t="shared" si="8"/>
        <v>ALERTA</v>
      </c>
      <c r="V54" s="269">
        <f t="shared" si="14"/>
        <v>7.589999999999999</v>
      </c>
      <c r="W54" s="262">
        <f t="shared" si="9"/>
        <v>8.9499999999999993</v>
      </c>
      <c r="X54" s="262">
        <f t="shared" si="10"/>
        <v>12.25</v>
      </c>
      <c r="Y54" s="272">
        <f t="shared" si="15"/>
        <v>-3.3000000000000007</v>
      </c>
      <c r="Z54" s="262">
        <f t="shared" si="19"/>
        <v>4.6875548</v>
      </c>
      <c r="AA54" s="262">
        <v>0.47799999999999998</v>
      </c>
      <c r="AB54" s="809"/>
      <c r="AC54" s="286"/>
      <c r="AD54" s="286"/>
      <c r="AE54" s="286"/>
      <c r="AF54" s="286"/>
      <c r="AG54" s="286"/>
    </row>
    <row r="55" spans="2:33" ht="12.95" customHeight="1" x14ac:dyDescent="0.25">
      <c r="B55" s="283" t="str">
        <f t="shared" si="11"/>
        <v>PZ1A</v>
      </c>
      <c r="C55" s="263">
        <v>42328</v>
      </c>
      <c r="D55" s="262">
        <v>1.8</v>
      </c>
      <c r="E55" s="262">
        <f t="shared" si="0"/>
        <v>0.8</v>
      </c>
      <c r="F55" s="262">
        <v>0.5</v>
      </c>
      <c r="G55" s="269">
        <v>17.5</v>
      </c>
      <c r="H55" s="322">
        <f t="shared" si="12"/>
        <v>17.16</v>
      </c>
      <c r="I55" s="322">
        <f t="shared" si="1"/>
        <v>16.36</v>
      </c>
      <c r="J55" s="269">
        <v>12.5</v>
      </c>
      <c r="K55" s="322">
        <f t="shared" si="13"/>
        <v>12.16</v>
      </c>
      <c r="L55" s="322">
        <f t="shared" si="2"/>
        <v>11.36</v>
      </c>
      <c r="M55" s="264" t="s">
        <v>249</v>
      </c>
      <c r="N55" s="262">
        <v>9.89</v>
      </c>
      <c r="O55" s="262">
        <f t="shared" si="3"/>
        <v>8.09</v>
      </c>
      <c r="P55" s="262">
        <v>9.89</v>
      </c>
      <c r="Q55" s="267">
        <f t="shared" si="18"/>
        <v>8.09</v>
      </c>
      <c r="R55" s="323">
        <f t="shared" ref="R55:R73" si="20">IFERROR(I55-F55-Q55,"-")</f>
        <v>7.77</v>
      </c>
      <c r="S55" s="322">
        <f t="shared" ref="S55:S73" si="21">IFERROR(I55,"-")</f>
        <v>16.36</v>
      </c>
      <c r="T55" s="271">
        <f t="shared" ref="T55:T73" si="22">IFERROR(R55/S55,"-")</f>
        <v>0.47493887530562345</v>
      </c>
      <c r="U55" s="270" t="str">
        <f t="shared" si="8"/>
        <v>BOM</v>
      </c>
      <c r="V55" s="269">
        <f t="shared" si="14"/>
        <v>4.41</v>
      </c>
      <c r="W55" s="262">
        <f t="shared" si="9"/>
        <v>9.07</v>
      </c>
      <c r="X55" s="262">
        <f t="shared" si="10"/>
        <v>9.07</v>
      </c>
      <c r="Y55" s="272">
        <f t="shared" si="15"/>
        <v>0</v>
      </c>
      <c r="Z55" s="262">
        <f t="shared" si="19"/>
        <v>0</v>
      </c>
      <c r="AA55" s="262">
        <v>0</v>
      </c>
      <c r="AB55" s="810"/>
      <c r="AC55" s="286"/>
      <c r="AD55" s="286"/>
      <c r="AE55" s="286"/>
      <c r="AF55" s="286"/>
      <c r="AG55" s="286"/>
    </row>
    <row r="56" spans="2:33" ht="12.95" customHeight="1" x14ac:dyDescent="0.25">
      <c r="B56" s="283" t="str">
        <f t="shared" si="11"/>
        <v>PZ1A</v>
      </c>
      <c r="C56" s="263">
        <v>42335</v>
      </c>
      <c r="D56" s="262">
        <v>1.81</v>
      </c>
      <c r="E56" s="262">
        <f t="shared" si="0"/>
        <v>0.81</v>
      </c>
      <c r="F56" s="262">
        <v>0.5</v>
      </c>
      <c r="G56" s="269">
        <v>17.5</v>
      </c>
      <c r="H56" s="322">
        <f t="shared" si="12"/>
        <v>17.16</v>
      </c>
      <c r="I56" s="322">
        <f t="shared" ref="I56:I59" si="23">H56-E56</f>
        <v>16.350000000000001</v>
      </c>
      <c r="J56" s="269">
        <v>12.5</v>
      </c>
      <c r="K56" s="322">
        <f t="shared" ref="K56:K59" si="24">IF(M56="-",K55,IF(M56=0,K55,K55+M56))</f>
        <v>12.16</v>
      </c>
      <c r="L56" s="322">
        <f t="shared" ref="L56:L59" si="25">K56-E56</f>
        <v>11.35</v>
      </c>
      <c r="M56" s="264" t="s">
        <v>249</v>
      </c>
      <c r="N56" s="262">
        <v>10.02</v>
      </c>
      <c r="O56" s="262">
        <f t="shared" si="3"/>
        <v>8.2099999999999991</v>
      </c>
      <c r="P56" s="262">
        <v>10.02</v>
      </c>
      <c r="Q56" s="267">
        <f t="shared" si="18"/>
        <v>8.2099999999999991</v>
      </c>
      <c r="R56" s="323">
        <f t="shared" si="20"/>
        <v>7.6400000000000023</v>
      </c>
      <c r="S56" s="322">
        <f t="shared" si="21"/>
        <v>16.350000000000001</v>
      </c>
      <c r="T56" s="271">
        <f t="shared" si="22"/>
        <v>0.4672782874617738</v>
      </c>
      <c r="U56" s="270" t="str">
        <f t="shared" si="8"/>
        <v>BOM</v>
      </c>
      <c r="V56" s="269">
        <f t="shared" si="14"/>
        <v>4.2900000000000009</v>
      </c>
      <c r="W56" s="262">
        <f t="shared" si="9"/>
        <v>8.9500000000000011</v>
      </c>
      <c r="X56" s="262">
        <f t="shared" si="10"/>
        <v>8.9500000000000011</v>
      </c>
      <c r="Y56" s="272">
        <f t="shared" si="15"/>
        <v>0</v>
      </c>
      <c r="Z56" s="262">
        <f t="shared" si="19"/>
        <v>0</v>
      </c>
      <c r="AA56" s="262">
        <v>0</v>
      </c>
      <c r="AB56" s="314"/>
      <c r="AC56" s="286"/>
      <c r="AD56" s="286"/>
      <c r="AE56" s="286"/>
      <c r="AF56" s="286"/>
      <c r="AG56" s="286"/>
    </row>
    <row r="57" spans="2:33" ht="12.95" customHeight="1" x14ac:dyDescent="0.25">
      <c r="B57" s="283" t="str">
        <f t="shared" si="11"/>
        <v>PZ1A</v>
      </c>
      <c r="C57" s="263">
        <v>42342</v>
      </c>
      <c r="D57" s="262">
        <v>1.81</v>
      </c>
      <c r="E57" s="262">
        <f t="shared" si="0"/>
        <v>0.81</v>
      </c>
      <c r="F57" s="262">
        <v>0.5</v>
      </c>
      <c r="G57" s="269">
        <v>17.5</v>
      </c>
      <c r="H57" s="322">
        <f t="shared" si="12"/>
        <v>17.16</v>
      </c>
      <c r="I57" s="322">
        <f t="shared" si="23"/>
        <v>16.350000000000001</v>
      </c>
      <c r="J57" s="269">
        <v>12.5</v>
      </c>
      <c r="K57" s="322">
        <f t="shared" si="24"/>
        <v>12.16</v>
      </c>
      <c r="L57" s="322">
        <f t="shared" si="25"/>
        <v>11.35</v>
      </c>
      <c r="M57" s="264" t="s">
        <v>249</v>
      </c>
      <c r="N57" s="262">
        <v>9.84</v>
      </c>
      <c r="O57" s="262">
        <f t="shared" si="3"/>
        <v>8.0299999999999994</v>
      </c>
      <c r="P57" s="262">
        <v>9.84</v>
      </c>
      <c r="Q57" s="267">
        <f t="shared" si="18"/>
        <v>8.0299999999999994</v>
      </c>
      <c r="R57" s="323">
        <f t="shared" si="20"/>
        <v>7.8200000000000021</v>
      </c>
      <c r="S57" s="322">
        <f t="shared" si="21"/>
        <v>16.350000000000001</v>
      </c>
      <c r="T57" s="271">
        <f t="shared" si="22"/>
        <v>0.47828746177370041</v>
      </c>
      <c r="U57" s="270" t="str">
        <f t="shared" si="8"/>
        <v>BOM</v>
      </c>
      <c r="V57" s="269">
        <f t="shared" si="14"/>
        <v>4.4700000000000006</v>
      </c>
      <c r="W57" s="262">
        <f t="shared" si="9"/>
        <v>9.1300000000000008</v>
      </c>
      <c r="X57" s="262">
        <f t="shared" si="10"/>
        <v>9.1300000000000008</v>
      </c>
      <c r="Y57" s="272">
        <f t="shared" si="15"/>
        <v>0</v>
      </c>
      <c r="Z57" s="262">
        <f t="shared" si="19"/>
        <v>0</v>
      </c>
      <c r="AA57" s="262">
        <v>0</v>
      </c>
      <c r="AB57" s="314"/>
      <c r="AC57" s="286"/>
      <c r="AD57" s="286"/>
      <c r="AE57" s="286"/>
      <c r="AF57" s="286"/>
      <c r="AG57" s="286"/>
    </row>
    <row r="58" spans="2:33" ht="12.95" customHeight="1" x14ac:dyDescent="0.25">
      <c r="B58" s="283" t="str">
        <f t="shared" si="11"/>
        <v>PZ1A</v>
      </c>
      <c r="C58" s="263">
        <v>42349</v>
      </c>
      <c r="D58" s="262">
        <v>1.82</v>
      </c>
      <c r="E58" s="262">
        <f t="shared" si="0"/>
        <v>0.82000000000000006</v>
      </c>
      <c r="F58" s="262">
        <v>0.5</v>
      </c>
      <c r="G58" s="269">
        <v>17.5</v>
      </c>
      <c r="H58" s="322">
        <f t="shared" si="12"/>
        <v>17.16</v>
      </c>
      <c r="I58" s="322">
        <f t="shared" si="23"/>
        <v>16.34</v>
      </c>
      <c r="J58" s="269">
        <v>12.5</v>
      </c>
      <c r="K58" s="322">
        <f t="shared" si="24"/>
        <v>12.16</v>
      </c>
      <c r="L58" s="322">
        <f t="shared" si="25"/>
        <v>11.34</v>
      </c>
      <c r="M58" s="264" t="s">
        <v>249</v>
      </c>
      <c r="N58" s="262">
        <v>9.93</v>
      </c>
      <c r="O58" s="262">
        <f t="shared" si="3"/>
        <v>8.11</v>
      </c>
      <c r="P58" s="262">
        <v>9.93</v>
      </c>
      <c r="Q58" s="267">
        <f t="shared" si="18"/>
        <v>8.11</v>
      </c>
      <c r="R58" s="323">
        <f t="shared" si="20"/>
        <v>7.73</v>
      </c>
      <c r="S58" s="322">
        <f t="shared" si="21"/>
        <v>16.34</v>
      </c>
      <c r="T58" s="271">
        <f t="shared" si="22"/>
        <v>0.47307221542227668</v>
      </c>
      <c r="U58" s="270" t="str">
        <f t="shared" si="8"/>
        <v>BOM</v>
      </c>
      <c r="V58" s="269">
        <f t="shared" si="14"/>
        <v>4.3900000000000006</v>
      </c>
      <c r="W58" s="262">
        <f t="shared" si="9"/>
        <v>9.0500000000000007</v>
      </c>
      <c r="X58" s="262">
        <f t="shared" si="10"/>
        <v>9.0500000000000007</v>
      </c>
      <c r="Y58" s="272">
        <f t="shared" si="15"/>
        <v>0</v>
      </c>
      <c r="Z58" s="262">
        <f t="shared" si="19"/>
        <v>0</v>
      </c>
      <c r="AA58" s="262">
        <v>0</v>
      </c>
      <c r="AB58" s="314"/>
      <c r="AC58" s="286"/>
      <c r="AD58" s="286"/>
      <c r="AE58" s="286"/>
      <c r="AF58" s="286"/>
      <c r="AG58" s="286"/>
    </row>
    <row r="59" spans="2:33" ht="12.95" customHeight="1" x14ac:dyDescent="0.25">
      <c r="B59" s="283" t="s">
        <v>262</v>
      </c>
      <c r="C59" s="263">
        <v>42356</v>
      </c>
      <c r="D59" s="262">
        <v>1.8149999999999999</v>
      </c>
      <c r="E59" s="262">
        <f t="shared" si="0"/>
        <v>0.81499999999999995</v>
      </c>
      <c r="F59" s="262">
        <v>0.5</v>
      </c>
      <c r="G59" s="269">
        <v>17.5</v>
      </c>
      <c r="H59" s="322">
        <f t="shared" si="12"/>
        <v>17.16</v>
      </c>
      <c r="I59" s="322">
        <f t="shared" si="23"/>
        <v>16.344999999999999</v>
      </c>
      <c r="J59" s="269">
        <v>12.5</v>
      </c>
      <c r="K59" s="322">
        <f t="shared" si="24"/>
        <v>12.16</v>
      </c>
      <c r="L59" s="322">
        <f t="shared" si="25"/>
        <v>11.345000000000001</v>
      </c>
      <c r="M59" s="264" t="s">
        <v>249</v>
      </c>
      <c r="N59" s="262">
        <v>9.93</v>
      </c>
      <c r="O59" s="262">
        <f t="shared" si="3"/>
        <v>8.1150000000000002</v>
      </c>
      <c r="P59" s="262">
        <v>9.93</v>
      </c>
      <c r="Q59" s="267">
        <f t="shared" si="18"/>
        <v>8.1150000000000002</v>
      </c>
      <c r="R59" s="323">
        <f t="shared" si="20"/>
        <v>7.7299999999999986</v>
      </c>
      <c r="S59" s="322">
        <f t="shared" si="21"/>
        <v>16.344999999999999</v>
      </c>
      <c r="T59" s="271">
        <f t="shared" si="22"/>
        <v>0.47292750076475981</v>
      </c>
      <c r="U59" s="270" t="str">
        <f t="shared" si="8"/>
        <v>BOM</v>
      </c>
      <c r="V59" s="269">
        <f t="shared" si="14"/>
        <v>4.3849999999999998</v>
      </c>
      <c r="W59" s="262">
        <f t="shared" si="9"/>
        <v>9.0449999999999999</v>
      </c>
      <c r="X59" s="262">
        <f t="shared" si="10"/>
        <v>9.0449999999999999</v>
      </c>
      <c r="Y59" s="272">
        <f t="shared" si="15"/>
        <v>0</v>
      </c>
      <c r="Z59" s="262">
        <f t="shared" si="19"/>
        <v>0</v>
      </c>
      <c r="AA59" s="262">
        <v>0</v>
      </c>
      <c r="AB59" s="314"/>
      <c r="AC59" s="286"/>
      <c r="AD59" s="286"/>
      <c r="AE59" s="286"/>
      <c r="AF59" s="286"/>
      <c r="AG59" s="286"/>
    </row>
    <row r="60" spans="2:33" ht="12.95" customHeight="1" x14ac:dyDescent="0.25">
      <c r="B60" s="283" t="s">
        <v>262</v>
      </c>
      <c r="C60" s="263">
        <v>42366</v>
      </c>
      <c r="D60" s="262">
        <v>1.82</v>
      </c>
      <c r="E60" s="262">
        <f t="shared" ref="E60:E73" si="26">D60-1</f>
        <v>0.82000000000000006</v>
      </c>
      <c r="F60" s="262">
        <v>0.5</v>
      </c>
      <c r="G60" s="269">
        <v>17.5</v>
      </c>
      <c r="H60" s="322">
        <f t="shared" ref="H60:H67" si="27">IF(M60="-",H59,IF(M60=0,H59,H59+M60))</f>
        <v>17.16</v>
      </c>
      <c r="I60" s="322">
        <f t="shared" ref="I60:I67" si="28">H60-E60</f>
        <v>16.34</v>
      </c>
      <c r="J60" s="269">
        <v>12.5</v>
      </c>
      <c r="K60" s="322">
        <f t="shared" ref="K60:K67" si="29">IF(M60="-",K59,IF(M60=0,K59,K59+M60))</f>
        <v>12.16</v>
      </c>
      <c r="L60" s="322">
        <f t="shared" ref="L60:L67" si="30">K60-E60</f>
        <v>11.34</v>
      </c>
      <c r="M60" s="264" t="s">
        <v>249</v>
      </c>
      <c r="N60" s="262">
        <v>9.98</v>
      </c>
      <c r="O60" s="262">
        <f t="shared" si="3"/>
        <v>8.16</v>
      </c>
      <c r="P60" s="262">
        <v>9.98</v>
      </c>
      <c r="Q60" s="267">
        <f t="shared" si="18"/>
        <v>8.16</v>
      </c>
      <c r="R60" s="323">
        <f t="shared" si="20"/>
        <v>7.68</v>
      </c>
      <c r="S60" s="322">
        <f t="shared" si="21"/>
        <v>16.34</v>
      </c>
      <c r="T60" s="271">
        <f t="shared" si="22"/>
        <v>0.4700122399020808</v>
      </c>
      <c r="U60" s="270" t="str">
        <f t="shared" si="8"/>
        <v>BOM</v>
      </c>
      <c r="V60" s="269">
        <f t="shared" si="14"/>
        <v>4.34</v>
      </c>
      <c r="W60" s="262">
        <f t="shared" si="9"/>
        <v>9</v>
      </c>
      <c r="X60" s="262">
        <f t="shared" si="10"/>
        <v>9</v>
      </c>
      <c r="Y60" s="272">
        <f t="shared" si="15"/>
        <v>0</v>
      </c>
      <c r="Z60" s="262">
        <f t="shared" si="19"/>
        <v>0</v>
      </c>
      <c r="AA60" s="262">
        <v>0</v>
      </c>
      <c r="AB60" s="314"/>
      <c r="AC60" s="286"/>
      <c r="AD60" s="286"/>
      <c r="AE60" s="286"/>
      <c r="AF60" s="286"/>
      <c r="AG60" s="286"/>
    </row>
    <row r="61" spans="2:33" ht="12.95" customHeight="1" x14ac:dyDescent="0.25">
      <c r="B61" s="264" t="s">
        <v>262</v>
      </c>
      <c r="C61" s="263">
        <v>42377</v>
      </c>
      <c r="D61" s="262">
        <v>1.825</v>
      </c>
      <c r="E61" s="262">
        <f t="shared" si="26"/>
        <v>0.82499999999999996</v>
      </c>
      <c r="F61" s="262">
        <v>0.5</v>
      </c>
      <c r="G61" s="269">
        <v>17.5</v>
      </c>
      <c r="H61" s="322">
        <f t="shared" si="27"/>
        <v>17.16</v>
      </c>
      <c r="I61" s="322">
        <f t="shared" si="28"/>
        <v>16.335000000000001</v>
      </c>
      <c r="J61" s="269">
        <v>12.5</v>
      </c>
      <c r="K61" s="322">
        <f t="shared" si="29"/>
        <v>12.16</v>
      </c>
      <c r="L61" s="322">
        <f t="shared" si="30"/>
        <v>11.335000000000001</v>
      </c>
      <c r="M61" s="264" t="s">
        <v>249</v>
      </c>
      <c r="N61" s="262">
        <v>9.98</v>
      </c>
      <c r="O61" s="262">
        <f t="shared" si="3"/>
        <v>8.1550000000000011</v>
      </c>
      <c r="P61" s="262">
        <v>9.98</v>
      </c>
      <c r="Q61" s="267">
        <f t="shared" si="18"/>
        <v>8.1550000000000011</v>
      </c>
      <c r="R61" s="323">
        <f t="shared" si="20"/>
        <v>7.68</v>
      </c>
      <c r="S61" s="322">
        <f t="shared" si="21"/>
        <v>16.335000000000001</v>
      </c>
      <c r="T61" s="271">
        <f t="shared" si="22"/>
        <v>0.47015610651974282</v>
      </c>
      <c r="U61" s="270" t="str">
        <f t="shared" si="8"/>
        <v>BOM</v>
      </c>
      <c r="V61" s="269">
        <f t="shared" si="14"/>
        <v>4.3449999999999989</v>
      </c>
      <c r="W61" s="262">
        <f t="shared" si="9"/>
        <v>9.004999999999999</v>
      </c>
      <c r="X61" s="262">
        <f t="shared" si="10"/>
        <v>9.004999999999999</v>
      </c>
      <c r="Y61" s="272">
        <f t="shared" si="15"/>
        <v>0</v>
      </c>
      <c r="Z61" s="262">
        <f t="shared" si="19"/>
        <v>0</v>
      </c>
      <c r="AA61" s="262">
        <v>0</v>
      </c>
      <c r="AB61" s="314"/>
      <c r="AC61" s="286"/>
      <c r="AD61" s="286"/>
      <c r="AE61" s="286"/>
      <c r="AF61" s="286"/>
      <c r="AG61" s="286"/>
    </row>
    <row r="62" spans="2:33" ht="12.95" customHeight="1" x14ac:dyDescent="0.25">
      <c r="B62" s="264" t="s">
        <v>262</v>
      </c>
      <c r="C62" s="263">
        <v>42384</v>
      </c>
      <c r="D62" s="262">
        <v>1.835</v>
      </c>
      <c r="E62" s="262">
        <f t="shared" si="26"/>
        <v>0.83499999999999996</v>
      </c>
      <c r="F62" s="262">
        <v>0.5</v>
      </c>
      <c r="G62" s="269">
        <v>17.5</v>
      </c>
      <c r="H62" s="322">
        <f t="shared" si="27"/>
        <v>17.16</v>
      </c>
      <c r="I62" s="322">
        <f t="shared" si="28"/>
        <v>16.324999999999999</v>
      </c>
      <c r="J62" s="269">
        <v>12.5</v>
      </c>
      <c r="K62" s="322">
        <f t="shared" si="29"/>
        <v>12.16</v>
      </c>
      <c r="L62" s="322">
        <f t="shared" si="30"/>
        <v>11.324999999999999</v>
      </c>
      <c r="M62" s="264" t="s">
        <v>249</v>
      </c>
      <c r="N62" s="262">
        <v>9.9700000000000006</v>
      </c>
      <c r="O62" s="262">
        <f t="shared" si="3"/>
        <v>8.1350000000000016</v>
      </c>
      <c r="P62" s="262">
        <v>9.9700000000000006</v>
      </c>
      <c r="Q62" s="267">
        <f t="shared" si="18"/>
        <v>8.1350000000000016</v>
      </c>
      <c r="R62" s="323">
        <f t="shared" si="20"/>
        <v>7.6899999999999977</v>
      </c>
      <c r="S62" s="322">
        <f t="shared" si="21"/>
        <v>16.324999999999999</v>
      </c>
      <c r="T62" s="271">
        <f t="shared" si="22"/>
        <v>0.47105666156202131</v>
      </c>
      <c r="U62" s="270" t="str">
        <f t="shared" si="8"/>
        <v>BOM</v>
      </c>
      <c r="V62" s="269">
        <f t="shared" si="14"/>
        <v>4.3650000000000002</v>
      </c>
      <c r="W62" s="262">
        <f t="shared" si="9"/>
        <v>9.0249999999999986</v>
      </c>
      <c r="X62" s="262">
        <f t="shared" si="10"/>
        <v>9.0249999999999986</v>
      </c>
      <c r="Y62" s="272">
        <f t="shared" si="15"/>
        <v>0</v>
      </c>
      <c r="Z62" s="262">
        <f t="shared" si="19"/>
        <v>0</v>
      </c>
      <c r="AA62" s="262">
        <v>0</v>
      </c>
      <c r="AB62" s="314"/>
      <c r="AC62" s="286"/>
      <c r="AD62" s="286"/>
      <c r="AE62" s="286"/>
      <c r="AF62" s="286"/>
      <c r="AG62" s="286"/>
    </row>
    <row r="63" spans="2:33" ht="12.95" customHeight="1" x14ac:dyDescent="0.25">
      <c r="B63" s="264" t="s">
        <v>262</v>
      </c>
      <c r="C63" s="263">
        <v>42391</v>
      </c>
      <c r="D63" s="262">
        <v>1.835</v>
      </c>
      <c r="E63" s="262">
        <f t="shared" si="26"/>
        <v>0.83499999999999996</v>
      </c>
      <c r="F63" s="262">
        <v>0.5</v>
      </c>
      <c r="G63" s="269">
        <v>17.5</v>
      </c>
      <c r="H63" s="322">
        <f t="shared" si="27"/>
        <v>17.16</v>
      </c>
      <c r="I63" s="322">
        <f t="shared" si="28"/>
        <v>16.324999999999999</v>
      </c>
      <c r="J63" s="269">
        <v>12.5</v>
      </c>
      <c r="K63" s="322">
        <f t="shared" si="29"/>
        <v>12.16</v>
      </c>
      <c r="L63" s="322">
        <f t="shared" si="30"/>
        <v>11.324999999999999</v>
      </c>
      <c r="M63" s="264" t="s">
        <v>249</v>
      </c>
      <c r="N63" s="262">
        <v>9.9700000000000006</v>
      </c>
      <c r="O63" s="262">
        <f t="shared" si="3"/>
        <v>8.1350000000000016</v>
      </c>
      <c r="P63" s="262">
        <v>9.9700000000000006</v>
      </c>
      <c r="Q63" s="267">
        <f t="shared" si="18"/>
        <v>8.1350000000000016</v>
      </c>
      <c r="R63" s="323">
        <f t="shared" si="20"/>
        <v>7.6899999999999977</v>
      </c>
      <c r="S63" s="322">
        <f t="shared" si="21"/>
        <v>16.324999999999999</v>
      </c>
      <c r="T63" s="271">
        <f t="shared" si="22"/>
        <v>0.47105666156202131</v>
      </c>
      <c r="U63" s="270" t="str">
        <f t="shared" si="8"/>
        <v>BOM</v>
      </c>
      <c r="V63" s="269">
        <f t="shared" si="14"/>
        <v>4.3650000000000002</v>
      </c>
      <c r="W63" s="262">
        <f t="shared" ref="W63:W73" si="31">IFERROR(H63-O63,"-")</f>
        <v>9.0249999999999986</v>
      </c>
      <c r="X63" s="262">
        <f t="shared" ref="X63:X73" si="32">IFERROR(H63-Q63,"-")</f>
        <v>9.0249999999999986</v>
      </c>
      <c r="Y63" s="272">
        <f t="shared" si="15"/>
        <v>0</v>
      </c>
      <c r="Z63" s="262">
        <f t="shared" si="19"/>
        <v>0</v>
      </c>
      <c r="AA63" s="262">
        <v>0</v>
      </c>
      <c r="AB63" s="314"/>
      <c r="AC63" s="286"/>
      <c r="AD63" s="286"/>
      <c r="AE63" s="286"/>
      <c r="AF63" s="286"/>
      <c r="AG63" s="286"/>
    </row>
    <row r="64" spans="2:33" ht="12.95" customHeight="1" x14ac:dyDescent="0.25">
      <c r="B64" s="264" t="s">
        <v>262</v>
      </c>
      <c r="C64" s="263">
        <v>42398</v>
      </c>
      <c r="D64" s="262">
        <v>1.835</v>
      </c>
      <c r="E64" s="262">
        <f t="shared" si="26"/>
        <v>0.83499999999999996</v>
      </c>
      <c r="F64" s="262">
        <v>0.5</v>
      </c>
      <c r="G64" s="269">
        <v>17.5</v>
      </c>
      <c r="H64" s="322">
        <f t="shared" si="27"/>
        <v>17.16</v>
      </c>
      <c r="I64" s="322">
        <f t="shared" si="28"/>
        <v>16.324999999999999</v>
      </c>
      <c r="J64" s="269">
        <v>12.5</v>
      </c>
      <c r="K64" s="322">
        <f t="shared" si="29"/>
        <v>12.16</v>
      </c>
      <c r="L64" s="322">
        <f t="shared" si="30"/>
        <v>11.324999999999999</v>
      </c>
      <c r="M64" s="264" t="s">
        <v>249</v>
      </c>
      <c r="N64" s="262">
        <v>9.9600000000000009</v>
      </c>
      <c r="O64" s="262">
        <f t="shared" si="3"/>
        <v>8.125</v>
      </c>
      <c r="P64" s="262">
        <v>9.9600000000000009</v>
      </c>
      <c r="Q64" s="267">
        <f t="shared" si="18"/>
        <v>8.125</v>
      </c>
      <c r="R64" s="323">
        <f t="shared" si="20"/>
        <v>7.6999999999999993</v>
      </c>
      <c r="S64" s="322">
        <f t="shared" si="21"/>
        <v>16.324999999999999</v>
      </c>
      <c r="T64" s="271">
        <f t="shared" si="22"/>
        <v>0.47166921898928021</v>
      </c>
      <c r="U64" s="270" t="str">
        <f t="shared" si="8"/>
        <v>BOM</v>
      </c>
      <c r="V64" s="269">
        <f t="shared" si="14"/>
        <v>4.375</v>
      </c>
      <c r="W64" s="262">
        <f t="shared" si="31"/>
        <v>9.0350000000000001</v>
      </c>
      <c r="X64" s="262">
        <f t="shared" si="32"/>
        <v>9.0350000000000001</v>
      </c>
      <c r="Y64" s="272">
        <f t="shared" si="15"/>
        <v>0</v>
      </c>
      <c r="Z64" s="262">
        <f t="shared" si="19"/>
        <v>0</v>
      </c>
      <c r="AA64" s="262">
        <v>0</v>
      </c>
      <c r="AB64" s="324"/>
      <c r="AC64" s="286"/>
      <c r="AD64" s="286"/>
      <c r="AE64" s="286"/>
      <c r="AF64" s="286"/>
      <c r="AG64" s="286"/>
    </row>
    <row r="65" spans="2:33" ht="12.95" customHeight="1" x14ac:dyDescent="0.25">
      <c r="B65" s="264" t="s">
        <v>262</v>
      </c>
      <c r="C65" s="263">
        <v>42405</v>
      </c>
      <c r="D65" s="262">
        <v>1.85</v>
      </c>
      <c r="E65" s="262">
        <f t="shared" si="26"/>
        <v>0.85000000000000009</v>
      </c>
      <c r="F65" s="262">
        <v>0.5</v>
      </c>
      <c r="G65" s="269">
        <v>17.5</v>
      </c>
      <c r="H65" s="322">
        <f t="shared" si="27"/>
        <v>17.16</v>
      </c>
      <c r="I65" s="322">
        <f t="shared" si="28"/>
        <v>16.309999999999999</v>
      </c>
      <c r="J65" s="269">
        <v>12.5</v>
      </c>
      <c r="K65" s="322">
        <f t="shared" si="29"/>
        <v>12.16</v>
      </c>
      <c r="L65" s="322">
        <f t="shared" si="30"/>
        <v>11.31</v>
      </c>
      <c r="M65" s="264" t="s">
        <v>249</v>
      </c>
      <c r="N65" s="262">
        <v>10.06</v>
      </c>
      <c r="O65" s="262">
        <f t="shared" si="3"/>
        <v>8.2100000000000009</v>
      </c>
      <c r="P65" s="262">
        <v>10.06</v>
      </c>
      <c r="Q65" s="267">
        <f t="shared" si="18"/>
        <v>8.2100000000000009</v>
      </c>
      <c r="R65" s="323">
        <f t="shared" si="20"/>
        <v>7.5999999999999979</v>
      </c>
      <c r="S65" s="322">
        <f t="shared" si="21"/>
        <v>16.309999999999999</v>
      </c>
      <c r="T65" s="271">
        <f t="shared" si="22"/>
        <v>0.46597179644389936</v>
      </c>
      <c r="U65" s="270" t="str">
        <f t="shared" si="8"/>
        <v>BOM</v>
      </c>
      <c r="V65" s="269">
        <f t="shared" si="14"/>
        <v>4.2899999999999991</v>
      </c>
      <c r="W65" s="262">
        <f t="shared" si="31"/>
        <v>8.9499999999999993</v>
      </c>
      <c r="X65" s="262">
        <f t="shared" si="32"/>
        <v>8.9499999999999993</v>
      </c>
      <c r="Y65" s="272">
        <f t="shared" si="15"/>
        <v>0</v>
      </c>
      <c r="Z65" s="262">
        <f t="shared" si="19"/>
        <v>0</v>
      </c>
      <c r="AA65" s="262">
        <v>0</v>
      </c>
      <c r="AB65" s="314"/>
      <c r="AC65" s="286"/>
      <c r="AD65" s="286"/>
      <c r="AE65" s="286"/>
      <c r="AF65" s="286"/>
      <c r="AG65" s="286"/>
    </row>
    <row r="66" spans="2:33" ht="12.95" customHeight="1" x14ac:dyDescent="0.25">
      <c r="B66" s="264" t="s">
        <v>262</v>
      </c>
      <c r="C66" s="263">
        <v>42412</v>
      </c>
      <c r="D66" s="262">
        <v>1.85</v>
      </c>
      <c r="E66" s="262">
        <f t="shared" si="26"/>
        <v>0.85000000000000009</v>
      </c>
      <c r="F66" s="262">
        <v>0.5</v>
      </c>
      <c r="G66" s="269">
        <v>17.5</v>
      </c>
      <c r="H66" s="322">
        <f t="shared" si="27"/>
        <v>17.16</v>
      </c>
      <c r="I66" s="322">
        <f t="shared" si="28"/>
        <v>16.309999999999999</v>
      </c>
      <c r="J66" s="269">
        <v>12.5</v>
      </c>
      <c r="K66" s="322">
        <f t="shared" si="29"/>
        <v>12.16</v>
      </c>
      <c r="L66" s="322">
        <f t="shared" si="30"/>
        <v>11.31</v>
      </c>
      <c r="M66" s="264" t="s">
        <v>249</v>
      </c>
      <c r="N66" s="262">
        <v>10.029999999999999</v>
      </c>
      <c r="O66" s="262">
        <f t="shared" si="3"/>
        <v>8.18</v>
      </c>
      <c r="P66" s="262">
        <v>10.029999999999999</v>
      </c>
      <c r="Q66" s="267">
        <f t="shared" si="18"/>
        <v>8.18</v>
      </c>
      <c r="R66" s="323">
        <f t="shared" si="20"/>
        <v>7.629999999999999</v>
      </c>
      <c r="S66" s="322">
        <f t="shared" si="21"/>
        <v>16.309999999999999</v>
      </c>
      <c r="T66" s="271">
        <f t="shared" si="22"/>
        <v>0.46781115879828322</v>
      </c>
      <c r="U66" s="270" t="str">
        <f t="shared" si="8"/>
        <v>BOM</v>
      </c>
      <c r="V66" s="269">
        <f t="shared" si="14"/>
        <v>4.32</v>
      </c>
      <c r="W66" s="262">
        <f t="shared" si="31"/>
        <v>8.98</v>
      </c>
      <c r="X66" s="262">
        <f t="shared" si="32"/>
        <v>8.98</v>
      </c>
      <c r="Y66" s="272">
        <f t="shared" si="15"/>
        <v>0</v>
      </c>
      <c r="Z66" s="262">
        <f t="shared" si="19"/>
        <v>0</v>
      </c>
      <c r="AA66" s="262">
        <v>0</v>
      </c>
      <c r="AB66" s="314"/>
      <c r="AC66" s="286"/>
      <c r="AD66" s="286"/>
      <c r="AE66" s="286"/>
      <c r="AF66" s="286"/>
      <c r="AG66" s="286"/>
    </row>
    <row r="67" spans="2:33" ht="12.95" customHeight="1" x14ac:dyDescent="0.25">
      <c r="B67" s="264" t="s">
        <v>262</v>
      </c>
      <c r="C67" s="263">
        <v>42419</v>
      </c>
      <c r="D67" s="262">
        <v>1.855</v>
      </c>
      <c r="E67" s="262">
        <f t="shared" si="26"/>
        <v>0.85499999999999998</v>
      </c>
      <c r="F67" s="262">
        <v>0.5</v>
      </c>
      <c r="G67" s="269">
        <v>17.5</v>
      </c>
      <c r="H67" s="322">
        <f t="shared" si="27"/>
        <v>17.16</v>
      </c>
      <c r="I67" s="322">
        <f t="shared" si="28"/>
        <v>16.305</v>
      </c>
      <c r="J67" s="269">
        <v>12.5</v>
      </c>
      <c r="K67" s="322">
        <f t="shared" si="29"/>
        <v>12.16</v>
      </c>
      <c r="L67" s="322">
        <f t="shared" si="30"/>
        <v>11.305</v>
      </c>
      <c r="M67" s="264" t="s">
        <v>249</v>
      </c>
      <c r="N67" s="262">
        <v>10.029999999999999</v>
      </c>
      <c r="O67" s="262">
        <f t="shared" si="3"/>
        <v>8.1749999999999989</v>
      </c>
      <c r="P67" s="262">
        <v>10.029999999999999</v>
      </c>
      <c r="Q67" s="267">
        <f t="shared" si="18"/>
        <v>8.1749999999999989</v>
      </c>
      <c r="R67" s="323">
        <f t="shared" si="20"/>
        <v>7.6300000000000008</v>
      </c>
      <c r="S67" s="322">
        <f t="shared" si="21"/>
        <v>16.305</v>
      </c>
      <c r="T67" s="271">
        <f t="shared" si="22"/>
        <v>0.46795461514872744</v>
      </c>
      <c r="U67" s="270" t="str">
        <f t="shared" si="8"/>
        <v>BOM</v>
      </c>
      <c r="V67" s="269">
        <f t="shared" si="14"/>
        <v>4.3250000000000011</v>
      </c>
      <c r="W67" s="262">
        <f t="shared" si="31"/>
        <v>8.9850000000000012</v>
      </c>
      <c r="X67" s="262">
        <f t="shared" si="32"/>
        <v>8.9850000000000012</v>
      </c>
      <c r="Y67" s="272">
        <f t="shared" si="15"/>
        <v>0</v>
      </c>
      <c r="Z67" s="262">
        <f t="shared" si="19"/>
        <v>0</v>
      </c>
      <c r="AA67" s="262">
        <v>0</v>
      </c>
      <c r="AB67" s="314"/>
      <c r="AC67" s="286"/>
      <c r="AD67" s="286"/>
      <c r="AE67" s="286"/>
      <c r="AF67" s="286"/>
      <c r="AG67" s="286"/>
    </row>
    <row r="68" spans="2:33" ht="12.95" customHeight="1" x14ac:dyDescent="0.25">
      <c r="B68" s="264" t="s">
        <v>262</v>
      </c>
      <c r="C68" s="263">
        <v>42426</v>
      </c>
      <c r="D68" s="262">
        <v>1.86</v>
      </c>
      <c r="E68" s="262">
        <f t="shared" si="26"/>
        <v>0.8600000000000001</v>
      </c>
      <c r="F68" s="262">
        <v>0.5</v>
      </c>
      <c r="G68" s="269">
        <v>17.5</v>
      </c>
      <c r="H68" s="322">
        <f t="shared" ref="H68" si="33">IF(M68="-",H67,IF(M68=0,H67,H67+M68))</f>
        <v>17.16</v>
      </c>
      <c r="I68" s="322">
        <f t="shared" ref="I68" si="34">H68-E68</f>
        <v>16.3</v>
      </c>
      <c r="J68" s="269">
        <v>12.5</v>
      </c>
      <c r="K68" s="322">
        <f t="shared" ref="K68" si="35">IF(M68="-",K67,IF(M68=0,K67,K67+M68))</f>
        <v>12.16</v>
      </c>
      <c r="L68" s="322">
        <f t="shared" ref="L68" si="36">K68-E68</f>
        <v>11.3</v>
      </c>
      <c r="M68" s="264" t="s">
        <v>249</v>
      </c>
      <c r="N68" s="262">
        <v>9.98</v>
      </c>
      <c r="O68" s="262">
        <f t="shared" si="3"/>
        <v>8.120000000000001</v>
      </c>
      <c r="P68" s="262">
        <v>9.98</v>
      </c>
      <c r="Q68" s="267">
        <f t="shared" si="18"/>
        <v>8.120000000000001</v>
      </c>
      <c r="R68" s="323">
        <f t="shared" si="20"/>
        <v>7.68</v>
      </c>
      <c r="S68" s="322">
        <f t="shared" si="21"/>
        <v>16.3</v>
      </c>
      <c r="T68" s="271">
        <f t="shared" si="22"/>
        <v>0.47116564417177909</v>
      </c>
      <c r="U68" s="270" t="str">
        <f t="shared" si="8"/>
        <v>BOM</v>
      </c>
      <c r="V68" s="269">
        <f t="shared" si="14"/>
        <v>4.379999999999999</v>
      </c>
      <c r="W68" s="262">
        <f t="shared" si="31"/>
        <v>9.0399999999999991</v>
      </c>
      <c r="X68" s="262">
        <f t="shared" si="32"/>
        <v>9.0399999999999991</v>
      </c>
      <c r="Y68" s="272">
        <f t="shared" si="15"/>
        <v>0</v>
      </c>
      <c r="Z68" s="262">
        <f t="shared" si="19"/>
        <v>0</v>
      </c>
      <c r="AA68" s="262">
        <v>0</v>
      </c>
      <c r="AB68" s="314"/>
      <c r="AC68" s="286"/>
      <c r="AD68" s="286"/>
      <c r="AE68" s="286"/>
      <c r="AF68" s="286"/>
      <c r="AG68" s="286"/>
    </row>
    <row r="69" spans="2:33" ht="12.95" customHeight="1" x14ac:dyDescent="0.25">
      <c r="B69" s="264" t="s">
        <v>262</v>
      </c>
      <c r="C69" s="263">
        <v>42436</v>
      </c>
      <c r="D69" s="262">
        <v>1.865</v>
      </c>
      <c r="E69" s="262">
        <f t="shared" si="26"/>
        <v>0.86499999999999999</v>
      </c>
      <c r="F69" s="262">
        <v>0.5</v>
      </c>
      <c r="G69" s="269">
        <v>17.5</v>
      </c>
      <c r="H69" s="322">
        <f t="shared" ref="H69" si="37">IF(M69="-",H68,IF(M69=0,H68,H68+M69))</f>
        <v>17.16</v>
      </c>
      <c r="I69" s="322">
        <f t="shared" ref="I69" si="38">H69-E69</f>
        <v>16.295000000000002</v>
      </c>
      <c r="J69" s="269">
        <v>12.5</v>
      </c>
      <c r="K69" s="322">
        <f t="shared" ref="K69" si="39">IF(M69="-",K68,IF(M69=0,K68,K68+M69))</f>
        <v>12.16</v>
      </c>
      <c r="L69" s="322">
        <f t="shared" ref="L69" si="40">K69-E69</f>
        <v>11.295</v>
      </c>
      <c r="M69" s="264" t="s">
        <v>249</v>
      </c>
      <c r="N69" s="262">
        <v>10.050000000000001</v>
      </c>
      <c r="O69" s="262">
        <f t="shared" si="3"/>
        <v>8.1850000000000005</v>
      </c>
      <c r="P69" s="262">
        <v>10.050000000000001</v>
      </c>
      <c r="Q69" s="267">
        <f t="shared" si="18"/>
        <v>8.1850000000000005</v>
      </c>
      <c r="R69" s="323">
        <f t="shared" si="20"/>
        <v>7.6100000000000012</v>
      </c>
      <c r="S69" s="322">
        <f t="shared" si="21"/>
        <v>16.295000000000002</v>
      </c>
      <c r="T69" s="271">
        <f t="shared" si="22"/>
        <v>0.46701442160171835</v>
      </c>
      <c r="U69" s="270" t="str">
        <f t="shared" ref="U69:U73" si="41">IF(T69="-","-",IF(T69&lt;0.55,"BOM",IF(AND(T69&gt;=0.55,T69&lt;0.6),"ATENÇÃO",IF(AND(T69&gt;=0.6,T69&lt;0.8),"ALERTA","INTERVENÇÃO"))))</f>
        <v>BOM</v>
      </c>
      <c r="V69" s="269">
        <f t="shared" si="14"/>
        <v>4.3149999999999995</v>
      </c>
      <c r="W69" s="262">
        <f t="shared" si="31"/>
        <v>8.9749999999999996</v>
      </c>
      <c r="X69" s="262">
        <f t="shared" si="32"/>
        <v>8.9749999999999996</v>
      </c>
      <c r="Y69" s="272">
        <f t="shared" si="15"/>
        <v>0</v>
      </c>
      <c r="Z69" s="262">
        <f t="shared" si="19"/>
        <v>0</v>
      </c>
      <c r="AA69" s="262">
        <v>0</v>
      </c>
      <c r="AB69" s="314"/>
      <c r="AC69" s="286"/>
      <c r="AD69" s="286"/>
      <c r="AE69" s="286"/>
      <c r="AF69" s="286"/>
      <c r="AG69" s="286"/>
    </row>
    <row r="70" spans="2:33" ht="12.95" customHeight="1" x14ac:dyDescent="0.25">
      <c r="B70" s="264" t="s">
        <v>262</v>
      </c>
      <c r="C70" s="263">
        <v>42440</v>
      </c>
      <c r="D70" s="262">
        <v>1.6850000000000001</v>
      </c>
      <c r="E70" s="262">
        <f t="shared" si="26"/>
        <v>0.68500000000000005</v>
      </c>
      <c r="F70" s="262">
        <v>0.5</v>
      </c>
      <c r="G70" s="269">
        <v>17.5</v>
      </c>
      <c r="H70" s="322">
        <f t="shared" ref="H70" si="42">IF(M70="-",H69,IF(M70=0,H69,H69+M70))</f>
        <v>17.16</v>
      </c>
      <c r="I70" s="322">
        <f t="shared" ref="I70" si="43">H70-E70</f>
        <v>16.475000000000001</v>
      </c>
      <c r="J70" s="269">
        <v>12.5</v>
      </c>
      <c r="K70" s="322">
        <f t="shared" ref="K70:K73" si="44">IF(M70="-",K69,IF(M70=0,K69,K69+M70))</f>
        <v>12.16</v>
      </c>
      <c r="L70" s="322">
        <f t="shared" ref="L70:L72" si="45">K70-E70</f>
        <v>11.475</v>
      </c>
      <c r="M70" s="264" t="s">
        <v>249</v>
      </c>
      <c r="N70" s="262">
        <v>10.1</v>
      </c>
      <c r="O70" s="262">
        <f t="shared" si="3"/>
        <v>8.4149999999999991</v>
      </c>
      <c r="P70" s="262">
        <v>12.89</v>
      </c>
      <c r="Q70" s="267">
        <f t="shared" si="18"/>
        <v>11.205</v>
      </c>
      <c r="R70" s="323">
        <f t="shared" si="20"/>
        <v>4.7700000000000014</v>
      </c>
      <c r="S70" s="322">
        <f t="shared" si="21"/>
        <v>16.475000000000001</v>
      </c>
      <c r="T70" s="271">
        <f t="shared" si="22"/>
        <v>0.28952959028831571</v>
      </c>
      <c r="U70" s="270" t="str">
        <f t="shared" si="41"/>
        <v>BOM</v>
      </c>
      <c r="V70" s="269">
        <f t="shared" ref="V70:V73" si="46">IFERROR(IF((D70+$K$5-P70)&lt;0,0,(D70+$K$5-P70)),"-")</f>
        <v>1.2949999999999999</v>
      </c>
      <c r="W70" s="262">
        <f t="shared" si="31"/>
        <v>8.745000000000001</v>
      </c>
      <c r="X70" s="262">
        <f t="shared" si="32"/>
        <v>5.9550000000000001</v>
      </c>
      <c r="Y70" s="272">
        <f t="shared" ref="Y70:Y73" si="47">IFERROR(((W70-X70)),"-")</f>
        <v>2.7900000000000009</v>
      </c>
      <c r="Z70" s="262">
        <f>AA70*9.8066</f>
        <v>29.713997999999997</v>
      </c>
      <c r="AA70" s="262">
        <v>3.03</v>
      </c>
      <c r="AB70" s="476"/>
      <c r="AC70" s="286"/>
      <c r="AD70" s="286"/>
      <c r="AE70" s="286"/>
      <c r="AF70" s="286"/>
      <c r="AG70" s="286"/>
    </row>
    <row r="71" spans="2:33" ht="12.95" customHeight="1" x14ac:dyDescent="0.25">
      <c r="B71" s="264" t="s">
        <v>262</v>
      </c>
      <c r="C71" s="263">
        <v>42447</v>
      </c>
      <c r="D71" s="262">
        <v>1.88</v>
      </c>
      <c r="E71" s="262">
        <f t="shared" si="26"/>
        <v>0.87999999999999989</v>
      </c>
      <c r="F71" s="262">
        <v>0.5</v>
      </c>
      <c r="G71" s="269">
        <v>17.5</v>
      </c>
      <c r="H71" s="322">
        <f t="shared" ref="H71:H73" si="48">IF(M71="-",H70,IF(M71=0,H70,H70+M71))</f>
        <v>17.16</v>
      </c>
      <c r="I71" s="322">
        <f t="shared" ref="I71:I73" si="49">H71-E71</f>
        <v>16.28</v>
      </c>
      <c r="J71" s="269">
        <v>12.5</v>
      </c>
      <c r="K71" s="322">
        <f t="shared" si="44"/>
        <v>12.16</v>
      </c>
      <c r="L71" s="322">
        <f t="shared" si="45"/>
        <v>11.280000000000001</v>
      </c>
      <c r="M71" s="479" t="s">
        <v>249</v>
      </c>
      <c r="N71" s="262">
        <v>10.38</v>
      </c>
      <c r="O71" s="262">
        <f t="shared" si="3"/>
        <v>8.5</v>
      </c>
      <c r="P71" s="262">
        <v>12.6</v>
      </c>
      <c r="Q71" s="267">
        <f t="shared" si="18"/>
        <v>10.719999999999999</v>
      </c>
      <c r="R71" s="323">
        <f t="shared" si="20"/>
        <v>5.0600000000000023</v>
      </c>
      <c r="S71" s="322">
        <f t="shared" si="21"/>
        <v>16.28</v>
      </c>
      <c r="T71" s="271">
        <f t="shared" si="22"/>
        <v>0.31081081081081091</v>
      </c>
      <c r="U71" s="270" t="str">
        <f t="shared" si="41"/>
        <v>BOM</v>
      </c>
      <c r="V71" s="269">
        <f t="shared" si="46"/>
        <v>1.7799999999999994</v>
      </c>
      <c r="W71" s="262">
        <f t="shared" si="31"/>
        <v>8.66</v>
      </c>
      <c r="X71" s="262">
        <f t="shared" si="32"/>
        <v>6.4400000000000013</v>
      </c>
      <c r="Y71" s="272">
        <f t="shared" si="47"/>
        <v>2.2199999999999989</v>
      </c>
      <c r="Z71" s="262">
        <f>AA71*9.8066</f>
        <v>29.615931999999997</v>
      </c>
      <c r="AA71" s="262">
        <v>3.02</v>
      </c>
      <c r="AB71" s="476"/>
      <c r="AC71" s="286"/>
      <c r="AD71" s="286"/>
      <c r="AE71" s="286"/>
      <c r="AF71" s="286"/>
      <c r="AG71" s="286"/>
    </row>
    <row r="72" spans="2:33" ht="12" customHeight="1" x14ac:dyDescent="0.25">
      <c r="B72" s="264" t="s">
        <v>262</v>
      </c>
      <c r="C72" s="263">
        <v>42464</v>
      </c>
      <c r="D72" s="262">
        <v>1.88</v>
      </c>
      <c r="E72" s="262">
        <f t="shared" si="26"/>
        <v>0.87999999999999989</v>
      </c>
      <c r="F72" s="262">
        <v>0.5</v>
      </c>
      <c r="G72" s="269">
        <v>17.5</v>
      </c>
      <c r="H72" s="322">
        <f t="shared" si="48"/>
        <v>17.16</v>
      </c>
      <c r="I72" s="322">
        <f t="shared" si="49"/>
        <v>16.28</v>
      </c>
      <c r="J72" s="269">
        <v>12.5</v>
      </c>
      <c r="K72" s="322">
        <f t="shared" si="44"/>
        <v>12.16</v>
      </c>
      <c r="L72" s="322">
        <f t="shared" si="45"/>
        <v>11.280000000000001</v>
      </c>
      <c r="M72" s="479" t="s">
        <v>249</v>
      </c>
      <c r="N72" s="262">
        <v>10</v>
      </c>
      <c r="O72" s="262">
        <f t="shared" si="3"/>
        <v>8.120000000000001</v>
      </c>
      <c r="P72" s="262">
        <v>10.36</v>
      </c>
      <c r="Q72" s="267">
        <f t="shared" si="18"/>
        <v>8.48</v>
      </c>
      <c r="R72" s="323">
        <f t="shared" si="20"/>
        <v>7.3000000000000007</v>
      </c>
      <c r="S72" s="322">
        <f t="shared" si="21"/>
        <v>16.28</v>
      </c>
      <c r="T72" s="271">
        <f t="shared" si="22"/>
        <v>0.44840294840294842</v>
      </c>
      <c r="U72" s="270" t="str">
        <f t="shared" si="41"/>
        <v>BOM</v>
      </c>
      <c r="V72" s="269">
        <f t="shared" si="46"/>
        <v>4.0199999999999996</v>
      </c>
      <c r="W72" s="262">
        <f t="shared" si="31"/>
        <v>9.0399999999999991</v>
      </c>
      <c r="X72" s="262">
        <f t="shared" si="32"/>
        <v>8.68</v>
      </c>
      <c r="Y72" s="272">
        <f t="shared" si="47"/>
        <v>0.35999999999999943</v>
      </c>
      <c r="Z72" s="262">
        <f>AA72*9.8066</f>
        <v>8.8259399999999992</v>
      </c>
      <c r="AA72" s="262">
        <v>0.9</v>
      </c>
      <c r="AB72" s="476"/>
      <c r="AC72" s="286"/>
      <c r="AD72" s="286"/>
      <c r="AE72" s="286"/>
      <c r="AF72" s="286"/>
      <c r="AG72" s="286"/>
    </row>
    <row r="73" spans="2:33" s="495" customFormat="1" ht="12" customHeight="1" x14ac:dyDescent="0.25">
      <c r="B73" s="479" t="s">
        <v>262</v>
      </c>
      <c r="C73" s="496">
        <v>42468</v>
      </c>
      <c r="D73" s="482">
        <v>1.88</v>
      </c>
      <c r="E73" s="482">
        <f t="shared" si="26"/>
        <v>0.87999999999999989</v>
      </c>
      <c r="F73" s="482">
        <v>0.5</v>
      </c>
      <c r="G73" s="497">
        <v>17.5</v>
      </c>
      <c r="H73" s="322">
        <f t="shared" si="48"/>
        <v>17.16</v>
      </c>
      <c r="I73" s="322">
        <f t="shared" si="49"/>
        <v>16.28</v>
      </c>
      <c r="J73" s="497">
        <v>12.5</v>
      </c>
      <c r="K73" s="322">
        <f t="shared" si="44"/>
        <v>12.16</v>
      </c>
      <c r="L73" s="322">
        <f>K73-E73</f>
        <v>11.280000000000001</v>
      </c>
      <c r="M73" s="479" t="s">
        <v>249</v>
      </c>
      <c r="N73" s="482">
        <v>10.220000000000001</v>
      </c>
      <c r="O73" s="482">
        <f>N73-D73</f>
        <v>8.34</v>
      </c>
      <c r="P73" s="482">
        <v>12.48</v>
      </c>
      <c r="Q73" s="267">
        <f t="shared" si="18"/>
        <v>10.600000000000001</v>
      </c>
      <c r="R73" s="323">
        <f t="shared" si="20"/>
        <v>5.18</v>
      </c>
      <c r="S73" s="322">
        <f t="shared" si="21"/>
        <v>16.28</v>
      </c>
      <c r="T73" s="271">
        <f t="shared" si="22"/>
        <v>0.31818181818181812</v>
      </c>
      <c r="U73" s="270" t="str">
        <f t="shared" si="41"/>
        <v>BOM</v>
      </c>
      <c r="V73" s="269">
        <f t="shared" si="46"/>
        <v>1.8999999999999986</v>
      </c>
      <c r="W73" s="262">
        <f t="shared" si="31"/>
        <v>8.82</v>
      </c>
      <c r="X73" s="262">
        <f t="shared" si="32"/>
        <v>6.5599999999999987</v>
      </c>
      <c r="Y73" s="272">
        <f t="shared" si="47"/>
        <v>2.2600000000000016</v>
      </c>
      <c r="Z73" s="482">
        <f>AA73*9.8066</f>
        <v>0</v>
      </c>
      <c r="AA73" s="482">
        <v>0</v>
      </c>
      <c r="AB73" s="498"/>
      <c r="AC73" s="499"/>
      <c r="AD73" s="499"/>
      <c r="AE73" s="499"/>
      <c r="AF73" s="499"/>
      <c r="AG73" s="499"/>
    </row>
    <row r="74" spans="2:33" ht="12.95" customHeight="1" x14ac:dyDescent="0.25">
      <c r="B74" s="277"/>
      <c r="C74" s="325"/>
      <c r="D74" s="325"/>
      <c r="E74" s="325"/>
      <c r="F74" s="284"/>
      <c r="G74" s="284"/>
      <c r="H74" s="325"/>
      <c r="I74" s="325"/>
      <c r="J74" s="325"/>
      <c r="K74" s="325"/>
      <c r="L74" s="325"/>
      <c r="M74" s="325"/>
      <c r="N74" s="284"/>
      <c r="O74" s="284"/>
      <c r="P74" s="284"/>
      <c r="Q74" s="326"/>
      <c r="R74" s="327"/>
      <c r="S74" s="327"/>
      <c r="T74" s="327"/>
      <c r="U74" s="327"/>
      <c r="V74" s="284"/>
      <c r="W74" s="284"/>
      <c r="X74" s="284"/>
      <c r="Y74" s="284"/>
      <c r="Z74" s="284"/>
      <c r="AA74" s="284"/>
      <c r="AB74" s="287"/>
      <c r="AC74" s="286"/>
      <c r="AD74" s="286"/>
      <c r="AE74" s="286"/>
      <c r="AF74" s="286"/>
      <c r="AG74" s="286"/>
    </row>
    <row r="75" spans="2:33" ht="12.95" customHeight="1" x14ac:dyDescent="0.25">
      <c r="B75" s="283" t="s">
        <v>257</v>
      </c>
      <c r="C75" s="263">
        <f t="shared" ref="C75:C91" si="50">C5</f>
        <v>41260</v>
      </c>
      <c r="D75" s="262">
        <v>1.17</v>
      </c>
      <c r="E75" s="262">
        <f t="shared" ref="E75:E128" si="51">D75-1</f>
        <v>0.16999999999999993</v>
      </c>
      <c r="F75" s="269">
        <v>0.5</v>
      </c>
      <c r="G75" s="262">
        <v>13.6</v>
      </c>
      <c r="H75" s="322">
        <f>IF(M75="-",G75,G75+M75)</f>
        <v>13.6</v>
      </c>
      <c r="I75" s="322">
        <f t="shared" ref="I75:I128" si="52">H75-E75</f>
        <v>13.43</v>
      </c>
      <c r="J75" s="262">
        <v>8.6</v>
      </c>
      <c r="K75" s="322">
        <f>IF(M75="-",J75,J75+M75)</f>
        <v>8.6</v>
      </c>
      <c r="L75" s="322">
        <f t="shared" ref="L75:L128" si="53">K75-E75</f>
        <v>8.43</v>
      </c>
      <c r="M75" s="264" t="s">
        <v>249</v>
      </c>
      <c r="N75" s="262">
        <v>5.12</v>
      </c>
      <c r="O75" s="262">
        <f t="shared" ref="O75:O90" si="54">N75-D75</f>
        <v>3.95</v>
      </c>
      <c r="P75" s="262">
        <v>7.71</v>
      </c>
      <c r="Q75" s="267">
        <f t="shared" ref="Q75:Q90" si="55">P75-D75</f>
        <v>6.54</v>
      </c>
      <c r="R75" s="322">
        <f t="shared" ref="R75:R124" si="56">IFERROR(I75-F75-Q75,"-")</f>
        <v>6.39</v>
      </c>
      <c r="S75" s="322">
        <f t="shared" ref="S75:S124" si="57">IFERROR(I75,"-")</f>
        <v>13.43</v>
      </c>
      <c r="T75" s="271">
        <f t="shared" ref="T75:T124" si="58">IFERROR(R75/S75,"-")</f>
        <v>0.47580044676098288</v>
      </c>
      <c r="U75" s="270" t="str">
        <f t="shared" ref="U75:U138" si="59">IF(T75="-","-",IF(T75&lt;0.55,"BOM",IF(AND(T75&gt;=0.55,T75&lt;0.6),"ATENÇÃO",IF(AND(T75&gt;=0.6,T75&lt;0.8),"ALERTA","INTERVENÇÃO"))))</f>
        <v>BOM</v>
      </c>
      <c r="V75" s="262">
        <f>IFERROR(IF((D75+$K$75-P75)&lt;0,0,(D75+$K$75-P75)),"-")</f>
        <v>2.0599999999999996</v>
      </c>
      <c r="W75" s="262">
        <f t="shared" ref="W75:W125" si="60">IFERROR(H75-O75,"-")</f>
        <v>9.6499999999999986</v>
      </c>
      <c r="X75" s="262">
        <f t="shared" ref="X75:X125" si="61">IFERROR(H75-Q75,"-")</f>
        <v>7.06</v>
      </c>
      <c r="Y75" s="272">
        <f>IFERROR(((W75-X75)),"-")</f>
        <v>2.589999999999999</v>
      </c>
      <c r="Z75" s="262" t="s">
        <v>252</v>
      </c>
      <c r="AA75" s="262" t="s">
        <v>249</v>
      </c>
      <c r="AB75" s="262"/>
      <c r="AG75" s="286"/>
    </row>
    <row r="76" spans="2:33" ht="12.95" customHeight="1" x14ac:dyDescent="0.25">
      <c r="B76" s="283" t="str">
        <f t="shared" ref="B76:B128" si="62">B75</f>
        <v>PZ1B</v>
      </c>
      <c r="C76" s="263">
        <f t="shared" si="50"/>
        <v>41292</v>
      </c>
      <c r="D76" s="262">
        <v>1.17</v>
      </c>
      <c r="E76" s="262">
        <f t="shared" si="51"/>
        <v>0.16999999999999993</v>
      </c>
      <c r="F76" s="269">
        <v>0.5</v>
      </c>
      <c r="G76" s="262">
        <v>13.6</v>
      </c>
      <c r="H76" s="322">
        <f t="shared" ref="H76:H128" si="63">IF(M76="-",H75,IF(M76=0,H75,H75+M76))</f>
        <v>13.6</v>
      </c>
      <c r="I76" s="322">
        <f t="shared" si="52"/>
        <v>13.43</v>
      </c>
      <c r="J76" s="262">
        <v>8.6</v>
      </c>
      <c r="K76" s="322">
        <f t="shared" ref="K76:K128" si="64">IF(M76="-",K75,IF(M76=0,K75,K75+M76))</f>
        <v>8.6</v>
      </c>
      <c r="L76" s="322">
        <f t="shared" si="53"/>
        <v>8.43</v>
      </c>
      <c r="M76" s="264" t="s">
        <v>249</v>
      </c>
      <c r="N76" s="262">
        <v>5.59</v>
      </c>
      <c r="O76" s="262">
        <f t="shared" si="54"/>
        <v>4.42</v>
      </c>
      <c r="P76" s="262">
        <v>8.43</v>
      </c>
      <c r="Q76" s="267">
        <f t="shared" si="55"/>
        <v>7.26</v>
      </c>
      <c r="R76" s="322">
        <f t="shared" si="56"/>
        <v>5.67</v>
      </c>
      <c r="S76" s="322">
        <f t="shared" si="57"/>
        <v>13.43</v>
      </c>
      <c r="T76" s="271">
        <f t="shared" si="58"/>
        <v>0.42218912881608339</v>
      </c>
      <c r="U76" s="270" t="str">
        <f t="shared" si="59"/>
        <v>BOM</v>
      </c>
      <c r="V76" s="262">
        <f t="shared" ref="V76:V139" si="65">IFERROR(IF((D76+$K$75-P76)&lt;0,0,(D76+$K$75-P76)),"-")</f>
        <v>1.3399999999999999</v>
      </c>
      <c r="W76" s="262">
        <f t="shared" si="60"/>
        <v>9.18</v>
      </c>
      <c r="X76" s="262">
        <f t="shared" si="61"/>
        <v>6.34</v>
      </c>
      <c r="Y76" s="272">
        <f t="shared" ref="Y76:Y139" si="66">IFERROR(((W76-X76)),"-")</f>
        <v>2.84</v>
      </c>
      <c r="Z76" s="262">
        <f>0.4*98.066</f>
        <v>39.226400000000005</v>
      </c>
      <c r="AA76" s="262">
        <f t="shared" ref="AA76:AA90" si="67">Z76/9.8066</f>
        <v>4.0000000000000009</v>
      </c>
      <c r="AB76" s="269"/>
      <c r="AC76" s="286"/>
      <c r="AD76" s="286"/>
      <c r="AE76" s="286"/>
      <c r="AF76" s="286"/>
      <c r="AG76" s="286"/>
    </row>
    <row r="77" spans="2:33" ht="12.95" customHeight="1" x14ac:dyDescent="0.25">
      <c r="B77" s="283" t="str">
        <f t="shared" si="62"/>
        <v>PZ1B</v>
      </c>
      <c r="C77" s="263">
        <f t="shared" si="50"/>
        <v>41324</v>
      </c>
      <c r="D77" s="262">
        <v>1.17</v>
      </c>
      <c r="E77" s="262">
        <f t="shared" si="51"/>
        <v>0.16999999999999993</v>
      </c>
      <c r="F77" s="269">
        <v>0.5</v>
      </c>
      <c r="G77" s="262">
        <v>13.6</v>
      </c>
      <c r="H77" s="322">
        <f t="shared" si="63"/>
        <v>13.6</v>
      </c>
      <c r="I77" s="322">
        <f t="shared" si="52"/>
        <v>13.43</v>
      </c>
      <c r="J77" s="262">
        <v>8.6</v>
      </c>
      <c r="K77" s="322">
        <f t="shared" si="64"/>
        <v>8.6</v>
      </c>
      <c r="L77" s="322">
        <f t="shared" si="53"/>
        <v>8.43</v>
      </c>
      <c r="M77" s="264" t="s">
        <v>249</v>
      </c>
      <c r="N77" s="262">
        <v>5.57</v>
      </c>
      <c r="O77" s="262">
        <f t="shared" si="54"/>
        <v>4.4000000000000004</v>
      </c>
      <c r="P77" s="262">
        <v>7.2</v>
      </c>
      <c r="Q77" s="267">
        <f t="shared" si="55"/>
        <v>6.03</v>
      </c>
      <c r="R77" s="322">
        <f t="shared" si="56"/>
        <v>6.8999999999999995</v>
      </c>
      <c r="S77" s="322">
        <f t="shared" si="57"/>
        <v>13.43</v>
      </c>
      <c r="T77" s="271">
        <f t="shared" si="58"/>
        <v>0.51377513030528665</v>
      </c>
      <c r="U77" s="270" t="str">
        <f t="shared" si="59"/>
        <v>BOM</v>
      </c>
      <c r="V77" s="262">
        <f t="shared" si="65"/>
        <v>2.5699999999999994</v>
      </c>
      <c r="W77" s="262">
        <f t="shared" si="60"/>
        <v>9.1999999999999993</v>
      </c>
      <c r="X77" s="262">
        <f t="shared" si="61"/>
        <v>7.5699999999999994</v>
      </c>
      <c r="Y77" s="272">
        <f t="shared" si="66"/>
        <v>1.63</v>
      </c>
      <c r="Z77" s="262">
        <f>0.4*98.066</f>
        <v>39.226400000000005</v>
      </c>
      <c r="AA77" s="262">
        <f t="shared" si="67"/>
        <v>4.0000000000000009</v>
      </c>
      <c r="AB77" s="262"/>
    </row>
    <row r="78" spans="2:33" ht="12.95" customHeight="1" x14ac:dyDescent="0.25">
      <c r="B78" s="283" t="str">
        <f t="shared" si="62"/>
        <v>PZ1B</v>
      </c>
      <c r="C78" s="263">
        <f t="shared" si="50"/>
        <v>41352</v>
      </c>
      <c r="D78" s="262">
        <v>1.17</v>
      </c>
      <c r="E78" s="262">
        <f t="shared" si="51"/>
        <v>0.16999999999999993</v>
      </c>
      <c r="F78" s="269">
        <v>0.5</v>
      </c>
      <c r="G78" s="262">
        <v>13.6</v>
      </c>
      <c r="H78" s="322">
        <f t="shared" si="63"/>
        <v>13.6</v>
      </c>
      <c r="I78" s="322">
        <f t="shared" si="52"/>
        <v>13.43</v>
      </c>
      <c r="J78" s="262">
        <v>8.6</v>
      </c>
      <c r="K78" s="322">
        <f t="shared" si="64"/>
        <v>8.6</v>
      </c>
      <c r="L78" s="322">
        <f t="shared" si="53"/>
        <v>8.43</v>
      </c>
      <c r="M78" s="264" t="s">
        <v>249</v>
      </c>
      <c r="N78" s="262">
        <v>5.63</v>
      </c>
      <c r="O78" s="262">
        <f t="shared" si="54"/>
        <v>4.46</v>
      </c>
      <c r="P78" s="262">
        <v>7.8</v>
      </c>
      <c r="Q78" s="267">
        <f t="shared" si="55"/>
        <v>6.63</v>
      </c>
      <c r="R78" s="322">
        <f t="shared" si="56"/>
        <v>6.3</v>
      </c>
      <c r="S78" s="322">
        <f t="shared" si="57"/>
        <v>13.43</v>
      </c>
      <c r="T78" s="271">
        <f t="shared" si="58"/>
        <v>0.46909903201787045</v>
      </c>
      <c r="U78" s="270" t="str">
        <f t="shared" si="59"/>
        <v>BOM</v>
      </c>
      <c r="V78" s="262">
        <f t="shared" si="65"/>
        <v>1.9699999999999998</v>
      </c>
      <c r="W78" s="262">
        <f t="shared" si="60"/>
        <v>9.14</v>
      </c>
      <c r="X78" s="262">
        <f t="shared" si="61"/>
        <v>6.97</v>
      </c>
      <c r="Y78" s="272">
        <f t="shared" si="66"/>
        <v>2.1700000000000008</v>
      </c>
      <c r="Z78" s="262">
        <f>0.4*98.066</f>
        <v>39.226400000000005</v>
      </c>
      <c r="AA78" s="262">
        <f t="shared" si="67"/>
        <v>4.0000000000000009</v>
      </c>
      <c r="AB78" s="269"/>
    </row>
    <row r="79" spans="2:33" ht="12.95" customHeight="1" x14ac:dyDescent="0.25">
      <c r="B79" s="283" t="str">
        <f t="shared" si="62"/>
        <v>PZ1B</v>
      </c>
      <c r="C79" s="263">
        <f t="shared" si="50"/>
        <v>41383</v>
      </c>
      <c r="D79" s="262">
        <v>1.18</v>
      </c>
      <c r="E79" s="262">
        <f t="shared" si="51"/>
        <v>0.17999999999999994</v>
      </c>
      <c r="F79" s="269">
        <v>0.5</v>
      </c>
      <c r="G79" s="262">
        <v>13.6</v>
      </c>
      <c r="H79" s="322">
        <f t="shared" si="63"/>
        <v>13.6</v>
      </c>
      <c r="I79" s="322">
        <f t="shared" si="52"/>
        <v>13.42</v>
      </c>
      <c r="J79" s="262">
        <v>8.6</v>
      </c>
      <c r="K79" s="322">
        <f t="shared" si="64"/>
        <v>8.6</v>
      </c>
      <c r="L79" s="322">
        <f t="shared" si="53"/>
        <v>8.42</v>
      </c>
      <c r="M79" s="264" t="s">
        <v>249</v>
      </c>
      <c r="N79" s="262">
        <v>5.75</v>
      </c>
      <c r="O79" s="262">
        <f t="shared" si="54"/>
        <v>4.57</v>
      </c>
      <c r="P79" s="262">
        <v>7.13</v>
      </c>
      <c r="Q79" s="267">
        <f t="shared" si="55"/>
        <v>5.95</v>
      </c>
      <c r="R79" s="322">
        <f t="shared" si="56"/>
        <v>6.97</v>
      </c>
      <c r="S79" s="322">
        <f t="shared" si="57"/>
        <v>13.42</v>
      </c>
      <c r="T79" s="271">
        <f t="shared" si="58"/>
        <v>0.51937406855439638</v>
      </c>
      <c r="U79" s="270" t="str">
        <f t="shared" si="59"/>
        <v>BOM</v>
      </c>
      <c r="V79" s="262">
        <f t="shared" si="65"/>
        <v>2.6499999999999995</v>
      </c>
      <c r="W79" s="262">
        <f t="shared" si="60"/>
        <v>9.0299999999999994</v>
      </c>
      <c r="X79" s="262">
        <f t="shared" si="61"/>
        <v>7.6499999999999995</v>
      </c>
      <c r="Y79" s="272">
        <f t="shared" si="66"/>
        <v>1.38</v>
      </c>
      <c r="Z79" s="262">
        <f>0.4*98.066</f>
        <v>39.226400000000005</v>
      </c>
      <c r="AA79" s="262">
        <f t="shared" si="67"/>
        <v>4.0000000000000009</v>
      </c>
      <c r="AB79" s="262"/>
    </row>
    <row r="80" spans="2:33" ht="12.95" customHeight="1" x14ac:dyDescent="0.25">
      <c r="B80" s="283" t="str">
        <f t="shared" si="62"/>
        <v>PZ1B</v>
      </c>
      <c r="C80" s="263">
        <f t="shared" si="50"/>
        <v>41414</v>
      </c>
      <c r="D80" s="262">
        <v>1.18</v>
      </c>
      <c r="E80" s="262">
        <f t="shared" si="51"/>
        <v>0.17999999999999994</v>
      </c>
      <c r="F80" s="269">
        <v>0.5</v>
      </c>
      <c r="G80" s="262">
        <v>13.6</v>
      </c>
      <c r="H80" s="322">
        <f t="shared" si="63"/>
        <v>13.6</v>
      </c>
      <c r="I80" s="322">
        <f t="shared" si="52"/>
        <v>13.42</v>
      </c>
      <c r="J80" s="262">
        <v>8.6</v>
      </c>
      <c r="K80" s="322">
        <f t="shared" si="64"/>
        <v>8.6</v>
      </c>
      <c r="L80" s="322">
        <f t="shared" si="53"/>
        <v>8.42</v>
      </c>
      <c r="M80" s="264" t="s">
        <v>249</v>
      </c>
      <c r="N80" s="262">
        <v>5.9</v>
      </c>
      <c r="O80" s="262">
        <f t="shared" si="54"/>
        <v>4.7200000000000006</v>
      </c>
      <c r="P80" s="262">
        <v>6.18</v>
      </c>
      <c r="Q80" s="267">
        <f t="shared" si="55"/>
        <v>5</v>
      </c>
      <c r="R80" s="322">
        <f t="shared" si="56"/>
        <v>7.92</v>
      </c>
      <c r="S80" s="322">
        <f t="shared" si="57"/>
        <v>13.42</v>
      </c>
      <c r="T80" s="271">
        <f t="shared" si="58"/>
        <v>0.5901639344262295</v>
      </c>
      <c r="U80" s="270" t="str">
        <f t="shared" si="59"/>
        <v>ATENÇÃO</v>
      </c>
      <c r="V80" s="262">
        <f t="shared" si="65"/>
        <v>3.5999999999999996</v>
      </c>
      <c r="W80" s="262">
        <f t="shared" si="60"/>
        <v>8.879999999999999</v>
      </c>
      <c r="X80" s="262">
        <f t="shared" si="61"/>
        <v>8.6</v>
      </c>
      <c r="Y80" s="272">
        <f t="shared" si="66"/>
        <v>0.27999999999999936</v>
      </c>
      <c r="Z80" s="262">
        <f>0.35*98.066</f>
        <v>34.323099999999997</v>
      </c>
      <c r="AA80" s="262">
        <f t="shared" si="67"/>
        <v>3.5</v>
      </c>
      <c r="AB80" s="269"/>
    </row>
    <row r="81" spans="2:28" ht="12.95" customHeight="1" x14ac:dyDescent="0.25">
      <c r="B81" s="283" t="str">
        <f t="shared" si="62"/>
        <v>PZ1B</v>
      </c>
      <c r="C81" s="263">
        <f t="shared" si="50"/>
        <v>41446</v>
      </c>
      <c r="D81" s="262">
        <v>1.19</v>
      </c>
      <c r="E81" s="262">
        <f t="shared" si="51"/>
        <v>0.18999999999999995</v>
      </c>
      <c r="F81" s="269">
        <v>0.5</v>
      </c>
      <c r="G81" s="262">
        <v>13.6</v>
      </c>
      <c r="H81" s="322">
        <f t="shared" si="63"/>
        <v>13.6</v>
      </c>
      <c r="I81" s="322">
        <f t="shared" si="52"/>
        <v>13.41</v>
      </c>
      <c r="J81" s="262">
        <v>8.6</v>
      </c>
      <c r="K81" s="322">
        <f t="shared" si="64"/>
        <v>8.6</v>
      </c>
      <c r="L81" s="322">
        <f t="shared" si="53"/>
        <v>8.41</v>
      </c>
      <c r="M81" s="264" t="s">
        <v>249</v>
      </c>
      <c r="N81" s="262">
        <v>5.0999999999999996</v>
      </c>
      <c r="O81" s="262">
        <f t="shared" si="54"/>
        <v>3.9099999999999997</v>
      </c>
      <c r="P81" s="262">
        <v>6.52</v>
      </c>
      <c r="Q81" s="267">
        <f t="shared" si="55"/>
        <v>5.33</v>
      </c>
      <c r="R81" s="322">
        <f t="shared" si="56"/>
        <v>7.58</v>
      </c>
      <c r="S81" s="322">
        <f t="shared" si="57"/>
        <v>13.41</v>
      </c>
      <c r="T81" s="271">
        <f t="shared" si="58"/>
        <v>0.56524981357196125</v>
      </c>
      <c r="U81" s="270" t="str">
        <f t="shared" si="59"/>
        <v>ATENÇÃO</v>
      </c>
      <c r="V81" s="262">
        <f t="shared" si="65"/>
        <v>3.2699999999999996</v>
      </c>
      <c r="W81" s="262">
        <f t="shared" si="60"/>
        <v>9.69</v>
      </c>
      <c r="X81" s="262">
        <f t="shared" si="61"/>
        <v>8.27</v>
      </c>
      <c r="Y81" s="272">
        <f t="shared" si="66"/>
        <v>1.42</v>
      </c>
      <c r="Z81" s="262">
        <f>0.4*98.066</f>
        <v>39.226400000000005</v>
      </c>
      <c r="AA81" s="262">
        <f t="shared" si="67"/>
        <v>4.0000000000000009</v>
      </c>
      <c r="AB81" s="262"/>
    </row>
    <row r="82" spans="2:28" ht="12.95" customHeight="1" x14ac:dyDescent="0.25">
      <c r="B82" s="283" t="str">
        <f t="shared" si="62"/>
        <v>PZ1B</v>
      </c>
      <c r="C82" s="263">
        <f t="shared" si="50"/>
        <v>41477</v>
      </c>
      <c r="D82" s="262">
        <v>1.19</v>
      </c>
      <c r="E82" s="262">
        <f t="shared" si="51"/>
        <v>0.18999999999999995</v>
      </c>
      <c r="F82" s="269">
        <v>0.5</v>
      </c>
      <c r="G82" s="262">
        <v>13.6</v>
      </c>
      <c r="H82" s="322">
        <f t="shared" si="63"/>
        <v>13.6</v>
      </c>
      <c r="I82" s="322">
        <f t="shared" si="52"/>
        <v>13.41</v>
      </c>
      <c r="J82" s="262">
        <v>8.6</v>
      </c>
      <c r="K82" s="322">
        <f t="shared" si="64"/>
        <v>8.6</v>
      </c>
      <c r="L82" s="322">
        <f t="shared" si="53"/>
        <v>8.41</v>
      </c>
      <c r="M82" s="264" t="s">
        <v>249</v>
      </c>
      <c r="N82" s="262">
        <v>5.29</v>
      </c>
      <c r="O82" s="262">
        <f t="shared" si="54"/>
        <v>4.0999999999999996</v>
      </c>
      <c r="P82" s="262">
        <v>7.64</v>
      </c>
      <c r="Q82" s="267">
        <f t="shared" si="55"/>
        <v>6.4499999999999993</v>
      </c>
      <c r="R82" s="322">
        <f t="shared" si="56"/>
        <v>6.4600000000000009</v>
      </c>
      <c r="S82" s="322">
        <f t="shared" si="57"/>
        <v>13.41</v>
      </c>
      <c r="T82" s="271">
        <f t="shared" si="58"/>
        <v>0.48173005219985093</v>
      </c>
      <c r="U82" s="270" t="str">
        <f t="shared" si="59"/>
        <v>BOM</v>
      </c>
      <c r="V82" s="262">
        <f t="shared" si="65"/>
        <v>2.1499999999999995</v>
      </c>
      <c r="W82" s="262">
        <f t="shared" si="60"/>
        <v>9.5</v>
      </c>
      <c r="X82" s="262">
        <f t="shared" si="61"/>
        <v>7.15</v>
      </c>
      <c r="Y82" s="272">
        <f t="shared" si="66"/>
        <v>2.3499999999999996</v>
      </c>
      <c r="Z82" s="262">
        <f>0.36*90.866</f>
        <v>32.711759999999998</v>
      </c>
      <c r="AA82" s="262">
        <f t="shared" si="67"/>
        <v>3.3356882099810332</v>
      </c>
      <c r="AB82" s="269"/>
    </row>
    <row r="83" spans="2:28" ht="12.95" customHeight="1" x14ac:dyDescent="0.25">
      <c r="B83" s="283" t="str">
        <f t="shared" si="62"/>
        <v>PZ1B</v>
      </c>
      <c r="C83" s="263">
        <f t="shared" si="50"/>
        <v>41505</v>
      </c>
      <c r="D83" s="262">
        <v>1.22</v>
      </c>
      <c r="E83" s="262">
        <f t="shared" si="51"/>
        <v>0.21999999999999997</v>
      </c>
      <c r="F83" s="269">
        <v>0.5</v>
      </c>
      <c r="G83" s="262">
        <v>13.6</v>
      </c>
      <c r="H83" s="322">
        <f t="shared" si="63"/>
        <v>13.6</v>
      </c>
      <c r="I83" s="322">
        <f t="shared" si="52"/>
        <v>13.379999999999999</v>
      </c>
      <c r="J83" s="262">
        <v>8.6</v>
      </c>
      <c r="K83" s="322">
        <f t="shared" si="64"/>
        <v>8.6</v>
      </c>
      <c r="L83" s="322">
        <f t="shared" si="53"/>
        <v>8.379999999999999</v>
      </c>
      <c r="M83" s="264" t="s">
        <v>249</v>
      </c>
      <c r="N83" s="262">
        <v>5.17</v>
      </c>
      <c r="O83" s="262">
        <f t="shared" si="54"/>
        <v>3.95</v>
      </c>
      <c r="P83" s="262">
        <v>6.6</v>
      </c>
      <c r="Q83" s="267">
        <f t="shared" si="55"/>
        <v>5.38</v>
      </c>
      <c r="R83" s="322">
        <f t="shared" si="56"/>
        <v>7.4999999999999991</v>
      </c>
      <c r="S83" s="322">
        <f t="shared" si="57"/>
        <v>13.379999999999999</v>
      </c>
      <c r="T83" s="271">
        <f t="shared" si="58"/>
        <v>0.5605381165919282</v>
      </c>
      <c r="U83" s="270" t="str">
        <f t="shared" si="59"/>
        <v>ATENÇÃO</v>
      </c>
      <c r="V83" s="262">
        <f t="shared" si="65"/>
        <v>3.2200000000000006</v>
      </c>
      <c r="W83" s="262">
        <f t="shared" si="60"/>
        <v>9.6499999999999986</v>
      </c>
      <c r="X83" s="262">
        <f t="shared" si="61"/>
        <v>8.2199999999999989</v>
      </c>
      <c r="Y83" s="272">
        <f t="shared" si="66"/>
        <v>1.4299999999999997</v>
      </c>
      <c r="Z83" s="262">
        <f>0.37*90.866</f>
        <v>33.620420000000003</v>
      </c>
      <c r="AA83" s="262">
        <f t="shared" si="67"/>
        <v>3.42834621581384</v>
      </c>
      <c r="AB83" s="262"/>
    </row>
    <row r="84" spans="2:28" ht="12.95" customHeight="1" x14ac:dyDescent="0.25">
      <c r="B84" s="283" t="str">
        <f t="shared" si="62"/>
        <v>PZ1B</v>
      </c>
      <c r="C84" s="263">
        <f t="shared" si="50"/>
        <v>41540</v>
      </c>
      <c r="D84" s="262">
        <v>1.22</v>
      </c>
      <c r="E84" s="262">
        <f t="shared" si="51"/>
        <v>0.21999999999999997</v>
      </c>
      <c r="F84" s="269">
        <v>0.5</v>
      </c>
      <c r="G84" s="262">
        <v>13.6</v>
      </c>
      <c r="H84" s="322">
        <f t="shared" si="63"/>
        <v>13.6</v>
      </c>
      <c r="I84" s="322">
        <f t="shared" si="52"/>
        <v>13.379999999999999</v>
      </c>
      <c r="J84" s="262">
        <v>8.6</v>
      </c>
      <c r="K84" s="322">
        <f t="shared" si="64"/>
        <v>8.6</v>
      </c>
      <c r="L84" s="322">
        <f t="shared" si="53"/>
        <v>8.379999999999999</v>
      </c>
      <c r="M84" s="264" t="s">
        <v>249</v>
      </c>
      <c r="N84" s="262">
        <v>5.25</v>
      </c>
      <c r="O84" s="262">
        <f t="shared" si="54"/>
        <v>4.03</v>
      </c>
      <c r="P84" s="262">
        <v>6.65</v>
      </c>
      <c r="Q84" s="267">
        <f t="shared" si="55"/>
        <v>5.4300000000000006</v>
      </c>
      <c r="R84" s="322">
        <f t="shared" si="56"/>
        <v>7.4499999999999984</v>
      </c>
      <c r="S84" s="322">
        <f t="shared" si="57"/>
        <v>13.379999999999999</v>
      </c>
      <c r="T84" s="271">
        <f t="shared" si="58"/>
        <v>0.5568011958146486</v>
      </c>
      <c r="U84" s="270" t="str">
        <f t="shared" si="59"/>
        <v>ATENÇÃO</v>
      </c>
      <c r="V84" s="262">
        <f t="shared" si="65"/>
        <v>3.17</v>
      </c>
      <c r="W84" s="262">
        <f t="shared" si="60"/>
        <v>9.57</v>
      </c>
      <c r="X84" s="262">
        <f t="shared" si="61"/>
        <v>8.1699999999999982</v>
      </c>
      <c r="Y84" s="272">
        <f t="shared" si="66"/>
        <v>1.4000000000000021</v>
      </c>
      <c r="Z84" s="262">
        <f>0.35*90.866</f>
        <v>31.803099999999997</v>
      </c>
      <c r="AA84" s="262">
        <f t="shared" si="67"/>
        <v>3.2430302041482264</v>
      </c>
      <c r="AB84" s="269"/>
    </row>
    <row r="85" spans="2:28" ht="12.95" customHeight="1" x14ac:dyDescent="0.25">
      <c r="B85" s="283" t="str">
        <f t="shared" si="62"/>
        <v>PZ1B</v>
      </c>
      <c r="C85" s="263">
        <f t="shared" si="50"/>
        <v>41572</v>
      </c>
      <c r="D85" s="262">
        <v>1.22</v>
      </c>
      <c r="E85" s="262">
        <f t="shared" si="51"/>
        <v>0.21999999999999997</v>
      </c>
      <c r="F85" s="269">
        <v>0.5</v>
      </c>
      <c r="G85" s="262">
        <v>13.6</v>
      </c>
      <c r="H85" s="322">
        <f t="shared" si="63"/>
        <v>13.6</v>
      </c>
      <c r="I85" s="322">
        <f t="shared" si="52"/>
        <v>13.379999999999999</v>
      </c>
      <c r="J85" s="262">
        <v>8.6</v>
      </c>
      <c r="K85" s="322">
        <f t="shared" si="64"/>
        <v>8.6</v>
      </c>
      <c r="L85" s="322">
        <f t="shared" si="53"/>
        <v>8.379999999999999</v>
      </c>
      <c r="M85" s="264" t="s">
        <v>249</v>
      </c>
      <c r="N85" s="262">
        <v>5.4</v>
      </c>
      <c r="O85" s="262">
        <f t="shared" si="54"/>
        <v>4.1800000000000006</v>
      </c>
      <c r="P85" s="262">
        <v>7.37</v>
      </c>
      <c r="Q85" s="267">
        <f t="shared" si="55"/>
        <v>6.15</v>
      </c>
      <c r="R85" s="322">
        <f t="shared" si="56"/>
        <v>6.7299999999999986</v>
      </c>
      <c r="S85" s="322">
        <f t="shared" si="57"/>
        <v>13.379999999999999</v>
      </c>
      <c r="T85" s="271">
        <f t="shared" si="58"/>
        <v>0.50298953662182355</v>
      </c>
      <c r="U85" s="270" t="str">
        <f t="shared" si="59"/>
        <v>BOM</v>
      </c>
      <c r="V85" s="262">
        <f t="shared" si="65"/>
        <v>2.4500000000000002</v>
      </c>
      <c r="W85" s="262">
        <f t="shared" si="60"/>
        <v>9.4199999999999982</v>
      </c>
      <c r="X85" s="262">
        <f t="shared" si="61"/>
        <v>7.4499999999999993</v>
      </c>
      <c r="Y85" s="272">
        <f t="shared" si="66"/>
        <v>1.9699999999999989</v>
      </c>
      <c r="Z85" s="262">
        <f>0.35*90.866</f>
        <v>31.803099999999997</v>
      </c>
      <c r="AA85" s="262">
        <f t="shared" si="67"/>
        <v>3.2430302041482264</v>
      </c>
      <c r="AB85" s="262"/>
    </row>
    <row r="86" spans="2:28" ht="12.95" customHeight="1" x14ac:dyDescent="0.25">
      <c r="B86" s="283" t="str">
        <f t="shared" si="62"/>
        <v>PZ1B</v>
      </c>
      <c r="C86" s="263">
        <f t="shared" si="50"/>
        <v>41600</v>
      </c>
      <c r="D86" s="262">
        <v>1.22</v>
      </c>
      <c r="E86" s="262">
        <f t="shared" si="51"/>
        <v>0.21999999999999997</v>
      </c>
      <c r="F86" s="269">
        <v>0.5</v>
      </c>
      <c r="G86" s="262">
        <v>13.6</v>
      </c>
      <c r="H86" s="322">
        <f t="shared" si="63"/>
        <v>13.6</v>
      </c>
      <c r="I86" s="322">
        <f t="shared" si="52"/>
        <v>13.379999999999999</v>
      </c>
      <c r="J86" s="262">
        <v>8.6</v>
      </c>
      <c r="K86" s="322">
        <f t="shared" si="64"/>
        <v>8.6</v>
      </c>
      <c r="L86" s="322">
        <f t="shared" si="53"/>
        <v>8.379999999999999</v>
      </c>
      <c r="M86" s="264" t="s">
        <v>249</v>
      </c>
      <c r="N86" s="262">
        <v>5.47</v>
      </c>
      <c r="O86" s="262">
        <f t="shared" si="54"/>
        <v>4.25</v>
      </c>
      <c r="P86" s="262">
        <v>7.51</v>
      </c>
      <c r="Q86" s="267">
        <f t="shared" si="55"/>
        <v>6.29</v>
      </c>
      <c r="R86" s="322">
        <f t="shared" si="56"/>
        <v>6.589999999999999</v>
      </c>
      <c r="S86" s="322">
        <f t="shared" si="57"/>
        <v>13.379999999999999</v>
      </c>
      <c r="T86" s="271">
        <f t="shared" si="58"/>
        <v>0.4925261584454409</v>
      </c>
      <c r="U86" s="270" t="str">
        <f t="shared" si="59"/>
        <v>BOM</v>
      </c>
      <c r="V86" s="262">
        <f t="shared" si="65"/>
        <v>2.3100000000000005</v>
      </c>
      <c r="W86" s="262">
        <f t="shared" si="60"/>
        <v>9.35</v>
      </c>
      <c r="X86" s="262">
        <f t="shared" si="61"/>
        <v>7.31</v>
      </c>
      <c r="Y86" s="272">
        <f t="shared" si="66"/>
        <v>2.04</v>
      </c>
      <c r="Z86" s="262">
        <f>0.35*90.866</f>
        <v>31.803099999999997</v>
      </c>
      <c r="AA86" s="262">
        <f t="shared" si="67"/>
        <v>3.2430302041482264</v>
      </c>
      <c r="AB86" s="269"/>
    </row>
    <row r="87" spans="2:28" ht="12.95" customHeight="1" x14ac:dyDescent="0.25">
      <c r="B87" s="283" t="str">
        <f t="shared" si="62"/>
        <v>PZ1B</v>
      </c>
      <c r="C87" s="263">
        <f t="shared" si="50"/>
        <v>41625</v>
      </c>
      <c r="D87" s="262">
        <v>1.22</v>
      </c>
      <c r="E87" s="262">
        <f t="shared" si="51"/>
        <v>0.21999999999999997</v>
      </c>
      <c r="F87" s="269">
        <v>0.5</v>
      </c>
      <c r="G87" s="262">
        <v>13.6</v>
      </c>
      <c r="H87" s="322">
        <f t="shared" si="63"/>
        <v>13.6</v>
      </c>
      <c r="I87" s="322">
        <f t="shared" si="52"/>
        <v>13.379999999999999</v>
      </c>
      <c r="J87" s="262">
        <v>8.6</v>
      </c>
      <c r="K87" s="322">
        <f t="shared" si="64"/>
        <v>8.6</v>
      </c>
      <c r="L87" s="322">
        <f t="shared" si="53"/>
        <v>8.379999999999999</v>
      </c>
      <c r="M87" s="264" t="s">
        <v>249</v>
      </c>
      <c r="N87" s="262">
        <v>5.49</v>
      </c>
      <c r="O87" s="262">
        <f t="shared" si="54"/>
        <v>4.2700000000000005</v>
      </c>
      <c r="P87" s="262">
        <v>7.74</v>
      </c>
      <c r="Q87" s="267">
        <f t="shared" si="55"/>
        <v>6.5200000000000005</v>
      </c>
      <c r="R87" s="322">
        <f t="shared" si="56"/>
        <v>6.3599999999999985</v>
      </c>
      <c r="S87" s="322">
        <f t="shared" si="57"/>
        <v>13.379999999999999</v>
      </c>
      <c r="T87" s="271">
        <f t="shared" si="58"/>
        <v>0.47533632286995509</v>
      </c>
      <c r="U87" s="270" t="str">
        <f t="shared" si="59"/>
        <v>BOM</v>
      </c>
      <c r="V87" s="262">
        <f t="shared" si="65"/>
        <v>2.08</v>
      </c>
      <c r="W87" s="262">
        <f t="shared" si="60"/>
        <v>9.3299999999999983</v>
      </c>
      <c r="X87" s="262">
        <f t="shared" si="61"/>
        <v>7.0799999999999992</v>
      </c>
      <c r="Y87" s="272">
        <f t="shared" si="66"/>
        <v>2.2499999999999991</v>
      </c>
      <c r="Z87" s="262">
        <f>0.3*90.866</f>
        <v>27.259799999999998</v>
      </c>
      <c r="AA87" s="262">
        <f t="shared" si="67"/>
        <v>2.7797401749841941</v>
      </c>
      <c r="AB87" s="262"/>
    </row>
    <row r="88" spans="2:28" ht="12.95" customHeight="1" x14ac:dyDescent="0.25">
      <c r="B88" s="283" t="str">
        <f t="shared" si="62"/>
        <v>PZ1B</v>
      </c>
      <c r="C88" s="263">
        <f t="shared" si="50"/>
        <v>41662</v>
      </c>
      <c r="D88" s="262">
        <v>1.3</v>
      </c>
      <c r="E88" s="262">
        <f t="shared" si="51"/>
        <v>0.30000000000000004</v>
      </c>
      <c r="F88" s="269">
        <v>0.5</v>
      </c>
      <c r="G88" s="262">
        <v>13.6</v>
      </c>
      <c r="H88" s="322">
        <f t="shared" si="63"/>
        <v>13.6</v>
      </c>
      <c r="I88" s="322">
        <f t="shared" si="52"/>
        <v>13.299999999999999</v>
      </c>
      <c r="J88" s="262">
        <v>8.6</v>
      </c>
      <c r="K88" s="322">
        <f t="shared" si="64"/>
        <v>8.6</v>
      </c>
      <c r="L88" s="322">
        <f t="shared" si="53"/>
        <v>8.2999999999999989</v>
      </c>
      <c r="M88" s="264" t="s">
        <v>249</v>
      </c>
      <c r="N88" s="262">
        <v>5.89</v>
      </c>
      <c r="O88" s="262">
        <f t="shared" si="54"/>
        <v>4.59</v>
      </c>
      <c r="P88" s="262">
        <v>8.0500000000000007</v>
      </c>
      <c r="Q88" s="267">
        <f t="shared" si="55"/>
        <v>6.7500000000000009</v>
      </c>
      <c r="R88" s="322">
        <f t="shared" si="56"/>
        <v>6.049999999999998</v>
      </c>
      <c r="S88" s="322">
        <f t="shared" si="57"/>
        <v>13.299999999999999</v>
      </c>
      <c r="T88" s="271">
        <f t="shared" si="58"/>
        <v>0.45488721804511267</v>
      </c>
      <c r="U88" s="270" t="str">
        <f t="shared" si="59"/>
        <v>BOM</v>
      </c>
      <c r="V88" s="262">
        <f t="shared" si="65"/>
        <v>1.8499999999999996</v>
      </c>
      <c r="W88" s="262">
        <f t="shared" si="60"/>
        <v>9.01</v>
      </c>
      <c r="X88" s="262">
        <f t="shared" si="61"/>
        <v>6.8499999999999988</v>
      </c>
      <c r="Y88" s="272">
        <f t="shared" si="66"/>
        <v>2.160000000000001</v>
      </c>
      <c r="Z88" s="262">
        <v>27.259799999999998</v>
      </c>
      <c r="AA88" s="262">
        <f t="shared" si="67"/>
        <v>2.7797401749841941</v>
      </c>
      <c r="AB88" s="269"/>
    </row>
    <row r="89" spans="2:28" ht="12.95" customHeight="1" x14ac:dyDescent="0.25">
      <c r="B89" s="283" t="str">
        <f t="shared" si="62"/>
        <v>PZ1B</v>
      </c>
      <c r="C89" s="263">
        <f t="shared" si="50"/>
        <v>41698</v>
      </c>
      <c r="D89" s="262">
        <v>1.3</v>
      </c>
      <c r="E89" s="262">
        <f t="shared" si="51"/>
        <v>0.30000000000000004</v>
      </c>
      <c r="F89" s="269">
        <v>0.5</v>
      </c>
      <c r="G89" s="262">
        <v>13.6</v>
      </c>
      <c r="H89" s="322">
        <f t="shared" si="63"/>
        <v>13.6</v>
      </c>
      <c r="I89" s="322">
        <f t="shared" si="52"/>
        <v>13.299999999999999</v>
      </c>
      <c r="J89" s="262">
        <v>8.6</v>
      </c>
      <c r="K89" s="322">
        <f t="shared" si="64"/>
        <v>8.6</v>
      </c>
      <c r="L89" s="322">
        <f t="shared" si="53"/>
        <v>8.2999999999999989</v>
      </c>
      <c r="M89" s="264" t="s">
        <v>249</v>
      </c>
      <c r="N89" s="262">
        <v>5.98</v>
      </c>
      <c r="O89" s="262">
        <f t="shared" si="54"/>
        <v>4.6800000000000006</v>
      </c>
      <c r="P89" s="262">
        <v>8.18</v>
      </c>
      <c r="Q89" s="267">
        <f t="shared" si="55"/>
        <v>6.88</v>
      </c>
      <c r="R89" s="322">
        <f t="shared" si="56"/>
        <v>5.919999999999999</v>
      </c>
      <c r="S89" s="322">
        <f t="shared" si="57"/>
        <v>13.299999999999999</v>
      </c>
      <c r="T89" s="271">
        <f t="shared" si="58"/>
        <v>0.44511278195488718</v>
      </c>
      <c r="U89" s="270" t="str">
        <f t="shared" si="59"/>
        <v>BOM</v>
      </c>
      <c r="V89" s="262">
        <f t="shared" si="65"/>
        <v>1.7200000000000006</v>
      </c>
      <c r="W89" s="262">
        <f t="shared" si="60"/>
        <v>8.9199999999999982</v>
      </c>
      <c r="X89" s="262">
        <f t="shared" si="61"/>
        <v>6.72</v>
      </c>
      <c r="Y89" s="272">
        <f t="shared" si="66"/>
        <v>2.1999999999999984</v>
      </c>
      <c r="Z89" s="262">
        <v>28.17</v>
      </c>
      <c r="AA89" s="262">
        <f t="shared" si="67"/>
        <v>2.8725552179144662</v>
      </c>
      <c r="AB89" s="262"/>
    </row>
    <row r="90" spans="2:28" ht="12.95" customHeight="1" x14ac:dyDescent="0.25">
      <c r="B90" s="283" t="str">
        <f t="shared" si="62"/>
        <v>PZ1B</v>
      </c>
      <c r="C90" s="263">
        <f t="shared" si="50"/>
        <v>41726</v>
      </c>
      <c r="D90" s="262">
        <v>1.3</v>
      </c>
      <c r="E90" s="262">
        <f t="shared" si="51"/>
        <v>0.30000000000000004</v>
      </c>
      <c r="F90" s="269">
        <v>0.5</v>
      </c>
      <c r="G90" s="262">
        <v>13.6</v>
      </c>
      <c r="H90" s="322">
        <f t="shared" si="63"/>
        <v>13.6</v>
      </c>
      <c r="I90" s="322">
        <f t="shared" si="52"/>
        <v>13.299999999999999</v>
      </c>
      <c r="J90" s="262">
        <v>8.6</v>
      </c>
      <c r="K90" s="322">
        <f t="shared" si="64"/>
        <v>8.6</v>
      </c>
      <c r="L90" s="322">
        <f t="shared" si="53"/>
        <v>8.2999999999999989</v>
      </c>
      <c r="M90" s="264" t="s">
        <v>249</v>
      </c>
      <c r="N90" s="262">
        <v>7.2</v>
      </c>
      <c r="O90" s="262">
        <f t="shared" si="54"/>
        <v>5.9</v>
      </c>
      <c r="P90" s="262">
        <v>8.5</v>
      </c>
      <c r="Q90" s="267">
        <f t="shared" si="55"/>
        <v>7.2</v>
      </c>
      <c r="R90" s="322">
        <f t="shared" si="56"/>
        <v>5.5999999999999988</v>
      </c>
      <c r="S90" s="322">
        <f t="shared" si="57"/>
        <v>13.299999999999999</v>
      </c>
      <c r="T90" s="271">
        <f t="shared" si="58"/>
        <v>0.42105263157894729</v>
      </c>
      <c r="U90" s="270" t="str">
        <f t="shared" si="59"/>
        <v>BOM</v>
      </c>
      <c r="V90" s="262">
        <f t="shared" si="65"/>
        <v>1.4000000000000004</v>
      </c>
      <c r="W90" s="262">
        <f t="shared" si="60"/>
        <v>7.6999999999999993</v>
      </c>
      <c r="X90" s="262">
        <f t="shared" si="61"/>
        <v>6.3999999999999995</v>
      </c>
      <c r="Y90" s="272">
        <f t="shared" si="66"/>
        <v>1.2999999999999998</v>
      </c>
      <c r="Z90" s="262">
        <v>23.42</v>
      </c>
      <c r="AA90" s="262">
        <f t="shared" si="67"/>
        <v>2.3881875471621155</v>
      </c>
      <c r="AB90" s="269"/>
    </row>
    <row r="91" spans="2:28" ht="12.95" customHeight="1" x14ac:dyDescent="0.25">
      <c r="B91" s="283" t="str">
        <f t="shared" si="62"/>
        <v>PZ1B</v>
      </c>
      <c r="C91" s="263">
        <f t="shared" si="50"/>
        <v>41758</v>
      </c>
      <c r="D91" s="262">
        <v>1.3</v>
      </c>
      <c r="E91" s="262">
        <f t="shared" si="51"/>
        <v>0.30000000000000004</v>
      </c>
      <c r="F91" s="269">
        <v>0.5</v>
      </c>
      <c r="G91" s="262">
        <v>13.6</v>
      </c>
      <c r="H91" s="322">
        <f t="shared" si="63"/>
        <v>13.6</v>
      </c>
      <c r="I91" s="322">
        <f t="shared" si="52"/>
        <v>13.299999999999999</v>
      </c>
      <c r="J91" s="262">
        <v>8.6</v>
      </c>
      <c r="K91" s="322">
        <f t="shared" si="64"/>
        <v>8.6</v>
      </c>
      <c r="L91" s="322">
        <f t="shared" si="53"/>
        <v>8.2999999999999989</v>
      </c>
      <c r="M91" s="264" t="s">
        <v>249</v>
      </c>
      <c r="N91" s="262" t="s">
        <v>256</v>
      </c>
      <c r="O91" s="262" t="s">
        <v>249</v>
      </c>
      <c r="P91" s="262" t="s">
        <v>256</v>
      </c>
      <c r="Q91" s="267" t="s">
        <v>249</v>
      </c>
      <c r="R91" s="322" t="str">
        <f t="shared" si="56"/>
        <v>-</v>
      </c>
      <c r="S91" s="322">
        <f t="shared" si="57"/>
        <v>13.299999999999999</v>
      </c>
      <c r="T91" s="271" t="str">
        <f t="shared" si="58"/>
        <v>-</v>
      </c>
      <c r="U91" s="270" t="str">
        <f t="shared" si="59"/>
        <v>-</v>
      </c>
      <c r="V91" s="262" t="str">
        <f t="shared" si="65"/>
        <v>-</v>
      </c>
      <c r="W91" s="262" t="str">
        <f t="shared" si="60"/>
        <v>-</v>
      </c>
      <c r="X91" s="262" t="str">
        <f t="shared" si="61"/>
        <v>-</v>
      </c>
      <c r="Y91" s="272" t="str">
        <f t="shared" si="66"/>
        <v>-</v>
      </c>
      <c r="Z91" s="262" t="s">
        <v>249</v>
      </c>
      <c r="AA91" s="262" t="s">
        <v>249</v>
      </c>
      <c r="AB91" s="262"/>
    </row>
    <row r="92" spans="2:28" ht="12.95" customHeight="1" x14ac:dyDescent="0.25">
      <c r="B92" s="283" t="str">
        <f t="shared" si="62"/>
        <v>PZ1B</v>
      </c>
      <c r="C92" s="263">
        <v>41789</v>
      </c>
      <c r="D92" s="262">
        <v>1.3</v>
      </c>
      <c r="E92" s="262">
        <f t="shared" si="51"/>
        <v>0.30000000000000004</v>
      </c>
      <c r="F92" s="269">
        <v>0.5</v>
      </c>
      <c r="G92" s="262">
        <v>13.6</v>
      </c>
      <c r="H92" s="322">
        <f t="shared" si="63"/>
        <v>13.6</v>
      </c>
      <c r="I92" s="322">
        <f t="shared" si="52"/>
        <v>13.299999999999999</v>
      </c>
      <c r="J92" s="262">
        <v>8.6</v>
      </c>
      <c r="K92" s="322">
        <f t="shared" si="64"/>
        <v>8.6</v>
      </c>
      <c r="L92" s="322">
        <f t="shared" si="53"/>
        <v>8.2999999999999989</v>
      </c>
      <c r="M92" s="264" t="s">
        <v>249</v>
      </c>
      <c r="N92" s="262" t="s">
        <v>256</v>
      </c>
      <c r="O92" s="262" t="s">
        <v>249</v>
      </c>
      <c r="P92" s="262" t="s">
        <v>256</v>
      </c>
      <c r="Q92" s="267" t="s">
        <v>249</v>
      </c>
      <c r="R92" s="322" t="str">
        <f t="shared" si="56"/>
        <v>-</v>
      </c>
      <c r="S92" s="322">
        <f t="shared" si="57"/>
        <v>13.299999999999999</v>
      </c>
      <c r="T92" s="271" t="str">
        <f t="shared" si="58"/>
        <v>-</v>
      </c>
      <c r="U92" s="270" t="str">
        <f t="shared" si="59"/>
        <v>-</v>
      </c>
      <c r="V92" s="262" t="str">
        <f t="shared" si="65"/>
        <v>-</v>
      </c>
      <c r="W92" s="262" t="str">
        <f t="shared" si="60"/>
        <v>-</v>
      </c>
      <c r="X92" s="262" t="str">
        <f t="shared" si="61"/>
        <v>-</v>
      </c>
      <c r="Y92" s="272" t="str">
        <f t="shared" si="66"/>
        <v>-</v>
      </c>
      <c r="Z92" s="262" t="s">
        <v>249</v>
      </c>
      <c r="AA92" s="262" t="s">
        <v>249</v>
      </c>
      <c r="AB92" s="269"/>
    </row>
    <row r="93" spans="2:28" ht="12.95" customHeight="1" x14ac:dyDescent="0.25">
      <c r="B93" s="283" t="str">
        <f t="shared" si="62"/>
        <v>PZ1B</v>
      </c>
      <c r="C93" s="263">
        <v>41820</v>
      </c>
      <c r="D93" s="262">
        <v>1.3</v>
      </c>
      <c r="E93" s="262">
        <f t="shared" si="51"/>
        <v>0.30000000000000004</v>
      </c>
      <c r="F93" s="269">
        <v>0.5</v>
      </c>
      <c r="G93" s="262">
        <v>13.6</v>
      </c>
      <c r="H93" s="322">
        <f t="shared" si="63"/>
        <v>13.6</v>
      </c>
      <c r="I93" s="322">
        <f t="shared" si="52"/>
        <v>13.299999999999999</v>
      </c>
      <c r="J93" s="262">
        <v>8.6</v>
      </c>
      <c r="K93" s="322">
        <f t="shared" si="64"/>
        <v>8.6</v>
      </c>
      <c r="L93" s="322">
        <f t="shared" si="53"/>
        <v>8.2999999999999989</v>
      </c>
      <c r="M93" s="264" t="s">
        <v>249</v>
      </c>
      <c r="N93" s="262" t="s">
        <v>256</v>
      </c>
      <c r="O93" s="262" t="s">
        <v>249</v>
      </c>
      <c r="P93" s="262" t="s">
        <v>256</v>
      </c>
      <c r="Q93" s="267" t="s">
        <v>249</v>
      </c>
      <c r="R93" s="322" t="str">
        <f t="shared" si="56"/>
        <v>-</v>
      </c>
      <c r="S93" s="322">
        <f t="shared" si="57"/>
        <v>13.299999999999999</v>
      </c>
      <c r="T93" s="271" t="str">
        <f t="shared" si="58"/>
        <v>-</v>
      </c>
      <c r="U93" s="270" t="str">
        <f t="shared" si="59"/>
        <v>-</v>
      </c>
      <c r="V93" s="262" t="str">
        <f t="shared" si="65"/>
        <v>-</v>
      </c>
      <c r="W93" s="262" t="str">
        <f t="shared" si="60"/>
        <v>-</v>
      </c>
      <c r="X93" s="262" t="str">
        <f t="shared" si="61"/>
        <v>-</v>
      </c>
      <c r="Y93" s="272" t="str">
        <f t="shared" si="66"/>
        <v>-</v>
      </c>
      <c r="Z93" s="262" t="s">
        <v>249</v>
      </c>
      <c r="AA93" s="262" t="s">
        <v>249</v>
      </c>
      <c r="AB93" s="262"/>
    </row>
    <row r="94" spans="2:28" ht="12.95" customHeight="1" x14ac:dyDescent="0.25">
      <c r="B94" s="283" t="str">
        <f t="shared" si="62"/>
        <v>PZ1B</v>
      </c>
      <c r="C94" s="263">
        <v>41851</v>
      </c>
      <c r="D94" s="262">
        <v>1.38</v>
      </c>
      <c r="E94" s="262">
        <f t="shared" si="51"/>
        <v>0.37999999999999989</v>
      </c>
      <c r="F94" s="269">
        <v>0.5</v>
      </c>
      <c r="G94" s="262">
        <v>13.6</v>
      </c>
      <c r="H94" s="322">
        <f t="shared" si="63"/>
        <v>13.6</v>
      </c>
      <c r="I94" s="322">
        <f t="shared" si="52"/>
        <v>13.219999999999999</v>
      </c>
      <c r="J94" s="262">
        <v>8.6</v>
      </c>
      <c r="K94" s="322">
        <f t="shared" si="64"/>
        <v>8.6</v>
      </c>
      <c r="L94" s="322">
        <f t="shared" si="53"/>
        <v>8.2199999999999989</v>
      </c>
      <c r="M94" s="264" t="s">
        <v>249</v>
      </c>
      <c r="N94" s="262">
        <v>6.18</v>
      </c>
      <c r="O94" s="262" t="s">
        <v>249</v>
      </c>
      <c r="P94" s="262">
        <v>4.68</v>
      </c>
      <c r="Q94" s="267" t="s">
        <v>249</v>
      </c>
      <c r="R94" s="322" t="str">
        <f t="shared" si="56"/>
        <v>-</v>
      </c>
      <c r="S94" s="322">
        <f t="shared" si="57"/>
        <v>13.219999999999999</v>
      </c>
      <c r="T94" s="271" t="str">
        <f t="shared" si="58"/>
        <v>-</v>
      </c>
      <c r="U94" s="270" t="str">
        <f t="shared" si="59"/>
        <v>-</v>
      </c>
      <c r="V94" s="262">
        <f t="shared" si="65"/>
        <v>5.3000000000000007</v>
      </c>
      <c r="W94" s="262" t="str">
        <f t="shared" si="60"/>
        <v>-</v>
      </c>
      <c r="X94" s="262" t="str">
        <f t="shared" si="61"/>
        <v>-</v>
      </c>
      <c r="Y94" s="272" t="str">
        <f t="shared" si="66"/>
        <v>-</v>
      </c>
      <c r="Z94" s="262">
        <v>1.6</v>
      </c>
      <c r="AA94" s="262">
        <f>Z94/9.8066</f>
        <v>0.16315542593763385</v>
      </c>
      <c r="AB94" s="269"/>
    </row>
    <row r="95" spans="2:28" ht="12.95" customHeight="1" x14ac:dyDescent="0.25">
      <c r="B95" s="283" t="str">
        <f t="shared" si="62"/>
        <v>PZ1B</v>
      </c>
      <c r="C95" s="263">
        <v>41880</v>
      </c>
      <c r="D95" s="262">
        <v>1.38</v>
      </c>
      <c r="E95" s="262">
        <f t="shared" si="51"/>
        <v>0.37999999999999989</v>
      </c>
      <c r="F95" s="269">
        <v>0.5</v>
      </c>
      <c r="G95" s="262">
        <v>13.6</v>
      </c>
      <c r="H95" s="322">
        <f t="shared" si="63"/>
        <v>13.6</v>
      </c>
      <c r="I95" s="322">
        <f t="shared" si="52"/>
        <v>13.219999999999999</v>
      </c>
      <c r="J95" s="262">
        <v>8.6</v>
      </c>
      <c r="K95" s="322">
        <f t="shared" si="64"/>
        <v>8.6</v>
      </c>
      <c r="L95" s="322">
        <f t="shared" si="53"/>
        <v>8.2199999999999989</v>
      </c>
      <c r="M95" s="264" t="s">
        <v>249</v>
      </c>
      <c r="N95" s="262" t="s">
        <v>256</v>
      </c>
      <c r="O95" s="262" t="s">
        <v>249</v>
      </c>
      <c r="P95" s="262" t="s">
        <v>256</v>
      </c>
      <c r="Q95" s="267" t="s">
        <v>249</v>
      </c>
      <c r="R95" s="322" t="str">
        <f t="shared" si="56"/>
        <v>-</v>
      </c>
      <c r="S95" s="322">
        <f t="shared" si="57"/>
        <v>13.219999999999999</v>
      </c>
      <c r="T95" s="271" t="str">
        <f t="shared" si="58"/>
        <v>-</v>
      </c>
      <c r="U95" s="270" t="str">
        <f t="shared" si="59"/>
        <v>-</v>
      </c>
      <c r="V95" s="262" t="str">
        <f t="shared" si="65"/>
        <v>-</v>
      </c>
      <c r="W95" s="262" t="str">
        <f t="shared" si="60"/>
        <v>-</v>
      </c>
      <c r="X95" s="262" t="str">
        <f t="shared" si="61"/>
        <v>-</v>
      </c>
      <c r="Y95" s="272" t="str">
        <f t="shared" si="66"/>
        <v>-</v>
      </c>
      <c r="Z95" s="262">
        <v>31.36</v>
      </c>
      <c r="AA95" s="262">
        <f>Z95/9.8066</f>
        <v>3.1978463483776234</v>
      </c>
      <c r="AB95" s="262"/>
    </row>
    <row r="96" spans="2:28" ht="12.95" customHeight="1" x14ac:dyDescent="0.25">
      <c r="B96" s="283" t="str">
        <f t="shared" si="62"/>
        <v>PZ1B</v>
      </c>
      <c r="C96" s="263">
        <v>41912</v>
      </c>
      <c r="D96" s="262">
        <v>1.38</v>
      </c>
      <c r="E96" s="262">
        <f t="shared" si="51"/>
        <v>0.37999999999999989</v>
      </c>
      <c r="F96" s="269">
        <v>0.5</v>
      </c>
      <c r="G96" s="262">
        <v>13.6</v>
      </c>
      <c r="H96" s="322">
        <f t="shared" si="63"/>
        <v>13.6</v>
      </c>
      <c r="I96" s="322">
        <f t="shared" si="52"/>
        <v>13.219999999999999</v>
      </c>
      <c r="J96" s="262">
        <v>8.6</v>
      </c>
      <c r="K96" s="322">
        <f t="shared" si="64"/>
        <v>8.6</v>
      </c>
      <c r="L96" s="322">
        <f t="shared" si="53"/>
        <v>8.2199999999999989</v>
      </c>
      <c r="M96" s="264" t="s">
        <v>249</v>
      </c>
      <c r="N96" s="262" t="s">
        <v>256</v>
      </c>
      <c r="O96" s="262" t="s">
        <v>249</v>
      </c>
      <c r="P96" s="262" t="s">
        <v>256</v>
      </c>
      <c r="Q96" s="267" t="s">
        <v>249</v>
      </c>
      <c r="R96" s="322" t="str">
        <f t="shared" si="56"/>
        <v>-</v>
      </c>
      <c r="S96" s="322">
        <f t="shared" si="57"/>
        <v>13.219999999999999</v>
      </c>
      <c r="T96" s="271" t="str">
        <f t="shared" si="58"/>
        <v>-</v>
      </c>
      <c r="U96" s="270" t="str">
        <f t="shared" si="59"/>
        <v>-</v>
      </c>
      <c r="V96" s="262" t="str">
        <f t="shared" si="65"/>
        <v>-</v>
      </c>
      <c r="W96" s="262" t="str">
        <f t="shared" si="60"/>
        <v>-</v>
      </c>
      <c r="X96" s="262" t="str">
        <f t="shared" si="61"/>
        <v>-</v>
      </c>
      <c r="Y96" s="272" t="str">
        <f t="shared" si="66"/>
        <v>-</v>
      </c>
      <c r="Z96" s="262" t="s">
        <v>249</v>
      </c>
      <c r="AA96" s="262" t="s">
        <v>249</v>
      </c>
      <c r="AB96" s="269"/>
    </row>
    <row r="97" spans="2:28" ht="12.95" customHeight="1" x14ac:dyDescent="0.25">
      <c r="B97" s="283" t="str">
        <f t="shared" si="62"/>
        <v>PZ1B</v>
      </c>
      <c r="C97" s="263">
        <v>41943</v>
      </c>
      <c r="D97" s="262">
        <v>1.38</v>
      </c>
      <c r="E97" s="262">
        <f t="shared" si="51"/>
        <v>0.37999999999999989</v>
      </c>
      <c r="F97" s="269">
        <v>0.5</v>
      </c>
      <c r="G97" s="262">
        <v>13.6</v>
      </c>
      <c r="H97" s="322">
        <f t="shared" si="63"/>
        <v>13.6</v>
      </c>
      <c r="I97" s="322">
        <f t="shared" si="52"/>
        <v>13.219999999999999</v>
      </c>
      <c r="J97" s="262">
        <v>8.6</v>
      </c>
      <c r="K97" s="322">
        <f t="shared" si="64"/>
        <v>8.6</v>
      </c>
      <c r="L97" s="322">
        <f t="shared" si="53"/>
        <v>8.2199999999999989</v>
      </c>
      <c r="M97" s="264" t="s">
        <v>249</v>
      </c>
      <c r="N97" s="262" t="s">
        <v>256</v>
      </c>
      <c r="O97" s="262" t="s">
        <v>249</v>
      </c>
      <c r="P97" s="262" t="s">
        <v>256</v>
      </c>
      <c r="Q97" s="267" t="s">
        <v>249</v>
      </c>
      <c r="R97" s="322" t="str">
        <f t="shared" si="56"/>
        <v>-</v>
      </c>
      <c r="S97" s="322">
        <f t="shared" si="57"/>
        <v>13.219999999999999</v>
      </c>
      <c r="T97" s="271" t="str">
        <f t="shared" si="58"/>
        <v>-</v>
      </c>
      <c r="U97" s="270" t="str">
        <f t="shared" si="59"/>
        <v>-</v>
      </c>
      <c r="V97" s="262" t="str">
        <f t="shared" si="65"/>
        <v>-</v>
      </c>
      <c r="W97" s="262" t="str">
        <f t="shared" si="60"/>
        <v>-</v>
      </c>
      <c r="X97" s="262" t="str">
        <f t="shared" si="61"/>
        <v>-</v>
      </c>
      <c r="Y97" s="272" t="str">
        <f t="shared" si="66"/>
        <v>-</v>
      </c>
      <c r="Z97" s="262" t="s">
        <v>249</v>
      </c>
      <c r="AA97" s="262" t="s">
        <v>249</v>
      </c>
      <c r="AB97" s="262"/>
    </row>
    <row r="98" spans="2:28" ht="12.95" customHeight="1" x14ac:dyDescent="0.25">
      <c r="B98" s="283" t="str">
        <f t="shared" si="62"/>
        <v>PZ1B</v>
      </c>
      <c r="C98" s="263">
        <v>41971</v>
      </c>
      <c r="D98" s="262">
        <v>1.5</v>
      </c>
      <c r="E98" s="262">
        <f t="shared" si="51"/>
        <v>0.5</v>
      </c>
      <c r="F98" s="269">
        <v>0.5</v>
      </c>
      <c r="G98" s="262">
        <v>13.6</v>
      </c>
      <c r="H98" s="322">
        <f t="shared" si="63"/>
        <v>13.6</v>
      </c>
      <c r="I98" s="322">
        <f t="shared" si="52"/>
        <v>13.1</v>
      </c>
      <c r="J98" s="262">
        <v>8.6</v>
      </c>
      <c r="K98" s="322">
        <f t="shared" si="64"/>
        <v>8.6</v>
      </c>
      <c r="L98" s="322">
        <f t="shared" si="53"/>
        <v>8.1</v>
      </c>
      <c r="M98" s="264" t="s">
        <v>249</v>
      </c>
      <c r="N98" s="262" t="s">
        <v>256</v>
      </c>
      <c r="O98" s="262" t="s">
        <v>249</v>
      </c>
      <c r="P98" s="262" t="s">
        <v>256</v>
      </c>
      <c r="Q98" s="267" t="s">
        <v>249</v>
      </c>
      <c r="R98" s="322" t="str">
        <f t="shared" si="56"/>
        <v>-</v>
      </c>
      <c r="S98" s="322">
        <f t="shared" si="57"/>
        <v>13.1</v>
      </c>
      <c r="T98" s="271" t="str">
        <f t="shared" si="58"/>
        <v>-</v>
      </c>
      <c r="U98" s="270" t="str">
        <f t="shared" si="59"/>
        <v>-</v>
      </c>
      <c r="V98" s="262" t="str">
        <f t="shared" si="65"/>
        <v>-</v>
      </c>
      <c r="W98" s="262" t="str">
        <f t="shared" si="60"/>
        <v>-</v>
      </c>
      <c r="X98" s="262" t="str">
        <f t="shared" si="61"/>
        <v>-</v>
      </c>
      <c r="Y98" s="272" t="str">
        <f t="shared" si="66"/>
        <v>-</v>
      </c>
      <c r="Z98" s="262">
        <v>14.7</v>
      </c>
      <c r="AA98" s="262">
        <f>Z98/9.8066</f>
        <v>1.4989904758020109</v>
      </c>
      <c r="AB98" s="269"/>
    </row>
    <row r="99" spans="2:28" ht="12.95" customHeight="1" x14ac:dyDescent="0.25">
      <c r="B99" s="283" t="str">
        <f t="shared" si="62"/>
        <v>PZ1B</v>
      </c>
      <c r="C99" s="263">
        <v>42030</v>
      </c>
      <c r="D99" s="262">
        <v>1.5</v>
      </c>
      <c r="E99" s="262">
        <f t="shared" si="51"/>
        <v>0.5</v>
      </c>
      <c r="F99" s="269">
        <v>0.5</v>
      </c>
      <c r="G99" s="262">
        <v>13.6</v>
      </c>
      <c r="H99" s="322">
        <f t="shared" si="63"/>
        <v>13.6</v>
      </c>
      <c r="I99" s="322">
        <f t="shared" si="52"/>
        <v>13.1</v>
      </c>
      <c r="J99" s="262">
        <v>8.6</v>
      </c>
      <c r="K99" s="322">
        <f t="shared" si="64"/>
        <v>8.6</v>
      </c>
      <c r="L99" s="322">
        <f t="shared" si="53"/>
        <v>8.1</v>
      </c>
      <c r="M99" s="264" t="s">
        <v>249</v>
      </c>
      <c r="N99" s="262" t="s">
        <v>256</v>
      </c>
      <c r="O99" s="262" t="s">
        <v>249</v>
      </c>
      <c r="P99" s="262" t="s">
        <v>256</v>
      </c>
      <c r="Q99" s="267" t="s">
        <v>249</v>
      </c>
      <c r="R99" s="322" t="str">
        <f t="shared" si="56"/>
        <v>-</v>
      </c>
      <c r="S99" s="322">
        <f t="shared" si="57"/>
        <v>13.1</v>
      </c>
      <c r="T99" s="271" t="str">
        <f t="shared" si="58"/>
        <v>-</v>
      </c>
      <c r="U99" s="270" t="str">
        <f t="shared" si="59"/>
        <v>-</v>
      </c>
      <c r="V99" s="262" t="str">
        <f t="shared" si="65"/>
        <v>-</v>
      </c>
      <c r="W99" s="262" t="str">
        <f t="shared" si="60"/>
        <v>-</v>
      </c>
      <c r="X99" s="262" t="str">
        <f t="shared" si="61"/>
        <v>-</v>
      </c>
      <c r="Y99" s="272" t="str">
        <f t="shared" si="66"/>
        <v>-</v>
      </c>
      <c r="Z99" s="262">
        <f>2.3*9.8</f>
        <v>22.54</v>
      </c>
      <c r="AA99" s="262">
        <f>Z99/9.8066</f>
        <v>2.2984520628964167</v>
      </c>
      <c r="AB99" s="262"/>
    </row>
    <row r="100" spans="2:28" ht="12.95" customHeight="1" x14ac:dyDescent="0.25">
      <c r="B100" s="283" t="str">
        <f t="shared" si="62"/>
        <v>PZ1B</v>
      </c>
      <c r="C100" s="263">
        <v>42062</v>
      </c>
      <c r="D100" s="262">
        <v>1.5</v>
      </c>
      <c r="E100" s="262">
        <f t="shared" si="51"/>
        <v>0.5</v>
      </c>
      <c r="F100" s="269">
        <v>0.5</v>
      </c>
      <c r="G100" s="262">
        <v>13.6</v>
      </c>
      <c r="H100" s="322">
        <f t="shared" si="63"/>
        <v>13.6</v>
      </c>
      <c r="I100" s="322">
        <f t="shared" si="52"/>
        <v>13.1</v>
      </c>
      <c r="J100" s="262">
        <v>8.6</v>
      </c>
      <c r="K100" s="322">
        <f t="shared" si="64"/>
        <v>8.6</v>
      </c>
      <c r="L100" s="322">
        <f t="shared" si="53"/>
        <v>8.1</v>
      </c>
      <c r="M100" s="264" t="s">
        <v>249</v>
      </c>
      <c r="N100" s="262" t="s">
        <v>256</v>
      </c>
      <c r="O100" s="262" t="s">
        <v>249</v>
      </c>
      <c r="P100" s="262" t="s">
        <v>256</v>
      </c>
      <c r="Q100" s="267" t="s">
        <v>249</v>
      </c>
      <c r="R100" s="322" t="str">
        <f t="shared" si="56"/>
        <v>-</v>
      </c>
      <c r="S100" s="322">
        <f t="shared" si="57"/>
        <v>13.1</v>
      </c>
      <c r="T100" s="271" t="str">
        <f t="shared" si="58"/>
        <v>-</v>
      </c>
      <c r="U100" s="270" t="str">
        <f t="shared" si="59"/>
        <v>-</v>
      </c>
      <c r="V100" s="262" t="str">
        <f t="shared" si="65"/>
        <v>-</v>
      </c>
      <c r="W100" s="262" t="str">
        <f t="shared" si="60"/>
        <v>-</v>
      </c>
      <c r="X100" s="262" t="str">
        <f t="shared" si="61"/>
        <v>-</v>
      </c>
      <c r="Y100" s="272" t="str">
        <f t="shared" si="66"/>
        <v>-</v>
      </c>
      <c r="Z100" s="262">
        <v>21.56</v>
      </c>
      <c r="AA100" s="262">
        <f>Z100/9.8066</f>
        <v>2.1985193645096159</v>
      </c>
      <c r="AB100" s="269"/>
    </row>
    <row r="101" spans="2:28" ht="12.95" customHeight="1" x14ac:dyDescent="0.25">
      <c r="B101" s="283" t="str">
        <f t="shared" si="62"/>
        <v>PZ1B</v>
      </c>
      <c r="C101" s="263">
        <v>42075</v>
      </c>
      <c r="D101" s="262">
        <v>1.5</v>
      </c>
      <c r="E101" s="262">
        <f t="shared" si="51"/>
        <v>0.5</v>
      </c>
      <c r="F101" s="269">
        <v>0.5</v>
      </c>
      <c r="G101" s="262">
        <v>13.6</v>
      </c>
      <c r="H101" s="322">
        <f t="shared" si="63"/>
        <v>13.6</v>
      </c>
      <c r="I101" s="322">
        <f t="shared" si="52"/>
        <v>13.1</v>
      </c>
      <c r="J101" s="262">
        <v>8.6</v>
      </c>
      <c r="K101" s="322">
        <f t="shared" si="64"/>
        <v>8.6</v>
      </c>
      <c r="L101" s="322">
        <f t="shared" si="53"/>
        <v>8.1</v>
      </c>
      <c r="M101" s="264" t="s">
        <v>249</v>
      </c>
      <c r="N101" s="262" t="s">
        <v>256</v>
      </c>
      <c r="O101" s="262" t="s">
        <v>249</v>
      </c>
      <c r="P101" s="262" t="s">
        <v>256</v>
      </c>
      <c r="Q101" s="267" t="s">
        <v>249</v>
      </c>
      <c r="R101" s="322" t="str">
        <f t="shared" si="56"/>
        <v>-</v>
      </c>
      <c r="S101" s="322">
        <f t="shared" si="57"/>
        <v>13.1</v>
      </c>
      <c r="T101" s="271" t="str">
        <f t="shared" si="58"/>
        <v>-</v>
      </c>
      <c r="U101" s="270" t="str">
        <f t="shared" si="59"/>
        <v>-</v>
      </c>
      <c r="V101" s="262" t="str">
        <f t="shared" si="65"/>
        <v>-</v>
      </c>
      <c r="W101" s="262" t="str">
        <f t="shared" si="60"/>
        <v>-</v>
      </c>
      <c r="X101" s="262" t="str">
        <f t="shared" si="61"/>
        <v>-</v>
      </c>
      <c r="Y101" s="272" t="str">
        <f t="shared" si="66"/>
        <v>-</v>
      </c>
      <c r="Z101" s="262">
        <f>2*9.8066</f>
        <v>19.613199999999999</v>
      </c>
      <c r="AA101" s="262">
        <f>Z101/9.8066</f>
        <v>2</v>
      </c>
      <c r="AB101" s="262"/>
    </row>
    <row r="102" spans="2:28" ht="12.95" customHeight="1" x14ac:dyDescent="0.25">
      <c r="B102" s="283" t="str">
        <f t="shared" si="62"/>
        <v>PZ1B</v>
      </c>
      <c r="C102" s="263">
        <v>42104</v>
      </c>
      <c r="D102" s="262">
        <v>1.45</v>
      </c>
      <c r="E102" s="262">
        <f t="shared" si="51"/>
        <v>0.44999999999999996</v>
      </c>
      <c r="F102" s="269">
        <v>0.5</v>
      </c>
      <c r="G102" s="262">
        <v>13.6</v>
      </c>
      <c r="H102" s="322">
        <f t="shared" si="63"/>
        <v>13.6</v>
      </c>
      <c r="I102" s="322">
        <f t="shared" si="52"/>
        <v>13.15</v>
      </c>
      <c r="J102" s="262">
        <v>8.6</v>
      </c>
      <c r="K102" s="322">
        <f t="shared" si="64"/>
        <v>8.6</v>
      </c>
      <c r="L102" s="322">
        <f t="shared" si="53"/>
        <v>8.15</v>
      </c>
      <c r="M102" s="264" t="s">
        <v>249</v>
      </c>
      <c r="N102" s="262" t="s">
        <v>256</v>
      </c>
      <c r="O102" s="262" t="s">
        <v>249</v>
      </c>
      <c r="P102" s="262" t="s">
        <v>256</v>
      </c>
      <c r="Q102" s="267" t="s">
        <v>249</v>
      </c>
      <c r="R102" s="322" t="str">
        <f t="shared" si="56"/>
        <v>-</v>
      </c>
      <c r="S102" s="322">
        <f t="shared" si="57"/>
        <v>13.15</v>
      </c>
      <c r="T102" s="271" t="str">
        <f t="shared" si="58"/>
        <v>-</v>
      </c>
      <c r="U102" s="270" t="str">
        <f t="shared" si="59"/>
        <v>-</v>
      </c>
      <c r="V102" s="262" t="str">
        <f t="shared" si="65"/>
        <v>-</v>
      </c>
      <c r="W102" s="262" t="str">
        <f t="shared" si="60"/>
        <v>-</v>
      </c>
      <c r="X102" s="262" t="str">
        <f t="shared" si="61"/>
        <v>-</v>
      </c>
      <c r="Y102" s="272" t="str">
        <f t="shared" si="66"/>
        <v>-</v>
      </c>
      <c r="Z102" s="262">
        <v>19.600000000000001</v>
      </c>
      <c r="AA102" s="262">
        <f>Z102/9.8066</f>
        <v>1.9986539677360147</v>
      </c>
      <c r="AB102" s="269"/>
    </row>
    <row r="103" spans="2:28" ht="12.95" customHeight="1" x14ac:dyDescent="0.25">
      <c r="B103" s="283" t="str">
        <f t="shared" si="62"/>
        <v>PZ1B</v>
      </c>
      <c r="C103" s="263">
        <v>42146</v>
      </c>
      <c r="D103" s="262">
        <v>1.45</v>
      </c>
      <c r="E103" s="262">
        <f t="shared" si="51"/>
        <v>0.44999999999999996</v>
      </c>
      <c r="F103" s="269">
        <v>0.5</v>
      </c>
      <c r="G103" s="262">
        <v>13.6</v>
      </c>
      <c r="H103" s="322">
        <f t="shared" si="63"/>
        <v>13.6</v>
      </c>
      <c r="I103" s="322">
        <f t="shared" si="52"/>
        <v>13.15</v>
      </c>
      <c r="J103" s="262">
        <v>8.6</v>
      </c>
      <c r="K103" s="322">
        <f t="shared" si="64"/>
        <v>8.6</v>
      </c>
      <c r="L103" s="322">
        <f t="shared" si="53"/>
        <v>8.15</v>
      </c>
      <c r="M103" s="264" t="s">
        <v>249</v>
      </c>
      <c r="N103" s="262" t="s">
        <v>256</v>
      </c>
      <c r="O103" s="262" t="s">
        <v>249</v>
      </c>
      <c r="P103" s="262" t="s">
        <v>256</v>
      </c>
      <c r="Q103" s="267" t="s">
        <v>249</v>
      </c>
      <c r="R103" s="322" t="str">
        <f t="shared" si="56"/>
        <v>-</v>
      </c>
      <c r="S103" s="322">
        <f t="shared" si="57"/>
        <v>13.15</v>
      </c>
      <c r="T103" s="271" t="str">
        <f t="shared" si="58"/>
        <v>-</v>
      </c>
      <c r="U103" s="270" t="str">
        <f t="shared" si="59"/>
        <v>-</v>
      </c>
      <c r="V103" s="262" t="str">
        <f t="shared" si="65"/>
        <v>-</v>
      </c>
      <c r="W103" s="262" t="str">
        <f t="shared" si="60"/>
        <v>-</v>
      </c>
      <c r="X103" s="262" t="str">
        <f t="shared" si="61"/>
        <v>-</v>
      </c>
      <c r="Y103" s="272" t="str">
        <f t="shared" si="66"/>
        <v>-</v>
      </c>
      <c r="Z103" s="262" t="s">
        <v>249</v>
      </c>
      <c r="AA103" s="262" t="s">
        <v>249</v>
      </c>
      <c r="AB103" s="262" t="s">
        <v>261</v>
      </c>
    </row>
    <row r="104" spans="2:28" ht="12.95" customHeight="1" x14ac:dyDescent="0.25">
      <c r="B104" s="283" t="str">
        <f t="shared" si="62"/>
        <v>PZ1B</v>
      </c>
      <c r="C104" s="263">
        <v>42177</v>
      </c>
      <c r="D104" s="262">
        <v>1.45</v>
      </c>
      <c r="E104" s="262">
        <f t="shared" si="51"/>
        <v>0.44999999999999996</v>
      </c>
      <c r="F104" s="269">
        <v>0.5</v>
      </c>
      <c r="G104" s="262">
        <v>13.6</v>
      </c>
      <c r="H104" s="322">
        <f t="shared" si="63"/>
        <v>13.6</v>
      </c>
      <c r="I104" s="322">
        <f t="shared" si="52"/>
        <v>13.15</v>
      </c>
      <c r="J104" s="262">
        <v>8.6</v>
      </c>
      <c r="K104" s="322">
        <f t="shared" si="64"/>
        <v>8.6</v>
      </c>
      <c r="L104" s="322">
        <f t="shared" si="53"/>
        <v>8.15</v>
      </c>
      <c r="M104" s="264" t="s">
        <v>249</v>
      </c>
      <c r="N104" s="262" t="s">
        <v>256</v>
      </c>
      <c r="O104" s="262" t="s">
        <v>249</v>
      </c>
      <c r="P104" s="262">
        <v>7.78</v>
      </c>
      <c r="Q104" s="267">
        <f t="shared" ref="Q104:Q125" si="68">P104-D104</f>
        <v>6.33</v>
      </c>
      <c r="R104" s="322">
        <f t="shared" si="56"/>
        <v>6.32</v>
      </c>
      <c r="S104" s="322">
        <f t="shared" si="57"/>
        <v>13.15</v>
      </c>
      <c r="T104" s="271">
        <f t="shared" si="58"/>
        <v>0.48060836501901144</v>
      </c>
      <c r="U104" s="270" t="str">
        <f t="shared" si="59"/>
        <v>BOM</v>
      </c>
      <c r="V104" s="262">
        <f t="shared" si="65"/>
        <v>2.2699999999999987</v>
      </c>
      <c r="W104" s="262" t="str">
        <f t="shared" si="60"/>
        <v>-</v>
      </c>
      <c r="X104" s="262">
        <f t="shared" si="61"/>
        <v>7.27</v>
      </c>
      <c r="Y104" s="272" t="str">
        <f t="shared" si="66"/>
        <v>-</v>
      </c>
      <c r="Z104" s="262">
        <f>AA104*9.8066</f>
        <v>4.9032999999999998</v>
      </c>
      <c r="AA104" s="262">
        <v>0.5</v>
      </c>
      <c r="AB104" s="269"/>
    </row>
    <row r="105" spans="2:28" ht="12.95" customHeight="1" x14ac:dyDescent="0.25">
      <c r="B105" s="283" t="str">
        <f t="shared" si="62"/>
        <v>PZ1B</v>
      </c>
      <c r="C105" s="263">
        <v>42188</v>
      </c>
      <c r="D105" s="262">
        <v>1.54</v>
      </c>
      <c r="E105" s="262">
        <f t="shared" si="51"/>
        <v>0.54</v>
      </c>
      <c r="F105" s="269">
        <v>0.5</v>
      </c>
      <c r="G105" s="262">
        <v>13.6</v>
      </c>
      <c r="H105" s="322">
        <f t="shared" si="63"/>
        <v>13.6</v>
      </c>
      <c r="I105" s="322">
        <f t="shared" si="52"/>
        <v>13.059999999999999</v>
      </c>
      <c r="J105" s="262">
        <v>8.6</v>
      </c>
      <c r="K105" s="322">
        <f t="shared" si="64"/>
        <v>8.6</v>
      </c>
      <c r="L105" s="322">
        <f t="shared" si="53"/>
        <v>8.0599999999999987</v>
      </c>
      <c r="M105" s="264" t="s">
        <v>249</v>
      </c>
      <c r="N105" s="262">
        <v>4.25</v>
      </c>
      <c r="O105" s="262">
        <f t="shared" ref="O105:O125" si="69">N105-D105</f>
        <v>2.71</v>
      </c>
      <c r="P105" s="262">
        <v>2.4300000000000002</v>
      </c>
      <c r="Q105" s="267">
        <f t="shared" si="68"/>
        <v>0.89000000000000012</v>
      </c>
      <c r="R105" s="322">
        <f t="shared" si="56"/>
        <v>11.669999999999998</v>
      </c>
      <c r="S105" s="322">
        <f t="shared" si="57"/>
        <v>13.059999999999999</v>
      </c>
      <c r="T105" s="271">
        <f t="shared" si="58"/>
        <v>0.89356814701378251</v>
      </c>
      <c r="U105" s="270" t="str">
        <f t="shared" si="59"/>
        <v>INTERVENÇÃO</v>
      </c>
      <c r="V105" s="262">
        <f t="shared" si="65"/>
        <v>7.7100000000000009</v>
      </c>
      <c r="W105" s="262">
        <f t="shared" si="60"/>
        <v>10.89</v>
      </c>
      <c r="X105" s="262">
        <f t="shared" si="61"/>
        <v>12.709999999999999</v>
      </c>
      <c r="Y105" s="272">
        <f t="shared" si="66"/>
        <v>-1.8199999999999985</v>
      </c>
      <c r="Z105" s="262">
        <f>AA105*9.8066</f>
        <v>15.102164</v>
      </c>
      <c r="AA105" s="262">
        <v>1.54</v>
      </c>
      <c r="AB105" s="815" t="s">
        <v>260</v>
      </c>
    </row>
    <row r="106" spans="2:28" ht="12.95" customHeight="1" x14ac:dyDescent="0.25">
      <c r="B106" s="283" t="str">
        <f t="shared" si="62"/>
        <v>PZ1B</v>
      </c>
      <c r="C106" s="263">
        <v>42190</v>
      </c>
      <c r="D106" s="262">
        <v>1.54</v>
      </c>
      <c r="E106" s="262">
        <f t="shared" si="51"/>
        <v>0.54</v>
      </c>
      <c r="F106" s="269">
        <v>0.5</v>
      </c>
      <c r="G106" s="262">
        <v>13.6</v>
      </c>
      <c r="H106" s="322">
        <f t="shared" si="63"/>
        <v>13.6</v>
      </c>
      <c r="I106" s="322">
        <f t="shared" si="52"/>
        <v>13.059999999999999</v>
      </c>
      <c r="J106" s="262">
        <v>8.6</v>
      </c>
      <c r="K106" s="322">
        <f t="shared" si="64"/>
        <v>8.6</v>
      </c>
      <c r="L106" s="322">
        <f t="shared" si="53"/>
        <v>8.0599999999999987</v>
      </c>
      <c r="M106" s="264" t="s">
        <v>249</v>
      </c>
      <c r="N106" s="262">
        <v>6.5</v>
      </c>
      <c r="O106" s="262">
        <f t="shared" si="69"/>
        <v>4.96</v>
      </c>
      <c r="P106" s="262">
        <v>1.62</v>
      </c>
      <c r="Q106" s="267">
        <f t="shared" si="68"/>
        <v>8.0000000000000071E-2</v>
      </c>
      <c r="R106" s="322">
        <f t="shared" si="56"/>
        <v>12.479999999999999</v>
      </c>
      <c r="S106" s="322">
        <f t="shared" si="57"/>
        <v>13.059999999999999</v>
      </c>
      <c r="T106" s="271">
        <f t="shared" si="58"/>
        <v>0.9555895865237366</v>
      </c>
      <c r="U106" s="270" t="str">
        <f t="shared" si="59"/>
        <v>INTERVENÇÃO</v>
      </c>
      <c r="V106" s="262">
        <f t="shared" si="65"/>
        <v>8.52</v>
      </c>
      <c r="W106" s="262">
        <f t="shared" si="60"/>
        <v>8.64</v>
      </c>
      <c r="X106" s="262">
        <f t="shared" si="61"/>
        <v>13.52</v>
      </c>
      <c r="Y106" s="272">
        <f t="shared" si="66"/>
        <v>-4.879999999999999</v>
      </c>
      <c r="Z106" s="262">
        <f>AA106*9.8066</f>
        <v>6.8646199999999995</v>
      </c>
      <c r="AA106" s="262">
        <v>0.7</v>
      </c>
      <c r="AB106" s="817"/>
    </row>
    <row r="107" spans="2:28" ht="12.95" customHeight="1" x14ac:dyDescent="0.25">
      <c r="B107" s="283" t="str">
        <f t="shared" si="62"/>
        <v>PZ1B</v>
      </c>
      <c r="C107" s="263">
        <v>42190</v>
      </c>
      <c r="D107" s="262">
        <v>1.54</v>
      </c>
      <c r="E107" s="262">
        <f t="shared" si="51"/>
        <v>0.54</v>
      </c>
      <c r="F107" s="269">
        <v>0.5</v>
      </c>
      <c r="G107" s="262">
        <v>13.6</v>
      </c>
      <c r="H107" s="322">
        <f t="shared" si="63"/>
        <v>13.6</v>
      </c>
      <c r="I107" s="322">
        <f t="shared" si="52"/>
        <v>13.059999999999999</v>
      </c>
      <c r="J107" s="262">
        <v>8.6</v>
      </c>
      <c r="K107" s="322">
        <f t="shared" si="64"/>
        <v>8.6</v>
      </c>
      <c r="L107" s="322">
        <f t="shared" si="53"/>
        <v>8.0599999999999987</v>
      </c>
      <c r="M107" s="264" t="s">
        <v>249</v>
      </c>
      <c r="N107" s="262">
        <v>6.46</v>
      </c>
      <c r="O107" s="262">
        <f t="shared" si="69"/>
        <v>4.92</v>
      </c>
      <c r="P107" s="262">
        <v>2.8</v>
      </c>
      <c r="Q107" s="267">
        <f t="shared" si="68"/>
        <v>1.2599999999999998</v>
      </c>
      <c r="R107" s="322">
        <f t="shared" si="56"/>
        <v>11.299999999999999</v>
      </c>
      <c r="S107" s="322">
        <f t="shared" si="57"/>
        <v>13.059999999999999</v>
      </c>
      <c r="T107" s="271">
        <f t="shared" si="58"/>
        <v>0.86523736600306278</v>
      </c>
      <c r="U107" s="270" t="str">
        <f t="shared" si="59"/>
        <v>INTERVENÇÃO</v>
      </c>
      <c r="V107" s="262">
        <f t="shared" si="65"/>
        <v>7.3400000000000007</v>
      </c>
      <c r="W107" s="262">
        <f t="shared" si="60"/>
        <v>8.68</v>
      </c>
      <c r="X107" s="262">
        <f t="shared" si="61"/>
        <v>12.34</v>
      </c>
      <c r="Y107" s="272">
        <f t="shared" si="66"/>
        <v>-3.66</v>
      </c>
      <c r="Z107" s="262">
        <f>AA107*9.8066</f>
        <v>6.8646199999999995</v>
      </c>
      <c r="AA107" s="262">
        <v>0.7</v>
      </c>
      <c r="AB107" s="262" t="s">
        <v>259</v>
      </c>
    </row>
    <row r="108" spans="2:28" ht="12.95" customHeight="1" x14ac:dyDescent="0.25">
      <c r="B108" s="283" t="str">
        <f t="shared" si="62"/>
        <v>PZ1B</v>
      </c>
      <c r="C108" s="263">
        <v>42195</v>
      </c>
      <c r="D108" s="262">
        <v>1.57</v>
      </c>
      <c r="E108" s="262">
        <f t="shared" si="51"/>
        <v>0.57000000000000006</v>
      </c>
      <c r="F108" s="269">
        <v>0.5</v>
      </c>
      <c r="G108" s="262">
        <v>13.6</v>
      </c>
      <c r="H108" s="322">
        <f t="shared" si="63"/>
        <v>13.6</v>
      </c>
      <c r="I108" s="322">
        <f t="shared" si="52"/>
        <v>13.03</v>
      </c>
      <c r="J108" s="262">
        <v>8.6</v>
      </c>
      <c r="K108" s="322">
        <f t="shared" si="64"/>
        <v>8.6</v>
      </c>
      <c r="L108" s="322">
        <f t="shared" si="53"/>
        <v>8.0299999999999994</v>
      </c>
      <c r="M108" s="264" t="s">
        <v>249</v>
      </c>
      <c r="N108" s="262">
        <v>6.43</v>
      </c>
      <c r="O108" s="262">
        <f t="shared" si="69"/>
        <v>4.8599999999999994</v>
      </c>
      <c r="P108" s="262">
        <v>6.1</v>
      </c>
      <c r="Q108" s="267">
        <f t="shared" si="68"/>
        <v>4.5299999999999994</v>
      </c>
      <c r="R108" s="322">
        <f t="shared" si="56"/>
        <v>8</v>
      </c>
      <c r="S108" s="322">
        <f t="shared" si="57"/>
        <v>13.03</v>
      </c>
      <c r="T108" s="271">
        <f t="shared" si="58"/>
        <v>0.61396776669224873</v>
      </c>
      <c r="U108" s="270" t="str">
        <f t="shared" si="59"/>
        <v>ALERTA</v>
      </c>
      <c r="V108" s="262">
        <f t="shared" si="65"/>
        <v>4.07</v>
      </c>
      <c r="W108" s="262">
        <f t="shared" si="60"/>
        <v>8.74</v>
      </c>
      <c r="X108" s="262">
        <f t="shared" si="61"/>
        <v>9.07</v>
      </c>
      <c r="Y108" s="272">
        <f t="shared" si="66"/>
        <v>-0.33000000000000007</v>
      </c>
      <c r="Z108" s="262">
        <f>AA108*9.8066</f>
        <v>6.8646199999999995</v>
      </c>
      <c r="AA108" s="262">
        <v>0.7</v>
      </c>
      <c r="AB108" s="269"/>
    </row>
    <row r="109" spans="2:28" ht="12.95" customHeight="1" x14ac:dyDescent="0.25">
      <c r="B109" s="283" t="str">
        <f t="shared" si="62"/>
        <v>PZ1B</v>
      </c>
      <c r="C109" s="263">
        <v>42212</v>
      </c>
      <c r="D109" s="262">
        <v>1.56</v>
      </c>
      <c r="E109" s="262">
        <f t="shared" si="51"/>
        <v>0.56000000000000005</v>
      </c>
      <c r="F109" s="269">
        <v>0.5</v>
      </c>
      <c r="G109" s="262">
        <v>13.6</v>
      </c>
      <c r="H109" s="322">
        <f t="shared" si="63"/>
        <v>13.6</v>
      </c>
      <c r="I109" s="322">
        <f t="shared" si="52"/>
        <v>13.04</v>
      </c>
      <c r="J109" s="262">
        <v>8.6</v>
      </c>
      <c r="K109" s="322">
        <f t="shared" si="64"/>
        <v>8.6</v>
      </c>
      <c r="L109" s="322">
        <f t="shared" si="53"/>
        <v>8.0399999999999991</v>
      </c>
      <c r="M109" s="264" t="s">
        <v>249</v>
      </c>
      <c r="N109" s="262">
        <v>6.85</v>
      </c>
      <c r="O109" s="262">
        <f t="shared" si="69"/>
        <v>5.2899999999999991</v>
      </c>
      <c r="P109" s="262">
        <v>6.86</v>
      </c>
      <c r="Q109" s="267">
        <f t="shared" si="68"/>
        <v>5.3000000000000007</v>
      </c>
      <c r="R109" s="322">
        <f t="shared" si="56"/>
        <v>7.2399999999999984</v>
      </c>
      <c r="S109" s="322">
        <f t="shared" si="57"/>
        <v>13.04</v>
      </c>
      <c r="T109" s="271">
        <f t="shared" si="58"/>
        <v>0.55521472392638027</v>
      </c>
      <c r="U109" s="270" t="str">
        <f t="shared" si="59"/>
        <v>ATENÇÃO</v>
      </c>
      <c r="V109" s="262">
        <f t="shared" si="65"/>
        <v>3.3</v>
      </c>
      <c r="W109" s="262">
        <f t="shared" si="60"/>
        <v>8.31</v>
      </c>
      <c r="X109" s="262">
        <f t="shared" si="61"/>
        <v>8.2999999999999989</v>
      </c>
      <c r="Y109" s="272">
        <f t="shared" si="66"/>
        <v>1.0000000000001563E-2</v>
      </c>
      <c r="Z109" s="262">
        <v>0</v>
      </c>
      <c r="AA109" s="262">
        <v>0</v>
      </c>
      <c r="AB109" s="269"/>
    </row>
    <row r="110" spans="2:28" ht="12.95" customHeight="1" x14ac:dyDescent="0.25">
      <c r="B110" s="283" t="str">
        <f t="shared" si="62"/>
        <v>PZ1B</v>
      </c>
      <c r="C110" s="263">
        <v>42216</v>
      </c>
      <c r="D110" s="262">
        <v>1.6</v>
      </c>
      <c r="E110" s="262">
        <f t="shared" si="51"/>
        <v>0.60000000000000009</v>
      </c>
      <c r="F110" s="269">
        <v>0.5</v>
      </c>
      <c r="G110" s="262">
        <v>13.6</v>
      </c>
      <c r="H110" s="322">
        <f t="shared" si="63"/>
        <v>13.6</v>
      </c>
      <c r="I110" s="322">
        <f t="shared" si="52"/>
        <v>13</v>
      </c>
      <c r="J110" s="262">
        <v>8.6</v>
      </c>
      <c r="K110" s="322">
        <f t="shared" si="64"/>
        <v>8.6</v>
      </c>
      <c r="L110" s="322">
        <f t="shared" si="53"/>
        <v>8</v>
      </c>
      <c r="M110" s="264" t="s">
        <v>249</v>
      </c>
      <c r="N110" s="262">
        <v>6.65</v>
      </c>
      <c r="O110" s="262">
        <f t="shared" si="69"/>
        <v>5.0500000000000007</v>
      </c>
      <c r="P110" s="262">
        <v>6.63</v>
      </c>
      <c r="Q110" s="267">
        <f t="shared" si="68"/>
        <v>5.0299999999999994</v>
      </c>
      <c r="R110" s="322">
        <f t="shared" si="56"/>
        <v>7.4700000000000006</v>
      </c>
      <c r="S110" s="322">
        <f t="shared" si="57"/>
        <v>13</v>
      </c>
      <c r="T110" s="271">
        <f t="shared" si="58"/>
        <v>0.57461538461538464</v>
      </c>
      <c r="U110" s="270" t="str">
        <f t="shared" si="59"/>
        <v>ATENÇÃO</v>
      </c>
      <c r="V110" s="262">
        <f t="shared" si="65"/>
        <v>3.5699999999999994</v>
      </c>
      <c r="W110" s="262">
        <f t="shared" si="60"/>
        <v>8.5499999999999989</v>
      </c>
      <c r="X110" s="262">
        <f t="shared" si="61"/>
        <v>8.57</v>
      </c>
      <c r="Y110" s="272">
        <f t="shared" si="66"/>
        <v>-2.000000000000135E-2</v>
      </c>
      <c r="Z110" s="262">
        <v>0</v>
      </c>
      <c r="AA110" s="262">
        <v>0</v>
      </c>
      <c r="AB110" s="269"/>
    </row>
    <row r="111" spans="2:28" ht="12.95" customHeight="1" x14ac:dyDescent="0.25">
      <c r="B111" s="283" t="str">
        <f t="shared" si="62"/>
        <v>PZ1B</v>
      </c>
      <c r="C111" s="263">
        <v>42223</v>
      </c>
      <c r="D111" s="262">
        <v>1.5</v>
      </c>
      <c r="E111" s="262">
        <f t="shared" si="51"/>
        <v>0.5</v>
      </c>
      <c r="F111" s="269">
        <v>0.5</v>
      </c>
      <c r="G111" s="262">
        <v>13.6</v>
      </c>
      <c r="H111" s="322">
        <f t="shared" si="63"/>
        <v>13.6</v>
      </c>
      <c r="I111" s="322">
        <f t="shared" si="52"/>
        <v>13.1</v>
      </c>
      <c r="J111" s="262">
        <v>8.6</v>
      </c>
      <c r="K111" s="322">
        <f t="shared" si="64"/>
        <v>8.6</v>
      </c>
      <c r="L111" s="322">
        <f t="shared" si="53"/>
        <v>8.1</v>
      </c>
      <c r="M111" s="264" t="s">
        <v>249</v>
      </c>
      <c r="N111" s="262">
        <v>6.51</v>
      </c>
      <c r="O111" s="262">
        <f t="shared" si="69"/>
        <v>5.01</v>
      </c>
      <c r="P111" s="262">
        <v>6.54</v>
      </c>
      <c r="Q111" s="267">
        <f t="shared" si="68"/>
        <v>5.04</v>
      </c>
      <c r="R111" s="322">
        <f t="shared" si="56"/>
        <v>7.56</v>
      </c>
      <c r="S111" s="322">
        <f t="shared" si="57"/>
        <v>13.1</v>
      </c>
      <c r="T111" s="271">
        <f t="shared" si="58"/>
        <v>0.57709923664122131</v>
      </c>
      <c r="U111" s="270" t="str">
        <f t="shared" si="59"/>
        <v>ATENÇÃO</v>
      </c>
      <c r="V111" s="262">
        <f t="shared" si="65"/>
        <v>3.5599999999999996</v>
      </c>
      <c r="W111" s="262">
        <f t="shared" si="60"/>
        <v>8.59</v>
      </c>
      <c r="X111" s="262">
        <f t="shared" si="61"/>
        <v>8.5599999999999987</v>
      </c>
      <c r="Y111" s="272">
        <f t="shared" si="66"/>
        <v>3.0000000000001137E-2</v>
      </c>
      <c r="Z111" s="262">
        <v>0</v>
      </c>
      <c r="AA111" s="262">
        <v>0</v>
      </c>
      <c r="AB111" s="262"/>
    </row>
    <row r="112" spans="2:28" ht="12.95" customHeight="1" x14ac:dyDescent="0.25">
      <c r="B112" s="283" t="str">
        <f t="shared" si="62"/>
        <v>PZ1B</v>
      </c>
      <c r="C112" s="263">
        <v>42231</v>
      </c>
      <c r="D112" s="262">
        <v>1.59</v>
      </c>
      <c r="E112" s="262">
        <f t="shared" si="51"/>
        <v>0.59000000000000008</v>
      </c>
      <c r="F112" s="269">
        <v>0.5</v>
      </c>
      <c r="G112" s="262">
        <v>13.6</v>
      </c>
      <c r="H112" s="322">
        <f t="shared" si="63"/>
        <v>13.6</v>
      </c>
      <c r="I112" s="322">
        <f t="shared" si="52"/>
        <v>13.01</v>
      </c>
      <c r="J112" s="262">
        <v>8.6</v>
      </c>
      <c r="K112" s="322">
        <f t="shared" si="64"/>
        <v>8.6</v>
      </c>
      <c r="L112" s="322">
        <f t="shared" si="53"/>
        <v>8.01</v>
      </c>
      <c r="M112" s="264" t="s">
        <v>249</v>
      </c>
      <c r="N112" s="262">
        <v>6.58</v>
      </c>
      <c r="O112" s="262">
        <f t="shared" si="69"/>
        <v>4.99</v>
      </c>
      <c r="P112" s="262">
        <v>6.62</v>
      </c>
      <c r="Q112" s="267">
        <f t="shared" si="68"/>
        <v>5.03</v>
      </c>
      <c r="R112" s="322">
        <f t="shared" si="56"/>
        <v>7.4799999999999995</v>
      </c>
      <c r="S112" s="322">
        <f t="shared" si="57"/>
        <v>13.01</v>
      </c>
      <c r="T112" s="271">
        <f t="shared" si="58"/>
        <v>0.5749423520368947</v>
      </c>
      <c r="U112" s="270" t="str">
        <f t="shared" si="59"/>
        <v>ATENÇÃO</v>
      </c>
      <c r="V112" s="262">
        <f t="shared" si="65"/>
        <v>3.5699999999999994</v>
      </c>
      <c r="W112" s="262">
        <f t="shared" si="60"/>
        <v>8.61</v>
      </c>
      <c r="X112" s="262">
        <f t="shared" si="61"/>
        <v>8.57</v>
      </c>
      <c r="Y112" s="272">
        <f t="shared" si="66"/>
        <v>3.9999999999999147E-2</v>
      </c>
      <c r="Z112" s="262">
        <v>0</v>
      </c>
      <c r="AA112" s="262">
        <v>0</v>
      </c>
      <c r="AB112" s="262"/>
    </row>
    <row r="113" spans="2:28" ht="12.95" customHeight="1" x14ac:dyDescent="0.25">
      <c r="B113" s="283" t="str">
        <f t="shared" si="62"/>
        <v>PZ1B</v>
      </c>
      <c r="C113" s="263">
        <v>42237</v>
      </c>
      <c r="D113" s="262">
        <v>1.59</v>
      </c>
      <c r="E113" s="262">
        <f t="shared" si="51"/>
        <v>0.59000000000000008</v>
      </c>
      <c r="F113" s="269">
        <v>0.5</v>
      </c>
      <c r="G113" s="262">
        <v>13.6</v>
      </c>
      <c r="H113" s="322">
        <f t="shared" si="63"/>
        <v>13.6</v>
      </c>
      <c r="I113" s="322">
        <f t="shared" si="52"/>
        <v>13.01</v>
      </c>
      <c r="J113" s="262">
        <v>8.6</v>
      </c>
      <c r="K113" s="322">
        <f t="shared" si="64"/>
        <v>8.6</v>
      </c>
      <c r="L113" s="322">
        <f t="shared" si="53"/>
        <v>8.01</v>
      </c>
      <c r="M113" s="264" t="s">
        <v>249</v>
      </c>
      <c r="N113" s="262">
        <v>6.51</v>
      </c>
      <c r="O113" s="262">
        <f t="shared" si="69"/>
        <v>4.92</v>
      </c>
      <c r="P113" s="262">
        <v>6.63</v>
      </c>
      <c r="Q113" s="267">
        <f t="shared" si="68"/>
        <v>5.04</v>
      </c>
      <c r="R113" s="322">
        <f t="shared" si="56"/>
        <v>7.47</v>
      </c>
      <c r="S113" s="322">
        <f t="shared" si="57"/>
        <v>13.01</v>
      </c>
      <c r="T113" s="271">
        <f t="shared" si="58"/>
        <v>0.57417371252882399</v>
      </c>
      <c r="U113" s="270" t="str">
        <f t="shared" si="59"/>
        <v>ATENÇÃO</v>
      </c>
      <c r="V113" s="262">
        <f t="shared" si="65"/>
        <v>3.5599999999999996</v>
      </c>
      <c r="W113" s="262">
        <f t="shared" si="60"/>
        <v>8.68</v>
      </c>
      <c r="X113" s="262">
        <f t="shared" si="61"/>
        <v>8.5599999999999987</v>
      </c>
      <c r="Y113" s="272">
        <f t="shared" si="66"/>
        <v>0.12000000000000099</v>
      </c>
      <c r="Z113" s="262">
        <v>0</v>
      </c>
      <c r="AA113" s="262">
        <v>0</v>
      </c>
      <c r="AB113" s="262"/>
    </row>
    <row r="114" spans="2:28" ht="12.95" customHeight="1" x14ac:dyDescent="0.25">
      <c r="B114" s="283" t="str">
        <f t="shared" si="62"/>
        <v>PZ1B</v>
      </c>
      <c r="C114" s="263">
        <v>42244</v>
      </c>
      <c r="D114" s="262">
        <v>1.6</v>
      </c>
      <c r="E114" s="262">
        <f t="shared" si="51"/>
        <v>0.60000000000000009</v>
      </c>
      <c r="F114" s="269">
        <v>0.5</v>
      </c>
      <c r="G114" s="262">
        <v>13.6</v>
      </c>
      <c r="H114" s="322">
        <f t="shared" si="63"/>
        <v>13.6</v>
      </c>
      <c r="I114" s="322">
        <f t="shared" si="52"/>
        <v>13</v>
      </c>
      <c r="J114" s="262">
        <v>8.6</v>
      </c>
      <c r="K114" s="322">
        <f t="shared" si="64"/>
        <v>8.6</v>
      </c>
      <c r="L114" s="322">
        <f t="shared" si="53"/>
        <v>8</v>
      </c>
      <c r="M114" s="264" t="s">
        <v>249</v>
      </c>
      <c r="N114" s="262">
        <v>6.63</v>
      </c>
      <c r="O114" s="262">
        <f t="shared" si="69"/>
        <v>5.0299999999999994</v>
      </c>
      <c r="P114" s="262">
        <v>6.63</v>
      </c>
      <c r="Q114" s="267">
        <f t="shared" si="68"/>
        <v>5.0299999999999994</v>
      </c>
      <c r="R114" s="322">
        <f t="shared" si="56"/>
        <v>7.4700000000000006</v>
      </c>
      <c r="S114" s="322">
        <f t="shared" si="57"/>
        <v>13</v>
      </c>
      <c r="T114" s="271">
        <f t="shared" si="58"/>
        <v>0.57461538461538464</v>
      </c>
      <c r="U114" s="270" t="str">
        <f t="shared" si="59"/>
        <v>ATENÇÃO</v>
      </c>
      <c r="V114" s="262">
        <f t="shared" si="65"/>
        <v>3.5699999999999994</v>
      </c>
      <c r="W114" s="262">
        <f t="shared" si="60"/>
        <v>8.57</v>
      </c>
      <c r="X114" s="262">
        <f t="shared" si="61"/>
        <v>8.57</v>
      </c>
      <c r="Y114" s="272">
        <f t="shared" si="66"/>
        <v>0</v>
      </c>
      <c r="Z114" s="262">
        <v>0</v>
      </c>
      <c r="AA114" s="262">
        <v>0</v>
      </c>
      <c r="AB114" s="262"/>
    </row>
    <row r="115" spans="2:28" ht="12.95" customHeight="1" x14ac:dyDescent="0.25">
      <c r="B115" s="283" t="str">
        <f t="shared" si="62"/>
        <v>PZ1B</v>
      </c>
      <c r="C115" s="263">
        <v>42256</v>
      </c>
      <c r="D115" s="262">
        <v>1.6</v>
      </c>
      <c r="E115" s="262">
        <f t="shared" si="51"/>
        <v>0.60000000000000009</v>
      </c>
      <c r="F115" s="269">
        <v>0.5</v>
      </c>
      <c r="G115" s="262">
        <v>13.6</v>
      </c>
      <c r="H115" s="322">
        <f t="shared" si="63"/>
        <v>13.6</v>
      </c>
      <c r="I115" s="322">
        <f t="shared" si="52"/>
        <v>13</v>
      </c>
      <c r="J115" s="262">
        <v>8.6</v>
      </c>
      <c r="K115" s="322">
        <f t="shared" si="64"/>
        <v>8.6</v>
      </c>
      <c r="L115" s="322">
        <f t="shared" si="53"/>
        <v>8</v>
      </c>
      <c r="M115" s="264" t="s">
        <v>249</v>
      </c>
      <c r="N115" s="262">
        <v>6.63</v>
      </c>
      <c r="O115" s="262">
        <f t="shared" si="69"/>
        <v>5.0299999999999994</v>
      </c>
      <c r="P115" s="262">
        <v>6.63</v>
      </c>
      <c r="Q115" s="267">
        <f t="shared" si="68"/>
        <v>5.0299999999999994</v>
      </c>
      <c r="R115" s="322">
        <f t="shared" si="56"/>
        <v>7.4700000000000006</v>
      </c>
      <c r="S115" s="322">
        <f t="shared" si="57"/>
        <v>13</v>
      </c>
      <c r="T115" s="271">
        <f t="shared" si="58"/>
        <v>0.57461538461538464</v>
      </c>
      <c r="U115" s="270" t="str">
        <f t="shared" si="59"/>
        <v>ATENÇÃO</v>
      </c>
      <c r="V115" s="262">
        <f t="shared" si="65"/>
        <v>3.5699999999999994</v>
      </c>
      <c r="W115" s="262">
        <f t="shared" si="60"/>
        <v>8.57</v>
      </c>
      <c r="X115" s="262">
        <f t="shared" si="61"/>
        <v>8.57</v>
      </c>
      <c r="Y115" s="272">
        <f t="shared" si="66"/>
        <v>0</v>
      </c>
      <c r="Z115" s="262">
        <v>0</v>
      </c>
      <c r="AA115" s="262">
        <v>0</v>
      </c>
      <c r="AB115" s="262"/>
    </row>
    <row r="116" spans="2:28" ht="12.95" customHeight="1" x14ac:dyDescent="0.25">
      <c r="B116" s="283" t="str">
        <f t="shared" si="62"/>
        <v>PZ1B</v>
      </c>
      <c r="C116" s="263">
        <v>42258</v>
      </c>
      <c r="D116" s="262">
        <v>1.605</v>
      </c>
      <c r="E116" s="262">
        <f t="shared" si="51"/>
        <v>0.60499999999999998</v>
      </c>
      <c r="F116" s="269">
        <v>0.5</v>
      </c>
      <c r="G116" s="262">
        <v>13.6</v>
      </c>
      <c r="H116" s="322">
        <f t="shared" si="63"/>
        <v>13.6</v>
      </c>
      <c r="I116" s="322">
        <f t="shared" si="52"/>
        <v>12.994999999999999</v>
      </c>
      <c r="J116" s="262">
        <v>8.6</v>
      </c>
      <c r="K116" s="322">
        <f t="shared" si="64"/>
        <v>8.6</v>
      </c>
      <c r="L116" s="322">
        <f t="shared" si="53"/>
        <v>7.9949999999999992</v>
      </c>
      <c r="M116" s="264" t="s">
        <v>249</v>
      </c>
      <c r="N116" s="262">
        <v>7.31</v>
      </c>
      <c r="O116" s="262">
        <f t="shared" si="69"/>
        <v>5.7050000000000001</v>
      </c>
      <c r="P116" s="262">
        <v>7.2</v>
      </c>
      <c r="Q116" s="267">
        <f t="shared" si="68"/>
        <v>5.5950000000000006</v>
      </c>
      <c r="R116" s="322">
        <f t="shared" si="56"/>
        <v>6.8999999999999986</v>
      </c>
      <c r="S116" s="322">
        <f t="shared" si="57"/>
        <v>12.994999999999999</v>
      </c>
      <c r="T116" s="271">
        <f t="shared" si="58"/>
        <v>0.53097345132743357</v>
      </c>
      <c r="U116" s="270" t="str">
        <f t="shared" si="59"/>
        <v>BOM</v>
      </c>
      <c r="V116" s="262">
        <f t="shared" si="65"/>
        <v>3.0049999999999999</v>
      </c>
      <c r="W116" s="262">
        <f t="shared" si="60"/>
        <v>7.8949999999999996</v>
      </c>
      <c r="X116" s="262">
        <f t="shared" si="61"/>
        <v>8.004999999999999</v>
      </c>
      <c r="Y116" s="272">
        <f t="shared" si="66"/>
        <v>-0.10999999999999943</v>
      </c>
      <c r="Z116" s="262">
        <f>AA116*9.8066</f>
        <v>5.2955639999999997</v>
      </c>
      <c r="AA116" s="262">
        <v>0.54</v>
      </c>
      <c r="AB116" s="262"/>
    </row>
    <row r="117" spans="2:28" ht="12.95" customHeight="1" x14ac:dyDescent="0.25">
      <c r="B117" s="283" t="str">
        <f t="shared" si="62"/>
        <v>PZ1B</v>
      </c>
      <c r="C117" s="263">
        <v>42265</v>
      </c>
      <c r="D117" s="262">
        <v>1.63</v>
      </c>
      <c r="E117" s="262">
        <f t="shared" si="51"/>
        <v>0.62999999999999989</v>
      </c>
      <c r="F117" s="262">
        <v>0.5</v>
      </c>
      <c r="G117" s="262">
        <v>13.6</v>
      </c>
      <c r="H117" s="322">
        <f t="shared" si="63"/>
        <v>13.6</v>
      </c>
      <c r="I117" s="322">
        <f t="shared" si="52"/>
        <v>12.969999999999999</v>
      </c>
      <c r="J117" s="262">
        <v>8.6</v>
      </c>
      <c r="K117" s="322">
        <f t="shared" si="64"/>
        <v>8.6</v>
      </c>
      <c r="L117" s="322">
        <f t="shared" si="53"/>
        <v>7.97</v>
      </c>
      <c r="M117" s="264" t="s">
        <v>249</v>
      </c>
      <c r="N117" s="262">
        <v>6.57</v>
      </c>
      <c r="O117" s="262">
        <f t="shared" si="69"/>
        <v>4.9400000000000004</v>
      </c>
      <c r="P117" s="262">
        <v>6.64</v>
      </c>
      <c r="Q117" s="267">
        <f t="shared" si="68"/>
        <v>5.01</v>
      </c>
      <c r="R117" s="322">
        <f t="shared" si="56"/>
        <v>7.4599999999999991</v>
      </c>
      <c r="S117" s="322">
        <f t="shared" si="57"/>
        <v>12.969999999999999</v>
      </c>
      <c r="T117" s="271">
        <f t="shared" si="58"/>
        <v>0.57517347725520429</v>
      </c>
      <c r="U117" s="270" t="str">
        <f t="shared" si="59"/>
        <v>ATENÇÃO</v>
      </c>
      <c r="V117" s="262">
        <f t="shared" si="65"/>
        <v>3.5900000000000007</v>
      </c>
      <c r="W117" s="262">
        <f t="shared" si="60"/>
        <v>8.66</v>
      </c>
      <c r="X117" s="262">
        <f t="shared" si="61"/>
        <v>8.59</v>
      </c>
      <c r="Y117" s="272">
        <f t="shared" si="66"/>
        <v>7.0000000000000284E-2</v>
      </c>
      <c r="Z117" s="262">
        <v>0</v>
      </c>
      <c r="AA117" s="262">
        <v>0</v>
      </c>
      <c r="AB117" s="262"/>
    </row>
    <row r="118" spans="2:28" ht="12.95" customHeight="1" x14ac:dyDescent="0.25">
      <c r="B118" s="283" t="str">
        <f t="shared" si="62"/>
        <v>PZ1B</v>
      </c>
      <c r="C118" s="263">
        <v>42276</v>
      </c>
      <c r="D118" s="262">
        <v>1.63</v>
      </c>
      <c r="E118" s="262">
        <f t="shared" si="51"/>
        <v>0.62999999999999989</v>
      </c>
      <c r="F118" s="262">
        <v>0.5</v>
      </c>
      <c r="G118" s="262">
        <v>13.6</v>
      </c>
      <c r="H118" s="322">
        <f t="shared" si="63"/>
        <v>13.6</v>
      </c>
      <c r="I118" s="322">
        <f t="shared" si="52"/>
        <v>12.969999999999999</v>
      </c>
      <c r="J118" s="262">
        <v>8.6</v>
      </c>
      <c r="K118" s="322">
        <f t="shared" si="64"/>
        <v>8.6</v>
      </c>
      <c r="L118" s="322">
        <f t="shared" si="53"/>
        <v>7.97</v>
      </c>
      <c r="M118" s="264" t="s">
        <v>249</v>
      </c>
      <c r="N118" s="262">
        <v>6.59</v>
      </c>
      <c r="O118" s="262">
        <f t="shared" si="69"/>
        <v>4.96</v>
      </c>
      <c r="P118" s="262">
        <v>6.6</v>
      </c>
      <c r="Q118" s="267">
        <f t="shared" si="68"/>
        <v>4.97</v>
      </c>
      <c r="R118" s="322">
        <f t="shared" si="56"/>
        <v>7.4999999999999991</v>
      </c>
      <c r="S118" s="322">
        <f t="shared" si="57"/>
        <v>12.969999999999999</v>
      </c>
      <c r="T118" s="271">
        <f t="shared" si="58"/>
        <v>0.57825751734772546</v>
      </c>
      <c r="U118" s="270" t="str">
        <f t="shared" si="59"/>
        <v>ATENÇÃO</v>
      </c>
      <c r="V118" s="262">
        <f t="shared" si="65"/>
        <v>3.6300000000000008</v>
      </c>
      <c r="W118" s="262">
        <f t="shared" si="60"/>
        <v>8.64</v>
      </c>
      <c r="X118" s="262">
        <f t="shared" si="61"/>
        <v>8.629999999999999</v>
      </c>
      <c r="Y118" s="272">
        <f t="shared" si="66"/>
        <v>1.0000000000001563E-2</v>
      </c>
      <c r="Z118" s="262">
        <v>0</v>
      </c>
      <c r="AA118" s="262">
        <v>0</v>
      </c>
      <c r="AB118" s="262"/>
    </row>
    <row r="119" spans="2:28" ht="12.95" customHeight="1" x14ac:dyDescent="0.25">
      <c r="B119" s="283" t="str">
        <f t="shared" si="62"/>
        <v>PZ1B</v>
      </c>
      <c r="C119" s="263">
        <v>42282</v>
      </c>
      <c r="D119" s="262">
        <v>1.63</v>
      </c>
      <c r="E119" s="262">
        <f t="shared" si="51"/>
        <v>0.62999999999999989</v>
      </c>
      <c r="F119" s="262">
        <v>0.5</v>
      </c>
      <c r="G119" s="262">
        <v>13.6</v>
      </c>
      <c r="H119" s="322">
        <f t="shared" si="63"/>
        <v>13.6</v>
      </c>
      <c r="I119" s="322">
        <f t="shared" si="52"/>
        <v>12.969999999999999</v>
      </c>
      <c r="J119" s="262">
        <v>8.6</v>
      </c>
      <c r="K119" s="322">
        <f t="shared" si="64"/>
        <v>8.6</v>
      </c>
      <c r="L119" s="322">
        <f t="shared" si="53"/>
        <v>7.97</v>
      </c>
      <c r="M119" s="264" t="s">
        <v>249</v>
      </c>
      <c r="N119" s="262">
        <v>6.6</v>
      </c>
      <c r="O119" s="262">
        <f t="shared" si="69"/>
        <v>4.97</v>
      </c>
      <c r="P119" s="262">
        <v>6.7</v>
      </c>
      <c r="Q119" s="267">
        <f t="shared" si="68"/>
        <v>5.07</v>
      </c>
      <c r="R119" s="322">
        <f t="shared" si="56"/>
        <v>7.3999999999999986</v>
      </c>
      <c r="S119" s="322">
        <f t="shared" si="57"/>
        <v>12.969999999999999</v>
      </c>
      <c r="T119" s="271">
        <f t="shared" si="58"/>
        <v>0.57054741711642243</v>
      </c>
      <c r="U119" s="270" t="str">
        <f t="shared" si="59"/>
        <v>ATENÇÃO</v>
      </c>
      <c r="V119" s="262">
        <f t="shared" si="65"/>
        <v>3.5300000000000002</v>
      </c>
      <c r="W119" s="262">
        <f t="shared" si="60"/>
        <v>8.629999999999999</v>
      </c>
      <c r="X119" s="262">
        <f t="shared" si="61"/>
        <v>8.5299999999999994</v>
      </c>
      <c r="Y119" s="272">
        <f t="shared" si="66"/>
        <v>9.9999999999999645E-2</v>
      </c>
      <c r="Z119" s="262">
        <f t="shared" ref="Z119:Z143" si="70">AA119*9.8066</f>
        <v>0.2353584</v>
      </c>
      <c r="AA119" s="262">
        <v>2.4E-2</v>
      </c>
      <c r="AB119" s="262"/>
    </row>
    <row r="120" spans="2:28" ht="12.95" customHeight="1" x14ac:dyDescent="0.25">
      <c r="B120" s="283" t="str">
        <f t="shared" si="62"/>
        <v>PZ1B</v>
      </c>
      <c r="C120" s="263">
        <v>42286</v>
      </c>
      <c r="D120" s="262">
        <v>1.63</v>
      </c>
      <c r="E120" s="262">
        <f t="shared" si="51"/>
        <v>0.62999999999999989</v>
      </c>
      <c r="F120" s="262">
        <v>0.5</v>
      </c>
      <c r="G120" s="262">
        <v>13.6</v>
      </c>
      <c r="H120" s="322">
        <f t="shared" si="63"/>
        <v>13.6</v>
      </c>
      <c r="I120" s="322">
        <f t="shared" si="52"/>
        <v>12.969999999999999</v>
      </c>
      <c r="J120" s="262">
        <v>8.6</v>
      </c>
      <c r="K120" s="322">
        <f t="shared" si="64"/>
        <v>8.6</v>
      </c>
      <c r="L120" s="322">
        <f t="shared" si="53"/>
        <v>7.97</v>
      </c>
      <c r="M120" s="264" t="s">
        <v>249</v>
      </c>
      <c r="N120" s="262">
        <v>6.72</v>
      </c>
      <c r="O120" s="262">
        <f t="shared" si="69"/>
        <v>5.09</v>
      </c>
      <c r="P120" s="262">
        <v>6.74</v>
      </c>
      <c r="Q120" s="267">
        <f t="shared" si="68"/>
        <v>5.1100000000000003</v>
      </c>
      <c r="R120" s="322">
        <f t="shared" si="56"/>
        <v>7.3599999999999985</v>
      </c>
      <c r="S120" s="322">
        <f t="shared" si="57"/>
        <v>12.969999999999999</v>
      </c>
      <c r="T120" s="271">
        <f t="shared" si="58"/>
        <v>0.56746337702390126</v>
      </c>
      <c r="U120" s="270" t="str">
        <f t="shared" si="59"/>
        <v>ATENÇÃO</v>
      </c>
      <c r="V120" s="262">
        <f t="shared" si="65"/>
        <v>3.49</v>
      </c>
      <c r="W120" s="262">
        <f t="shared" si="60"/>
        <v>8.51</v>
      </c>
      <c r="X120" s="262">
        <f t="shared" si="61"/>
        <v>8.4899999999999984</v>
      </c>
      <c r="Y120" s="272">
        <f t="shared" si="66"/>
        <v>2.000000000000135E-2</v>
      </c>
      <c r="Z120" s="262">
        <f t="shared" si="70"/>
        <v>9.9046659999999989</v>
      </c>
      <c r="AA120" s="262">
        <v>1.01</v>
      </c>
      <c r="AB120" s="262"/>
    </row>
    <row r="121" spans="2:28" ht="12.95" customHeight="1" x14ac:dyDescent="0.25">
      <c r="B121" s="283" t="str">
        <f t="shared" si="62"/>
        <v>PZ1B</v>
      </c>
      <c r="C121" s="263">
        <v>42300</v>
      </c>
      <c r="D121" s="262">
        <v>1.6</v>
      </c>
      <c r="E121" s="262">
        <f t="shared" si="51"/>
        <v>0.60000000000000009</v>
      </c>
      <c r="F121" s="262">
        <v>0.5</v>
      </c>
      <c r="G121" s="262">
        <v>13.6</v>
      </c>
      <c r="H121" s="322">
        <f t="shared" si="63"/>
        <v>13.6</v>
      </c>
      <c r="I121" s="322">
        <f t="shared" si="52"/>
        <v>13</v>
      </c>
      <c r="J121" s="262">
        <v>8.6</v>
      </c>
      <c r="K121" s="322">
        <f t="shared" si="64"/>
        <v>8.6</v>
      </c>
      <c r="L121" s="323">
        <f t="shared" si="53"/>
        <v>8</v>
      </c>
      <c r="M121" s="264" t="s">
        <v>249</v>
      </c>
      <c r="N121" s="262">
        <v>6.72</v>
      </c>
      <c r="O121" s="262">
        <f t="shared" si="69"/>
        <v>5.1199999999999992</v>
      </c>
      <c r="P121" s="262">
        <v>6.82</v>
      </c>
      <c r="Q121" s="267">
        <f t="shared" si="68"/>
        <v>5.2200000000000006</v>
      </c>
      <c r="R121" s="322">
        <f t="shared" si="56"/>
        <v>7.2799999999999994</v>
      </c>
      <c r="S121" s="322">
        <f t="shared" si="57"/>
        <v>13</v>
      </c>
      <c r="T121" s="271">
        <f t="shared" si="58"/>
        <v>0.55999999999999994</v>
      </c>
      <c r="U121" s="270" t="str">
        <f t="shared" si="59"/>
        <v>ATENÇÃO</v>
      </c>
      <c r="V121" s="262">
        <f t="shared" si="65"/>
        <v>3.379999999999999</v>
      </c>
      <c r="W121" s="262">
        <f t="shared" si="60"/>
        <v>8.48</v>
      </c>
      <c r="X121" s="262">
        <f t="shared" si="61"/>
        <v>8.379999999999999</v>
      </c>
      <c r="Y121" s="272">
        <f t="shared" si="66"/>
        <v>0.10000000000000142</v>
      </c>
      <c r="Z121" s="262">
        <f t="shared" si="70"/>
        <v>2.3535839999999997</v>
      </c>
      <c r="AA121" s="262">
        <v>0.24</v>
      </c>
      <c r="AB121" s="808" t="s">
        <v>251</v>
      </c>
    </row>
    <row r="122" spans="2:28" ht="12.95" customHeight="1" x14ac:dyDescent="0.25">
      <c r="B122" s="283" t="str">
        <f t="shared" si="62"/>
        <v>PZ1B</v>
      </c>
      <c r="C122" s="263">
        <v>42307</v>
      </c>
      <c r="D122" s="262">
        <v>1.64</v>
      </c>
      <c r="E122" s="262">
        <f t="shared" si="51"/>
        <v>0.6399999999999999</v>
      </c>
      <c r="F122" s="262">
        <v>0.5</v>
      </c>
      <c r="G122" s="262">
        <v>13.6</v>
      </c>
      <c r="H122" s="322">
        <f t="shared" si="63"/>
        <v>13.6</v>
      </c>
      <c r="I122" s="322">
        <f t="shared" si="52"/>
        <v>12.959999999999999</v>
      </c>
      <c r="J122" s="262">
        <v>8.6</v>
      </c>
      <c r="K122" s="322">
        <f t="shared" si="64"/>
        <v>8.6</v>
      </c>
      <c r="L122" s="323">
        <f t="shared" si="53"/>
        <v>7.96</v>
      </c>
      <c r="M122" s="264" t="s">
        <v>249</v>
      </c>
      <c r="N122" s="262">
        <v>6.7</v>
      </c>
      <c r="O122" s="262">
        <f t="shared" si="69"/>
        <v>5.0600000000000005</v>
      </c>
      <c r="P122" s="262">
        <v>6.56</v>
      </c>
      <c r="Q122" s="267">
        <f t="shared" si="68"/>
        <v>4.92</v>
      </c>
      <c r="R122" s="322">
        <f t="shared" si="56"/>
        <v>7.5399999999999991</v>
      </c>
      <c r="S122" s="322">
        <f t="shared" si="57"/>
        <v>12.959999999999999</v>
      </c>
      <c r="T122" s="271">
        <f t="shared" si="58"/>
        <v>0.58179012345679015</v>
      </c>
      <c r="U122" s="270" t="str">
        <f t="shared" si="59"/>
        <v>ATENÇÃO</v>
      </c>
      <c r="V122" s="262">
        <f t="shared" si="65"/>
        <v>3.6800000000000006</v>
      </c>
      <c r="W122" s="262">
        <f t="shared" si="60"/>
        <v>8.5399999999999991</v>
      </c>
      <c r="X122" s="262">
        <f t="shared" si="61"/>
        <v>8.68</v>
      </c>
      <c r="Y122" s="272">
        <f t="shared" si="66"/>
        <v>-0.14000000000000057</v>
      </c>
      <c r="Z122" s="262">
        <f t="shared" si="70"/>
        <v>2.9419799999999996</v>
      </c>
      <c r="AA122" s="262">
        <v>0.3</v>
      </c>
      <c r="AB122" s="809"/>
    </row>
    <row r="123" spans="2:28" ht="12.95" customHeight="1" x14ac:dyDescent="0.25">
      <c r="B123" s="283" t="str">
        <f t="shared" si="62"/>
        <v>PZ1B</v>
      </c>
      <c r="C123" s="263">
        <v>42314</v>
      </c>
      <c r="D123" s="262">
        <v>1.64</v>
      </c>
      <c r="E123" s="262">
        <f t="shared" si="51"/>
        <v>0.6399999999999999</v>
      </c>
      <c r="F123" s="262">
        <v>0.5</v>
      </c>
      <c r="G123" s="262">
        <v>13.6</v>
      </c>
      <c r="H123" s="322">
        <f t="shared" si="63"/>
        <v>13.6</v>
      </c>
      <c r="I123" s="322">
        <f t="shared" si="52"/>
        <v>12.959999999999999</v>
      </c>
      <c r="J123" s="262">
        <v>8.6</v>
      </c>
      <c r="K123" s="322">
        <f t="shared" si="64"/>
        <v>8.6</v>
      </c>
      <c r="L123" s="323">
        <f t="shared" si="53"/>
        <v>7.96</v>
      </c>
      <c r="M123" s="264" t="s">
        <v>249</v>
      </c>
      <c r="N123" s="262">
        <v>6.1</v>
      </c>
      <c r="O123" s="262">
        <f t="shared" si="69"/>
        <v>4.46</v>
      </c>
      <c r="P123" s="262">
        <v>6.34</v>
      </c>
      <c r="Q123" s="267">
        <f t="shared" si="68"/>
        <v>4.7</v>
      </c>
      <c r="R123" s="322">
        <f t="shared" si="56"/>
        <v>7.7599999999999989</v>
      </c>
      <c r="S123" s="322">
        <f t="shared" si="57"/>
        <v>12.959999999999999</v>
      </c>
      <c r="T123" s="271">
        <f t="shared" si="58"/>
        <v>0.59876543209876543</v>
      </c>
      <c r="U123" s="270" t="str">
        <f t="shared" si="59"/>
        <v>ATENÇÃO</v>
      </c>
      <c r="V123" s="262">
        <f t="shared" si="65"/>
        <v>3.9000000000000004</v>
      </c>
      <c r="W123" s="262">
        <f t="shared" si="60"/>
        <v>9.14</v>
      </c>
      <c r="X123" s="262">
        <f t="shared" si="61"/>
        <v>8.8999999999999986</v>
      </c>
      <c r="Y123" s="272">
        <f t="shared" si="66"/>
        <v>0.24000000000000199</v>
      </c>
      <c r="Z123" s="262">
        <f t="shared" si="70"/>
        <v>3.5303759999999995</v>
      </c>
      <c r="AA123" s="262">
        <v>0.36</v>
      </c>
      <c r="AB123" s="809"/>
    </row>
    <row r="124" spans="2:28" ht="12.95" customHeight="1" x14ac:dyDescent="0.25">
      <c r="B124" s="283" t="str">
        <f t="shared" si="62"/>
        <v>PZ1B</v>
      </c>
      <c r="C124" s="263">
        <v>42321</v>
      </c>
      <c r="D124" s="262">
        <v>1.62</v>
      </c>
      <c r="E124" s="262">
        <f t="shared" si="51"/>
        <v>0.62000000000000011</v>
      </c>
      <c r="F124" s="262">
        <v>0.5</v>
      </c>
      <c r="G124" s="262">
        <v>13.6</v>
      </c>
      <c r="H124" s="322">
        <f t="shared" si="63"/>
        <v>13.6</v>
      </c>
      <c r="I124" s="322">
        <f t="shared" si="52"/>
        <v>12.98</v>
      </c>
      <c r="J124" s="262">
        <v>8.6</v>
      </c>
      <c r="K124" s="322">
        <f t="shared" si="64"/>
        <v>8.6</v>
      </c>
      <c r="L124" s="323">
        <f t="shared" si="53"/>
        <v>7.9799999999999995</v>
      </c>
      <c r="M124" s="264" t="s">
        <v>249</v>
      </c>
      <c r="N124" s="262">
        <v>6.68</v>
      </c>
      <c r="O124" s="262">
        <f t="shared" si="69"/>
        <v>5.0599999999999996</v>
      </c>
      <c r="P124" s="262">
        <v>9.92</v>
      </c>
      <c r="Q124" s="267">
        <f t="shared" si="68"/>
        <v>8.3000000000000007</v>
      </c>
      <c r="R124" s="322">
        <f t="shared" si="56"/>
        <v>4.18</v>
      </c>
      <c r="S124" s="322">
        <f t="shared" si="57"/>
        <v>12.98</v>
      </c>
      <c r="T124" s="271">
        <f t="shared" si="58"/>
        <v>0.32203389830508472</v>
      </c>
      <c r="U124" s="270" t="str">
        <f t="shared" si="59"/>
        <v>BOM</v>
      </c>
      <c r="V124" s="262">
        <f t="shared" si="65"/>
        <v>0.29999999999999893</v>
      </c>
      <c r="W124" s="262">
        <f t="shared" si="60"/>
        <v>8.5399999999999991</v>
      </c>
      <c r="X124" s="262">
        <f t="shared" si="61"/>
        <v>5.2999999999999989</v>
      </c>
      <c r="Y124" s="272">
        <f t="shared" si="66"/>
        <v>3.24</v>
      </c>
      <c r="Z124" s="262">
        <f t="shared" si="70"/>
        <v>0</v>
      </c>
      <c r="AA124" s="262">
        <v>0</v>
      </c>
      <c r="AB124" s="809"/>
    </row>
    <row r="125" spans="2:28" ht="12.95" customHeight="1" x14ac:dyDescent="0.25">
      <c r="B125" s="283" t="str">
        <f t="shared" si="62"/>
        <v>PZ1B</v>
      </c>
      <c r="C125" s="263">
        <v>42328</v>
      </c>
      <c r="D125" s="262">
        <v>1.65</v>
      </c>
      <c r="E125" s="262">
        <f t="shared" si="51"/>
        <v>0.64999999999999991</v>
      </c>
      <c r="F125" s="262">
        <v>0.5</v>
      </c>
      <c r="G125" s="262">
        <v>13.6</v>
      </c>
      <c r="H125" s="322">
        <f t="shared" si="63"/>
        <v>13.6</v>
      </c>
      <c r="I125" s="322">
        <f t="shared" si="52"/>
        <v>12.95</v>
      </c>
      <c r="J125" s="262">
        <v>8.6</v>
      </c>
      <c r="K125" s="322">
        <f t="shared" si="64"/>
        <v>8.6</v>
      </c>
      <c r="L125" s="323">
        <f t="shared" si="53"/>
        <v>7.9499999999999993</v>
      </c>
      <c r="M125" s="264" t="s">
        <v>249</v>
      </c>
      <c r="N125" s="262">
        <v>6.65</v>
      </c>
      <c r="O125" s="262">
        <f t="shared" si="69"/>
        <v>5</v>
      </c>
      <c r="P125" s="262">
        <v>6.65</v>
      </c>
      <c r="Q125" s="267">
        <f t="shared" si="68"/>
        <v>5</v>
      </c>
      <c r="R125" s="322">
        <f t="shared" ref="R125:R143" si="71">IFERROR(I125-F125-Q125,"-")</f>
        <v>7.4499999999999993</v>
      </c>
      <c r="S125" s="322">
        <f t="shared" ref="S125:S143" si="72">IFERROR(I125,"-")</f>
        <v>12.95</v>
      </c>
      <c r="T125" s="271">
        <f t="shared" ref="T125:T143" si="73">IFERROR(R125/S125,"-")</f>
        <v>0.57528957528957525</v>
      </c>
      <c r="U125" s="270" t="str">
        <f t="shared" si="59"/>
        <v>ATENÇÃO</v>
      </c>
      <c r="V125" s="262">
        <f t="shared" si="65"/>
        <v>3.5999999999999996</v>
      </c>
      <c r="W125" s="262">
        <f t="shared" si="60"/>
        <v>8.6</v>
      </c>
      <c r="X125" s="262">
        <f t="shared" si="61"/>
        <v>8.6</v>
      </c>
      <c r="Y125" s="272">
        <f t="shared" si="66"/>
        <v>0</v>
      </c>
      <c r="Z125" s="262">
        <f t="shared" si="70"/>
        <v>6.8646199999999995</v>
      </c>
      <c r="AA125" s="262">
        <v>0.7</v>
      </c>
      <c r="AB125" s="810"/>
    </row>
    <row r="126" spans="2:28" ht="12.95" customHeight="1" x14ac:dyDescent="0.25">
      <c r="B126" s="283" t="str">
        <f t="shared" si="62"/>
        <v>PZ1B</v>
      </c>
      <c r="C126" s="263">
        <v>42335</v>
      </c>
      <c r="D126" s="262">
        <v>1.56</v>
      </c>
      <c r="E126" s="262">
        <f t="shared" si="51"/>
        <v>0.56000000000000005</v>
      </c>
      <c r="F126" s="262">
        <v>0.5</v>
      </c>
      <c r="G126" s="262">
        <v>13.6</v>
      </c>
      <c r="H126" s="322">
        <f t="shared" si="63"/>
        <v>13.6</v>
      </c>
      <c r="I126" s="322">
        <f t="shared" si="52"/>
        <v>13.04</v>
      </c>
      <c r="J126" s="262">
        <v>8.6</v>
      </c>
      <c r="K126" s="322">
        <f t="shared" si="64"/>
        <v>8.6</v>
      </c>
      <c r="L126" s="323">
        <f t="shared" si="53"/>
        <v>8.0399999999999991</v>
      </c>
      <c r="M126" s="264" t="s">
        <v>249</v>
      </c>
      <c r="N126" s="262" t="s">
        <v>249</v>
      </c>
      <c r="O126" s="262" t="s">
        <v>249</v>
      </c>
      <c r="P126" s="262" t="s">
        <v>249</v>
      </c>
      <c r="Q126" s="267" t="s">
        <v>249</v>
      </c>
      <c r="R126" s="322" t="str">
        <f t="shared" si="71"/>
        <v>-</v>
      </c>
      <c r="S126" s="322">
        <f t="shared" si="72"/>
        <v>13.04</v>
      </c>
      <c r="T126" s="271" t="str">
        <f t="shared" si="73"/>
        <v>-</v>
      </c>
      <c r="U126" s="270" t="str">
        <f t="shared" si="59"/>
        <v>-</v>
      </c>
      <c r="V126" s="262" t="str">
        <f t="shared" si="65"/>
        <v>-</v>
      </c>
      <c r="W126" s="262" t="str">
        <f t="shared" ref="W126:W143" si="74">IFERROR(H126-O126,"-")</f>
        <v>-</v>
      </c>
      <c r="X126" s="262" t="str">
        <f t="shared" ref="X126:X143" si="75">IFERROR(H126-Q126,"-")</f>
        <v>-</v>
      </c>
      <c r="Y126" s="272" t="str">
        <f t="shared" si="66"/>
        <v>-</v>
      </c>
      <c r="Z126" s="262">
        <f t="shared" si="70"/>
        <v>9.8065999999999995</v>
      </c>
      <c r="AA126" s="262">
        <v>1</v>
      </c>
      <c r="AB126" s="262" t="s">
        <v>258</v>
      </c>
    </row>
    <row r="127" spans="2:28" ht="12.95" customHeight="1" x14ac:dyDescent="0.25">
      <c r="B127" s="283" t="str">
        <f t="shared" si="62"/>
        <v>PZ1B</v>
      </c>
      <c r="C127" s="263">
        <v>42342</v>
      </c>
      <c r="D127" s="262">
        <v>1.62</v>
      </c>
      <c r="E127" s="262">
        <f t="shared" si="51"/>
        <v>0.62000000000000011</v>
      </c>
      <c r="F127" s="262">
        <v>0.5</v>
      </c>
      <c r="G127" s="262">
        <v>13.6</v>
      </c>
      <c r="H127" s="322">
        <f t="shared" si="63"/>
        <v>13.6</v>
      </c>
      <c r="I127" s="322">
        <f t="shared" si="52"/>
        <v>12.98</v>
      </c>
      <c r="J127" s="262">
        <v>8.6</v>
      </c>
      <c r="K127" s="322">
        <f t="shared" si="64"/>
        <v>8.6</v>
      </c>
      <c r="L127" s="323">
        <f t="shared" si="53"/>
        <v>7.9799999999999995</v>
      </c>
      <c r="M127" s="264" t="s">
        <v>249</v>
      </c>
      <c r="N127" s="262">
        <v>6.72</v>
      </c>
      <c r="O127" s="262">
        <f t="shared" ref="O127:O143" si="76">N127-D127</f>
        <v>5.0999999999999996</v>
      </c>
      <c r="P127" s="262">
        <v>5.58</v>
      </c>
      <c r="Q127" s="267">
        <f t="shared" ref="Q127:Q143" si="77">P127-D127</f>
        <v>3.96</v>
      </c>
      <c r="R127" s="322">
        <f t="shared" si="71"/>
        <v>8.52</v>
      </c>
      <c r="S127" s="322">
        <f t="shared" si="72"/>
        <v>12.98</v>
      </c>
      <c r="T127" s="271">
        <f t="shared" si="73"/>
        <v>0.6563944530046224</v>
      </c>
      <c r="U127" s="270" t="str">
        <f t="shared" si="59"/>
        <v>ALERTA</v>
      </c>
      <c r="V127" s="262">
        <f t="shared" si="65"/>
        <v>4.6399999999999988</v>
      </c>
      <c r="W127" s="262">
        <f t="shared" si="74"/>
        <v>8.5</v>
      </c>
      <c r="X127" s="262">
        <f t="shared" si="75"/>
        <v>9.64</v>
      </c>
      <c r="Y127" s="272">
        <f t="shared" si="66"/>
        <v>-1.1400000000000006</v>
      </c>
      <c r="Z127" s="262">
        <f t="shared" si="70"/>
        <v>0.68646200000000002</v>
      </c>
      <c r="AA127" s="262">
        <v>7.0000000000000007E-2</v>
      </c>
      <c r="AB127" s="262"/>
    </row>
    <row r="128" spans="2:28" ht="12.95" customHeight="1" x14ac:dyDescent="0.25">
      <c r="B128" s="283" t="str">
        <f t="shared" si="62"/>
        <v>PZ1B</v>
      </c>
      <c r="C128" s="263">
        <v>42349</v>
      </c>
      <c r="D128" s="262">
        <v>1.61</v>
      </c>
      <c r="E128" s="262">
        <f t="shared" si="51"/>
        <v>0.6100000000000001</v>
      </c>
      <c r="F128" s="262">
        <v>0.5</v>
      </c>
      <c r="G128" s="262">
        <v>13.6</v>
      </c>
      <c r="H128" s="322">
        <f t="shared" si="63"/>
        <v>13.6</v>
      </c>
      <c r="I128" s="322">
        <f t="shared" si="52"/>
        <v>12.99</v>
      </c>
      <c r="J128" s="262">
        <v>8.6</v>
      </c>
      <c r="K128" s="322">
        <f t="shared" si="64"/>
        <v>8.6</v>
      </c>
      <c r="L128" s="323">
        <f t="shared" si="53"/>
        <v>7.9899999999999993</v>
      </c>
      <c r="M128" s="264" t="s">
        <v>249</v>
      </c>
      <c r="N128" s="262">
        <v>6.74</v>
      </c>
      <c r="O128" s="262">
        <f t="shared" si="76"/>
        <v>5.13</v>
      </c>
      <c r="P128" s="262">
        <v>6.84</v>
      </c>
      <c r="Q128" s="267">
        <f t="shared" si="77"/>
        <v>5.2299999999999995</v>
      </c>
      <c r="R128" s="322">
        <f t="shared" si="71"/>
        <v>7.2600000000000007</v>
      </c>
      <c r="S128" s="322">
        <f t="shared" si="72"/>
        <v>12.99</v>
      </c>
      <c r="T128" s="271">
        <f t="shared" si="73"/>
        <v>0.55889145496535797</v>
      </c>
      <c r="U128" s="270" t="str">
        <f t="shared" si="59"/>
        <v>ATENÇÃO</v>
      </c>
      <c r="V128" s="262">
        <f t="shared" si="65"/>
        <v>3.3699999999999992</v>
      </c>
      <c r="W128" s="262">
        <f t="shared" si="74"/>
        <v>8.4699999999999989</v>
      </c>
      <c r="X128" s="262">
        <f t="shared" si="75"/>
        <v>8.370000000000001</v>
      </c>
      <c r="Y128" s="272">
        <f t="shared" si="66"/>
        <v>9.9999999999997868E-2</v>
      </c>
      <c r="Z128" s="262">
        <f t="shared" si="70"/>
        <v>4.8542670000000001</v>
      </c>
      <c r="AA128" s="262">
        <v>0.495</v>
      </c>
      <c r="AB128" s="262"/>
    </row>
    <row r="129" spans="2:28" ht="12.95" customHeight="1" x14ac:dyDescent="0.25">
      <c r="B129" s="283" t="s">
        <v>257</v>
      </c>
      <c r="C129" s="263">
        <v>42356</v>
      </c>
      <c r="D129" s="262">
        <v>1.66</v>
      </c>
      <c r="E129" s="262">
        <f t="shared" ref="E129:E143" si="78">D129-1</f>
        <v>0.65999999999999992</v>
      </c>
      <c r="F129" s="262">
        <v>0.5</v>
      </c>
      <c r="G129" s="262">
        <v>13.6</v>
      </c>
      <c r="H129" s="322">
        <f t="shared" ref="H129:H137" si="79">IF(M129="-",H128,IF(M129=0,H128,H128+M129))</f>
        <v>13.6</v>
      </c>
      <c r="I129" s="322">
        <f t="shared" ref="I129:I137" si="80">H129-E129</f>
        <v>12.94</v>
      </c>
      <c r="J129" s="262">
        <v>8.6</v>
      </c>
      <c r="K129" s="322">
        <f t="shared" ref="K129:K137" si="81">IF(M129="-",K128,IF(M129=0,K128,K128+M129))</f>
        <v>8.6</v>
      </c>
      <c r="L129" s="323">
        <f t="shared" ref="L129:L137" si="82">K129-E129</f>
        <v>7.9399999999999995</v>
      </c>
      <c r="M129" s="264" t="s">
        <v>249</v>
      </c>
      <c r="N129" s="262">
        <v>6.73</v>
      </c>
      <c r="O129" s="262">
        <f t="shared" si="76"/>
        <v>5.07</v>
      </c>
      <c r="P129" s="262">
        <v>6.81</v>
      </c>
      <c r="Q129" s="267">
        <f t="shared" si="77"/>
        <v>5.1499999999999995</v>
      </c>
      <c r="R129" s="322">
        <f t="shared" si="71"/>
        <v>7.29</v>
      </c>
      <c r="S129" s="322">
        <f t="shared" si="72"/>
        <v>12.94</v>
      </c>
      <c r="T129" s="271">
        <f t="shared" si="73"/>
        <v>0.56336939721792889</v>
      </c>
      <c r="U129" s="270" t="str">
        <f t="shared" si="59"/>
        <v>ATENÇÃO</v>
      </c>
      <c r="V129" s="262">
        <f t="shared" si="65"/>
        <v>3.45</v>
      </c>
      <c r="W129" s="262">
        <f t="shared" si="74"/>
        <v>8.5299999999999994</v>
      </c>
      <c r="X129" s="262">
        <f t="shared" si="75"/>
        <v>8.4499999999999993</v>
      </c>
      <c r="Y129" s="272">
        <f t="shared" si="66"/>
        <v>8.0000000000000071E-2</v>
      </c>
      <c r="Z129" s="262">
        <f t="shared" si="70"/>
        <v>2.3535839999999997</v>
      </c>
      <c r="AA129" s="262">
        <v>0.24</v>
      </c>
      <c r="AB129" s="262"/>
    </row>
    <row r="130" spans="2:28" ht="12.95" customHeight="1" x14ac:dyDescent="0.25">
      <c r="B130" s="283" t="s">
        <v>257</v>
      </c>
      <c r="C130" s="263">
        <v>42366</v>
      </c>
      <c r="D130" s="262">
        <v>1.655</v>
      </c>
      <c r="E130" s="262">
        <f t="shared" si="78"/>
        <v>0.65500000000000003</v>
      </c>
      <c r="F130" s="262">
        <v>0.5</v>
      </c>
      <c r="G130" s="262">
        <v>13.6</v>
      </c>
      <c r="H130" s="322">
        <f t="shared" si="79"/>
        <v>13.6</v>
      </c>
      <c r="I130" s="322">
        <f t="shared" si="80"/>
        <v>12.945</v>
      </c>
      <c r="J130" s="262">
        <v>8.6</v>
      </c>
      <c r="K130" s="322">
        <f t="shared" si="81"/>
        <v>8.6</v>
      </c>
      <c r="L130" s="323">
        <f t="shared" si="82"/>
        <v>7.9449999999999994</v>
      </c>
      <c r="M130" s="264" t="s">
        <v>249</v>
      </c>
      <c r="N130" s="262">
        <v>6.75</v>
      </c>
      <c r="O130" s="262">
        <f t="shared" si="76"/>
        <v>5.0949999999999998</v>
      </c>
      <c r="P130" s="262">
        <v>6.55</v>
      </c>
      <c r="Q130" s="267">
        <f t="shared" si="77"/>
        <v>4.8949999999999996</v>
      </c>
      <c r="R130" s="322">
        <f t="shared" si="71"/>
        <v>7.5500000000000007</v>
      </c>
      <c r="S130" s="322">
        <f t="shared" si="72"/>
        <v>12.945</v>
      </c>
      <c r="T130" s="271">
        <f t="shared" si="73"/>
        <v>0.58323677095403637</v>
      </c>
      <c r="U130" s="270" t="str">
        <f t="shared" si="59"/>
        <v>ATENÇÃO</v>
      </c>
      <c r="V130" s="262">
        <f t="shared" si="65"/>
        <v>3.7049999999999992</v>
      </c>
      <c r="W130" s="262">
        <f t="shared" si="74"/>
        <v>8.504999999999999</v>
      </c>
      <c r="X130" s="262">
        <f t="shared" si="75"/>
        <v>8.7050000000000001</v>
      </c>
      <c r="Y130" s="272">
        <f t="shared" si="66"/>
        <v>-0.20000000000000107</v>
      </c>
      <c r="Z130" s="262">
        <f t="shared" si="70"/>
        <v>3.5303759999999995</v>
      </c>
      <c r="AA130" s="262">
        <v>0.36</v>
      </c>
      <c r="AB130" s="262"/>
    </row>
    <row r="131" spans="2:28" ht="12.95" customHeight="1" x14ac:dyDescent="0.25">
      <c r="B131" s="264" t="s">
        <v>257</v>
      </c>
      <c r="C131" s="263">
        <v>42377</v>
      </c>
      <c r="D131" s="262">
        <v>1.63</v>
      </c>
      <c r="E131" s="262">
        <f t="shared" si="78"/>
        <v>0.62999999999999989</v>
      </c>
      <c r="F131" s="262">
        <v>0.5</v>
      </c>
      <c r="G131" s="262">
        <v>13.6</v>
      </c>
      <c r="H131" s="322">
        <f t="shared" si="79"/>
        <v>13.6</v>
      </c>
      <c r="I131" s="322">
        <f t="shared" si="80"/>
        <v>12.969999999999999</v>
      </c>
      <c r="J131" s="262">
        <v>8.6</v>
      </c>
      <c r="K131" s="322">
        <f t="shared" si="81"/>
        <v>8.6</v>
      </c>
      <c r="L131" s="323">
        <f t="shared" si="82"/>
        <v>7.97</v>
      </c>
      <c r="M131" s="264" t="s">
        <v>249</v>
      </c>
      <c r="N131" s="262">
        <v>6.73</v>
      </c>
      <c r="O131" s="262">
        <f t="shared" si="76"/>
        <v>5.1000000000000005</v>
      </c>
      <c r="P131" s="262">
        <v>6.77</v>
      </c>
      <c r="Q131" s="267">
        <f t="shared" si="77"/>
        <v>5.14</v>
      </c>
      <c r="R131" s="322">
        <f t="shared" si="71"/>
        <v>7.3299999999999992</v>
      </c>
      <c r="S131" s="322">
        <f t="shared" si="72"/>
        <v>12.969999999999999</v>
      </c>
      <c r="T131" s="271">
        <f t="shared" si="73"/>
        <v>0.56515034695451039</v>
      </c>
      <c r="U131" s="270" t="str">
        <f t="shared" si="59"/>
        <v>ATENÇÃO</v>
      </c>
      <c r="V131" s="262">
        <f t="shared" si="65"/>
        <v>3.4600000000000009</v>
      </c>
      <c r="W131" s="262">
        <f t="shared" si="74"/>
        <v>8.5</v>
      </c>
      <c r="X131" s="262">
        <f t="shared" si="75"/>
        <v>8.4600000000000009</v>
      </c>
      <c r="Y131" s="272">
        <f t="shared" si="66"/>
        <v>3.9999999999999147E-2</v>
      </c>
      <c r="Z131" s="262">
        <f t="shared" si="70"/>
        <v>0</v>
      </c>
      <c r="AA131" s="262">
        <v>0</v>
      </c>
      <c r="AB131" s="262"/>
    </row>
    <row r="132" spans="2:28" ht="12.95" customHeight="1" x14ac:dyDescent="0.25">
      <c r="B132" s="264" t="s">
        <v>257</v>
      </c>
      <c r="C132" s="263">
        <v>42384</v>
      </c>
      <c r="D132" s="262">
        <v>1.67</v>
      </c>
      <c r="E132" s="262">
        <f t="shared" si="78"/>
        <v>0.66999999999999993</v>
      </c>
      <c r="F132" s="262">
        <v>0.5</v>
      </c>
      <c r="G132" s="262">
        <v>13.6</v>
      </c>
      <c r="H132" s="322">
        <f t="shared" si="79"/>
        <v>13.6</v>
      </c>
      <c r="I132" s="322">
        <f t="shared" si="80"/>
        <v>12.93</v>
      </c>
      <c r="J132" s="262">
        <v>8.6</v>
      </c>
      <c r="K132" s="322">
        <f t="shared" si="81"/>
        <v>8.6</v>
      </c>
      <c r="L132" s="323">
        <f t="shared" si="82"/>
        <v>7.93</v>
      </c>
      <c r="M132" s="264" t="s">
        <v>249</v>
      </c>
      <c r="N132" s="262">
        <v>6.76</v>
      </c>
      <c r="O132" s="262">
        <f t="shared" si="76"/>
        <v>5.09</v>
      </c>
      <c r="P132" s="262">
        <v>6.76</v>
      </c>
      <c r="Q132" s="267">
        <f t="shared" si="77"/>
        <v>5.09</v>
      </c>
      <c r="R132" s="322">
        <f t="shared" si="71"/>
        <v>7.34</v>
      </c>
      <c r="S132" s="322">
        <f t="shared" si="72"/>
        <v>12.93</v>
      </c>
      <c r="T132" s="271">
        <f t="shared" si="73"/>
        <v>0.56767208043310136</v>
      </c>
      <c r="U132" s="270" t="str">
        <f t="shared" si="59"/>
        <v>ATENÇÃO</v>
      </c>
      <c r="V132" s="262">
        <f t="shared" si="65"/>
        <v>3.51</v>
      </c>
      <c r="W132" s="262">
        <f t="shared" si="74"/>
        <v>8.51</v>
      </c>
      <c r="X132" s="262">
        <f t="shared" si="75"/>
        <v>8.51</v>
      </c>
      <c r="Y132" s="272">
        <f t="shared" si="66"/>
        <v>0</v>
      </c>
      <c r="Z132" s="262">
        <f t="shared" si="70"/>
        <v>0</v>
      </c>
      <c r="AA132" s="262">
        <v>0</v>
      </c>
      <c r="AB132" s="262"/>
    </row>
    <row r="133" spans="2:28" ht="12.95" customHeight="1" x14ac:dyDescent="0.25">
      <c r="B133" s="264" t="s">
        <v>257</v>
      </c>
      <c r="C133" s="263">
        <v>42391</v>
      </c>
      <c r="D133" s="262">
        <v>1.67</v>
      </c>
      <c r="E133" s="262">
        <f t="shared" si="78"/>
        <v>0.66999999999999993</v>
      </c>
      <c r="F133" s="262">
        <v>0.5</v>
      </c>
      <c r="G133" s="262">
        <v>13.6</v>
      </c>
      <c r="H133" s="322">
        <f t="shared" si="79"/>
        <v>13.6</v>
      </c>
      <c r="I133" s="322">
        <f t="shared" si="80"/>
        <v>12.93</v>
      </c>
      <c r="J133" s="262">
        <v>8.6</v>
      </c>
      <c r="K133" s="322">
        <f t="shared" si="81"/>
        <v>8.6</v>
      </c>
      <c r="L133" s="323">
        <f t="shared" si="82"/>
        <v>7.93</v>
      </c>
      <c r="M133" s="264" t="s">
        <v>249</v>
      </c>
      <c r="N133" s="262">
        <v>6.76</v>
      </c>
      <c r="O133" s="262">
        <f t="shared" si="76"/>
        <v>5.09</v>
      </c>
      <c r="P133" s="262">
        <v>6.76</v>
      </c>
      <c r="Q133" s="267">
        <f t="shared" si="77"/>
        <v>5.09</v>
      </c>
      <c r="R133" s="322">
        <f t="shared" si="71"/>
        <v>7.34</v>
      </c>
      <c r="S133" s="322">
        <f t="shared" si="72"/>
        <v>12.93</v>
      </c>
      <c r="T133" s="271">
        <f t="shared" si="73"/>
        <v>0.56767208043310136</v>
      </c>
      <c r="U133" s="270" t="str">
        <f t="shared" si="59"/>
        <v>ATENÇÃO</v>
      </c>
      <c r="V133" s="262">
        <f t="shared" si="65"/>
        <v>3.51</v>
      </c>
      <c r="W133" s="262">
        <f t="shared" si="74"/>
        <v>8.51</v>
      </c>
      <c r="X133" s="262">
        <f t="shared" si="75"/>
        <v>8.51</v>
      </c>
      <c r="Y133" s="272">
        <f t="shared" si="66"/>
        <v>0</v>
      </c>
      <c r="Z133" s="262">
        <f t="shared" si="70"/>
        <v>0</v>
      </c>
      <c r="AA133" s="262">
        <v>0</v>
      </c>
      <c r="AB133" s="262"/>
    </row>
    <row r="134" spans="2:28" ht="12.95" customHeight="1" x14ac:dyDescent="0.25">
      <c r="B134" s="264" t="s">
        <v>257</v>
      </c>
      <c r="C134" s="263">
        <v>42398</v>
      </c>
      <c r="D134" s="262">
        <v>1.67</v>
      </c>
      <c r="E134" s="262">
        <f t="shared" si="78"/>
        <v>0.66999999999999993</v>
      </c>
      <c r="F134" s="262">
        <v>0.5</v>
      </c>
      <c r="G134" s="262">
        <v>13.6</v>
      </c>
      <c r="H134" s="322">
        <f t="shared" si="79"/>
        <v>13.6</v>
      </c>
      <c r="I134" s="322">
        <f t="shared" si="80"/>
        <v>12.93</v>
      </c>
      <c r="J134" s="262">
        <v>8.6</v>
      </c>
      <c r="K134" s="322">
        <f t="shared" si="81"/>
        <v>8.6</v>
      </c>
      <c r="L134" s="323">
        <f t="shared" si="82"/>
        <v>7.93</v>
      </c>
      <c r="M134" s="264" t="s">
        <v>249</v>
      </c>
      <c r="N134" s="262">
        <v>6.77</v>
      </c>
      <c r="O134" s="262">
        <f t="shared" si="76"/>
        <v>5.0999999999999996</v>
      </c>
      <c r="P134" s="262">
        <v>6.81</v>
      </c>
      <c r="Q134" s="267">
        <f t="shared" si="77"/>
        <v>5.14</v>
      </c>
      <c r="R134" s="322">
        <f t="shared" si="71"/>
        <v>7.29</v>
      </c>
      <c r="S134" s="322">
        <f t="shared" si="72"/>
        <v>12.93</v>
      </c>
      <c r="T134" s="271">
        <f t="shared" si="73"/>
        <v>0.56380510440835263</v>
      </c>
      <c r="U134" s="270" t="str">
        <f t="shared" si="59"/>
        <v>ATENÇÃO</v>
      </c>
      <c r="V134" s="262">
        <f t="shared" si="65"/>
        <v>3.46</v>
      </c>
      <c r="W134" s="262">
        <f t="shared" si="74"/>
        <v>8.5</v>
      </c>
      <c r="X134" s="262">
        <f t="shared" si="75"/>
        <v>8.4600000000000009</v>
      </c>
      <c r="Y134" s="272">
        <f t="shared" si="66"/>
        <v>3.9999999999999147E-2</v>
      </c>
      <c r="Z134" s="262">
        <f t="shared" si="70"/>
        <v>0</v>
      </c>
      <c r="AA134" s="262">
        <v>0</v>
      </c>
      <c r="AB134" s="262"/>
    </row>
    <row r="135" spans="2:28" ht="12.95" customHeight="1" x14ac:dyDescent="0.25">
      <c r="B135" s="264" t="s">
        <v>257</v>
      </c>
      <c r="C135" s="263">
        <v>42405</v>
      </c>
      <c r="D135" s="262">
        <v>1.68</v>
      </c>
      <c r="E135" s="262">
        <f t="shared" si="78"/>
        <v>0.67999999999999994</v>
      </c>
      <c r="F135" s="262">
        <v>0.5</v>
      </c>
      <c r="G135" s="262">
        <v>13.6</v>
      </c>
      <c r="H135" s="322">
        <f t="shared" si="79"/>
        <v>13.6</v>
      </c>
      <c r="I135" s="322">
        <f t="shared" si="80"/>
        <v>12.92</v>
      </c>
      <c r="J135" s="262">
        <v>8.6</v>
      </c>
      <c r="K135" s="322">
        <f t="shared" si="81"/>
        <v>8.6</v>
      </c>
      <c r="L135" s="323">
        <f t="shared" si="82"/>
        <v>7.92</v>
      </c>
      <c r="M135" s="264" t="s">
        <v>249</v>
      </c>
      <c r="N135" s="262">
        <v>6.78</v>
      </c>
      <c r="O135" s="262">
        <f t="shared" si="76"/>
        <v>5.1000000000000005</v>
      </c>
      <c r="P135" s="262">
        <v>6.78</v>
      </c>
      <c r="Q135" s="267">
        <f t="shared" si="77"/>
        <v>5.1000000000000005</v>
      </c>
      <c r="R135" s="322">
        <f t="shared" si="71"/>
        <v>7.3199999999999994</v>
      </c>
      <c r="S135" s="322">
        <f t="shared" si="72"/>
        <v>12.92</v>
      </c>
      <c r="T135" s="271">
        <f t="shared" si="73"/>
        <v>0.56656346749226005</v>
      </c>
      <c r="U135" s="270" t="str">
        <f t="shared" si="59"/>
        <v>ATENÇÃO</v>
      </c>
      <c r="V135" s="262">
        <f t="shared" si="65"/>
        <v>3.4999999999999991</v>
      </c>
      <c r="W135" s="262">
        <f t="shared" si="74"/>
        <v>8.5</v>
      </c>
      <c r="X135" s="262">
        <f t="shared" si="75"/>
        <v>8.5</v>
      </c>
      <c r="Y135" s="272">
        <f t="shared" si="66"/>
        <v>0</v>
      </c>
      <c r="Z135" s="262">
        <f t="shared" si="70"/>
        <v>0</v>
      </c>
      <c r="AA135" s="262">
        <v>0</v>
      </c>
      <c r="AB135" s="262"/>
    </row>
    <row r="136" spans="2:28" ht="12.95" customHeight="1" x14ac:dyDescent="0.25">
      <c r="B136" s="264" t="s">
        <v>257</v>
      </c>
      <c r="C136" s="263">
        <v>42412</v>
      </c>
      <c r="D136" s="262">
        <v>1.675</v>
      </c>
      <c r="E136" s="262">
        <f t="shared" si="78"/>
        <v>0.67500000000000004</v>
      </c>
      <c r="F136" s="262">
        <v>0.5</v>
      </c>
      <c r="G136" s="262">
        <v>13.6</v>
      </c>
      <c r="H136" s="322">
        <f t="shared" si="79"/>
        <v>13.6</v>
      </c>
      <c r="I136" s="322">
        <f t="shared" si="80"/>
        <v>12.924999999999999</v>
      </c>
      <c r="J136" s="262">
        <v>8.6</v>
      </c>
      <c r="K136" s="322">
        <f t="shared" si="81"/>
        <v>8.6</v>
      </c>
      <c r="L136" s="323">
        <f t="shared" si="82"/>
        <v>7.9249999999999998</v>
      </c>
      <c r="M136" s="264" t="s">
        <v>249</v>
      </c>
      <c r="N136" s="262">
        <v>6.76</v>
      </c>
      <c r="O136" s="262">
        <f t="shared" si="76"/>
        <v>5.085</v>
      </c>
      <c r="P136" s="262">
        <v>6.8</v>
      </c>
      <c r="Q136" s="267">
        <f t="shared" si="77"/>
        <v>5.125</v>
      </c>
      <c r="R136" s="322">
        <f t="shared" si="71"/>
        <v>7.2999999999999989</v>
      </c>
      <c r="S136" s="322">
        <f t="shared" si="72"/>
        <v>12.924999999999999</v>
      </c>
      <c r="T136" s="271">
        <f t="shared" si="73"/>
        <v>0.56479690522243708</v>
      </c>
      <c r="U136" s="270" t="str">
        <f t="shared" si="59"/>
        <v>ATENÇÃO</v>
      </c>
      <c r="V136" s="262">
        <f t="shared" si="65"/>
        <v>3.4750000000000005</v>
      </c>
      <c r="W136" s="262">
        <f t="shared" si="74"/>
        <v>8.5150000000000006</v>
      </c>
      <c r="X136" s="262">
        <f t="shared" si="75"/>
        <v>8.4749999999999996</v>
      </c>
      <c r="Y136" s="272">
        <f t="shared" si="66"/>
        <v>4.0000000000000924E-2</v>
      </c>
      <c r="Z136" s="262">
        <f t="shared" si="70"/>
        <v>0</v>
      </c>
      <c r="AA136" s="262">
        <v>0</v>
      </c>
      <c r="AB136" s="262"/>
    </row>
    <row r="137" spans="2:28" ht="12.95" customHeight="1" x14ac:dyDescent="0.25">
      <c r="B137" s="264" t="s">
        <v>257</v>
      </c>
      <c r="C137" s="263">
        <v>42419</v>
      </c>
      <c r="D137" s="262">
        <v>1.68</v>
      </c>
      <c r="E137" s="262">
        <f t="shared" si="78"/>
        <v>0.67999999999999994</v>
      </c>
      <c r="F137" s="262">
        <v>0.5</v>
      </c>
      <c r="G137" s="262">
        <v>13.6</v>
      </c>
      <c r="H137" s="322">
        <f t="shared" si="79"/>
        <v>13.6</v>
      </c>
      <c r="I137" s="322">
        <f t="shared" si="80"/>
        <v>12.92</v>
      </c>
      <c r="J137" s="262">
        <v>8.6</v>
      </c>
      <c r="K137" s="322">
        <f t="shared" si="81"/>
        <v>8.6</v>
      </c>
      <c r="L137" s="323">
        <f t="shared" si="82"/>
        <v>7.92</v>
      </c>
      <c r="M137" s="264" t="s">
        <v>249</v>
      </c>
      <c r="N137" s="262">
        <v>7</v>
      </c>
      <c r="O137" s="262">
        <f t="shared" si="76"/>
        <v>5.32</v>
      </c>
      <c r="P137" s="262">
        <v>6.56</v>
      </c>
      <c r="Q137" s="267">
        <f t="shared" si="77"/>
        <v>4.88</v>
      </c>
      <c r="R137" s="322">
        <f t="shared" si="71"/>
        <v>7.54</v>
      </c>
      <c r="S137" s="322">
        <f t="shared" si="72"/>
        <v>12.92</v>
      </c>
      <c r="T137" s="271">
        <f t="shared" si="73"/>
        <v>0.58359133126934981</v>
      </c>
      <c r="U137" s="270" t="str">
        <f t="shared" si="59"/>
        <v>ATENÇÃO</v>
      </c>
      <c r="V137" s="262">
        <f t="shared" si="65"/>
        <v>3.7199999999999998</v>
      </c>
      <c r="W137" s="262">
        <f t="shared" si="74"/>
        <v>8.2799999999999994</v>
      </c>
      <c r="X137" s="262">
        <f t="shared" si="75"/>
        <v>8.7199999999999989</v>
      </c>
      <c r="Y137" s="272">
        <f t="shared" si="66"/>
        <v>-0.4399999999999995</v>
      </c>
      <c r="Z137" s="262">
        <f t="shared" si="70"/>
        <v>0.29419799999999996</v>
      </c>
      <c r="AA137" s="262">
        <v>0.03</v>
      </c>
      <c r="AB137" s="262" t="s">
        <v>258</v>
      </c>
    </row>
    <row r="138" spans="2:28" ht="12.95" customHeight="1" x14ac:dyDescent="0.25">
      <c r="B138" s="264" t="s">
        <v>257</v>
      </c>
      <c r="C138" s="263">
        <v>42426</v>
      </c>
      <c r="D138" s="262">
        <v>1.68</v>
      </c>
      <c r="E138" s="262">
        <f t="shared" si="78"/>
        <v>0.67999999999999994</v>
      </c>
      <c r="F138" s="262">
        <v>0.5</v>
      </c>
      <c r="G138" s="262">
        <v>13.6</v>
      </c>
      <c r="H138" s="322">
        <f t="shared" ref="H138" si="83">IF(M138="-",H137,IF(M138=0,H137,H137+M138))</f>
        <v>13.6</v>
      </c>
      <c r="I138" s="322">
        <f t="shared" ref="I138" si="84">H138-E138</f>
        <v>12.92</v>
      </c>
      <c r="J138" s="262">
        <v>8.6</v>
      </c>
      <c r="K138" s="322">
        <f t="shared" ref="K138" si="85">IF(M138="-",K137,IF(M138=0,K137,K137+M138))</f>
        <v>8.6</v>
      </c>
      <c r="L138" s="323">
        <f t="shared" ref="L138" si="86">K138-E138</f>
        <v>7.92</v>
      </c>
      <c r="M138" s="264" t="s">
        <v>249</v>
      </c>
      <c r="N138" s="262">
        <v>6.9</v>
      </c>
      <c r="O138" s="262">
        <f t="shared" si="76"/>
        <v>5.2200000000000006</v>
      </c>
      <c r="P138" s="262">
        <v>6.6</v>
      </c>
      <c r="Q138" s="267">
        <f t="shared" si="77"/>
        <v>4.92</v>
      </c>
      <c r="R138" s="322">
        <f t="shared" si="71"/>
        <v>7.5</v>
      </c>
      <c r="S138" s="322">
        <f t="shared" si="72"/>
        <v>12.92</v>
      </c>
      <c r="T138" s="271">
        <f t="shared" si="73"/>
        <v>0.58049535603715174</v>
      </c>
      <c r="U138" s="270" t="str">
        <f t="shared" si="59"/>
        <v>ATENÇÃO</v>
      </c>
      <c r="V138" s="262">
        <f t="shared" si="65"/>
        <v>3.6799999999999997</v>
      </c>
      <c r="W138" s="262">
        <f t="shared" si="74"/>
        <v>8.379999999999999</v>
      </c>
      <c r="X138" s="262">
        <f t="shared" si="75"/>
        <v>8.68</v>
      </c>
      <c r="Y138" s="272">
        <f t="shared" si="66"/>
        <v>-0.30000000000000071</v>
      </c>
      <c r="Z138" s="262">
        <f t="shared" si="70"/>
        <v>0.392264</v>
      </c>
      <c r="AA138" s="262">
        <v>0.04</v>
      </c>
      <c r="AB138" s="262"/>
    </row>
    <row r="139" spans="2:28" ht="12.75" customHeight="1" x14ac:dyDescent="0.25">
      <c r="B139" s="264" t="s">
        <v>257</v>
      </c>
      <c r="C139" s="263">
        <v>42436</v>
      </c>
      <c r="D139" s="262">
        <v>1.6850000000000001</v>
      </c>
      <c r="E139" s="262">
        <f t="shared" si="78"/>
        <v>0.68500000000000005</v>
      </c>
      <c r="F139" s="262">
        <v>0.5</v>
      </c>
      <c r="G139" s="262">
        <v>13.6</v>
      </c>
      <c r="H139" s="322">
        <f t="shared" ref="H139" si="87">IF(M139="-",H138,IF(M139=0,H138,H138+M139))</f>
        <v>13.6</v>
      </c>
      <c r="I139" s="322">
        <f t="shared" ref="I139" si="88">H139-E139</f>
        <v>12.914999999999999</v>
      </c>
      <c r="J139" s="262">
        <v>8.6</v>
      </c>
      <c r="K139" s="322">
        <f t="shared" ref="K139" si="89">IF(M139="-",K138,IF(M139=0,K138,K138+M139))</f>
        <v>8.6</v>
      </c>
      <c r="L139" s="323">
        <f t="shared" ref="L139" si="90">K139-E139</f>
        <v>7.9149999999999991</v>
      </c>
      <c r="M139" s="264" t="s">
        <v>249</v>
      </c>
      <c r="N139" s="262">
        <v>6.87</v>
      </c>
      <c r="O139" s="262">
        <f t="shared" si="76"/>
        <v>5.1850000000000005</v>
      </c>
      <c r="P139" s="262">
        <v>6.78</v>
      </c>
      <c r="Q139" s="267">
        <f t="shared" si="77"/>
        <v>5.0950000000000006</v>
      </c>
      <c r="R139" s="322">
        <f t="shared" si="71"/>
        <v>7.3199999999999985</v>
      </c>
      <c r="S139" s="322">
        <f t="shared" si="72"/>
        <v>12.914999999999999</v>
      </c>
      <c r="T139" s="271">
        <f t="shared" si="73"/>
        <v>0.56678281068524961</v>
      </c>
      <c r="U139" s="270" t="str">
        <f t="shared" ref="U139:U143" si="91">IF(T139="-","-",IF(T139&lt;0.55,"BOM",IF(AND(T139&gt;=0.55,T139&lt;0.6),"ATENÇÃO",IF(AND(T139&gt;=0.6,T139&lt;0.8),"ALERTA","INTERVENÇÃO"))))</f>
        <v>ATENÇÃO</v>
      </c>
      <c r="V139" s="262">
        <f t="shared" si="65"/>
        <v>3.5049999999999999</v>
      </c>
      <c r="W139" s="262">
        <f t="shared" si="74"/>
        <v>8.4149999999999991</v>
      </c>
      <c r="X139" s="262">
        <f t="shared" si="75"/>
        <v>8.504999999999999</v>
      </c>
      <c r="Y139" s="272">
        <f t="shared" si="66"/>
        <v>-8.9999999999999858E-2</v>
      </c>
      <c r="Z139" s="262">
        <f t="shared" si="70"/>
        <v>7.3549499999999997</v>
      </c>
      <c r="AA139" s="262">
        <v>0.75</v>
      </c>
      <c r="AB139" s="262"/>
    </row>
    <row r="140" spans="2:28" ht="12.75" customHeight="1" x14ac:dyDescent="0.25">
      <c r="B140" s="264" t="s">
        <v>257</v>
      </c>
      <c r="C140" s="263">
        <v>42440</v>
      </c>
      <c r="D140" s="262">
        <v>1.665</v>
      </c>
      <c r="E140" s="262">
        <f t="shared" si="78"/>
        <v>0.66500000000000004</v>
      </c>
      <c r="F140" s="262">
        <v>0.5</v>
      </c>
      <c r="G140" s="262">
        <v>13.6</v>
      </c>
      <c r="H140" s="322">
        <f t="shared" ref="H140:H143" si="92">IF(M140="-",H139,IF(M140=0,H139,H139+M140))</f>
        <v>13.6</v>
      </c>
      <c r="I140" s="322">
        <f t="shared" ref="I140:I143" si="93">H140-E140</f>
        <v>12.934999999999999</v>
      </c>
      <c r="J140" s="262">
        <v>8.6</v>
      </c>
      <c r="K140" s="322">
        <f t="shared" ref="K140:K143" si="94">IF(M140="-",K139,IF(M140=0,K139,K139+M140))</f>
        <v>8.6</v>
      </c>
      <c r="L140" s="323">
        <f t="shared" ref="L140:L143" si="95">K140-E140</f>
        <v>7.9349999999999996</v>
      </c>
      <c r="M140" s="264" t="s">
        <v>249</v>
      </c>
      <c r="N140" s="262">
        <v>6.85</v>
      </c>
      <c r="O140" s="262">
        <f t="shared" si="76"/>
        <v>5.1849999999999996</v>
      </c>
      <c r="P140" s="262">
        <v>6.85</v>
      </c>
      <c r="Q140" s="267">
        <f t="shared" si="77"/>
        <v>5.1849999999999996</v>
      </c>
      <c r="R140" s="322">
        <f t="shared" si="71"/>
        <v>7.2499999999999991</v>
      </c>
      <c r="S140" s="322">
        <f t="shared" si="72"/>
        <v>12.934999999999999</v>
      </c>
      <c r="T140" s="271">
        <f t="shared" si="73"/>
        <v>0.56049478160030919</v>
      </c>
      <c r="U140" s="270" t="str">
        <f t="shared" si="91"/>
        <v>ATENÇÃO</v>
      </c>
      <c r="V140" s="262">
        <f t="shared" ref="V140:V143" si="96">IFERROR(IF((D140+$K$75-P140)&lt;0,0,(D140+$K$75-P140)),"-")</f>
        <v>3.4150000000000009</v>
      </c>
      <c r="W140" s="262">
        <f t="shared" si="74"/>
        <v>8.4149999999999991</v>
      </c>
      <c r="X140" s="262">
        <f t="shared" si="75"/>
        <v>8.4149999999999991</v>
      </c>
      <c r="Y140" s="272">
        <f t="shared" ref="Y140:Y143" si="97">IFERROR(((W140-X140)),"-")</f>
        <v>0</v>
      </c>
      <c r="Z140" s="262">
        <f t="shared" si="70"/>
        <v>0</v>
      </c>
      <c r="AA140" s="262">
        <v>0</v>
      </c>
      <c r="AB140" s="262"/>
    </row>
    <row r="141" spans="2:28" ht="12.75" customHeight="1" x14ac:dyDescent="0.25">
      <c r="B141" s="264" t="s">
        <v>257</v>
      </c>
      <c r="C141" s="263">
        <v>42447</v>
      </c>
      <c r="D141" s="262">
        <v>1.65</v>
      </c>
      <c r="E141" s="262">
        <f t="shared" si="78"/>
        <v>0.64999999999999991</v>
      </c>
      <c r="F141" s="262">
        <v>0.5</v>
      </c>
      <c r="G141" s="262">
        <v>13.6</v>
      </c>
      <c r="H141" s="322">
        <f t="shared" si="92"/>
        <v>13.6</v>
      </c>
      <c r="I141" s="322">
        <f t="shared" si="93"/>
        <v>12.95</v>
      </c>
      <c r="J141" s="262">
        <v>8.6</v>
      </c>
      <c r="K141" s="322">
        <f t="shared" si="94"/>
        <v>8.6</v>
      </c>
      <c r="L141" s="323">
        <f t="shared" si="95"/>
        <v>7.9499999999999993</v>
      </c>
      <c r="M141" s="479" t="s">
        <v>249</v>
      </c>
      <c r="N141" s="262">
        <v>6.94</v>
      </c>
      <c r="O141" s="262">
        <f t="shared" si="76"/>
        <v>5.2900000000000009</v>
      </c>
      <c r="P141" s="262">
        <v>6.81</v>
      </c>
      <c r="Q141" s="267">
        <f t="shared" si="77"/>
        <v>5.16</v>
      </c>
      <c r="R141" s="322">
        <f t="shared" si="71"/>
        <v>7.2899999999999991</v>
      </c>
      <c r="S141" s="322">
        <f t="shared" si="72"/>
        <v>12.95</v>
      </c>
      <c r="T141" s="271">
        <f t="shared" si="73"/>
        <v>0.56293436293436294</v>
      </c>
      <c r="U141" s="270" t="str">
        <f t="shared" si="91"/>
        <v>ATENÇÃO</v>
      </c>
      <c r="V141" s="262">
        <f t="shared" si="96"/>
        <v>3.4400000000000004</v>
      </c>
      <c r="W141" s="262">
        <f t="shared" si="74"/>
        <v>8.3099999999999987</v>
      </c>
      <c r="X141" s="262">
        <f t="shared" si="75"/>
        <v>8.44</v>
      </c>
      <c r="Y141" s="272">
        <f t="shared" si="97"/>
        <v>-0.13000000000000078</v>
      </c>
      <c r="Z141" s="262">
        <f t="shared" si="70"/>
        <v>0</v>
      </c>
      <c r="AA141" s="262">
        <v>0</v>
      </c>
      <c r="AB141" s="262"/>
    </row>
    <row r="142" spans="2:28" ht="12.75" customHeight="1" x14ac:dyDescent="0.25">
      <c r="B142" s="264" t="s">
        <v>257</v>
      </c>
      <c r="C142" s="263">
        <v>42464</v>
      </c>
      <c r="D142" s="262">
        <v>1.69</v>
      </c>
      <c r="E142" s="262">
        <f t="shared" si="78"/>
        <v>0.69</v>
      </c>
      <c r="F142" s="262">
        <v>0.5</v>
      </c>
      <c r="G142" s="262">
        <v>13.6</v>
      </c>
      <c r="H142" s="322">
        <f t="shared" si="92"/>
        <v>13.6</v>
      </c>
      <c r="I142" s="322">
        <f t="shared" si="93"/>
        <v>12.91</v>
      </c>
      <c r="J142" s="262">
        <v>8.6</v>
      </c>
      <c r="K142" s="322">
        <f t="shared" si="94"/>
        <v>8.6</v>
      </c>
      <c r="L142" s="323">
        <f t="shared" si="95"/>
        <v>7.91</v>
      </c>
      <c r="M142" s="479" t="s">
        <v>249</v>
      </c>
      <c r="N142" s="262">
        <v>7</v>
      </c>
      <c r="O142" s="262">
        <f t="shared" si="76"/>
        <v>5.3100000000000005</v>
      </c>
      <c r="P142" s="262">
        <v>6.85</v>
      </c>
      <c r="Q142" s="267">
        <f t="shared" si="77"/>
        <v>5.16</v>
      </c>
      <c r="R142" s="322">
        <f t="shared" si="71"/>
        <v>7.25</v>
      </c>
      <c r="S142" s="322">
        <f t="shared" si="72"/>
        <v>12.91</v>
      </c>
      <c r="T142" s="271">
        <f t="shared" si="73"/>
        <v>0.56158017041053443</v>
      </c>
      <c r="U142" s="270" t="str">
        <f t="shared" si="91"/>
        <v>ATENÇÃO</v>
      </c>
      <c r="V142" s="262">
        <f t="shared" si="96"/>
        <v>3.4399999999999995</v>
      </c>
      <c r="W142" s="262">
        <f t="shared" si="74"/>
        <v>8.2899999999999991</v>
      </c>
      <c r="X142" s="262">
        <f t="shared" si="75"/>
        <v>8.44</v>
      </c>
      <c r="Y142" s="272">
        <f t="shared" si="97"/>
        <v>-0.15000000000000036</v>
      </c>
      <c r="Z142" s="262">
        <f t="shared" si="70"/>
        <v>4.9032999999999998</v>
      </c>
      <c r="AA142" s="262">
        <v>0.5</v>
      </c>
      <c r="AB142" s="262"/>
    </row>
    <row r="143" spans="2:28" s="495" customFormat="1" ht="12.75" customHeight="1" x14ac:dyDescent="0.25">
      <c r="B143" s="479" t="s">
        <v>257</v>
      </c>
      <c r="C143" s="496">
        <v>42468</v>
      </c>
      <c r="D143" s="482">
        <v>1.7</v>
      </c>
      <c r="E143" s="482">
        <f t="shared" si="78"/>
        <v>0.7</v>
      </c>
      <c r="F143" s="482">
        <v>0.5</v>
      </c>
      <c r="G143" s="482">
        <v>13.6</v>
      </c>
      <c r="H143" s="322">
        <f t="shared" si="92"/>
        <v>13.6</v>
      </c>
      <c r="I143" s="322">
        <f t="shared" si="93"/>
        <v>12.9</v>
      </c>
      <c r="J143" s="482">
        <v>8.6</v>
      </c>
      <c r="K143" s="322">
        <f t="shared" si="94"/>
        <v>8.6</v>
      </c>
      <c r="L143" s="323">
        <f t="shared" si="95"/>
        <v>7.8999999999999995</v>
      </c>
      <c r="M143" s="479" t="s">
        <v>249</v>
      </c>
      <c r="N143" s="482">
        <v>6.43</v>
      </c>
      <c r="O143" s="482">
        <f t="shared" si="76"/>
        <v>4.7299999999999995</v>
      </c>
      <c r="P143" s="482">
        <v>6.6</v>
      </c>
      <c r="Q143" s="267">
        <f t="shared" si="77"/>
        <v>4.8999999999999995</v>
      </c>
      <c r="R143" s="322">
        <f t="shared" si="71"/>
        <v>7.5000000000000009</v>
      </c>
      <c r="S143" s="322">
        <f t="shared" si="72"/>
        <v>12.9</v>
      </c>
      <c r="T143" s="271">
        <f t="shared" si="73"/>
        <v>0.58139534883720934</v>
      </c>
      <c r="U143" s="270" t="str">
        <f t="shared" si="91"/>
        <v>ATENÇÃO</v>
      </c>
      <c r="V143" s="262">
        <f t="shared" si="96"/>
        <v>3.6999999999999993</v>
      </c>
      <c r="W143" s="262">
        <f t="shared" si="74"/>
        <v>8.870000000000001</v>
      </c>
      <c r="X143" s="262">
        <f t="shared" si="75"/>
        <v>8.6999999999999993</v>
      </c>
      <c r="Y143" s="272">
        <f t="shared" si="97"/>
        <v>0.17000000000000171</v>
      </c>
      <c r="Z143" s="482">
        <f t="shared" si="70"/>
        <v>0</v>
      </c>
      <c r="AA143" s="482">
        <v>0</v>
      </c>
      <c r="AB143" s="482"/>
    </row>
    <row r="144" spans="2:28" ht="12.95" customHeight="1" x14ac:dyDescent="0.25">
      <c r="B144" s="277"/>
      <c r="C144" s="325"/>
      <c r="D144" s="325"/>
      <c r="E144" s="325"/>
      <c r="F144" s="284"/>
      <c r="G144" s="284"/>
      <c r="H144" s="325"/>
      <c r="I144" s="325"/>
      <c r="J144" s="325"/>
      <c r="K144" s="325"/>
      <c r="L144" s="277"/>
      <c r="M144" s="277"/>
      <c r="N144" s="284"/>
      <c r="O144" s="284"/>
      <c r="P144" s="284"/>
      <c r="Q144" s="326"/>
      <c r="R144" s="326"/>
      <c r="S144" s="326"/>
      <c r="T144" s="326"/>
      <c r="U144" s="326"/>
      <c r="V144" s="284"/>
      <c r="W144" s="284"/>
      <c r="X144" s="284"/>
      <c r="Y144" s="284"/>
      <c r="Z144" s="284"/>
      <c r="AA144" s="284"/>
      <c r="AB144" s="284"/>
    </row>
    <row r="145" spans="2:28" ht="12.95" customHeight="1" x14ac:dyDescent="0.25">
      <c r="B145" s="283" t="s">
        <v>253</v>
      </c>
      <c r="C145" s="263">
        <f t="shared" ref="C145:C161" si="98">C5</f>
        <v>41260</v>
      </c>
      <c r="D145" s="262">
        <v>1.08</v>
      </c>
      <c r="E145" s="262">
        <f t="shared" ref="E145:E191" si="99">D145-1</f>
        <v>8.0000000000000071E-2</v>
      </c>
      <c r="F145" s="269">
        <v>0.5</v>
      </c>
      <c r="G145" s="262">
        <v>13.3</v>
      </c>
      <c r="H145" s="322">
        <f>IF(M145="-",G145,G145+M145)</f>
        <v>13.3</v>
      </c>
      <c r="I145" s="322">
        <f t="shared" ref="I145:I168" si="100">IFERROR(H145-E145,"-")</f>
        <v>13.22</v>
      </c>
      <c r="J145" s="262">
        <v>8.3000000000000007</v>
      </c>
      <c r="K145" s="322">
        <f>IF(M145="-",J145,J145+M145)</f>
        <v>8.3000000000000007</v>
      </c>
      <c r="L145" s="322">
        <f t="shared" ref="L145:L168" si="101">IFERROR(K145-E145,"-")</f>
        <v>8.2200000000000006</v>
      </c>
      <c r="M145" s="264" t="s">
        <v>249</v>
      </c>
      <c r="N145" s="262">
        <v>7.57</v>
      </c>
      <c r="O145" s="262">
        <f t="shared" ref="O145:O161" si="102">N145-D145</f>
        <v>6.49</v>
      </c>
      <c r="P145" s="262">
        <v>7.98</v>
      </c>
      <c r="Q145" s="267">
        <f t="shared" ref="Q145:Q161" si="103">P145-D145</f>
        <v>6.9</v>
      </c>
      <c r="R145" s="322">
        <f t="shared" ref="R145:R176" si="104">IFERROR(I145-F145-Q145,"-")</f>
        <v>5.82</v>
      </c>
      <c r="S145" s="322">
        <f t="shared" ref="S145:S176" si="105">IFERROR(I145,"-")</f>
        <v>13.22</v>
      </c>
      <c r="T145" s="271">
        <f t="shared" ref="T145:T176" si="106">IFERROR(R145/S145,"-")</f>
        <v>0.44024205748865358</v>
      </c>
      <c r="U145" s="270" t="str">
        <f t="shared" ref="U145:U208" si="107">IF(T145="-","-",IF(T145&lt;0.55,"BOM",IF(AND(T145&gt;=0.55,T145&lt;0.6),"ATENÇÃO",IF(AND(T145&gt;=0.6,T145&lt;0.8),"ALERTA","INTERVENÇÃO"))))</f>
        <v>BOM</v>
      </c>
      <c r="V145" s="262">
        <f>IFERROR(IF((D145+$K$145-P145)&lt;0,0,(D145+$K$145-P145)),"-")</f>
        <v>1.4000000000000004</v>
      </c>
      <c r="W145" s="262">
        <f t="shared" ref="W145:W176" si="108">IFERROR(H145-O145,"-")</f>
        <v>6.8100000000000005</v>
      </c>
      <c r="X145" s="262">
        <f t="shared" ref="X145:X187" si="109">IFERROR(H145-Q145,"-")</f>
        <v>6.4</v>
      </c>
      <c r="Y145" s="272">
        <f>IFERROR(((W145-X145)),"-")</f>
        <v>0.41000000000000014</v>
      </c>
      <c r="Z145" s="262" t="s">
        <v>252</v>
      </c>
      <c r="AA145" s="262" t="s">
        <v>249</v>
      </c>
      <c r="AB145" s="262"/>
    </row>
    <row r="146" spans="2:28" ht="12.95" customHeight="1" x14ac:dyDescent="0.25">
      <c r="B146" s="264" t="str">
        <f t="shared" ref="B146:B180" si="110">B145</f>
        <v>PZ2</v>
      </c>
      <c r="C146" s="263">
        <f t="shared" si="98"/>
        <v>41292</v>
      </c>
      <c r="D146" s="262">
        <v>1.08</v>
      </c>
      <c r="E146" s="262">
        <f t="shared" si="99"/>
        <v>8.0000000000000071E-2</v>
      </c>
      <c r="F146" s="269">
        <v>0.5</v>
      </c>
      <c r="G146" s="262">
        <v>13.3</v>
      </c>
      <c r="H146" s="322">
        <f t="shared" ref="H146:H168" si="111">IF(M146="-",H145,IF(M146=0,H145,H145+M146))</f>
        <v>13.3</v>
      </c>
      <c r="I146" s="322">
        <f t="shared" si="100"/>
        <v>13.22</v>
      </c>
      <c r="J146" s="262">
        <v>8.3000000000000007</v>
      </c>
      <c r="K146" s="322">
        <f t="shared" ref="K146:K168" si="112">IF(M146="-",K145,IF(M146=0,K145,K145+M146))</f>
        <v>8.3000000000000007</v>
      </c>
      <c r="L146" s="322">
        <f t="shared" si="101"/>
        <v>8.2200000000000006</v>
      </c>
      <c r="M146" s="264" t="s">
        <v>249</v>
      </c>
      <c r="N146" s="262">
        <v>8.2100000000000009</v>
      </c>
      <c r="O146" s="269">
        <f t="shared" si="102"/>
        <v>7.1300000000000008</v>
      </c>
      <c r="P146" s="262">
        <v>8.24</v>
      </c>
      <c r="Q146" s="270">
        <f t="shared" si="103"/>
        <v>7.16</v>
      </c>
      <c r="R146" s="322">
        <f t="shared" si="104"/>
        <v>5.5600000000000005</v>
      </c>
      <c r="S146" s="322">
        <f t="shared" si="105"/>
        <v>13.22</v>
      </c>
      <c r="T146" s="271">
        <f t="shared" si="106"/>
        <v>0.42057488653555219</v>
      </c>
      <c r="U146" s="270" t="str">
        <f t="shared" si="107"/>
        <v>BOM</v>
      </c>
      <c r="V146" s="262">
        <f t="shared" ref="V146:V209" si="113">IFERROR(IF((D146+$K$145-P146)&lt;0,0,(D146+$K$145-P146)),"-")</f>
        <v>1.1400000000000006</v>
      </c>
      <c r="W146" s="262">
        <f t="shared" si="108"/>
        <v>6.17</v>
      </c>
      <c r="X146" s="262">
        <f t="shared" si="109"/>
        <v>6.1400000000000006</v>
      </c>
      <c r="Y146" s="272">
        <f t="shared" ref="Y146:Y209" si="114">IFERROR(((W146-X146)),"-")</f>
        <v>2.9999999999999361E-2</v>
      </c>
      <c r="Z146" s="262">
        <f t="shared" ref="Z146:Z151" si="115">0.2*98.066</f>
        <v>19.613200000000003</v>
      </c>
      <c r="AA146" s="262">
        <f t="shared" ref="AA146:AA161" si="116">Z146/9.8066</f>
        <v>2.0000000000000004</v>
      </c>
      <c r="AB146" s="269"/>
    </row>
    <row r="147" spans="2:28" ht="12.95" customHeight="1" x14ac:dyDescent="0.25">
      <c r="B147" s="264" t="str">
        <f t="shared" si="110"/>
        <v>PZ2</v>
      </c>
      <c r="C147" s="263">
        <f t="shared" si="98"/>
        <v>41324</v>
      </c>
      <c r="D147" s="262">
        <v>1.08</v>
      </c>
      <c r="E147" s="262">
        <f t="shared" si="99"/>
        <v>8.0000000000000071E-2</v>
      </c>
      <c r="F147" s="269">
        <v>0.5</v>
      </c>
      <c r="G147" s="262">
        <v>13.3</v>
      </c>
      <c r="H147" s="322">
        <f t="shared" si="111"/>
        <v>13.3</v>
      </c>
      <c r="I147" s="322">
        <f t="shared" si="100"/>
        <v>13.22</v>
      </c>
      <c r="J147" s="262">
        <v>8.3000000000000007</v>
      </c>
      <c r="K147" s="322">
        <f t="shared" si="112"/>
        <v>8.3000000000000007</v>
      </c>
      <c r="L147" s="322">
        <f t="shared" si="101"/>
        <v>8.2200000000000006</v>
      </c>
      <c r="M147" s="264" t="s">
        <v>249</v>
      </c>
      <c r="N147" s="262">
        <v>8.58</v>
      </c>
      <c r="O147" s="269">
        <f t="shared" si="102"/>
        <v>7.5</v>
      </c>
      <c r="P147" s="262">
        <v>8.6199999999999992</v>
      </c>
      <c r="Q147" s="270">
        <f t="shared" si="103"/>
        <v>7.5399999999999991</v>
      </c>
      <c r="R147" s="322">
        <f t="shared" si="104"/>
        <v>5.1800000000000015</v>
      </c>
      <c r="S147" s="322">
        <f t="shared" si="105"/>
        <v>13.22</v>
      </c>
      <c r="T147" s="271">
        <f t="shared" si="106"/>
        <v>0.39183055975794262</v>
      </c>
      <c r="U147" s="270" t="str">
        <f t="shared" si="107"/>
        <v>BOM</v>
      </c>
      <c r="V147" s="262">
        <f t="shared" si="113"/>
        <v>0.76000000000000156</v>
      </c>
      <c r="W147" s="262">
        <f t="shared" si="108"/>
        <v>5.8000000000000007</v>
      </c>
      <c r="X147" s="262">
        <f t="shared" si="109"/>
        <v>5.7600000000000016</v>
      </c>
      <c r="Y147" s="272">
        <f t="shared" si="114"/>
        <v>3.9999999999999147E-2</v>
      </c>
      <c r="Z147" s="262">
        <f t="shared" si="115"/>
        <v>19.613200000000003</v>
      </c>
      <c r="AA147" s="262">
        <f t="shared" si="116"/>
        <v>2.0000000000000004</v>
      </c>
      <c r="AB147" s="262"/>
    </row>
    <row r="148" spans="2:28" ht="12.95" customHeight="1" x14ac:dyDescent="0.25">
      <c r="B148" s="264" t="str">
        <f t="shared" si="110"/>
        <v>PZ2</v>
      </c>
      <c r="C148" s="263">
        <f t="shared" si="98"/>
        <v>41352</v>
      </c>
      <c r="D148" s="262">
        <v>1.08</v>
      </c>
      <c r="E148" s="262">
        <f t="shared" si="99"/>
        <v>8.0000000000000071E-2</v>
      </c>
      <c r="F148" s="269">
        <v>0.5</v>
      </c>
      <c r="G148" s="262">
        <v>13.3</v>
      </c>
      <c r="H148" s="322">
        <f t="shared" si="111"/>
        <v>13.3</v>
      </c>
      <c r="I148" s="322">
        <f t="shared" si="100"/>
        <v>13.22</v>
      </c>
      <c r="J148" s="262">
        <v>8.3000000000000007</v>
      </c>
      <c r="K148" s="322">
        <f t="shared" si="112"/>
        <v>8.3000000000000007</v>
      </c>
      <c r="L148" s="322">
        <f t="shared" si="101"/>
        <v>8.2200000000000006</v>
      </c>
      <c r="M148" s="264" t="s">
        <v>249</v>
      </c>
      <c r="N148" s="262">
        <v>10.1</v>
      </c>
      <c r="O148" s="269">
        <f t="shared" si="102"/>
        <v>9.02</v>
      </c>
      <c r="P148" s="262">
        <v>10.1</v>
      </c>
      <c r="Q148" s="270">
        <f t="shared" si="103"/>
        <v>9.02</v>
      </c>
      <c r="R148" s="322">
        <f t="shared" si="104"/>
        <v>3.7000000000000011</v>
      </c>
      <c r="S148" s="322">
        <f t="shared" si="105"/>
        <v>13.22</v>
      </c>
      <c r="T148" s="271">
        <f t="shared" si="106"/>
        <v>0.27987897125567329</v>
      </c>
      <c r="U148" s="270" t="str">
        <f t="shared" si="107"/>
        <v>BOM</v>
      </c>
      <c r="V148" s="262">
        <f t="shared" si="113"/>
        <v>0</v>
      </c>
      <c r="W148" s="262">
        <f t="shared" si="108"/>
        <v>4.2800000000000011</v>
      </c>
      <c r="X148" s="262">
        <f t="shared" si="109"/>
        <v>4.2800000000000011</v>
      </c>
      <c r="Y148" s="272">
        <f t="shared" si="114"/>
        <v>0</v>
      </c>
      <c r="Z148" s="262">
        <f t="shared" si="115"/>
        <v>19.613200000000003</v>
      </c>
      <c r="AA148" s="262">
        <f t="shared" si="116"/>
        <v>2.0000000000000004</v>
      </c>
      <c r="AB148" s="269"/>
    </row>
    <row r="149" spans="2:28" ht="12.95" customHeight="1" x14ac:dyDescent="0.25">
      <c r="B149" s="264" t="str">
        <f>B148</f>
        <v>PZ2</v>
      </c>
      <c r="C149" s="263">
        <f t="shared" si="98"/>
        <v>41383</v>
      </c>
      <c r="D149" s="262">
        <v>1.08</v>
      </c>
      <c r="E149" s="262">
        <f t="shared" si="99"/>
        <v>8.0000000000000071E-2</v>
      </c>
      <c r="F149" s="269">
        <v>0.5</v>
      </c>
      <c r="G149" s="262">
        <v>13.3</v>
      </c>
      <c r="H149" s="322">
        <f>IF(M149="-",H148,IF(M149=0,H148,H148+M149))</f>
        <v>13.3</v>
      </c>
      <c r="I149" s="322">
        <f t="shared" si="100"/>
        <v>13.22</v>
      </c>
      <c r="J149" s="262">
        <v>8.3000000000000007</v>
      </c>
      <c r="K149" s="322">
        <f>IF(M149="-",K148,IF(M149=0,K148,K148+M149))</f>
        <v>8.3000000000000007</v>
      </c>
      <c r="L149" s="322">
        <f t="shared" si="101"/>
        <v>8.2200000000000006</v>
      </c>
      <c r="M149" s="264" t="s">
        <v>249</v>
      </c>
      <c r="N149" s="262">
        <v>8</v>
      </c>
      <c r="O149" s="269">
        <f t="shared" si="102"/>
        <v>6.92</v>
      </c>
      <c r="P149" s="262">
        <v>8.08</v>
      </c>
      <c r="Q149" s="270">
        <f t="shared" si="103"/>
        <v>7</v>
      </c>
      <c r="R149" s="322">
        <f t="shared" si="104"/>
        <v>5.7200000000000006</v>
      </c>
      <c r="S149" s="322">
        <f t="shared" si="105"/>
        <v>13.22</v>
      </c>
      <c r="T149" s="271">
        <f t="shared" si="106"/>
        <v>0.43267776096822996</v>
      </c>
      <c r="U149" s="270" t="str">
        <f t="shared" si="107"/>
        <v>BOM</v>
      </c>
      <c r="V149" s="262">
        <f t="shared" si="113"/>
        <v>1.3000000000000007</v>
      </c>
      <c r="W149" s="262">
        <f t="shared" si="108"/>
        <v>6.3800000000000008</v>
      </c>
      <c r="X149" s="262">
        <f t="shared" si="109"/>
        <v>6.3000000000000007</v>
      </c>
      <c r="Y149" s="272">
        <f t="shared" si="114"/>
        <v>8.0000000000000071E-2</v>
      </c>
      <c r="Z149" s="262">
        <f t="shared" si="115"/>
        <v>19.613200000000003</v>
      </c>
      <c r="AA149" s="262">
        <f t="shared" si="116"/>
        <v>2.0000000000000004</v>
      </c>
      <c r="AB149" s="262"/>
    </row>
    <row r="150" spans="2:28" ht="12.95" customHeight="1" x14ac:dyDescent="0.25">
      <c r="B150" s="264" t="str">
        <f t="shared" si="110"/>
        <v>PZ2</v>
      </c>
      <c r="C150" s="275">
        <f t="shared" si="98"/>
        <v>41414</v>
      </c>
      <c r="D150" s="281">
        <v>1.19</v>
      </c>
      <c r="E150" s="262">
        <f t="shared" si="99"/>
        <v>0.18999999999999995</v>
      </c>
      <c r="F150" s="269">
        <v>0.5</v>
      </c>
      <c r="G150" s="262">
        <v>13.3</v>
      </c>
      <c r="H150" s="322">
        <f t="shared" si="111"/>
        <v>13.3</v>
      </c>
      <c r="I150" s="322">
        <f t="shared" si="100"/>
        <v>13.110000000000001</v>
      </c>
      <c r="J150" s="262">
        <v>8.3000000000000007</v>
      </c>
      <c r="K150" s="322">
        <f t="shared" si="112"/>
        <v>8.3000000000000007</v>
      </c>
      <c r="L150" s="322">
        <f t="shared" si="101"/>
        <v>8.1100000000000012</v>
      </c>
      <c r="M150" s="264" t="s">
        <v>249</v>
      </c>
      <c r="N150" s="281">
        <v>8.1300000000000008</v>
      </c>
      <c r="O150" s="269">
        <f t="shared" si="102"/>
        <v>6.9400000000000013</v>
      </c>
      <c r="P150" s="281">
        <v>8.1999999999999993</v>
      </c>
      <c r="Q150" s="270">
        <f t="shared" si="103"/>
        <v>7.01</v>
      </c>
      <c r="R150" s="322">
        <f t="shared" si="104"/>
        <v>5.6000000000000014</v>
      </c>
      <c r="S150" s="322">
        <f t="shared" si="105"/>
        <v>13.110000000000001</v>
      </c>
      <c r="T150" s="271">
        <f t="shared" si="106"/>
        <v>0.42715484363081624</v>
      </c>
      <c r="U150" s="270" t="str">
        <f t="shared" si="107"/>
        <v>BOM</v>
      </c>
      <c r="V150" s="262">
        <f t="shared" si="113"/>
        <v>1.2900000000000009</v>
      </c>
      <c r="W150" s="262">
        <f t="shared" si="108"/>
        <v>6.3599999999999994</v>
      </c>
      <c r="X150" s="262">
        <f t="shared" si="109"/>
        <v>6.2900000000000009</v>
      </c>
      <c r="Y150" s="272">
        <f t="shared" si="114"/>
        <v>6.9999999999998508E-2</v>
      </c>
      <c r="Z150" s="281">
        <f t="shared" si="115"/>
        <v>19.613200000000003</v>
      </c>
      <c r="AA150" s="281">
        <f t="shared" si="116"/>
        <v>2.0000000000000004</v>
      </c>
      <c r="AB150" s="269"/>
    </row>
    <row r="151" spans="2:28" ht="12.95" customHeight="1" x14ac:dyDescent="0.25">
      <c r="B151" s="264" t="str">
        <f t="shared" si="110"/>
        <v>PZ2</v>
      </c>
      <c r="C151" s="263">
        <f t="shared" si="98"/>
        <v>41446</v>
      </c>
      <c r="D151" s="262">
        <v>1.19</v>
      </c>
      <c r="E151" s="262">
        <f t="shared" si="99"/>
        <v>0.18999999999999995</v>
      </c>
      <c r="F151" s="269">
        <v>0.5</v>
      </c>
      <c r="G151" s="262">
        <v>13.3</v>
      </c>
      <c r="H151" s="322">
        <f t="shared" si="111"/>
        <v>13.3</v>
      </c>
      <c r="I151" s="322">
        <f t="shared" si="100"/>
        <v>13.110000000000001</v>
      </c>
      <c r="J151" s="262">
        <v>8.3000000000000007</v>
      </c>
      <c r="K151" s="322">
        <f t="shared" si="112"/>
        <v>8.3000000000000007</v>
      </c>
      <c r="L151" s="322">
        <f t="shared" si="101"/>
        <v>8.1100000000000012</v>
      </c>
      <c r="M151" s="264" t="s">
        <v>249</v>
      </c>
      <c r="N151" s="262">
        <v>7.81</v>
      </c>
      <c r="O151" s="269">
        <f t="shared" si="102"/>
        <v>6.6199999999999992</v>
      </c>
      <c r="P151" s="262">
        <v>9.02</v>
      </c>
      <c r="Q151" s="270">
        <f t="shared" si="103"/>
        <v>7.83</v>
      </c>
      <c r="R151" s="322">
        <f t="shared" si="104"/>
        <v>4.7800000000000011</v>
      </c>
      <c r="S151" s="322">
        <f t="shared" si="105"/>
        <v>13.110000000000001</v>
      </c>
      <c r="T151" s="271">
        <f t="shared" si="106"/>
        <v>0.36460717009916099</v>
      </c>
      <c r="U151" s="270" t="str">
        <f t="shared" si="107"/>
        <v>BOM</v>
      </c>
      <c r="V151" s="262">
        <f t="shared" si="113"/>
        <v>0.47000000000000064</v>
      </c>
      <c r="W151" s="262">
        <f t="shared" si="108"/>
        <v>6.6800000000000015</v>
      </c>
      <c r="X151" s="262">
        <f t="shared" si="109"/>
        <v>5.4700000000000006</v>
      </c>
      <c r="Y151" s="272">
        <f t="shared" si="114"/>
        <v>1.2100000000000009</v>
      </c>
      <c r="Z151" s="262">
        <f t="shared" si="115"/>
        <v>19.613200000000003</v>
      </c>
      <c r="AA151" s="262">
        <f t="shared" si="116"/>
        <v>2.0000000000000004</v>
      </c>
      <c r="AB151" s="262"/>
    </row>
    <row r="152" spans="2:28" ht="12.95" customHeight="1" x14ac:dyDescent="0.25">
      <c r="B152" s="264" t="str">
        <f t="shared" si="110"/>
        <v>PZ2</v>
      </c>
      <c r="C152" s="263">
        <f t="shared" si="98"/>
        <v>41477</v>
      </c>
      <c r="D152" s="262">
        <v>1.19</v>
      </c>
      <c r="E152" s="262">
        <f t="shared" si="99"/>
        <v>0.18999999999999995</v>
      </c>
      <c r="F152" s="269">
        <v>0.5</v>
      </c>
      <c r="G152" s="262">
        <v>13.3</v>
      </c>
      <c r="H152" s="322">
        <f t="shared" si="111"/>
        <v>13.3</v>
      </c>
      <c r="I152" s="322">
        <f t="shared" si="100"/>
        <v>13.110000000000001</v>
      </c>
      <c r="J152" s="262">
        <v>8.3000000000000007</v>
      </c>
      <c r="K152" s="322">
        <f t="shared" si="112"/>
        <v>8.3000000000000007</v>
      </c>
      <c r="L152" s="322">
        <f t="shared" si="101"/>
        <v>8.1100000000000012</v>
      </c>
      <c r="M152" s="264" t="s">
        <v>249</v>
      </c>
      <c r="N152" s="262">
        <v>7.72</v>
      </c>
      <c r="O152" s="269">
        <f t="shared" si="102"/>
        <v>6.5299999999999994</v>
      </c>
      <c r="P152" s="262">
        <v>7.75</v>
      </c>
      <c r="Q152" s="270">
        <f t="shared" si="103"/>
        <v>6.5600000000000005</v>
      </c>
      <c r="R152" s="322">
        <f t="shared" si="104"/>
        <v>6.0500000000000007</v>
      </c>
      <c r="S152" s="322">
        <f t="shared" si="105"/>
        <v>13.110000000000001</v>
      </c>
      <c r="T152" s="271">
        <f t="shared" si="106"/>
        <v>0.4614797864225782</v>
      </c>
      <c r="U152" s="270" t="str">
        <f t="shared" si="107"/>
        <v>BOM</v>
      </c>
      <c r="V152" s="262">
        <f t="shared" si="113"/>
        <v>1.7400000000000002</v>
      </c>
      <c r="W152" s="262">
        <f t="shared" si="108"/>
        <v>6.7700000000000014</v>
      </c>
      <c r="X152" s="262">
        <f t="shared" si="109"/>
        <v>6.74</v>
      </c>
      <c r="Y152" s="272">
        <f t="shared" si="114"/>
        <v>3.0000000000001137E-2</v>
      </c>
      <c r="Z152" s="262">
        <f>0.15*98.066</f>
        <v>14.709899999999999</v>
      </c>
      <c r="AA152" s="262">
        <f t="shared" si="116"/>
        <v>1.5</v>
      </c>
      <c r="AB152" s="269"/>
    </row>
    <row r="153" spans="2:28" ht="12.95" customHeight="1" x14ac:dyDescent="0.25">
      <c r="B153" s="264" t="str">
        <f t="shared" si="110"/>
        <v>PZ2</v>
      </c>
      <c r="C153" s="263">
        <f t="shared" si="98"/>
        <v>41505</v>
      </c>
      <c r="D153" s="262">
        <v>1.0900000000000001</v>
      </c>
      <c r="E153" s="262">
        <f t="shared" si="99"/>
        <v>9.000000000000008E-2</v>
      </c>
      <c r="F153" s="269">
        <v>0.5</v>
      </c>
      <c r="G153" s="262">
        <v>13.3</v>
      </c>
      <c r="H153" s="322">
        <f t="shared" si="111"/>
        <v>13.3</v>
      </c>
      <c r="I153" s="322">
        <f t="shared" si="100"/>
        <v>13.21</v>
      </c>
      <c r="J153" s="262">
        <v>8.3000000000000007</v>
      </c>
      <c r="K153" s="322">
        <f t="shared" si="112"/>
        <v>8.3000000000000007</v>
      </c>
      <c r="L153" s="322">
        <f t="shared" si="101"/>
        <v>8.2100000000000009</v>
      </c>
      <c r="M153" s="264" t="s">
        <v>249</v>
      </c>
      <c r="N153" s="262">
        <v>7.6</v>
      </c>
      <c r="O153" s="269">
        <f t="shared" si="102"/>
        <v>6.51</v>
      </c>
      <c r="P153" s="262">
        <v>7.65</v>
      </c>
      <c r="Q153" s="270">
        <f t="shared" si="103"/>
        <v>6.5600000000000005</v>
      </c>
      <c r="R153" s="322">
        <f t="shared" si="104"/>
        <v>6.15</v>
      </c>
      <c r="S153" s="322">
        <f t="shared" si="105"/>
        <v>13.21</v>
      </c>
      <c r="T153" s="271">
        <f t="shared" si="106"/>
        <v>0.46555639666919002</v>
      </c>
      <c r="U153" s="270" t="str">
        <f t="shared" si="107"/>
        <v>BOM</v>
      </c>
      <c r="V153" s="262">
        <f t="shared" si="113"/>
        <v>1.7400000000000002</v>
      </c>
      <c r="W153" s="262">
        <f t="shared" si="108"/>
        <v>6.7900000000000009</v>
      </c>
      <c r="X153" s="262">
        <f t="shared" si="109"/>
        <v>6.74</v>
      </c>
      <c r="Y153" s="272">
        <f t="shared" si="114"/>
        <v>5.0000000000000711E-2</v>
      </c>
      <c r="Z153" s="262">
        <f>0.15*98.066</f>
        <v>14.709899999999999</v>
      </c>
      <c r="AA153" s="262">
        <f t="shared" si="116"/>
        <v>1.5</v>
      </c>
      <c r="AB153" s="262"/>
    </row>
    <row r="154" spans="2:28" ht="12.95" customHeight="1" x14ac:dyDescent="0.25">
      <c r="B154" s="264" t="str">
        <f t="shared" si="110"/>
        <v>PZ2</v>
      </c>
      <c r="C154" s="263">
        <f t="shared" si="98"/>
        <v>41540</v>
      </c>
      <c r="D154" s="262">
        <v>1.19</v>
      </c>
      <c r="E154" s="262">
        <f t="shared" si="99"/>
        <v>0.18999999999999995</v>
      </c>
      <c r="F154" s="269">
        <v>0.5</v>
      </c>
      <c r="G154" s="262">
        <v>13.3</v>
      </c>
      <c r="H154" s="322">
        <f t="shared" si="111"/>
        <v>13.3</v>
      </c>
      <c r="I154" s="322">
        <f t="shared" si="100"/>
        <v>13.110000000000001</v>
      </c>
      <c r="J154" s="262">
        <v>8.3000000000000007</v>
      </c>
      <c r="K154" s="322">
        <f t="shared" si="112"/>
        <v>8.3000000000000007</v>
      </c>
      <c r="L154" s="322">
        <f t="shared" si="101"/>
        <v>8.1100000000000012</v>
      </c>
      <c r="M154" s="264" t="s">
        <v>249</v>
      </c>
      <c r="N154" s="262">
        <v>7.69</v>
      </c>
      <c r="O154" s="269">
        <f t="shared" si="102"/>
        <v>6.5</v>
      </c>
      <c r="P154" s="262">
        <v>7.76</v>
      </c>
      <c r="Q154" s="270">
        <f t="shared" si="103"/>
        <v>6.57</v>
      </c>
      <c r="R154" s="322">
        <f t="shared" si="104"/>
        <v>6.0400000000000009</v>
      </c>
      <c r="S154" s="322">
        <f t="shared" si="105"/>
        <v>13.110000000000001</v>
      </c>
      <c r="T154" s="271">
        <f t="shared" si="106"/>
        <v>0.4607170099160946</v>
      </c>
      <c r="U154" s="270" t="str">
        <f t="shared" si="107"/>
        <v>BOM</v>
      </c>
      <c r="V154" s="262">
        <f t="shared" si="113"/>
        <v>1.7300000000000004</v>
      </c>
      <c r="W154" s="262">
        <f t="shared" si="108"/>
        <v>6.8000000000000007</v>
      </c>
      <c r="X154" s="262">
        <f t="shared" si="109"/>
        <v>6.73</v>
      </c>
      <c r="Y154" s="272">
        <f t="shared" si="114"/>
        <v>7.0000000000000284E-2</v>
      </c>
      <c r="Z154" s="262">
        <f>0.15*98.066</f>
        <v>14.709899999999999</v>
      </c>
      <c r="AA154" s="262">
        <f t="shared" si="116"/>
        <v>1.5</v>
      </c>
      <c r="AB154" s="269"/>
    </row>
    <row r="155" spans="2:28" ht="12.95" customHeight="1" x14ac:dyDescent="0.25">
      <c r="B155" s="264" t="str">
        <f t="shared" si="110"/>
        <v>PZ2</v>
      </c>
      <c r="C155" s="263">
        <f t="shared" si="98"/>
        <v>41572</v>
      </c>
      <c r="D155" s="262">
        <v>1.19</v>
      </c>
      <c r="E155" s="262">
        <f t="shared" si="99"/>
        <v>0.18999999999999995</v>
      </c>
      <c r="F155" s="269">
        <v>0.5</v>
      </c>
      <c r="G155" s="262">
        <v>13.3</v>
      </c>
      <c r="H155" s="322">
        <f t="shared" si="111"/>
        <v>13.3</v>
      </c>
      <c r="I155" s="322">
        <f t="shared" si="100"/>
        <v>13.110000000000001</v>
      </c>
      <c r="J155" s="262">
        <v>8.3000000000000007</v>
      </c>
      <c r="K155" s="322">
        <f t="shared" si="112"/>
        <v>8.3000000000000007</v>
      </c>
      <c r="L155" s="322">
        <f t="shared" si="101"/>
        <v>8.1100000000000012</v>
      </c>
      <c r="M155" s="264" t="s">
        <v>249</v>
      </c>
      <c r="N155" s="262">
        <v>7.77</v>
      </c>
      <c r="O155" s="269">
        <f t="shared" si="102"/>
        <v>6.58</v>
      </c>
      <c r="P155" s="262">
        <v>7.89</v>
      </c>
      <c r="Q155" s="270">
        <f t="shared" si="103"/>
        <v>6.6999999999999993</v>
      </c>
      <c r="R155" s="322">
        <f t="shared" si="104"/>
        <v>5.9100000000000019</v>
      </c>
      <c r="S155" s="322">
        <f t="shared" si="105"/>
        <v>13.110000000000001</v>
      </c>
      <c r="T155" s="271">
        <f t="shared" si="106"/>
        <v>0.45080091533180788</v>
      </c>
      <c r="U155" s="270" t="str">
        <f t="shared" si="107"/>
        <v>BOM</v>
      </c>
      <c r="V155" s="262">
        <f t="shared" si="113"/>
        <v>1.6000000000000005</v>
      </c>
      <c r="W155" s="262">
        <f t="shared" si="108"/>
        <v>6.7200000000000006</v>
      </c>
      <c r="X155" s="262">
        <f t="shared" si="109"/>
        <v>6.6000000000000014</v>
      </c>
      <c r="Y155" s="272">
        <f t="shared" si="114"/>
        <v>0.11999999999999922</v>
      </c>
      <c r="Z155" s="262">
        <f>0.2*98.066</f>
        <v>19.613200000000003</v>
      </c>
      <c r="AA155" s="262">
        <f t="shared" si="116"/>
        <v>2.0000000000000004</v>
      </c>
      <c r="AB155" s="262"/>
    </row>
    <row r="156" spans="2:28" ht="12.95" customHeight="1" x14ac:dyDescent="0.25">
      <c r="B156" s="264" t="str">
        <f t="shared" si="110"/>
        <v>PZ2</v>
      </c>
      <c r="C156" s="263">
        <f t="shared" si="98"/>
        <v>41600</v>
      </c>
      <c r="D156" s="262">
        <v>1.19</v>
      </c>
      <c r="E156" s="262">
        <f t="shared" si="99"/>
        <v>0.18999999999999995</v>
      </c>
      <c r="F156" s="269">
        <v>0.5</v>
      </c>
      <c r="G156" s="262">
        <v>13.3</v>
      </c>
      <c r="H156" s="322">
        <f t="shared" si="111"/>
        <v>13.3</v>
      </c>
      <c r="I156" s="322">
        <f t="shared" si="100"/>
        <v>13.110000000000001</v>
      </c>
      <c r="J156" s="262">
        <v>8.3000000000000007</v>
      </c>
      <c r="K156" s="322">
        <f t="shared" si="112"/>
        <v>8.3000000000000007</v>
      </c>
      <c r="L156" s="322">
        <f t="shared" si="101"/>
        <v>8.1100000000000012</v>
      </c>
      <c r="M156" s="264" t="s">
        <v>249</v>
      </c>
      <c r="N156" s="262">
        <v>7.78</v>
      </c>
      <c r="O156" s="269">
        <f t="shared" si="102"/>
        <v>6.59</v>
      </c>
      <c r="P156" s="262">
        <v>7.88</v>
      </c>
      <c r="Q156" s="270">
        <f t="shared" si="103"/>
        <v>6.6899999999999995</v>
      </c>
      <c r="R156" s="322">
        <f t="shared" si="104"/>
        <v>5.9200000000000017</v>
      </c>
      <c r="S156" s="322">
        <f t="shared" si="105"/>
        <v>13.110000000000001</v>
      </c>
      <c r="T156" s="271">
        <f t="shared" si="106"/>
        <v>0.45156369183829148</v>
      </c>
      <c r="U156" s="270" t="str">
        <f t="shared" si="107"/>
        <v>BOM</v>
      </c>
      <c r="V156" s="262">
        <f t="shared" si="113"/>
        <v>1.6100000000000003</v>
      </c>
      <c r="W156" s="262">
        <f t="shared" si="108"/>
        <v>6.7100000000000009</v>
      </c>
      <c r="X156" s="262">
        <f t="shared" si="109"/>
        <v>6.6100000000000012</v>
      </c>
      <c r="Y156" s="272">
        <f t="shared" si="114"/>
        <v>9.9999999999999645E-2</v>
      </c>
      <c r="Z156" s="262">
        <f>0.2*98.066</f>
        <v>19.613200000000003</v>
      </c>
      <c r="AA156" s="262">
        <f t="shared" si="116"/>
        <v>2.0000000000000004</v>
      </c>
      <c r="AB156" s="269"/>
    </row>
    <row r="157" spans="2:28" ht="12.95" customHeight="1" x14ac:dyDescent="0.25">
      <c r="B157" s="264" t="str">
        <f t="shared" si="110"/>
        <v>PZ2</v>
      </c>
      <c r="C157" s="263">
        <f t="shared" si="98"/>
        <v>41625</v>
      </c>
      <c r="D157" s="262">
        <v>1.19</v>
      </c>
      <c r="E157" s="262">
        <f t="shared" si="99"/>
        <v>0.18999999999999995</v>
      </c>
      <c r="F157" s="269">
        <v>0.5</v>
      </c>
      <c r="G157" s="262">
        <v>13.3</v>
      </c>
      <c r="H157" s="322">
        <f t="shared" si="111"/>
        <v>13.3</v>
      </c>
      <c r="I157" s="322">
        <f t="shared" si="100"/>
        <v>13.110000000000001</v>
      </c>
      <c r="J157" s="262">
        <v>8.3000000000000007</v>
      </c>
      <c r="K157" s="322">
        <f t="shared" si="112"/>
        <v>8.3000000000000007</v>
      </c>
      <c r="L157" s="322">
        <f t="shared" si="101"/>
        <v>8.1100000000000012</v>
      </c>
      <c r="M157" s="264" t="s">
        <v>249</v>
      </c>
      <c r="N157" s="262">
        <v>7.82</v>
      </c>
      <c r="O157" s="269">
        <f t="shared" si="102"/>
        <v>6.6300000000000008</v>
      </c>
      <c r="P157" s="262">
        <v>7.88</v>
      </c>
      <c r="Q157" s="270">
        <f t="shared" si="103"/>
        <v>6.6899999999999995</v>
      </c>
      <c r="R157" s="322">
        <f t="shared" si="104"/>
        <v>5.9200000000000017</v>
      </c>
      <c r="S157" s="322">
        <f t="shared" si="105"/>
        <v>13.110000000000001</v>
      </c>
      <c r="T157" s="271">
        <f t="shared" si="106"/>
        <v>0.45156369183829148</v>
      </c>
      <c r="U157" s="270" t="str">
        <f t="shared" si="107"/>
        <v>BOM</v>
      </c>
      <c r="V157" s="262">
        <f t="shared" si="113"/>
        <v>1.6100000000000003</v>
      </c>
      <c r="W157" s="262">
        <f t="shared" si="108"/>
        <v>6.67</v>
      </c>
      <c r="X157" s="262">
        <f t="shared" si="109"/>
        <v>6.6100000000000012</v>
      </c>
      <c r="Y157" s="272">
        <f t="shared" si="114"/>
        <v>5.9999999999998721E-2</v>
      </c>
      <c r="Z157" s="262">
        <f>0.2*98.066</f>
        <v>19.613200000000003</v>
      </c>
      <c r="AA157" s="262">
        <f t="shared" si="116"/>
        <v>2.0000000000000004</v>
      </c>
      <c r="AB157" s="262"/>
    </row>
    <row r="158" spans="2:28" ht="12.95" customHeight="1" x14ac:dyDescent="0.25">
      <c r="B158" s="264" t="str">
        <f t="shared" si="110"/>
        <v>PZ2</v>
      </c>
      <c r="C158" s="263">
        <f t="shared" si="98"/>
        <v>41662</v>
      </c>
      <c r="D158" s="262">
        <v>1.19</v>
      </c>
      <c r="E158" s="262">
        <f t="shared" si="99"/>
        <v>0.18999999999999995</v>
      </c>
      <c r="F158" s="269">
        <v>0.5</v>
      </c>
      <c r="G158" s="262">
        <v>13.3</v>
      </c>
      <c r="H158" s="322">
        <f t="shared" si="111"/>
        <v>13.3</v>
      </c>
      <c r="I158" s="322">
        <f t="shared" si="100"/>
        <v>13.110000000000001</v>
      </c>
      <c r="J158" s="262">
        <v>8.3000000000000007</v>
      </c>
      <c r="K158" s="322">
        <f t="shared" si="112"/>
        <v>8.3000000000000007</v>
      </c>
      <c r="L158" s="322">
        <f t="shared" si="101"/>
        <v>8.1100000000000012</v>
      </c>
      <c r="M158" s="264" t="s">
        <v>249</v>
      </c>
      <c r="N158" s="262">
        <v>7.82</v>
      </c>
      <c r="O158" s="269">
        <f t="shared" si="102"/>
        <v>6.6300000000000008</v>
      </c>
      <c r="P158" s="262">
        <v>7.89</v>
      </c>
      <c r="Q158" s="270">
        <f t="shared" si="103"/>
        <v>6.6999999999999993</v>
      </c>
      <c r="R158" s="322">
        <f t="shared" si="104"/>
        <v>5.9100000000000019</v>
      </c>
      <c r="S158" s="322">
        <f t="shared" si="105"/>
        <v>13.110000000000001</v>
      </c>
      <c r="T158" s="271">
        <f t="shared" si="106"/>
        <v>0.45080091533180788</v>
      </c>
      <c r="U158" s="270" t="str">
        <f t="shared" si="107"/>
        <v>BOM</v>
      </c>
      <c r="V158" s="262">
        <f t="shared" si="113"/>
        <v>1.6000000000000005</v>
      </c>
      <c r="W158" s="262">
        <f t="shared" si="108"/>
        <v>6.67</v>
      </c>
      <c r="X158" s="262">
        <f t="shared" si="109"/>
        <v>6.6000000000000014</v>
      </c>
      <c r="Y158" s="272">
        <f t="shared" si="114"/>
        <v>6.9999999999998508E-2</v>
      </c>
      <c r="Z158" s="262">
        <f>0.15*98.066</f>
        <v>14.709899999999999</v>
      </c>
      <c r="AA158" s="262">
        <f t="shared" si="116"/>
        <v>1.5</v>
      </c>
      <c r="AB158" s="269"/>
    </row>
    <row r="159" spans="2:28" ht="12.95" customHeight="1" x14ac:dyDescent="0.25">
      <c r="B159" s="264" t="str">
        <f t="shared" si="110"/>
        <v>PZ2</v>
      </c>
      <c r="C159" s="263">
        <f t="shared" si="98"/>
        <v>41698</v>
      </c>
      <c r="D159" s="262">
        <v>1.19</v>
      </c>
      <c r="E159" s="262">
        <f t="shared" si="99"/>
        <v>0.18999999999999995</v>
      </c>
      <c r="F159" s="269">
        <v>0.5</v>
      </c>
      <c r="G159" s="262">
        <v>13.3</v>
      </c>
      <c r="H159" s="322">
        <f t="shared" si="111"/>
        <v>13.3</v>
      </c>
      <c r="I159" s="322">
        <f t="shared" si="100"/>
        <v>13.110000000000001</v>
      </c>
      <c r="J159" s="262">
        <v>8.3000000000000007</v>
      </c>
      <c r="K159" s="322">
        <f t="shared" si="112"/>
        <v>8.3000000000000007</v>
      </c>
      <c r="L159" s="322">
        <f t="shared" si="101"/>
        <v>8.1100000000000012</v>
      </c>
      <c r="M159" s="264" t="s">
        <v>249</v>
      </c>
      <c r="N159" s="262">
        <v>7.95</v>
      </c>
      <c r="O159" s="269">
        <f t="shared" si="102"/>
        <v>6.76</v>
      </c>
      <c r="P159" s="262">
        <v>8.01</v>
      </c>
      <c r="Q159" s="270">
        <f t="shared" si="103"/>
        <v>6.82</v>
      </c>
      <c r="R159" s="322">
        <f t="shared" si="104"/>
        <v>5.7900000000000009</v>
      </c>
      <c r="S159" s="322">
        <f t="shared" si="105"/>
        <v>13.110000000000001</v>
      </c>
      <c r="T159" s="271">
        <f t="shared" si="106"/>
        <v>0.4416475972540046</v>
      </c>
      <c r="U159" s="270" t="str">
        <f t="shared" si="107"/>
        <v>BOM</v>
      </c>
      <c r="V159" s="262">
        <f t="shared" si="113"/>
        <v>1.4800000000000004</v>
      </c>
      <c r="W159" s="262">
        <f t="shared" si="108"/>
        <v>6.5400000000000009</v>
      </c>
      <c r="X159" s="262">
        <f t="shared" si="109"/>
        <v>6.48</v>
      </c>
      <c r="Y159" s="272">
        <f t="shared" si="114"/>
        <v>6.0000000000000497E-2</v>
      </c>
      <c r="Z159" s="262">
        <v>14.48</v>
      </c>
      <c r="AA159" s="262">
        <f t="shared" si="116"/>
        <v>1.4765566047355863</v>
      </c>
      <c r="AB159" s="262"/>
    </row>
    <row r="160" spans="2:28" ht="12.95" customHeight="1" x14ac:dyDescent="0.25">
      <c r="B160" s="264" t="str">
        <f t="shared" si="110"/>
        <v>PZ2</v>
      </c>
      <c r="C160" s="263">
        <f t="shared" si="98"/>
        <v>41726</v>
      </c>
      <c r="D160" s="262">
        <v>1.19</v>
      </c>
      <c r="E160" s="262">
        <f t="shared" si="99"/>
        <v>0.18999999999999995</v>
      </c>
      <c r="F160" s="269">
        <v>0.5</v>
      </c>
      <c r="G160" s="262">
        <v>13.3</v>
      </c>
      <c r="H160" s="322">
        <f t="shared" si="111"/>
        <v>13.3</v>
      </c>
      <c r="I160" s="322">
        <f t="shared" si="100"/>
        <v>13.110000000000001</v>
      </c>
      <c r="J160" s="262">
        <v>8.3000000000000007</v>
      </c>
      <c r="K160" s="322">
        <f t="shared" si="112"/>
        <v>8.3000000000000007</v>
      </c>
      <c r="L160" s="322">
        <f t="shared" si="101"/>
        <v>8.1100000000000012</v>
      </c>
      <c r="M160" s="264" t="s">
        <v>249</v>
      </c>
      <c r="N160" s="262">
        <v>8.3000000000000007</v>
      </c>
      <c r="O160" s="269">
        <f t="shared" si="102"/>
        <v>7.1100000000000012</v>
      </c>
      <c r="P160" s="262">
        <v>8.3699999999999992</v>
      </c>
      <c r="Q160" s="270">
        <f t="shared" si="103"/>
        <v>7.18</v>
      </c>
      <c r="R160" s="322">
        <f t="shared" si="104"/>
        <v>5.4300000000000015</v>
      </c>
      <c r="S160" s="322">
        <f t="shared" si="105"/>
        <v>13.110000000000001</v>
      </c>
      <c r="T160" s="271">
        <f t="shared" si="106"/>
        <v>0.41418764302059502</v>
      </c>
      <c r="U160" s="270" t="str">
        <f t="shared" si="107"/>
        <v>BOM</v>
      </c>
      <c r="V160" s="262">
        <f t="shared" si="113"/>
        <v>1.120000000000001</v>
      </c>
      <c r="W160" s="262">
        <f t="shared" si="108"/>
        <v>6.1899999999999995</v>
      </c>
      <c r="X160" s="262">
        <f t="shared" si="109"/>
        <v>6.120000000000001</v>
      </c>
      <c r="Y160" s="272">
        <f t="shared" si="114"/>
        <v>6.9999999999998508E-2</v>
      </c>
      <c r="Z160" s="262">
        <v>12.05</v>
      </c>
      <c r="AA160" s="262">
        <f t="shared" si="116"/>
        <v>1.2287643015928049</v>
      </c>
      <c r="AB160" s="269"/>
    </row>
    <row r="161" spans="2:28" ht="12.95" customHeight="1" x14ac:dyDescent="0.25">
      <c r="B161" s="264" t="str">
        <f t="shared" si="110"/>
        <v>PZ2</v>
      </c>
      <c r="C161" s="263">
        <f t="shared" si="98"/>
        <v>41758</v>
      </c>
      <c r="D161" s="262">
        <v>1.19</v>
      </c>
      <c r="E161" s="262">
        <f t="shared" si="99"/>
        <v>0.18999999999999995</v>
      </c>
      <c r="F161" s="269">
        <v>0.5</v>
      </c>
      <c r="G161" s="262">
        <v>13.3</v>
      </c>
      <c r="H161" s="322">
        <f t="shared" si="111"/>
        <v>13.3</v>
      </c>
      <c r="I161" s="322">
        <f t="shared" si="100"/>
        <v>13.110000000000001</v>
      </c>
      <c r="J161" s="262">
        <v>8.3000000000000007</v>
      </c>
      <c r="K161" s="322">
        <f t="shared" si="112"/>
        <v>8.3000000000000007</v>
      </c>
      <c r="L161" s="322">
        <f t="shared" si="101"/>
        <v>8.1100000000000012</v>
      </c>
      <c r="M161" s="264" t="s">
        <v>249</v>
      </c>
      <c r="N161" s="262">
        <v>8.06</v>
      </c>
      <c r="O161" s="269">
        <f t="shared" si="102"/>
        <v>6.870000000000001</v>
      </c>
      <c r="P161" s="262">
        <v>8.1300000000000008</v>
      </c>
      <c r="Q161" s="270">
        <f t="shared" si="103"/>
        <v>6.9400000000000013</v>
      </c>
      <c r="R161" s="322">
        <f t="shared" si="104"/>
        <v>5.67</v>
      </c>
      <c r="S161" s="322">
        <f t="shared" si="105"/>
        <v>13.110000000000001</v>
      </c>
      <c r="T161" s="271">
        <f t="shared" si="106"/>
        <v>0.43249427917620131</v>
      </c>
      <c r="U161" s="270" t="str">
        <f t="shared" si="107"/>
        <v>BOM</v>
      </c>
      <c r="V161" s="262">
        <f t="shared" si="113"/>
        <v>1.3599999999999994</v>
      </c>
      <c r="W161" s="262">
        <f t="shared" si="108"/>
        <v>6.43</v>
      </c>
      <c r="X161" s="262">
        <f t="shared" si="109"/>
        <v>6.3599999999999994</v>
      </c>
      <c r="Y161" s="272">
        <f t="shared" si="114"/>
        <v>7.0000000000000284E-2</v>
      </c>
      <c r="Z161" s="262">
        <v>14.28</v>
      </c>
      <c r="AA161" s="262">
        <f t="shared" si="116"/>
        <v>1.4561621764933821</v>
      </c>
      <c r="AB161" s="262"/>
    </row>
    <row r="162" spans="2:28" ht="12.95" customHeight="1" x14ac:dyDescent="0.25">
      <c r="B162" s="264" t="str">
        <f t="shared" si="110"/>
        <v>PZ2</v>
      </c>
      <c r="C162" s="263">
        <v>41789</v>
      </c>
      <c r="D162" s="262">
        <v>1.19</v>
      </c>
      <c r="E162" s="262">
        <f t="shared" si="99"/>
        <v>0.18999999999999995</v>
      </c>
      <c r="F162" s="269">
        <v>0.5</v>
      </c>
      <c r="G162" s="262">
        <v>13.3</v>
      </c>
      <c r="H162" s="322">
        <f t="shared" si="111"/>
        <v>13.3</v>
      </c>
      <c r="I162" s="322">
        <f t="shared" si="100"/>
        <v>13.110000000000001</v>
      </c>
      <c r="J162" s="262">
        <v>8.3000000000000007</v>
      </c>
      <c r="K162" s="322">
        <f t="shared" si="112"/>
        <v>8.3000000000000007</v>
      </c>
      <c r="L162" s="322">
        <f t="shared" si="101"/>
        <v>8.1100000000000012</v>
      </c>
      <c r="M162" s="264" t="s">
        <v>249</v>
      </c>
      <c r="N162" s="262" t="s">
        <v>256</v>
      </c>
      <c r="O162" s="269" t="s">
        <v>249</v>
      </c>
      <c r="P162" s="262" t="s">
        <v>256</v>
      </c>
      <c r="Q162" s="270" t="s">
        <v>249</v>
      </c>
      <c r="R162" s="322" t="str">
        <f t="shared" si="104"/>
        <v>-</v>
      </c>
      <c r="S162" s="322">
        <f t="shared" si="105"/>
        <v>13.110000000000001</v>
      </c>
      <c r="T162" s="271" t="str">
        <f t="shared" si="106"/>
        <v>-</v>
      </c>
      <c r="U162" s="270" t="str">
        <f t="shared" si="107"/>
        <v>-</v>
      </c>
      <c r="V162" s="262" t="str">
        <f t="shared" si="113"/>
        <v>-</v>
      </c>
      <c r="W162" s="262" t="str">
        <f t="shared" si="108"/>
        <v>-</v>
      </c>
      <c r="X162" s="262" t="str">
        <f t="shared" si="109"/>
        <v>-</v>
      </c>
      <c r="Y162" s="272" t="str">
        <f t="shared" si="114"/>
        <v>-</v>
      </c>
      <c r="Z162" s="262" t="s">
        <v>249</v>
      </c>
      <c r="AA162" s="262" t="s">
        <v>249</v>
      </c>
      <c r="AB162" s="269"/>
    </row>
    <row r="163" spans="2:28" ht="12.95" customHeight="1" x14ac:dyDescent="0.25">
      <c r="B163" s="264" t="str">
        <f t="shared" si="110"/>
        <v>PZ2</v>
      </c>
      <c r="C163" s="263">
        <v>41820</v>
      </c>
      <c r="D163" s="262">
        <f>D162</f>
        <v>1.19</v>
      </c>
      <c r="E163" s="262">
        <f t="shared" si="99"/>
        <v>0.18999999999999995</v>
      </c>
      <c r="F163" s="269">
        <v>0.5</v>
      </c>
      <c r="G163" s="262">
        <v>13.3</v>
      </c>
      <c r="H163" s="322">
        <f t="shared" si="111"/>
        <v>13.3</v>
      </c>
      <c r="I163" s="322">
        <f t="shared" si="100"/>
        <v>13.110000000000001</v>
      </c>
      <c r="J163" s="262">
        <v>8.3000000000000007</v>
      </c>
      <c r="K163" s="322">
        <f t="shared" si="112"/>
        <v>8.3000000000000007</v>
      </c>
      <c r="L163" s="322">
        <f t="shared" si="101"/>
        <v>8.1100000000000012</v>
      </c>
      <c r="M163" s="264" t="s">
        <v>249</v>
      </c>
      <c r="N163" s="262" t="s">
        <v>256</v>
      </c>
      <c r="O163" s="269" t="s">
        <v>249</v>
      </c>
      <c r="P163" s="262" t="s">
        <v>256</v>
      </c>
      <c r="Q163" s="270" t="s">
        <v>249</v>
      </c>
      <c r="R163" s="322" t="str">
        <f t="shared" si="104"/>
        <v>-</v>
      </c>
      <c r="S163" s="322">
        <f t="shared" si="105"/>
        <v>13.110000000000001</v>
      </c>
      <c r="T163" s="271" t="str">
        <f t="shared" si="106"/>
        <v>-</v>
      </c>
      <c r="U163" s="270" t="str">
        <f t="shared" si="107"/>
        <v>-</v>
      </c>
      <c r="V163" s="262" t="str">
        <f t="shared" si="113"/>
        <v>-</v>
      </c>
      <c r="W163" s="262" t="str">
        <f t="shared" si="108"/>
        <v>-</v>
      </c>
      <c r="X163" s="262" t="str">
        <f t="shared" si="109"/>
        <v>-</v>
      </c>
      <c r="Y163" s="272" t="str">
        <f t="shared" si="114"/>
        <v>-</v>
      </c>
      <c r="Z163" s="262" t="s">
        <v>249</v>
      </c>
      <c r="AA163" s="262" t="s">
        <v>249</v>
      </c>
      <c r="AB163" s="262"/>
    </row>
    <row r="164" spans="2:28" ht="12.95" customHeight="1" x14ac:dyDescent="0.25">
      <c r="B164" s="264" t="str">
        <f t="shared" si="110"/>
        <v>PZ2</v>
      </c>
      <c r="C164" s="263">
        <v>41851</v>
      </c>
      <c r="D164" s="262">
        <v>1.19</v>
      </c>
      <c r="E164" s="262">
        <f t="shared" si="99"/>
        <v>0.18999999999999995</v>
      </c>
      <c r="F164" s="269">
        <v>0.5</v>
      </c>
      <c r="G164" s="262">
        <v>13.3</v>
      </c>
      <c r="H164" s="322">
        <f t="shared" si="111"/>
        <v>13.3</v>
      </c>
      <c r="I164" s="322">
        <f t="shared" si="100"/>
        <v>13.110000000000001</v>
      </c>
      <c r="J164" s="262">
        <v>8.3000000000000007</v>
      </c>
      <c r="K164" s="322">
        <f t="shared" si="112"/>
        <v>8.3000000000000007</v>
      </c>
      <c r="L164" s="322">
        <f t="shared" si="101"/>
        <v>8.1100000000000012</v>
      </c>
      <c r="M164" s="264" t="s">
        <v>249</v>
      </c>
      <c r="N164" s="268">
        <v>8.1</v>
      </c>
      <c r="O164" s="269">
        <f t="shared" ref="O164:O176" si="117">N164-D164</f>
        <v>6.91</v>
      </c>
      <c r="P164" s="268">
        <v>8.1</v>
      </c>
      <c r="Q164" s="270">
        <f t="shared" ref="Q164:Q176" si="118">P164-D164</f>
        <v>6.91</v>
      </c>
      <c r="R164" s="322">
        <f t="shared" si="104"/>
        <v>5.7000000000000011</v>
      </c>
      <c r="S164" s="322">
        <f t="shared" si="105"/>
        <v>13.110000000000001</v>
      </c>
      <c r="T164" s="271">
        <f t="shared" si="106"/>
        <v>0.43478260869565222</v>
      </c>
      <c r="U164" s="270" t="str">
        <f t="shared" si="107"/>
        <v>BOM</v>
      </c>
      <c r="V164" s="262">
        <f t="shared" si="113"/>
        <v>1.3900000000000006</v>
      </c>
      <c r="W164" s="262">
        <f t="shared" si="108"/>
        <v>6.3900000000000006</v>
      </c>
      <c r="X164" s="262">
        <f t="shared" si="109"/>
        <v>6.3900000000000006</v>
      </c>
      <c r="Y164" s="272">
        <f t="shared" si="114"/>
        <v>0</v>
      </c>
      <c r="Z164" s="262">
        <v>0</v>
      </c>
      <c r="AA164" s="262">
        <f t="shared" ref="AA164:AA175" si="119">Z164/9.8066</f>
        <v>0</v>
      </c>
      <c r="AB164" s="269"/>
    </row>
    <row r="165" spans="2:28" ht="12.95" customHeight="1" x14ac:dyDescent="0.25">
      <c r="B165" s="264" t="str">
        <f t="shared" si="110"/>
        <v>PZ2</v>
      </c>
      <c r="C165" s="263">
        <v>41880</v>
      </c>
      <c r="D165" s="262">
        <v>1.19</v>
      </c>
      <c r="E165" s="262">
        <f t="shared" si="99"/>
        <v>0.18999999999999995</v>
      </c>
      <c r="F165" s="269">
        <v>0.5</v>
      </c>
      <c r="G165" s="262">
        <v>13.3</v>
      </c>
      <c r="H165" s="322">
        <f t="shared" si="111"/>
        <v>13.3</v>
      </c>
      <c r="I165" s="322">
        <f t="shared" si="100"/>
        <v>13.110000000000001</v>
      </c>
      <c r="J165" s="262">
        <v>8.3000000000000007</v>
      </c>
      <c r="K165" s="322">
        <f t="shared" si="112"/>
        <v>8.3000000000000007</v>
      </c>
      <c r="L165" s="322">
        <f t="shared" si="101"/>
        <v>8.1100000000000012</v>
      </c>
      <c r="M165" s="264" t="s">
        <v>249</v>
      </c>
      <c r="N165" s="262">
        <v>8.17</v>
      </c>
      <c r="O165" s="269">
        <f t="shared" si="117"/>
        <v>6.98</v>
      </c>
      <c r="P165" s="268">
        <v>8.1</v>
      </c>
      <c r="Q165" s="270">
        <f t="shared" si="118"/>
        <v>6.91</v>
      </c>
      <c r="R165" s="322">
        <f t="shared" si="104"/>
        <v>5.7000000000000011</v>
      </c>
      <c r="S165" s="322">
        <f t="shared" si="105"/>
        <v>13.110000000000001</v>
      </c>
      <c r="T165" s="271">
        <f t="shared" si="106"/>
        <v>0.43478260869565222</v>
      </c>
      <c r="U165" s="270" t="str">
        <f t="shared" si="107"/>
        <v>BOM</v>
      </c>
      <c r="V165" s="262">
        <f t="shared" si="113"/>
        <v>1.3900000000000006</v>
      </c>
      <c r="W165" s="262">
        <f t="shared" si="108"/>
        <v>6.32</v>
      </c>
      <c r="X165" s="262">
        <f t="shared" si="109"/>
        <v>6.3900000000000006</v>
      </c>
      <c r="Y165" s="272">
        <f t="shared" si="114"/>
        <v>-7.0000000000000284E-2</v>
      </c>
      <c r="Z165" s="262">
        <v>0.98</v>
      </c>
      <c r="AA165" s="262">
        <f t="shared" si="119"/>
        <v>9.9932698386800731E-2</v>
      </c>
      <c r="AB165" s="262"/>
    </row>
    <row r="166" spans="2:28" ht="12.95" customHeight="1" x14ac:dyDescent="0.25">
      <c r="B166" s="264" t="str">
        <f t="shared" si="110"/>
        <v>PZ2</v>
      </c>
      <c r="C166" s="263">
        <v>41912</v>
      </c>
      <c r="D166" s="262">
        <v>1.19</v>
      </c>
      <c r="E166" s="262">
        <f t="shared" si="99"/>
        <v>0.18999999999999995</v>
      </c>
      <c r="F166" s="269">
        <v>0.5</v>
      </c>
      <c r="G166" s="262">
        <v>13.3</v>
      </c>
      <c r="H166" s="322">
        <f t="shared" si="111"/>
        <v>13.3</v>
      </c>
      <c r="I166" s="322">
        <f t="shared" si="100"/>
        <v>13.110000000000001</v>
      </c>
      <c r="J166" s="262">
        <v>8.3000000000000007</v>
      </c>
      <c r="K166" s="322">
        <f t="shared" si="112"/>
        <v>8.3000000000000007</v>
      </c>
      <c r="L166" s="322">
        <f t="shared" si="101"/>
        <v>8.1100000000000012</v>
      </c>
      <c r="M166" s="264" t="s">
        <v>249</v>
      </c>
      <c r="N166" s="268">
        <v>8.1</v>
      </c>
      <c r="O166" s="269">
        <f t="shared" si="117"/>
        <v>6.91</v>
      </c>
      <c r="P166" s="268">
        <v>8.08</v>
      </c>
      <c r="Q166" s="270">
        <f t="shared" si="118"/>
        <v>6.8900000000000006</v>
      </c>
      <c r="R166" s="322">
        <f t="shared" si="104"/>
        <v>5.7200000000000006</v>
      </c>
      <c r="S166" s="322">
        <f t="shared" si="105"/>
        <v>13.110000000000001</v>
      </c>
      <c r="T166" s="271">
        <f t="shared" si="106"/>
        <v>0.43630816170861936</v>
      </c>
      <c r="U166" s="270" t="str">
        <f t="shared" si="107"/>
        <v>BOM</v>
      </c>
      <c r="V166" s="262">
        <f t="shared" si="113"/>
        <v>1.4100000000000001</v>
      </c>
      <c r="W166" s="262">
        <f t="shared" si="108"/>
        <v>6.3900000000000006</v>
      </c>
      <c r="X166" s="262">
        <f t="shared" si="109"/>
        <v>6.41</v>
      </c>
      <c r="Y166" s="272">
        <f t="shared" si="114"/>
        <v>-1.9999999999999574E-2</v>
      </c>
      <c r="Z166" s="262">
        <v>0</v>
      </c>
      <c r="AA166" s="262">
        <f t="shared" si="119"/>
        <v>0</v>
      </c>
      <c r="AB166" s="269"/>
    </row>
    <row r="167" spans="2:28" ht="12.95" customHeight="1" x14ac:dyDescent="0.25">
      <c r="B167" s="264" t="str">
        <f t="shared" si="110"/>
        <v>PZ2</v>
      </c>
      <c r="C167" s="275">
        <v>41943</v>
      </c>
      <c r="D167" s="281">
        <v>1.19</v>
      </c>
      <c r="E167" s="262">
        <f t="shared" si="99"/>
        <v>0.18999999999999995</v>
      </c>
      <c r="F167" s="269">
        <v>0.5</v>
      </c>
      <c r="G167" s="262">
        <v>13.3</v>
      </c>
      <c r="H167" s="322">
        <f t="shared" si="111"/>
        <v>13.3</v>
      </c>
      <c r="I167" s="322">
        <f t="shared" si="100"/>
        <v>13.110000000000001</v>
      </c>
      <c r="J167" s="262">
        <v>8.3000000000000007</v>
      </c>
      <c r="K167" s="322">
        <f t="shared" si="112"/>
        <v>8.3000000000000007</v>
      </c>
      <c r="L167" s="322">
        <f t="shared" si="101"/>
        <v>8.1100000000000012</v>
      </c>
      <c r="M167" s="264" t="s">
        <v>249</v>
      </c>
      <c r="N167" s="282">
        <v>8.14</v>
      </c>
      <c r="O167" s="269">
        <f t="shared" si="117"/>
        <v>6.9500000000000011</v>
      </c>
      <c r="P167" s="282">
        <v>8.1300000000000008</v>
      </c>
      <c r="Q167" s="270">
        <f t="shared" si="118"/>
        <v>6.9400000000000013</v>
      </c>
      <c r="R167" s="322">
        <f t="shared" si="104"/>
        <v>5.67</v>
      </c>
      <c r="S167" s="322">
        <f t="shared" si="105"/>
        <v>13.110000000000001</v>
      </c>
      <c r="T167" s="271">
        <f t="shared" si="106"/>
        <v>0.43249427917620131</v>
      </c>
      <c r="U167" s="270" t="str">
        <f t="shared" si="107"/>
        <v>BOM</v>
      </c>
      <c r="V167" s="262">
        <f t="shared" si="113"/>
        <v>1.3599999999999994</v>
      </c>
      <c r="W167" s="262">
        <f t="shared" si="108"/>
        <v>6.35</v>
      </c>
      <c r="X167" s="262">
        <f t="shared" si="109"/>
        <v>6.3599999999999994</v>
      </c>
      <c r="Y167" s="272">
        <f t="shared" si="114"/>
        <v>-9.9999999999997868E-3</v>
      </c>
      <c r="Z167" s="281">
        <v>0</v>
      </c>
      <c r="AA167" s="281">
        <f t="shared" si="119"/>
        <v>0</v>
      </c>
      <c r="AB167" s="262"/>
    </row>
    <row r="168" spans="2:28" ht="12.95" customHeight="1" x14ac:dyDescent="0.25">
      <c r="B168" s="264" t="str">
        <f t="shared" si="110"/>
        <v>PZ2</v>
      </c>
      <c r="C168" s="263">
        <v>41971</v>
      </c>
      <c r="D168" s="262">
        <v>1.35</v>
      </c>
      <c r="E168" s="262">
        <f t="shared" si="99"/>
        <v>0.35000000000000009</v>
      </c>
      <c r="F168" s="269">
        <v>0.5</v>
      </c>
      <c r="G168" s="262">
        <v>13.3</v>
      </c>
      <c r="H168" s="322">
        <f t="shared" si="111"/>
        <v>13.3</v>
      </c>
      <c r="I168" s="322">
        <f t="shared" si="100"/>
        <v>12.950000000000001</v>
      </c>
      <c r="J168" s="262">
        <v>8.3000000000000007</v>
      </c>
      <c r="K168" s="322">
        <f t="shared" si="112"/>
        <v>8.3000000000000007</v>
      </c>
      <c r="L168" s="322">
        <f t="shared" si="101"/>
        <v>7.9500000000000011</v>
      </c>
      <c r="M168" s="264" t="s">
        <v>249</v>
      </c>
      <c r="N168" s="268">
        <v>7.95</v>
      </c>
      <c r="O168" s="269">
        <f t="shared" si="117"/>
        <v>6.6</v>
      </c>
      <c r="P168" s="268">
        <v>7.98</v>
      </c>
      <c r="Q168" s="270">
        <f t="shared" si="118"/>
        <v>6.6300000000000008</v>
      </c>
      <c r="R168" s="322">
        <f t="shared" si="104"/>
        <v>5.82</v>
      </c>
      <c r="S168" s="322">
        <f t="shared" si="105"/>
        <v>12.950000000000001</v>
      </c>
      <c r="T168" s="271">
        <f t="shared" si="106"/>
        <v>0.44942084942084942</v>
      </c>
      <c r="U168" s="270" t="str">
        <f t="shared" si="107"/>
        <v>BOM</v>
      </c>
      <c r="V168" s="262">
        <f t="shared" si="113"/>
        <v>1.67</v>
      </c>
      <c r="W168" s="262">
        <f t="shared" si="108"/>
        <v>6.7000000000000011</v>
      </c>
      <c r="X168" s="262">
        <f t="shared" si="109"/>
        <v>6.67</v>
      </c>
      <c r="Y168" s="272">
        <f t="shared" si="114"/>
        <v>3.0000000000001137E-2</v>
      </c>
      <c r="Z168" s="262">
        <v>0</v>
      </c>
      <c r="AA168" s="262">
        <f t="shared" si="119"/>
        <v>0</v>
      </c>
      <c r="AB168" s="269"/>
    </row>
    <row r="169" spans="2:28" ht="12.95" customHeight="1" x14ac:dyDescent="0.25">
      <c r="B169" s="264" t="str">
        <f t="shared" si="110"/>
        <v>PZ2</v>
      </c>
      <c r="C169" s="273">
        <v>42030</v>
      </c>
      <c r="D169" s="269">
        <v>1.35</v>
      </c>
      <c r="E169" s="262">
        <f t="shared" si="99"/>
        <v>0.35000000000000009</v>
      </c>
      <c r="F169" s="269">
        <v>0.5</v>
      </c>
      <c r="G169" s="262">
        <v>13.3</v>
      </c>
      <c r="H169" s="322">
        <f t="shared" ref="H169:H204" si="120">IF(M169="-",H168,IF(M169=0,H168,H168+M169))</f>
        <v>13.3</v>
      </c>
      <c r="I169" s="322">
        <f t="shared" ref="I169:I204" si="121">IFERROR(H169-E169,"-")</f>
        <v>12.950000000000001</v>
      </c>
      <c r="J169" s="262">
        <v>8.3000000000000007</v>
      </c>
      <c r="K169" s="322">
        <f t="shared" ref="K169:K204" si="122">IF(M169="-",K168,IF(M169=0,K168,K168+M169))</f>
        <v>8.3000000000000007</v>
      </c>
      <c r="L169" s="322">
        <f t="shared" ref="L169:L204" si="123">IFERROR(K169-E169,"-")</f>
        <v>7.9500000000000011</v>
      </c>
      <c r="M169" s="264" t="s">
        <v>249</v>
      </c>
      <c r="N169" s="279">
        <v>8.0299999999999994</v>
      </c>
      <c r="O169" s="269">
        <f t="shared" si="117"/>
        <v>6.68</v>
      </c>
      <c r="P169" s="279">
        <v>8.1</v>
      </c>
      <c r="Q169" s="270">
        <f t="shared" si="118"/>
        <v>6.75</v>
      </c>
      <c r="R169" s="322">
        <f t="shared" si="104"/>
        <v>5.7000000000000011</v>
      </c>
      <c r="S169" s="322">
        <f t="shared" si="105"/>
        <v>12.950000000000001</v>
      </c>
      <c r="T169" s="271">
        <f t="shared" si="106"/>
        <v>0.44015444015444022</v>
      </c>
      <c r="U169" s="270" t="str">
        <f t="shared" si="107"/>
        <v>BOM</v>
      </c>
      <c r="V169" s="262">
        <f t="shared" si="113"/>
        <v>1.5500000000000007</v>
      </c>
      <c r="W169" s="262">
        <f t="shared" si="108"/>
        <v>6.620000000000001</v>
      </c>
      <c r="X169" s="262">
        <f t="shared" si="109"/>
        <v>6.5500000000000007</v>
      </c>
      <c r="Y169" s="272">
        <f t="shared" si="114"/>
        <v>7.0000000000000284E-2</v>
      </c>
      <c r="Z169" s="269">
        <v>0</v>
      </c>
      <c r="AA169" s="269">
        <f t="shared" si="119"/>
        <v>0</v>
      </c>
      <c r="AB169" s="262"/>
    </row>
    <row r="170" spans="2:28" ht="12.95" customHeight="1" x14ac:dyDescent="0.25">
      <c r="B170" s="264" t="str">
        <f t="shared" si="110"/>
        <v>PZ2</v>
      </c>
      <c r="C170" s="275">
        <v>42062</v>
      </c>
      <c r="D170" s="281">
        <v>1.35</v>
      </c>
      <c r="E170" s="262">
        <f t="shared" si="99"/>
        <v>0.35000000000000009</v>
      </c>
      <c r="F170" s="269">
        <v>0.5</v>
      </c>
      <c r="G170" s="262">
        <v>13.3</v>
      </c>
      <c r="H170" s="322">
        <f t="shared" si="120"/>
        <v>13.3</v>
      </c>
      <c r="I170" s="322">
        <f t="shared" si="121"/>
        <v>12.950000000000001</v>
      </c>
      <c r="J170" s="262">
        <v>8.3000000000000007</v>
      </c>
      <c r="K170" s="322">
        <f t="shared" si="122"/>
        <v>8.3000000000000007</v>
      </c>
      <c r="L170" s="322">
        <f t="shared" si="123"/>
        <v>7.9500000000000011</v>
      </c>
      <c r="M170" s="264" t="s">
        <v>249</v>
      </c>
      <c r="N170" s="282">
        <v>8.07</v>
      </c>
      <c r="O170" s="269">
        <f t="shared" si="117"/>
        <v>6.7200000000000006</v>
      </c>
      <c r="P170" s="282">
        <v>8.1</v>
      </c>
      <c r="Q170" s="270">
        <f t="shared" si="118"/>
        <v>6.75</v>
      </c>
      <c r="R170" s="322">
        <f t="shared" si="104"/>
        <v>5.7000000000000011</v>
      </c>
      <c r="S170" s="322">
        <f t="shared" si="105"/>
        <v>12.950000000000001</v>
      </c>
      <c r="T170" s="271">
        <f t="shared" si="106"/>
        <v>0.44015444015444022</v>
      </c>
      <c r="U170" s="270" t="str">
        <f t="shared" si="107"/>
        <v>BOM</v>
      </c>
      <c r="V170" s="262">
        <f t="shared" si="113"/>
        <v>1.5500000000000007</v>
      </c>
      <c r="W170" s="262">
        <f t="shared" si="108"/>
        <v>6.58</v>
      </c>
      <c r="X170" s="262">
        <f t="shared" si="109"/>
        <v>6.5500000000000007</v>
      </c>
      <c r="Y170" s="272">
        <f t="shared" si="114"/>
        <v>2.9999999999999361E-2</v>
      </c>
      <c r="Z170" s="281">
        <v>0</v>
      </c>
      <c r="AA170" s="262">
        <f t="shared" si="119"/>
        <v>0</v>
      </c>
      <c r="AB170" s="269"/>
    </row>
    <row r="171" spans="2:28" ht="12.95" customHeight="1" x14ac:dyDescent="0.25">
      <c r="B171" s="264" t="str">
        <f t="shared" si="110"/>
        <v>PZ2</v>
      </c>
      <c r="C171" s="263">
        <v>42075</v>
      </c>
      <c r="D171" s="262">
        <v>1.3</v>
      </c>
      <c r="E171" s="262">
        <f t="shared" si="99"/>
        <v>0.30000000000000004</v>
      </c>
      <c r="F171" s="269">
        <v>0.5</v>
      </c>
      <c r="G171" s="262">
        <v>13.3</v>
      </c>
      <c r="H171" s="322">
        <f t="shared" si="120"/>
        <v>13.3</v>
      </c>
      <c r="I171" s="322">
        <f t="shared" si="121"/>
        <v>13</v>
      </c>
      <c r="J171" s="262">
        <v>8.3000000000000007</v>
      </c>
      <c r="K171" s="322">
        <f t="shared" si="122"/>
        <v>8.3000000000000007</v>
      </c>
      <c r="L171" s="322">
        <f t="shared" si="123"/>
        <v>8</v>
      </c>
      <c r="M171" s="264" t="s">
        <v>249</v>
      </c>
      <c r="N171" s="268">
        <v>7.85</v>
      </c>
      <c r="O171" s="269">
        <f t="shared" si="117"/>
        <v>6.55</v>
      </c>
      <c r="P171" s="268">
        <v>7.87</v>
      </c>
      <c r="Q171" s="270">
        <f t="shared" si="118"/>
        <v>6.57</v>
      </c>
      <c r="R171" s="322">
        <f t="shared" si="104"/>
        <v>5.93</v>
      </c>
      <c r="S171" s="322">
        <f t="shared" si="105"/>
        <v>13</v>
      </c>
      <c r="T171" s="271">
        <f t="shared" si="106"/>
        <v>0.45615384615384613</v>
      </c>
      <c r="U171" s="270" t="str">
        <f t="shared" si="107"/>
        <v>BOM</v>
      </c>
      <c r="V171" s="262">
        <f t="shared" si="113"/>
        <v>1.7300000000000013</v>
      </c>
      <c r="W171" s="262">
        <f t="shared" si="108"/>
        <v>6.7500000000000009</v>
      </c>
      <c r="X171" s="262">
        <f t="shared" si="109"/>
        <v>6.73</v>
      </c>
      <c r="Y171" s="272">
        <f t="shared" si="114"/>
        <v>2.0000000000000462E-2</v>
      </c>
      <c r="Z171" s="262">
        <v>0</v>
      </c>
      <c r="AA171" s="280">
        <f t="shared" si="119"/>
        <v>0</v>
      </c>
      <c r="AB171" s="262"/>
    </row>
    <row r="172" spans="2:28" ht="12.95" customHeight="1" x14ac:dyDescent="0.25">
      <c r="B172" s="264" t="str">
        <f t="shared" si="110"/>
        <v>PZ2</v>
      </c>
      <c r="C172" s="273">
        <v>42104</v>
      </c>
      <c r="D172" s="269">
        <v>1.35</v>
      </c>
      <c r="E172" s="262">
        <f t="shared" si="99"/>
        <v>0.35000000000000009</v>
      </c>
      <c r="F172" s="269">
        <v>0.5</v>
      </c>
      <c r="G172" s="262">
        <v>13.3</v>
      </c>
      <c r="H172" s="322">
        <f t="shared" si="120"/>
        <v>13.3</v>
      </c>
      <c r="I172" s="322">
        <f t="shared" si="121"/>
        <v>12.950000000000001</v>
      </c>
      <c r="J172" s="262">
        <v>8.3000000000000007</v>
      </c>
      <c r="K172" s="322">
        <f t="shared" si="122"/>
        <v>8.3000000000000007</v>
      </c>
      <c r="L172" s="322">
        <f t="shared" si="123"/>
        <v>7.9500000000000011</v>
      </c>
      <c r="M172" s="264" t="s">
        <v>249</v>
      </c>
      <c r="N172" s="279">
        <v>7.84</v>
      </c>
      <c r="O172" s="269">
        <f t="shared" si="117"/>
        <v>6.49</v>
      </c>
      <c r="P172" s="279">
        <v>7.86</v>
      </c>
      <c r="Q172" s="270">
        <f t="shared" si="118"/>
        <v>6.51</v>
      </c>
      <c r="R172" s="322">
        <f t="shared" si="104"/>
        <v>5.9400000000000013</v>
      </c>
      <c r="S172" s="322">
        <f t="shared" si="105"/>
        <v>12.950000000000001</v>
      </c>
      <c r="T172" s="271">
        <f t="shared" si="106"/>
        <v>0.45868725868725874</v>
      </c>
      <c r="U172" s="270" t="str">
        <f t="shared" si="107"/>
        <v>BOM</v>
      </c>
      <c r="V172" s="262">
        <f t="shared" si="113"/>
        <v>1.79</v>
      </c>
      <c r="W172" s="262">
        <f t="shared" si="108"/>
        <v>6.8100000000000005</v>
      </c>
      <c r="X172" s="262">
        <f t="shared" si="109"/>
        <v>6.7900000000000009</v>
      </c>
      <c r="Y172" s="272">
        <f t="shared" si="114"/>
        <v>1.9999999999999574E-2</v>
      </c>
      <c r="Z172" s="269">
        <v>0</v>
      </c>
      <c r="AA172" s="262">
        <f t="shared" si="119"/>
        <v>0</v>
      </c>
      <c r="AB172" s="269"/>
    </row>
    <row r="173" spans="2:28" ht="12.95" customHeight="1" x14ac:dyDescent="0.25">
      <c r="B173" s="264" t="str">
        <f t="shared" si="110"/>
        <v>PZ2</v>
      </c>
      <c r="C173" s="273">
        <v>42139</v>
      </c>
      <c r="D173" s="269">
        <v>1.35</v>
      </c>
      <c r="E173" s="262">
        <f t="shared" si="99"/>
        <v>0.35000000000000009</v>
      </c>
      <c r="F173" s="269">
        <v>0.5</v>
      </c>
      <c r="G173" s="262">
        <v>13.3</v>
      </c>
      <c r="H173" s="322">
        <f t="shared" si="120"/>
        <v>13.3</v>
      </c>
      <c r="I173" s="322">
        <f t="shared" si="121"/>
        <v>12.950000000000001</v>
      </c>
      <c r="J173" s="262">
        <v>8.3000000000000007</v>
      </c>
      <c r="K173" s="322">
        <f t="shared" si="122"/>
        <v>8.3000000000000007</v>
      </c>
      <c r="L173" s="322">
        <f t="shared" si="123"/>
        <v>7.9500000000000011</v>
      </c>
      <c r="M173" s="264" t="s">
        <v>249</v>
      </c>
      <c r="N173" s="279">
        <v>7.84</v>
      </c>
      <c r="O173" s="269">
        <f t="shared" si="117"/>
        <v>6.49</v>
      </c>
      <c r="P173" s="279">
        <v>7.85</v>
      </c>
      <c r="Q173" s="270">
        <f t="shared" si="118"/>
        <v>6.5</v>
      </c>
      <c r="R173" s="322">
        <f t="shared" si="104"/>
        <v>5.9500000000000011</v>
      </c>
      <c r="S173" s="322">
        <f t="shared" si="105"/>
        <v>12.950000000000001</v>
      </c>
      <c r="T173" s="271">
        <f t="shared" si="106"/>
        <v>0.45945945945945948</v>
      </c>
      <c r="U173" s="270" t="str">
        <f t="shared" si="107"/>
        <v>BOM</v>
      </c>
      <c r="V173" s="262">
        <f t="shared" si="113"/>
        <v>1.8000000000000007</v>
      </c>
      <c r="W173" s="262">
        <f t="shared" si="108"/>
        <v>6.8100000000000005</v>
      </c>
      <c r="X173" s="262">
        <f t="shared" si="109"/>
        <v>6.8000000000000007</v>
      </c>
      <c r="Y173" s="272">
        <f t="shared" si="114"/>
        <v>9.9999999999997868E-3</v>
      </c>
      <c r="Z173" s="269">
        <v>0</v>
      </c>
      <c r="AA173" s="262">
        <f t="shared" si="119"/>
        <v>0</v>
      </c>
      <c r="AB173" s="262"/>
    </row>
    <row r="174" spans="2:28" ht="12.95" customHeight="1" x14ac:dyDescent="0.25">
      <c r="B174" s="264" t="str">
        <f t="shared" si="110"/>
        <v>PZ2</v>
      </c>
      <c r="C174" s="263">
        <v>42146</v>
      </c>
      <c r="D174" s="262">
        <v>1.35</v>
      </c>
      <c r="E174" s="262">
        <f t="shared" si="99"/>
        <v>0.35000000000000009</v>
      </c>
      <c r="F174" s="269">
        <v>0.5</v>
      </c>
      <c r="G174" s="262">
        <v>13.3</v>
      </c>
      <c r="H174" s="322">
        <f t="shared" si="120"/>
        <v>13.3</v>
      </c>
      <c r="I174" s="322">
        <f t="shared" si="121"/>
        <v>12.950000000000001</v>
      </c>
      <c r="J174" s="262">
        <v>8.3000000000000007</v>
      </c>
      <c r="K174" s="322">
        <f t="shared" si="122"/>
        <v>8.3000000000000007</v>
      </c>
      <c r="L174" s="322">
        <f t="shared" si="123"/>
        <v>7.9500000000000011</v>
      </c>
      <c r="M174" s="264" t="s">
        <v>249</v>
      </c>
      <c r="N174" s="268">
        <v>7.76</v>
      </c>
      <c r="O174" s="262">
        <f t="shared" si="117"/>
        <v>6.41</v>
      </c>
      <c r="P174" s="268">
        <v>7.81</v>
      </c>
      <c r="Q174" s="267">
        <f t="shared" si="118"/>
        <v>6.4599999999999991</v>
      </c>
      <c r="R174" s="322">
        <f t="shared" si="104"/>
        <v>5.990000000000002</v>
      </c>
      <c r="S174" s="322">
        <f t="shared" si="105"/>
        <v>12.950000000000001</v>
      </c>
      <c r="T174" s="271">
        <f t="shared" si="106"/>
        <v>0.46254826254826265</v>
      </c>
      <c r="U174" s="270" t="str">
        <f t="shared" si="107"/>
        <v>BOM</v>
      </c>
      <c r="V174" s="262">
        <f t="shared" si="113"/>
        <v>1.8400000000000007</v>
      </c>
      <c r="W174" s="262">
        <f t="shared" si="108"/>
        <v>6.8900000000000006</v>
      </c>
      <c r="X174" s="262">
        <f t="shared" si="109"/>
        <v>6.8400000000000016</v>
      </c>
      <c r="Y174" s="272">
        <f t="shared" si="114"/>
        <v>4.9999999999998934E-2</v>
      </c>
      <c r="Z174" s="262">
        <v>0</v>
      </c>
      <c r="AA174" s="262">
        <f t="shared" si="119"/>
        <v>0</v>
      </c>
      <c r="AB174" s="262"/>
    </row>
    <row r="175" spans="2:28" ht="12.95" customHeight="1" x14ac:dyDescent="0.25">
      <c r="B175" s="264" t="str">
        <f t="shared" si="110"/>
        <v>PZ2</v>
      </c>
      <c r="C175" s="263">
        <v>42177</v>
      </c>
      <c r="D175" s="262">
        <v>1.35</v>
      </c>
      <c r="E175" s="262">
        <f t="shared" si="99"/>
        <v>0.35000000000000009</v>
      </c>
      <c r="F175" s="269">
        <v>0.5</v>
      </c>
      <c r="G175" s="262">
        <v>13.3</v>
      </c>
      <c r="H175" s="322">
        <f t="shared" si="120"/>
        <v>13.3</v>
      </c>
      <c r="I175" s="322">
        <f t="shared" si="121"/>
        <v>12.950000000000001</v>
      </c>
      <c r="J175" s="262">
        <v>8.3000000000000007</v>
      </c>
      <c r="K175" s="322">
        <f t="shared" si="122"/>
        <v>8.3000000000000007</v>
      </c>
      <c r="L175" s="322">
        <f t="shared" si="123"/>
        <v>7.9500000000000011</v>
      </c>
      <c r="M175" s="264" t="s">
        <v>249</v>
      </c>
      <c r="N175" s="268">
        <v>7.8</v>
      </c>
      <c r="O175" s="262">
        <f t="shared" si="117"/>
        <v>6.4499999999999993</v>
      </c>
      <c r="P175" s="268">
        <v>7.72</v>
      </c>
      <c r="Q175" s="267">
        <f t="shared" si="118"/>
        <v>6.3699999999999992</v>
      </c>
      <c r="R175" s="322">
        <f t="shared" si="104"/>
        <v>6.0800000000000018</v>
      </c>
      <c r="S175" s="322">
        <f t="shared" si="105"/>
        <v>12.950000000000001</v>
      </c>
      <c r="T175" s="271">
        <f t="shared" si="106"/>
        <v>0.4694980694980696</v>
      </c>
      <c r="U175" s="270" t="str">
        <f t="shared" si="107"/>
        <v>BOM</v>
      </c>
      <c r="V175" s="262">
        <f t="shared" si="113"/>
        <v>1.9300000000000006</v>
      </c>
      <c r="W175" s="262">
        <f t="shared" si="108"/>
        <v>6.8500000000000014</v>
      </c>
      <c r="X175" s="262">
        <f t="shared" si="109"/>
        <v>6.9300000000000015</v>
      </c>
      <c r="Y175" s="272">
        <f t="shared" si="114"/>
        <v>-8.0000000000000071E-2</v>
      </c>
      <c r="Z175" s="262">
        <v>0</v>
      </c>
      <c r="AA175" s="262">
        <f t="shared" si="119"/>
        <v>0</v>
      </c>
      <c r="AB175" s="262"/>
    </row>
    <row r="176" spans="2:28" ht="12.95" customHeight="1" x14ac:dyDescent="0.25">
      <c r="B176" s="264" t="str">
        <f t="shared" si="110"/>
        <v>PZ2</v>
      </c>
      <c r="C176" s="263">
        <v>42188</v>
      </c>
      <c r="D176" s="262">
        <v>1.25</v>
      </c>
      <c r="E176" s="262">
        <f t="shared" si="99"/>
        <v>0.25</v>
      </c>
      <c r="F176" s="269">
        <v>0.5</v>
      </c>
      <c r="G176" s="262">
        <v>13.3</v>
      </c>
      <c r="H176" s="322">
        <f t="shared" si="120"/>
        <v>13.3</v>
      </c>
      <c r="I176" s="322">
        <f t="shared" si="121"/>
        <v>13.05</v>
      </c>
      <c r="J176" s="262">
        <v>8.3000000000000007</v>
      </c>
      <c r="K176" s="322">
        <f t="shared" si="122"/>
        <v>8.3000000000000007</v>
      </c>
      <c r="L176" s="322">
        <f t="shared" si="123"/>
        <v>8.0500000000000007</v>
      </c>
      <c r="M176" s="264" t="s">
        <v>249</v>
      </c>
      <c r="N176" s="268">
        <v>7.75</v>
      </c>
      <c r="O176" s="268">
        <f t="shared" si="117"/>
        <v>6.5</v>
      </c>
      <c r="P176" s="268">
        <v>7.96</v>
      </c>
      <c r="Q176" s="278">
        <f t="shared" si="118"/>
        <v>6.71</v>
      </c>
      <c r="R176" s="322">
        <f t="shared" si="104"/>
        <v>5.8400000000000007</v>
      </c>
      <c r="S176" s="322">
        <f t="shared" si="105"/>
        <v>13.05</v>
      </c>
      <c r="T176" s="271">
        <f t="shared" si="106"/>
        <v>0.44750957854406131</v>
      </c>
      <c r="U176" s="270" t="str">
        <f t="shared" si="107"/>
        <v>BOM</v>
      </c>
      <c r="V176" s="262">
        <f t="shared" si="113"/>
        <v>1.5900000000000007</v>
      </c>
      <c r="W176" s="262">
        <f t="shared" si="108"/>
        <v>6.8000000000000007</v>
      </c>
      <c r="X176" s="262">
        <f t="shared" si="109"/>
        <v>6.5900000000000007</v>
      </c>
      <c r="Y176" s="272">
        <f t="shared" si="114"/>
        <v>0.20999999999999996</v>
      </c>
      <c r="Z176" s="262">
        <f>AA176*9.8066</f>
        <v>12.25825</v>
      </c>
      <c r="AA176" s="262">
        <v>1.25</v>
      </c>
      <c r="AB176" s="262" t="s">
        <v>255</v>
      </c>
    </row>
    <row r="177" spans="2:28" ht="12.95" customHeight="1" x14ac:dyDescent="0.25">
      <c r="B177" s="264" t="str">
        <f t="shared" si="110"/>
        <v>PZ2</v>
      </c>
      <c r="C177" s="263">
        <v>42195</v>
      </c>
      <c r="D177" s="262" t="s">
        <v>249</v>
      </c>
      <c r="E177" s="262" t="e">
        <f t="shared" si="99"/>
        <v>#VALUE!</v>
      </c>
      <c r="F177" s="269">
        <v>0.5</v>
      </c>
      <c r="G177" s="262">
        <v>13.3</v>
      </c>
      <c r="H177" s="322">
        <f t="shared" si="120"/>
        <v>13.3</v>
      </c>
      <c r="I177" s="322" t="str">
        <f t="shared" si="121"/>
        <v>-</v>
      </c>
      <c r="J177" s="262">
        <v>8.3000000000000007</v>
      </c>
      <c r="K177" s="322">
        <f t="shared" si="122"/>
        <v>8.3000000000000007</v>
      </c>
      <c r="L177" s="322" t="str">
        <f t="shared" si="123"/>
        <v>-</v>
      </c>
      <c r="M177" s="264" t="s">
        <v>249</v>
      </c>
      <c r="N177" s="268" t="s">
        <v>249</v>
      </c>
      <c r="O177" s="268" t="s">
        <v>249</v>
      </c>
      <c r="P177" s="268" t="s">
        <v>249</v>
      </c>
      <c r="Q177" s="268" t="s">
        <v>249</v>
      </c>
      <c r="R177" s="322" t="str">
        <f t="shared" ref="R177:R178" si="124">IFERROR(I177-F177-Q177,"-")</f>
        <v>-</v>
      </c>
      <c r="S177" s="322" t="str">
        <f t="shared" ref="S177:S178" si="125">IFERROR(I177,"-")</f>
        <v>-</v>
      </c>
      <c r="T177" s="271" t="str">
        <f t="shared" ref="T177:T178" si="126">IFERROR(R177/S177,"-")</f>
        <v>-</v>
      </c>
      <c r="U177" s="270" t="str">
        <f t="shared" si="107"/>
        <v>-</v>
      </c>
      <c r="V177" s="262" t="str">
        <f t="shared" si="113"/>
        <v>-</v>
      </c>
      <c r="W177" s="268" t="s">
        <v>249</v>
      </c>
      <c r="X177" s="262" t="str">
        <f t="shared" si="109"/>
        <v>-</v>
      </c>
      <c r="Y177" s="272" t="str">
        <f t="shared" si="114"/>
        <v>-</v>
      </c>
      <c r="Z177" s="262" t="s">
        <v>249</v>
      </c>
      <c r="AA177" s="262" t="s">
        <v>249</v>
      </c>
      <c r="AB177" s="262" t="s">
        <v>254</v>
      </c>
    </row>
    <row r="178" spans="2:28" ht="12.95" customHeight="1" x14ac:dyDescent="0.25">
      <c r="B178" s="264" t="str">
        <f t="shared" si="110"/>
        <v>PZ2</v>
      </c>
      <c r="C178" s="263">
        <v>42223</v>
      </c>
      <c r="D178" s="262">
        <v>1.5</v>
      </c>
      <c r="E178" s="262">
        <f t="shared" si="99"/>
        <v>0.5</v>
      </c>
      <c r="F178" s="269">
        <v>0.5</v>
      </c>
      <c r="G178" s="262">
        <v>13.3</v>
      </c>
      <c r="H178" s="322">
        <f t="shared" si="120"/>
        <v>13.3</v>
      </c>
      <c r="I178" s="322">
        <f t="shared" si="121"/>
        <v>12.8</v>
      </c>
      <c r="J178" s="262">
        <v>8.3000000000000007</v>
      </c>
      <c r="K178" s="322">
        <f t="shared" si="122"/>
        <v>8.3000000000000007</v>
      </c>
      <c r="L178" s="322">
        <f t="shared" si="123"/>
        <v>7.8000000000000007</v>
      </c>
      <c r="M178" s="264" t="s">
        <v>249</v>
      </c>
      <c r="N178" s="268" t="s">
        <v>249</v>
      </c>
      <c r="O178" s="268" t="s">
        <v>249</v>
      </c>
      <c r="P178" s="268" t="s">
        <v>249</v>
      </c>
      <c r="Q178" s="268" t="s">
        <v>249</v>
      </c>
      <c r="R178" s="322" t="str">
        <f t="shared" si="124"/>
        <v>-</v>
      </c>
      <c r="S178" s="322">
        <f t="shared" si="125"/>
        <v>12.8</v>
      </c>
      <c r="T178" s="271" t="str">
        <f t="shared" si="126"/>
        <v>-</v>
      </c>
      <c r="U178" s="270" t="str">
        <f t="shared" si="107"/>
        <v>-</v>
      </c>
      <c r="V178" s="262" t="str">
        <f t="shared" si="113"/>
        <v>-</v>
      </c>
      <c r="W178" s="268" t="s">
        <v>249</v>
      </c>
      <c r="X178" s="262" t="str">
        <f t="shared" si="109"/>
        <v>-</v>
      </c>
      <c r="Y178" s="272" t="str">
        <f t="shared" si="114"/>
        <v>-</v>
      </c>
      <c r="Z178" s="262">
        <f t="shared" ref="Z178:Z210" si="127">AA178*9.8066</f>
        <v>14.709899999999999</v>
      </c>
      <c r="AA178" s="262">
        <v>1.5</v>
      </c>
      <c r="AB178" s="262"/>
    </row>
    <row r="179" spans="2:28" ht="12.95" customHeight="1" x14ac:dyDescent="0.25">
      <c r="B179" s="264" t="str">
        <f t="shared" si="110"/>
        <v>PZ2</v>
      </c>
      <c r="C179" s="263">
        <v>42231</v>
      </c>
      <c r="D179" s="262" t="s">
        <v>249</v>
      </c>
      <c r="E179" s="262" t="e">
        <f t="shared" si="99"/>
        <v>#VALUE!</v>
      </c>
      <c r="F179" s="269">
        <v>0.5</v>
      </c>
      <c r="G179" s="262">
        <v>13.3</v>
      </c>
      <c r="H179" s="322">
        <f t="shared" si="120"/>
        <v>13.3</v>
      </c>
      <c r="I179" s="322" t="str">
        <f t="shared" si="121"/>
        <v>-</v>
      </c>
      <c r="J179" s="262">
        <v>8.3000000000000007</v>
      </c>
      <c r="K179" s="322">
        <f t="shared" si="122"/>
        <v>8.3000000000000007</v>
      </c>
      <c r="L179" s="322" t="str">
        <f t="shared" si="123"/>
        <v>-</v>
      </c>
      <c r="M179" s="264" t="s">
        <v>249</v>
      </c>
      <c r="N179" s="268" t="s">
        <v>249</v>
      </c>
      <c r="O179" s="268" t="s">
        <v>249</v>
      </c>
      <c r="P179" s="268" t="s">
        <v>249</v>
      </c>
      <c r="Q179" s="268" t="s">
        <v>249</v>
      </c>
      <c r="R179" s="322" t="str">
        <f t="shared" ref="R179:R210" si="128">IFERROR(I179-F179-Q179,"-")</f>
        <v>-</v>
      </c>
      <c r="S179" s="322" t="str">
        <f t="shared" ref="S179:S210" si="129">IFERROR(I179,"-")</f>
        <v>-</v>
      </c>
      <c r="T179" s="271" t="str">
        <f t="shared" ref="T179:T210" si="130">IFERROR(R179/S179,"-")</f>
        <v>-</v>
      </c>
      <c r="U179" s="270" t="str">
        <f t="shared" si="107"/>
        <v>-</v>
      </c>
      <c r="V179" s="262" t="str">
        <f t="shared" si="113"/>
        <v>-</v>
      </c>
      <c r="W179" s="268" t="s">
        <v>249</v>
      </c>
      <c r="X179" s="262" t="str">
        <f t="shared" si="109"/>
        <v>-</v>
      </c>
      <c r="Y179" s="272" t="str">
        <f t="shared" si="114"/>
        <v>-</v>
      </c>
      <c r="Z179" s="262">
        <f t="shared" si="127"/>
        <v>10.493062</v>
      </c>
      <c r="AA179" s="262">
        <v>1.07</v>
      </c>
      <c r="AB179" s="262"/>
    </row>
    <row r="180" spans="2:28" ht="12.95" customHeight="1" x14ac:dyDescent="0.25">
      <c r="B180" s="264" t="str">
        <f t="shared" si="110"/>
        <v>PZ2</v>
      </c>
      <c r="C180" s="263">
        <v>42237</v>
      </c>
      <c r="D180" s="262" t="s">
        <v>249</v>
      </c>
      <c r="E180" s="262" t="e">
        <f t="shared" si="99"/>
        <v>#VALUE!</v>
      </c>
      <c r="F180" s="269">
        <v>0.5</v>
      </c>
      <c r="G180" s="262">
        <v>13.3</v>
      </c>
      <c r="H180" s="322">
        <f t="shared" si="120"/>
        <v>13.3</v>
      </c>
      <c r="I180" s="322" t="str">
        <f t="shared" si="121"/>
        <v>-</v>
      </c>
      <c r="J180" s="262">
        <v>8.3000000000000007</v>
      </c>
      <c r="K180" s="322">
        <f t="shared" si="122"/>
        <v>8.3000000000000007</v>
      </c>
      <c r="L180" s="322" t="str">
        <f t="shared" si="123"/>
        <v>-</v>
      </c>
      <c r="M180" s="264" t="s">
        <v>249</v>
      </c>
      <c r="N180" s="268" t="s">
        <v>249</v>
      </c>
      <c r="O180" s="268" t="s">
        <v>249</v>
      </c>
      <c r="P180" s="268" t="s">
        <v>249</v>
      </c>
      <c r="Q180" s="268" t="s">
        <v>249</v>
      </c>
      <c r="R180" s="322" t="str">
        <f t="shared" si="128"/>
        <v>-</v>
      </c>
      <c r="S180" s="322" t="str">
        <f t="shared" si="129"/>
        <v>-</v>
      </c>
      <c r="T180" s="271" t="str">
        <f t="shared" si="130"/>
        <v>-</v>
      </c>
      <c r="U180" s="270" t="str">
        <f t="shared" si="107"/>
        <v>-</v>
      </c>
      <c r="V180" s="262" t="str">
        <f t="shared" si="113"/>
        <v>-</v>
      </c>
      <c r="W180" s="268" t="s">
        <v>249</v>
      </c>
      <c r="X180" s="262" t="str">
        <f t="shared" si="109"/>
        <v>-</v>
      </c>
      <c r="Y180" s="272" t="str">
        <f t="shared" si="114"/>
        <v>-</v>
      </c>
      <c r="Z180" s="262">
        <f t="shared" si="127"/>
        <v>10.591127999999999</v>
      </c>
      <c r="AA180" s="262">
        <v>1.08</v>
      </c>
      <c r="AB180" s="262"/>
    </row>
    <row r="181" spans="2:28" ht="12.95" customHeight="1" x14ac:dyDescent="0.25">
      <c r="B181" s="264" t="str">
        <f t="shared" ref="B181:B195" si="131">B176</f>
        <v>PZ2</v>
      </c>
      <c r="C181" s="263">
        <v>42244</v>
      </c>
      <c r="D181" s="262" t="s">
        <v>249</v>
      </c>
      <c r="E181" s="262" t="e">
        <f t="shared" si="99"/>
        <v>#VALUE!</v>
      </c>
      <c r="F181" s="269">
        <v>0.5</v>
      </c>
      <c r="G181" s="262">
        <v>13.3</v>
      </c>
      <c r="H181" s="322">
        <f t="shared" si="120"/>
        <v>13.3</v>
      </c>
      <c r="I181" s="322" t="str">
        <f t="shared" si="121"/>
        <v>-</v>
      </c>
      <c r="J181" s="262">
        <v>8.3000000000000007</v>
      </c>
      <c r="K181" s="322">
        <f t="shared" si="122"/>
        <v>8.3000000000000007</v>
      </c>
      <c r="L181" s="322" t="str">
        <f t="shared" si="123"/>
        <v>-</v>
      </c>
      <c r="M181" s="264" t="s">
        <v>249</v>
      </c>
      <c r="N181" s="268" t="s">
        <v>249</v>
      </c>
      <c r="O181" s="268" t="s">
        <v>249</v>
      </c>
      <c r="P181" s="268" t="s">
        <v>249</v>
      </c>
      <c r="Q181" s="268" t="s">
        <v>249</v>
      </c>
      <c r="R181" s="322" t="str">
        <f t="shared" si="128"/>
        <v>-</v>
      </c>
      <c r="S181" s="322" t="str">
        <f t="shared" si="129"/>
        <v>-</v>
      </c>
      <c r="T181" s="271" t="str">
        <f t="shared" si="130"/>
        <v>-</v>
      </c>
      <c r="U181" s="270" t="str">
        <f t="shared" si="107"/>
        <v>-</v>
      </c>
      <c r="V181" s="262" t="str">
        <f t="shared" si="113"/>
        <v>-</v>
      </c>
      <c r="W181" s="268" t="s">
        <v>249</v>
      </c>
      <c r="X181" s="262" t="str">
        <f t="shared" si="109"/>
        <v>-</v>
      </c>
      <c r="Y181" s="272" t="str">
        <f t="shared" si="114"/>
        <v>-</v>
      </c>
      <c r="Z181" s="262">
        <f t="shared" si="127"/>
        <v>16.671219999999998</v>
      </c>
      <c r="AA181" s="262">
        <v>1.7</v>
      </c>
      <c r="AB181" s="262"/>
    </row>
    <row r="182" spans="2:28" ht="12.95" customHeight="1" x14ac:dyDescent="0.25">
      <c r="B182" s="264" t="str">
        <f t="shared" si="131"/>
        <v>PZ2</v>
      </c>
      <c r="C182" s="263">
        <v>42256</v>
      </c>
      <c r="D182" s="262" t="s">
        <v>249</v>
      </c>
      <c r="E182" s="262" t="e">
        <f t="shared" si="99"/>
        <v>#VALUE!</v>
      </c>
      <c r="F182" s="269">
        <v>0.5</v>
      </c>
      <c r="G182" s="262">
        <v>13.3</v>
      </c>
      <c r="H182" s="322">
        <f t="shared" si="120"/>
        <v>13.3</v>
      </c>
      <c r="I182" s="322" t="str">
        <f t="shared" si="121"/>
        <v>-</v>
      </c>
      <c r="J182" s="262">
        <v>8.3000000000000007</v>
      </c>
      <c r="K182" s="322">
        <f t="shared" si="122"/>
        <v>8.3000000000000007</v>
      </c>
      <c r="L182" s="322" t="str">
        <f t="shared" si="123"/>
        <v>-</v>
      </c>
      <c r="M182" s="264" t="s">
        <v>249</v>
      </c>
      <c r="N182" s="268" t="s">
        <v>249</v>
      </c>
      <c r="O182" s="268" t="s">
        <v>249</v>
      </c>
      <c r="P182" s="268" t="s">
        <v>249</v>
      </c>
      <c r="Q182" s="268" t="s">
        <v>249</v>
      </c>
      <c r="R182" s="322" t="str">
        <f t="shared" si="128"/>
        <v>-</v>
      </c>
      <c r="S182" s="322" t="str">
        <f t="shared" si="129"/>
        <v>-</v>
      </c>
      <c r="T182" s="271" t="str">
        <f t="shared" si="130"/>
        <v>-</v>
      </c>
      <c r="U182" s="270" t="str">
        <f t="shared" si="107"/>
        <v>-</v>
      </c>
      <c r="V182" s="262" t="str">
        <f t="shared" si="113"/>
        <v>-</v>
      </c>
      <c r="W182" s="268" t="s">
        <v>249</v>
      </c>
      <c r="X182" s="262" t="str">
        <f t="shared" si="109"/>
        <v>-</v>
      </c>
      <c r="Y182" s="272" t="str">
        <f t="shared" si="114"/>
        <v>-</v>
      </c>
      <c r="Z182" s="262">
        <f t="shared" si="127"/>
        <v>16.671219999999998</v>
      </c>
      <c r="AA182" s="262">
        <v>1.7</v>
      </c>
      <c r="AB182" s="262"/>
    </row>
    <row r="183" spans="2:28" ht="12.95" customHeight="1" x14ac:dyDescent="0.25">
      <c r="B183" s="264" t="str">
        <f t="shared" si="131"/>
        <v>PZ2</v>
      </c>
      <c r="C183" s="263">
        <v>42258</v>
      </c>
      <c r="D183" s="262" t="s">
        <v>249</v>
      </c>
      <c r="E183" s="262" t="e">
        <f t="shared" si="99"/>
        <v>#VALUE!</v>
      </c>
      <c r="F183" s="269">
        <v>0.5</v>
      </c>
      <c r="G183" s="262">
        <v>13.3</v>
      </c>
      <c r="H183" s="322">
        <f t="shared" si="120"/>
        <v>13.3</v>
      </c>
      <c r="I183" s="322" t="str">
        <f t="shared" si="121"/>
        <v>-</v>
      </c>
      <c r="J183" s="262">
        <v>8.3000000000000007</v>
      </c>
      <c r="K183" s="322">
        <f t="shared" si="122"/>
        <v>8.3000000000000007</v>
      </c>
      <c r="L183" s="322" t="str">
        <f t="shared" si="123"/>
        <v>-</v>
      </c>
      <c r="M183" s="264" t="s">
        <v>249</v>
      </c>
      <c r="N183" s="268" t="s">
        <v>249</v>
      </c>
      <c r="O183" s="268" t="s">
        <v>249</v>
      </c>
      <c r="P183" s="268" t="s">
        <v>249</v>
      </c>
      <c r="Q183" s="268" t="s">
        <v>249</v>
      </c>
      <c r="R183" s="322" t="str">
        <f t="shared" si="128"/>
        <v>-</v>
      </c>
      <c r="S183" s="322" t="str">
        <f t="shared" si="129"/>
        <v>-</v>
      </c>
      <c r="T183" s="271" t="str">
        <f t="shared" si="130"/>
        <v>-</v>
      </c>
      <c r="U183" s="270" t="str">
        <f t="shared" si="107"/>
        <v>-</v>
      </c>
      <c r="V183" s="262" t="str">
        <f t="shared" si="113"/>
        <v>-</v>
      </c>
      <c r="W183" s="268" t="s">
        <v>249</v>
      </c>
      <c r="X183" s="262" t="str">
        <f t="shared" si="109"/>
        <v>-</v>
      </c>
      <c r="Y183" s="272" t="str">
        <f t="shared" si="114"/>
        <v>-</v>
      </c>
      <c r="Z183" s="262">
        <f t="shared" si="127"/>
        <v>7.8452799999999998</v>
      </c>
      <c r="AA183" s="262">
        <v>0.8</v>
      </c>
      <c r="AB183" s="262"/>
    </row>
    <row r="184" spans="2:28" ht="12.95" customHeight="1" x14ac:dyDescent="0.25">
      <c r="B184" s="264" t="str">
        <f t="shared" si="131"/>
        <v>PZ2</v>
      </c>
      <c r="C184" s="263">
        <v>42265</v>
      </c>
      <c r="D184" s="262" t="s">
        <v>249</v>
      </c>
      <c r="E184" s="262" t="e">
        <f t="shared" si="99"/>
        <v>#VALUE!</v>
      </c>
      <c r="F184" s="269">
        <v>0.5</v>
      </c>
      <c r="G184" s="262">
        <v>13.3</v>
      </c>
      <c r="H184" s="322">
        <f t="shared" si="120"/>
        <v>13.3</v>
      </c>
      <c r="I184" s="322" t="str">
        <f t="shared" si="121"/>
        <v>-</v>
      </c>
      <c r="J184" s="262">
        <v>8.3000000000000007</v>
      </c>
      <c r="K184" s="322">
        <f t="shared" si="122"/>
        <v>8.3000000000000007</v>
      </c>
      <c r="L184" s="322" t="str">
        <f t="shared" si="123"/>
        <v>-</v>
      </c>
      <c r="M184" s="264" t="s">
        <v>249</v>
      </c>
      <c r="N184" s="268" t="s">
        <v>249</v>
      </c>
      <c r="O184" s="268" t="s">
        <v>249</v>
      </c>
      <c r="P184" s="268" t="s">
        <v>249</v>
      </c>
      <c r="Q184" s="268" t="s">
        <v>249</v>
      </c>
      <c r="R184" s="322" t="str">
        <f t="shared" si="128"/>
        <v>-</v>
      </c>
      <c r="S184" s="322" t="str">
        <f t="shared" si="129"/>
        <v>-</v>
      </c>
      <c r="T184" s="271" t="str">
        <f t="shared" si="130"/>
        <v>-</v>
      </c>
      <c r="U184" s="270" t="str">
        <f t="shared" si="107"/>
        <v>-</v>
      </c>
      <c r="V184" s="262" t="str">
        <f t="shared" si="113"/>
        <v>-</v>
      </c>
      <c r="W184" s="268" t="s">
        <v>249</v>
      </c>
      <c r="X184" s="262" t="str">
        <f t="shared" si="109"/>
        <v>-</v>
      </c>
      <c r="Y184" s="272" t="str">
        <f t="shared" si="114"/>
        <v>-</v>
      </c>
      <c r="Z184" s="262">
        <f t="shared" si="127"/>
        <v>0.88259399999999988</v>
      </c>
      <c r="AA184" s="262">
        <v>0.09</v>
      </c>
      <c r="AB184" s="262"/>
    </row>
    <row r="185" spans="2:28" ht="12.95" customHeight="1" x14ac:dyDescent="0.25">
      <c r="B185" s="264" t="str">
        <f t="shared" si="131"/>
        <v>PZ2</v>
      </c>
      <c r="C185" s="263">
        <v>42276</v>
      </c>
      <c r="D185" s="262" t="s">
        <v>249</v>
      </c>
      <c r="E185" s="262" t="e">
        <f t="shared" si="99"/>
        <v>#VALUE!</v>
      </c>
      <c r="F185" s="269">
        <v>0.5</v>
      </c>
      <c r="G185" s="262">
        <v>13.3</v>
      </c>
      <c r="H185" s="322">
        <f t="shared" si="120"/>
        <v>13.3</v>
      </c>
      <c r="I185" s="322" t="str">
        <f t="shared" si="121"/>
        <v>-</v>
      </c>
      <c r="J185" s="262">
        <v>8.3000000000000007</v>
      </c>
      <c r="K185" s="322">
        <f t="shared" si="122"/>
        <v>8.3000000000000007</v>
      </c>
      <c r="L185" s="322" t="str">
        <f t="shared" si="123"/>
        <v>-</v>
      </c>
      <c r="M185" s="264" t="s">
        <v>249</v>
      </c>
      <c r="N185" s="268" t="s">
        <v>249</v>
      </c>
      <c r="O185" s="268" t="s">
        <v>249</v>
      </c>
      <c r="P185" s="268" t="s">
        <v>249</v>
      </c>
      <c r="Q185" s="268" t="s">
        <v>249</v>
      </c>
      <c r="R185" s="322" t="str">
        <f t="shared" si="128"/>
        <v>-</v>
      </c>
      <c r="S185" s="322" t="str">
        <f t="shared" si="129"/>
        <v>-</v>
      </c>
      <c r="T185" s="271" t="str">
        <f t="shared" si="130"/>
        <v>-</v>
      </c>
      <c r="U185" s="270" t="str">
        <f t="shared" si="107"/>
        <v>-</v>
      </c>
      <c r="V185" s="262" t="str">
        <f t="shared" si="113"/>
        <v>-</v>
      </c>
      <c r="W185" s="268" t="s">
        <v>249</v>
      </c>
      <c r="X185" s="262" t="str">
        <f t="shared" si="109"/>
        <v>-</v>
      </c>
      <c r="Y185" s="272" t="str">
        <f t="shared" si="114"/>
        <v>-</v>
      </c>
      <c r="Z185" s="262">
        <f t="shared" si="127"/>
        <v>16.671219999999998</v>
      </c>
      <c r="AA185" s="262">
        <v>1.7</v>
      </c>
      <c r="AB185" s="262"/>
    </row>
    <row r="186" spans="2:28" ht="12.95" customHeight="1" x14ac:dyDescent="0.25">
      <c r="B186" s="264" t="str">
        <f t="shared" si="131"/>
        <v>PZ2</v>
      </c>
      <c r="C186" s="263">
        <v>42282</v>
      </c>
      <c r="D186" s="262" t="s">
        <v>249</v>
      </c>
      <c r="E186" s="262" t="e">
        <f t="shared" si="99"/>
        <v>#VALUE!</v>
      </c>
      <c r="F186" s="269">
        <v>0.5</v>
      </c>
      <c r="G186" s="262">
        <v>13.3</v>
      </c>
      <c r="H186" s="322">
        <f t="shared" si="120"/>
        <v>13.3</v>
      </c>
      <c r="I186" s="322" t="str">
        <f t="shared" si="121"/>
        <v>-</v>
      </c>
      <c r="J186" s="262">
        <v>8.3000000000000007</v>
      </c>
      <c r="K186" s="322">
        <f t="shared" si="122"/>
        <v>8.3000000000000007</v>
      </c>
      <c r="L186" s="322" t="str">
        <f t="shared" si="123"/>
        <v>-</v>
      </c>
      <c r="M186" s="264" t="s">
        <v>249</v>
      </c>
      <c r="N186" s="268" t="s">
        <v>249</v>
      </c>
      <c r="O186" s="268" t="s">
        <v>249</v>
      </c>
      <c r="P186" s="268" t="s">
        <v>249</v>
      </c>
      <c r="Q186" s="268" t="s">
        <v>249</v>
      </c>
      <c r="R186" s="322" t="str">
        <f t="shared" si="128"/>
        <v>-</v>
      </c>
      <c r="S186" s="322" t="str">
        <f t="shared" si="129"/>
        <v>-</v>
      </c>
      <c r="T186" s="271" t="str">
        <f t="shared" si="130"/>
        <v>-</v>
      </c>
      <c r="U186" s="270" t="str">
        <f t="shared" si="107"/>
        <v>-</v>
      </c>
      <c r="V186" s="262" t="str">
        <f t="shared" si="113"/>
        <v>-</v>
      </c>
      <c r="W186" s="268" t="s">
        <v>249</v>
      </c>
      <c r="X186" s="262" t="str">
        <f t="shared" si="109"/>
        <v>-</v>
      </c>
      <c r="Y186" s="272" t="str">
        <f t="shared" si="114"/>
        <v>-</v>
      </c>
      <c r="Z186" s="262">
        <f t="shared" si="127"/>
        <v>12.74858</v>
      </c>
      <c r="AA186" s="262">
        <v>1.3</v>
      </c>
      <c r="AB186" s="262"/>
    </row>
    <row r="187" spans="2:28" ht="12.95" customHeight="1" x14ac:dyDescent="0.25">
      <c r="B187" s="264" t="str">
        <f t="shared" si="131"/>
        <v>PZ2</v>
      </c>
      <c r="C187" s="263">
        <v>42286</v>
      </c>
      <c r="D187" s="262" t="s">
        <v>249</v>
      </c>
      <c r="E187" s="262" t="e">
        <f t="shared" si="99"/>
        <v>#VALUE!</v>
      </c>
      <c r="F187" s="269">
        <v>0.5</v>
      </c>
      <c r="G187" s="262">
        <v>13.3</v>
      </c>
      <c r="H187" s="322">
        <f t="shared" si="120"/>
        <v>13.3</v>
      </c>
      <c r="I187" s="322" t="str">
        <f t="shared" si="121"/>
        <v>-</v>
      </c>
      <c r="J187" s="262">
        <v>8.3000000000000007</v>
      </c>
      <c r="K187" s="322">
        <f t="shared" si="122"/>
        <v>8.3000000000000007</v>
      </c>
      <c r="L187" s="322" t="str">
        <f t="shared" si="123"/>
        <v>-</v>
      </c>
      <c r="M187" s="264" t="s">
        <v>249</v>
      </c>
      <c r="N187" s="268" t="s">
        <v>249</v>
      </c>
      <c r="O187" s="268" t="s">
        <v>249</v>
      </c>
      <c r="P187" s="268" t="s">
        <v>249</v>
      </c>
      <c r="Q187" s="268" t="s">
        <v>249</v>
      </c>
      <c r="R187" s="322" t="str">
        <f t="shared" si="128"/>
        <v>-</v>
      </c>
      <c r="S187" s="322" t="str">
        <f t="shared" si="129"/>
        <v>-</v>
      </c>
      <c r="T187" s="271" t="str">
        <f t="shared" si="130"/>
        <v>-</v>
      </c>
      <c r="U187" s="270" t="str">
        <f t="shared" si="107"/>
        <v>-</v>
      </c>
      <c r="V187" s="262" t="str">
        <f t="shared" si="113"/>
        <v>-</v>
      </c>
      <c r="W187" s="268" t="s">
        <v>249</v>
      </c>
      <c r="X187" s="262" t="str">
        <f t="shared" si="109"/>
        <v>-</v>
      </c>
      <c r="Y187" s="272" t="str">
        <f t="shared" si="114"/>
        <v>-</v>
      </c>
      <c r="Z187" s="262">
        <f t="shared" si="127"/>
        <v>0.1667122</v>
      </c>
      <c r="AA187" s="262">
        <v>1.7000000000000001E-2</v>
      </c>
      <c r="AB187" s="262"/>
    </row>
    <row r="188" spans="2:28" ht="12.95" customHeight="1" x14ac:dyDescent="0.25">
      <c r="B188" s="264" t="str">
        <f t="shared" si="131"/>
        <v>PZ2</v>
      </c>
      <c r="C188" s="263">
        <v>42300</v>
      </c>
      <c r="D188" s="262" t="s">
        <v>249</v>
      </c>
      <c r="E188" s="262" t="e">
        <f t="shared" si="99"/>
        <v>#VALUE!</v>
      </c>
      <c r="F188" s="269">
        <v>0.5</v>
      </c>
      <c r="G188" s="262">
        <v>13.3</v>
      </c>
      <c r="H188" s="322">
        <f t="shared" si="120"/>
        <v>13.3</v>
      </c>
      <c r="I188" s="322" t="str">
        <f t="shared" si="121"/>
        <v>-</v>
      </c>
      <c r="J188" s="262">
        <v>8.3000000000000007</v>
      </c>
      <c r="K188" s="322">
        <f t="shared" si="122"/>
        <v>8.3000000000000007</v>
      </c>
      <c r="L188" s="322" t="str">
        <f t="shared" si="123"/>
        <v>-</v>
      </c>
      <c r="M188" s="264" t="s">
        <v>249</v>
      </c>
      <c r="N188" s="268" t="s">
        <v>249</v>
      </c>
      <c r="O188" s="268" t="s">
        <v>249</v>
      </c>
      <c r="P188" s="268" t="s">
        <v>249</v>
      </c>
      <c r="Q188" s="268" t="s">
        <v>249</v>
      </c>
      <c r="R188" s="322" t="str">
        <f t="shared" si="128"/>
        <v>-</v>
      </c>
      <c r="S188" s="322" t="str">
        <f t="shared" si="129"/>
        <v>-</v>
      </c>
      <c r="T188" s="271" t="str">
        <f t="shared" si="130"/>
        <v>-</v>
      </c>
      <c r="U188" s="270" t="str">
        <f t="shared" si="107"/>
        <v>-</v>
      </c>
      <c r="V188" s="262" t="str">
        <f t="shared" si="113"/>
        <v>-</v>
      </c>
      <c r="W188" s="268" t="s">
        <v>249</v>
      </c>
      <c r="X188" s="262" t="s">
        <v>249</v>
      </c>
      <c r="Y188" s="272" t="str">
        <f t="shared" si="114"/>
        <v>-</v>
      </c>
      <c r="Z188" s="262">
        <f t="shared" si="127"/>
        <v>1.1767919999999998</v>
      </c>
      <c r="AA188" s="262">
        <v>0.12</v>
      </c>
      <c r="AB188" s="262"/>
    </row>
    <row r="189" spans="2:28" ht="12.95" customHeight="1" x14ac:dyDescent="0.25">
      <c r="B189" s="264" t="str">
        <f t="shared" si="131"/>
        <v>PZ2</v>
      </c>
      <c r="C189" s="263">
        <v>42307</v>
      </c>
      <c r="D189" s="262" t="s">
        <v>249</v>
      </c>
      <c r="E189" s="262" t="e">
        <f t="shared" si="99"/>
        <v>#VALUE!</v>
      </c>
      <c r="F189" s="269">
        <v>0.5</v>
      </c>
      <c r="G189" s="262">
        <v>13.3</v>
      </c>
      <c r="H189" s="322">
        <f t="shared" si="120"/>
        <v>13.3</v>
      </c>
      <c r="I189" s="322" t="str">
        <f t="shared" si="121"/>
        <v>-</v>
      </c>
      <c r="J189" s="262">
        <v>8.3000000000000007</v>
      </c>
      <c r="K189" s="322">
        <f t="shared" si="122"/>
        <v>8.3000000000000007</v>
      </c>
      <c r="L189" s="322" t="str">
        <f t="shared" si="123"/>
        <v>-</v>
      </c>
      <c r="M189" s="264" t="s">
        <v>249</v>
      </c>
      <c r="N189" s="268" t="s">
        <v>249</v>
      </c>
      <c r="O189" s="268" t="s">
        <v>249</v>
      </c>
      <c r="P189" s="268" t="s">
        <v>249</v>
      </c>
      <c r="Q189" s="268" t="s">
        <v>249</v>
      </c>
      <c r="R189" s="322" t="str">
        <f t="shared" si="128"/>
        <v>-</v>
      </c>
      <c r="S189" s="322" t="str">
        <f t="shared" si="129"/>
        <v>-</v>
      </c>
      <c r="T189" s="271" t="str">
        <f t="shared" si="130"/>
        <v>-</v>
      </c>
      <c r="U189" s="270" t="str">
        <f t="shared" si="107"/>
        <v>-</v>
      </c>
      <c r="V189" s="262" t="str">
        <f t="shared" si="113"/>
        <v>-</v>
      </c>
      <c r="W189" s="268" t="s">
        <v>249</v>
      </c>
      <c r="X189" s="262" t="s">
        <v>249</v>
      </c>
      <c r="Y189" s="272" t="str">
        <f t="shared" si="114"/>
        <v>-</v>
      </c>
      <c r="Z189" s="262">
        <f t="shared" si="127"/>
        <v>19.613199999999999</v>
      </c>
      <c r="AA189" s="262">
        <v>2</v>
      </c>
      <c r="AB189" s="262"/>
    </row>
    <row r="190" spans="2:28" ht="12.95" customHeight="1" x14ac:dyDescent="0.25">
      <c r="B190" s="264" t="str">
        <f t="shared" si="131"/>
        <v>PZ2</v>
      </c>
      <c r="C190" s="263">
        <v>42314</v>
      </c>
      <c r="D190" s="262" t="s">
        <v>249</v>
      </c>
      <c r="E190" s="262" t="e">
        <f t="shared" si="99"/>
        <v>#VALUE!</v>
      </c>
      <c r="F190" s="269">
        <v>0.5</v>
      </c>
      <c r="G190" s="262">
        <v>13.3</v>
      </c>
      <c r="H190" s="322">
        <f t="shared" si="120"/>
        <v>13.3</v>
      </c>
      <c r="I190" s="322" t="str">
        <f t="shared" si="121"/>
        <v>-</v>
      </c>
      <c r="J190" s="262">
        <v>8.3000000000000007</v>
      </c>
      <c r="K190" s="322">
        <f t="shared" si="122"/>
        <v>8.3000000000000007</v>
      </c>
      <c r="L190" s="322" t="str">
        <f t="shared" si="123"/>
        <v>-</v>
      </c>
      <c r="M190" s="264" t="s">
        <v>249</v>
      </c>
      <c r="N190" s="268" t="s">
        <v>249</v>
      </c>
      <c r="O190" s="268" t="s">
        <v>249</v>
      </c>
      <c r="P190" s="268" t="s">
        <v>249</v>
      </c>
      <c r="Q190" s="268" t="s">
        <v>249</v>
      </c>
      <c r="R190" s="322" t="str">
        <f t="shared" si="128"/>
        <v>-</v>
      </c>
      <c r="S190" s="322" t="str">
        <f t="shared" si="129"/>
        <v>-</v>
      </c>
      <c r="T190" s="271" t="str">
        <f t="shared" si="130"/>
        <v>-</v>
      </c>
      <c r="U190" s="270" t="str">
        <f t="shared" si="107"/>
        <v>-</v>
      </c>
      <c r="V190" s="262" t="str">
        <f t="shared" si="113"/>
        <v>-</v>
      </c>
      <c r="W190" s="268" t="s">
        <v>249</v>
      </c>
      <c r="X190" s="262" t="s">
        <v>249</v>
      </c>
      <c r="Y190" s="272" t="str">
        <f t="shared" si="114"/>
        <v>-</v>
      </c>
      <c r="Z190" s="262">
        <f t="shared" si="127"/>
        <v>15.69056</v>
      </c>
      <c r="AA190" s="262">
        <v>1.6</v>
      </c>
      <c r="AB190" s="262"/>
    </row>
    <row r="191" spans="2:28" ht="12.95" customHeight="1" x14ac:dyDescent="0.25">
      <c r="B191" s="264" t="str">
        <f t="shared" si="131"/>
        <v>PZ2</v>
      </c>
      <c r="C191" s="263">
        <v>42321</v>
      </c>
      <c r="D191" s="262" t="s">
        <v>249</v>
      </c>
      <c r="E191" s="262" t="e">
        <f t="shared" si="99"/>
        <v>#VALUE!</v>
      </c>
      <c r="F191" s="269">
        <v>0.5</v>
      </c>
      <c r="G191" s="262">
        <v>13.3</v>
      </c>
      <c r="H191" s="322">
        <f t="shared" si="120"/>
        <v>13.3</v>
      </c>
      <c r="I191" s="322" t="str">
        <f t="shared" si="121"/>
        <v>-</v>
      </c>
      <c r="J191" s="262">
        <v>8.3000000000000007</v>
      </c>
      <c r="K191" s="322">
        <f t="shared" si="122"/>
        <v>8.3000000000000007</v>
      </c>
      <c r="L191" s="322" t="str">
        <f t="shared" si="123"/>
        <v>-</v>
      </c>
      <c r="M191" s="264" t="s">
        <v>249</v>
      </c>
      <c r="N191" s="268" t="s">
        <v>249</v>
      </c>
      <c r="O191" s="268" t="s">
        <v>249</v>
      </c>
      <c r="P191" s="268" t="s">
        <v>249</v>
      </c>
      <c r="Q191" s="268" t="s">
        <v>249</v>
      </c>
      <c r="R191" s="322" t="str">
        <f t="shared" si="128"/>
        <v>-</v>
      </c>
      <c r="S191" s="322" t="str">
        <f t="shared" si="129"/>
        <v>-</v>
      </c>
      <c r="T191" s="271" t="str">
        <f t="shared" si="130"/>
        <v>-</v>
      </c>
      <c r="U191" s="270" t="str">
        <f t="shared" si="107"/>
        <v>-</v>
      </c>
      <c r="V191" s="262" t="str">
        <f t="shared" si="113"/>
        <v>-</v>
      </c>
      <c r="W191" s="268" t="s">
        <v>249</v>
      </c>
      <c r="X191" s="262" t="s">
        <v>249</v>
      </c>
      <c r="Y191" s="272" t="str">
        <f t="shared" si="114"/>
        <v>-</v>
      </c>
      <c r="Z191" s="262">
        <f t="shared" si="127"/>
        <v>14.709899999999999</v>
      </c>
      <c r="AA191" s="262">
        <v>1.5</v>
      </c>
      <c r="AB191" s="262"/>
    </row>
    <row r="192" spans="2:28" ht="12.95" customHeight="1" x14ac:dyDescent="0.25">
      <c r="B192" s="264" t="str">
        <f t="shared" si="131"/>
        <v>PZ2</v>
      </c>
      <c r="C192" s="263">
        <v>42024</v>
      </c>
      <c r="D192" s="262" t="s">
        <v>249</v>
      </c>
      <c r="E192" s="262" t="e">
        <f t="shared" ref="E192:E204" si="132">D192-1</f>
        <v>#VALUE!</v>
      </c>
      <c r="F192" s="269">
        <v>0.5</v>
      </c>
      <c r="G192" s="262">
        <v>13.3</v>
      </c>
      <c r="H192" s="322">
        <f t="shared" si="120"/>
        <v>13.3</v>
      </c>
      <c r="I192" s="322" t="str">
        <f t="shared" si="121"/>
        <v>-</v>
      </c>
      <c r="J192" s="262">
        <v>8.3000000000000007</v>
      </c>
      <c r="K192" s="322">
        <f t="shared" si="122"/>
        <v>8.3000000000000007</v>
      </c>
      <c r="L192" s="322" t="str">
        <f t="shared" si="123"/>
        <v>-</v>
      </c>
      <c r="M192" s="264" t="s">
        <v>249</v>
      </c>
      <c r="N192" s="268" t="s">
        <v>249</v>
      </c>
      <c r="O192" s="268" t="s">
        <v>249</v>
      </c>
      <c r="P192" s="268" t="s">
        <v>249</v>
      </c>
      <c r="Q192" s="268" t="s">
        <v>249</v>
      </c>
      <c r="R192" s="322" t="str">
        <f t="shared" si="128"/>
        <v>-</v>
      </c>
      <c r="S192" s="322" t="str">
        <f t="shared" si="129"/>
        <v>-</v>
      </c>
      <c r="T192" s="271" t="str">
        <f t="shared" si="130"/>
        <v>-</v>
      </c>
      <c r="U192" s="270" t="str">
        <f t="shared" si="107"/>
        <v>-</v>
      </c>
      <c r="V192" s="262" t="str">
        <f t="shared" si="113"/>
        <v>-</v>
      </c>
      <c r="W192" s="268" t="s">
        <v>249</v>
      </c>
      <c r="X192" s="262" t="s">
        <v>249</v>
      </c>
      <c r="Y192" s="272" t="str">
        <f t="shared" si="114"/>
        <v>-</v>
      </c>
      <c r="Z192" s="262">
        <f t="shared" si="127"/>
        <v>17.651879999999998</v>
      </c>
      <c r="AA192" s="262">
        <v>1.8</v>
      </c>
      <c r="AB192" s="262"/>
    </row>
    <row r="193" spans="2:28" ht="12.95" customHeight="1" x14ac:dyDescent="0.25">
      <c r="B193" s="264" t="str">
        <f t="shared" si="131"/>
        <v>PZ2</v>
      </c>
      <c r="C193" s="263">
        <v>42335</v>
      </c>
      <c r="D193" s="264" t="s">
        <v>249</v>
      </c>
      <c r="E193" s="262" t="e">
        <f t="shared" si="132"/>
        <v>#VALUE!</v>
      </c>
      <c r="F193" s="269">
        <v>0.5</v>
      </c>
      <c r="G193" s="262">
        <v>13.3</v>
      </c>
      <c r="H193" s="322">
        <f t="shared" si="120"/>
        <v>13.3</v>
      </c>
      <c r="I193" s="322" t="str">
        <f t="shared" si="121"/>
        <v>-</v>
      </c>
      <c r="J193" s="262">
        <v>8.3000000000000007</v>
      </c>
      <c r="K193" s="322">
        <f t="shared" si="122"/>
        <v>8.3000000000000007</v>
      </c>
      <c r="L193" s="322" t="str">
        <f t="shared" si="123"/>
        <v>-</v>
      </c>
      <c r="M193" s="264" t="s">
        <v>249</v>
      </c>
      <c r="N193" s="262" t="s">
        <v>249</v>
      </c>
      <c r="O193" s="262" t="s">
        <v>249</v>
      </c>
      <c r="P193" s="262" t="s">
        <v>249</v>
      </c>
      <c r="Q193" s="262" t="s">
        <v>249</v>
      </c>
      <c r="R193" s="322" t="str">
        <f t="shared" si="128"/>
        <v>-</v>
      </c>
      <c r="S193" s="322" t="str">
        <f t="shared" si="129"/>
        <v>-</v>
      </c>
      <c r="T193" s="271" t="str">
        <f t="shared" si="130"/>
        <v>-</v>
      </c>
      <c r="U193" s="270" t="str">
        <f t="shared" si="107"/>
        <v>-</v>
      </c>
      <c r="V193" s="262" t="str">
        <f t="shared" si="113"/>
        <v>-</v>
      </c>
      <c r="W193" s="262" t="s">
        <v>249</v>
      </c>
      <c r="X193" s="262" t="s">
        <v>249</v>
      </c>
      <c r="Y193" s="272" t="str">
        <f t="shared" si="114"/>
        <v>-</v>
      </c>
      <c r="Z193" s="262">
        <f t="shared" si="127"/>
        <v>10.493062</v>
      </c>
      <c r="AA193" s="262">
        <v>1.07</v>
      </c>
      <c r="AB193" s="269"/>
    </row>
    <row r="194" spans="2:28" ht="12.95" customHeight="1" x14ac:dyDescent="0.25">
      <c r="B194" s="264" t="str">
        <f t="shared" si="131"/>
        <v>PZ2</v>
      </c>
      <c r="C194" s="263">
        <v>42342</v>
      </c>
      <c r="D194" s="264" t="s">
        <v>249</v>
      </c>
      <c r="E194" s="262" t="e">
        <f t="shared" si="132"/>
        <v>#VALUE!</v>
      </c>
      <c r="F194" s="269">
        <v>0.5</v>
      </c>
      <c r="G194" s="262">
        <v>13.3</v>
      </c>
      <c r="H194" s="322">
        <f t="shared" si="120"/>
        <v>13.3</v>
      </c>
      <c r="I194" s="322" t="str">
        <f t="shared" si="121"/>
        <v>-</v>
      </c>
      <c r="J194" s="262">
        <v>8.3000000000000007</v>
      </c>
      <c r="K194" s="322">
        <f t="shared" si="122"/>
        <v>8.3000000000000007</v>
      </c>
      <c r="L194" s="322" t="str">
        <f t="shared" si="123"/>
        <v>-</v>
      </c>
      <c r="M194" s="264" t="s">
        <v>249</v>
      </c>
      <c r="N194" s="262" t="s">
        <v>249</v>
      </c>
      <c r="O194" s="262" t="s">
        <v>249</v>
      </c>
      <c r="P194" s="262" t="s">
        <v>249</v>
      </c>
      <c r="Q194" s="262" t="s">
        <v>249</v>
      </c>
      <c r="R194" s="322" t="str">
        <f t="shared" si="128"/>
        <v>-</v>
      </c>
      <c r="S194" s="322" t="str">
        <f t="shared" si="129"/>
        <v>-</v>
      </c>
      <c r="T194" s="271" t="str">
        <f t="shared" si="130"/>
        <v>-</v>
      </c>
      <c r="U194" s="270" t="str">
        <f t="shared" si="107"/>
        <v>-</v>
      </c>
      <c r="V194" s="262" t="str">
        <f t="shared" si="113"/>
        <v>-</v>
      </c>
      <c r="W194" s="262" t="s">
        <v>249</v>
      </c>
      <c r="X194" s="262" t="s">
        <v>249</v>
      </c>
      <c r="Y194" s="272" t="str">
        <f t="shared" si="114"/>
        <v>-</v>
      </c>
      <c r="Z194" s="262">
        <f t="shared" si="127"/>
        <v>1.1767919999999998</v>
      </c>
      <c r="AA194" s="262">
        <v>0.12</v>
      </c>
      <c r="AB194" s="269"/>
    </row>
    <row r="195" spans="2:28" ht="12.95" customHeight="1" x14ac:dyDescent="0.25">
      <c r="B195" s="264" t="str">
        <f t="shared" si="131"/>
        <v>PZ2</v>
      </c>
      <c r="C195" s="263">
        <v>42349</v>
      </c>
      <c r="D195" s="264" t="s">
        <v>249</v>
      </c>
      <c r="E195" s="262" t="e">
        <f t="shared" si="132"/>
        <v>#VALUE!</v>
      </c>
      <c r="F195" s="269">
        <v>0.5</v>
      </c>
      <c r="G195" s="262">
        <v>13.3</v>
      </c>
      <c r="H195" s="322">
        <f t="shared" si="120"/>
        <v>13.3</v>
      </c>
      <c r="I195" s="322" t="str">
        <f t="shared" si="121"/>
        <v>-</v>
      </c>
      <c r="J195" s="262">
        <v>8.3000000000000007</v>
      </c>
      <c r="K195" s="322">
        <f t="shared" si="122"/>
        <v>8.3000000000000007</v>
      </c>
      <c r="L195" s="322" t="str">
        <f t="shared" si="123"/>
        <v>-</v>
      </c>
      <c r="M195" s="264" t="s">
        <v>249</v>
      </c>
      <c r="N195" s="262" t="s">
        <v>249</v>
      </c>
      <c r="O195" s="262" t="s">
        <v>249</v>
      </c>
      <c r="P195" s="262" t="s">
        <v>249</v>
      </c>
      <c r="Q195" s="262" t="s">
        <v>249</v>
      </c>
      <c r="R195" s="322" t="str">
        <f t="shared" si="128"/>
        <v>-</v>
      </c>
      <c r="S195" s="322" t="str">
        <f t="shared" si="129"/>
        <v>-</v>
      </c>
      <c r="T195" s="271" t="str">
        <f t="shared" si="130"/>
        <v>-</v>
      </c>
      <c r="U195" s="270" t="str">
        <f t="shared" si="107"/>
        <v>-</v>
      </c>
      <c r="V195" s="262" t="str">
        <f t="shared" si="113"/>
        <v>-</v>
      </c>
      <c r="W195" s="262" t="s">
        <v>249</v>
      </c>
      <c r="X195" s="262" t="s">
        <v>249</v>
      </c>
      <c r="Y195" s="272" t="str">
        <f t="shared" si="114"/>
        <v>-</v>
      </c>
      <c r="Z195" s="262">
        <f t="shared" si="127"/>
        <v>27.458479999999998</v>
      </c>
      <c r="AA195" s="262">
        <v>2.8</v>
      </c>
      <c r="AB195" s="269"/>
    </row>
    <row r="196" spans="2:28" ht="12.95" customHeight="1" x14ac:dyDescent="0.25">
      <c r="B196" s="264" t="s">
        <v>253</v>
      </c>
      <c r="C196" s="263">
        <v>42356</v>
      </c>
      <c r="D196" s="264" t="s">
        <v>249</v>
      </c>
      <c r="E196" s="262" t="e">
        <f t="shared" si="132"/>
        <v>#VALUE!</v>
      </c>
      <c r="F196" s="269">
        <v>0.5</v>
      </c>
      <c r="G196" s="262">
        <v>13.3</v>
      </c>
      <c r="H196" s="322">
        <f t="shared" si="120"/>
        <v>13.3</v>
      </c>
      <c r="I196" s="322" t="str">
        <f t="shared" si="121"/>
        <v>-</v>
      </c>
      <c r="J196" s="262">
        <v>8.3000000000000007</v>
      </c>
      <c r="K196" s="322">
        <f t="shared" si="122"/>
        <v>8.3000000000000007</v>
      </c>
      <c r="L196" s="322" t="str">
        <f t="shared" si="123"/>
        <v>-</v>
      </c>
      <c r="M196" s="264" t="s">
        <v>249</v>
      </c>
      <c r="N196" s="262" t="s">
        <v>249</v>
      </c>
      <c r="O196" s="262" t="s">
        <v>249</v>
      </c>
      <c r="P196" s="262" t="s">
        <v>249</v>
      </c>
      <c r="Q196" s="262" t="s">
        <v>249</v>
      </c>
      <c r="R196" s="322" t="str">
        <f t="shared" si="128"/>
        <v>-</v>
      </c>
      <c r="S196" s="322" t="str">
        <f t="shared" si="129"/>
        <v>-</v>
      </c>
      <c r="T196" s="271" t="str">
        <f t="shared" si="130"/>
        <v>-</v>
      </c>
      <c r="U196" s="270" t="str">
        <f t="shared" si="107"/>
        <v>-</v>
      </c>
      <c r="V196" s="262" t="str">
        <f t="shared" si="113"/>
        <v>-</v>
      </c>
      <c r="W196" s="262" t="s">
        <v>249</v>
      </c>
      <c r="X196" s="262" t="s">
        <v>249</v>
      </c>
      <c r="Y196" s="272" t="str">
        <f t="shared" si="114"/>
        <v>-</v>
      </c>
      <c r="Z196" s="262">
        <f t="shared" si="127"/>
        <v>19.613199999999999</v>
      </c>
      <c r="AA196" s="262">
        <v>2</v>
      </c>
      <c r="AB196" s="269"/>
    </row>
    <row r="197" spans="2:28" ht="12.95" customHeight="1" x14ac:dyDescent="0.25">
      <c r="B197" s="264" t="s">
        <v>253</v>
      </c>
      <c r="C197" s="263">
        <v>42366</v>
      </c>
      <c r="D197" s="264" t="s">
        <v>249</v>
      </c>
      <c r="E197" s="262" t="e">
        <f t="shared" si="132"/>
        <v>#VALUE!</v>
      </c>
      <c r="F197" s="269">
        <v>0.5</v>
      </c>
      <c r="G197" s="262">
        <v>13.3</v>
      </c>
      <c r="H197" s="322">
        <f t="shared" si="120"/>
        <v>13.3</v>
      </c>
      <c r="I197" s="322" t="str">
        <f t="shared" si="121"/>
        <v>-</v>
      </c>
      <c r="J197" s="262">
        <v>8.3000000000000007</v>
      </c>
      <c r="K197" s="322">
        <f t="shared" si="122"/>
        <v>8.3000000000000007</v>
      </c>
      <c r="L197" s="322" t="str">
        <f t="shared" si="123"/>
        <v>-</v>
      </c>
      <c r="M197" s="264" t="s">
        <v>249</v>
      </c>
      <c r="N197" s="262" t="s">
        <v>249</v>
      </c>
      <c r="O197" s="262" t="s">
        <v>249</v>
      </c>
      <c r="P197" s="262" t="s">
        <v>249</v>
      </c>
      <c r="Q197" s="262" t="s">
        <v>249</v>
      </c>
      <c r="R197" s="322" t="str">
        <f t="shared" si="128"/>
        <v>-</v>
      </c>
      <c r="S197" s="322" t="str">
        <f t="shared" si="129"/>
        <v>-</v>
      </c>
      <c r="T197" s="271" t="str">
        <f t="shared" si="130"/>
        <v>-</v>
      </c>
      <c r="U197" s="270" t="str">
        <f t="shared" si="107"/>
        <v>-</v>
      </c>
      <c r="V197" s="262" t="str">
        <f t="shared" si="113"/>
        <v>-</v>
      </c>
      <c r="W197" s="262" t="s">
        <v>249</v>
      </c>
      <c r="X197" s="262" t="s">
        <v>249</v>
      </c>
      <c r="Y197" s="272" t="str">
        <f t="shared" si="114"/>
        <v>-</v>
      </c>
      <c r="Z197" s="262">
        <f t="shared" si="127"/>
        <v>17.651879999999998</v>
      </c>
      <c r="AA197" s="262">
        <v>1.8</v>
      </c>
      <c r="AB197" s="269"/>
    </row>
    <row r="198" spans="2:28" ht="12.95" customHeight="1" x14ac:dyDescent="0.25">
      <c r="B198" s="264" t="s">
        <v>253</v>
      </c>
      <c r="C198" s="263">
        <v>42377</v>
      </c>
      <c r="D198" s="264" t="s">
        <v>249</v>
      </c>
      <c r="E198" s="262" t="e">
        <f t="shared" si="132"/>
        <v>#VALUE!</v>
      </c>
      <c r="F198" s="269">
        <v>0.5</v>
      </c>
      <c r="G198" s="262">
        <v>13.3</v>
      </c>
      <c r="H198" s="322">
        <f t="shared" si="120"/>
        <v>13.3</v>
      </c>
      <c r="I198" s="322" t="str">
        <f t="shared" si="121"/>
        <v>-</v>
      </c>
      <c r="J198" s="262">
        <v>8.3000000000000007</v>
      </c>
      <c r="K198" s="322">
        <f t="shared" si="122"/>
        <v>8.3000000000000007</v>
      </c>
      <c r="L198" s="322" t="str">
        <f t="shared" si="123"/>
        <v>-</v>
      </c>
      <c r="M198" s="264" t="s">
        <v>249</v>
      </c>
      <c r="N198" s="262" t="s">
        <v>249</v>
      </c>
      <c r="O198" s="262" t="s">
        <v>249</v>
      </c>
      <c r="P198" s="262" t="s">
        <v>249</v>
      </c>
      <c r="Q198" s="262" t="s">
        <v>249</v>
      </c>
      <c r="R198" s="322" t="str">
        <f t="shared" si="128"/>
        <v>-</v>
      </c>
      <c r="S198" s="322" t="str">
        <f t="shared" si="129"/>
        <v>-</v>
      </c>
      <c r="T198" s="271" t="str">
        <f t="shared" si="130"/>
        <v>-</v>
      </c>
      <c r="U198" s="270" t="str">
        <f t="shared" si="107"/>
        <v>-</v>
      </c>
      <c r="V198" s="262" t="str">
        <f t="shared" si="113"/>
        <v>-</v>
      </c>
      <c r="W198" s="262" t="s">
        <v>249</v>
      </c>
      <c r="X198" s="262" t="s">
        <v>249</v>
      </c>
      <c r="Y198" s="272" t="str">
        <f t="shared" si="114"/>
        <v>-</v>
      </c>
      <c r="Z198" s="262">
        <f t="shared" si="127"/>
        <v>0</v>
      </c>
      <c r="AA198" s="262">
        <v>0</v>
      </c>
      <c r="AB198" s="269"/>
    </row>
    <row r="199" spans="2:28" ht="12.95" customHeight="1" x14ac:dyDescent="0.25">
      <c r="B199" s="264" t="s">
        <v>253</v>
      </c>
      <c r="C199" s="263">
        <v>42384</v>
      </c>
      <c r="D199" s="264" t="s">
        <v>249</v>
      </c>
      <c r="E199" s="262" t="e">
        <f t="shared" si="132"/>
        <v>#VALUE!</v>
      </c>
      <c r="F199" s="269">
        <v>0.5</v>
      </c>
      <c r="G199" s="262">
        <v>13.3</v>
      </c>
      <c r="H199" s="322">
        <f t="shared" si="120"/>
        <v>13.3</v>
      </c>
      <c r="I199" s="322" t="str">
        <f t="shared" si="121"/>
        <v>-</v>
      </c>
      <c r="J199" s="262">
        <v>8.3000000000000007</v>
      </c>
      <c r="K199" s="322">
        <f t="shared" si="122"/>
        <v>8.3000000000000007</v>
      </c>
      <c r="L199" s="322" t="str">
        <f t="shared" si="123"/>
        <v>-</v>
      </c>
      <c r="M199" s="264" t="s">
        <v>249</v>
      </c>
      <c r="N199" s="262" t="s">
        <v>249</v>
      </c>
      <c r="O199" s="262" t="s">
        <v>249</v>
      </c>
      <c r="P199" s="262" t="s">
        <v>249</v>
      </c>
      <c r="Q199" s="262" t="s">
        <v>249</v>
      </c>
      <c r="R199" s="322" t="str">
        <f t="shared" si="128"/>
        <v>-</v>
      </c>
      <c r="S199" s="322" t="str">
        <f t="shared" si="129"/>
        <v>-</v>
      </c>
      <c r="T199" s="271" t="str">
        <f t="shared" si="130"/>
        <v>-</v>
      </c>
      <c r="U199" s="270" t="str">
        <f t="shared" si="107"/>
        <v>-</v>
      </c>
      <c r="V199" s="262" t="str">
        <f t="shared" si="113"/>
        <v>-</v>
      </c>
      <c r="W199" s="262" t="s">
        <v>249</v>
      </c>
      <c r="X199" s="262" t="s">
        <v>249</v>
      </c>
      <c r="Y199" s="272" t="str">
        <f t="shared" si="114"/>
        <v>-</v>
      </c>
      <c r="Z199" s="262">
        <f t="shared" si="127"/>
        <v>19.809331999999998</v>
      </c>
      <c r="AA199" s="262">
        <v>2.02</v>
      </c>
      <c r="AB199" s="269"/>
    </row>
    <row r="200" spans="2:28" ht="12.95" customHeight="1" x14ac:dyDescent="0.25">
      <c r="B200" s="264" t="s">
        <v>253</v>
      </c>
      <c r="C200" s="263">
        <v>42391</v>
      </c>
      <c r="D200" s="264" t="s">
        <v>249</v>
      </c>
      <c r="E200" s="262" t="e">
        <f t="shared" si="132"/>
        <v>#VALUE!</v>
      </c>
      <c r="F200" s="269">
        <v>0.5</v>
      </c>
      <c r="G200" s="262">
        <v>13.3</v>
      </c>
      <c r="H200" s="322">
        <f t="shared" si="120"/>
        <v>13.3</v>
      </c>
      <c r="I200" s="322" t="str">
        <f t="shared" si="121"/>
        <v>-</v>
      </c>
      <c r="J200" s="262">
        <v>8.3000000000000007</v>
      </c>
      <c r="K200" s="322">
        <f t="shared" si="122"/>
        <v>8.3000000000000007</v>
      </c>
      <c r="L200" s="322" t="str">
        <f t="shared" si="123"/>
        <v>-</v>
      </c>
      <c r="M200" s="264" t="s">
        <v>249</v>
      </c>
      <c r="N200" s="262" t="s">
        <v>249</v>
      </c>
      <c r="O200" s="262" t="s">
        <v>249</v>
      </c>
      <c r="P200" s="262" t="s">
        <v>249</v>
      </c>
      <c r="Q200" s="262" t="s">
        <v>249</v>
      </c>
      <c r="R200" s="322" t="str">
        <f t="shared" si="128"/>
        <v>-</v>
      </c>
      <c r="S200" s="322" t="str">
        <f t="shared" si="129"/>
        <v>-</v>
      </c>
      <c r="T200" s="271" t="str">
        <f t="shared" si="130"/>
        <v>-</v>
      </c>
      <c r="U200" s="270" t="str">
        <f t="shared" si="107"/>
        <v>-</v>
      </c>
      <c r="V200" s="262" t="str">
        <f t="shared" si="113"/>
        <v>-</v>
      </c>
      <c r="W200" s="262" t="s">
        <v>249</v>
      </c>
      <c r="X200" s="262" t="s">
        <v>249</v>
      </c>
      <c r="Y200" s="272" t="str">
        <f t="shared" si="114"/>
        <v>-</v>
      </c>
      <c r="Z200" s="262">
        <f t="shared" si="127"/>
        <v>19.809331999999998</v>
      </c>
      <c r="AA200" s="262">
        <v>2.02</v>
      </c>
      <c r="AB200" s="269"/>
    </row>
    <row r="201" spans="2:28" ht="12.95" customHeight="1" x14ac:dyDescent="0.25">
      <c r="B201" s="264" t="s">
        <v>253</v>
      </c>
      <c r="C201" s="263">
        <v>42398</v>
      </c>
      <c r="D201" s="264" t="s">
        <v>249</v>
      </c>
      <c r="E201" s="262" t="e">
        <f t="shared" si="132"/>
        <v>#VALUE!</v>
      </c>
      <c r="F201" s="269">
        <v>0.5</v>
      </c>
      <c r="G201" s="262">
        <v>13.3</v>
      </c>
      <c r="H201" s="322">
        <f t="shared" si="120"/>
        <v>13.3</v>
      </c>
      <c r="I201" s="322" t="str">
        <f t="shared" si="121"/>
        <v>-</v>
      </c>
      <c r="J201" s="262">
        <v>8.3000000000000007</v>
      </c>
      <c r="K201" s="322">
        <f t="shared" si="122"/>
        <v>8.3000000000000007</v>
      </c>
      <c r="L201" s="322" t="str">
        <f t="shared" si="123"/>
        <v>-</v>
      </c>
      <c r="M201" s="264" t="s">
        <v>249</v>
      </c>
      <c r="N201" s="262" t="s">
        <v>249</v>
      </c>
      <c r="O201" s="262" t="s">
        <v>249</v>
      </c>
      <c r="P201" s="262" t="s">
        <v>249</v>
      </c>
      <c r="Q201" s="262" t="s">
        <v>249</v>
      </c>
      <c r="R201" s="322" t="str">
        <f t="shared" si="128"/>
        <v>-</v>
      </c>
      <c r="S201" s="322" t="str">
        <f t="shared" si="129"/>
        <v>-</v>
      </c>
      <c r="T201" s="271" t="str">
        <f t="shared" si="130"/>
        <v>-</v>
      </c>
      <c r="U201" s="270" t="str">
        <f t="shared" si="107"/>
        <v>-</v>
      </c>
      <c r="V201" s="262" t="str">
        <f t="shared" si="113"/>
        <v>-</v>
      </c>
      <c r="W201" s="262" t="s">
        <v>249</v>
      </c>
      <c r="X201" s="262" t="s">
        <v>249</v>
      </c>
      <c r="Y201" s="272" t="str">
        <f t="shared" si="114"/>
        <v>-</v>
      </c>
      <c r="Z201" s="262">
        <f t="shared" si="127"/>
        <v>10.394996000000001</v>
      </c>
      <c r="AA201" s="262">
        <v>1.06</v>
      </c>
      <c r="AB201" s="269"/>
    </row>
    <row r="202" spans="2:28" ht="12.95" customHeight="1" x14ac:dyDescent="0.25">
      <c r="B202" s="264" t="s">
        <v>253</v>
      </c>
      <c r="C202" s="263">
        <v>42405</v>
      </c>
      <c r="D202" s="264" t="s">
        <v>249</v>
      </c>
      <c r="E202" s="262" t="e">
        <f t="shared" si="132"/>
        <v>#VALUE!</v>
      </c>
      <c r="F202" s="269">
        <v>0.5</v>
      </c>
      <c r="G202" s="262">
        <v>13.3</v>
      </c>
      <c r="H202" s="322">
        <f t="shared" si="120"/>
        <v>13.3</v>
      </c>
      <c r="I202" s="322" t="str">
        <f t="shared" si="121"/>
        <v>-</v>
      </c>
      <c r="J202" s="262">
        <v>8.3000000000000007</v>
      </c>
      <c r="K202" s="322">
        <f t="shared" si="122"/>
        <v>8.3000000000000007</v>
      </c>
      <c r="L202" s="322" t="str">
        <f t="shared" si="123"/>
        <v>-</v>
      </c>
      <c r="M202" s="264" t="s">
        <v>249</v>
      </c>
      <c r="N202" s="262" t="s">
        <v>249</v>
      </c>
      <c r="O202" s="262" t="s">
        <v>249</v>
      </c>
      <c r="P202" s="262" t="s">
        <v>249</v>
      </c>
      <c r="Q202" s="262" t="s">
        <v>249</v>
      </c>
      <c r="R202" s="322" t="str">
        <f t="shared" si="128"/>
        <v>-</v>
      </c>
      <c r="S202" s="322" t="str">
        <f t="shared" si="129"/>
        <v>-</v>
      </c>
      <c r="T202" s="271" t="str">
        <f t="shared" si="130"/>
        <v>-</v>
      </c>
      <c r="U202" s="270" t="str">
        <f t="shared" si="107"/>
        <v>-</v>
      </c>
      <c r="V202" s="262" t="str">
        <f t="shared" si="113"/>
        <v>-</v>
      </c>
      <c r="W202" s="262" t="s">
        <v>249</v>
      </c>
      <c r="X202" s="262" t="s">
        <v>249</v>
      </c>
      <c r="Y202" s="272" t="str">
        <f t="shared" si="114"/>
        <v>-</v>
      </c>
      <c r="Z202" s="262">
        <f t="shared" si="127"/>
        <v>19.613199999999999</v>
      </c>
      <c r="AA202" s="262">
        <v>2</v>
      </c>
      <c r="AB202" s="269"/>
    </row>
    <row r="203" spans="2:28" ht="12.95" customHeight="1" x14ac:dyDescent="0.25">
      <c r="B203" s="264" t="s">
        <v>253</v>
      </c>
      <c r="C203" s="263">
        <v>42412</v>
      </c>
      <c r="D203" s="264" t="s">
        <v>249</v>
      </c>
      <c r="E203" s="262" t="e">
        <f t="shared" si="132"/>
        <v>#VALUE!</v>
      </c>
      <c r="F203" s="269">
        <v>0.5</v>
      </c>
      <c r="G203" s="262">
        <v>13.3</v>
      </c>
      <c r="H203" s="322">
        <f t="shared" si="120"/>
        <v>13.3</v>
      </c>
      <c r="I203" s="322" t="str">
        <f t="shared" si="121"/>
        <v>-</v>
      </c>
      <c r="J203" s="262">
        <v>8.3000000000000007</v>
      </c>
      <c r="K203" s="322">
        <f t="shared" si="122"/>
        <v>8.3000000000000007</v>
      </c>
      <c r="L203" s="322" t="str">
        <f t="shared" si="123"/>
        <v>-</v>
      </c>
      <c r="M203" s="264" t="s">
        <v>249</v>
      </c>
      <c r="N203" s="262" t="s">
        <v>249</v>
      </c>
      <c r="O203" s="262" t="s">
        <v>249</v>
      </c>
      <c r="P203" s="262" t="s">
        <v>249</v>
      </c>
      <c r="Q203" s="262" t="s">
        <v>249</v>
      </c>
      <c r="R203" s="322" t="str">
        <f t="shared" si="128"/>
        <v>-</v>
      </c>
      <c r="S203" s="322" t="str">
        <f t="shared" si="129"/>
        <v>-</v>
      </c>
      <c r="T203" s="271" t="str">
        <f t="shared" si="130"/>
        <v>-</v>
      </c>
      <c r="U203" s="270" t="str">
        <f t="shared" si="107"/>
        <v>-</v>
      </c>
      <c r="V203" s="262" t="str">
        <f t="shared" si="113"/>
        <v>-</v>
      </c>
      <c r="W203" s="262" t="s">
        <v>249</v>
      </c>
      <c r="X203" s="262" t="s">
        <v>249</v>
      </c>
      <c r="Y203" s="272" t="str">
        <f t="shared" si="114"/>
        <v>-</v>
      </c>
      <c r="Z203" s="262">
        <f t="shared" si="127"/>
        <v>18.632539999999999</v>
      </c>
      <c r="AA203" s="262">
        <v>1.9</v>
      </c>
      <c r="AB203" s="269"/>
    </row>
    <row r="204" spans="2:28" ht="12.95" customHeight="1" x14ac:dyDescent="0.25">
      <c r="B204" s="264" t="s">
        <v>253</v>
      </c>
      <c r="C204" s="263">
        <v>42419</v>
      </c>
      <c r="D204" s="264" t="s">
        <v>249</v>
      </c>
      <c r="E204" s="262" t="e">
        <f t="shared" si="132"/>
        <v>#VALUE!</v>
      </c>
      <c r="F204" s="269">
        <v>0.5</v>
      </c>
      <c r="G204" s="262">
        <v>13.3</v>
      </c>
      <c r="H204" s="322">
        <f t="shared" si="120"/>
        <v>13.3</v>
      </c>
      <c r="I204" s="322" t="str">
        <f t="shared" si="121"/>
        <v>-</v>
      </c>
      <c r="J204" s="262">
        <v>8.3000000000000007</v>
      </c>
      <c r="K204" s="322">
        <f t="shared" si="122"/>
        <v>8.3000000000000007</v>
      </c>
      <c r="L204" s="322" t="str">
        <f t="shared" si="123"/>
        <v>-</v>
      </c>
      <c r="M204" s="264" t="s">
        <v>249</v>
      </c>
      <c r="N204" s="262" t="s">
        <v>249</v>
      </c>
      <c r="O204" s="262" t="s">
        <v>249</v>
      </c>
      <c r="P204" s="262" t="s">
        <v>249</v>
      </c>
      <c r="Q204" s="262" t="s">
        <v>249</v>
      </c>
      <c r="R204" s="322" t="str">
        <f t="shared" si="128"/>
        <v>-</v>
      </c>
      <c r="S204" s="322" t="str">
        <f t="shared" si="129"/>
        <v>-</v>
      </c>
      <c r="T204" s="271" t="str">
        <f t="shared" si="130"/>
        <v>-</v>
      </c>
      <c r="U204" s="270" t="str">
        <f t="shared" si="107"/>
        <v>-</v>
      </c>
      <c r="V204" s="262" t="str">
        <f t="shared" si="113"/>
        <v>-</v>
      </c>
      <c r="W204" s="262" t="s">
        <v>249</v>
      </c>
      <c r="X204" s="262" t="s">
        <v>249</v>
      </c>
      <c r="Y204" s="272" t="str">
        <f t="shared" si="114"/>
        <v>-</v>
      </c>
      <c r="Z204" s="262">
        <f t="shared" si="127"/>
        <v>19.613199999999999</v>
      </c>
      <c r="AA204" s="262">
        <v>2</v>
      </c>
      <c r="AB204" s="269"/>
    </row>
    <row r="205" spans="2:28" ht="12.95" customHeight="1" x14ac:dyDescent="0.25">
      <c r="B205" s="264" t="s">
        <v>253</v>
      </c>
      <c r="C205" s="263">
        <v>42426</v>
      </c>
      <c r="D205" s="264" t="s">
        <v>249</v>
      </c>
      <c r="E205" s="262" t="e">
        <f t="shared" ref="E205" si="133">D205-1</f>
        <v>#VALUE!</v>
      </c>
      <c r="F205" s="269">
        <v>0.5</v>
      </c>
      <c r="G205" s="262">
        <v>13.3</v>
      </c>
      <c r="H205" s="322">
        <f t="shared" ref="H205" si="134">IF(M205="-",H204,IF(M205=0,H204,H204+M205))</f>
        <v>13.3</v>
      </c>
      <c r="I205" s="322" t="str">
        <f t="shared" ref="I205" si="135">IFERROR(H205-E205,"-")</f>
        <v>-</v>
      </c>
      <c r="J205" s="262">
        <v>8.3000000000000007</v>
      </c>
      <c r="K205" s="322">
        <f t="shared" ref="K205" si="136">IF(M205="-",K204,IF(M205=0,K204,K204+M205))</f>
        <v>8.3000000000000007</v>
      </c>
      <c r="L205" s="322" t="str">
        <f t="shared" ref="L205" si="137">IFERROR(K205-E205,"-")</f>
        <v>-</v>
      </c>
      <c r="M205" s="264" t="s">
        <v>249</v>
      </c>
      <c r="N205" s="262" t="s">
        <v>249</v>
      </c>
      <c r="O205" s="262" t="s">
        <v>249</v>
      </c>
      <c r="P205" s="262" t="s">
        <v>249</v>
      </c>
      <c r="Q205" s="262" t="s">
        <v>249</v>
      </c>
      <c r="R205" s="322" t="str">
        <f t="shared" si="128"/>
        <v>-</v>
      </c>
      <c r="S205" s="322" t="str">
        <f t="shared" si="129"/>
        <v>-</v>
      </c>
      <c r="T205" s="271" t="str">
        <f t="shared" si="130"/>
        <v>-</v>
      </c>
      <c r="U205" s="270" t="str">
        <f t="shared" si="107"/>
        <v>-</v>
      </c>
      <c r="V205" s="262" t="str">
        <f t="shared" si="113"/>
        <v>-</v>
      </c>
      <c r="W205" s="262" t="s">
        <v>249</v>
      </c>
      <c r="X205" s="262" t="s">
        <v>249</v>
      </c>
      <c r="Y205" s="272" t="str">
        <f t="shared" si="114"/>
        <v>-</v>
      </c>
      <c r="Z205" s="262">
        <f t="shared" si="127"/>
        <v>9.8065999999999995</v>
      </c>
      <c r="AA205" s="262">
        <v>1</v>
      </c>
      <c r="AB205" s="269"/>
    </row>
    <row r="206" spans="2:28" ht="12.95" customHeight="1" x14ac:dyDescent="0.25">
      <c r="B206" s="264" t="s">
        <v>253</v>
      </c>
      <c r="C206" s="263">
        <v>42436</v>
      </c>
      <c r="D206" s="264" t="s">
        <v>249</v>
      </c>
      <c r="E206" s="482" t="s">
        <v>249</v>
      </c>
      <c r="F206" s="269">
        <v>0.5</v>
      </c>
      <c r="G206" s="262">
        <v>13.3</v>
      </c>
      <c r="H206" s="322">
        <f t="shared" ref="H206" si="138">IF(M206="-",H205,IF(M206=0,H205,H205+M206))</f>
        <v>13.3</v>
      </c>
      <c r="I206" s="322" t="str">
        <f t="shared" ref="I206" si="139">IFERROR(H206-E206,"-")</f>
        <v>-</v>
      </c>
      <c r="J206" s="262">
        <v>8.6</v>
      </c>
      <c r="K206" s="322">
        <f t="shared" ref="K206" si="140">IF(M206="-",K205,IF(M206=0,K205,K205+M206))</f>
        <v>8.3000000000000007</v>
      </c>
      <c r="L206" s="322" t="str">
        <f t="shared" ref="L206" si="141">IFERROR(K206-E206,"-")</f>
        <v>-</v>
      </c>
      <c r="M206" s="264" t="s">
        <v>249</v>
      </c>
      <c r="N206" s="262" t="s">
        <v>249</v>
      </c>
      <c r="O206" s="262" t="s">
        <v>249</v>
      </c>
      <c r="P206" s="262" t="s">
        <v>249</v>
      </c>
      <c r="Q206" s="262" t="s">
        <v>249</v>
      </c>
      <c r="R206" s="322" t="str">
        <f t="shared" si="128"/>
        <v>-</v>
      </c>
      <c r="S206" s="322" t="str">
        <f t="shared" si="129"/>
        <v>-</v>
      </c>
      <c r="T206" s="271" t="str">
        <f t="shared" si="130"/>
        <v>-</v>
      </c>
      <c r="U206" s="270" t="str">
        <f t="shared" si="107"/>
        <v>-</v>
      </c>
      <c r="V206" s="262" t="str">
        <f t="shared" si="113"/>
        <v>-</v>
      </c>
      <c r="W206" s="262" t="s">
        <v>249</v>
      </c>
      <c r="X206" s="262" t="s">
        <v>249</v>
      </c>
      <c r="Y206" s="272" t="str">
        <f t="shared" si="114"/>
        <v>-</v>
      </c>
      <c r="Z206" s="262">
        <f t="shared" si="127"/>
        <v>19.613199999999999</v>
      </c>
      <c r="AA206" s="262">
        <v>2</v>
      </c>
      <c r="AB206" s="269"/>
    </row>
    <row r="207" spans="2:28" ht="12.95" customHeight="1" x14ac:dyDescent="0.25">
      <c r="B207" s="264" t="s">
        <v>253</v>
      </c>
      <c r="C207" s="263">
        <v>42440</v>
      </c>
      <c r="D207" s="264" t="s">
        <v>249</v>
      </c>
      <c r="E207" s="482" t="s">
        <v>249</v>
      </c>
      <c r="F207" s="269">
        <v>0.5</v>
      </c>
      <c r="G207" s="262">
        <v>13.3</v>
      </c>
      <c r="H207" s="322">
        <f t="shared" ref="H207:H209" si="142">IF(M207="-",H206,IF(M207=0,H206,H206+M207))</f>
        <v>13.3</v>
      </c>
      <c r="I207" s="322" t="str">
        <f t="shared" ref="I207" si="143">IFERROR(H207-E207,"-")</f>
        <v>-</v>
      </c>
      <c r="J207" s="262">
        <v>8.6</v>
      </c>
      <c r="K207" s="322">
        <f t="shared" ref="K207:K208" si="144">IF(M207="-",K206,IF(M207=0,K206,K206+M207))</f>
        <v>8.3000000000000007</v>
      </c>
      <c r="L207" s="322" t="str">
        <f t="shared" ref="L207" si="145">IFERROR(K207-E207,"-")</f>
        <v>-</v>
      </c>
      <c r="M207" s="264" t="s">
        <v>249</v>
      </c>
      <c r="N207" s="262" t="s">
        <v>249</v>
      </c>
      <c r="O207" s="262" t="s">
        <v>249</v>
      </c>
      <c r="P207" s="262" t="s">
        <v>249</v>
      </c>
      <c r="Q207" s="262" t="s">
        <v>249</v>
      </c>
      <c r="R207" s="322" t="str">
        <f t="shared" si="128"/>
        <v>-</v>
      </c>
      <c r="S207" s="322" t="str">
        <f t="shared" si="129"/>
        <v>-</v>
      </c>
      <c r="T207" s="271" t="str">
        <f t="shared" si="130"/>
        <v>-</v>
      </c>
      <c r="U207" s="270" t="str">
        <f t="shared" si="107"/>
        <v>-</v>
      </c>
      <c r="V207" s="262" t="str">
        <f t="shared" si="113"/>
        <v>-</v>
      </c>
      <c r="W207" s="262" t="s">
        <v>249</v>
      </c>
      <c r="X207" s="262" t="s">
        <v>249</v>
      </c>
      <c r="Y207" s="272" t="str">
        <f t="shared" si="114"/>
        <v>-</v>
      </c>
      <c r="Z207" s="262">
        <f t="shared" si="127"/>
        <v>19.613199999999999</v>
      </c>
      <c r="AA207" s="262">
        <v>2</v>
      </c>
      <c r="AB207" s="269"/>
    </row>
    <row r="208" spans="2:28" ht="12.95" customHeight="1" x14ac:dyDescent="0.25">
      <c r="B208" s="264" t="s">
        <v>253</v>
      </c>
      <c r="C208" s="263">
        <v>42447</v>
      </c>
      <c r="D208" s="479" t="s">
        <v>249</v>
      </c>
      <c r="E208" s="482" t="s">
        <v>249</v>
      </c>
      <c r="F208" s="269">
        <v>0.5</v>
      </c>
      <c r="G208" s="262">
        <v>13.3</v>
      </c>
      <c r="H208" s="322">
        <f t="shared" si="142"/>
        <v>13.3</v>
      </c>
      <c r="I208" s="322" t="s">
        <v>249</v>
      </c>
      <c r="J208" s="262">
        <v>8.6</v>
      </c>
      <c r="K208" s="322">
        <f t="shared" si="144"/>
        <v>8.3000000000000007</v>
      </c>
      <c r="L208" s="322" t="s">
        <v>249</v>
      </c>
      <c r="M208" s="479" t="s">
        <v>249</v>
      </c>
      <c r="N208" s="482" t="s">
        <v>249</v>
      </c>
      <c r="O208" s="482" t="s">
        <v>249</v>
      </c>
      <c r="P208" s="482" t="s">
        <v>249</v>
      </c>
      <c r="Q208" s="482" t="s">
        <v>249</v>
      </c>
      <c r="R208" s="322" t="str">
        <f t="shared" si="128"/>
        <v>-</v>
      </c>
      <c r="S208" s="322" t="str">
        <f t="shared" si="129"/>
        <v>-</v>
      </c>
      <c r="T208" s="271" t="str">
        <f t="shared" si="130"/>
        <v>-</v>
      </c>
      <c r="U208" s="270" t="str">
        <f t="shared" si="107"/>
        <v>-</v>
      </c>
      <c r="V208" s="262" t="str">
        <f t="shared" si="113"/>
        <v>-</v>
      </c>
      <c r="W208" s="482" t="s">
        <v>249</v>
      </c>
      <c r="X208" s="262" t="s">
        <v>249</v>
      </c>
      <c r="Y208" s="272" t="str">
        <f t="shared" si="114"/>
        <v>-</v>
      </c>
      <c r="Z208" s="262">
        <f t="shared" si="127"/>
        <v>14.709899999999999</v>
      </c>
      <c r="AA208" s="262">
        <v>1.5</v>
      </c>
      <c r="AB208" s="269"/>
    </row>
    <row r="209" spans="2:28" ht="12.95" customHeight="1" x14ac:dyDescent="0.25">
      <c r="B209" s="264" t="s">
        <v>253</v>
      </c>
      <c r="C209" s="263">
        <v>42464</v>
      </c>
      <c r="D209" s="479" t="s">
        <v>249</v>
      </c>
      <c r="E209" s="482" t="s">
        <v>249</v>
      </c>
      <c r="F209" s="269">
        <v>0.5</v>
      </c>
      <c r="G209" s="262">
        <v>13.3</v>
      </c>
      <c r="H209" s="322">
        <f t="shared" si="142"/>
        <v>13.3</v>
      </c>
      <c r="I209" s="322" t="s">
        <v>249</v>
      </c>
      <c r="J209" s="262">
        <v>8.6</v>
      </c>
      <c r="K209" s="322">
        <v>8.3000000000000007</v>
      </c>
      <c r="L209" s="322" t="s">
        <v>249</v>
      </c>
      <c r="M209" s="479" t="s">
        <v>249</v>
      </c>
      <c r="N209" s="482" t="s">
        <v>249</v>
      </c>
      <c r="O209" s="482" t="s">
        <v>249</v>
      </c>
      <c r="P209" s="482" t="s">
        <v>249</v>
      </c>
      <c r="Q209" s="482" t="s">
        <v>249</v>
      </c>
      <c r="R209" s="322" t="str">
        <f t="shared" si="128"/>
        <v>-</v>
      </c>
      <c r="S209" s="322" t="str">
        <f t="shared" si="129"/>
        <v>-</v>
      </c>
      <c r="T209" s="271" t="str">
        <f t="shared" si="130"/>
        <v>-</v>
      </c>
      <c r="U209" s="270" t="str">
        <f t="shared" ref="U209:U210" si="146">IF(T209="-","-",IF(T209&lt;0.55,"BOM",IF(AND(T209&gt;=0.55,T209&lt;0.6),"ATENÇÃO",IF(AND(T209&gt;=0.6,T209&lt;0.8),"ALERTA","INTERVENÇÃO"))))</f>
        <v>-</v>
      </c>
      <c r="V209" s="262" t="str">
        <f t="shared" si="113"/>
        <v>-</v>
      </c>
      <c r="W209" s="482" t="s">
        <v>249</v>
      </c>
      <c r="X209" s="262" t="s">
        <v>249</v>
      </c>
      <c r="Y209" s="272" t="str">
        <f t="shared" si="114"/>
        <v>-</v>
      </c>
      <c r="Z209" s="262">
        <f t="shared" si="127"/>
        <v>19.613199999999999</v>
      </c>
      <c r="AA209" s="262">
        <v>2</v>
      </c>
      <c r="AB209" s="269"/>
    </row>
    <row r="210" spans="2:28" s="495" customFormat="1" ht="12.95" customHeight="1" x14ac:dyDescent="0.25">
      <c r="B210" s="479" t="s">
        <v>253</v>
      </c>
      <c r="C210" s="496">
        <v>42468</v>
      </c>
      <c r="D210" s="479" t="s">
        <v>249</v>
      </c>
      <c r="E210" s="482" t="s">
        <v>249</v>
      </c>
      <c r="F210" s="269">
        <v>0.5</v>
      </c>
      <c r="G210" s="262">
        <v>13.3</v>
      </c>
      <c r="H210" s="322">
        <f t="shared" ref="H210" si="147">IF(M210="-",H209,IF(M210=0,H209,H209+M210))</f>
        <v>13.3</v>
      </c>
      <c r="I210" s="322" t="s">
        <v>249</v>
      </c>
      <c r="J210" s="262">
        <v>8.6</v>
      </c>
      <c r="K210" s="322">
        <v>8.3000000000000007</v>
      </c>
      <c r="L210" s="322" t="s">
        <v>249</v>
      </c>
      <c r="M210" s="479" t="s">
        <v>249</v>
      </c>
      <c r="N210" s="482" t="s">
        <v>249</v>
      </c>
      <c r="O210" s="482" t="s">
        <v>249</v>
      </c>
      <c r="P210" s="482" t="s">
        <v>249</v>
      </c>
      <c r="Q210" s="482" t="s">
        <v>249</v>
      </c>
      <c r="R210" s="322" t="str">
        <f t="shared" si="128"/>
        <v>-</v>
      </c>
      <c r="S210" s="322" t="str">
        <f t="shared" si="129"/>
        <v>-</v>
      </c>
      <c r="T210" s="271" t="str">
        <f t="shared" si="130"/>
        <v>-</v>
      </c>
      <c r="U210" s="270" t="str">
        <f t="shared" si="146"/>
        <v>-</v>
      </c>
      <c r="V210" s="262" t="str">
        <f t="shared" ref="V210" si="148">IFERROR(IF((D210+$K$145-P210)&lt;0,0,(D210+$K$145-P210)),"-")</f>
        <v>-</v>
      </c>
      <c r="W210" s="482" t="s">
        <v>249</v>
      </c>
      <c r="X210" s="262" t="s">
        <v>249</v>
      </c>
      <c r="Y210" s="272" t="str">
        <f t="shared" ref="Y210" si="149">IFERROR(((W210-X210)),"-")</f>
        <v>-</v>
      </c>
      <c r="Z210" s="482">
        <f t="shared" si="127"/>
        <v>19.613199999999999</v>
      </c>
      <c r="AA210" s="482">
        <v>2</v>
      </c>
      <c r="AB210" s="497"/>
    </row>
    <row r="211" spans="2:28" ht="12.95" customHeight="1" x14ac:dyDescent="0.25">
      <c r="B211" s="277"/>
      <c r="C211" s="277"/>
      <c r="D211" s="277"/>
      <c r="E211" s="277"/>
      <c r="F211" s="328"/>
      <c r="G211" s="328"/>
      <c r="H211" s="277"/>
      <c r="I211" s="277"/>
      <c r="J211" s="277"/>
      <c r="K211" s="277"/>
      <c r="L211" s="277"/>
      <c r="M211" s="277"/>
      <c r="N211" s="328"/>
      <c r="O211" s="328"/>
      <c r="P211" s="328"/>
      <c r="Q211" s="329"/>
      <c r="R211" s="329"/>
      <c r="S211" s="329"/>
      <c r="T211" s="276"/>
      <c r="U211" s="329"/>
      <c r="V211" s="328"/>
      <c r="W211" s="328"/>
      <c r="X211" s="328"/>
      <c r="Y211" s="328"/>
      <c r="Z211" s="328"/>
      <c r="AA211" s="328"/>
      <c r="AB211" s="276"/>
    </row>
    <row r="212" spans="2:28" ht="12.95" customHeight="1" x14ac:dyDescent="0.25">
      <c r="B212" s="264" t="s">
        <v>248</v>
      </c>
      <c r="C212" s="263">
        <f t="shared" ref="C212:C228" si="150">C5</f>
        <v>41260</v>
      </c>
      <c r="D212" s="262">
        <v>1.1000000000000001</v>
      </c>
      <c r="E212" s="262">
        <f t="shared" ref="E212:E266" si="151">D212-1</f>
        <v>0.10000000000000009</v>
      </c>
      <c r="F212" s="269">
        <v>0.5</v>
      </c>
      <c r="G212" s="262">
        <v>9.1999999999999993</v>
      </c>
      <c r="H212" s="322">
        <f>IF(M212="-",G212,G212+M212)</f>
        <v>9.1999999999999993</v>
      </c>
      <c r="I212" s="322">
        <f t="shared" ref="I212" si="152">IFERROR(H212-E212,"-")</f>
        <v>9.1</v>
      </c>
      <c r="J212" s="262">
        <v>4.2</v>
      </c>
      <c r="K212" s="322">
        <f>IF(M212="-",J212,J212+M212)</f>
        <v>4.2</v>
      </c>
      <c r="L212" s="322">
        <f t="shared" ref="L212" si="153">IFERROR(K212-E212,"-")</f>
        <v>4.0999999999999996</v>
      </c>
      <c r="M212" s="264" t="s">
        <v>249</v>
      </c>
      <c r="N212" s="268">
        <v>5.75</v>
      </c>
      <c r="O212" s="269">
        <f t="shared" ref="O212:O275" si="154">N212-D212</f>
        <v>4.6500000000000004</v>
      </c>
      <c r="P212" s="268">
        <v>5.79</v>
      </c>
      <c r="Q212" s="270">
        <f t="shared" ref="Q212:Q252" si="155">P212-D212</f>
        <v>4.6899999999999995</v>
      </c>
      <c r="R212" s="322">
        <f t="shared" ref="R212:R235" si="156">IFERROR(I212-F212-Q212,"-")</f>
        <v>3.91</v>
      </c>
      <c r="S212" s="322">
        <f t="shared" ref="S212:S235" si="157">IFERROR(I212,"-")</f>
        <v>9.1</v>
      </c>
      <c r="T212" s="271">
        <f t="shared" ref="T212:T235" si="158">IFERROR(R212/S212,"-")</f>
        <v>0.4296703296703297</v>
      </c>
      <c r="U212" s="270" t="str">
        <f t="shared" ref="U212:U275" si="159">IF(T212="-","-",IF(T212&lt;0.55,"BOM",IF(AND(T212&gt;=0.55,T212&lt;0.6),"ATENÇÃO",IF(AND(T212&gt;=0.6,T212&lt;0.8),"ALERTA","INTERVENÇÃO"))))</f>
        <v>BOM</v>
      </c>
      <c r="V212" s="262">
        <f>IFERROR(IF((D212+$K$212-P212)&lt;0,0,(D212+$K$212-P212)),"-")</f>
        <v>0</v>
      </c>
      <c r="W212" s="262">
        <f t="shared" ref="W212:W261" si="160">IFERROR(H212-O212,"-")</f>
        <v>4.5499999999999989</v>
      </c>
      <c r="X212" s="262">
        <f t="shared" ref="X212:X261" si="161">IFERROR(H212-Q212,"-")</f>
        <v>4.51</v>
      </c>
      <c r="Y212" s="272">
        <f>IFERROR(((W212-X212)),"-")</f>
        <v>3.9999999999999147E-2</v>
      </c>
      <c r="Z212" s="262" t="s">
        <v>252</v>
      </c>
      <c r="AA212" s="262" t="s">
        <v>249</v>
      </c>
      <c r="AB212" s="262"/>
    </row>
    <row r="213" spans="2:28" ht="12.95" customHeight="1" x14ac:dyDescent="0.25">
      <c r="B213" s="264" t="str">
        <f t="shared" ref="B213:B263" si="162">B212</f>
        <v>PZ3</v>
      </c>
      <c r="C213" s="263">
        <f t="shared" si="150"/>
        <v>41292</v>
      </c>
      <c r="D213" s="262">
        <v>1.1000000000000001</v>
      </c>
      <c r="E213" s="262">
        <f t="shared" si="151"/>
        <v>0.10000000000000009</v>
      </c>
      <c r="F213" s="269">
        <v>0.5</v>
      </c>
      <c r="G213" s="262">
        <v>9.1999999999999993</v>
      </c>
      <c r="H213" s="322">
        <f t="shared" ref="H213:H266" si="163">IF(M213="-",H212,IF(M213=0,H212,H212+M213))</f>
        <v>9.1999999999999993</v>
      </c>
      <c r="I213" s="322">
        <f t="shared" ref="I213:I266" si="164">IFERROR(H213-E213,"-")</f>
        <v>9.1</v>
      </c>
      <c r="J213" s="262">
        <v>4.2</v>
      </c>
      <c r="K213" s="322">
        <f t="shared" ref="K213:K266" si="165">IF(M213="-",J213,J213+M213)</f>
        <v>4.2</v>
      </c>
      <c r="L213" s="322">
        <f t="shared" ref="L213:L266" si="166">IFERROR(K213-E213,"-")</f>
        <v>4.0999999999999996</v>
      </c>
      <c r="M213" s="264" t="s">
        <v>249</v>
      </c>
      <c r="N213" s="268">
        <v>5.73</v>
      </c>
      <c r="O213" s="269">
        <f t="shared" si="154"/>
        <v>4.6300000000000008</v>
      </c>
      <c r="P213" s="268">
        <v>5.77</v>
      </c>
      <c r="Q213" s="270">
        <f t="shared" si="155"/>
        <v>4.67</v>
      </c>
      <c r="R213" s="322">
        <f t="shared" si="156"/>
        <v>3.9299999999999997</v>
      </c>
      <c r="S213" s="322">
        <f t="shared" si="157"/>
        <v>9.1</v>
      </c>
      <c r="T213" s="271">
        <f t="shared" si="158"/>
        <v>0.43186813186813183</v>
      </c>
      <c r="U213" s="270" t="str">
        <f t="shared" si="159"/>
        <v>BOM</v>
      </c>
      <c r="V213" s="262">
        <f t="shared" ref="V213:V276" si="167">IFERROR(IF((D213+$K$212-P213)&lt;0,0,(D213+$K$212-P213)),"-")</f>
        <v>0</v>
      </c>
      <c r="W213" s="262">
        <f t="shared" si="160"/>
        <v>4.5699999999999985</v>
      </c>
      <c r="X213" s="262">
        <f t="shared" si="161"/>
        <v>4.5299999999999994</v>
      </c>
      <c r="Y213" s="272">
        <f t="shared" ref="Y213:Y276" si="168">IFERROR(((W213-X213)),"-")</f>
        <v>3.9999999999999147E-2</v>
      </c>
      <c r="Z213" s="262">
        <v>0</v>
      </c>
      <c r="AA213" s="262">
        <f t="shared" ref="AA213:AA240" si="169">Z213/9.8066</f>
        <v>0</v>
      </c>
      <c r="AB213" s="269"/>
    </row>
    <row r="214" spans="2:28" ht="12.95" customHeight="1" x14ac:dyDescent="0.25">
      <c r="B214" s="264" t="str">
        <f t="shared" si="162"/>
        <v>PZ3</v>
      </c>
      <c r="C214" s="263">
        <f t="shared" si="150"/>
        <v>41324</v>
      </c>
      <c r="D214" s="262">
        <v>1.1000000000000001</v>
      </c>
      <c r="E214" s="262">
        <f t="shared" si="151"/>
        <v>0.10000000000000009</v>
      </c>
      <c r="F214" s="269">
        <v>0.5</v>
      </c>
      <c r="G214" s="262">
        <v>9.1999999999999993</v>
      </c>
      <c r="H214" s="322">
        <f t="shared" si="163"/>
        <v>9.1999999999999993</v>
      </c>
      <c r="I214" s="322">
        <f t="shared" si="164"/>
        <v>9.1</v>
      </c>
      <c r="J214" s="262">
        <v>4.2</v>
      </c>
      <c r="K214" s="322">
        <f t="shared" si="165"/>
        <v>4.2</v>
      </c>
      <c r="L214" s="322">
        <f t="shared" si="166"/>
        <v>4.0999999999999996</v>
      </c>
      <c r="M214" s="264" t="s">
        <v>249</v>
      </c>
      <c r="N214" s="268">
        <v>5.8</v>
      </c>
      <c r="O214" s="269">
        <f t="shared" si="154"/>
        <v>4.6999999999999993</v>
      </c>
      <c r="P214" s="268">
        <v>5.98</v>
      </c>
      <c r="Q214" s="270">
        <f t="shared" si="155"/>
        <v>4.8800000000000008</v>
      </c>
      <c r="R214" s="322">
        <f t="shared" si="156"/>
        <v>3.7199999999999989</v>
      </c>
      <c r="S214" s="322">
        <f t="shared" si="157"/>
        <v>9.1</v>
      </c>
      <c r="T214" s="271">
        <f t="shared" si="158"/>
        <v>0.40879120879120867</v>
      </c>
      <c r="U214" s="270" t="str">
        <f t="shared" si="159"/>
        <v>BOM</v>
      </c>
      <c r="V214" s="262">
        <f t="shared" si="167"/>
        <v>0</v>
      </c>
      <c r="W214" s="262">
        <f t="shared" si="160"/>
        <v>4.5</v>
      </c>
      <c r="X214" s="262">
        <f t="shared" si="161"/>
        <v>4.3199999999999985</v>
      </c>
      <c r="Y214" s="272">
        <f t="shared" si="168"/>
        <v>0.18000000000000149</v>
      </c>
      <c r="Z214" s="262">
        <f>0</f>
        <v>0</v>
      </c>
      <c r="AA214" s="262">
        <f t="shared" si="169"/>
        <v>0</v>
      </c>
      <c r="AB214" s="262"/>
    </row>
    <row r="215" spans="2:28" ht="12.95" customHeight="1" x14ac:dyDescent="0.25">
      <c r="B215" s="264" t="str">
        <f t="shared" si="162"/>
        <v>PZ3</v>
      </c>
      <c r="C215" s="263">
        <f t="shared" si="150"/>
        <v>41352</v>
      </c>
      <c r="D215" s="262">
        <v>1.1000000000000001</v>
      </c>
      <c r="E215" s="262">
        <f t="shared" si="151"/>
        <v>0.10000000000000009</v>
      </c>
      <c r="F215" s="269">
        <v>0.5</v>
      </c>
      <c r="G215" s="262">
        <v>9.1999999999999993</v>
      </c>
      <c r="H215" s="322">
        <f t="shared" si="163"/>
        <v>9.1999999999999993</v>
      </c>
      <c r="I215" s="322">
        <f t="shared" si="164"/>
        <v>9.1</v>
      </c>
      <c r="J215" s="262">
        <v>4.2</v>
      </c>
      <c r="K215" s="322">
        <f t="shared" si="165"/>
        <v>4.2</v>
      </c>
      <c r="L215" s="322">
        <f t="shared" si="166"/>
        <v>4.0999999999999996</v>
      </c>
      <c r="M215" s="264" t="s">
        <v>249</v>
      </c>
      <c r="N215" s="268">
        <v>5.93</v>
      </c>
      <c r="O215" s="269">
        <f t="shared" si="154"/>
        <v>4.83</v>
      </c>
      <c r="P215" s="268">
        <v>5.98</v>
      </c>
      <c r="Q215" s="270">
        <f t="shared" si="155"/>
        <v>4.8800000000000008</v>
      </c>
      <c r="R215" s="322">
        <f t="shared" si="156"/>
        <v>3.7199999999999989</v>
      </c>
      <c r="S215" s="322">
        <f t="shared" si="157"/>
        <v>9.1</v>
      </c>
      <c r="T215" s="271">
        <f t="shared" si="158"/>
        <v>0.40879120879120867</v>
      </c>
      <c r="U215" s="270" t="str">
        <f t="shared" si="159"/>
        <v>BOM</v>
      </c>
      <c r="V215" s="262">
        <f t="shared" si="167"/>
        <v>0</v>
      </c>
      <c r="W215" s="262">
        <f t="shared" si="160"/>
        <v>4.3699999999999992</v>
      </c>
      <c r="X215" s="262">
        <f t="shared" si="161"/>
        <v>4.3199999999999985</v>
      </c>
      <c r="Y215" s="272">
        <f t="shared" si="168"/>
        <v>5.0000000000000711E-2</v>
      </c>
      <c r="Z215" s="262">
        <f>0*98.066</f>
        <v>0</v>
      </c>
      <c r="AA215" s="262">
        <f t="shared" si="169"/>
        <v>0</v>
      </c>
      <c r="AB215" s="269"/>
    </row>
    <row r="216" spans="2:28" ht="12.95" customHeight="1" x14ac:dyDescent="0.25">
      <c r="B216" s="264" t="str">
        <f t="shared" si="162"/>
        <v>PZ3</v>
      </c>
      <c r="C216" s="263">
        <f t="shared" si="150"/>
        <v>41383</v>
      </c>
      <c r="D216" s="262">
        <v>1.1299999999999999</v>
      </c>
      <c r="E216" s="262">
        <f t="shared" si="151"/>
        <v>0.12999999999999989</v>
      </c>
      <c r="F216" s="269">
        <v>0.5</v>
      </c>
      <c r="G216" s="262">
        <v>9.1999999999999993</v>
      </c>
      <c r="H216" s="322">
        <f t="shared" si="163"/>
        <v>9.1999999999999993</v>
      </c>
      <c r="I216" s="322">
        <f t="shared" si="164"/>
        <v>9.07</v>
      </c>
      <c r="J216" s="262">
        <v>4.2</v>
      </c>
      <c r="K216" s="322">
        <f t="shared" si="165"/>
        <v>4.2</v>
      </c>
      <c r="L216" s="322">
        <f t="shared" si="166"/>
        <v>4.07</v>
      </c>
      <c r="M216" s="264" t="s">
        <v>249</v>
      </c>
      <c r="N216" s="268">
        <v>5.83</v>
      </c>
      <c r="O216" s="269">
        <f t="shared" si="154"/>
        <v>4.7</v>
      </c>
      <c r="P216" s="268">
        <v>5.85</v>
      </c>
      <c r="Q216" s="270">
        <f t="shared" si="155"/>
        <v>4.72</v>
      </c>
      <c r="R216" s="322">
        <f t="shared" si="156"/>
        <v>3.8500000000000005</v>
      </c>
      <c r="S216" s="322">
        <f t="shared" si="157"/>
        <v>9.07</v>
      </c>
      <c r="T216" s="271">
        <f t="shared" si="158"/>
        <v>0.42447629547960314</v>
      </c>
      <c r="U216" s="270" t="str">
        <f t="shared" si="159"/>
        <v>BOM</v>
      </c>
      <c r="V216" s="262">
        <f t="shared" si="167"/>
        <v>0</v>
      </c>
      <c r="W216" s="262">
        <f t="shared" si="160"/>
        <v>4.4999999999999991</v>
      </c>
      <c r="X216" s="262">
        <f t="shared" si="161"/>
        <v>4.4799999999999995</v>
      </c>
      <c r="Y216" s="272">
        <f t="shared" si="168"/>
        <v>1.9999999999999574E-2</v>
      </c>
      <c r="Z216" s="262">
        <f>0*98.066</f>
        <v>0</v>
      </c>
      <c r="AA216" s="262">
        <f t="shared" si="169"/>
        <v>0</v>
      </c>
      <c r="AB216" s="262"/>
    </row>
    <row r="217" spans="2:28" ht="12.95" customHeight="1" x14ac:dyDescent="0.25">
      <c r="B217" s="264" t="str">
        <f t="shared" si="162"/>
        <v>PZ3</v>
      </c>
      <c r="C217" s="275">
        <f t="shared" si="150"/>
        <v>41414</v>
      </c>
      <c r="D217" s="262">
        <v>1.1499999999999999</v>
      </c>
      <c r="E217" s="262">
        <f t="shared" si="151"/>
        <v>0.14999999999999991</v>
      </c>
      <c r="F217" s="269">
        <v>0.5</v>
      </c>
      <c r="G217" s="262">
        <v>9.1999999999999993</v>
      </c>
      <c r="H217" s="322">
        <f t="shared" si="163"/>
        <v>9.1999999999999993</v>
      </c>
      <c r="I217" s="322">
        <f t="shared" si="164"/>
        <v>9.0499999999999989</v>
      </c>
      <c r="J217" s="262">
        <v>4.2</v>
      </c>
      <c r="K217" s="322">
        <f t="shared" si="165"/>
        <v>4.2</v>
      </c>
      <c r="L217" s="322">
        <f t="shared" si="166"/>
        <v>4.0500000000000007</v>
      </c>
      <c r="M217" s="264" t="s">
        <v>249</v>
      </c>
      <c r="N217" s="268">
        <v>5.73</v>
      </c>
      <c r="O217" s="269">
        <f t="shared" si="154"/>
        <v>4.58</v>
      </c>
      <c r="P217" s="268">
        <v>5.76</v>
      </c>
      <c r="Q217" s="270">
        <f t="shared" si="155"/>
        <v>4.6099999999999994</v>
      </c>
      <c r="R217" s="322">
        <f t="shared" si="156"/>
        <v>3.9399999999999995</v>
      </c>
      <c r="S217" s="322">
        <f t="shared" si="157"/>
        <v>9.0499999999999989</v>
      </c>
      <c r="T217" s="271">
        <f t="shared" si="158"/>
        <v>0.43535911602209942</v>
      </c>
      <c r="U217" s="270" t="str">
        <f t="shared" si="159"/>
        <v>BOM</v>
      </c>
      <c r="V217" s="262">
        <f t="shared" si="167"/>
        <v>0</v>
      </c>
      <c r="W217" s="262">
        <f t="shared" si="160"/>
        <v>4.6199999999999992</v>
      </c>
      <c r="X217" s="262">
        <f t="shared" si="161"/>
        <v>4.59</v>
      </c>
      <c r="Y217" s="272">
        <f t="shared" si="168"/>
        <v>2.9999999999999361E-2</v>
      </c>
      <c r="Z217" s="262">
        <f>0*98.066</f>
        <v>0</v>
      </c>
      <c r="AA217" s="262">
        <f t="shared" si="169"/>
        <v>0</v>
      </c>
      <c r="AB217" s="269"/>
    </row>
    <row r="218" spans="2:28" ht="12.95" customHeight="1" x14ac:dyDescent="0.25">
      <c r="B218" s="264" t="str">
        <f t="shared" si="162"/>
        <v>PZ3</v>
      </c>
      <c r="C218" s="263">
        <f t="shared" si="150"/>
        <v>41446</v>
      </c>
      <c r="D218" s="262">
        <v>1.17</v>
      </c>
      <c r="E218" s="262">
        <f t="shared" si="151"/>
        <v>0.16999999999999993</v>
      </c>
      <c r="F218" s="269">
        <v>0.5</v>
      </c>
      <c r="G218" s="262">
        <v>9.1999999999999993</v>
      </c>
      <c r="H218" s="322">
        <f t="shared" si="163"/>
        <v>9.1999999999999993</v>
      </c>
      <c r="I218" s="322">
        <f t="shared" si="164"/>
        <v>9.0299999999999994</v>
      </c>
      <c r="J218" s="262">
        <v>4.2</v>
      </c>
      <c r="K218" s="322">
        <f t="shared" si="165"/>
        <v>4.2</v>
      </c>
      <c r="L218" s="322">
        <f t="shared" si="166"/>
        <v>4.03</v>
      </c>
      <c r="M218" s="264" t="s">
        <v>249</v>
      </c>
      <c r="N218" s="268">
        <v>5.73</v>
      </c>
      <c r="O218" s="269">
        <f t="shared" si="154"/>
        <v>4.5600000000000005</v>
      </c>
      <c r="P218" s="268">
        <v>5.83</v>
      </c>
      <c r="Q218" s="270">
        <f t="shared" si="155"/>
        <v>4.66</v>
      </c>
      <c r="R218" s="322">
        <f t="shared" si="156"/>
        <v>3.8699999999999992</v>
      </c>
      <c r="S218" s="322">
        <f t="shared" si="157"/>
        <v>9.0299999999999994</v>
      </c>
      <c r="T218" s="271">
        <f t="shared" si="158"/>
        <v>0.42857142857142849</v>
      </c>
      <c r="U218" s="270" t="str">
        <f t="shared" si="159"/>
        <v>BOM</v>
      </c>
      <c r="V218" s="262">
        <f t="shared" si="167"/>
        <v>0</v>
      </c>
      <c r="W218" s="262">
        <f t="shared" si="160"/>
        <v>4.6399999999999988</v>
      </c>
      <c r="X218" s="262">
        <f t="shared" si="161"/>
        <v>4.5399999999999991</v>
      </c>
      <c r="Y218" s="272">
        <f t="shared" si="168"/>
        <v>9.9999999999999645E-2</v>
      </c>
      <c r="Z218" s="262">
        <v>0</v>
      </c>
      <c r="AA218" s="262">
        <f t="shared" si="169"/>
        <v>0</v>
      </c>
      <c r="AB218" s="262"/>
    </row>
    <row r="219" spans="2:28" ht="12.95" customHeight="1" x14ac:dyDescent="0.25">
      <c r="B219" s="264" t="str">
        <f t="shared" si="162"/>
        <v>PZ3</v>
      </c>
      <c r="C219" s="263">
        <f t="shared" si="150"/>
        <v>41477</v>
      </c>
      <c r="D219" s="262">
        <v>1.17</v>
      </c>
      <c r="E219" s="262">
        <f t="shared" si="151"/>
        <v>0.16999999999999993</v>
      </c>
      <c r="F219" s="269">
        <v>0.5</v>
      </c>
      <c r="G219" s="262">
        <v>9.1999999999999993</v>
      </c>
      <c r="H219" s="322">
        <f t="shared" si="163"/>
        <v>9.1999999999999993</v>
      </c>
      <c r="I219" s="322">
        <f t="shared" si="164"/>
        <v>9.0299999999999994</v>
      </c>
      <c r="J219" s="262">
        <v>4.2</v>
      </c>
      <c r="K219" s="322">
        <f t="shared" si="165"/>
        <v>4.2</v>
      </c>
      <c r="L219" s="322">
        <f t="shared" si="166"/>
        <v>4.03</v>
      </c>
      <c r="M219" s="264" t="s">
        <v>249</v>
      </c>
      <c r="N219" s="268">
        <v>5.51</v>
      </c>
      <c r="O219" s="269">
        <f t="shared" si="154"/>
        <v>4.34</v>
      </c>
      <c r="P219" s="268">
        <v>5.53</v>
      </c>
      <c r="Q219" s="270">
        <f t="shared" si="155"/>
        <v>4.3600000000000003</v>
      </c>
      <c r="R219" s="322">
        <f t="shared" si="156"/>
        <v>4.169999999999999</v>
      </c>
      <c r="S219" s="322">
        <f t="shared" si="157"/>
        <v>9.0299999999999994</v>
      </c>
      <c r="T219" s="271">
        <f t="shared" si="158"/>
        <v>0.46179401993355473</v>
      </c>
      <c r="U219" s="270" t="str">
        <f t="shared" si="159"/>
        <v>BOM</v>
      </c>
      <c r="V219" s="262">
        <f t="shared" si="167"/>
        <v>0</v>
      </c>
      <c r="W219" s="262">
        <f t="shared" si="160"/>
        <v>4.8599999999999994</v>
      </c>
      <c r="X219" s="262">
        <f t="shared" si="161"/>
        <v>4.839999999999999</v>
      </c>
      <c r="Y219" s="272">
        <f t="shared" si="168"/>
        <v>2.0000000000000462E-2</v>
      </c>
      <c r="Z219" s="262">
        <v>0</v>
      </c>
      <c r="AA219" s="262">
        <f t="shared" si="169"/>
        <v>0</v>
      </c>
      <c r="AB219" s="269"/>
    </row>
    <row r="220" spans="2:28" ht="12.95" customHeight="1" x14ac:dyDescent="0.25">
      <c r="B220" s="264" t="str">
        <f t="shared" si="162"/>
        <v>PZ3</v>
      </c>
      <c r="C220" s="263">
        <f t="shared" si="150"/>
        <v>41505</v>
      </c>
      <c r="D220" s="262">
        <v>1.18</v>
      </c>
      <c r="E220" s="262">
        <f t="shared" si="151"/>
        <v>0.17999999999999994</v>
      </c>
      <c r="F220" s="269">
        <v>0.5</v>
      </c>
      <c r="G220" s="262">
        <v>9.1999999999999993</v>
      </c>
      <c r="H220" s="322">
        <f t="shared" si="163"/>
        <v>9.1999999999999993</v>
      </c>
      <c r="I220" s="322">
        <f t="shared" si="164"/>
        <v>9.02</v>
      </c>
      <c r="J220" s="262">
        <v>4.2</v>
      </c>
      <c r="K220" s="322">
        <f t="shared" si="165"/>
        <v>4.2</v>
      </c>
      <c r="L220" s="322">
        <f t="shared" si="166"/>
        <v>4.0200000000000005</v>
      </c>
      <c r="M220" s="264" t="s">
        <v>249</v>
      </c>
      <c r="N220" s="268">
        <v>5.4</v>
      </c>
      <c r="O220" s="269">
        <f t="shared" si="154"/>
        <v>4.2200000000000006</v>
      </c>
      <c r="P220" s="268">
        <v>5.41</v>
      </c>
      <c r="Q220" s="270">
        <f t="shared" si="155"/>
        <v>4.2300000000000004</v>
      </c>
      <c r="R220" s="322">
        <f t="shared" si="156"/>
        <v>4.2899999999999991</v>
      </c>
      <c r="S220" s="322">
        <f t="shared" si="157"/>
        <v>9.02</v>
      </c>
      <c r="T220" s="271">
        <f t="shared" si="158"/>
        <v>0.4756097560975609</v>
      </c>
      <c r="U220" s="270" t="str">
        <f t="shared" si="159"/>
        <v>BOM</v>
      </c>
      <c r="V220" s="262">
        <f t="shared" si="167"/>
        <v>0</v>
      </c>
      <c r="W220" s="262">
        <f t="shared" si="160"/>
        <v>4.9799999999999986</v>
      </c>
      <c r="X220" s="262">
        <f t="shared" si="161"/>
        <v>4.9699999999999989</v>
      </c>
      <c r="Y220" s="272">
        <f t="shared" si="168"/>
        <v>9.9999999999997868E-3</v>
      </c>
      <c r="Z220" s="262">
        <v>0</v>
      </c>
      <c r="AA220" s="262">
        <f t="shared" si="169"/>
        <v>0</v>
      </c>
      <c r="AB220" s="262"/>
    </row>
    <row r="221" spans="2:28" ht="12.95" customHeight="1" x14ac:dyDescent="0.25">
      <c r="B221" s="264" t="str">
        <f t="shared" si="162"/>
        <v>PZ3</v>
      </c>
      <c r="C221" s="263">
        <f t="shared" si="150"/>
        <v>41540</v>
      </c>
      <c r="D221" s="262">
        <v>1.18</v>
      </c>
      <c r="E221" s="262">
        <f t="shared" si="151"/>
        <v>0.17999999999999994</v>
      </c>
      <c r="F221" s="269">
        <v>0.5</v>
      </c>
      <c r="G221" s="262">
        <v>9.1999999999999993</v>
      </c>
      <c r="H221" s="322">
        <f t="shared" si="163"/>
        <v>9.1999999999999993</v>
      </c>
      <c r="I221" s="322">
        <f t="shared" si="164"/>
        <v>9.02</v>
      </c>
      <c r="J221" s="262">
        <v>4.2</v>
      </c>
      <c r="K221" s="322">
        <f t="shared" si="165"/>
        <v>4.2</v>
      </c>
      <c r="L221" s="322">
        <f t="shared" si="166"/>
        <v>4.0200000000000005</v>
      </c>
      <c r="M221" s="264" t="s">
        <v>249</v>
      </c>
      <c r="N221" s="268">
        <v>5.35</v>
      </c>
      <c r="O221" s="269">
        <f t="shared" si="154"/>
        <v>4.17</v>
      </c>
      <c r="P221" s="268">
        <v>5.36</v>
      </c>
      <c r="Q221" s="270">
        <f t="shared" si="155"/>
        <v>4.1800000000000006</v>
      </c>
      <c r="R221" s="322">
        <f t="shared" si="156"/>
        <v>4.339999999999999</v>
      </c>
      <c r="S221" s="322">
        <f t="shared" si="157"/>
        <v>9.02</v>
      </c>
      <c r="T221" s="271">
        <f t="shared" si="158"/>
        <v>0.48115299334811523</v>
      </c>
      <c r="U221" s="270" t="str">
        <f t="shared" si="159"/>
        <v>BOM</v>
      </c>
      <c r="V221" s="262">
        <f t="shared" si="167"/>
        <v>1.9999999999999574E-2</v>
      </c>
      <c r="W221" s="262">
        <f t="shared" si="160"/>
        <v>5.0299999999999994</v>
      </c>
      <c r="X221" s="262">
        <f t="shared" si="161"/>
        <v>5.0199999999999987</v>
      </c>
      <c r="Y221" s="272">
        <f t="shared" si="168"/>
        <v>1.0000000000000675E-2</v>
      </c>
      <c r="Z221" s="262">
        <v>0</v>
      </c>
      <c r="AA221" s="262">
        <f t="shared" si="169"/>
        <v>0</v>
      </c>
      <c r="AB221" s="269"/>
    </row>
    <row r="222" spans="2:28" ht="12.95" customHeight="1" x14ac:dyDescent="0.25">
      <c r="B222" s="264" t="str">
        <f t="shared" si="162"/>
        <v>PZ3</v>
      </c>
      <c r="C222" s="263">
        <f t="shared" si="150"/>
        <v>41572</v>
      </c>
      <c r="D222" s="262">
        <v>1.18</v>
      </c>
      <c r="E222" s="262">
        <f t="shared" si="151"/>
        <v>0.17999999999999994</v>
      </c>
      <c r="F222" s="269">
        <v>0.5</v>
      </c>
      <c r="G222" s="262">
        <v>9.1999999999999993</v>
      </c>
      <c r="H222" s="322">
        <f t="shared" si="163"/>
        <v>9.1999999999999993</v>
      </c>
      <c r="I222" s="322">
        <f t="shared" si="164"/>
        <v>9.02</v>
      </c>
      <c r="J222" s="262">
        <v>4.2</v>
      </c>
      <c r="K222" s="322">
        <f t="shared" si="165"/>
        <v>4.2</v>
      </c>
      <c r="L222" s="322">
        <f t="shared" si="166"/>
        <v>4.0200000000000005</v>
      </c>
      <c r="M222" s="264" t="s">
        <v>249</v>
      </c>
      <c r="N222" s="268">
        <v>5.44</v>
      </c>
      <c r="O222" s="269">
        <f t="shared" si="154"/>
        <v>4.2600000000000007</v>
      </c>
      <c r="P222" s="268">
        <v>5.45</v>
      </c>
      <c r="Q222" s="270">
        <f t="shared" si="155"/>
        <v>4.2700000000000005</v>
      </c>
      <c r="R222" s="322">
        <f t="shared" si="156"/>
        <v>4.2499999999999991</v>
      </c>
      <c r="S222" s="322">
        <f t="shared" si="157"/>
        <v>9.02</v>
      </c>
      <c r="T222" s="271">
        <f t="shared" si="158"/>
        <v>0.47117516629711742</v>
      </c>
      <c r="U222" s="270" t="str">
        <f t="shared" si="159"/>
        <v>BOM</v>
      </c>
      <c r="V222" s="262">
        <f t="shared" si="167"/>
        <v>0</v>
      </c>
      <c r="W222" s="262">
        <f t="shared" si="160"/>
        <v>4.9399999999999986</v>
      </c>
      <c r="X222" s="262">
        <f t="shared" si="161"/>
        <v>4.9299999999999988</v>
      </c>
      <c r="Y222" s="272">
        <f t="shared" si="168"/>
        <v>9.9999999999997868E-3</v>
      </c>
      <c r="Z222" s="262">
        <v>0</v>
      </c>
      <c r="AA222" s="262">
        <f t="shared" si="169"/>
        <v>0</v>
      </c>
      <c r="AB222" s="262"/>
    </row>
    <row r="223" spans="2:28" ht="12.95" customHeight="1" x14ac:dyDescent="0.25">
      <c r="B223" s="264" t="str">
        <f t="shared" si="162"/>
        <v>PZ3</v>
      </c>
      <c r="C223" s="263">
        <f t="shared" si="150"/>
        <v>41600</v>
      </c>
      <c r="D223" s="262">
        <v>1.18</v>
      </c>
      <c r="E223" s="262">
        <f t="shared" si="151"/>
        <v>0.17999999999999994</v>
      </c>
      <c r="F223" s="269">
        <v>0.5</v>
      </c>
      <c r="G223" s="262">
        <v>9.1999999999999993</v>
      </c>
      <c r="H223" s="322">
        <f t="shared" si="163"/>
        <v>9.1999999999999993</v>
      </c>
      <c r="I223" s="322">
        <f t="shared" si="164"/>
        <v>9.02</v>
      </c>
      <c r="J223" s="262">
        <v>4.2</v>
      </c>
      <c r="K223" s="322">
        <f t="shared" si="165"/>
        <v>4.2</v>
      </c>
      <c r="L223" s="322">
        <f t="shared" si="166"/>
        <v>4.0200000000000005</v>
      </c>
      <c r="M223" s="264" t="s">
        <v>249</v>
      </c>
      <c r="N223" s="268">
        <v>5.36</v>
      </c>
      <c r="O223" s="269">
        <f t="shared" si="154"/>
        <v>4.1800000000000006</v>
      </c>
      <c r="P223" s="268">
        <v>5.42</v>
      </c>
      <c r="Q223" s="270">
        <f t="shared" si="155"/>
        <v>4.24</v>
      </c>
      <c r="R223" s="322">
        <f t="shared" si="156"/>
        <v>4.2799999999999994</v>
      </c>
      <c r="S223" s="322">
        <f t="shared" si="157"/>
        <v>9.02</v>
      </c>
      <c r="T223" s="271">
        <f t="shared" si="158"/>
        <v>0.47450110864745004</v>
      </c>
      <c r="U223" s="270" t="str">
        <f t="shared" si="159"/>
        <v>BOM</v>
      </c>
      <c r="V223" s="262">
        <f t="shared" si="167"/>
        <v>0</v>
      </c>
      <c r="W223" s="262">
        <f t="shared" si="160"/>
        <v>5.0199999999999987</v>
      </c>
      <c r="X223" s="262">
        <f t="shared" si="161"/>
        <v>4.9599999999999991</v>
      </c>
      <c r="Y223" s="272">
        <f t="shared" si="168"/>
        <v>5.9999999999999609E-2</v>
      </c>
      <c r="Z223" s="262">
        <v>0</v>
      </c>
      <c r="AA223" s="262">
        <f t="shared" si="169"/>
        <v>0</v>
      </c>
      <c r="AB223" s="269"/>
    </row>
    <row r="224" spans="2:28" ht="12.95" customHeight="1" x14ac:dyDescent="0.25">
      <c r="B224" s="264" t="str">
        <f t="shared" si="162"/>
        <v>PZ3</v>
      </c>
      <c r="C224" s="263">
        <f t="shared" si="150"/>
        <v>41625</v>
      </c>
      <c r="D224" s="262">
        <v>1.18</v>
      </c>
      <c r="E224" s="262">
        <f t="shared" si="151"/>
        <v>0.17999999999999994</v>
      </c>
      <c r="F224" s="269">
        <v>0.5</v>
      </c>
      <c r="G224" s="262">
        <v>9.1999999999999993</v>
      </c>
      <c r="H224" s="322">
        <f t="shared" si="163"/>
        <v>9.1999999999999993</v>
      </c>
      <c r="I224" s="322">
        <f t="shared" si="164"/>
        <v>9.02</v>
      </c>
      <c r="J224" s="262">
        <v>4.2</v>
      </c>
      <c r="K224" s="322">
        <f t="shared" si="165"/>
        <v>4.2</v>
      </c>
      <c r="L224" s="322">
        <f t="shared" si="166"/>
        <v>4.0200000000000005</v>
      </c>
      <c r="M224" s="264" t="s">
        <v>249</v>
      </c>
      <c r="N224" s="268">
        <v>5.22</v>
      </c>
      <c r="O224" s="269">
        <f t="shared" si="154"/>
        <v>4.04</v>
      </c>
      <c r="P224" s="268">
        <v>5.28</v>
      </c>
      <c r="Q224" s="270">
        <f t="shared" si="155"/>
        <v>4.1000000000000005</v>
      </c>
      <c r="R224" s="322">
        <f t="shared" si="156"/>
        <v>4.419999999999999</v>
      </c>
      <c r="S224" s="322">
        <f t="shared" si="157"/>
        <v>9.02</v>
      </c>
      <c r="T224" s="271">
        <f t="shared" si="158"/>
        <v>0.49002217294900213</v>
      </c>
      <c r="U224" s="270" t="str">
        <f t="shared" si="159"/>
        <v>BOM</v>
      </c>
      <c r="V224" s="262">
        <f t="shared" si="167"/>
        <v>9.9999999999999645E-2</v>
      </c>
      <c r="W224" s="262">
        <f t="shared" si="160"/>
        <v>5.1599999999999993</v>
      </c>
      <c r="X224" s="262">
        <f t="shared" si="161"/>
        <v>5.0999999999999988</v>
      </c>
      <c r="Y224" s="272">
        <f t="shared" si="168"/>
        <v>6.0000000000000497E-2</v>
      </c>
      <c r="Z224" s="262">
        <v>0</v>
      </c>
      <c r="AA224" s="262">
        <f t="shared" si="169"/>
        <v>0</v>
      </c>
      <c r="AB224" s="262"/>
    </row>
    <row r="225" spans="2:28" ht="12.95" customHeight="1" x14ac:dyDescent="0.25">
      <c r="B225" s="264" t="str">
        <f t="shared" si="162"/>
        <v>PZ3</v>
      </c>
      <c r="C225" s="263">
        <f t="shared" si="150"/>
        <v>41662</v>
      </c>
      <c r="D225" s="262">
        <v>1.18</v>
      </c>
      <c r="E225" s="262">
        <f t="shared" si="151"/>
        <v>0.17999999999999994</v>
      </c>
      <c r="F225" s="269">
        <v>0.5</v>
      </c>
      <c r="G225" s="262">
        <v>9.1999999999999993</v>
      </c>
      <c r="H225" s="322">
        <f t="shared" si="163"/>
        <v>9.1999999999999993</v>
      </c>
      <c r="I225" s="322">
        <f t="shared" si="164"/>
        <v>9.02</v>
      </c>
      <c r="J225" s="262">
        <v>4.2</v>
      </c>
      <c r="K225" s="322">
        <f t="shared" si="165"/>
        <v>4.2</v>
      </c>
      <c r="L225" s="322">
        <f t="shared" si="166"/>
        <v>4.0200000000000005</v>
      </c>
      <c r="M225" s="264" t="s">
        <v>249</v>
      </c>
      <c r="N225" s="268">
        <v>5.25</v>
      </c>
      <c r="O225" s="269">
        <f t="shared" si="154"/>
        <v>4.07</v>
      </c>
      <c r="P225" s="268">
        <v>5.28</v>
      </c>
      <c r="Q225" s="270">
        <f t="shared" si="155"/>
        <v>4.1000000000000005</v>
      </c>
      <c r="R225" s="322">
        <f t="shared" si="156"/>
        <v>4.419999999999999</v>
      </c>
      <c r="S225" s="322">
        <f t="shared" si="157"/>
        <v>9.02</v>
      </c>
      <c r="T225" s="271">
        <f t="shared" si="158"/>
        <v>0.49002217294900213</v>
      </c>
      <c r="U225" s="270" t="str">
        <f t="shared" si="159"/>
        <v>BOM</v>
      </c>
      <c r="V225" s="262">
        <f t="shared" si="167"/>
        <v>9.9999999999999645E-2</v>
      </c>
      <c r="W225" s="262">
        <f t="shared" si="160"/>
        <v>5.129999999999999</v>
      </c>
      <c r="X225" s="262">
        <f t="shared" si="161"/>
        <v>5.0999999999999988</v>
      </c>
      <c r="Y225" s="272">
        <f t="shared" si="168"/>
        <v>3.0000000000000249E-2</v>
      </c>
      <c r="Z225" s="262">
        <v>0</v>
      </c>
      <c r="AA225" s="262">
        <f t="shared" si="169"/>
        <v>0</v>
      </c>
      <c r="AB225" s="269"/>
    </row>
    <row r="226" spans="2:28" ht="12.95" customHeight="1" x14ac:dyDescent="0.25">
      <c r="B226" s="264" t="str">
        <f t="shared" si="162"/>
        <v>PZ3</v>
      </c>
      <c r="C226" s="263">
        <f t="shared" si="150"/>
        <v>41698</v>
      </c>
      <c r="D226" s="262">
        <v>1.18</v>
      </c>
      <c r="E226" s="262">
        <f t="shared" si="151"/>
        <v>0.17999999999999994</v>
      </c>
      <c r="F226" s="269">
        <v>0.5</v>
      </c>
      <c r="G226" s="262">
        <v>9.1999999999999993</v>
      </c>
      <c r="H226" s="322">
        <f t="shared" si="163"/>
        <v>9.1999999999999993</v>
      </c>
      <c r="I226" s="322">
        <f t="shared" si="164"/>
        <v>9.02</v>
      </c>
      <c r="J226" s="262">
        <v>4.2</v>
      </c>
      <c r="K226" s="322">
        <f t="shared" si="165"/>
        <v>4.2</v>
      </c>
      <c r="L226" s="322">
        <f t="shared" si="166"/>
        <v>4.0200000000000005</v>
      </c>
      <c r="M226" s="264" t="s">
        <v>249</v>
      </c>
      <c r="N226" s="268">
        <v>4.22</v>
      </c>
      <c r="O226" s="269">
        <f t="shared" si="154"/>
        <v>3.04</v>
      </c>
      <c r="P226" s="268">
        <v>4.24</v>
      </c>
      <c r="Q226" s="270">
        <f t="shared" si="155"/>
        <v>3.0600000000000005</v>
      </c>
      <c r="R226" s="322">
        <f t="shared" si="156"/>
        <v>5.4599999999999991</v>
      </c>
      <c r="S226" s="322">
        <f t="shared" si="157"/>
        <v>9.02</v>
      </c>
      <c r="T226" s="271">
        <f t="shared" si="158"/>
        <v>0.60532150776053206</v>
      </c>
      <c r="U226" s="270" t="str">
        <f t="shared" si="159"/>
        <v>ALERTA</v>
      </c>
      <c r="V226" s="262">
        <f t="shared" si="167"/>
        <v>1.1399999999999997</v>
      </c>
      <c r="W226" s="262">
        <f t="shared" si="160"/>
        <v>6.1599999999999993</v>
      </c>
      <c r="X226" s="262">
        <f t="shared" si="161"/>
        <v>6.1399999999999988</v>
      </c>
      <c r="Y226" s="272">
        <f t="shared" si="168"/>
        <v>2.0000000000000462E-2</v>
      </c>
      <c r="Z226" s="262">
        <v>0</v>
      </c>
      <c r="AA226" s="262">
        <f t="shared" si="169"/>
        <v>0</v>
      </c>
      <c r="AB226" s="262"/>
    </row>
    <row r="227" spans="2:28" ht="12.95" customHeight="1" x14ac:dyDescent="0.25">
      <c r="B227" s="264" t="str">
        <f t="shared" si="162"/>
        <v>PZ3</v>
      </c>
      <c r="C227" s="263">
        <f t="shared" si="150"/>
        <v>41726</v>
      </c>
      <c r="D227" s="262">
        <v>1.18</v>
      </c>
      <c r="E227" s="262">
        <f t="shared" si="151"/>
        <v>0.17999999999999994</v>
      </c>
      <c r="F227" s="269">
        <v>0.5</v>
      </c>
      <c r="G227" s="262">
        <v>9.1999999999999993</v>
      </c>
      <c r="H227" s="322">
        <f t="shared" si="163"/>
        <v>9.1999999999999993</v>
      </c>
      <c r="I227" s="322">
        <f t="shared" si="164"/>
        <v>9.02</v>
      </c>
      <c r="J227" s="262">
        <v>4.2</v>
      </c>
      <c r="K227" s="322">
        <f t="shared" si="165"/>
        <v>4.2</v>
      </c>
      <c r="L227" s="322">
        <f t="shared" si="166"/>
        <v>4.0200000000000005</v>
      </c>
      <c r="M227" s="264" t="s">
        <v>249</v>
      </c>
      <c r="N227" s="268">
        <v>4.91</v>
      </c>
      <c r="O227" s="269">
        <f t="shared" si="154"/>
        <v>3.7300000000000004</v>
      </c>
      <c r="P227" s="268">
        <v>4.93</v>
      </c>
      <c r="Q227" s="270">
        <f t="shared" si="155"/>
        <v>3.75</v>
      </c>
      <c r="R227" s="322">
        <f t="shared" si="156"/>
        <v>4.7699999999999996</v>
      </c>
      <c r="S227" s="322">
        <f t="shared" si="157"/>
        <v>9.02</v>
      </c>
      <c r="T227" s="271">
        <f t="shared" si="158"/>
        <v>0.52882483370288247</v>
      </c>
      <c r="U227" s="270" t="str">
        <f t="shared" si="159"/>
        <v>BOM</v>
      </c>
      <c r="V227" s="262">
        <f t="shared" si="167"/>
        <v>0.45000000000000018</v>
      </c>
      <c r="W227" s="262">
        <f t="shared" si="160"/>
        <v>5.4699999999999989</v>
      </c>
      <c r="X227" s="262">
        <f t="shared" si="161"/>
        <v>5.4499999999999993</v>
      </c>
      <c r="Y227" s="272">
        <f t="shared" si="168"/>
        <v>1.9999999999999574E-2</v>
      </c>
      <c r="Z227" s="262">
        <v>0</v>
      </c>
      <c r="AA227" s="262">
        <f t="shared" si="169"/>
        <v>0</v>
      </c>
      <c r="AB227" s="269"/>
    </row>
    <row r="228" spans="2:28" ht="12.95" customHeight="1" x14ac:dyDescent="0.25">
      <c r="B228" s="264" t="str">
        <f t="shared" si="162"/>
        <v>PZ3</v>
      </c>
      <c r="C228" s="263">
        <f t="shared" si="150"/>
        <v>41758</v>
      </c>
      <c r="D228" s="262">
        <v>1.18</v>
      </c>
      <c r="E228" s="262">
        <f t="shared" si="151"/>
        <v>0.17999999999999994</v>
      </c>
      <c r="F228" s="269">
        <v>0.5</v>
      </c>
      <c r="G228" s="262">
        <v>9.1999999999999993</v>
      </c>
      <c r="H228" s="322">
        <f t="shared" si="163"/>
        <v>9.1999999999999993</v>
      </c>
      <c r="I228" s="322">
        <f t="shared" si="164"/>
        <v>9.02</v>
      </c>
      <c r="J228" s="262">
        <v>4.2</v>
      </c>
      <c r="K228" s="322">
        <f t="shared" si="165"/>
        <v>4.2</v>
      </c>
      <c r="L228" s="322">
        <f t="shared" si="166"/>
        <v>4.0200000000000005</v>
      </c>
      <c r="M228" s="264" t="s">
        <v>249</v>
      </c>
      <c r="N228" s="268">
        <v>4.9800000000000004</v>
      </c>
      <c r="O228" s="269">
        <f t="shared" si="154"/>
        <v>3.8000000000000007</v>
      </c>
      <c r="P228" s="268">
        <v>4.9800000000000004</v>
      </c>
      <c r="Q228" s="270">
        <f t="shared" si="155"/>
        <v>3.8000000000000007</v>
      </c>
      <c r="R228" s="322">
        <f t="shared" si="156"/>
        <v>4.7199999999999989</v>
      </c>
      <c r="S228" s="322">
        <f t="shared" si="157"/>
        <v>9.02</v>
      </c>
      <c r="T228" s="271">
        <f t="shared" si="158"/>
        <v>0.52328159645232808</v>
      </c>
      <c r="U228" s="270" t="str">
        <f t="shared" si="159"/>
        <v>BOM</v>
      </c>
      <c r="V228" s="262">
        <f t="shared" si="167"/>
        <v>0.39999999999999947</v>
      </c>
      <c r="W228" s="262">
        <f t="shared" si="160"/>
        <v>5.3999999999999986</v>
      </c>
      <c r="X228" s="262">
        <f t="shared" si="161"/>
        <v>5.3999999999999986</v>
      </c>
      <c r="Y228" s="272">
        <f t="shared" si="168"/>
        <v>0</v>
      </c>
      <c r="Z228" s="262">
        <v>0</v>
      </c>
      <c r="AA228" s="262">
        <f t="shared" si="169"/>
        <v>0</v>
      </c>
      <c r="AB228" s="262"/>
    </row>
    <row r="229" spans="2:28" ht="12.95" customHeight="1" x14ac:dyDescent="0.25">
      <c r="B229" s="264" t="str">
        <f t="shared" si="162"/>
        <v>PZ3</v>
      </c>
      <c r="C229" s="263">
        <v>41789</v>
      </c>
      <c r="D229" s="262">
        <v>1.18</v>
      </c>
      <c r="E229" s="262">
        <f t="shared" si="151"/>
        <v>0.17999999999999994</v>
      </c>
      <c r="F229" s="269">
        <v>0.5</v>
      </c>
      <c r="G229" s="262">
        <v>9.1999999999999993</v>
      </c>
      <c r="H229" s="322">
        <f t="shared" si="163"/>
        <v>9.1999999999999993</v>
      </c>
      <c r="I229" s="322">
        <f t="shared" si="164"/>
        <v>9.02</v>
      </c>
      <c r="J229" s="262">
        <v>4.2</v>
      </c>
      <c r="K229" s="322">
        <f t="shared" si="165"/>
        <v>4.2</v>
      </c>
      <c r="L229" s="322">
        <f t="shared" si="166"/>
        <v>4.0200000000000005</v>
      </c>
      <c r="M229" s="264" t="s">
        <v>249</v>
      </c>
      <c r="N229" s="268">
        <v>4.95</v>
      </c>
      <c r="O229" s="269">
        <f t="shared" si="154"/>
        <v>3.7700000000000005</v>
      </c>
      <c r="P229" s="268">
        <v>4.95</v>
      </c>
      <c r="Q229" s="270">
        <f t="shared" si="155"/>
        <v>3.7700000000000005</v>
      </c>
      <c r="R229" s="322">
        <f t="shared" si="156"/>
        <v>4.7499999999999991</v>
      </c>
      <c r="S229" s="322">
        <f t="shared" si="157"/>
        <v>9.02</v>
      </c>
      <c r="T229" s="271">
        <f t="shared" si="158"/>
        <v>0.52660753880266065</v>
      </c>
      <c r="U229" s="270" t="str">
        <f t="shared" si="159"/>
        <v>BOM</v>
      </c>
      <c r="V229" s="262">
        <f t="shared" si="167"/>
        <v>0.42999999999999972</v>
      </c>
      <c r="W229" s="262">
        <f t="shared" si="160"/>
        <v>5.4299999999999988</v>
      </c>
      <c r="X229" s="262">
        <f t="shared" si="161"/>
        <v>5.4299999999999988</v>
      </c>
      <c r="Y229" s="272">
        <f t="shared" si="168"/>
        <v>0</v>
      </c>
      <c r="Z229" s="262">
        <v>0</v>
      </c>
      <c r="AA229" s="262">
        <f t="shared" si="169"/>
        <v>0</v>
      </c>
      <c r="AB229" s="269"/>
    </row>
    <row r="230" spans="2:28" ht="12.95" customHeight="1" x14ac:dyDescent="0.25">
      <c r="B230" s="264" t="str">
        <f t="shared" si="162"/>
        <v>PZ3</v>
      </c>
      <c r="C230" s="263">
        <v>41820</v>
      </c>
      <c r="D230" s="262">
        <v>1.18</v>
      </c>
      <c r="E230" s="262">
        <f t="shared" si="151"/>
        <v>0.17999999999999994</v>
      </c>
      <c r="F230" s="269">
        <v>0.5</v>
      </c>
      <c r="G230" s="262">
        <v>9.1999999999999993</v>
      </c>
      <c r="H230" s="322">
        <f t="shared" si="163"/>
        <v>9.1999999999999993</v>
      </c>
      <c r="I230" s="322">
        <f t="shared" si="164"/>
        <v>9.02</v>
      </c>
      <c r="J230" s="262">
        <v>4.2</v>
      </c>
      <c r="K230" s="322">
        <f t="shared" si="165"/>
        <v>4.2</v>
      </c>
      <c r="L230" s="322">
        <f t="shared" si="166"/>
        <v>4.0200000000000005</v>
      </c>
      <c r="M230" s="264" t="s">
        <v>249</v>
      </c>
      <c r="N230" s="268">
        <v>4.78</v>
      </c>
      <c r="O230" s="269">
        <f t="shared" si="154"/>
        <v>3.6000000000000005</v>
      </c>
      <c r="P230" s="268">
        <v>4.78</v>
      </c>
      <c r="Q230" s="270">
        <f t="shared" si="155"/>
        <v>3.6000000000000005</v>
      </c>
      <c r="R230" s="322">
        <f t="shared" si="156"/>
        <v>4.919999999999999</v>
      </c>
      <c r="S230" s="322">
        <f t="shared" si="157"/>
        <v>9.02</v>
      </c>
      <c r="T230" s="271">
        <f t="shared" si="158"/>
        <v>0.54545454545454541</v>
      </c>
      <c r="U230" s="270" t="str">
        <f t="shared" si="159"/>
        <v>BOM</v>
      </c>
      <c r="V230" s="262">
        <f t="shared" si="167"/>
        <v>0.59999999999999964</v>
      </c>
      <c r="W230" s="262">
        <f t="shared" si="160"/>
        <v>5.5999999999999988</v>
      </c>
      <c r="X230" s="262">
        <f t="shared" si="161"/>
        <v>5.5999999999999988</v>
      </c>
      <c r="Y230" s="272">
        <f t="shared" si="168"/>
        <v>0</v>
      </c>
      <c r="Z230" s="262">
        <v>0</v>
      </c>
      <c r="AA230" s="262">
        <f t="shared" si="169"/>
        <v>0</v>
      </c>
      <c r="AB230" s="262"/>
    </row>
    <row r="231" spans="2:28" ht="12.95" customHeight="1" x14ac:dyDescent="0.25">
      <c r="B231" s="264" t="str">
        <f t="shared" si="162"/>
        <v>PZ3</v>
      </c>
      <c r="C231" s="263">
        <v>41851</v>
      </c>
      <c r="D231" s="262">
        <v>1.18</v>
      </c>
      <c r="E231" s="262">
        <f t="shared" si="151"/>
        <v>0.17999999999999994</v>
      </c>
      <c r="F231" s="269">
        <v>0.5</v>
      </c>
      <c r="G231" s="262">
        <v>9.1999999999999993</v>
      </c>
      <c r="H231" s="322">
        <f t="shared" si="163"/>
        <v>9.1999999999999993</v>
      </c>
      <c r="I231" s="322">
        <f t="shared" si="164"/>
        <v>9.02</v>
      </c>
      <c r="J231" s="262">
        <v>4.2</v>
      </c>
      <c r="K231" s="322">
        <f t="shared" si="165"/>
        <v>4.2</v>
      </c>
      <c r="L231" s="322">
        <f t="shared" si="166"/>
        <v>4.0200000000000005</v>
      </c>
      <c r="M231" s="264" t="s">
        <v>249</v>
      </c>
      <c r="N231" s="268">
        <f>4.72</f>
        <v>4.72</v>
      </c>
      <c r="O231" s="269">
        <f t="shared" si="154"/>
        <v>3.54</v>
      </c>
      <c r="P231" s="268">
        <v>4.72</v>
      </c>
      <c r="Q231" s="270">
        <f t="shared" si="155"/>
        <v>3.54</v>
      </c>
      <c r="R231" s="322">
        <f t="shared" si="156"/>
        <v>4.9799999999999995</v>
      </c>
      <c r="S231" s="322">
        <f t="shared" si="157"/>
        <v>9.02</v>
      </c>
      <c r="T231" s="271">
        <f t="shared" si="158"/>
        <v>0.55210643015521066</v>
      </c>
      <c r="U231" s="270" t="str">
        <f t="shared" si="159"/>
        <v>ATENÇÃO</v>
      </c>
      <c r="V231" s="262">
        <f t="shared" si="167"/>
        <v>0.66000000000000014</v>
      </c>
      <c r="W231" s="262">
        <f t="shared" si="160"/>
        <v>5.6599999999999993</v>
      </c>
      <c r="X231" s="262">
        <f t="shared" si="161"/>
        <v>5.6599999999999993</v>
      </c>
      <c r="Y231" s="272">
        <f t="shared" si="168"/>
        <v>0</v>
      </c>
      <c r="Z231" s="262">
        <v>0</v>
      </c>
      <c r="AA231" s="262">
        <f t="shared" si="169"/>
        <v>0</v>
      </c>
      <c r="AB231" s="269"/>
    </row>
    <row r="232" spans="2:28" ht="12.95" customHeight="1" x14ac:dyDescent="0.25">
      <c r="B232" s="264" t="str">
        <f t="shared" si="162"/>
        <v>PZ3</v>
      </c>
      <c r="C232" s="263">
        <v>41880</v>
      </c>
      <c r="D232" s="262">
        <v>1.18</v>
      </c>
      <c r="E232" s="262">
        <f t="shared" si="151"/>
        <v>0.17999999999999994</v>
      </c>
      <c r="F232" s="269">
        <v>0.5</v>
      </c>
      <c r="G232" s="262">
        <v>9.1999999999999993</v>
      </c>
      <c r="H232" s="322">
        <f t="shared" si="163"/>
        <v>9.1999999999999993</v>
      </c>
      <c r="I232" s="322">
        <f t="shared" si="164"/>
        <v>9.02</v>
      </c>
      <c r="J232" s="262">
        <v>4.2</v>
      </c>
      <c r="K232" s="322">
        <f t="shared" si="165"/>
        <v>4.2</v>
      </c>
      <c r="L232" s="322">
        <f t="shared" si="166"/>
        <v>4.0200000000000005</v>
      </c>
      <c r="M232" s="264" t="s">
        <v>249</v>
      </c>
      <c r="N232" s="268">
        <v>4.92</v>
      </c>
      <c r="O232" s="269">
        <f t="shared" si="154"/>
        <v>3.74</v>
      </c>
      <c r="P232" s="268">
        <v>4.92</v>
      </c>
      <c r="Q232" s="270">
        <f t="shared" si="155"/>
        <v>3.74</v>
      </c>
      <c r="R232" s="322">
        <f t="shared" si="156"/>
        <v>4.7799999999999994</v>
      </c>
      <c r="S232" s="322">
        <f t="shared" si="157"/>
        <v>9.02</v>
      </c>
      <c r="T232" s="271">
        <f t="shared" si="158"/>
        <v>0.52993348115299332</v>
      </c>
      <c r="U232" s="270" t="str">
        <f t="shared" si="159"/>
        <v>BOM</v>
      </c>
      <c r="V232" s="262">
        <f t="shared" si="167"/>
        <v>0.45999999999999996</v>
      </c>
      <c r="W232" s="262">
        <f t="shared" si="160"/>
        <v>5.4599999999999991</v>
      </c>
      <c r="X232" s="262">
        <f t="shared" si="161"/>
        <v>5.4599999999999991</v>
      </c>
      <c r="Y232" s="272">
        <f t="shared" si="168"/>
        <v>0</v>
      </c>
      <c r="Z232" s="262">
        <v>0</v>
      </c>
      <c r="AA232" s="262">
        <f t="shared" si="169"/>
        <v>0</v>
      </c>
      <c r="AB232" s="262"/>
    </row>
    <row r="233" spans="2:28" ht="12.95" customHeight="1" x14ac:dyDescent="0.25">
      <c r="B233" s="264" t="str">
        <f t="shared" si="162"/>
        <v>PZ3</v>
      </c>
      <c r="C233" s="263">
        <v>41912</v>
      </c>
      <c r="D233" s="262">
        <v>1.18</v>
      </c>
      <c r="E233" s="262">
        <f t="shared" si="151"/>
        <v>0.17999999999999994</v>
      </c>
      <c r="F233" s="269">
        <v>0.5</v>
      </c>
      <c r="G233" s="262">
        <v>9.1999999999999993</v>
      </c>
      <c r="H233" s="322">
        <f t="shared" si="163"/>
        <v>9.1999999999999993</v>
      </c>
      <c r="I233" s="322">
        <f t="shared" si="164"/>
        <v>9.02</v>
      </c>
      <c r="J233" s="262">
        <v>4.2</v>
      </c>
      <c r="K233" s="322">
        <f t="shared" si="165"/>
        <v>4.2</v>
      </c>
      <c r="L233" s="322">
        <f t="shared" si="166"/>
        <v>4.0200000000000005</v>
      </c>
      <c r="M233" s="264" t="s">
        <v>249</v>
      </c>
      <c r="N233" s="268">
        <v>4.9400000000000004</v>
      </c>
      <c r="O233" s="269">
        <f t="shared" si="154"/>
        <v>3.7600000000000007</v>
      </c>
      <c r="P233" s="268">
        <v>4.95</v>
      </c>
      <c r="Q233" s="270">
        <f t="shared" si="155"/>
        <v>3.7700000000000005</v>
      </c>
      <c r="R233" s="322">
        <f t="shared" si="156"/>
        <v>4.7499999999999991</v>
      </c>
      <c r="S233" s="322">
        <f t="shared" si="157"/>
        <v>9.02</v>
      </c>
      <c r="T233" s="271">
        <f t="shared" si="158"/>
        <v>0.52660753880266065</v>
      </c>
      <c r="U233" s="270" t="str">
        <f t="shared" si="159"/>
        <v>BOM</v>
      </c>
      <c r="V233" s="262">
        <f t="shared" si="167"/>
        <v>0.42999999999999972</v>
      </c>
      <c r="W233" s="262">
        <f t="shared" si="160"/>
        <v>5.4399999999999986</v>
      </c>
      <c r="X233" s="262">
        <f t="shared" si="161"/>
        <v>5.4299999999999988</v>
      </c>
      <c r="Y233" s="272">
        <f t="shared" si="168"/>
        <v>9.9999999999997868E-3</v>
      </c>
      <c r="Z233" s="262">
        <v>0</v>
      </c>
      <c r="AA233" s="262">
        <f t="shared" si="169"/>
        <v>0</v>
      </c>
      <c r="AB233" s="269"/>
    </row>
    <row r="234" spans="2:28" ht="12.95" customHeight="1" x14ac:dyDescent="0.25">
      <c r="B234" s="264" t="str">
        <f t="shared" si="162"/>
        <v>PZ3</v>
      </c>
      <c r="C234" s="275">
        <v>41943</v>
      </c>
      <c r="D234" s="262">
        <v>1.18</v>
      </c>
      <c r="E234" s="262">
        <f t="shared" si="151"/>
        <v>0.17999999999999994</v>
      </c>
      <c r="F234" s="269">
        <v>0.5</v>
      </c>
      <c r="G234" s="262">
        <v>9.1999999999999993</v>
      </c>
      <c r="H234" s="322">
        <f t="shared" si="163"/>
        <v>9.1999999999999993</v>
      </c>
      <c r="I234" s="322">
        <f t="shared" si="164"/>
        <v>9.02</v>
      </c>
      <c r="J234" s="262">
        <v>4.2</v>
      </c>
      <c r="K234" s="322">
        <f t="shared" si="165"/>
        <v>4.2</v>
      </c>
      <c r="L234" s="322">
        <f t="shared" si="166"/>
        <v>4.0200000000000005</v>
      </c>
      <c r="M234" s="264" t="s">
        <v>249</v>
      </c>
      <c r="N234" s="268">
        <v>4.92</v>
      </c>
      <c r="O234" s="269">
        <f t="shared" si="154"/>
        <v>3.74</v>
      </c>
      <c r="P234" s="268">
        <v>4.92</v>
      </c>
      <c r="Q234" s="270">
        <f t="shared" si="155"/>
        <v>3.74</v>
      </c>
      <c r="R234" s="322">
        <f t="shared" si="156"/>
        <v>4.7799999999999994</v>
      </c>
      <c r="S234" s="322">
        <f t="shared" si="157"/>
        <v>9.02</v>
      </c>
      <c r="T234" s="271">
        <f t="shared" si="158"/>
        <v>0.52993348115299332</v>
      </c>
      <c r="U234" s="270" t="str">
        <f t="shared" si="159"/>
        <v>BOM</v>
      </c>
      <c r="V234" s="262">
        <f t="shared" si="167"/>
        <v>0.45999999999999996</v>
      </c>
      <c r="W234" s="262">
        <f t="shared" si="160"/>
        <v>5.4599999999999991</v>
      </c>
      <c r="X234" s="262">
        <f t="shared" si="161"/>
        <v>5.4599999999999991</v>
      </c>
      <c r="Y234" s="272">
        <f t="shared" si="168"/>
        <v>0</v>
      </c>
      <c r="Z234" s="262">
        <v>2.9</v>
      </c>
      <c r="AA234" s="262">
        <f t="shared" si="169"/>
        <v>0.29571920951196135</v>
      </c>
      <c r="AB234" s="262"/>
    </row>
    <row r="235" spans="2:28" ht="12.95" customHeight="1" x14ac:dyDescent="0.25">
      <c r="B235" s="264" t="str">
        <f t="shared" si="162"/>
        <v>PZ3</v>
      </c>
      <c r="C235" s="263">
        <v>41971</v>
      </c>
      <c r="D235" s="262">
        <v>1.18</v>
      </c>
      <c r="E235" s="262">
        <f t="shared" si="151"/>
        <v>0.17999999999999994</v>
      </c>
      <c r="F235" s="269">
        <v>0.5</v>
      </c>
      <c r="G235" s="262">
        <v>9.1999999999999993</v>
      </c>
      <c r="H235" s="322">
        <f t="shared" si="163"/>
        <v>9.1999999999999993</v>
      </c>
      <c r="I235" s="322">
        <f t="shared" si="164"/>
        <v>9.02</v>
      </c>
      <c r="J235" s="262">
        <v>4.2</v>
      </c>
      <c r="K235" s="322">
        <f t="shared" si="165"/>
        <v>4.2</v>
      </c>
      <c r="L235" s="322">
        <f t="shared" si="166"/>
        <v>4.0200000000000005</v>
      </c>
      <c r="M235" s="264" t="s">
        <v>249</v>
      </c>
      <c r="N235" s="268">
        <v>4.9000000000000004</v>
      </c>
      <c r="O235" s="269">
        <f t="shared" si="154"/>
        <v>3.7200000000000006</v>
      </c>
      <c r="P235" s="268">
        <v>4.92</v>
      </c>
      <c r="Q235" s="270">
        <f t="shared" si="155"/>
        <v>3.74</v>
      </c>
      <c r="R235" s="322">
        <f t="shared" si="156"/>
        <v>4.7799999999999994</v>
      </c>
      <c r="S235" s="322">
        <f t="shared" si="157"/>
        <v>9.02</v>
      </c>
      <c r="T235" s="271">
        <f t="shared" si="158"/>
        <v>0.52993348115299332</v>
      </c>
      <c r="U235" s="270" t="str">
        <f t="shared" si="159"/>
        <v>BOM</v>
      </c>
      <c r="V235" s="262">
        <f t="shared" si="167"/>
        <v>0.45999999999999996</v>
      </c>
      <c r="W235" s="262">
        <f t="shared" si="160"/>
        <v>5.4799999999999986</v>
      </c>
      <c r="X235" s="262">
        <f t="shared" si="161"/>
        <v>5.4599999999999991</v>
      </c>
      <c r="Y235" s="272">
        <f t="shared" si="168"/>
        <v>1.9999999999999574E-2</v>
      </c>
      <c r="Z235" s="262">
        <v>2.94</v>
      </c>
      <c r="AA235" s="262">
        <f t="shared" si="169"/>
        <v>0.29979809516040218</v>
      </c>
      <c r="AB235" s="269"/>
    </row>
    <row r="236" spans="2:28" ht="12.95" customHeight="1" x14ac:dyDescent="0.25">
      <c r="B236" s="264" t="str">
        <f t="shared" si="162"/>
        <v>PZ3</v>
      </c>
      <c r="C236" s="274">
        <v>42030</v>
      </c>
      <c r="D236" s="262">
        <v>1.18</v>
      </c>
      <c r="E236" s="262">
        <f t="shared" si="151"/>
        <v>0.17999999999999994</v>
      </c>
      <c r="F236" s="269">
        <v>0.5</v>
      </c>
      <c r="G236" s="262">
        <v>9.1999999999999993</v>
      </c>
      <c r="H236" s="322">
        <f t="shared" si="163"/>
        <v>9.1999999999999993</v>
      </c>
      <c r="I236" s="322">
        <f t="shared" si="164"/>
        <v>9.02</v>
      </c>
      <c r="J236" s="262">
        <v>4.2</v>
      </c>
      <c r="K236" s="322">
        <f t="shared" si="165"/>
        <v>4.2</v>
      </c>
      <c r="L236" s="322">
        <f t="shared" si="166"/>
        <v>4.0200000000000005</v>
      </c>
      <c r="M236" s="264" t="s">
        <v>249</v>
      </c>
      <c r="N236" s="268">
        <v>5.05</v>
      </c>
      <c r="O236" s="269">
        <f t="shared" si="154"/>
        <v>3.87</v>
      </c>
      <c r="P236" s="268">
        <v>5.08</v>
      </c>
      <c r="Q236" s="270">
        <f t="shared" si="155"/>
        <v>3.9000000000000004</v>
      </c>
      <c r="R236" s="322">
        <f t="shared" ref="R236:R278" si="170">IFERROR(I236-F236-Q236,"-")</f>
        <v>4.6199999999999992</v>
      </c>
      <c r="S236" s="322">
        <f t="shared" ref="S236:S278" si="171">IFERROR(I236,"-")</f>
        <v>9.02</v>
      </c>
      <c r="T236" s="271">
        <f t="shared" ref="T236:T278" si="172">IFERROR(R236/S236,"-")</f>
        <v>0.51219512195121941</v>
      </c>
      <c r="U236" s="270" t="str">
        <f t="shared" si="159"/>
        <v>BOM</v>
      </c>
      <c r="V236" s="262">
        <f t="shared" si="167"/>
        <v>0.29999999999999982</v>
      </c>
      <c r="W236" s="262">
        <f t="shared" si="160"/>
        <v>5.3299999999999992</v>
      </c>
      <c r="X236" s="262">
        <f t="shared" si="161"/>
        <v>5.2999999999999989</v>
      </c>
      <c r="Y236" s="272">
        <f t="shared" si="168"/>
        <v>3.0000000000000249E-2</v>
      </c>
      <c r="Z236" s="262">
        <v>3.528</v>
      </c>
      <c r="AA236" s="262">
        <f t="shared" si="169"/>
        <v>0.35975771419248265</v>
      </c>
      <c r="AB236" s="262"/>
    </row>
    <row r="237" spans="2:28" ht="12.95" customHeight="1" x14ac:dyDescent="0.25">
      <c r="B237" s="264" t="str">
        <f t="shared" si="162"/>
        <v>PZ3</v>
      </c>
      <c r="C237" s="263">
        <v>42075</v>
      </c>
      <c r="D237" s="262">
        <v>1.2</v>
      </c>
      <c r="E237" s="262">
        <f t="shared" si="151"/>
        <v>0.19999999999999996</v>
      </c>
      <c r="F237" s="269">
        <v>0.5</v>
      </c>
      <c r="G237" s="262">
        <v>9.1999999999999993</v>
      </c>
      <c r="H237" s="322">
        <f t="shared" si="163"/>
        <v>9.1999999999999993</v>
      </c>
      <c r="I237" s="322">
        <f t="shared" si="164"/>
        <v>9</v>
      </c>
      <c r="J237" s="262">
        <v>4.2</v>
      </c>
      <c r="K237" s="322">
        <f t="shared" si="165"/>
        <v>4.2</v>
      </c>
      <c r="L237" s="322">
        <f t="shared" si="166"/>
        <v>4</v>
      </c>
      <c r="M237" s="264" t="s">
        <v>249</v>
      </c>
      <c r="N237" s="268">
        <v>5.5</v>
      </c>
      <c r="O237" s="269">
        <f t="shared" si="154"/>
        <v>4.3</v>
      </c>
      <c r="P237" s="268">
        <v>5.86</v>
      </c>
      <c r="Q237" s="270">
        <f t="shared" si="155"/>
        <v>4.66</v>
      </c>
      <c r="R237" s="322">
        <f t="shared" si="170"/>
        <v>3.84</v>
      </c>
      <c r="S237" s="322">
        <f t="shared" si="171"/>
        <v>9</v>
      </c>
      <c r="T237" s="271">
        <f t="shared" si="172"/>
        <v>0.42666666666666664</v>
      </c>
      <c r="U237" s="270" t="str">
        <f t="shared" si="159"/>
        <v>BOM</v>
      </c>
      <c r="V237" s="262">
        <f t="shared" si="167"/>
        <v>0</v>
      </c>
      <c r="W237" s="262">
        <f t="shared" si="160"/>
        <v>4.8999999999999995</v>
      </c>
      <c r="X237" s="262">
        <f t="shared" si="161"/>
        <v>4.5399999999999991</v>
      </c>
      <c r="Y237" s="272">
        <f t="shared" si="168"/>
        <v>0.36000000000000032</v>
      </c>
      <c r="Z237" s="262">
        <f>0.363*9.8066</f>
        <v>3.5597957999999998</v>
      </c>
      <c r="AA237" s="262">
        <f t="shared" si="169"/>
        <v>0.36299999999999999</v>
      </c>
      <c r="AB237" s="269"/>
    </row>
    <row r="238" spans="2:28" ht="12.95" customHeight="1" x14ac:dyDescent="0.25">
      <c r="B238" s="264" t="str">
        <f t="shared" si="162"/>
        <v>PZ3</v>
      </c>
      <c r="C238" s="273">
        <v>42104</v>
      </c>
      <c r="D238" s="262">
        <v>1.18</v>
      </c>
      <c r="E238" s="262">
        <f t="shared" si="151"/>
        <v>0.17999999999999994</v>
      </c>
      <c r="F238" s="269">
        <v>0.5</v>
      </c>
      <c r="G238" s="262">
        <v>9.1999999999999993</v>
      </c>
      <c r="H238" s="322">
        <f t="shared" si="163"/>
        <v>9.1999999999999993</v>
      </c>
      <c r="I238" s="322">
        <f t="shared" si="164"/>
        <v>9.02</v>
      </c>
      <c r="J238" s="262">
        <v>4.2</v>
      </c>
      <c r="K238" s="322">
        <f t="shared" si="165"/>
        <v>4.2</v>
      </c>
      <c r="L238" s="322">
        <f t="shared" si="166"/>
        <v>4.0200000000000005</v>
      </c>
      <c r="M238" s="264" t="s">
        <v>249</v>
      </c>
      <c r="N238" s="268">
        <v>5</v>
      </c>
      <c r="O238" s="269">
        <f t="shared" si="154"/>
        <v>3.8200000000000003</v>
      </c>
      <c r="P238" s="268">
        <v>5.6</v>
      </c>
      <c r="Q238" s="270">
        <f t="shared" si="155"/>
        <v>4.42</v>
      </c>
      <c r="R238" s="322">
        <f t="shared" si="170"/>
        <v>4.0999999999999996</v>
      </c>
      <c r="S238" s="322">
        <f t="shared" si="171"/>
        <v>9.02</v>
      </c>
      <c r="T238" s="271">
        <f t="shared" si="172"/>
        <v>0.45454545454545453</v>
      </c>
      <c r="U238" s="270" t="str">
        <f t="shared" si="159"/>
        <v>BOM</v>
      </c>
      <c r="V238" s="262">
        <f t="shared" si="167"/>
        <v>0</v>
      </c>
      <c r="W238" s="262">
        <f t="shared" si="160"/>
        <v>5.379999999999999</v>
      </c>
      <c r="X238" s="262">
        <f t="shared" si="161"/>
        <v>4.7799999999999994</v>
      </c>
      <c r="Y238" s="272">
        <f t="shared" si="168"/>
        <v>0.59999999999999964</v>
      </c>
      <c r="Z238" s="262">
        <v>4.1159999999999997</v>
      </c>
      <c r="AA238" s="262">
        <f t="shared" si="169"/>
        <v>0.41971733322456306</v>
      </c>
      <c r="AB238" s="262"/>
    </row>
    <row r="239" spans="2:28" ht="12.95" customHeight="1" x14ac:dyDescent="0.25">
      <c r="B239" s="264" t="str">
        <f t="shared" si="162"/>
        <v>PZ3</v>
      </c>
      <c r="C239" s="263">
        <v>42139</v>
      </c>
      <c r="D239" s="262">
        <v>1.18</v>
      </c>
      <c r="E239" s="262">
        <f t="shared" si="151"/>
        <v>0.17999999999999994</v>
      </c>
      <c r="F239" s="269">
        <v>0.5</v>
      </c>
      <c r="G239" s="262">
        <v>9.1999999999999993</v>
      </c>
      <c r="H239" s="322">
        <f t="shared" si="163"/>
        <v>9.1999999999999993</v>
      </c>
      <c r="I239" s="322">
        <f t="shared" si="164"/>
        <v>9.02</v>
      </c>
      <c r="J239" s="262">
        <v>4.2</v>
      </c>
      <c r="K239" s="322">
        <f t="shared" si="165"/>
        <v>4.2</v>
      </c>
      <c r="L239" s="322">
        <f t="shared" si="166"/>
        <v>4.0200000000000005</v>
      </c>
      <c r="M239" s="264" t="s">
        <v>249</v>
      </c>
      <c r="N239" s="268">
        <v>4.82</v>
      </c>
      <c r="O239" s="269">
        <f t="shared" si="154"/>
        <v>3.6400000000000006</v>
      </c>
      <c r="P239" s="268">
        <v>5.62</v>
      </c>
      <c r="Q239" s="270">
        <f t="shared" si="155"/>
        <v>4.4400000000000004</v>
      </c>
      <c r="R239" s="322">
        <f t="shared" si="170"/>
        <v>4.0799999999999992</v>
      </c>
      <c r="S239" s="322">
        <f t="shared" si="171"/>
        <v>9.02</v>
      </c>
      <c r="T239" s="271">
        <f t="shared" si="172"/>
        <v>0.45232815964523276</v>
      </c>
      <c r="U239" s="270" t="str">
        <f t="shared" si="159"/>
        <v>BOM</v>
      </c>
      <c r="V239" s="262">
        <f t="shared" si="167"/>
        <v>0</v>
      </c>
      <c r="W239" s="262">
        <f t="shared" si="160"/>
        <v>5.5599999999999987</v>
      </c>
      <c r="X239" s="262">
        <f t="shared" si="161"/>
        <v>4.7599999999999989</v>
      </c>
      <c r="Y239" s="272">
        <f t="shared" si="168"/>
        <v>0.79999999999999982</v>
      </c>
      <c r="Z239" s="262">
        <v>4.7236000000000002</v>
      </c>
      <c r="AA239" s="262">
        <f t="shared" si="169"/>
        <v>0.48167560622437955</v>
      </c>
      <c r="AB239" s="269"/>
    </row>
    <row r="240" spans="2:28" ht="12.95" customHeight="1" x14ac:dyDescent="0.25">
      <c r="B240" s="264" t="str">
        <f t="shared" si="162"/>
        <v>PZ3</v>
      </c>
      <c r="C240" s="275">
        <v>42146</v>
      </c>
      <c r="D240" s="262">
        <v>1.18</v>
      </c>
      <c r="E240" s="262">
        <f t="shared" si="151"/>
        <v>0.17999999999999994</v>
      </c>
      <c r="F240" s="269">
        <v>0.5</v>
      </c>
      <c r="G240" s="262">
        <v>9.1999999999999993</v>
      </c>
      <c r="H240" s="322">
        <f t="shared" si="163"/>
        <v>9.1999999999999993</v>
      </c>
      <c r="I240" s="322">
        <f t="shared" si="164"/>
        <v>9.02</v>
      </c>
      <c r="J240" s="262">
        <v>4.2</v>
      </c>
      <c r="K240" s="322">
        <f t="shared" si="165"/>
        <v>4.2</v>
      </c>
      <c r="L240" s="322">
        <f t="shared" si="166"/>
        <v>4.0200000000000005</v>
      </c>
      <c r="M240" s="264" t="s">
        <v>249</v>
      </c>
      <c r="N240" s="268">
        <v>5.29</v>
      </c>
      <c r="O240" s="269">
        <f t="shared" si="154"/>
        <v>4.1100000000000003</v>
      </c>
      <c r="P240" s="268">
        <v>5.65</v>
      </c>
      <c r="Q240" s="270">
        <f t="shared" si="155"/>
        <v>4.4700000000000006</v>
      </c>
      <c r="R240" s="322">
        <f t="shared" si="170"/>
        <v>4.0499999999999989</v>
      </c>
      <c r="S240" s="322">
        <f t="shared" si="171"/>
        <v>9.02</v>
      </c>
      <c r="T240" s="271">
        <f t="shared" si="172"/>
        <v>0.44900221729490014</v>
      </c>
      <c r="U240" s="270" t="str">
        <f t="shared" si="159"/>
        <v>BOM</v>
      </c>
      <c r="V240" s="262">
        <f t="shared" si="167"/>
        <v>0</v>
      </c>
      <c r="W240" s="262">
        <f t="shared" si="160"/>
        <v>5.089999999999999</v>
      </c>
      <c r="X240" s="262">
        <f t="shared" si="161"/>
        <v>4.7299999999999986</v>
      </c>
      <c r="Y240" s="272">
        <f t="shared" si="168"/>
        <v>0.36000000000000032</v>
      </c>
      <c r="Z240" s="262">
        <v>5.2919999999999998</v>
      </c>
      <c r="AA240" s="262">
        <f t="shared" si="169"/>
        <v>0.53963657128872389</v>
      </c>
      <c r="AB240" s="262"/>
    </row>
    <row r="241" spans="2:28" ht="12.95" customHeight="1" x14ac:dyDescent="0.25">
      <c r="B241" s="264" t="str">
        <f t="shared" si="162"/>
        <v>PZ3</v>
      </c>
      <c r="C241" s="263">
        <v>42177</v>
      </c>
      <c r="D241" s="262">
        <v>1.18</v>
      </c>
      <c r="E241" s="262">
        <f t="shared" si="151"/>
        <v>0.17999999999999994</v>
      </c>
      <c r="F241" s="269">
        <v>0.5</v>
      </c>
      <c r="G241" s="262">
        <v>9.1999999999999993</v>
      </c>
      <c r="H241" s="322">
        <f t="shared" si="163"/>
        <v>9.1999999999999993</v>
      </c>
      <c r="I241" s="322">
        <f t="shared" si="164"/>
        <v>9.02</v>
      </c>
      <c r="J241" s="262">
        <v>4.2</v>
      </c>
      <c r="K241" s="322">
        <f t="shared" si="165"/>
        <v>4.2</v>
      </c>
      <c r="L241" s="322">
        <f t="shared" si="166"/>
        <v>4.0200000000000005</v>
      </c>
      <c r="M241" s="264" t="s">
        <v>249</v>
      </c>
      <c r="N241" s="268">
        <v>5.43</v>
      </c>
      <c r="O241" s="269">
        <f t="shared" si="154"/>
        <v>4.25</v>
      </c>
      <c r="P241" s="268">
        <v>5.35</v>
      </c>
      <c r="Q241" s="270">
        <f t="shared" si="155"/>
        <v>4.17</v>
      </c>
      <c r="R241" s="322">
        <f t="shared" si="170"/>
        <v>4.3499999999999996</v>
      </c>
      <c r="S241" s="322">
        <f t="shared" si="171"/>
        <v>9.02</v>
      </c>
      <c r="T241" s="271">
        <f t="shared" si="172"/>
        <v>0.48226164079822614</v>
      </c>
      <c r="U241" s="270" t="str">
        <f t="shared" si="159"/>
        <v>BOM</v>
      </c>
      <c r="V241" s="262">
        <f t="shared" si="167"/>
        <v>3.0000000000000249E-2</v>
      </c>
      <c r="W241" s="262">
        <f t="shared" si="160"/>
        <v>4.9499999999999993</v>
      </c>
      <c r="X241" s="262">
        <f t="shared" si="161"/>
        <v>5.0299999999999994</v>
      </c>
      <c r="Y241" s="272">
        <f t="shared" si="168"/>
        <v>-8.0000000000000071E-2</v>
      </c>
      <c r="Z241" s="262">
        <v>1.1858</v>
      </c>
      <c r="AA241" s="262">
        <v>0.121</v>
      </c>
      <c r="AB241" s="269"/>
    </row>
    <row r="242" spans="2:28" ht="12.95" customHeight="1" x14ac:dyDescent="0.25">
      <c r="B242" s="264" t="str">
        <f t="shared" si="162"/>
        <v>PZ3</v>
      </c>
      <c r="C242" s="274">
        <f>C241</f>
        <v>42177</v>
      </c>
      <c r="D242" s="262">
        <v>1.2</v>
      </c>
      <c r="E242" s="262">
        <f t="shared" si="151"/>
        <v>0.19999999999999996</v>
      </c>
      <c r="F242" s="269">
        <v>0.5</v>
      </c>
      <c r="G242" s="262">
        <v>9.1999999999999993</v>
      </c>
      <c r="H242" s="322">
        <f t="shared" si="163"/>
        <v>9.1999999999999993</v>
      </c>
      <c r="I242" s="322">
        <f t="shared" si="164"/>
        <v>9</v>
      </c>
      <c r="J242" s="262">
        <v>4.2</v>
      </c>
      <c r="K242" s="322">
        <f t="shared" si="165"/>
        <v>4.2</v>
      </c>
      <c r="L242" s="322">
        <f t="shared" si="166"/>
        <v>4</v>
      </c>
      <c r="M242" s="264" t="s">
        <v>249</v>
      </c>
      <c r="N242" s="268">
        <v>5.3</v>
      </c>
      <c r="O242" s="269">
        <f t="shared" si="154"/>
        <v>4.0999999999999996</v>
      </c>
      <c r="P242" s="268">
        <v>5.71</v>
      </c>
      <c r="Q242" s="270">
        <f t="shared" si="155"/>
        <v>4.51</v>
      </c>
      <c r="R242" s="322">
        <f t="shared" si="170"/>
        <v>3.99</v>
      </c>
      <c r="S242" s="322">
        <f t="shared" si="171"/>
        <v>9</v>
      </c>
      <c r="T242" s="271">
        <f t="shared" si="172"/>
        <v>0.44333333333333336</v>
      </c>
      <c r="U242" s="270" t="str">
        <f t="shared" si="159"/>
        <v>BOM</v>
      </c>
      <c r="V242" s="262">
        <f t="shared" si="167"/>
        <v>0</v>
      </c>
      <c r="W242" s="262">
        <f t="shared" si="160"/>
        <v>5.0999999999999996</v>
      </c>
      <c r="X242" s="262">
        <f t="shared" si="161"/>
        <v>4.6899999999999995</v>
      </c>
      <c r="Y242" s="272">
        <f t="shared" si="168"/>
        <v>0.41000000000000014</v>
      </c>
      <c r="Z242" s="262">
        <f t="shared" ref="Z242:Z276" si="173">AA242*9.8066</f>
        <v>4.7071679999999994</v>
      </c>
      <c r="AA242" s="262">
        <v>0.48</v>
      </c>
      <c r="AB242" s="262"/>
    </row>
    <row r="243" spans="2:28" ht="12.95" customHeight="1" x14ac:dyDescent="0.25">
      <c r="B243" s="264" t="str">
        <f t="shared" si="162"/>
        <v>PZ3</v>
      </c>
      <c r="C243" s="263">
        <v>42195</v>
      </c>
      <c r="D243" s="262">
        <v>1.21</v>
      </c>
      <c r="E243" s="262">
        <f t="shared" si="151"/>
        <v>0.20999999999999996</v>
      </c>
      <c r="F243" s="269">
        <v>0.5</v>
      </c>
      <c r="G243" s="262">
        <v>9.1999999999999993</v>
      </c>
      <c r="H243" s="322">
        <f t="shared" si="163"/>
        <v>9.1999999999999993</v>
      </c>
      <c r="I243" s="322">
        <f t="shared" si="164"/>
        <v>8.9899999999999984</v>
      </c>
      <c r="J243" s="262">
        <v>4.2</v>
      </c>
      <c r="K243" s="322">
        <f t="shared" si="165"/>
        <v>4.2</v>
      </c>
      <c r="L243" s="322">
        <f t="shared" si="166"/>
        <v>3.99</v>
      </c>
      <c r="M243" s="264" t="s">
        <v>249</v>
      </c>
      <c r="N243" s="268">
        <v>5.17</v>
      </c>
      <c r="O243" s="269">
        <f t="shared" si="154"/>
        <v>3.96</v>
      </c>
      <c r="P243" s="268">
        <v>5.74</v>
      </c>
      <c r="Q243" s="270">
        <f t="shared" si="155"/>
        <v>4.53</v>
      </c>
      <c r="R243" s="322">
        <f t="shared" si="170"/>
        <v>3.9599999999999982</v>
      </c>
      <c r="S243" s="322">
        <f t="shared" si="171"/>
        <v>8.9899999999999984</v>
      </c>
      <c r="T243" s="271">
        <f t="shared" si="172"/>
        <v>0.44048943270300323</v>
      </c>
      <c r="U243" s="270" t="str">
        <f t="shared" si="159"/>
        <v>BOM</v>
      </c>
      <c r="V243" s="262">
        <f t="shared" si="167"/>
        <v>0</v>
      </c>
      <c r="W243" s="262">
        <f t="shared" si="160"/>
        <v>5.2399999999999993</v>
      </c>
      <c r="X243" s="262">
        <f t="shared" si="161"/>
        <v>4.669999999999999</v>
      </c>
      <c r="Y243" s="272">
        <f t="shared" si="168"/>
        <v>0.57000000000000028</v>
      </c>
      <c r="Z243" s="262">
        <f t="shared" si="173"/>
        <v>5.5897619999999995</v>
      </c>
      <c r="AA243" s="262">
        <v>0.56999999999999995</v>
      </c>
      <c r="AB243" s="269"/>
    </row>
    <row r="244" spans="2:28" ht="12.95" customHeight="1" x14ac:dyDescent="0.25">
      <c r="B244" s="264" t="str">
        <f t="shared" si="162"/>
        <v>PZ3</v>
      </c>
      <c r="C244" s="273">
        <v>42212</v>
      </c>
      <c r="D244" s="262">
        <v>1.21</v>
      </c>
      <c r="E244" s="262">
        <f t="shared" si="151"/>
        <v>0.20999999999999996</v>
      </c>
      <c r="F244" s="269">
        <v>0.5</v>
      </c>
      <c r="G244" s="262">
        <v>9.1999999999999993</v>
      </c>
      <c r="H244" s="322">
        <f t="shared" si="163"/>
        <v>9.1999999999999993</v>
      </c>
      <c r="I244" s="322">
        <f t="shared" si="164"/>
        <v>8.9899999999999984</v>
      </c>
      <c r="J244" s="262">
        <v>4.2</v>
      </c>
      <c r="K244" s="322">
        <f t="shared" si="165"/>
        <v>4.2</v>
      </c>
      <c r="L244" s="322">
        <f t="shared" si="166"/>
        <v>3.99</v>
      </c>
      <c r="M244" s="264" t="s">
        <v>249</v>
      </c>
      <c r="N244" s="268">
        <v>5.14</v>
      </c>
      <c r="O244" s="269">
        <f t="shared" si="154"/>
        <v>3.9299999999999997</v>
      </c>
      <c r="P244" s="268">
        <v>5.7</v>
      </c>
      <c r="Q244" s="270">
        <f t="shared" si="155"/>
        <v>4.49</v>
      </c>
      <c r="R244" s="322">
        <f t="shared" si="170"/>
        <v>3.9999999999999982</v>
      </c>
      <c r="S244" s="322">
        <f t="shared" si="171"/>
        <v>8.9899999999999984</v>
      </c>
      <c r="T244" s="271">
        <f t="shared" si="172"/>
        <v>0.44493882091212444</v>
      </c>
      <c r="U244" s="270" t="str">
        <f t="shared" si="159"/>
        <v>BOM</v>
      </c>
      <c r="V244" s="262">
        <f t="shared" si="167"/>
        <v>0</v>
      </c>
      <c r="W244" s="262">
        <f t="shared" si="160"/>
        <v>5.27</v>
      </c>
      <c r="X244" s="262">
        <f t="shared" si="161"/>
        <v>4.7099999999999991</v>
      </c>
      <c r="Y244" s="272">
        <f t="shared" si="168"/>
        <v>0.5600000000000005</v>
      </c>
      <c r="Z244" s="262">
        <f t="shared" si="173"/>
        <v>7.8452799999999998</v>
      </c>
      <c r="AA244" s="262">
        <v>0.8</v>
      </c>
      <c r="AB244" s="262"/>
    </row>
    <row r="245" spans="2:28" ht="12.95" customHeight="1" x14ac:dyDescent="0.25">
      <c r="B245" s="264" t="str">
        <f t="shared" si="162"/>
        <v>PZ3</v>
      </c>
      <c r="C245" s="263">
        <v>42216</v>
      </c>
      <c r="D245" s="262">
        <v>1.2050000000000001</v>
      </c>
      <c r="E245" s="262">
        <f t="shared" si="151"/>
        <v>0.20500000000000007</v>
      </c>
      <c r="F245" s="269">
        <v>0.5</v>
      </c>
      <c r="G245" s="262">
        <v>9.1999999999999993</v>
      </c>
      <c r="H245" s="322">
        <f t="shared" si="163"/>
        <v>9.1999999999999993</v>
      </c>
      <c r="I245" s="322">
        <f t="shared" si="164"/>
        <v>8.9949999999999992</v>
      </c>
      <c r="J245" s="262">
        <v>4.2</v>
      </c>
      <c r="K245" s="322">
        <f t="shared" si="165"/>
        <v>4.2</v>
      </c>
      <c r="L245" s="322">
        <f t="shared" si="166"/>
        <v>3.9950000000000001</v>
      </c>
      <c r="M245" s="264" t="s">
        <v>249</v>
      </c>
      <c r="N245" s="268">
        <v>5.22</v>
      </c>
      <c r="O245" s="269">
        <f t="shared" si="154"/>
        <v>4.0149999999999997</v>
      </c>
      <c r="P245" s="268">
        <v>5.27</v>
      </c>
      <c r="Q245" s="270">
        <f t="shared" si="155"/>
        <v>4.0649999999999995</v>
      </c>
      <c r="R245" s="322">
        <f t="shared" si="170"/>
        <v>4.43</v>
      </c>
      <c r="S245" s="322">
        <f t="shared" si="171"/>
        <v>8.9949999999999992</v>
      </c>
      <c r="T245" s="271">
        <f t="shared" si="172"/>
        <v>0.49249583101723182</v>
      </c>
      <c r="U245" s="270" t="str">
        <f t="shared" si="159"/>
        <v>BOM</v>
      </c>
      <c r="V245" s="262">
        <f t="shared" si="167"/>
        <v>0.13500000000000068</v>
      </c>
      <c r="W245" s="262">
        <f t="shared" si="160"/>
        <v>5.1849999999999996</v>
      </c>
      <c r="X245" s="262">
        <f t="shared" si="161"/>
        <v>5.1349999999999998</v>
      </c>
      <c r="Y245" s="272">
        <f t="shared" si="168"/>
        <v>4.9999999999999822E-2</v>
      </c>
      <c r="Z245" s="262">
        <f t="shared" si="173"/>
        <v>6.8646199999999995</v>
      </c>
      <c r="AA245" s="262">
        <v>0.7</v>
      </c>
      <c r="AB245" s="269"/>
    </row>
    <row r="246" spans="2:28" ht="12.95" customHeight="1" x14ac:dyDescent="0.25">
      <c r="B246" s="264" t="str">
        <f t="shared" si="162"/>
        <v>PZ3</v>
      </c>
      <c r="C246" s="263">
        <v>42223</v>
      </c>
      <c r="D246" s="262">
        <v>1.1399999999999999</v>
      </c>
      <c r="E246" s="262">
        <f t="shared" si="151"/>
        <v>0.1399999999999999</v>
      </c>
      <c r="F246" s="269">
        <v>0.5</v>
      </c>
      <c r="G246" s="262">
        <v>9.1999999999999993</v>
      </c>
      <c r="H246" s="322">
        <f t="shared" si="163"/>
        <v>9.1999999999999993</v>
      </c>
      <c r="I246" s="322">
        <f t="shared" si="164"/>
        <v>9.0599999999999987</v>
      </c>
      <c r="J246" s="262">
        <v>4.2</v>
      </c>
      <c r="K246" s="322">
        <f t="shared" si="165"/>
        <v>4.2</v>
      </c>
      <c r="L246" s="322">
        <f t="shared" si="166"/>
        <v>4.0600000000000005</v>
      </c>
      <c r="M246" s="264" t="s">
        <v>249</v>
      </c>
      <c r="N246" s="268">
        <v>5.22</v>
      </c>
      <c r="O246" s="269">
        <f t="shared" si="154"/>
        <v>4.08</v>
      </c>
      <c r="P246" s="268">
        <v>5.74</v>
      </c>
      <c r="Q246" s="270">
        <f t="shared" si="155"/>
        <v>4.6000000000000005</v>
      </c>
      <c r="R246" s="322">
        <f t="shared" si="170"/>
        <v>3.9599999999999982</v>
      </c>
      <c r="S246" s="322">
        <f t="shared" si="171"/>
        <v>9.0599999999999987</v>
      </c>
      <c r="T246" s="271">
        <f t="shared" si="172"/>
        <v>0.43708609271523163</v>
      </c>
      <c r="U246" s="270" t="str">
        <f t="shared" si="159"/>
        <v>BOM</v>
      </c>
      <c r="V246" s="262">
        <f t="shared" si="167"/>
        <v>0</v>
      </c>
      <c r="W246" s="262">
        <f t="shared" si="160"/>
        <v>5.1199999999999992</v>
      </c>
      <c r="X246" s="262">
        <f t="shared" si="161"/>
        <v>4.5999999999999988</v>
      </c>
      <c r="Y246" s="272">
        <f t="shared" si="168"/>
        <v>0.52000000000000046</v>
      </c>
      <c r="Z246" s="262">
        <f t="shared" si="173"/>
        <v>5.8839599999999992</v>
      </c>
      <c r="AA246" s="262">
        <v>0.6</v>
      </c>
      <c r="AB246" s="262"/>
    </row>
    <row r="247" spans="2:28" ht="12.95" customHeight="1" x14ac:dyDescent="0.25">
      <c r="B247" s="264" t="str">
        <f t="shared" si="162"/>
        <v>PZ3</v>
      </c>
      <c r="C247" s="263">
        <v>42231</v>
      </c>
      <c r="D247" s="262">
        <v>1.21</v>
      </c>
      <c r="E247" s="262">
        <f t="shared" si="151"/>
        <v>0.20999999999999996</v>
      </c>
      <c r="F247" s="269">
        <v>0.5</v>
      </c>
      <c r="G247" s="262">
        <v>9.1999999999999993</v>
      </c>
      <c r="H247" s="322">
        <f t="shared" si="163"/>
        <v>9.1999999999999993</v>
      </c>
      <c r="I247" s="322">
        <f t="shared" si="164"/>
        <v>8.9899999999999984</v>
      </c>
      <c r="J247" s="262">
        <v>4.2</v>
      </c>
      <c r="K247" s="322">
        <f t="shared" si="165"/>
        <v>4.2</v>
      </c>
      <c r="L247" s="322">
        <f t="shared" si="166"/>
        <v>3.99</v>
      </c>
      <c r="M247" s="264" t="s">
        <v>249</v>
      </c>
      <c r="N247" s="268">
        <v>5.16</v>
      </c>
      <c r="O247" s="269">
        <f t="shared" si="154"/>
        <v>3.95</v>
      </c>
      <c r="P247" s="268">
        <v>5.57</v>
      </c>
      <c r="Q247" s="270">
        <f t="shared" si="155"/>
        <v>4.3600000000000003</v>
      </c>
      <c r="R247" s="322">
        <f t="shared" si="170"/>
        <v>4.1299999999999981</v>
      </c>
      <c r="S247" s="322">
        <f t="shared" si="171"/>
        <v>8.9899999999999984</v>
      </c>
      <c r="T247" s="271">
        <f t="shared" si="172"/>
        <v>0.45939933259176852</v>
      </c>
      <c r="U247" s="270" t="str">
        <f t="shared" si="159"/>
        <v>BOM</v>
      </c>
      <c r="V247" s="262">
        <f t="shared" si="167"/>
        <v>0</v>
      </c>
      <c r="W247" s="262">
        <f t="shared" si="160"/>
        <v>5.2499999999999991</v>
      </c>
      <c r="X247" s="262">
        <f t="shared" si="161"/>
        <v>4.839999999999999</v>
      </c>
      <c r="Y247" s="272">
        <f t="shared" si="168"/>
        <v>0.41000000000000014</v>
      </c>
      <c r="Z247" s="262">
        <f t="shared" si="173"/>
        <v>6.8646199999999995</v>
      </c>
      <c r="AA247" s="262">
        <v>0.7</v>
      </c>
      <c r="AB247" s="269"/>
    </row>
    <row r="248" spans="2:28" ht="12.95" customHeight="1" x14ac:dyDescent="0.25">
      <c r="B248" s="264" t="str">
        <f t="shared" si="162"/>
        <v>PZ3</v>
      </c>
      <c r="C248" s="263">
        <v>42237</v>
      </c>
      <c r="D248" s="262">
        <v>1.21</v>
      </c>
      <c r="E248" s="262">
        <f t="shared" si="151"/>
        <v>0.20999999999999996</v>
      </c>
      <c r="F248" s="269">
        <v>0.5</v>
      </c>
      <c r="G248" s="262">
        <v>9.1999999999999993</v>
      </c>
      <c r="H248" s="322">
        <f t="shared" si="163"/>
        <v>9.1999999999999993</v>
      </c>
      <c r="I248" s="322">
        <f t="shared" si="164"/>
        <v>8.9899999999999984</v>
      </c>
      <c r="J248" s="262">
        <v>4.2</v>
      </c>
      <c r="K248" s="322">
        <f t="shared" si="165"/>
        <v>4.2</v>
      </c>
      <c r="L248" s="322">
        <f t="shared" si="166"/>
        <v>3.99</v>
      </c>
      <c r="M248" s="264" t="s">
        <v>249</v>
      </c>
      <c r="N248" s="268">
        <v>5.47</v>
      </c>
      <c r="O248" s="269">
        <f t="shared" si="154"/>
        <v>4.26</v>
      </c>
      <c r="P248" s="268">
        <v>5.76</v>
      </c>
      <c r="Q248" s="270">
        <f t="shared" si="155"/>
        <v>4.55</v>
      </c>
      <c r="R248" s="322">
        <f t="shared" si="170"/>
        <v>3.9399999999999986</v>
      </c>
      <c r="S248" s="322">
        <f t="shared" si="171"/>
        <v>8.9899999999999984</v>
      </c>
      <c r="T248" s="271">
        <f t="shared" si="172"/>
        <v>0.43826473859844262</v>
      </c>
      <c r="U248" s="270" t="str">
        <f t="shared" si="159"/>
        <v>BOM</v>
      </c>
      <c r="V248" s="262">
        <f t="shared" si="167"/>
        <v>0</v>
      </c>
      <c r="W248" s="262">
        <f t="shared" si="160"/>
        <v>4.9399999999999995</v>
      </c>
      <c r="X248" s="262">
        <f t="shared" si="161"/>
        <v>4.6499999999999995</v>
      </c>
      <c r="Y248" s="272">
        <f t="shared" si="168"/>
        <v>0.29000000000000004</v>
      </c>
      <c r="Z248" s="262">
        <f t="shared" si="173"/>
        <v>6.8646199999999995</v>
      </c>
      <c r="AA248" s="262">
        <v>0.7</v>
      </c>
      <c r="AB248" s="262"/>
    </row>
    <row r="249" spans="2:28" ht="12.95" customHeight="1" x14ac:dyDescent="0.25">
      <c r="B249" s="264" t="str">
        <f t="shared" si="162"/>
        <v>PZ3</v>
      </c>
      <c r="C249" s="263">
        <v>42244</v>
      </c>
      <c r="D249" s="262">
        <v>1.21</v>
      </c>
      <c r="E249" s="262">
        <f t="shared" si="151"/>
        <v>0.20999999999999996</v>
      </c>
      <c r="F249" s="269">
        <v>0.5</v>
      </c>
      <c r="G249" s="262">
        <v>9.1999999999999993</v>
      </c>
      <c r="H249" s="322">
        <f t="shared" si="163"/>
        <v>9.1999999999999993</v>
      </c>
      <c r="I249" s="322">
        <f t="shared" si="164"/>
        <v>8.9899999999999984</v>
      </c>
      <c r="J249" s="262">
        <v>4.2</v>
      </c>
      <c r="K249" s="322">
        <f t="shared" si="165"/>
        <v>4.2</v>
      </c>
      <c r="L249" s="322">
        <f t="shared" si="166"/>
        <v>3.99</v>
      </c>
      <c r="M249" s="264" t="s">
        <v>249</v>
      </c>
      <c r="N249" s="268">
        <v>5.21</v>
      </c>
      <c r="O249" s="269">
        <f t="shared" si="154"/>
        <v>4</v>
      </c>
      <c r="P249" s="268">
        <v>5.78</v>
      </c>
      <c r="Q249" s="270">
        <f t="shared" si="155"/>
        <v>4.57</v>
      </c>
      <c r="R249" s="322">
        <f t="shared" si="170"/>
        <v>3.9199999999999982</v>
      </c>
      <c r="S249" s="322">
        <f t="shared" si="171"/>
        <v>8.9899999999999984</v>
      </c>
      <c r="T249" s="271">
        <f t="shared" si="172"/>
        <v>0.43604004449388195</v>
      </c>
      <c r="U249" s="270" t="str">
        <f t="shared" si="159"/>
        <v>BOM</v>
      </c>
      <c r="V249" s="262">
        <f t="shared" si="167"/>
        <v>0</v>
      </c>
      <c r="W249" s="262">
        <f t="shared" si="160"/>
        <v>5.1999999999999993</v>
      </c>
      <c r="X249" s="262">
        <f t="shared" si="161"/>
        <v>4.629999999999999</v>
      </c>
      <c r="Y249" s="272">
        <f t="shared" si="168"/>
        <v>0.57000000000000028</v>
      </c>
      <c r="Z249" s="262">
        <f t="shared" si="173"/>
        <v>6.8646199999999995</v>
      </c>
      <c r="AA249" s="262">
        <v>0.7</v>
      </c>
      <c r="AB249" s="269"/>
    </row>
    <row r="250" spans="2:28" ht="12.95" customHeight="1" x14ac:dyDescent="0.25">
      <c r="B250" s="264" t="str">
        <f t="shared" si="162"/>
        <v>PZ3</v>
      </c>
      <c r="C250" s="263">
        <v>42256</v>
      </c>
      <c r="D250" s="262">
        <v>1.21</v>
      </c>
      <c r="E250" s="262">
        <f t="shared" si="151"/>
        <v>0.20999999999999996</v>
      </c>
      <c r="F250" s="269">
        <v>0.5</v>
      </c>
      <c r="G250" s="262">
        <v>9.1999999999999993</v>
      </c>
      <c r="H250" s="322">
        <f t="shared" si="163"/>
        <v>9.1999999999999993</v>
      </c>
      <c r="I250" s="322">
        <f t="shared" si="164"/>
        <v>8.9899999999999984</v>
      </c>
      <c r="J250" s="262">
        <v>4.2</v>
      </c>
      <c r="K250" s="322">
        <f t="shared" si="165"/>
        <v>4.2</v>
      </c>
      <c r="L250" s="322">
        <f t="shared" si="166"/>
        <v>3.99</v>
      </c>
      <c r="M250" s="264" t="s">
        <v>249</v>
      </c>
      <c r="N250" s="268">
        <v>5.21</v>
      </c>
      <c r="O250" s="269">
        <f t="shared" si="154"/>
        <v>4</v>
      </c>
      <c r="P250" s="268">
        <v>5.78</v>
      </c>
      <c r="Q250" s="270">
        <f t="shared" si="155"/>
        <v>4.57</v>
      </c>
      <c r="R250" s="322">
        <f t="shared" si="170"/>
        <v>3.9199999999999982</v>
      </c>
      <c r="S250" s="322">
        <f t="shared" si="171"/>
        <v>8.9899999999999984</v>
      </c>
      <c r="T250" s="271">
        <f t="shared" si="172"/>
        <v>0.43604004449388195</v>
      </c>
      <c r="U250" s="270" t="str">
        <f t="shared" si="159"/>
        <v>BOM</v>
      </c>
      <c r="V250" s="262">
        <f t="shared" si="167"/>
        <v>0</v>
      </c>
      <c r="W250" s="262">
        <f t="shared" si="160"/>
        <v>5.1999999999999993</v>
      </c>
      <c r="X250" s="262">
        <f t="shared" si="161"/>
        <v>4.629999999999999</v>
      </c>
      <c r="Y250" s="272">
        <f t="shared" si="168"/>
        <v>0.57000000000000028</v>
      </c>
      <c r="Z250" s="262">
        <f t="shared" si="173"/>
        <v>6.8646199999999995</v>
      </c>
      <c r="AA250" s="262">
        <v>0.7</v>
      </c>
      <c r="AB250" s="262"/>
    </row>
    <row r="251" spans="2:28" ht="12.95" customHeight="1" x14ac:dyDescent="0.25">
      <c r="B251" s="264" t="str">
        <f t="shared" si="162"/>
        <v>PZ3</v>
      </c>
      <c r="C251" s="263">
        <v>42258</v>
      </c>
      <c r="D251" s="262">
        <v>1.2050000000000001</v>
      </c>
      <c r="E251" s="262">
        <f t="shared" si="151"/>
        <v>0.20500000000000007</v>
      </c>
      <c r="F251" s="269">
        <v>0.5</v>
      </c>
      <c r="G251" s="262">
        <v>9.1999999999999993</v>
      </c>
      <c r="H251" s="322">
        <f t="shared" si="163"/>
        <v>9.1999999999999993</v>
      </c>
      <c r="I251" s="322">
        <f t="shared" si="164"/>
        <v>8.9949999999999992</v>
      </c>
      <c r="J251" s="262">
        <v>4.2</v>
      </c>
      <c r="K251" s="322">
        <f t="shared" si="165"/>
        <v>4.2</v>
      </c>
      <c r="L251" s="322">
        <f t="shared" si="166"/>
        <v>3.9950000000000001</v>
      </c>
      <c r="M251" s="264" t="s">
        <v>249</v>
      </c>
      <c r="N251" s="268">
        <v>5.67</v>
      </c>
      <c r="O251" s="269">
        <f t="shared" si="154"/>
        <v>4.4649999999999999</v>
      </c>
      <c r="P251" s="268">
        <v>5.31</v>
      </c>
      <c r="Q251" s="270">
        <f t="shared" si="155"/>
        <v>4.1049999999999995</v>
      </c>
      <c r="R251" s="322">
        <f t="shared" si="170"/>
        <v>4.3899999999999997</v>
      </c>
      <c r="S251" s="322">
        <f t="shared" si="171"/>
        <v>8.9949999999999992</v>
      </c>
      <c r="T251" s="271">
        <f t="shared" si="172"/>
        <v>0.48804891606448025</v>
      </c>
      <c r="U251" s="270" t="str">
        <f t="shared" si="159"/>
        <v>BOM</v>
      </c>
      <c r="V251" s="262">
        <f t="shared" si="167"/>
        <v>9.5000000000000639E-2</v>
      </c>
      <c r="W251" s="262">
        <f t="shared" si="160"/>
        <v>4.7349999999999994</v>
      </c>
      <c r="X251" s="262">
        <f t="shared" si="161"/>
        <v>5.0949999999999998</v>
      </c>
      <c r="Y251" s="272">
        <f t="shared" si="168"/>
        <v>-0.36000000000000032</v>
      </c>
      <c r="Z251" s="262">
        <f t="shared" si="173"/>
        <v>3.8245740000000001</v>
      </c>
      <c r="AA251" s="262">
        <v>0.39</v>
      </c>
      <c r="AB251" s="269"/>
    </row>
    <row r="252" spans="2:28" ht="12.95" customHeight="1" x14ac:dyDescent="0.25">
      <c r="B252" s="264" t="str">
        <f t="shared" si="162"/>
        <v>PZ3</v>
      </c>
      <c r="C252" s="263">
        <v>42265</v>
      </c>
      <c r="D252" s="262">
        <v>1.2050000000000001</v>
      </c>
      <c r="E252" s="262">
        <f t="shared" si="151"/>
        <v>0.20500000000000007</v>
      </c>
      <c r="F252" s="269">
        <v>0.5</v>
      </c>
      <c r="G252" s="262">
        <v>9.1999999999999993</v>
      </c>
      <c r="H252" s="322">
        <f t="shared" si="163"/>
        <v>9.1999999999999993</v>
      </c>
      <c r="I252" s="322">
        <f t="shared" si="164"/>
        <v>8.9949999999999992</v>
      </c>
      <c r="J252" s="262">
        <v>4.2</v>
      </c>
      <c r="K252" s="322">
        <f t="shared" si="165"/>
        <v>4.2</v>
      </c>
      <c r="L252" s="322">
        <f t="shared" si="166"/>
        <v>3.9950000000000001</v>
      </c>
      <c r="M252" s="264" t="s">
        <v>249</v>
      </c>
      <c r="N252" s="268">
        <v>5.34</v>
      </c>
      <c r="O252" s="269">
        <f t="shared" si="154"/>
        <v>4.1349999999999998</v>
      </c>
      <c r="P252" s="268">
        <v>5.7</v>
      </c>
      <c r="Q252" s="270">
        <f t="shared" si="155"/>
        <v>4.4950000000000001</v>
      </c>
      <c r="R252" s="322">
        <f t="shared" si="170"/>
        <v>3.9999999999999991</v>
      </c>
      <c r="S252" s="322">
        <f t="shared" si="171"/>
        <v>8.9949999999999992</v>
      </c>
      <c r="T252" s="271">
        <f t="shared" si="172"/>
        <v>0.44469149527515278</v>
      </c>
      <c r="U252" s="270" t="str">
        <f t="shared" si="159"/>
        <v>BOM</v>
      </c>
      <c r="V252" s="262">
        <f t="shared" si="167"/>
        <v>0</v>
      </c>
      <c r="W252" s="262">
        <f t="shared" si="160"/>
        <v>5.0649999999999995</v>
      </c>
      <c r="X252" s="262">
        <f t="shared" si="161"/>
        <v>4.7049999999999992</v>
      </c>
      <c r="Y252" s="272">
        <f t="shared" si="168"/>
        <v>0.36000000000000032</v>
      </c>
      <c r="Z252" s="262">
        <f t="shared" si="173"/>
        <v>3.8245740000000001</v>
      </c>
      <c r="AA252" s="262">
        <v>0.39</v>
      </c>
      <c r="AB252" s="262"/>
    </row>
    <row r="253" spans="2:28" ht="12.95" customHeight="1" x14ac:dyDescent="0.25">
      <c r="B253" s="264" t="str">
        <f t="shared" si="162"/>
        <v>PZ3</v>
      </c>
      <c r="C253" s="263">
        <v>42276</v>
      </c>
      <c r="D253" s="262">
        <v>1.22</v>
      </c>
      <c r="E253" s="262">
        <f t="shared" si="151"/>
        <v>0.21999999999999997</v>
      </c>
      <c r="F253" s="262">
        <v>0.5</v>
      </c>
      <c r="G253" s="262">
        <v>9.1999999999999993</v>
      </c>
      <c r="H253" s="322">
        <f t="shared" si="163"/>
        <v>9.1999999999999993</v>
      </c>
      <c r="I253" s="322">
        <f t="shared" si="164"/>
        <v>8.9799999999999986</v>
      </c>
      <c r="J253" s="262">
        <v>4.2</v>
      </c>
      <c r="K253" s="322">
        <f t="shared" si="165"/>
        <v>4.2</v>
      </c>
      <c r="L253" s="322">
        <f t="shared" si="166"/>
        <v>3.9800000000000004</v>
      </c>
      <c r="M253" s="264" t="s">
        <v>249</v>
      </c>
      <c r="N253" s="268">
        <v>5.28</v>
      </c>
      <c r="O253" s="269">
        <f t="shared" si="154"/>
        <v>4.0600000000000005</v>
      </c>
      <c r="P253" s="268" t="s">
        <v>249</v>
      </c>
      <c r="Q253" s="270" t="s">
        <v>249</v>
      </c>
      <c r="R253" s="322" t="str">
        <f t="shared" si="170"/>
        <v>-</v>
      </c>
      <c r="S253" s="322">
        <f t="shared" si="171"/>
        <v>8.9799999999999986</v>
      </c>
      <c r="T253" s="271" t="str">
        <f t="shared" si="172"/>
        <v>-</v>
      </c>
      <c r="U253" s="270" t="str">
        <f t="shared" si="159"/>
        <v>-</v>
      </c>
      <c r="V253" s="262" t="str">
        <f t="shared" si="167"/>
        <v>-</v>
      </c>
      <c r="W253" s="262">
        <f t="shared" si="160"/>
        <v>5.1399999999999988</v>
      </c>
      <c r="X253" s="262" t="str">
        <f t="shared" si="161"/>
        <v>-</v>
      </c>
      <c r="Y253" s="272" t="str">
        <f t="shared" si="168"/>
        <v>-</v>
      </c>
      <c r="Z253" s="262">
        <f t="shared" si="173"/>
        <v>4.9032999999999998</v>
      </c>
      <c r="AA253" s="262">
        <v>0.5</v>
      </c>
      <c r="AB253" s="269"/>
    </row>
    <row r="254" spans="2:28" ht="12.95" customHeight="1" x14ac:dyDescent="0.25">
      <c r="B254" s="264" t="str">
        <f t="shared" si="162"/>
        <v>PZ3</v>
      </c>
      <c r="C254" s="263">
        <v>42282</v>
      </c>
      <c r="D254" s="262">
        <v>1.22</v>
      </c>
      <c r="E254" s="262">
        <f t="shared" si="151"/>
        <v>0.21999999999999997</v>
      </c>
      <c r="F254" s="262">
        <v>0.5</v>
      </c>
      <c r="G254" s="262">
        <v>9.1999999999999993</v>
      </c>
      <c r="H254" s="322">
        <f t="shared" si="163"/>
        <v>9.1999999999999993</v>
      </c>
      <c r="I254" s="322">
        <f t="shared" si="164"/>
        <v>8.9799999999999986</v>
      </c>
      <c r="J254" s="262">
        <v>4.2</v>
      </c>
      <c r="K254" s="322">
        <f t="shared" si="165"/>
        <v>4.2</v>
      </c>
      <c r="L254" s="322">
        <f t="shared" si="166"/>
        <v>3.9800000000000004</v>
      </c>
      <c r="M254" s="264" t="s">
        <v>249</v>
      </c>
      <c r="N254" s="268">
        <v>5.49</v>
      </c>
      <c r="O254" s="269">
        <f t="shared" si="154"/>
        <v>4.2700000000000005</v>
      </c>
      <c r="P254" s="268">
        <v>5.68</v>
      </c>
      <c r="Q254" s="270">
        <f t="shared" ref="Q254:Q261" si="174">P254-D254</f>
        <v>4.46</v>
      </c>
      <c r="R254" s="322">
        <f t="shared" si="170"/>
        <v>4.0199999999999987</v>
      </c>
      <c r="S254" s="322">
        <f t="shared" si="171"/>
        <v>8.9799999999999986</v>
      </c>
      <c r="T254" s="271">
        <f t="shared" si="172"/>
        <v>0.44766146993318479</v>
      </c>
      <c r="U254" s="270" t="str">
        <f t="shared" si="159"/>
        <v>BOM</v>
      </c>
      <c r="V254" s="262">
        <f t="shared" si="167"/>
        <v>0</v>
      </c>
      <c r="W254" s="262">
        <f t="shared" si="160"/>
        <v>4.9299999999999988</v>
      </c>
      <c r="X254" s="262">
        <f t="shared" si="161"/>
        <v>4.7399999999999993</v>
      </c>
      <c r="Y254" s="272">
        <f t="shared" si="168"/>
        <v>0.1899999999999995</v>
      </c>
      <c r="Z254" s="262">
        <f t="shared" si="173"/>
        <v>0.2353584</v>
      </c>
      <c r="AA254" s="262">
        <v>2.4E-2</v>
      </c>
      <c r="AB254" s="262"/>
    </row>
    <row r="255" spans="2:28" ht="12.95" customHeight="1" x14ac:dyDescent="0.25">
      <c r="B255" s="264" t="str">
        <f t="shared" si="162"/>
        <v>PZ3</v>
      </c>
      <c r="C255" s="263">
        <v>42286</v>
      </c>
      <c r="D255" s="262">
        <v>1.21</v>
      </c>
      <c r="E255" s="262">
        <f t="shared" si="151"/>
        <v>0.20999999999999996</v>
      </c>
      <c r="F255" s="262">
        <v>0.5</v>
      </c>
      <c r="G255" s="262">
        <v>9.1999999999999993</v>
      </c>
      <c r="H255" s="322">
        <f t="shared" si="163"/>
        <v>9.1999999999999993</v>
      </c>
      <c r="I255" s="322">
        <f t="shared" si="164"/>
        <v>8.9899999999999984</v>
      </c>
      <c r="J255" s="262">
        <v>4.2</v>
      </c>
      <c r="K255" s="322">
        <f t="shared" si="165"/>
        <v>4.2</v>
      </c>
      <c r="L255" s="322">
        <f t="shared" si="166"/>
        <v>3.99</v>
      </c>
      <c r="M255" s="264" t="s">
        <v>249</v>
      </c>
      <c r="N255" s="268">
        <v>5.5</v>
      </c>
      <c r="O255" s="269">
        <f t="shared" si="154"/>
        <v>4.29</v>
      </c>
      <c r="P255" s="268">
        <v>5.71</v>
      </c>
      <c r="Q255" s="270">
        <f t="shared" si="174"/>
        <v>4.5</v>
      </c>
      <c r="R255" s="322">
        <f t="shared" si="170"/>
        <v>3.9899999999999984</v>
      </c>
      <c r="S255" s="322">
        <f t="shared" si="171"/>
        <v>8.9899999999999984</v>
      </c>
      <c r="T255" s="271">
        <f t="shared" si="172"/>
        <v>0.44382647385984419</v>
      </c>
      <c r="U255" s="270" t="str">
        <f t="shared" si="159"/>
        <v>BOM</v>
      </c>
      <c r="V255" s="262">
        <f t="shared" si="167"/>
        <v>0</v>
      </c>
      <c r="W255" s="262">
        <f t="shared" si="160"/>
        <v>4.9099999999999993</v>
      </c>
      <c r="X255" s="262">
        <f t="shared" si="161"/>
        <v>4.6999999999999993</v>
      </c>
      <c r="Y255" s="272">
        <f t="shared" si="168"/>
        <v>0.20999999999999996</v>
      </c>
      <c r="Z255" s="262">
        <f t="shared" si="173"/>
        <v>2.6477819999999999</v>
      </c>
      <c r="AA255" s="262">
        <v>0.27</v>
      </c>
      <c r="AB255" s="269"/>
    </row>
    <row r="256" spans="2:28" ht="12.95" customHeight="1" x14ac:dyDescent="0.25">
      <c r="B256" s="264" t="str">
        <f t="shared" si="162"/>
        <v>PZ3</v>
      </c>
      <c r="C256" s="263">
        <v>42300</v>
      </c>
      <c r="D256" s="262">
        <v>1.21</v>
      </c>
      <c r="E256" s="262">
        <f t="shared" si="151"/>
        <v>0.20999999999999996</v>
      </c>
      <c r="F256" s="262">
        <v>0.5</v>
      </c>
      <c r="G256" s="262">
        <v>9.1999999999999993</v>
      </c>
      <c r="H256" s="322">
        <f t="shared" si="163"/>
        <v>9.1999999999999993</v>
      </c>
      <c r="I256" s="322">
        <f t="shared" si="164"/>
        <v>8.9899999999999984</v>
      </c>
      <c r="J256" s="262">
        <v>4.2</v>
      </c>
      <c r="K256" s="322">
        <f t="shared" si="165"/>
        <v>4.2</v>
      </c>
      <c r="L256" s="322">
        <f t="shared" si="166"/>
        <v>3.99</v>
      </c>
      <c r="M256" s="264" t="s">
        <v>249</v>
      </c>
      <c r="N256" s="268">
        <v>5.49</v>
      </c>
      <c r="O256" s="262">
        <f t="shared" si="154"/>
        <v>4.28</v>
      </c>
      <c r="P256" s="268">
        <v>5.69</v>
      </c>
      <c r="Q256" s="267">
        <f t="shared" si="174"/>
        <v>4.4800000000000004</v>
      </c>
      <c r="R256" s="322">
        <f t="shared" si="170"/>
        <v>4.009999999999998</v>
      </c>
      <c r="S256" s="322">
        <f t="shared" si="171"/>
        <v>8.9899999999999984</v>
      </c>
      <c r="T256" s="271">
        <f t="shared" si="172"/>
        <v>0.44605116796440475</v>
      </c>
      <c r="U256" s="267" t="str">
        <f t="shared" si="159"/>
        <v>BOM</v>
      </c>
      <c r="V256" s="262">
        <f t="shared" si="167"/>
        <v>0</v>
      </c>
      <c r="W256" s="262">
        <f t="shared" si="160"/>
        <v>4.919999999999999</v>
      </c>
      <c r="X256" s="262">
        <f t="shared" si="161"/>
        <v>4.7199999999999989</v>
      </c>
      <c r="Y256" s="272">
        <f t="shared" si="168"/>
        <v>0.20000000000000018</v>
      </c>
      <c r="Z256" s="262">
        <f t="shared" si="173"/>
        <v>5.8839599999999992</v>
      </c>
      <c r="AA256" s="262">
        <v>0.6</v>
      </c>
      <c r="AB256" s="808" t="s">
        <v>251</v>
      </c>
    </row>
    <row r="257" spans="1:28" ht="12.95" customHeight="1" x14ac:dyDescent="0.25">
      <c r="B257" s="264" t="str">
        <f t="shared" si="162"/>
        <v>PZ3</v>
      </c>
      <c r="C257" s="263">
        <v>42307</v>
      </c>
      <c r="D257" s="262">
        <v>1.2150000000000001</v>
      </c>
      <c r="E257" s="262">
        <f t="shared" si="151"/>
        <v>0.21500000000000008</v>
      </c>
      <c r="F257" s="262">
        <v>0.5</v>
      </c>
      <c r="G257" s="262">
        <v>9.1999999999999993</v>
      </c>
      <c r="H257" s="322">
        <f t="shared" si="163"/>
        <v>9.1999999999999993</v>
      </c>
      <c r="I257" s="322">
        <f t="shared" si="164"/>
        <v>8.9849999999999994</v>
      </c>
      <c r="J257" s="262">
        <v>4.2</v>
      </c>
      <c r="K257" s="322">
        <f t="shared" si="165"/>
        <v>4.2</v>
      </c>
      <c r="L257" s="322">
        <f t="shared" si="166"/>
        <v>3.9850000000000003</v>
      </c>
      <c r="M257" s="264" t="s">
        <v>249</v>
      </c>
      <c r="N257" s="268">
        <v>5.5</v>
      </c>
      <c r="O257" s="262">
        <f t="shared" si="154"/>
        <v>4.2850000000000001</v>
      </c>
      <c r="P257" s="268">
        <v>5.65</v>
      </c>
      <c r="Q257" s="267">
        <f t="shared" si="174"/>
        <v>4.4350000000000005</v>
      </c>
      <c r="R257" s="322">
        <f t="shared" si="170"/>
        <v>4.0499999999999989</v>
      </c>
      <c r="S257" s="322">
        <f t="shared" si="171"/>
        <v>8.9849999999999994</v>
      </c>
      <c r="T257" s="271">
        <f t="shared" si="172"/>
        <v>0.45075125208681127</v>
      </c>
      <c r="U257" s="267" t="str">
        <f t="shared" si="159"/>
        <v>BOM</v>
      </c>
      <c r="V257" s="262">
        <f t="shared" si="167"/>
        <v>0</v>
      </c>
      <c r="W257" s="262">
        <f t="shared" si="160"/>
        <v>4.9149999999999991</v>
      </c>
      <c r="X257" s="262">
        <f t="shared" si="161"/>
        <v>4.7649999999999988</v>
      </c>
      <c r="Y257" s="272">
        <f t="shared" si="168"/>
        <v>0.15000000000000036</v>
      </c>
      <c r="Z257" s="262">
        <f t="shared" si="173"/>
        <v>1.1767919999999998</v>
      </c>
      <c r="AA257" s="262">
        <v>0.12</v>
      </c>
      <c r="AB257" s="809"/>
    </row>
    <row r="258" spans="1:28" ht="12.95" customHeight="1" x14ac:dyDescent="0.25">
      <c r="B258" s="264" t="str">
        <f t="shared" si="162"/>
        <v>PZ3</v>
      </c>
      <c r="C258" s="263">
        <v>42314</v>
      </c>
      <c r="D258" s="262">
        <v>1.22</v>
      </c>
      <c r="E258" s="262">
        <f t="shared" si="151"/>
        <v>0.21999999999999997</v>
      </c>
      <c r="F258" s="262">
        <v>0.5</v>
      </c>
      <c r="G258" s="262">
        <v>9.1999999999999993</v>
      </c>
      <c r="H258" s="322">
        <f t="shared" si="163"/>
        <v>9.1999999999999993</v>
      </c>
      <c r="I258" s="322">
        <f t="shared" si="164"/>
        <v>8.9799999999999986</v>
      </c>
      <c r="J258" s="262">
        <v>4.2</v>
      </c>
      <c r="K258" s="322">
        <f t="shared" si="165"/>
        <v>4.2</v>
      </c>
      <c r="L258" s="322">
        <f t="shared" si="166"/>
        <v>3.9800000000000004</v>
      </c>
      <c r="M258" s="264" t="s">
        <v>249</v>
      </c>
      <c r="N258" s="268">
        <v>5.33</v>
      </c>
      <c r="O258" s="262">
        <f t="shared" si="154"/>
        <v>4.1100000000000003</v>
      </c>
      <c r="P258" s="268">
        <v>5.73</v>
      </c>
      <c r="Q258" s="267">
        <f t="shared" si="174"/>
        <v>4.5100000000000007</v>
      </c>
      <c r="R258" s="322">
        <f t="shared" si="170"/>
        <v>3.969999999999998</v>
      </c>
      <c r="S258" s="322">
        <f t="shared" si="171"/>
        <v>8.9799999999999986</v>
      </c>
      <c r="T258" s="271">
        <f t="shared" si="172"/>
        <v>0.44209354120267247</v>
      </c>
      <c r="U258" s="267" t="str">
        <f t="shared" si="159"/>
        <v>BOM</v>
      </c>
      <c r="V258" s="262">
        <f t="shared" si="167"/>
        <v>0</v>
      </c>
      <c r="W258" s="262">
        <f t="shared" si="160"/>
        <v>5.089999999999999</v>
      </c>
      <c r="X258" s="262">
        <f t="shared" si="161"/>
        <v>4.6899999999999986</v>
      </c>
      <c r="Y258" s="272">
        <f t="shared" si="168"/>
        <v>0.40000000000000036</v>
      </c>
      <c r="Z258" s="262">
        <f t="shared" si="173"/>
        <v>4.1187719999999999</v>
      </c>
      <c r="AA258" s="262">
        <v>0.42</v>
      </c>
      <c r="AB258" s="809"/>
    </row>
    <row r="259" spans="1:28" ht="12.95" customHeight="1" x14ac:dyDescent="0.25">
      <c r="B259" s="264" t="str">
        <f t="shared" si="162"/>
        <v>PZ3</v>
      </c>
      <c r="C259" s="263">
        <v>42321</v>
      </c>
      <c r="D259" s="262">
        <v>1.21</v>
      </c>
      <c r="E259" s="262">
        <f t="shared" si="151"/>
        <v>0.20999999999999996</v>
      </c>
      <c r="F259" s="262">
        <v>0.5</v>
      </c>
      <c r="G259" s="262">
        <v>9.1999999999999993</v>
      </c>
      <c r="H259" s="322">
        <f t="shared" si="163"/>
        <v>9.1999999999999993</v>
      </c>
      <c r="I259" s="322">
        <f t="shared" si="164"/>
        <v>8.9899999999999984</v>
      </c>
      <c r="J259" s="262">
        <v>4.2</v>
      </c>
      <c r="K259" s="322">
        <f t="shared" si="165"/>
        <v>4.2</v>
      </c>
      <c r="L259" s="322">
        <f t="shared" si="166"/>
        <v>3.99</v>
      </c>
      <c r="M259" s="264" t="s">
        <v>249</v>
      </c>
      <c r="N259" s="268">
        <v>5.55</v>
      </c>
      <c r="O259" s="262">
        <f t="shared" si="154"/>
        <v>4.34</v>
      </c>
      <c r="P259" s="268">
        <v>5.68</v>
      </c>
      <c r="Q259" s="267">
        <f t="shared" si="174"/>
        <v>4.47</v>
      </c>
      <c r="R259" s="322">
        <f t="shared" si="170"/>
        <v>4.0199999999999987</v>
      </c>
      <c r="S259" s="322">
        <f t="shared" si="171"/>
        <v>8.9899999999999984</v>
      </c>
      <c r="T259" s="271">
        <f t="shared" si="172"/>
        <v>0.44716351501668516</v>
      </c>
      <c r="U259" s="267" t="str">
        <f t="shared" si="159"/>
        <v>BOM</v>
      </c>
      <c r="V259" s="262">
        <f t="shared" si="167"/>
        <v>0</v>
      </c>
      <c r="W259" s="262">
        <f t="shared" si="160"/>
        <v>4.8599999999999994</v>
      </c>
      <c r="X259" s="262">
        <f t="shared" si="161"/>
        <v>4.7299999999999995</v>
      </c>
      <c r="Y259" s="272">
        <f t="shared" si="168"/>
        <v>0.12999999999999989</v>
      </c>
      <c r="Z259" s="262">
        <f t="shared" si="173"/>
        <v>5.8839599999999992</v>
      </c>
      <c r="AA259" s="262">
        <v>0.6</v>
      </c>
      <c r="AB259" s="809"/>
    </row>
    <row r="260" spans="1:28" ht="12.95" customHeight="1" x14ac:dyDescent="0.25">
      <c r="B260" s="264" t="str">
        <f t="shared" si="162"/>
        <v>PZ3</v>
      </c>
      <c r="C260" s="263">
        <v>42328</v>
      </c>
      <c r="D260" s="264">
        <v>1.21</v>
      </c>
      <c r="E260" s="264">
        <f t="shared" si="151"/>
        <v>0.20999999999999996</v>
      </c>
      <c r="F260" s="262">
        <v>0.5</v>
      </c>
      <c r="G260" s="262">
        <v>9.1999999999999993</v>
      </c>
      <c r="H260" s="322">
        <f t="shared" si="163"/>
        <v>9.1999999999999993</v>
      </c>
      <c r="I260" s="322">
        <f t="shared" si="164"/>
        <v>8.9899999999999984</v>
      </c>
      <c r="J260" s="262">
        <v>4.2</v>
      </c>
      <c r="K260" s="322">
        <f t="shared" si="165"/>
        <v>4.2</v>
      </c>
      <c r="L260" s="322">
        <f t="shared" si="166"/>
        <v>3.99</v>
      </c>
      <c r="M260" s="264" t="s">
        <v>249</v>
      </c>
      <c r="N260" s="262">
        <v>5.3</v>
      </c>
      <c r="O260" s="262">
        <f t="shared" si="154"/>
        <v>4.09</v>
      </c>
      <c r="P260" s="262">
        <v>5.3</v>
      </c>
      <c r="Q260" s="267">
        <f t="shared" si="174"/>
        <v>4.09</v>
      </c>
      <c r="R260" s="322">
        <f t="shared" si="170"/>
        <v>4.3999999999999986</v>
      </c>
      <c r="S260" s="322">
        <f t="shared" si="171"/>
        <v>8.9899999999999984</v>
      </c>
      <c r="T260" s="271">
        <f t="shared" si="172"/>
        <v>0.48943270300333697</v>
      </c>
      <c r="U260" s="267" t="str">
        <f t="shared" si="159"/>
        <v>BOM</v>
      </c>
      <c r="V260" s="262">
        <f t="shared" si="167"/>
        <v>0.11000000000000032</v>
      </c>
      <c r="W260" s="262">
        <f t="shared" si="160"/>
        <v>5.1099999999999994</v>
      </c>
      <c r="X260" s="262">
        <f t="shared" si="161"/>
        <v>5.1099999999999994</v>
      </c>
      <c r="Y260" s="272">
        <f t="shared" si="168"/>
        <v>0</v>
      </c>
      <c r="Z260" s="262">
        <f t="shared" si="173"/>
        <v>0</v>
      </c>
      <c r="AA260" s="262">
        <v>0</v>
      </c>
      <c r="AB260" s="810"/>
    </row>
    <row r="261" spans="1:28" ht="12.95" customHeight="1" x14ac:dyDescent="0.25">
      <c r="B261" s="264" t="str">
        <f t="shared" si="162"/>
        <v>PZ3</v>
      </c>
      <c r="C261" s="263">
        <v>42335</v>
      </c>
      <c r="D261" s="264">
        <v>1.23</v>
      </c>
      <c r="E261" s="264">
        <f t="shared" si="151"/>
        <v>0.22999999999999998</v>
      </c>
      <c r="F261" s="262">
        <v>0.5</v>
      </c>
      <c r="G261" s="262">
        <v>9.1999999999999993</v>
      </c>
      <c r="H261" s="322">
        <f t="shared" si="163"/>
        <v>9.1999999999999993</v>
      </c>
      <c r="I261" s="322">
        <f t="shared" si="164"/>
        <v>8.9699999999999989</v>
      </c>
      <c r="J261" s="262">
        <v>4.2</v>
      </c>
      <c r="K261" s="322">
        <f t="shared" si="165"/>
        <v>4.2</v>
      </c>
      <c r="L261" s="322">
        <f t="shared" si="166"/>
        <v>3.97</v>
      </c>
      <c r="M261" s="264" t="s">
        <v>249</v>
      </c>
      <c r="N261" s="262">
        <v>5.33</v>
      </c>
      <c r="O261" s="262">
        <f t="shared" si="154"/>
        <v>4.0999999999999996</v>
      </c>
      <c r="P261" s="262">
        <v>5.33</v>
      </c>
      <c r="Q261" s="267">
        <f t="shared" si="174"/>
        <v>4.0999999999999996</v>
      </c>
      <c r="R261" s="322">
        <f t="shared" si="170"/>
        <v>4.3699999999999992</v>
      </c>
      <c r="S261" s="322">
        <f t="shared" si="171"/>
        <v>8.9699999999999989</v>
      </c>
      <c r="T261" s="271">
        <f t="shared" si="172"/>
        <v>0.48717948717948717</v>
      </c>
      <c r="U261" s="267" t="str">
        <f t="shared" si="159"/>
        <v>BOM</v>
      </c>
      <c r="V261" s="262">
        <f t="shared" si="167"/>
        <v>9.9999999999999645E-2</v>
      </c>
      <c r="W261" s="262">
        <f t="shared" si="160"/>
        <v>5.0999999999999996</v>
      </c>
      <c r="X261" s="262">
        <f t="shared" si="161"/>
        <v>5.0999999999999996</v>
      </c>
      <c r="Y261" s="272">
        <f t="shared" si="168"/>
        <v>0</v>
      </c>
      <c r="Z261" s="262">
        <f t="shared" si="173"/>
        <v>0</v>
      </c>
      <c r="AA261" s="262">
        <v>0</v>
      </c>
      <c r="AB261" s="316"/>
    </row>
    <row r="262" spans="1:28" ht="12.95" customHeight="1" x14ac:dyDescent="0.25">
      <c r="B262" s="264" t="str">
        <f t="shared" si="162"/>
        <v>PZ3</v>
      </c>
      <c r="C262" s="263">
        <v>42342</v>
      </c>
      <c r="D262" s="264">
        <v>1.22</v>
      </c>
      <c r="E262" s="264">
        <f t="shared" si="151"/>
        <v>0.21999999999999997</v>
      </c>
      <c r="F262" s="262">
        <v>0.5</v>
      </c>
      <c r="G262" s="262">
        <v>9.1999999999999993</v>
      </c>
      <c r="H262" s="322">
        <f t="shared" si="163"/>
        <v>9.1999999999999993</v>
      </c>
      <c r="I262" s="322">
        <f t="shared" si="164"/>
        <v>8.9799999999999986</v>
      </c>
      <c r="J262" s="262">
        <v>4.2</v>
      </c>
      <c r="K262" s="322">
        <f t="shared" si="165"/>
        <v>4.2</v>
      </c>
      <c r="L262" s="322">
        <f t="shared" si="166"/>
        <v>3.9800000000000004</v>
      </c>
      <c r="M262" s="264" t="s">
        <v>249</v>
      </c>
      <c r="N262" s="262">
        <v>5.32</v>
      </c>
      <c r="O262" s="262">
        <f t="shared" si="154"/>
        <v>4.1000000000000005</v>
      </c>
      <c r="P262" s="262" t="s">
        <v>249</v>
      </c>
      <c r="Q262" s="267" t="s">
        <v>249</v>
      </c>
      <c r="R262" s="322" t="str">
        <f t="shared" si="170"/>
        <v>-</v>
      </c>
      <c r="S262" s="322">
        <f t="shared" si="171"/>
        <v>8.9799999999999986</v>
      </c>
      <c r="T262" s="271" t="str">
        <f t="shared" si="172"/>
        <v>-</v>
      </c>
      <c r="U262" s="267" t="str">
        <f t="shared" si="159"/>
        <v>-</v>
      </c>
      <c r="V262" s="262" t="str">
        <f t="shared" si="167"/>
        <v>-</v>
      </c>
      <c r="W262" s="262">
        <f t="shared" ref="W262:W278" si="175">IFERROR(H262-O262,"-")</f>
        <v>5.0999999999999988</v>
      </c>
      <c r="X262" s="262" t="str">
        <f t="shared" ref="X262:X278" si="176">IFERROR(H262-Q262,"-")</f>
        <v>-</v>
      </c>
      <c r="Y262" s="272" t="str">
        <f t="shared" si="168"/>
        <v>-</v>
      </c>
      <c r="Z262" s="262">
        <f t="shared" si="173"/>
        <v>0</v>
      </c>
      <c r="AA262" s="262">
        <v>0</v>
      </c>
      <c r="AB262" s="316"/>
    </row>
    <row r="263" spans="1:28" ht="12.95" customHeight="1" x14ac:dyDescent="0.25">
      <c r="B263" s="264" t="str">
        <f t="shared" si="162"/>
        <v>PZ3</v>
      </c>
      <c r="C263" s="263">
        <v>42349</v>
      </c>
      <c r="D263" s="264">
        <v>1.22</v>
      </c>
      <c r="E263" s="264">
        <f t="shared" si="151"/>
        <v>0.21999999999999997</v>
      </c>
      <c r="F263" s="262">
        <v>0.5</v>
      </c>
      <c r="G263" s="262">
        <v>9.1999999999999993</v>
      </c>
      <c r="H263" s="322">
        <f t="shared" si="163"/>
        <v>9.1999999999999993</v>
      </c>
      <c r="I263" s="322">
        <f t="shared" si="164"/>
        <v>8.9799999999999986</v>
      </c>
      <c r="J263" s="262">
        <v>4.2</v>
      </c>
      <c r="K263" s="322">
        <f t="shared" si="165"/>
        <v>4.2</v>
      </c>
      <c r="L263" s="322">
        <f t="shared" si="166"/>
        <v>3.9800000000000004</v>
      </c>
      <c r="M263" s="264" t="s">
        <v>249</v>
      </c>
      <c r="N263" s="262">
        <v>5.28</v>
      </c>
      <c r="O263" s="262">
        <f t="shared" si="154"/>
        <v>4.0600000000000005</v>
      </c>
      <c r="P263" s="262">
        <v>5.28</v>
      </c>
      <c r="Q263" s="267">
        <f t="shared" ref="Q263:Q278" si="177">P263-D263</f>
        <v>4.0600000000000005</v>
      </c>
      <c r="R263" s="322">
        <f t="shared" si="170"/>
        <v>4.4199999999999982</v>
      </c>
      <c r="S263" s="322">
        <f t="shared" si="171"/>
        <v>8.9799999999999986</v>
      </c>
      <c r="T263" s="271">
        <f t="shared" si="172"/>
        <v>0.49220489977728271</v>
      </c>
      <c r="U263" s="267" t="str">
        <f t="shared" si="159"/>
        <v>BOM</v>
      </c>
      <c r="V263" s="262">
        <f t="shared" si="167"/>
        <v>0.13999999999999968</v>
      </c>
      <c r="W263" s="262">
        <f t="shared" si="175"/>
        <v>5.1399999999999988</v>
      </c>
      <c r="X263" s="262">
        <f t="shared" si="176"/>
        <v>5.1399999999999988</v>
      </c>
      <c r="Y263" s="272">
        <f t="shared" si="168"/>
        <v>0</v>
      </c>
      <c r="Z263" s="262">
        <f t="shared" si="173"/>
        <v>0</v>
      </c>
      <c r="AA263" s="262">
        <v>0</v>
      </c>
      <c r="AB263" s="316"/>
    </row>
    <row r="264" spans="1:28" ht="12.95" customHeight="1" x14ac:dyDescent="0.25">
      <c r="B264" s="264" t="s">
        <v>248</v>
      </c>
      <c r="C264" s="263">
        <v>42356</v>
      </c>
      <c r="D264" s="264">
        <v>1.22</v>
      </c>
      <c r="E264" s="264">
        <f t="shared" si="151"/>
        <v>0.21999999999999997</v>
      </c>
      <c r="F264" s="262">
        <v>0.5</v>
      </c>
      <c r="G264" s="262">
        <v>9.1999999999999993</v>
      </c>
      <c r="H264" s="322">
        <f t="shared" si="163"/>
        <v>9.1999999999999993</v>
      </c>
      <c r="I264" s="322">
        <f t="shared" si="164"/>
        <v>8.9799999999999986</v>
      </c>
      <c r="J264" s="262">
        <v>4.2</v>
      </c>
      <c r="K264" s="322">
        <f t="shared" si="165"/>
        <v>4.2</v>
      </c>
      <c r="L264" s="322">
        <f t="shared" si="166"/>
        <v>3.9800000000000004</v>
      </c>
      <c r="M264" s="264" t="s">
        <v>249</v>
      </c>
      <c r="N264" s="262">
        <v>5.1100000000000003</v>
      </c>
      <c r="O264" s="262">
        <f t="shared" si="154"/>
        <v>3.8900000000000006</v>
      </c>
      <c r="P264" s="262">
        <v>5.1100000000000003</v>
      </c>
      <c r="Q264" s="267">
        <f t="shared" si="177"/>
        <v>3.8900000000000006</v>
      </c>
      <c r="R264" s="322">
        <f t="shared" si="170"/>
        <v>4.5899999999999981</v>
      </c>
      <c r="S264" s="322">
        <f t="shared" si="171"/>
        <v>8.9799999999999986</v>
      </c>
      <c r="T264" s="271">
        <f t="shared" si="172"/>
        <v>0.51113585746102441</v>
      </c>
      <c r="U264" s="267" t="str">
        <f t="shared" si="159"/>
        <v>BOM</v>
      </c>
      <c r="V264" s="262">
        <f t="shared" si="167"/>
        <v>0.30999999999999961</v>
      </c>
      <c r="W264" s="262">
        <f t="shared" si="175"/>
        <v>5.3099999999999987</v>
      </c>
      <c r="X264" s="262">
        <f t="shared" si="176"/>
        <v>5.3099999999999987</v>
      </c>
      <c r="Y264" s="272">
        <f t="shared" si="168"/>
        <v>0</v>
      </c>
      <c r="Z264" s="262">
        <f t="shared" si="173"/>
        <v>0</v>
      </c>
      <c r="AA264" s="262">
        <v>0</v>
      </c>
    </row>
    <row r="265" spans="1:28" ht="12.95" customHeight="1" x14ac:dyDescent="0.25">
      <c r="B265" s="264" t="s">
        <v>248</v>
      </c>
      <c r="C265" s="263">
        <v>42366</v>
      </c>
      <c r="D265" s="264">
        <v>1.22</v>
      </c>
      <c r="E265" s="264">
        <f t="shared" si="151"/>
        <v>0.21999999999999997</v>
      </c>
      <c r="F265" s="262">
        <v>0.5</v>
      </c>
      <c r="G265" s="262">
        <v>9.1999999999999993</v>
      </c>
      <c r="H265" s="322">
        <f t="shared" si="163"/>
        <v>9.1999999999999993</v>
      </c>
      <c r="I265" s="322">
        <f t="shared" si="164"/>
        <v>8.9799999999999986</v>
      </c>
      <c r="J265" s="262">
        <v>4.2</v>
      </c>
      <c r="K265" s="322">
        <f t="shared" si="165"/>
        <v>4.2</v>
      </c>
      <c r="L265" s="322">
        <f t="shared" si="166"/>
        <v>3.9800000000000004</v>
      </c>
      <c r="M265" s="264" t="s">
        <v>249</v>
      </c>
      <c r="N265" s="262">
        <v>5.78</v>
      </c>
      <c r="O265" s="262">
        <f t="shared" si="154"/>
        <v>4.5600000000000005</v>
      </c>
      <c r="P265" s="262">
        <v>5.78</v>
      </c>
      <c r="Q265" s="267">
        <f t="shared" si="177"/>
        <v>4.5600000000000005</v>
      </c>
      <c r="R265" s="322">
        <f t="shared" si="170"/>
        <v>3.9199999999999982</v>
      </c>
      <c r="S265" s="322">
        <f t="shared" si="171"/>
        <v>8.9799999999999986</v>
      </c>
      <c r="T265" s="271">
        <f t="shared" si="172"/>
        <v>0.43652561247216021</v>
      </c>
      <c r="U265" s="267" t="str">
        <f t="shared" si="159"/>
        <v>BOM</v>
      </c>
      <c r="V265" s="262">
        <f t="shared" si="167"/>
        <v>0</v>
      </c>
      <c r="W265" s="262">
        <f t="shared" si="175"/>
        <v>4.6399999999999988</v>
      </c>
      <c r="X265" s="262">
        <f t="shared" si="176"/>
        <v>4.6399999999999988</v>
      </c>
      <c r="Y265" s="272">
        <f t="shared" si="168"/>
        <v>0</v>
      </c>
      <c r="Z265" s="262">
        <f t="shared" si="173"/>
        <v>0</v>
      </c>
      <c r="AA265" s="262">
        <v>0</v>
      </c>
      <c r="AB265" s="808" t="s">
        <v>250</v>
      </c>
    </row>
    <row r="266" spans="1:28" ht="12.95" customHeight="1" x14ac:dyDescent="0.25">
      <c r="B266" s="264" t="s">
        <v>248</v>
      </c>
      <c r="C266" s="263">
        <v>42377</v>
      </c>
      <c r="D266" s="264">
        <v>1.22</v>
      </c>
      <c r="E266" s="264">
        <f t="shared" si="151"/>
        <v>0.21999999999999997</v>
      </c>
      <c r="F266" s="262">
        <v>0.5</v>
      </c>
      <c r="G266" s="262">
        <v>9.1999999999999993</v>
      </c>
      <c r="H266" s="322">
        <f t="shared" si="163"/>
        <v>9.1999999999999993</v>
      </c>
      <c r="I266" s="322">
        <f t="shared" si="164"/>
        <v>8.9799999999999986</v>
      </c>
      <c r="J266" s="262">
        <v>4.2</v>
      </c>
      <c r="K266" s="322">
        <f t="shared" si="165"/>
        <v>4.2</v>
      </c>
      <c r="L266" s="322">
        <f t="shared" si="166"/>
        <v>3.9800000000000004</v>
      </c>
      <c r="M266" s="264" t="s">
        <v>249</v>
      </c>
      <c r="N266" s="262">
        <v>5.0199999999999996</v>
      </c>
      <c r="O266" s="262">
        <f t="shared" si="154"/>
        <v>3.8</v>
      </c>
      <c r="P266" s="262">
        <v>5.0199999999999996</v>
      </c>
      <c r="Q266" s="267">
        <f t="shared" si="177"/>
        <v>3.8</v>
      </c>
      <c r="R266" s="322">
        <f t="shared" si="170"/>
        <v>4.6799999999999988</v>
      </c>
      <c r="S266" s="322">
        <f t="shared" si="171"/>
        <v>8.9799999999999986</v>
      </c>
      <c r="T266" s="271">
        <f t="shared" si="172"/>
        <v>0.52115812917594651</v>
      </c>
      <c r="U266" s="267" t="str">
        <f t="shared" si="159"/>
        <v>BOM</v>
      </c>
      <c r="V266" s="262">
        <f t="shared" si="167"/>
        <v>0.40000000000000036</v>
      </c>
      <c r="W266" s="262">
        <f t="shared" si="175"/>
        <v>5.3999999999999995</v>
      </c>
      <c r="X266" s="262">
        <f t="shared" si="176"/>
        <v>5.3999999999999995</v>
      </c>
      <c r="Y266" s="272">
        <f t="shared" si="168"/>
        <v>0</v>
      </c>
      <c r="Z266" s="262">
        <f t="shared" si="173"/>
        <v>0</v>
      </c>
      <c r="AA266" s="262">
        <v>0</v>
      </c>
      <c r="AB266" s="810"/>
    </row>
    <row r="267" spans="1:28" ht="12.95" customHeight="1" x14ac:dyDescent="0.25">
      <c r="B267" s="264" t="s">
        <v>248</v>
      </c>
      <c r="C267" s="263">
        <v>42384</v>
      </c>
      <c r="D267" s="264">
        <v>1.22</v>
      </c>
      <c r="E267" s="264">
        <f t="shared" ref="E267:E278" si="178">D267-1</f>
        <v>0.21999999999999997</v>
      </c>
      <c r="F267" s="262">
        <v>0.5</v>
      </c>
      <c r="G267" s="262">
        <v>9.1999999999999993</v>
      </c>
      <c r="H267" s="322">
        <f t="shared" ref="H267:H272" si="179">IF(M267="-",H266,IF(M267=0,H266,H266+M267))</f>
        <v>9.1999999999999993</v>
      </c>
      <c r="I267" s="322">
        <f t="shared" ref="I267:I272" si="180">IFERROR(H267-E267,"-")</f>
        <v>8.9799999999999986</v>
      </c>
      <c r="J267" s="262">
        <v>4.2</v>
      </c>
      <c r="K267" s="322">
        <f t="shared" ref="K267:K272" si="181">IF(M267="-",J267,J267+M267)</f>
        <v>4.2</v>
      </c>
      <c r="L267" s="322">
        <f t="shared" ref="L267:L272" si="182">IFERROR(K267-E267,"-")</f>
        <v>3.9800000000000004</v>
      </c>
      <c r="M267" s="264" t="s">
        <v>249</v>
      </c>
      <c r="N267" s="262">
        <v>4.9800000000000004</v>
      </c>
      <c r="O267" s="262">
        <f t="shared" si="154"/>
        <v>3.7600000000000007</v>
      </c>
      <c r="P267" s="262">
        <v>4.9800000000000004</v>
      </c>
      <c r="Q267" s="267">
        <f t="shared" si="177"/>
        <v>3.7600000000000007</v>
      </c>
      <c r="R267" s="322">
        <f t="shared" si="170"/>
        <v>4.719999999999998</v>
      </c>
      <c r="S267" s="322">
        <f t="shared" si="171"/>
        <v>8.9799999999999986</v>
      </c>
      <c r="T267" s="271">
        <f t="shared" si="172"/>
        <v>0.52561247216035623</v>
      </c>
      <c r="U267" s="267" t="str">
        <f t="shared" si="159"/>
        <v>BOM</v>
      </c>
      <c r="V267" s="262">
        <f t="shared" si="167"/>
        <v>0.4399999999999995</v>
      </c>
      <c r="W267" s="262">
        <f t="shared" si="175"/>
        <v>5.4399999999999986</v>
      </c>
      <c r="X267" s="262">
        <f t="shared" si="176"/>
        <v>5.4399999999999986</v>
      </c>
      <c r="Y267" s="272">
        <f t="shared" si="168"/>
        <v>0</v>
      </c>
      <c r="Z267" s="262">
        <f t="shared" si="173"/>
        <v>0</v>
      </c>
      <c r="AA267" s="262">
        <v>0</v>
      </c>
      <c r="AB267" s="316"/>
    </row>
    <row r="268" spans="1:28" ht="12.95" customHeight="1" x14ac:dyDescent="0.25">
      <c r="B268" s="264" t="s">
        <v>248</v>
      </c>
      <c r="C268" s="263">
        <v>42391</v>
      </c>
      <c r="D268" s="264">
        <v>1.22</v>
      </c>
      <c r="E268" s="264">
        <f t="shared" si="178"/>
        <v>0.21999999999999997</v>
      </c>
      <c r="F268" s="262">
        <v>0.5</v>
      </c>
      <c r="G268" s="262">
        <v>9.1999999999999993</v>
      </c>
      <c r="H268" s="322">
        <f t="shared" si="179"/>
        <v>9.1999999999999993</v>
      </c>
      <c r="I268" s="322">
        <f t="shared" si="180"/>
        <v>8.9799999999999986</v>
      </c>
      <c r="J268" s="262">
        <v>4.2</v>
      </c>
      <c r="K268" s="322">
        <f t="shared" si="181"/>
        <v>4.2</v>
      </c>
      <c r="L268" s="322">
        <f t="shared" si="182"/>
        <v>3.9800000000000004</v>
      </c>
      <c r="M268" s="264" t="s">
        <v>249</v>
      </c>
      <c r="N268" s="262">
        <v>4.9800000000000004</v>
      </c>
      <c r="O268" s="262">
        <f t="shared" si="154"/>
        <v>3.7600000000000007</v>
      </c>
      <c r="P268" s="262">
        <v>4.9800000000000004</v>
      </c>
      <c r="Q268" s="267">
        <f t="shared" si="177"/>
        <v>3.7600000000000007</v>
      </c>
      <c r="R268" s="322">
        <f t="shared" si="170"/>
        <v>4.719999999999998</v>
      </c>
      <c r="S268" s="322">
        <f t="shared" si="171"/>
        <v>8.9799999999999986</v>
      </c>
      <c r="T268" s="271">
        <f t="shared" si="172"/>
        <v>0.52561247216035623</v>
      </c>
      <c r="U268" s="267" t="str">
        <f t="shared" si="159"/>
        <v>BOM</v>
      </c>
      <c r="V268" s="262">
        <f t="shared" si="167"/>
        <v>0.4399999999999995</v>
      </c>
      <c r="W268" s="262">
        <f t="shared" si="175"/>
        <v>5.4399999999999986</v>
      </c>
      <c r="X268" s="262">
        <f t="shared" si="176"/>
        <v>5.4399999999999986</v>
      </c>
      <c r="Y268" s="272">
        <f t="shared" si="168"/>
        <v>0</v>
      </c>
      <c r="Z268" s="262">
        <f t="shared" si="173"/>
        <v>0</v>
      </c>
      <c r="AA268" s="262">
        <v>0</v>
      </c>
      <c r="AB268" s="316"/>
    </row>
    <row r="269" spans="1:28" ht="12.95" customHeight="1" x14ac:dyDescent="0.25">
      <c r="A269" s="266"/>
      <c r="B269" s="264" t="s">
        <v>248</v>
      </c>
      <c r="C269" s="263">
        <v>42398</v>
      </c>
      <c r="D269" s="264">
        <v>1.22</v>
      </c>
      <c r="E269" s="264">
        <f t="shared" si="178"/>
        <v>0.21999999999999997</v>
      </c>
      <c r="F269" s="262">
        <v>0.5</v>
      </c>
      <c r="G269" s="262">
        <v>9.1999999999999993</v>
      </c>
      <c r="H269" s="322">
        <f t="shared" si="179"/>
        <v>9.1999999999999993</v>
      </c>
      <c r="I269" s="322">
        <f t="shared" si="180"/>
        <v>8.9799999999999986</v>
      </c>
      <c r="J269" s="262">
        <v>4.2</v>
      </c>
      <c r="K269" s="322">
        <f t="shared" si="181"/>
        <v>4.2</v>
      </c>
      <c r="L269" s="322">
        <f t="shared" si="182"/>
        <v>3.9800000000000004</v>
      </c>
      <c r="M269" s="264" t="s">
        <v>249</v>
      </c>
      <c r="N269" s="262">
        <v>5</v>
      </c>
      <c r="O269" s="262">
        <f t="shared" si="154"/>
        <v>3.7800000000000002</v>
      </c>
      <c r="P269" s="262">
        <v>5.0199999999999996</v>
      </c>
      <c r="Q269" s="267">
        <f t="shared" si="177"/>
        <v>3.8</v>
      </c>
      <c r="R269" s="322">
        <f t="shared" si="170"/>
        <v>4.6799999999999988</v>
      </c>
      <c r="S269" s="322">
        <f t="shared" si="171"/>
        <v>8.9799999999999986</v>
      </c>
      <c r="T269" s="271">
        <f t="shared" si="172"/>
        <v>0.52115812917594651</v>
      </c>
      <c r="U269" s="267" t="str">
        <f t="shared" si="159"/>
        <v>BOM</v>
      </c>
      <c r="V269" s="262">
        <f t="shared" si="167"/>
        <v>0.40000000000000036</v>
      </c>
      <c r="W269" s="262">
        <f t="shared" si="175"/>
        <v>5.419999999999999</v>
      </c>
      <c r="X269" s="262">
        <f t="shared" si="176"/>
        <v>5.3999999999999995</v>
      </c>
      <c r="Y269" s="272">
        <f t="shared" si="168"/>
        <v>1.9999999999999574E-2</v>
      </c>
      <c r="Z269" s="262">
        <f t="shared" si="173"/>
        <v>0</v>
      </c>
      <c r="AA269" s="262">
        <v>0</v>
      </c>
      <c r="AB269" s="316"/>
    </row>
    <row r="270" spans="1:28" ht="12.95" customHeight="1" x14ac:dyDescent="0.25">
      <c r="A270" s="265"/>
      <c r="B270" s="264" t="s">
        <v>248</v>
      </c>
      <c r="C270" s="263">
        <v>42405</v>
      </c>
      <c r="D270" s="264">
        <v>1.2150000000000001</v>
      </c>
      <c r="E270" s="264">
        <f t="shared" si="178"/>
        <v>0.21500000000000008</v>
      </c>
      <c r="F270" s="262">
        <v>0.5</v>
      </c>
      <c r="G270" s="262">
        <v>9.1999999999999993</v>
      </c>
      <c r="H270" s="322">
        <f t="shared" si="179"/>
        <v>9.1999999999999993</v>
      </c>
      <c r="I270" s="322">
        <f t="shared" si="180"/>
        <v>8.9849999999999994</v>
      </c>
      <c r="J270" s="262">
        <v>4.2</v>
      </c>
      <c r="K270" s="322">
        <f t="shared" si="181"/>
        <v>4.2</v>
      </c>
      <c r="L270" s="322">
        <f t="shared" si="182"/>
        <v>3.9850000000000003</v>
      </c>
      <c r="M270" s="264" t="s">
        <v>249</v>
      </c>
      <c r="N270" s="262">
        <v>5.95</v>
      </c>
      <c r="O270" s="262">
        <f t="shared" si="154"/>
        <v>4.7350000000000003</v>
      </c>
      <c r="P270" s="262">
        <v>4.95</v>
      </c>
      <c r="Q270" s="267">
        <f t="shared" si="177"/>
        <v>3.7350000000000003</v>
      </c>
      <c r="R270" s="322">
        <f t="shared" si="170"/>
        <v>4.7499999999999991</v>
      </c>
      <c r="S270" s="322">
        <f t="shared" si="171"/>
        <v>8.9849999999999994</v>
      </c>
      <c r="T270" s="271">
        <f t="shared" si="172"/>
        <v>0.52865887590428484</v>
      </c>
      <c r="U270" s="267" t="str">
        <f t="shared" si="159"/>
        <v>BOM</v>
      </c>
      <c r="V270" s="262">
        <f t="shared" si="167"/>
        <v>0.46499999999999986</v>
      </c>
      <c r="W270" s="262">
        <f t="shared" si="175"/>
        <v>4.464999999999999</v>
      </c>
      <c r="X270" s="262">
        <f t="shared" si="176"/>
        <v>5.464999999999999</v>
      </c>
      <c r="Y270" s="272">
        <f t="shared" si="168"/>
        <v>-1</v>
      </c>
      <c r="Z270" s="262">
        <f t="shared" si="173"/>
        <v>0</v>
      </c>
      <c r="AA270" s="262">
        <v>0</v>
      </c>
      <c r="AB270" s="316"/>
    </row>
    <row r="271" spans="1:28" ht="12.95" customHeight="1" x14ac:dyDescent="0.25">
      <c r="A271" s="285"/>
      <c r="B271" s="264" t="s">
        <v>248</v>
      </c>
      <c r="C271" s="263">
        <v>42412</v>
      </c>
      <c r="D271" s="264">
        <v>1.2150000000000001</v>
      </c>
      <c r="E271" s="264">
        <f t="shared" si="178"/>
        <v>0.21500000000000008</v>
      </c>
      <c r="F271" s="262">
        <v>0.5</v>
      </c>
      <c r="G271" s="262">
        <v>9.1999999999999993</v>
      </c>
      <c r="H271" s="322">
        <f t="shared" si="179"/>
        <v>9.1999999999999993</v>
      </c>
      <c r="I271" s="322">
        <f t="shared" si="180"/>
        <v>8.9849999999999994</v>
      </c>
      <c r="J271" s="262">
        <v>4.2</v>
      </c>
      <c r="K271" s="322">
        <f t="shared" si="181"/>
        <v>4.2</v>
      </c>
      <c r="L271" s="322">
        <f t="shared" si="182"/>
        <v>3.9850000000000003</v>
      </c>
      <c r="M271" s="264" t="s">
        <v>249</v>
      </c>
      <c r="N271" s="262">
        <v>4.95</v>
      </c>
      <c r="O271" s="262">
        <f t="shared" si="154"/>
        <v>3.7350000000000003</v>
      </c>
      <c r="P271" s="262">
        <v>4.96</v>
      </c>
      <c r="Q271" s="267">
        <f t="shared" si="177"/>
        <v>3.7450000000000001</v>
      </c>
      <c r="R271" s="322">
        <f t="shared" si="170"/>
        <v>4.7399999999999993</v>
      </c>
      <c r="S271" s="322">
        <f t="shared" si="171"/>
        <v>8.9849999999999994</v>
      </c>
      <c r="T271" s="271">
        <f t="shared" si="172"/>
        <v>0.52754590984974958</v>
      </c>
      <c r="U271" s="267" t="str">
        <f t="shared" si="159"/>
        <v>BOM</v>
      </c>
      <c r="V271" s="262">
        <f t="shared" si="167"/>
        <v>0.45500000000000007</v>
      </c>
      <c r="W271" s="262">
        <f t="shared" si="175"/>
        <v>5.464999999999999</v>
      </c>
      <c r="X271" s="262">
        <f t="shared" si="176"/>
        <v>5.4549999999999992</v>
      </c>
      <c r="Y271" s="272">
        <f t="shared" si="168"/>
        <v>9.9999999999997868E-3</v>
      </c>
      <c r="Z271" s="262">
        <f t="shared" si="173"/>
        <v>0</v>
      </c>
      <c r="AA271" s="262">
        <v>0</v>
      </c>
      <c r="AB271" s="315"/>
    </row>
    <row r="272" spans="1:28" ht="12.95" customHeight="1" x14ac:dyDescent="0.25">
      <c r="A272" s="285"/>
      <c r="B272" s="264" t="s">
        <v>248</v>
      </c>
      <c r="C272" s="263">
        <v>42419</v>
      </c>
      <c r="D272" s="264">
        <v>1.22</v>
      </c>
      <c r="E272" s="264">
        <f t="shared" si="178"/>
        <v>0.21999999999999997</v>
      </c>
      <c r="F272" s="262">
        <v>0.5</v>
      </c>
      <c r="G272" s="262">
        <v>9.1999999999999993</v>
      </c>
      <c r="H272" s="322">
        <f t="shared" si="179"/>
        <v>9.1999999999999993</v>
      </c>
      <c r="I272" s="322">
        <f t="shared" si="180"/>
        <v>8.9799999999999986</v>
      </c>
      <c r="J272" s="262">
        <v>4.2</v>
      </c>
      <c r="K272" s="322">
        <f t="shared" si="181"/>
        <v>4.2</v>
      </c>
      <c r="L272" s="322">
        <f t="shared" si="182"/>
        <v>3.9800000000000004</v>
      </c>
      <c r="M272" s="264" t="s">
        <v>249</v>
      </c>
      <c r="N272" s="262">
        <v>4.95</v>
      </c>
      <c r="O272" s="262">
        <f t="shared" si="154"/>
        <v>3.7300000000000004</v>
      </c>
      <c r="P272" s="262">
        <v>4.95</v>
      </c>
      <c r="Q272" s="267">
        <f t="shared" si="177"/>
        <v>3.7300000000000004</v>
      </c>
      <c r="R272" s="322">
        <f t="shared" si="170"/>
        <v>4.7499999999999982</v>
      </c>
      <c r="S272" s="322">
        <f t="shared" si="171"/>
        <v>8.9799999999999986</v>
      </c>
      <c r="T272" s="271">
        <f t="shared" si="172"/>
        <v>0.52895322939866363</v>
      </c>
      <c r="U272" s="267" t="str">
        <f t="shared" si="159"/>
        <v>BOM</v>
      </c>
      <c r="V272" s="262">
        <f t="shared" si="167"/>
        <v>0.46999999999999975</v>
      </c>
      <c r="W272" s="262">
        <f t="shared" si="175"/>
        <v>5.4699999999999989</v>
      </c>
      <c r="X272" s="262">
        <f t="shared" si="176"/>
        <v>5.4699999999999989</v>
      </c>
      <c r="Y272" s="272">
        <f t="shared" si="168"/>
        <v>0</v>
      </c>
      <c r="Z272" s="262">
        <f t="shared" si="173"/>
        <v>0</v>
      </c>
      <c r="AA272" s="262">
        <v>0</v>
      </c>
      <c r="AB272" s="316"/>
    </row>
    <row r="273" spans="1:28" ht="12.95" customHeight="1" x14ac:dyDescent="0.25">
      <c r="A273" s="285"/>
      <c r="B273" s="264" t="s">
        <v>248</v>
      </c>
      <c r="C273" s="263">
        <v>42426</v>
      </c>
      <c r="D273" s="264">
        <v>1.23</v>
      </c>
      <c r="E273" s="264">
        <f t="shared" si="178"/>
        <v>0.22999999999999998</v>
      </c>
      <c r="F273" s="262">
        <v>0.5</v>
      </c>
      <c r="G273" s="262">
        <v>9.1999999999999993</v>
      </c>
      <c r="H273" s="322">
        <f t="shared" ref="H273" si="183">IF(M273="-",H272,IF(M273=0,H272,H272+M273))</f>
        <v>9.1999999999999993</v>
      </c>
      <c r="I273" s="322">
        <f t="shared" ref="I273" si="184">IFERROR(H273-E273,"-")</f>
        <v>8.9699999999999989</v>
      </c>
      <c r="J273" s="262">
        <v>4.2</v>
      </c>
      <c r="K273" s="322">
        <f t="shared" ref="K273" si="185">IF(M273="-",J273,J273+M273)</f>
        <v>4.2</v>
      </c>
      <c r="L273" s="322">
        <f t="shared" ref="L273" si="186">IFERROR(K273-E273,"-")</f>
        <v>3.97</v>
      </c>
      <c r="M273" s="264" t="s">
        <v>249</v>
      </c>
      <c r="N273" s="262">
        <v>4.8600000000000003</v>
      </c>
      <c r="O273" s="262">
        <f t="shared" si="154"/>
        <v>3.6300000000000003</v>
      </c>
      <c r="P273" s="262">
        <v>4.8600000000000003</v>
      </c>
      <c r="Q273" s="267">
        <f t="shared" si="177"/>
        <v>3.6300000000000003</v>
      </c>
      <c r="R273" s="322">
        <f t="shared" si="170"/>
        <v>4.8399999999999981</v>
      </c>
      <c r="S273" s="322">
        <f t="shared" si="171"/>
        <v>8.9699999999999989</v>
      </c>
      <c r="T273" s="271">
        <f t="shared" si="172"/>
        <v>0.53957636566332201</v>
      </c>
      <c r="U273" s="267" t="str">
        <f t="shared" si="159"/>
        <v>BOM</v>
      </c>
      <c r="V273" s="262">
        <f t="shared" si="167"/>
        <v>0.5699999999999994</v>
      </c>
      <c r="W273" s="262">
        <f t="shared" si="175"/>
        <v>5.5699999999999985</v>
      </c>
      <c r="X273" s="262">
        <f t="shared" si="176"/>
        <v>5.5699999999999985</v>
      </c>
      <c r="Y273" s="272">
        <f t="shared" si="168"/>
        <v>0</v>
      </c>
      <c r="Z273" s="262">
        <f t="shared" si="173"/>
        <v>0</v>
      </c>
      <c r="AA273" s="262">
        <v>0</v>
      </c>
      <c r="AB273" s="316"/>
    </row>
    <row r="274" spans="1:28" ht="12.95" customHeight="1" x14ac:dyDescent="0.25">
      <c r="A274" s="285"/>
      <c r="B274" s="264" t="s">
        <v>248</v>
      </c>
      <c r="C274" s="263">
        <v>42436</v>
      </c>
      <c r="D274" s="264">
        <v>1.2450000000000001</v>
      </c>
      <c r="E274" s="264">
        <f t="shared" si="178"/>
        <v>0.24500000000000011</v>
      </c>
      <c r="F274" s="262">
        <v>0.5</v>
      </c>
      <c r="G274" s="262">
        <v>9.1999999999999993</v>
      </c>
      <c r="H274" s="322">
        <f t="shared" ref="H274" si="187">IF(M274="-",H273,IF(M274=0,H273,H273+M274))</f>
        <v>9.1999999999999993</v>
      </c>
      <c r="I274" s="322">
        <f t="shared" ref="I274" si="188">IFERROR(H274-E274,"-")</f>
        <v>8.9549999999999983</v>
      </c>
      <c r="J274" s="262">
        <v>4.2</v>
      </c>
      <c r="K274" s="322">
        <f t="shared" ref="K274" si="189">IF(M274="-",J274,J274+M274)</f>
        <v>4.2</v>
      </c>
      <c r="L274" s="322">
        <f t="shared" ref="L274" si="190">IFERROR(K274-E274,"-")</f>
        <v>3.9550000000000001</v>
      </c>
      <c r="M274" s="264" t="s">
        <v>249</v>
      </c>
      <c r="N274" s="262">
        <v>4.91</v>
      </c>
      <c r="O274" s="262">
        <f t="shared" si="154"/>
        <v>3.665</v>
      </c>
      <c r="P274" s="262">
        <v>4.91</v>
      </c>
      <c r="Q274" s="267">
        <f t="shared" si="177"/>
        <v>3.665</v>
      </c>
      <c r="R274" s="322">
        <f t="shared" si="170"/>
        <v>4.7899999999999983</v>
      </c>
      <c r="S274" s="322">
        <f t="shared" si="171"/>
        <v>8.9549999999999983</v>
      </c>
      <c r="T274" s="271">
        <f t="shared" si="172"/>
        <v>0.53489670575097703</v>
      </c>
      <c r="U274" s="267" t="str">
        <f t="shared" si="159"/>
        <v>BOM</v>
      </c>
      <c r="V274" s="262">
        <f t="shared" si="167"/>
        <v>0.53500000000000014</v>
      </c>
      <c r="W274" s="262">
        <f t="shared" si="175"/>
        <v>5.5349999999999993</v>
      </c>
      <c r="X274" s="262">
        <f t="shared" si="176"/>
        <v>5.5349999999999993</v>
      </c>
      <c r="Y274" s="272">
        <f t="shared" si="168"/>
        <v>0</v>
      </c>
      <c r="Z274" s="262">
        <f t="shared" si="173"/>
        <v>0</v>
      </c>
      <c r="AA274" s="262">
        <v>0</v>
      </c>
      <c r="AB274" s="316"/>
    </row>
    <row r="275" spans="1:28" ht="12.95" customHeight="1" x14ac:dyDescent="0.25">
      <c r="B275" s="264" t="s">
        <v>248</v>
      </c>
      <c r="C275" s="263">
        <v>42440</v>
      </c>
      <c r="D275" s="264">
        <v>1.25</v>
      </c>
      <c r="E275" s="264">
        <f t="shared" si="178"/>
        <v>0.25</v>
      </c>
      <c r="F275" s="262">
        <v>0.5</v>
      </c>
      <c r="G275" s="262">
        <v>9.1999999999999993</v>
      </c>
      <c r="H275" s="322">
        <f t="shared" ref="H275:H277" si="191">IF(M275="-",H274,IF(M275=0,H274,H274+M275))</f>
        <v>9.1999999999999993</v>
      </c>
      <c r="I275" s="322">
        <f t="shared" ref="I275:I277" si="192">IFERROR(H275-E275,"-")</f>
        <v>8.9499999999999993</v>
      </c>
      <c r="J275" s="262">
        <v>4.2</v>
      </c>
      <c r="K275" s="322">
        <f t="shared" ref="K275:K277" si="193">IF(M275="-",J275,J275+M275)</f>
        <v>4.2</v>
      </c>
      <c r="L275" s="322">
        <f t="shared" ref="L275:L277" si="194">IFERROR(K275-E275,"-")</f>
        <v>3.95</v>
      </c>
      <c r="M275" s="264" t="s">
        <v>249</v>
      </c>
      <c r="N275" s="262">
        <v>4.8899999999999997</v>
      </c>
      <c r="O275" s="262">
        <f t="shared" si="154"/>
        <v>3.6399999999999997</v>
      </c>
      <c r="P275" s="262">
        <v>4.8899999999999997</v>
      </c>
      <c r="Q275" s="267">
        <f t="shared" si="177"/>
        <v>3.6399999999999997</v>
      </c>
      <c r="R275" s="322">
        <f t="shared" si="170"/>
        <v>4.8099999999999996</v>
      </c>
      <c r="S275" s="322">
        <f t="shared" si="171"/>
        <v>8.9499999999999993</v>
      </c>
      <c r="T275" s="271">
        <f t="shared" si="172"/>
        <v>0.53743016759776541</v>
      </c>
      <c r="U275" s="267" t="str">
        <f t="shared" si="159"/>
        <v>BOM</v>
      </c>
      <c r="V275" s="262">
        <f t="shared" si="167"/>
        <v>0.5600000000000005</v>
      </c>
      <c r="W275" s="262">
        <f t="shared" si="175"/>
        <v>5.56</v>
      </c>
      <c r="X275" s="262">
        <f t="shared" si="176"/>
        <v>5.56</v>
      </c>
      <c r="Y275" s="272">
        <f t="shared" si="168"/>
        <v>0</v>
      </c>
      <c r="Z275" s="262">
        <f t="shared" si="173"/>
        <v>0</v>
      </c>
      <c r="AA275" s="262">
        <v>0</v>
      </c>
      <c r="AB275" s="316"/>
    </row>
    <row r="276" spans="1:28" ht="12.95" customHeight="1" x14ac:dyDescent="0.25">
      <c r="B276" s="264" t="s">
        <v>248</v>
      </c>
      <c r="C276" s="263">
        <v>42447</v>
      </c>
      <c r="D276" s="264">
        <v>1.2</v>
      </c>
      <c r="E276" s="264">
        <f t="shared" si="178"/>
        <v>0.19999999999999996</v>
      </c>
      <c r="F276" s="262">
        <v>0.5</v>
      </c>
      <c r="G276" s="262">
        <v>9.1999999999999993</v>
      </c>
      <c r="H276" s="322">
        <f t="shared" si="191"/>
        <v>9.1999999999999993</v>
      </c>
      <c r="I276" s="322">
        <f t="shared" si="192"/>
        <v>9</v>
      </c>
      <c r="J276" s="262">
        <v>4.2</v>
      </c>
      <c r="K276" s="322">
        <f t="shared" si="193"/>
        <v>4.2</v>
      </c>
      <c r="L276" s="322">
        <f t="shared" si="194"/>
        <v>4</v>
      </c>
      <c r="M276" s="479" t="s">
        <v>249</v>
      </c>
      <c r="N276" s="482">
        <v>4.87</v>
      </c>
      <c r="O276" s="262">
        <f>N276-D276</f>
        <v>3.67</v>
      </c>
      <c r="P276" s="262">
        <v>4.88</v>
      </c>
      <c r="Q276" s="267">
        <f t="shared" si="177"/>
        <v>3.6799999999999997</v>
      </c>
      <c r="R276" s="322">
        <f t="shared" si="170"/>
        <v>4.82</v>
      </c>
      <c r="S276" s="322">
        <f t="shared" si="171"/>
        <v>9</v>
      </c>
      <c r="T276" s="271">
        <f t="shared" si="172"/>
        <v>0.53555555555555556</v>
      </c>
      <c r="U276" s="267" t="str">
        <f t="shared" ref="U276:U278" si="195">IF(T276="-","-",IF(T276&lt;0.55,"BOM",IF(AND(T276&gt;=0.55,T276&lt;0.6),"ATENÇÃO",IF(AND(T276&gt;=0.6,T276&lt;0.8),"ALERTA","INTERVENÇÃO"))))</f>
        <v>BOM</v>
      </c>
      <c r="V276" s="262">
        <f t="shared" si="167"/>
        <v>0.52000000000000046</v>
      </c>
      <c r="W276" s="262">
        <f t="shared" si="175"/>
        <v>5.5299999999999994</v>
      </c>
      <c r="X276" s="262">
        <f t="shared" si="176"/>
        <v>5.52</v>
      </c>
      <c r="Y276" s="272">
        <f t="shared" si="168"/>
        <v>9.9999999999997868E-3</v>
      </c>
      <c r="Z276" s="262">
        <f t="shared" si="173"/>
        <v>0</v>
      </c>
      <c r="AA276" s="262">
        <v>0</v>
      </c>
      <c r="AB276" s="316"/>
    </row>
    <row r="277" spans="1:28" ht="12.95" customHeight="1" x14ac:dyDescent="0.25">
      <c r="B277" s="264" t="s">
        <v>248</v>
      </c>
      <c r="C277" s="263">
        <v>42464</v>
      </c>
      <c r="D277" s="264">
        <v>1.2</v>
      </c>
      <c r="E277" s="264">
        <f t="shared" si="178"/>
        <v>0.19999999999999996</v>
      </c>
      <c r="F277" s="262">
        <v>0.5</v>
      </c>
      <c r="G277" s="262">
        <v>9.1999999999999993</v>
      </c>
      <c r="H277" s="322">
        <f t="shared" si="191"/>
        <v>9.1999999999999993</v>
      </c>
      <c r="I277" s="322">
        <f t="shared" si="192"/>
        <v>9</v>
      </c>
      <c r="J277" s="262">
        <v>4.2</v>
      </c>
      <c r="K277" s="322">
        <f t="shared" si="193"/>
        <v>4.2</v>
      </c>
      <c r="L277" s="322">
        <f t="shared" si="194"/>
        <v>4</v>
      </c>
      <c r="M277" s="479" t="s">
        <v>249</v>
      </c>
      <c r="N277" s="262">
        <v>4.88</v>
      </c>
      <c r="O277" s="262">
        <f>N277-D277</f>
        <v>3.6799999999999997</v>
      </c>
      <c r="P277" s="262">
        <v>4.88</v>
      </c>
      <c r="Q277" s="267">
        <f t="shared" si="177"/>
        <v>3.6799999999999997</v>
      </c>
      <c r="R277" s="322">
        <f t="shared" si="170"/>
        <v>4.82</v>
      </c>
      <c r="S277" s="322">
        <f t="shared" si="171"/>
        <v>9</v>
      </c>
      <c r="T277" s="271">
        <f t="shared" si="172"/>
        <v>0.53555555555555556</v>
      </c>
      <c r="U277" s="267" t="str">
        <f t="shared" si="195"/>
        <v>BOM</v>
      </c>
      <c r="V277" s="262">
        <f t="shared" ref="V277:V278" si="196">IFERROR(IF((D277+$K$212-P277)&lt;0,0,(D277+$K$212-P277)),"-")</f>
        <v>0.52000000000000046</v>
      </c>
      <c r="W277" s="262">
        <f t="shared" si="175"/>
        <v>5.52</v>
      </c>
      <c r="X277" s="262">
        <f t="shared" si="176"/>
        <v>5.52</v>
      </c>
      <c r="Y277" s="272">
        <f t="shared" ref="Y277:Y278" si="197">IFERROR(((W277-X277)),"-")</f>
        <v>0</v>
      </c>
      <c r="Z277" s="262">
        <v>0</v>
      </c>
      <c r="AA277" s="262">
        <v>0</v>
      </c>
      <c r="AB277" s="316"/>
    </row>
    <row r="278" spans="1:28" s="495" customFormat="1" ht="12.95" customHeight="1" x14ac:dyDescent="0.25">
      <c r="B278" s="479" t="s">
        <v>248</v>
      </c>
      <c r="C278" s="496">
        <v>42468</v>
      </c>
      <c r="D278" s="479">
        <v>1.21</v>
      </c>
      <c r="E278" s="479">
        <f t="shared" si="178"/>
        <v>0.20999999999999996</v>
      </c>
      <c r="F278" s="482">
        <v>0.5</v>
      </c>
      <c r="G278" s="482">
        <v>9.1999999999999993</v>
      </c>
      <c r="H278" s="322"/>
      <c r="I278" s="322"/>
      <c r="J278" s="482">
        <v>4.2</v>
      </c>
      <c r="K278" s="322"/>
      <c r="L278" s="322"/>
      <c r="M278" s="479" t="s">
        <v>249</v>
      </c>
      <c r="N278" s="482">
        <v>4.8499999999999996</v>
      </c>
      <c r="O278" s="482">
        <f>N278-D278</f>
        <v>3.6399999999999997</v>
      </c>
      <c r="P278" s="482">
        <v>4.8499999999999996</v>
      </c>
      <c r="Q278" s="267">
        <f t="shared" si="177"/>
        <v>3.6399999999999997</v>
      </c>
      <c r="R278" s="322">
        <f t="shared" si="170"/>
        <v>-4.1399999999999997</v>
      </c>
      <c r="S278" s="322">
        <f t="shared" si="171"/>
        <v>0</v>
      </c>
      <c r="T278" s="271" t="str">
        <f t="shared" si="172"/>
        <v>-</v>
      </c>
      <c r="U278" s="267" t="str">
        <f t="shared" si="195"/>
        <v>-</v>
      </c>
      <c r="V278" s="262">
        <f t="shared" si="196"/>
        <v>0.5600000000000005</v>
      </c>
      <c r="W278" s="262">
        <f t="shared" si="175"/>
        <v>-3.6399999999999997</v>
      </c>
      <c r="X278" s="262">
        <f t="shared" si="176"/>
        <v>-3.6399999999999997</v>
      </c>
      <c r="Y278" s="272">
        <f t="shared" si="197"/>
        <v>0</v>
      </c>
      <c r="Z278" s="482">
        <f t="shared" ref="Z278" si="198">AA278*9.8066</f>
        <v>0</v>
      </c>
      <c r="AA278" s="482">
        <v>0</v>
      </c>
      <c r="AB278" s="500" t="s">
        <v>328</v>
      </c>
    </row>
    <row r="284" spans="1:28" ht="12.95" customHeight="1" x14ac:dyDescent="0.25">
      <c r="M284" s="531" t="s">
        <v>376</v>
      </c>
    </row>
  </sheetData>
  <autoFilter ref="B4:C278"/>
  <mergeCells count="15">
    <mergeCell ref="AB256:AB260"/>
    <mergeCell ref="AB265:AB266"/>
    <mergeCell ref="AB2:AB3"/>
    <mergeCell ref="D3:D4"/>
    <mergeCell ref="AB37:AB40"/>
    <mergeCell ref="AB51:AB55"/>
    <mergeCell ref="AB105:AB106"/>
    <mergeCell ref="AB121:AB125"/>
    <mergeCell ref="V2:Y2"/>
    <mergeCell ref="B1:Z1"/>
    <mergeCell ref="E2:E3"/>
    <mergeCell ref="G2:G3"/>
    <mergeCell ref="H2:H3"/>
    <mergeCell ref="T2:T3"/>
    <mergeCell ref="U2:U3"/>
  </mergeCells>
  <conditionalFormatting sqref="U75:U116 U5:U73">
    <cfRule type="expression" dxfId="25" priority="148">
      <formula>MOD(ROW(),2)</formula>
    </cfRule>
  </conditionalFormatting>
  <conditionalFormatting sqref="U145:U210">
    <cfRule type="expression" dxfId="24" priority="147">
      <formula>MOD(ROW(),2)</formula>
    </cfRule>
  </conditionalFormatting>
  <conditionalFormatting sqref="U212:U278">
    <cfRule type="expression" dxfId="23" priority="146">
      <formula>MOD(ROW(),2)</formula>
    </cfRule>
  </conditionalFormatting>
  <conditionalFormatting sqref="U1 U144:U1048576 U5:U116">
    <cfRule type="containsText" dxfId="22" priority="142" operator="containsText" text="INTERVENÇÃO">
      <formula>NOT(ISERROR(SEARCH("INTERVENÇÃO",U1)))</formula>
    </cfRule>
    <cfRule type="containsText" dxfId="21" priority="143" operator="containsText" text="ALERTA">
      <formula>NOT(ISERROR(SEARCH("ALERTA",U1)))</formula>
    </cfRule>
    <cfRule type="containsText" dxfId="20" priority="144" operator="containsText" text="ATENÇÃO">
      <formula>NOT(ISERROR(SEARCH("ATENÇÃO",U1)))</formula>
    </cfRule>
    <cfRule type="containsText" dxfId="19" priority="145" operator="containsText" text="BOM">
      <formula>NOT(ISERROR(SEARCH("BOM",U1)))</formula>
    </cfRule>
  </conditionalFormatting>
  <conditionalFormatting sqref="U118">
    <cfRule type="expression" dxfId="18" priority="140">
      <formula>MOD(ROW(),2)</formula>
    </cfRule>
  </conditionalFormatting>
  <conditionalFormatting sqref="U118">
    <cfRule type="containsText" dxfId="17" priority="136" operator="containsText" text="INTERVENÇÃO">
      <formula>NOT(ISERROR(SEARCH("INTERVENÇÃO",U118)))</formula>
    </cfRule>
    <cfRule type="containsText" dxfId="16" priority="137" operator="containsText" text="ALERTA">
      <formula>NOT(ISERROR(SEARCH("ALERTA",U118)))</formula>
    </cfRule>
    <cfRule type="containsText" dxfId="15" priority="138" operator="containsText" text="ATENÇÃO">
      <formula>NOT(ISERROR(SEARCH("ATENÇÃO",U118)))</formula>
    </cfRule>
    <cfRule type="containsText" dxfId="14" priority="139" operator="containsText" text="BOM">
      <formula>NOT(ISERROR(SEARCH("BOM",U118)))</formula>
    </cfRule>
  </conditionalFormatting>
  <conditionalFormatting sqref="U117">
    <cfRule type="expression" dxfId="13" priority="134">
      <formula>MOD(ROW(),2)</formula>
    </cfRule>
  </conditionalFormatting>
  <conditionalFormatting sqref="U117">
    <cfRule type="containsText" dxfId="12" priority="130" operator="containsText" text="INTERVENÇÃO">
      <formula>NOT(ISERROR(SEARCH("INTERVENÇÃO",U117)))</formula>
    </cfRule>
    <cfRule type="containsText" dxfId="11" priority="131" operator="containsText" text="ALERTA">
      <formula>NOT(ISERROR(SEARCH("ALERTA",U117)))</formula>
    </cfRule>
    <cfRule type="containsText" dxfId="10" priority="132" operator="containsText" text="ATENÇÃO">
      <formula>NOT(ISERROR(SEARCH("ATENÇÃO",U117)))</formula>
    </cfRule>
    <cfRule type="containsText" dxfId="9" priority="133" operator="containsText" text="BOM">
      <formula>NOT(ISERROR(SEARCH("BOM",U117)))</formula>
    </cfRule>
  </conditionalFormatting>
  <conditionalFormatting sqref="U119:U143">
    <cfRule type="expression" dxfId="8" priority="128">
      <formula>MOD(ROW(),2)</formula>
    </cfRule>
  </conditionalFormatting>
  <conditionalFormatting sqref="U119:U143">
    <cfRule type="containsText" dxfId="7" priority="124" operator="containsText" text="INTERVENÇÃO">
      <formula>NOT(ISERROR(SEARCH("INTERVENÇÃO",U119)))</formula>
    </cfRule>
    <cfRule type="containsText" dxfId="6" priority="125" operator="containsText" text="ALERTA">
      <formula>NOT(ISERROR(SEARCH("ALERTA",U119)))</formula>
    </cfRule>
    <cfRule type="containsText" dxfId="5" priority="126" operator="containsText" text="ATENÇÃO">
      <formula>NOT(ISERROR(SEARCH("ATENÇÃO",U119)))</formula>
    </cfRule>
    <cfRule type="containsText" dxfId="4" priority="127" operator="containsText" text="BOM">
      <formula>NOT(ISERROR(SEARCH("BOM",U119)))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41" operator="containsText" id="{613F9868-CED8-4B3D-B202-8BF70F69D33E}">
            <xm:f>NOT(ISERROR(SEARCH("-",U1)))</xm:f>
            <xm:f>"-"</xm:f>
            <x14:dxf>
              <fill>
                <patternFill>
                  <bgColor theme="0" tint="-4.9989318521683403E-2"/>
                </patternFill>
              </fill>
            </x14:dxf>
          </x14:cfRule>
          <xm:sqref>U1 U144:U1048576 U5:U116</xm:sqref>
        </x14:conditionalFormatting>
        <x14:conditionalFormatting xmlns:xm="http://schemas.microsoft.com/office/excel/2006/main">
          <x14:cfRule type="containsText" priority="135" operator="containsText" id="{296BDC02-C9B6-433E-A5A4-1597ABF83B99}">
            <xm:f>NOT(ISERROR(SEARCH("-",U118)))</xm:f>
            <xm:f>"-"</xm:f>
            <x14:dxf>
              <fill>
                <patternFill>
                  <bgColor theme="0" tint="-4.9989318521683403E-2"/>
                </patternFill>
              </fill>
            </x14:dxf>
          </x14:cfRule>
          <xm:sqref>U118</xm:sqref>
        </x14:conditionalFormatting>
        <x14:conditionalFormatting xmlns:xm="http://schemas.microsoft.com/office/excel/2006/main">
          <x14:cfRule type="containsText" priority="129" operator="containsText" id="{E8CBA232-C92B-4C6D-A5F7-28B70B5D8D07}">
            <xm:f>NOT(ISERROR(SEARCH("-",U117)))</xm:f>
            <xm:f>"-"</xm:f>
            <x14:dxf>
              <fill>
                <patternFill>
                  <bgColor theme="0" tint="-4.9989318521683403E-2"/>
                </patternFill>
              </fill>
            </x14:dxf>
          </x14:cfRule>
          <xm:sqref>U117</xm:sqref>
        </x14:conditionalFormatting>
        <x14:conditionalFormatting xmlns:xm="http://schemas.microsoft.com/office/excel/2006/main">
          <x14:cfRule type="containsText" priority="123" operator="containsText" id="{294A77B9-377B-4B8B-8906-173DD8EBBF40}">
            <xm:f>NOT(ISERROR(SEARCH("-",U119)))</xm:f>
            <xm:f>"-"</xm:f>
            <x14:dxf>
              <fill>
                <patternFill>
                  <bgColor theme="0" tint="-4.9989318521683403E-2"/>
                </patternFill>
              </fill>
            </x14:dxf>
          </x14:cfRule>
          <xm:sqref>U119:U143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2:G44"/>
  <sheetViews>
    <sheetView workbookViewId="0"/>
  </sheetViews>
  <sheetFormatPr defaultRowHeight="15" x14ac:dyDescent="0.25"/>
  <cols>
    <col min="3" max="3" width="9.25" bestFit="1" customWidth="1"/>
    <col min="4" max="4" width="9.25" customWidth="1"/>
    <col min="5" max="5" width="16.125" bestFit="1" customWidth="1"/>
    <col min="6" max="6" width="19.625" bestFit="1" customWidth="1"/>
    <col min="7" max="7" width="12.125" bestFit="1" customWidth="1"/>
  </cols>
  <sheetData>
    <row r="2" spans="2:7" x14ac:dyDescent="0.25">
      <c r="B2" s="798" t="str">
        <f>UPPER("Monitoramento dos dobramentos - CGR Iguaçu")</f>
        <v>MONITORAMENTO DOS DOBRAMENTOS - CGR IGUAÇU</v>
      </c>
      <c r="C2" s="798"/>
      <c r="D2" s="798"/>
      <c r="E2" s="798"/>
      <c r="F2" s="798"/>
      <c r="G2" s="798"/>
    </row>
    <row r="3" spans="2:7" x14ac:dyDescent="0.25">
      <c r="B3" s="798"/>
      <c r="C3" s="798"/>
      <c r="D3" s="798"/>
      <c r="E3" s="798"/>
      <c r="F3" s="798"/>
      <c r="G3" s="798"/>
    </row>
    <row r="4" spans="2:7" x14ac:dyDescent="0.25">
      <c r="B4" s="785" t="s">
        <v>98</v>
      </c>
      <c r="C4" s="191" t="s">
        <v>243</v>
      </c>
      <c r="D4" s="191" t="s">
        <v>207</v>
      </c>
      <c r="E4" s="239" t="s">
        <v>208</v>
      </c>
      <c r="F4" s="239" t="s">
        <v>209</v>
      </c>
      <c r="G4" s="73" t="s">
        <v>244</v>
      </c>
    </row>
    <row r="5" spans="2:7" x14ac:dyDescent="0.25">
      <c r="B5" s="785"/>
      <c r="C5" s="781"/>
      <c r="D5" s="191" t="s">
        <v>211</v>
      </c>
      <c r="E5" s="239"/>
      <c r="F5" s="782"/>
      <c r="G5" s="73"/>
    </row>
    <row r="6" spans="2:7" x14ac:dyDescent="0.25">
      <c r="B6" s="785"/>
      <c r="C6" s="781"/>
      <c r="D6" s="191" t="s">
        <v>212</v>
      </c>
      <c r="E6" s="239"/>
      <c r="F6" s="782"/>
      <c r="G6" s="73"/>
    </row>
    <row r="7" spans="2:7" x14ac:dyDescent="0.25">
      <c r="B7" s="785"/>
      <c r="C7" s="781"/>
      <c r="D7" s="191" t="s">
        <v>211</v>
      </c>
      <c r="E7" s="239"/>
      <c r="F7" s="782"/>
      <c r="G7" s="73"/>
    </row>
    <row r="8" spans="2:7" x14ac:dyDescent="0.25">
      <c r="B8" s="785"/>
      <c r="C8" s="781"/>
      <c r="D8" s="191" t="s">
        <v>212</v>
      </c>
      <c r="E8" s="239"/>
      <c r="F8" s="782"/>
      <c r="G8" s="73"/>
    </row>
    <row r="9" spans="2:7" x14ac:dyDescent="0.25">
      <c r="B9" s="785"/>
      <c r="C9" s="781"/>
      <c r="D9" s="191" t="s">
        <v>211</v>
      </c>
      <c r="E9" s="239"/>
      <c r="F9" s="782"/>
      <c r="G9" s="73"/>
    </row>
    <row r="10" spans="2:7" x14ac:dyDescent="0.25">
      <c r="B10" s="785"/>
      <c r="C10" s="820"/>
      <c r="D10" s="191" t="s">
        <v>212</v>
      </c>
      <c r="E10" s="239"/>
      <c r="F10" s="782"/>
      <c r="G10" s="73"/>
    </row>
    <row r="11" spans="2:7" x14ac:dyDescent="0.25">
      <c r="B11" s="785"/>
      <c r="C11" s="781"/>
      <c r="D11" s="191" t="s">
        <v>211</v>
      </c>
      <c r="E11" s="239"/>
      <c r="F11" s="782"/>
      <c r="G11" s="73"/>
    </row>
    <row r="12" spans="2:7" x14ac:dyDescent="0.25">
      <c r="B12" s="785"/>
      <c r="C12" s="820"/>
      <c r="D12" s="191" t="s">
        <v>212</v>
      </c>
      <c r="E12" s="239"/>
      <c r="F12" s="782"/>
      <c r="G12" s="73"/>
    </row>
    <row r="13" spans="2:7" x14ac:dyDescent="0.25">
      <c r="B13" s="785"/>
      <c r="C13" s="781"/>
      <c r="D13" s="191" t="s">
        <v>211</v>
      </c>
      <c r="E13" s="239"/>
      <c r="F13" s="782"/>
      <c r="G13" s="73"/>
    </row>
    <row r="14" spans="2:7" x14ac:dyDescent="0.25">
      <c r="B14" s="785"/>
      <c r="C14" s="820"/>
      <c r="D14" s="191" t="s">
        <v>212</v>
      </c>
      <c r="E14" s="239"/>
      <c r="F14" s="782"/>
      <c r="G14" s="73"/>
    </row>
    <row r="15" spans="2:7" x14ac:dyDescent="0.25">
      <c r="B15" s="785"/>
      <c r="C15" s="781"/>
      <c r="D15" s="191" t="s">
        <v>211</v>
      </c>
      <c r="E15" s="239"/>
      <c r="F15" s="782"/>
      <c r="G15" s="73"/>
    </row>
    <row r="16" spans="2:7" x14ac:dyDescent="0.25">
      <c r="B16" s="785"/>
      <c r="C16" s="820"/>
      <c r="D16" s="191" t="s">
        <v>212</v>
      </c>
      <c r="E16" s="239"/>
      <c r="F16" s="782"/>
      <c r="G16" s="73"/>
    </row>
    <row r="17" spans="2:7" x14ac:dyDescent="0.25">
      <c r="B17" s="785"/>
      <c r="C17" s="781"/>
      <c r="D17" s="191" t="s">
        <v>211</v>
      </c>
      <c r="E17" s="239"/>
      <c r="F17" s="782"/>
      <c r="G17" s="73"/>
    </row>
    <row r="18" spans="2:7" x14ac:dyDescent="0.25">
      <c r="B18" s="785"/>
      <c r="C18" s="820"/>
      <c r="D18" s="191" t="s">
        <v>212</v>
      </c>
      <c r="E18" s="239"/>
      <c r="F18" s="782"/>
      <c r="G18" s="73"/>
    </row>
    <row r="19" spans="2:7" x14ac:dyDescent="0.25">
      <c r="B19" s="785"/>
      <c r="C19" s="781"/>
      <c r="D19" s="191" t="s">
        <v>211</v>
      </c>
      <c r="E19" s="239"/>
      <c r="F19" s="782"/>
      <c r="G19" s="73"/>
    </row>
    <row r="20" spans="2:7" x14ac:dyDescent="0.25">
      <c r="B20" s="785"/>
      <c r="C20" s="820"/>
      <c r="D20" s="191" t="s">
        <v>212</v>
      </c>
      <c r="E20" s="239"/>
      <c r="F20" s="782"/>
      <c r="G20" s="73"/>
    </row>
    <row r="21" spans="2:7" x14ac:dyDescent="0.25">
      <c r="B21" s="785"/>
      <c r="C21" s="781"/>
      <c r="D21" s="191" t="s">
        <v>211</v>
      </c>
      <c r="E21" s="239"/>
      <c r="F21" s="782"/>
      <c r="G21" s="73"/>
    </row>
    <row r="22" spans="2:7" x14ac:dyDescent="0.25">
      <c r="B22" s="785"/>
      <c r="C22" s="820"/>
      <c r="D22" s="191" t="s">
        <v>212</v>
      </c>
      <c r="E22" s="239"/>
      <c r="F22" s="782"/>
      <c r="G22" s="73"/>
    </row>
    <row r="23" spans="2:7" x14ac:dyDescent="0.25">
      <c r="B23" s="785"/>
      <c r="C23" s="781"/>
      <c r="D23" s="191" t="s">
        <v>211</v>
      </c>
      <c r="E23" s="239"/>
      <c r="F23" s="782"/>
      <c r="G23" s="73"/>
    </row>
    <row r="24" spans="2:7" x14ac:dyDescent="0.25">
      <c r="B24" s="785"/>
      <c r="C24" s="820"/>
      <c r="D24" s="191" t="s">
        <v>212</v>
      </c>
      <c r="E24" s="239"/>
      <c r="F24" s="782"/>
      <c r="G24" s="73"/>
    </row>
    <row r="25" spans="2:7" x14ac:dyDescent="0.25">
      <c r="B25" s="785"/>
      <c r="C25" s="781"/>
      <c r="D25" s="191" t="s">
        <v>211</v>
      </c>
      <c r="E25" s="239"/>
      <c r="F25" s="782"/>
      <c r="G25" s="73"/>
    </row>
    <row r="26" spans="2:7" x14ac:dyDescent="0.25">
      <c r="B26" s="785"/>
      <c r="C26" s="781"/>
      <c r="D26" s="191" t="s">
        <v>212</v>
      </c>
      <c r="E26" s="239"/>
      <c r="F26" s="782"/>
      <c r="G26" s="73"/>
    </row>
    <row r="27" spans="2:7" x14ac:dyDescent="0.25">
      <c r="B27" s="785"/>
      <c r="C27" s="781"/>
      <c r="D27" s="191" t="s">
        <v>211</v>
      </c>
      <c r="E27" s="239"/>
      <c r="F27" s="782"/>
      <c r="G27" s="73"/>
    </row>
    <row r="28" spans="2:7" x14ac:dyDescent="0.25">
      <c r="B28" s="785"/>
      <c r="C28" s="781"/>
      <c r="D28" s="191" t="s">
        <v>212</v>
      </c>
      <c r="E28" s="239"/>
      <c r="F28" s="782"/>
      <c r="G28" s="73"/>
    </row>
    <row r="29" spans="2:7" x14ac:dyDescent="0.25">
      <c r="B29" s="785"/>
      <c r="C29" s="781"/>
      <c r="D29" s="191" t="s">
        <v>211</v>
      </c>
      <c r="E29" s="239"/>
      <c r="F29" s="782"/>
      <c r="G29" s="73"/>
    </row>
    <row r="30" spans="2:7" x14ac:dyDescent="0.25">
      <c r="B30" s="785"/>
      <c r="C30" s="781"/>
      <c r="D30" s="191" t="s">
        <v>212</v>
      </c>
      <c r="E30" s="239"/>
      <c r="F30" s="782"/>
      <c r="G30" s="73"/>
    </row>
    <row r="31" spans="2:7" x14ac:dyDescent="0.25">
      <c r="B31" s="785"/>
      <c r="C31" s="781"/>
      <c r="D31" s="191" t="s">
        <v>211</v>
      </c>
      <c r="E31" s="239"/>
      <c r="F31" s="782"/>
      <c r="G31" s="73"/>
    </row>
    <row r="32" spans="2:7" x14ac:dyDescent="0.25">
      <c r="B32" s="785"/>
      <c r="C32" s="781"/>
      <c r="D32" s="191" t="s">
        <v>212</v>
      </c>
      <c r="E32" s="239"/>
      <c r="F32" s="782"/>
      <c r="G32" s="73"/>
    </row>
    <row r="33" spans="2:7" x14ac:dyDescent="0.25">
      <c r="B33" s="785"/>
      <c r="C33" s="781"/>
      <c r="D33" s="191" t="s">
        <v>211</v>
      </c>
      <c r="E33" s="239"/>
      <c r="F33" s="782"/>
      <c r="G33" s="73"/>
    </row>
    <row r="34" spans="2:7" x14ac:dyDescent="0.25">
      <c r="B34" s="785"/>
      <c r="C34" s="781"/>
      <c r="D34" s="191" t="s">
        <v>212</v>
      </c>
      <c r="E34" s="239"/>
      <c r="F34" s="782"/>
      <c r="G34" s="73"/>
    </row>
    <row r="35" spans="2:7" x14ac:dyDescent="0.25">
      <c r="B35" s="785"/>
      <c r="C35" s="781"/>
      <c r="D35" s="191" t="s">
        <v>211</v>
      </c>
      <c r="E35" s="239"/>
      <c r="F35" s="782"/>
      <c r="G35" s="73"/>
    </row>
    <row r="36" spans="2:7" x14ac:dyDescent="0.25">
      <c r="B36" s="785"/>
      <c r="C36" s="781"/>
      <c r="D36" s="191" t="s">
        <v>212</v>
      </c>
      <c r="E36" s="239"/>
      <c r="F36" s="782"/>
      <c r="G36" s="73"/>
    </row>
    <row r="37" spans="2:7" x14ac:dyDescent="0.25">
      <c r="B37" s="785"/>
      <c r="C37" s="781"/>
      <c r="D37" s="191" t="s">
        <v>211</v>
      </c>
      <c r="E37" s="239"/>
      <c r="F37" s="782"/>
      <c r="G37" s="73"/>
    </row>
    <row r="38" spans="2:7" x14ac:dyDescent="0.25">
      <c r="B38" s="785"/>
      <c r="C38" s="781"/>
      <c r="D38" s="191" t="s">
        <v>212</v>
      </c>
      <c r="E38" s="239"/>
      <c r="F38" s="782"/>
      <c r="G38" s="73"/>
    </row>
    <row r="39" spans="2:7" x14ac:dyDescent="0.25">
      <c r="B39" s="785"/>
      <c r="C39" s="781"/>
      <c r="D39" s="191" t="s">
        <v>211</v>
      </c>
      <c r="E39" s="239"/>
      <c r="F39" s="782"/>
      <c r="G39" s="73"/>
    </row>
    <row r="40" spans="2:7" x14ac:dyDescent="0.25">
      <c r="B40" s="785"/>
      <c r="C40" s="781"/>
      <c r="D40" s="191" t="s">
        <v>212</v>
      </c>
      <c r="E40" s="239"/>
      <c r="F40" s="782"/>
      <c r="G40" s="73"/>
    </row>
    <row r="41" spans="2:7" x14ac:dyDescent="0.25">
      <c r="B41" s="785"/>
      <c r="C41" s="781"/>
      <c r="D41" s="191" t="s">
        <v>211</v>
      </c>
      <c r="E41" s="73"/>
      <c r="F41" s="782"/>
      <c r="G41" s="73"/>
    </row>
    <row r="42" spans="2:7" x14ac:dyDescent="0.25">
      <c r="B42" s="785"/>
      <c r="C42" s="781"/>
      <c r="D42" s="191" t="s">
        <v>212</v>
      </c>
      <c r="E42" s="73"/>
      <c r="F42" s="782"/>
      <c r="G42" s="73"/>
    </row>
    <row r="43" spans="2:7" x14ac:dyDescent="0.25">
      <c r="B43" s="785"/>
      <c r="C43" s="781"/>
      <c r="D43" s="191" t="s">
        <v>211</v>
      </c>
      <c r="E43" s="73"/>
      <c r="F43" s="782"/>
      <c r="G43" s="73"/>
    </row>
    <row r="44" spans="2:7" x14ac:dyDescent="0.25">
      <c r="B44" s="785"/>
      <c r="C44" s="781"/>
      <c r="D44" s="191" t="s">
        <v>212</v>
      </c>
      <c r="E44" s="73"/>
      <c r="F44" s="782"/>
      <c r="G44" s="73"/>
    </row>
  </sheetData>
  <mergeCells count="42">
    <mergeCell ref="B2:G3"/>
    <mergeCell ref="F41:F42"/>
    <mergeCell ref="F43:F44"/>
    <mergeCell ref="C39:C40"/>
    <mergeCell ref="F39:F40"/>
    <mergeCell ref="B4:B44"/>
    <mergeCell ref="C41:C42"/>
    <mergeCell ref="C43:C44"/>
    <mergeCell ref="C35:C36"/>
    <mergeCell ref="F35:F36"/>
    <mergeCell ref="C37:C38"/>
    <mergeCell ref="F37:F38"/>
    <mergeCell ref="C31:C32"/>
    <mergeCell ref="F31:F32"/>
    <mergeCell ref="C33:C34"/>
    <mergeCell ref="F33:F34"/>
    <mergeCell ref="C27:C28"/>
    <mergeCell ref="F27:F28"/>
    <mergeCell ref="C29:C30"/>
    <mergeCell ref="F29:F30"/>
    <mergeCell ref="C23:C24"/>
    <mergeCell ref="F23:F24"/>
    <mergeCell ref="C25:C26"/>
    <mergeCell ref="F25:F26"/>
    <mergeCell ref="C19:C20"/>
    <mergeCell ref="F19:F20"/>
    <mergeCell ref="C21:C22"/>
    <mergeCell ref="F21:F22"/>
    <mergeCell ref="C15:C16"/>
    <mergeCell ref="F15:F16"/>
    <mergeCell ref="C17:C18"/>
    <mergeCell ref="F17:F18"/>
    <mergeCell ref="C11:C12"/>
    <mergeCell ref="F11:F12"/>
    <mergeCell ref="C13:C14"/>
    <mergeCell ref="F13:F14"/>
    <mergeCell ref="C5:C6"/>
    <mergeCell ref="F5:F6"/>
    <mergeCell ref="C7:C8"/>
    <mergeCell ref="F7:F8"/>
    <mergeCell ref="C9:C10"/>
    <mergeCell ref="F9:F10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O105"/>
  <sheetViews>
    <sheetView workbookViewId="0"/>
  </sheetViews>
  <sheetFormatPr defaultRowHeight="15" x14ac:dyDescent="0.25"/>
  <cols>
    <col min="3" max="3" width="10.25" bestFit="1" customWidth="1"/>
    <col min="4" max="4" width="10.75" bestFit="1" customWidth="1"/>
    <col min="5" max="6" width="10.75" customWidth="1"/>
    <col min="7" max="7" width="2" customWidth="1"/>
    <col min="8" max="8" width="9.125" style="221"/>
    <col min="9" max="9" width="12.25" style="220" bestFit="1" customWidth="1"/>
    <col min="10" max="10" width="9.125" style="224"/>
    <col min="11" max="11" width="10.375" style="243" bestFit="1" customWidth="1"/>
    <col min="12" max="12" width="9.125" style="243"/>
    <col min="13" max="13" width="9.125" style="224"/>
    <col min="14" max="14" width="9.125" style="225"/>
  </cols>
  <sheetData>
    <row r="1" spans="1:15" x14ac:dyDescent="0.25">
      <c r="A1" s="73" t="s">
        <v>200</v>
      </c>
      <c r="B1" s="73" t="s">
        <v>201</v>
      </c>
      <c r="C1" s="73" t="s">
        <v>202</v>
      </c>
      <c r="D1" s="73" t="s">
        <v>203</v>
      </c>
      <c r="E1" s="73" t="s">
        <v>236</v>
      </c>
      <c r="F1" s="73" t="s">
        <v>237</v>
      </c>
      <c r="H1" s="229" t="s">
        <v>204</v>
      </c>
      <c r="I1" s="230" t="s">
        <v>205</v>
      </c>
      <c r="J1" s="231" t="s">
        <v>206</v>
      </c>
      <c r="K1" s="240" t="s">
        <v>236</v>
      </c>
      <c r="L1" s="240" t="s">
        <v>237</v>
      </c>
      <c r="M1" s="232" t="s">
        <v>238</v>
      </c>
      <c r="N1" s="233" t="s">
        <v>239</v>
      </c>
    </row>
    <row r="2" spans="1:15" ht="17.25" x14ac:dyDescent="0.25">
      <c r="A2" s="102">
        <v>0.13892443661691128</v>
      </c>
      <c r="B2" s="102">
        <v>5.7142857143129992E-2</v>
      </c>
      <c r="C2" s="107" t="s">
        <v>113</v>
      </c>
      <c r="D2" s="100">
        <v>42279</v>
      </c>
      <c r="E2" s="100" t="s">
        <v>235</v>
      </c>
      <c r="F2" s="102">
        <v>61.044975628140172</v>
      </c>
      <c r="G2" s="216"/>
      <c r="H2" s="235">
        <f>LARGE($A$2:$A$105,1)</f>
        <v>0.47067905934639065</v>
      </c>
      <c r="I2" s="235">
        <f>VLOOKUP(H2,$A$2:$B$105,2,FALSE)</f>
        <v>0.64285714285655815</v>
      </c>
      <c r="J2" s="236" t="str">
        <f t="shared" ref="J2:J10" si="0">VLOOKUP(H2,$A$2:$C$105,3,FALSE)</f>
        <v>MS 902</v>
      </c>
      <c r="K2" s="241" t="str">
        <f>VLOOKUP(H2,$A$2:$F$105,5,FALSE)</f>
        <v>SUDOESTE</v>
      </c>
      <c r="L2" s="242">
        <f>VLOOKUP(H2,$A$2:$F$105,6,FALSE)</f>
        <v>31.792573968501511</v>
      </c>
      <c r="M2" s="237">
        <f>IF(K2="sudoeste",90-L2,IF(K2="noroeste",-90+L2,IF(K2="nordeste",-90-L2,90+L2)))</f>
        <v>58.207426031498485</v>
      </c>
      <c r="N2" s="235">
        <f>1</f>
        <v>1</v>
      </c>
    </row>
    <row r="3" spans="1:15" ht="17.25" x14ac:dyDescent="0.25">
      <c r="A3" s="102">
        <v>0.20512315426570424</v>
      </c>
      <c r="B3" s="102">
        <v>4.2857142856129418E-2</v>
      </c>
      <c r="C3" s="107" t="s">
        <v>113</v>
      </c>
      <c r="D3" s="100">
        <v>42286</v>
      </c>
      <c r="E3" s="100" t="s">
        <v>235</v>
      </c>
      <c r="F3" s="102">
        <v>6.716633813368861</v>
      </c>
      <c r="G3" s="216"/>
      <c r="H3" s="235">
        <f>LARGE($A$2:$A$105,2)</f>
        <v>0.44595689407900346</v>
      </c>
      <c r="I3" s="235">
        <f t="shared" ref="I3:I9" si="1">VLOOKUP(H3,$A$2:$B$105,2,FALSE)</f>
        <v>0.4285714285710388</v>
      </c>
      <c r="J3" s="236" t="str">
        <f t="shared" si="0"/>
        <v>MS 403</v>
      </c>
      <c r="K3" s="241" t="str">
        <f t="shared" ref="K3:K10" si="2">VLOOKUP(H3,$A$2:$F$105,5,FALSE)</f>
        <v>SUDOESTE</v>
      </c>
      <c r="L3" s="242">
        <f t="shared" ref="L3:L10" si="3">VLOOKUP(H3,$A$2:$F$105,6,FALSE)</f>
        <v>90</v>
      </c>
      <c r="M3" s="237">
        <f t="shared" ref="M3:M10" si="4">IF(K3="sudoeste",90-L3,IF(K3="noroeste",-90+L3,IF(K3="nordeste",-90-L3,90+L3)))</f>
        <v>0</v>
      </c>
      <c r="N3" s="235">
        <f>H3/$H$2</f>
        <v>0.94747553608669643</v>
      </c>
    </row>
    <row r="4" spans="1:15" ht="17.25" x14ac:dyDescent="0.25">
      <c r="A4" s="102">
        <v>0.10540979438259408</v>
      </c>
      <c r="B4" s="102">
        <v>7.1428571426882369E-3</v>
      </c>
      <c r="C4" s="107" t="s">
        <v>113</v>
      </c>
      <c r="D4" s="100">
        <v>42300</v>
      </c>
      <c r="E4" s="100" t="s">
        <v>235</v>
      </c>
      <c r="F4" s="102">
        <v>16.957763300004149</v>
      </c>
      <c r="G4" s="216"/>
      <c r="H4" s="235">
        <f>LARGE($A$2:$A$105,3)</f>
        <v>0.41143104851733636</v>
      </c>
      <c r="I4" s="235">
        <f t="shared" si="1"/>
        <v>0.2571428571432729</v>
      </c>
      <c r="J4" s="236" t="str">
        <f t="shared" si="0"/>
        <v>MS 402</v>
      </c>
      <c r="K4" s="241" t="str">
        <f t="shared" si="2"/>
        <v>SUDOESTE</v>
      </c>
      <c r="L4" s="242">
        <f t="shared" si="3"/>
        <v>85.566872137970506</v>
      </c>
      <c r="M4" s="237">
        <f t="shared" si="4"/>
        <v>4.4331278620294938</v>
      </c>
      <c r="N4" s="235">
        <f t="shared" ref="N4:N10" si="5">H4/$H$2</f>
        <v>0.87412227152971467</v>
      </c>
    </row>
    <row r="5" spans="1:15" ht="17.25" x14ac:dyDescent="0.25">
      <c r="A5" s="102">
        <v>6.1693776218873668E-2</v>
      </c>
      <c r="B5" s="102">
        <v>0.12857142857163645</v>
      </c>
      <c r="C5" s="107" t="s">
        <v>114</v>
      </c>
      <c r="D5" s="100">
        <v>42279</v>
      </c>
      <c r="E5" s="100" t="s">
        <v>233</v>
      </c>
      <c r="F5" s="102">
        <v>16.295839646396921</v>
      </c>
      <c r="G5" s="216"/>
      <c r="H5" s="235">
        <f>LARGE($A$2:$A$105,4)</f>
        <v>0.39767692131517773</v>
      </c>
      <c r="I5" s="235">
        <f t="shared" si="1"/>
        <v>0.11428571428625998</v>
      </c>
      <c r="J5" s="236" t="str">
        <f t="shared" si="0"/>
        <v>MS 602</v>
      </c>
      <c r="K5" s="241" t="str">
        <f t="shared" si="2"/>
        <v>SUDOESTE</v>
      </c>
      <c r="L5" s="242">
        <f t="shared" si="3"/>
        <v>77.018052900077123</v>
      </c>
      <c r="M5" s="237">
        <f t="shared" si="4"/>
        <v>12.981947099922877</v>
      </c>
      <c r="N5" s="235">
        <f t="shared" si="5"/>
        <v>0.84490039108052206</v>
      </c>
    </row>
    <row r="6" spans="1:15" ht="17.25" x14ac:dyDescent="0.25">
      <c r="A6" s="102">
        <v>7.9590787249191511E-2</v>
      </c>
      <c r="B6" s="102">
        <v>0.11428571428463588</v>
      </c>
      <c r="C6" s="107" t="s">
        <v>114</v>
      </c>
      <c r="D6" s="100">
        <v>42286</v>
      </c>
      <c r="E6" s="100" t="s">
        <v>233</v>
      </c>
      <c r="F6" s="102">
        <v>6.9924833786711975</v>
      </c>
      <c r="G6" s="216"/>
      <c r="H6" s="237">
        <f>LARGE($A$2:$A$105,5)</f>
        <v>0.37278050608515861</v>
      </c>
      <c r="I6" s="237">
        <f t="shared" si="1"/>
        <v>0.25714285714164881</v>
      </c>
      <c r="J6" s="253" t="str">
        <f t="shared" si="0"/>
        <v>MS 303</v>
      </c>
      <c r="K6" s="241" t="str">
        <f t="shared" si="2"/>
        <v>SUDOESTE</v>
      </c>
      <c r="L6" s="242">
        <f t="shared" si="3"/>
        <v>86.681872289152238</v>
      </c>
      <c r="M6" s="237">
        <f t="shared" si="4"/>
        <v>3.3181277108477616</v>
      </c>
      <c r="N6" s="237">
        <f t="shared" si="5"/>
        <v>0.79200571744751291</v>
      </c>
    </row>
    <row r="7" spans="1:15" ht="17.25" x14ac:dyDescent="0.25">
      <c r="A7" s="102">
        <v>7.9185907461183661E-2</v>
      </c>
      <c r="B7" s="102">
        <v>0.12142857142894822</v>
      </c>
      <c r="C7" s="107" t="s">
        <v>114</v>
      </c>
      <c r="D7" s="100">
        <v>42300</v>
      </c>
      <c r="E7" s="100" t="s">
        <v>233</v>
      </c>
      <c r="F7" s="102">
        <v>25.730057787505729</v>
      </c>
      <c r="G7" s="216"/>
      <c r="H7" s="237">
        <f>LARGE($A$2:$A$105,6)</f>
        <v>0.3431665294885719</v>
      </c>
      <c r="I7" s="237">
        <f t="shared" si="1"/>
        <v>0.24285714285789645</v>
      </c>
      <c r="J7" s="253" t="str">
        <f t="shared" si="0"/>
        <v>MS 503</v>
      </c>
      <c r="K7" s="241" t="str">
        <f t="shared" si="2"/>
        <v>SUDOESTE</v>
      </c>
      <c r="L7" s="242">
        <f t="shared" si="3"/>
        <v>71.633728643686382</v>
      </c>
      <c r="M7" s="237">
        <f t="shared" si="4"/>
        <v>18.366271356313618</v>
      </c>
      <c r="N7" s="237">
        <f t="shared" si="5"/>
        <v>0.72908816033819468</v>
      </c>
    </row>
    <row r="8" spans="1:15" ht="17.25" x14ac:dyDescent="0.25">
      <c r="A8" s="102">
        <v>0.13318699581916105</v>
      </c>
      <c r="B8" s="102">
        <v>0.14285714285701293</v>
      </c>
      <c r="C8" s="107" t="s">
        <v>148</v>
      </c>
      <c r="D8" s="100">
        <v>42279</v>
      </c>
      <c r="E8" s="100" t="s">
        <v>233</v>
      </c>
      <c r="F8" s="102">
        <v>50.812876090583714</v>
      </c>
      <c r="G8" s="216"/>
      <c r="H8" s="244">
        <f>LARGE($A$2:$A$105,7)</f>
        <v>0.33480118883868382</v>
      </c>
      <c r="I8" s="244">
        <f t="shared" si="1"/>
        <v>0.3142857142864029</v>
      </c>
      <c r="J8" s="245" t="str">
        <f t="shared" si="0"/>
        <v>MS 1031</v>
      </c>
      <c r="K8" s="246" t="str">
        <f t="shared" si="2"/>
        <v>NOROESTE</v>
      </c>
      <c r="L8" s="247">
        <f t="shared" si="3"/>
        <v>58.061246730895682</v>
      </c>
      <c r="M8" s="248">
        <f t="shared" si="4"/>
        <v>-31.938753269104318</v>
      </c>
      <c r="N8" s="244">
        <f t="shared" si="5"/>
        <v>0.71131524165023641</v>
      </c>
    </row>
    <row r="9" spans="1:15" ht="17.25" x14ac:dyDescent="0.25">
      <c r="A9" s="102">
        <v>0.16942881170168839</v>
      </c>
      <c r="B9" s="102">
        <v>5.7142857143129992E-2</v>
      </c>
      <c r="C9" s="107" t="s">
        <v>148</v>
      </c>
      <c r="D9" s="100">
        <v>42286</v>
      </c>
      <c r="E9" s="100" t="s">
        <v>233</v>
      </c>
      <c r="F9" s="102">
        <v>65.68427800971601</v>
      </c>
      <c r="G9" s="216"/>
      <c r="H9" s="249">
        <f>LARGE($A$2:$A$105,8)</f>
        <v>0.32896250147067391</v>
      </c>
      <c r="I9" s="249">
        <f t="shared" si="1"/>
        <v>0.12857142857001236</v>
      </c>
      <c r="J9" s="250" t="str">
        <f t="shared" si="0"/>
        <v>MS 502</v>
      </c>
      <c r="K9" s="251" t="str">
        <f t="shared" si="2"/>
        <v>SUDOESTE</v>
      </c>
      <c r="L9" s="252">
        <f t="shared" si="3"/>
        <v>76.648815667846577</v>
      </c>
      <c r="M9" s="249">
        <f t="shared" si="4"/>
        <v>13.351184332153423</v>
      </c>
      <c r="N9" s="249">
        <f t="shared" si="5"/>
        <v>0.69891042513658519</v>
      </c>
    </row>
    <row r="10" spans="1:15" ht="17.25" x14ac:dyDescent="0.25">
      <c r="A10" s="102">
        <v>9.8884078155091662E-2</v>
      </c>
      <c r="B10" s="102">
        <v>6.4285714285006179E-2</v>
      </c>
      <c r="C10" s="107" t="s">
        <v>148</v>
      </c>
      <c r="D10" s="100">
        <v>42300</v>
      </c>
      <c r="E10" s="100" t="s">
        <v>233</v>
      </c>
      <c r="F10" s="102">
        <v>44.275821711530163</v>
      </c>
      <c r="G10" s="216"/>
      <c r="H10" s="249">
        <f>LARGE($A$2:$A$105,9)</f>
        <v>0.29472228392906613</v>
      </c>
      <c r="I10" s="249">
        <f>VLOOKUP(H10,$A$2:$B$105,2,FALSE)</f>
        <v>8.571428571550703E-2</v>
      </c>
      <c r="J10" s="250" t="str">
        <f t="shared" si="0"/>
        <v>MS 301</v>
      </c>
      <c r="K10" s="251" t="str">
        <f t="shared" si="2"/>
        <v>SUDOESTE</v>
      </c>
      <c r="L10" s="252">
        <f t="shared" si="3"/>
        <v>48.590377890729144</v>
      </c>
      <c r="M10" s="249">
        <f t="shared" si="4"/>
        <v>41.409622109270856</v>
      </c>
      <c r="N10" s="249">
        <f t="shared" si="5"/>
        <v>0.62616400300096797</v>
      </c>
    </row>
    <row r="11" spans="1:15" ht="17.25" x14ac:dyDescent="0.25">
      <c r="A11" s="102">
        <v>0.13327890250578719</v>
      </c>
      <c r="B11" s="102">
        <v>0.2142857142855194</v>
      </c>
      <c r="C11" s="107" t="s">
        <v>149</v>
      </c>
      <c r="D11" s="100">
        <v>42279</v>
      </c>
      <c r="E11" s="100" t="s">
        <v>233</v>
      </c>
      <c r="F11" s="102">
        <v>53.487699807855726</v>
      </c>
      <c r="G11" s="216"/>
      <c r="J11" s="223"/>
    </row>
    <row r="12" spans="1:15" ht="17.25" x14ac:dyDescent="0.25">
      <c r="A12" s="102">
        <v>9.8405657060707016E-2</v>
      </c>
      <c r="B12" s="102">
        <v>0.24285714285789645</v>
      </c>
      <c r="C12" s="107" t="s">
        <v>149</v>
      </c>
      <c r="D12" s="100">
        <v>42286</v>
      </c>
      <c r="E12" s="100" t="s">
        <v>233</v>
      </c>
      <c r="F12" s="102">
        <v>53.270763543036331</v>
      </c>
      <c r="G12" s="216"/>
      <c r="J12" s="223"/>
    </row>
    <row r="13" spans="1:15" ht="17.25" x14ac:dyDescent="0.25">
      <c r="A13" s="102">
        <v>3.4181391667541583E-2</v>
      </c>
      <c r="B13" s="102">
        <v>0.1857142857139544</v>
      </c>
      <c r="C13" s="107" t="s">
        <v>149</v>
      </c>
      <c r="D13" s="100">
        <v>42300</v>
      </c>
      <c r="E13" s="100" t="s">
        <v>233</v>
      </c>
      <c r="F13" s="102">
        <v>51.094105378851921</v>
      </c>
      <c r="G13" s="216"/>
      <c r="J13" s="234" t="s">
        <v>150</v>
      </c>
    </row>
    <row r="14" spans="1:15" ht="17.25" x14ac:dyDescent="0.25">
      <c r="A14" s="102">
        <v>0.33480118883868382</v>
      </c>
      <c r="B14" s="102">
        <v>0.3142857142864029</v>
      </c>
      <c r="C14" s="107" t="s">
        <v>150</v>
      </c>
      <c r="D14" s="100">
        <v>42279</v>
      </c>
      <c r="E14" s="100" t="s">
        <v>233</v>
      </c>
      <c r="F14" s="102">
        <v>58.061246730895682</v>
      </c>
      <c r="G14" s="216"/>
      <c r="J14" s="234" t="s">
        <v>120</v>
      </c>
      <c r="O14" s="222"/>
    </row>
    <row r="15" spans="1:15" ht="17.25" x14ac:dyDescent="0.25">
      <c r="A15" s="102">
        <v>0.14664269698738491</v>
      </c>
      <c r="B15" s="102">
        <v>0.3571428571425323</v>
      </c>
      <c r="C15" s="107" t="s">
        <v>150</v>
      </c>
      <c r="D15" s="100">
        <v>42286</v>
      </c>
      <c r="E15" s="100" t="s">
        <v>233</v>
      </c>
      <c r="F15" s="102">
        <v>59.817978281460427</v>
      </c>
      <c r="G15" s="216"/>
      <c r="J15" s="234" t="s">
        <v>122</v>
      </c>
    </row>
    <row r="16" spans="1:15" ht="17.25" x14ac:dyDescent="0.25">
      <c r="A16" s="102">
        <v>6.3201167226649618E-2</v>
      </c>
      <c r="B16" s="102">
        <v>0.28571428571402585</v>
      </c>
      <c r="C16" s="107" t="s">
        <v>150</v>
      </c>
      <c r="D16" s="100">
        <v>42300</v>
      </c>
      <c r="E16" s="100" t="s">
        <v>233</v>
      </c>
      <c r="F16" s="102">
        <v>58.285923078281414</v>
      </c>
      <c r="G16" s="216"/>
      <c r="J16" s="234" t="s">
        <v>123</v>
      </c>
    </row>
    <row r="17" spans="1:10" ht="17.25" x14ac:dyDescent="0.25">
      <c r="A17" s="102">
        <v>0.16703903999359815</v>
      </c>
      <c r="B17" s="102">
        <v>0.15714285714401349</v>
      </c>
      <c r="C17" s="107" t="s">
        <v>115</v>
      </c>
      <c r="D17" s="100">
        <v>42279</v>
      </c>
      <c r="E17" s="100" t="s">
        <v>233</v>
      </c>
      <c r="F17" s="102">
        <v>65.766096632666958</v>
      </c>
      <c r="G17" s="216"/>
      <c r="J17" s="234" t="s">
        <v>126</v>
      </c>
    </row>
    <row r="18" spans="1:10" ht="17.25" x14ac:dyDescent="0.25">
      <c r="A18" s="102">
        <v>0.14858516550137327</v>
      </c>
      <c r="B18" s="102">
        <v>0.12857142857163645</v>
      </c>
      <c r="C18" s="107" t="s">
        <v>115</v>
      </c>
      <c r="D18" s="100">
        <v>42286</v>
      </c>
      <c r="E18" s="100" t="s">
        <v>233</v>
      </c>
      <c r="F18" s="102">
        <v>85.288989002125092</v>
      </c>
      <c r="G18" s="216"/>
      <c r="J18" s="234" t="s">
        <v>128</v>
      </c>
    </row>
    <row r="19" spans="1:10" ht="17.25" x14ac:dyDescent="0.25">
      <c r="A19" s="102">
        <v>1.7038374036909169E-2</v>
      </c>
      <c r="B19" s="102">
        <v>5.714285714231794E-2</v>
      </c>
      <c r="C19" s="107" t="s">
        <v>115</v>
      </c>
      <c r="D19" s="100">
        <v>42300</v>
      </c>
      <c r="E19" s="100" t="s">
        <v>233</v>
      </c>
      <c r="F19" s="102">
        <v>81.679344812254527</v>
      </c>
      <c r="G19" s="216"/>
      <c r="J19" s="234" t="s">
        <v>135</v>
      </c>
    </row>
    <row r="20" spans="1:10" ht="17.25" x14ac:dyDescent="0.25">
      <c r="A20" s="102">
        <v>0.27501391335489106</v>
      </c>
      <c r="B20" s="102">
        <v>0.24285714285627233</v>
      </c>
      <c r="C20" s="107" t="s">
        <v>116</v>
      </c>
      <c r="D20" s="100">
        <v>42279</v>
      </c>
      <c r="E20" s="100" t="s">
        <v>233</v>
      </c>
      <c r="F20" s="102">
        <v>71.918737926144217</v>
      </c>
      <c r="G20" s="216"/>
    </row>
    <row r="21" spans="1:10" ht="17.25" x14ac:dyDescent="0.25">
      <c r="A21" s="102">
        <v>0.24621626396255408</v>
      </c>
      <c r="B21" s="102">
        <v>0.2714285714286494</v>
      </c>
      <c r="C21" s="107" t="s">
        <v>116</v>
      </c>
      <c r="D21" s="100">
        <v>42286</v>
      </c>
      <c r="E21" s="100" t="s">
        <v>233</v>
      </c>
      <c r="F21" s="102">
        <v>77.35968180813353</v>
      </c>
      <c r="G21" s="216"/>
    </row>
    <row r="22" spans="1:10" ht="17.25" x14ac:dyDescent="0.25">
      <c r="A22" s="102">
        <v>8.7563386484637587E-2</v>
      </c>
      <c r="B22" s="102">
        <v>0.12857142857163645</v>
      </c>
      <c r="C22" s="107" t="s">
        <v>116</v>
      </c>
      <c r="D22" s="100">
        <v>42300</v>
      </c>
      <c r="E22" s="100" t="s">
        <v>233</v>
      </c>
      <c r="F22" s="102">
        <v>71.483318705332593</v>
      </c>
      <c r="G22" s="216"/>
    </row>
    <row r="23" spans="1:10" ht="17.25" x14ac:dyDescent="0.25">
      <c r="A23" s="102">
        <v>0.28256839594700506</v>
      </c>
      <c r="B23" s="102">
        <v>0.3285714285717794</v>
      </c>
      <c r="C23" s="107" t="s">
        <v>117</v>
      </c>
      <c r="D23" s="100">
        <v>42279</v>
      </c>
      <c r="E23" s="100" t="s">
        <v>233</v>
      </c>
      <c r="F23" s="102">
        <v>65.59228391483623</v>
      </c>
      <c r="G23" s="216"/>
    </row>
    <row r="24" spans="1:10" ht="17.25" x14ac:dyDescent="0.25">
      <c r="A24" s="102">
        <v>0.13444519311453945</v>
      </c>
      <c r="B24" s="102">
        <v>0.3142857142864029</v>
      </c>
      <c r="C24" s="107" t="s">
        <v>117</v>
      </c>
      <c r="D24" s="100">
        <v>42286</v>
      </c>
      <c r="E24" s="100" t="s">
        <v>233</v>
      </c>
      <c r="F24" s="102">
        <v>62.733955549267193</v>
      </c>
      <c r="G24" s="216"/>
    </row>
    <row r="25" spans="1:10" ht="17.25" x14ac:dyDescent="0.25">
      <c r="A25" s="102">
        <v>0.17802201165285386</v>
      </c>
      <c r="B25" s="102">
        <v>0.24999999999977263</v>
      </c>
      <c r="C25" s="107" t="s">
        <v>117</v>
      </c>
      <c r="D25" s="100">
        <v>42300</v>
      </c>
      <c r="E25" s="100" t="s">
        <v>233</v>
      </c>
      <c r="F25" s="102">
        <v>68.837427268072972</v>
      </c>
      <c r="G25" s="216"/>
    </row>
    <row r="26" spans="1:10" ht="17.25" x14ac:dyDescent="0.25">
      <c r="A26" s="102">
        <v>0.21599792247222305</v>
      </c>
      <c r="B26" s="102">
        <v>1.4285714285376474E-2</v>
      </c>
      <c r="C26" s="107" t="s">
        <v>118</v>
      </c>
      <c r="D26" s="100">
        <v>42279</v>
      </c>
      <c r="E26" s="100" t="s">
        <v>242</v>
      </c>
      <c r="F26" s="102">
        <v>5.1123454710766643</v>
      </c>
      <c r="G26" s="216"/>
    </row>
    <row r="27" spans="1:10" ht="17.25" x14ac:dyDescent="0.25">
      <c r="A27" s="102">
        <v>0.29472228392906613</v>
      </c>
      <c r="B27" s="102">
        <v>8.571428571550703E-2</v>
      </c>
      <c r="C27" s="107" t="s">
        <v>118</v>
      </c>
      <c r="D27" s="100">
        <v>42286</v>
      </c>
      <c r="E27" s="100" t="s">
        <v>234</v>
      </c>
      <c r="F27" s="102">
        <v>48.590377890729144</v>
      </c>
      <c r="G27" s="216"/>
    </row>
    <row r="28" spans="1:10" ht="17.25" x14ac:dyDescent="0.25">
      <c r="A28" s="102">
        <v>0.13414315842650495</v>
      </c>
      <c r="B28" s="102">
        <v>4.9999999999629709E-2</v>
      </c>
      <c r="C28" s="107" t="s">
        <v>118</v>
      </c>
      <c r="D28" s="100">
        <v>42300</v>
      </c>
      <c r="E28" s="100" t="s">
        <v>242</v>
      </c>
      <c r="F28" s="102">
        <v>3.4958136323898628</v>
      </c>
      <c r="G28" s="216"/>
    </row>
    <row r="29" spans="1:10" ht="17.25" x14ac:dyDescent="0.25">
      <c r="A29" s="102">
        <v>0.20628887676256621</v>
      </c>
      <c r="B29" s="102">
        <v>0.17142857142938997</v>
      </c>
      <c r="C29" s="107" t="s">
        <v>119</v>
      </c>
      <c r="D29" s="100">
        <v>42279</v>
      </c>
      <c r="E29" s="100" t="s">
        <v>234</v>
      </c>
      <c r="F29" s="102">
        <v>86.337014116885541</v>
      </c>
      <c r="G29" s="216"/>
    </row>
    <row r="30" spans="1:10" ht="17.25" x14ac:dyDescent="0.25">
      <c r="A30" s="102">
        <v>0.12655562334326173</v>
      </c>
      <c r="B30" s="102">
        <v>0.24285714285789645</v>
      </c>
      <c r="C30" s="107" t="s">
        <v>119</v>
      </c>
      <c r="D30" s="100">
        <v>42286</v>
      </c>
      <c r="E30" s="100" t="s">
        <v>234</v>
      </c>
      <c r="F30" s="102">
        <v>81.657322666272023</v>
      </c>
      <c r="G30" s="216"/>
    </row>
    <row r="31" spans="1:10" ht="17.25" x14ac:dyDescent="0.25">
      <c r="A31" s="102">
        <v>6.2343682991017509E-2</v>
      </c>
      <c r="B31" s="102">
        <v>0.1285714285708244</v>
      </c>
      <c r="C31" s="107" t="s">
        <v>119</v>
      </c>
      <c r="D31" s="100">
        <v>42300</v>
      </c>
      <c r="E31" s="100" t="s">
        <v>234</v>
      </c>
      <c r="F31" s="102">
        <v>87.341303657612443</v>
      </c>
      <c r="G31" s="216"/>
    </row>
    <row r="32" spans="1:10" ht="17.25" x14ac:dyDescent="0.25">
      <c r="A32" s="102">
        <v>0.14972764100411376</v>
      </c>
      <c r="B32" s="102">
        <v>0.3142857142864029</v>
      </c>
      <c r="C32" s="107" t="s">
        <v>120</v>
      </c>
      <c r="D32" s="100">
        <v>42279</v>
      </c>
      <c r="E32" s="100" t="s">
        <v>233</v>
      </c>
      <c r="F32" s="102">
        <v>83.767039068676624</v>
      </c>
      <c r="G32" s="216"/>
    </row>
    <row r="33" spans="1:7" ht="17.25" x14ac:dyDescent="0.25">
      <c r="A33" s="102">
        <v>0.37278050608515861</v>
      </c>
      <c r="B33" s="102">
        <v>0.25714285714164881</v>
      </c>
      <c r="C33" s="107" t="s">
        <v>120</v>
      </c>
      <c r="D33" s="100">
        <v>42286</v>
      </c>
      <c r="E33" s="100" t="s">
        <v>234</v>
      </c>
      <c r="F33" s="102">
        <v>86.681872289152238</v>
      </c>
      <c r="G33" s="216"/>
    </row>
    <row r="34" spans="1:7" ht="17.25" x14ac:dyDescent="0.25">
      <c r="A34" s="102">
        <v>0.21933224081044714</v>
      </c>
      <c r="B34" s="102">
        <v>0.2571428571432729</v>
      </c>
      <c r="C34" s="107" t="s">
        <v>120</v>
      </c>
      <c r="D34" s="100">
        <v>42300</v>
      </c>
      <c r="E34" s="100" t="s">
        <v>233</v>
      </c>
      <c r="F34" s="102">
        <v>80.469055775285526</v>
      </c>
      <c r="G34" s="216"/>
    </row>
    <row r="35" spans="1:7" ht="17.25" x14ac:dyDescent="0.25">
      <c r="A35" s="102">
        <v>5.6604614340817608E-2</v>
      </c>
      <c r="B35" s="102">
        <v>0.14285714285701293</v>
      </c>
      <c r="C35" s="107" t="s">
        <v>121</v>
      </c>
      <c r="D35" s="100">
        <v>42279</v>
      </c>
      <c r="E35" s="100" t="s">
        <v>233</v>
      </c>
      <c r="F35" s="102">
        <v>56.582263820948604</v>
      </c>
      <c r="G35" s="216"/>
    </row>
    <row r="36" spans="1:7" ht="17.25" x14ac:dyDescent="0.25">
      <c r="A36" s="102">
        <v>0.20714285604545632</v>
      </c>
      <c r="B36" s="102">
        <v>5.7142857141505896E-2</v>
      </c>
      <c r="C36" s="107" t="s">
        <v>121</v>
      </c>
      <c r="D36" s="100">
        <v>42286</v>
      </c>
      <c r="E36" s="100" t="s">
        <v>234</v>
      </c>
      <c r="F36" s="102">
        <v>90</v>
      </c>
      <c r="G36" s="216"/>
    </row>
    <row r="37" spans="1:7" ht="17.25" x14ac:dyDescent="0.25">
      <c r="A37" s="102">
        <v>1.2142855787509187E-2</v>
      </c>
      <c r="B37" s="102">
        <v>0.21428571428633145</v>
      </c>
      <c r="C37" s="107" t="s">
        <v>121</v>
      </c>
      <c r="D37" s="100">
        <v>42300</v>
      </c>
      <c r="E37" s="100" t="s">
        <v>233</v>
      </c>
      <c r="F37" s="102">
        <v>90</v>
      </c>
      <c r="G37" s="216"/>
    </row>
    <row r="38" spans="1:7" ht="17.25" x14ac:dyDescent="0.25">
      <c r="A38" s="102">
        <v>0.1651777017073168</v>
      </c>
      <c r="B38" s="102">
        <v>0.27142857142702531</v>
      </c>
      <c r="C38" s="107" t="s">
        <v>122</v>
      </c>
      <c r="D38" s="100">
        <v>42279</v>
      </c>
      <c r="E38" s="100" t="s">
        <v>233</v>
      </c>
      <c r="F38" s="102">
        <v>86.550678487943173</v>
      </c>
      <c r="G38" s="216"/>
    </row>
    <row r="39" spans="1:7" ht="17.25" x14ac:dyDescent="0.25">
      <c r="A39" s="102">
        <v>0.41143104851733636</v>
      </c>
      <c r="B39" s="102">
        <v>0.2571428571432729</v>
      </c>
      <c r="C39" s="107" t="s">
        <v>122</v>
      </c>
      <c r="D39" s="100">
        <v>42286</v>
      </c>
      <c r="E39" s="100" t="s">
        <v>234</v>
      </c>
      <c r="F39" s="102">
        <v>85.566872137970506</v>
      </c>
      <c r="G39" s="216"/>
    </row>
    <row r="40" spans="1:7" ht="17.25" x14ac:dyDescent="0.25">
      <c r="A40" s="102">
        <v>0.11893447185439947</v>
      </c>
      <c r="B40" s="102">
        <v>0.29285714285752612</v>
      </c>
      <c r="C40" s="107" t="s">
        <v>122</v>
      </c>
      <c r="D40" s="100">
        <v>42300</v>
      </c>
      <c r="E40" s="100" t="s">
        <v>233</v>
      </c>
      <c r="F40" s="102">
        <v>86.822616532777673</v>
      </c>
      <c r="G40" s="216"/>
    </row>
    <row r="41" spans="1:7" ht="17.25" x14ac:dyDescent="0.25">
      <c r="A41" s="102">
        <v>0.44595689407900346</v>
      </c>
      <c r="B41" s="102">
        <v>0.4285714285710388</v>
      </c>
      <c r="C41" s="107" t="s">
        <v>123</v>
      </c>
      <c r="D41" s="100">
        <v>42279</v>
      </c>
      <c r="E41" s="100" t="s">
        <v>234</v>
      </c>
      <c r="F41" s="102">
        <v>90</v>
      </c>
      <c r="G41" s="216"/>
    </row>
    <row r="42" spans="1:7" ht="17.25" x14ac:dyDescent="0.25">
      <c r="A42" s="102">
        <v>0.22608017306360623</v>
      </c>
      <c r="B42" s="102">
        <v>0.28571428571564994</v>
      </c>
      <c r="C42" s="107" t="s">
        <v>123</v>
      </c>
      <c r="D42" s="100">
        <v>42286</v>
      </c>
      <c r="E42" s="100" t="s">
        <v>233</v>
      </c>
      <c r="F42" s="102">
        <v>87.161406249696824</v>
      </c>
      <c r="G42" s="216"/>
    </row>
    <row r="43" spans="1:7" ht="17.25" x14ac:dyDescent="0.25">
      <c r="A43" s="102">
        <v>0.1458560257814378</v>
      </c>
      <c r="B43" s="102">
        <v>0.47857142857148055</v>
      </c>
      <c r="C43" s="107" t="s">
        <v>123</v>
      </c>
      <c r="D43" s="100">
        <v>42300</v>
      </c>
      <c r="E43" s="100" t="s">
        <v>233</v>
      </c>
      <c r="F43" s="102">
        <v>79.911798227887857</v>
      </c>
      <c r="G43" s="216"/>
    </row>
    <row r="44" spans="1:7" ht="17.25" x14ac:dyDescent="0.25">
      <c r="A44" s="102">
        <v>8.6307467769303078E-2</v>
      </c>
      <c r="B44" s="102">
        <v>9.9999999999259417E-2</v>
      </c>
      <c r="C44" s="107" t="s">
        <v>124</v>
      </c>
      <c r="D44" s="100">
        <v>42279</v>
      </c>
      <c r="E44" s="100" t="s">
        <v>234</v>
      </c>
      <c r="F44" s="102">
        <v>38.098937105467186</v>
      </c>
      <c r="G44" s="216"/>
    </row>
    <row r="45" spans="1:7" ht="17.25" x14ac:dyDescent="0.25">
      <c r="A45" s="102">
        <v>6.5152879861266944E-2</v>
      </c>
      <c r="B45" s="102">
        <v>7.1428571428506463E-2</v>
      </c>
      <c r="C45" s="107" t="s">
        <v>124</v>
      </c>
      <c r="D45" s="100">
        <v>42286</v>
      </c>
      <c r="E45" s="100" t="s">
        <v>234</v>
      </c>
      <c r="F45" s="102">
        <v>63.539028772620483</v>
      </c>
      <c r="G45" s="216"/>
    </row>
    <row r="46" spans="1:7" ht="17.25" x14ac:dyDescent="0.25">
      <c r="A46" s="102">
        <v>7.7410251398430371E-2</v>
      </c>
      <c r="B46" s="102">
        <v>0.30714285714290263</v>
      </c>
      <c r="C46" s="107" t="s">
        <v>124</v>
      </c>
      <c r="D46" s="100">
        <v>42300</v>
      </c>
      <c r="E46" s="100" t="s">
        <v>234</v>
      </c>
      <c r="F46" s="102">
        <v>75.129239973820191</v>
      </c>
      <c r="G46" s="216"/>
    </row>
    <row r="47" spans="1:7" ht="17.25" x14ac:dyDescent="0.25">
      <c r="A47" s="102">
        <v>0.19758748960543623</v>
      </c>
      <c r="B47" s="102">
        <v>0.14285714285863702</v>
      </c>
      <c r="C47" s="107" t="s">
        <v>125</v>
      </c>
      <c r="D47" s="100">
        <v>42279</v>
      </c>
      <c r="E47" s="100" t="s">
        <v>234</v>
      </c>
      <c r="F47" s="102">
        <v>77.038830025079164</v>
      </c>
      <c r="G47" s="216"/>
    </row>
    <row r="48" spans="1:7" ht="17.25" x14ac:dyDescent="0.25">
      <c r="A48" s="102">
        <v>0.32896250147067391</v>
      </c>
      <c r="B48" s="102">
        <v>0.12857142857001236</v>
      </c>
      <c r="C48" s="107" t="s">
        <v>125</v>
      </c>
      <c r="D48" s="100">
        <v>42286</v>
      </c>
      <c r="E48" s="100" t="s">
        <v>234</v>
      </c>
      <c r="F48" s="102">
        <v>76.648815667846577</v>
      </c>
      <c r="G48" s="216"/>
    </row>
    <row r="49" spans="1:7" ht="17.25" x14ac:dyDescent="0.25">
      <c r="A49" s="102">
        <v>0.14651391454398222</v>
      </c>
      <c r="B49" s="102">
        <v>0.11428571428625998</v>
      </c>
      <c r="C49" s="107" t="s">
        <v>125</v>
      </c>
      <c r="D49" s="100">
        <v>42300</v>
      </c>
      <c r="E49" s="100" t="s">
        <v>234</v>
      </c>
      <c r="F49" s="102">
        <v>71.720030820116108</v>
      </c>
      <c r="G49" s="216"/>
    </row>
    <row r="50" spans="1:7" ht="17.25" x14ac:dyDescent="0.25">
      <c r="A50" s="102">
        <v>0.3431665294885719</v>
      </c>
      <c r="B50" s="102">
        <v>0.24285714285789645</v>
      </c>
      <c r="C50" s="107" t="s">
        <v>126</v>
      </c>
      <c r="D50" s="100">
        <v>42279</v>
      </c>
      <c r="E50" s="100" t="s">
        <v>234</v>
      </c>
      <c r="F50" s="102">
        <v>71.633728643686382</v>
      </c>
      <c r="G50" s="216"/>
    </row>
    <row r="51" spans="1:7" ht="17.25" x14ac:dyDescent="0.25">
      <c r="A51" s="102">
        <v>0.20077909147681969</v>
      </c>
      <c r="B51" s="102">
        <v>0.2142857142855194</v>
      </c>
      <c r="C51" s="107" t="s">
        <v>126</v>
      </c>
      <c r="D51" s="100">
        <v>42286</v>
      </c>
      <c r="E51" s="100" t="s">
        <v>234</v>
      </c>
      <c r="F51" s="102">
        <v>72.736162974902285</v>
      </c>
      <c r="G51" s="216"/>
    </row>
    <row r="52" spans="1:7" ht="17.25" x14ac:dyDescent="0.25">
      <c r="A52" s="102">
        <v>7.116021077431052E-2</v>
      </c>
      <c r="B52" s="102">
        <v>0.2142857142855194</v>
      </c>
      <c r="C52" s="107" t="s">
        <v>126</v>
      </c>
      <c r="D52" s="100">
        <v>42300</v>
      </c>
      <c r="E52" s="100" t="s">
        <v>234</v>
      </c>
      <c r="F52" s="102">
        <v>69.993727530135814</v>
      </c>
      <c r="G52" s="216"/>
    </row>
    <row r="53" spans="1:7" ht="17.25" x14ac:dyDescent="0.25">
      <c r="A53" s="102">
        <v>0.2790398998031986</v>
      </c>
      <c r="B53" s="102">
        <v>7.1428571428506463E-2</v>
      </c>
      <c r="C53" s="107" t="s">
        <v>127</v>
      </c>
      <c r="D53" s="100">
        <v>42279</v>
      </c>
      <c r="E53" s="100" t="s">
        <v>234</v>
      </c>
      <c r="F53" s="102">
        <v>64.417012629516208</v>
      </c>
      <c r="G53" s="216"/>
    </row>
    <row r="54" spans="1:7" ht="17.25" x14ac:dyDescent="0.25">
      <c r="A54" s="102">
        <v>0.23507272800598514</v>
      </c>
      <c r="B54" s="102">
        <v>0</v>
      </c>
      <c r="C54" s="107" t="s">
        <v>127</v>
      </c>
      <c r="D54" s="100">
        <v>42286</v>
      </c>
      <c r="E54" s="100" t="s">
        <v>234</v>
      </c>
      <c r="F54" s="102">
        <v>37.121610419214811</v>
      </c>
      <c r="G54" s="216"/>
    </row>
    <row r="55" spans="1:7" ht="17.25" x14ac:dyDescent="0.25">
      <c r="A55" s="102">
        <v>6.4657656632891095E-2</v>
      </c>
      <c r="B55" s="102">
        <v>4.2857142857753515E-2</v>
      </c>
      <c r="C55" s="107" t="s">
        <v>127</v>
      </c>
      <c r="D55" s="100">
        <v>42300</v>
      </c>
      <c r="E55" s="100" t="s">
        <v>234</v>
      </c>
      <c r="F55" s="102">
        <v>55.377838160268183</v>
      </c>
      <c r="G55" s="216"/>
    </row>
    <row r="56" spans="1:7" ht="17.25" x14ac:dyDescent="0.25">
      <c r="A56" s="102">
        <v>0.39767692131517773</v>
      </c>
      <c r="B56" s="102">
        <v>0.11428571428625998</v>
      </c>
      <c r="C56" s="107" t="s">
        <v>128</v>
      </c>
      <c r="D56" s="100">
        <v>42279</v>
      </c>
      <c r="E56" s="100" t="s">
        <v>234</v>
      </c>
      <c r="F56" s="102">
        <v>77.018052900077123</v>
      </c>
      <c r="G56" s="216"/>
    </row>
    <row r="57" spans="1:7" ht="17.25" x14ac:dyDescent="0.25">
      <c r="A57" s="102">
        <v>0.19230609236504145</v>
      </c>
      <c r="B57" s="102">
        <v>0.11428571428625998</v>
      </c>
      <c r="C57" s="107" t="s">
        <v>128</v>
      </c>
      <c r="D57" s="100">
        <v>42286</v>
      </c>
      <c r="E57" s="100" t="s">
        <v>234</v>
      </c>
      <c r="F57" s="102">
        <v>68.73997578092235</v>
      </c>
      <c r="G57" s="216"/>
    </row>
    <row r="58" spans="1:7" ht="17.25" x14ac:dyDescent="0.25">
      <c r="A58" s="102">
        <v>6.8467182533445844E-2</v>
      </c>
      <c r="B58" s="102">
        <v>0.1571428571423894</v>
      </c>
      <c r="C58" s="107" t="s">
        <v>128</v>
      </c>
      <c r="D58" s="226">
        <v>42300</v>
      </c>
      <c r="E58" s="226" t="s">
        <v>234</v>
      </c>
      <c r="F58" s="227">
        <v>76.223702931419808</v>
      </c>
      <c r="G58" s="217"/>
    </row>
    <row r="59" spans="1:7" ht="17.25" x14ac:dyDescent="0.25">
      <c r="A59" s="102">
        <v>0.10505586880918164</v>
      </c>
      <c r="B59" s="102">
        <v>5.7142857143129992E-2</v>
      </c>
      <c r="C59" s="107" t="s">
        <v>129</v>
      </c>
      <c r="D59" s="226">
        <v>42279</v>
      </c>
      <c r="E59" s="226" t="s">
        <v>233</v>
      </c>
      <c r="F59" s="227">
        <v>73.953765919498665</v>
      </c>
      <c r="G59" s="217"/>
    </row>
    <row r="60" spans="1:7" ht="17.25" x14ac:dyDescent="0.25">
      <c r="A60" s="102">
        <v>0.20615527699563765</v>
      </c>
      <c r="B60" s="102">
        <v>4.2857142857753515E-2</v>
      </c>
      <c r="C60" s="107" t="s">
        <v>129</v>
      </c>
      <c r="D60" s="226">
        <v>42286</v>
      </c>
      <c r="E60" s="226" t="s">
        <v>242</v>
      </c>
      <c r="F60" s="227">
        <v>18.622273790869468</v>
      </c>
      <c r="G60" s="217"/>
    </row>
    <row r="61" spans="1:7" ht="17.25" x14ac:dyDescent="0.25">
      <c r="A61" s="102">
        <v>0.24795078320910416</v>
      </c>
      <c r="B61" s="102">
        <v>2.8571428571564996E-2</v>
      </c>
      <c r="C61" s="107" t="s">
        <v>129</v>
      </c>
      <c r="D61" s="226">
        <v>42300</v>
      </c>
      <c r="E61" s="226" t="s">
        <v>234</v>
      </c>
      <c r="F61" s="227">
        <v>52.503302695332543</v>
      </c>
      <c r="G61" s="217"/>
    </row>
    <row r="62" spans="1:7" ht="17.25" x14ac:dyDescent="0.25">
      <c r="A62" s="102">
        <v>0.10101525760682693</v>
      </c>
      <c r="B62" s="102">
        <v>0.19999999999851883</v>
      </c>
      <c r="C62" s="107" t="s">
        <v>130</v>
      </c>
      <c r="D62" s="100">
        <v>42279</v>
      </c>
      <c r="E62" s="100" t="s">
        <v>234</v>
      </c>
      <c r="F62" s="102">
        <v>69.554990391789545</v>
      </c>
      <c r="G62" s="216"/>
    </row>
    <row r="63" spans="1:7" ht="17.25" x14ac:dyDescent="0.25">
      <c r="A63" s="102">
        <v>0.14200460322532699</v>
      </c>
      <c r="B63" s="102">
        <v>0.11428571428625998</v>
      </c>
      <c r="C63" s="107" t="s">
        <v>130</v>
      </c>
      <c r="D63" s="100">
        <v>42286</v>
      </c>
      <c r="E63" s="100" t="s">
        <v>234</v>
      </c>
      <c r="F63" s="102">
        <v>64.246724407945393</v>
      </c>
      <c r="G63" s="216"/>
    </row>
    <row r="64" spans="1:7" ht="17.25" x14ac:dyDescent="0.25">
      <c r="A64" s="102">
        <v>0.14234192963422787</v>
      </c>
      <c r="B64" s="102">
        <v>0.1071428571427597</v>
      </c>
      <c r="C64" s="107" t="s">
        <v>130</v>
      </c>
      <c r="D64" s="100">
        <v>42300</v>
      </c>
      <c r="E64" s="100" t="s">
        <v>234</v>
      </c>
      <c r="F64" s="102">
        <v>51.560472123317062</v>
      </c>
      <c r="G64" s="216"/>
    </row>
    <row r="65" spans="1:7" ht="17.25" x14ac:dyDescent="0.25">
      <c r="A65" s="102">
        <v>9.5724941762827892E-2</v>
      </c>
      <c r="B65" s="102">
        <v>0.34285714285715585</v>
      </c>
      <c r="C65" s="107" t="s">
        <v>131</v>
      </c>
      <c r="D65" s="100">
        <v>42279</v>
      </c>
      <c r="E65" s="100" t="s">
        <v>235</v>
      </c>
      <c r="F65" s="102">
        <v>5.3637408115529439</v>
      </c>
      <c r="G65" s="216"/>
    </row>
    <row r="66" spans="1:7" ht="17.25" x14ac:dyDescent="0.25">
      <c r="A66" s="102">
        <v>4.3070902612055907E-2</v>
      </c>
      <c r="B66" s="102">
        <v>0.22857142857089588</v>
      </c>
      <c r="C66" s="107" t="s">
        <v>131</v>
      </c>
      <c r="D66" s="195">
        <v>42286</v>
      </c>
      <c r="E66" s="195" t="s">
        <v>235</v>
      </c>
      <c r="F66" s="122">
        <v>4.6824168622696405</v>
      </c>
      <c r="G66" s="218"/>
    </row>
    <row r="67" spans="1:7" ht="17.25" x14ac:dyDescent="0.25">
      <c r="A67" s="102">
        <v>0.15735213313866006</v>
      </c>
      <c r="B67" s="102">
        <v>0.20714285714283115</v>
      </c>
      <c r="C67" s="107" t="s">
        <v>131</v>
      </c>
      <c r="D67" s="195">
        <v>42300</v>
      </c>
      <c r="E67" s="195" t="s">
        <v>234</v>
      </c>
      <c r="F67" s="122">
        <v>21.666183622330436</v>
      </c>
      <c r="G67" s="218"/>
    </row>
    <row r="68" spans="1:7" ht="17.25" x14ac:dyDescent="0.25">
      <c r="A68" s="102">
        <v>0.19136991546393042</v>
      </c>
      <c r="B68" s="102">
        <v>0.11428571428625998</v>
      </c>
      <c r="C68" s="107" t="s">
        <v>132</v>
      </c>
      <c r="D68" s="195">
        <v>42279</v>
      </c>
      <c r="E68" s="195" t="s">
        <v>234</v>
      </c>
      <c r="F68" s="122">
        <v>62.117071601631537</v>
      </c>
      <c r="G68" s="218"/>
    </row>
    <row r="69" spans="1:7" ht="17.25" x14ac:dyDescent="0.25">
      <c r="A69" s="102">
        <v>0.13637433543636771</v>
      </c>
      <c r="B69" s="102">
        <v>1.4285714285376474E-2</v>
      </c>
      <c r="C69" s="107" t="s">
        <v>132</v>
      </c>
      <c r="D69" s="195">
        <v>42286</v>
      </c>
      <c r="E69" s="195" t="s">
        <v>234</v>
      </c>
      <c r="F69" s="122">
        <v>49.056108456240075</v>
      </c>
      <c r="G69" s="218"/>
    </row>
    <row r="70" spans="1:7" ht="17.25" x14ac:dyDescent="0.25">
      <c r="A70" s="102">
        <v>6.7601016586775517E-2</v>
      </c>
      <c r="B70" s="102">
        <v>2.1428571428876757E-2</v>
      </c>
      <c r="C70" s="107" t="s">
        <v>132</v>
      </c>
      <c r="D70" s="195">
        <v>42300</v>
      </c>
      <c r="E70" s="195" t="s">
        <v>234</v>
      </c>
      <c r="F70" s="122">
        <v>65.50535152858032</v>
      </c>
      <c r="G70" s="218"/>
    </row>
    <row r="71" spans="1:7" ht="17.25" x14ac:dyDescent="0.25">
      <c r="A71" s="102">
        <v>6.5776367774315336E-2</v>
      </c>
      <c r="B71" s="102">
        <v>0.22857142857089588</v>
      </c>
      <c r="C71" s="107" t="s">
        <v>133</v>
      </c>
      <c r="D71" s="195">
        <v>42279</v>
      </c>
      <c r="E71" s="195" t="s">
        <v>234</v>
      </c>
      <c r="F71" s="122">
        <v>57.386311062938951</v>
      </c>
      <c r="G71" s="218"/>
    </row>
    <row r="72" spans="1:7" ht="17.25" x14ac:dyDescent="0.25">
      <c r="A72" s="102">
        <v>0.11746471670250079</v>
      </c>
      <c r="B72" s="102">
        <v>8.571428571388294E-2</v>
      </c>
      <c r="C72" s="107" t="s">
        <v>133</v>
      </c>
      <c r="D72" s="195">
        <v>42286</v>
      </c>
      <c r="E72" s="195" t="s">
        <v>234</v>
      </c>
      <c r="F72" s="122">
        <v>49.455978737784733</v>
      </c>
      <c r="G72" s="218"/>
    </row>
    <row r="73" spans="1:7" ht="17.25" x14ac:dyDescent="0.25">
      <c r="A73" s="102">
        <v>0.2510234122029516</v>
      </c>
      <c r="B73" s="102">
        <v>0.12857142857163645</v>
      </c>
      <c r="C73" s="107" t="s">
        <v>133</v>
      </c>
      <c r="D73" s="195">
        <v>42300</v>
      </c>
      <c r="E73" s="195" t="s">
        <v>234</v>
      </c>
      <c r="F73" s="122">
        <v>51.448774443079884</v>
      </c>
      <c r="G73" s="218"/>
    </row>
    <row r="74" spans="1:7" ht="17.25" x14ac:dyDescent="0.25">
      <c r="A74" s="102">
        <v>0.13717261585663479</v>
      </c>
      <c r="B74" s="102">
        <v>0.4285714285710388</v>
      </c>
      <c r="C74" s="107" t="s">
        <v>134</v>
      </c>
      <c r="D74" s="100">
        <v>42279</v>
      </c>
      <c r="E74" s="100" t="s">
        <v>234</v>
      </c>
      <c r="F74" s="102">
        <v>43.485583852317973</v>
      </c>
      <c r="G74" s="216"/>
    </row>
    <row r="75" spans="1:7" ht="17.25" x14ac:dyDescent="0.25">
      <c r="A75" s="102">
        <v>0.21036896570819982</v>
      </c>
      <c r="B75" s="102">
        <v>0.2142857142855194</v>
      </c>
      <c r="C75" s="107" t="s">
        <v>134</v>
      </c>
      <c r="D75" s="100">
        <v>42286</v>
      </c>
      <c r="E75" s="100" t="s">
        <v>234</v>
      </c>
      <c r="F75" s="102">
        <v>11.679045165053433</v>
      </c>
      <c r="G75" s="216"/>
    </row>
    <row r="76" spans="1:7" ht="17.25" x14ac:dyDescent="0.25">
      <c r="A76" s="102">
        <v>0.11679608915523643</v>
      </c>
      <c r="B76" s="102">
        <v>0.1357142857143247</v>
      </c>
      <c r="C76" s="107" t="s">
        <v>134</v>
      </c>
      <c r="D76" s="100">
        <v>42300</v>
      </c>
      <c r="E76" s="100" t="s">
        <v>234</v>
      </c>
      <c r="F76" s="102">
        <v>46.928029693803239</v>
      </c>
      <c r="G76" s="216"/>
    </row>
    <row r="77" spans="1:7" ht="17.25" x14ac:dyDescent="0.25">
      <c r="A77" s="102">
        <v>0.47067905934639065</v>
      </c>
      <c r="B77" s="102">
        <v>0.64285714285655815</v>
      </c>
      <c r="C77" s="107" t="s">
        <v>135</v>
      </c>
      <c r="D77" s="100">
        <v>42279</v>
      </c>
      <c r="E77" s="100" t="s">
        <v>234</v>
      </c>
      <c r="F77" s="102">
        <v>31.792573968501511</v>
      </c>
      <c r="G77" s="216"/>
    </row>
    <row r="78" spans="1:7" ht="17.25" x14ac:dyDescent="0.25">
      <c r="A78" s="102">
        <v>0.2943065178081094</v>
      </c>
      <c r="B78" s="102">
        <v>0.20000000000014292</v>
      </c>
      <c r="C78" s="107" t="s">
        <v>135</v>
      </c>
      <c r="D78" s="100">
        <v>42286</v>
      </c>
      <c r="E78" s="100" t="s">
        <v>234</v>
      </c>
      <c r="F78" s="102">
        <v>3.6093850310614721</v>
      </c>
      <c r="G78" s="216"/>
    </row>
    <row r="79" spans="1:7" ht="17.25" x14ac:dyDescent="0.25">
      <c r="A79" s="102">
        <v>0.16964097589202817</v>
      </c>
      <c r="B79" s="102">
        <v>0.14999999999970118</v>
      </c>
      <c r="C79" s="107" t="s">
        <v>135</v>
      </c>
      <c r="D79" s="100">
        <v>42300</v>
      </c>
      <c r="E79" s="100" t="s">
        <v>234</v>
      </c>
      <c r="F79" s="102">
        <v>27.982010338107219</v>
      </c>
      <c r="G79" s="216"/>
    </row>
    <row r="80" spans="1:7" ht="17.25" x14ac:dyDescent="0.25">
      <c r="A80" s="102"/>
      <c r="B80" s="102"/>
      <c r="C80" s="107"/>
      <c r="D80" s="100"/>
      <c r="E80" s="100"/>
      <c r="F80" s="102"/>
      <c r="G80" s="216"/>
    </row>
    <row r="81" spans="1:7" ht="17.25" x14ac:dyDescent="0.25">
      <c r="A81" s="102"/>
      <c r="B81" s="102"/>
      <c r="C81" s="107"/>
      <c r="D81" s="100"/>
      <c r="E81" s="100"/>
      <c r="F81" s="102"/>
      <c r="G81" s="216"/>
    </row>
    <row r="82" spans="1:7" ht="17.25" x14ac:dyDescent="0.25">
      <c r="A82" s="102"/>
      <c r="B82" s="102"/>
      <c r="C82" s="107"/>
      <c r="D82" s="100"/>
      <c r="E82" s="100"/>
      <c r="F82" s="102"/>
      <c r="G82" s="216"/>
    </row>
    <row r="83" spans="1:7" ht="17.25" x14ac:dyDescent="0.25">
      <c r="A83" s="102"/>
      <c r="B83" s="102"/>
      <c r="C83" s="107"/>
      <c r="D83" s="100"/>
      <c r="E83" s="100"/>
      <c r="F83" s="102"/>
      <c r="G83" s="216"/>
    </row>
    <row r="84" spans="1:7" ht="17.25" x14ac:dyDescent="0.25">
      <c r="A84" s="102"/>
      <c r="B84" s="102"/>
      <c r="C84" s="107"/>
      <c r="D84" s="100"/>
      <c r="E84" s="100"/>
      <c r="F84" s="102"/>
      <c r="G84" s="216"/>
    </row>
    <row r="85" spans="1:7" ht="17.25" x14ac:dyDescent="0.25">
      <c r="A85" s="102"/>
      <c r="B85" s="102"/>
      <c r="C85" s="107"/>
      <c r="D85" s="100"/>
      <c r="E85" s="100"/>
      <c r="F85" s="102"/>
      <c r="G85" s="216"/>
    </row>
    <row r="86" spans="1:7" ht="17.25" x14ac:dyDescent="0.25">
      <c r="A86" s="102"/>
      <c r="B86" s="102"/>
      <c r="C86" s="107"/>
      <c r="D86" s="143"/>
      <c r="E86" s="143"/>
      <c r="F86" s="228"/>
      <c r="G86" s="219"/>
    </row>
    <row r="87" spans="1:7" ht="17.25" x14ac:dyDescent="0.25">
      <c r="A87" s="102"/>
      <c r="B87" s="102"/>
      <c r="C87" s="107"/>
      <c r="D87" s="143"/>
      <c r="E87" s="143"/>
      <c r="F87" s="228"/>
      <c r="G87" s="219"/>
    </row>
    <row r="88" spans="1:7" ht="17.25" x14ac:dyDescent="0.25">
      <c r="A88" s="102"/>
      <c r="B88" s="102"/>
      <c r="C88" s="107"/>
      <c r="D88" s="143"/>
      <c r="E88" s="143"/>
      <c r="F88" s="228"/>
      <c r="G88" s="219"/>
    </row>
    <row r="89" spans="1:7" ht="17.25" x14ac:dyDescent="0.25">
      <c r="A89" s="102"/>
      <c r="B89" s="102"/>
      <c r="C89" s="107"/>
      <c r="D89" s="143"/>
      <c r="E89" s="143"/>
      <c r="F89" s="228"/>
      <c r="G89" s="219"/>
    </row>
    <row r="90" spans="1:7" ht="17.25" x14ac:dyDescent="0.25">
      <c r="A90" s="102"/>
      <c r="B90" s="102"/>
      <c r="C90" s="107"/>
      <c r="D90" s="100"/>
      <c r="E90" s="100"/>
      <c r="F90" s="102"/>
      <c r="G90" s="216"/>
    </row>
    <row r="91" spans="1:7" ht="17.25" x14ac:dyDescent="0.25">
      <c r="A91" s="102"/>
      <c r="B91" s="102"/>
      <c r="C91" s="107"/>
      <c r="D91" s="100"/>
      <c r="E91" s="100"/>
      <c r="F91" s="102"/>
      <c r="G91" s="216"/>
    </row>
    <row r="92" spans="1:7" ht="17.25" x14ac:dyDescent="0.25">
      <c r="A92" s="102"/>
      <c r="B92" s="102"/>
      <c r="C92" s="107"/>
      <c r="D92" s="100"/>
      <c r="E92" s="100"/>
      <c r="F92" s="102"/>
      <c r="G92" s="216"/>
    </row>
    <row r="93" spans="1:7" ht="17.25" x14ac:dyDescent="0.25">
      <c r="A93" s="102"/>
      <c r="B93" s="102"/>
      <c r="C93" s="107"/>
      <c r="D93" s="100"/>
      <c r="E93" s="100"/>
      <c r="F93" s="102"/>
      <c r="G93" s="216"/>
    </row>
    <row r="94" spans="1:7" ht="17.25" x14ac:dyDescent="0.25">
      <c r="A94" s="102"/>
      <c r="B94" s="102"/>
      <c r="C94" s="107"/>
      <c r="D94" s="143"/>
      <c r="E94" s="143"/>
      <c r="F94" s="228"/>
      <c r="G94" s="219"/>
    </row>
    <row r="95" spans="1:7" ht="17.25" x14ac:dyDescent="0.25">
      <c r="A95" s="102"/>
      <c r="B95" s="102"/>
      <c r="C95" s="107"/>
      <c r="D95" s="143"/>
      <c r="E95" s="143"/>
      <c r="F95" s="228"/>
      <c r="G95" s="219"/>
    </row>
    <row r="96" spans="1:7" ht="17.25" x14ac:dyDescent="0.25">
      <c r="A96" s="102"/>
      <c r="B96" s="102"/>
      <c r="C96" s="107"/>
      <c r="D96" s="143"/>
      <c r="E96" s="143"/>
      <c r="F96" s="228"/>
      <c r="G96" s="219"/>
    </row>
    <row r="97" spans="1:7" ht="17.25" x14ac:dyDescent="0.25">
      <c r="A97" s="102"/>
      <c r="B97" s="102"/>
      <c r="C97" s="107"/>
      <c r="D97" s="143"/>
      <c r="E97" s="143"/>
      <c r="F97" s="228"/>
      <c r="G97" s="219"/>
    </row>
    <row r="98" spans="1:7" ht="17.25" x14ac:dyDescent="0.25">
      <c r="A98" s="102"/>
      <c r="B98" s="102"/>
      <c r="C98" s="107"/>
      <c r="D98" s="100"/>
      <c r="E98" s="100"/>
      <c r="F98" s="102"/>
      <c r="G98" s="216"/>
    </row>
    <row r="99" spans="1:7" ht="17.25" x14ac:dyDescent="0.25">
      <c r="A99" s="102"/>
      <c r="B99" s="102"/>
      <c r="C99" s="107"/>
      <c r="D99" s="100"/>
      <c r="E99" s="100"/>
      <c r="F99" s="102"/>
      <c r="G99" s="216"/>
    </row>
    <row r="100" spans="1:7" ht="17.25" x14ac:dyDescent="0.25">
      <c r="A100" s="102"/>
      <c r="B100" s="102"/>
      <c r="C100" s="107"/>
      <c r="D100" s="100"/>
      <c r="E100" s="100"/>
      <c r="F100" s="102"/>
      <c r="G100" s="216"/>
    </row>
    <row r="101" spans="1:7" ht="17.25" x14ac:dyDescent="0.25">
      <c r="A101" s="102"/>
      <c r="B101" s="102"/>
      <c r="C101" s="107"/>
      <c r="D101" s="100"/>
      <c r="E101" s="100"/>
      <c r="F101" s="102"/>
      <c r="G101" s="216"/>
    </row>
    <row r="102" spans="1:7" ht="17.25" x14ac:dyDescent="0.25">
      <c r="A102" s="102"/>
      <c r="B102" s="102"/>
      <c r="C102" s="107"/>
      <c r="D102" s="100"/>
      <c r="E102" s="100"/>
      <c r="F102" s="102"/>
      <c r="G102" s="216"/>
    </row>
    <row r="103" spans="1:7" ht="17.25" x14ac:dyDescent="0.25">
      <c r="A103" s="102"/>
      <c r="B103" s="102"/>
      <c r="C103" s="107"/>
      <c r="D103" s="100"/>
      <c r="E103" s="100"/>
      <c r="F103" s="102"/>
      <c r="G103" s="216"/>
    </row>
    <row r="104" spans="1:7" ht="17.25" x14ac:dyDescent="0.25">
      <c r="A104" s="102"/>
      <c r="B104" s="102"/>
      <c r="C104" s="107"/>
      <c r="D104" s="100"/>
      <c r="E104" s="100"/>
      <c r="F104" s="102"/>
      <c r="G104" s="216"/>
    </row>
    <row r="105" spans="1:7" ht="17.25" x14ac:dyDescent="0.25">
      <c r="A105" s="102"/>
      <c r="B105" s="102"/>
      <c r="C105" s="107"/>
      <c r="D105" s="100"/>
      <c r="E105" s="100"/>
      <c r="F105" s="102"/>
      <c r="G105" s="216"/>
    </row>
  </sheetData>
  <sortState ref="J13:J19">
    <sortCondition ref="J13"/>
  </sortState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231564e5-c37f-40bb-8460-ff80acd2f30b">5TDZ36PKZMJE-1292507314-6380</_dlc_DocId>
    <_dlc_DocIdUrl xmlns="231564e5-c37f-40bb-8460-ff80acd2f30b">
      <Url>https://sennitltda.sharepoint.com/sites/ged/_layouts/15/DocIdRedir.aspx?ID=5TDZ36PKZMJE-1292507314-6380</Url>
      <Description>5TDZ36PKZMJE-1292507314-6380</Description>
    </_dlc_DocIdUrl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B574EE2A077184FB5859D1009554B90" ma:contentTypeVersion="2" ma:contentTypeDescription="Crie um novo documento." ma:contentTypeScope="" ma:versionID="7da8abc7203a230f4d8efb6180c6f463">
  <xsd:schema xmlns:xsd="http://www.w3.org/2001/XMLSchema" xmlns:xs="http://www.w3.org/2001/XMLSchema" xmlns:p="http://schemas.microsoft.com/office/2006/metadata/properties" xmlns:ns2="231564e5-c37f-40bb-8460-ff80acd2f30b" targetNamespace="http://schemas.microsoft.com/office/2006/metadata/properties" ma:root="true" ma:fieldsID="f324a10e3a4cef1ac6fa496b4e7e79d5" ns2:_="">
    <xsd:import namespace="231564e5-c37f-40bb-8460-ff80acd2f30b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1564e5-c37f-40bb-8460-ff80acd2f30b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or da ID do Documento" ma:description="O valor da ID do documento atribuída a este item." ma:internalName="_dlc_DocId" ma:readOnly="true">
      <xsd:simpleType>
        <xsd:restriction base="dms:Text"/>
      </xsd:simpleType>
    </xsd:element>
    <xsd:element name="_dlc_DocIdUrl" ma:index="9" nillable="true" ma:displayName="ID do Documento" ma:description="Link permanente para este documento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Compartilhado com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D397565-F050-43A0-AE4B-DB4159011B6D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231564e5-c37f-40bb-8460-ff80acd2f30b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0AA2EF6-39B8-4171-BDE0-3B4BACE472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31564e5-c37f-40bb-8460-ff80acd2f3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8E1292A-9C55-450D-BFE5-21E0AB53709D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6296FBD3-5D34-4B13-989E-4144C051D89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19</vt:i4>
      </vt:variant>
      <vt:variant>
        <vt:lpstr>Intervalos Nomeados</vt:lpstr>
      </vt:variant>
      <vt:variant>
        <vt:i4>3</vt:i4>
      </vt:variant>
    </vt:vector>
  </HeadingPairs>
  <TitlesOfParts>
    <vt:vector size="22" baseType="lpstr">
      <vt:lpstr>LEITURAS INICIAIS</vt:lpstr>
      <vt:lpstr>Plan5</vt:lpstr>
      <vt:lpstr>Leituras semanais - MS</vt:lpstr>
      <vt:lpstr>METODOLOGIAS APLICAVEIS</vt:lpstr>
      <vt:lpstr>GRÁFICOS</vt:lpstr>
      <vt:lpstr>LOCALIZAÇÃO DOS MS</vt:lpstr>
      <vt:lpstr>Gráficos anuais</vt:lpstr>
      <vt:lpstr>GRAFICOS</vt:lpstr>
      <vt:lpstr>Critérios de Alerta</vt:lpstr>
      <vt:lpstr>Plan2</vt:lpstr>
      <vt:lpstr>Plan3</vt:lpstr>
      <vt:lpstr>Inclinômetro</vt:lpstr>
      <vt:lpstr>Modelo Tabela </vt:lpstr>
      <vt:lpstr>Inclinômetros</vt:lpstr>
      <vt:lpstr>Linha de corte</vt:lpstr>
      <vt:lpstr>Tabela de campo - PZ</vt:lpstr>
      <vt:lpstr>Piezômetros</vt:lpstr>
      <vt:lpstr>Plan4</vt:lpstr>
      <vt:lpstr>Plan1</vt:lpstr>
      <vt:lpstr>Plan4!Area_de_impressao</vt:lpstr>
      <vt:lpstr>'Tabela de campo - PZ'!Area_de_impressao</vt:lpstr>
      <vt:lpstr>PZ1A</vt:lpstr>
    </vt:vector>
  </TitlesOfParts>
  <Company>0wn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maria.ramos@estre.com.br</dc:creator>
  <cp:lastModifiedBy>Michel Oliveira</cp:lastModifiedBy>
  <cp:lastPrinted>2015-11-20T18:00:48Z</cp:lastPrinted>
  <dcterms:created xsi:type="dcterms:W3CDTF">2012-09-20T12:42:05Z</dcterms:created>
  <dcterms:modified xsi:type="dcterms:W3CDTF">2016-09-06T19:09:24Z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0x010100AB574EE2A077184FB5859D1009554B90</vt:lpwstr>
  </property>
  <property fmtid="{D5CDD505-2E9C-101B-9397-08002B2CF9AE}" pid="3" name="_dlc_DocIdItemGuid">
    <vt:lpwstr>cb8afefd-87b6-4f7a-a0ca-05afd6c74200</vt:lpwstr>
  </property>
</Properties>
</file>